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9"/>
  <workbookPr showInkAnnotation="0" autoCompressPictures="0"/>
  <mc:AlternateContent xmlns:mc="http://schemas.openxmlformats.org/markup-compatibility/2006">
    <mc:Choice Requires="x15">
      <x15ac:absPath xmlns:x15ac="http://schemas.microsoft.com/office/spreadsheetml/2010/11/ac" url="/Users/mpb/Dropbox (ORNL)/Microbiology/TM7_and_other_uncultured_bacteria_and_metagenomes/Nature manuscript/Proofing files/"/>
    </mc:Choice>
  </mc:AlternateContent>
  <xr:revisionPtr revIDLastSave="0" documentId="13_ncr:1_{EB7E6810-0044-054D-A553-15DD0B9CD261}" xr6:coauthVersionLast="43" xr6:coauthVersionMax="43" xr10:uidLastSave="{00000000-0000-0000-0000-000000000000}"/>
  <bookViews>
    <workbookView xWindow="10260" yWindow="460" windowWidth="31300" windowHeight="19560" tabRatio="788" xr2:uid="{00000000-000D-0000-FFFF-FFFF00000000}"/>
  </bookViews>
  <sheets>
    <sheet name="Human subjects and Primers" sheetId="14" r:id="rId1"/>
    <sheet name="Dataset 1 Taxonomic abundance" sheetId="13" r:id="rId2"/>
    <sheet name="Dataset 2 TM7 SAG statistics" sheetId="12" r:id="rId3"/>
    <sheet name="Dataset 3 Public TM7 genomes" sheetId="2" r:id="rId4"/>
    <sheet name="Dataset 4 Single-copy genes" sheetId="3" r:id="rId5"/>
    <sheet name="Dataset 5 EggNOG and COG" sheetId="4" r:id="rId6"/>
    <sheet name="Dataset 6 Core genome" sheetId="11" r:id="rId7"/>
    <sheet name="Dataset 7 Pfam distribution" sheetId="5" r:id="rId8"/>
    <sheet name="Dataset 8 PFAM enrichment or de" sheetId="9" r:id="rId9"/>
    <sheet name="Dataset 9 Selected enriched" sheetId="10" r:id="rId10"/>
  </sheet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M2210" i="11" l="1"/>
  <c r="M2206" i="11"/>
  <c r="M2198" i="11"/>
  <c r="M2197" i="11"/>
  <c r="M2196" i="11"/>
  <c r="M2194" i="11"/>
  <c r="M2193" i="11"/>
  <c r="M2192" i="11"/>
  <c r="M2191" i="11"/>
  <c r="M2190" i="11"/>
  <c r="M2188" i="11"/>
  <c r="M2187" i="11"/>
  <c r="M2186" i="11"/>
  <c r="M2185" i="11"/>
  <c r="M2182" i="11"/>
  <c r="M2181" i="11"/>
  <c r="M2177" i="11"/>
  <c r="M2166" i="11"/>
  <c r="M2154" i="11"/>
  <c r="M2132" i="11"/>
  <c r="M2131" i="11"/>
  <c r="M2130" i="11"/>
  <c r="M2098" i="11"/>
  <c r="M2084" i="11"/>
  <c r="M2083" i="11"/>
  <c r="M2082" i="11"/>
  <c r="M2080" i="11"/>
  <c r="M2078" i="11"/>
  <c r="M2077" i="11"/>
  <c r="M2076" i="11"/>
  <c r="M2074" i="11"/>
  <c r="M2073" i="11"/>
  <c r="M2069" i="11"/>
  <c r="M2066" i="11"/>
  <c r="M2034" i="11"/>
  <c r="M2020" i="11"/>
  <c r="M2018" i="11"/>
  <c r="M2017" i="11"/>
  <c r="M2014" i="11"/>
  <c r="M2011" i="11"/>
  <c r="M2010" i="11"/>
  <c r="M1995" i="11"/>
  <c r="M1968" i="11"/>
  <c r="M1967" i="11"/>
  <c r="M1961" i="11"/>
  <c r="M1958" i="11"/>
  <c r="M1957" i="11"/>
  <c r="M1956" i="11"/>
  <c r="M1953" i="11"/>
  <c r="M1946" i="11"/>
  <c r="M1945" i="11"/>
  <c r="M1944" i="11"/>
  <c r="M1941" i="11"/>
  <c r="M1925" i="11"/>
  <c r="M1918" i="11"/>
  <c r="M1915" i="11"/>
  <c r="M1914" i="11"/>
  <c r="M1913" i="11"/>
  <c r="M1912" i="11"/>
  <c r="M1903" i="11"/>
  <c r="M1899" i="11"/>
  <c r="M1891" i="11"/>
  <c r="M1889" i="11"/>
  <c r="M1882" i="11"/>
  <c r="M1862" i="11"/>
  <c r="M1861" i="11"/>
  <c r="M1851" i="11"/>
  <c r="M1848" i="11"/>
  <c r="M1847" i="11"/>
  <c r="M1846" i="11"/>
  <c r="M1843" i="11"/>
  <c r="M1817" i="11"/>
  <c r="M1813" i="11"/>
  <c r="M1812" i="11"/>
  <c r="M1811" i="11"/>
  <c r="M1810" i="11"/>
  <c r="M1809" i="11"/>
  <c r="M1808" i="11"/>
  <c r="M1805" i="11"/>
  <c r="M1797" i="11"/>
  <c r="M1754" i="11"/>
  <c r="M1752" i="11"/>
  <c r="M1744" i="11"/>
  <c r="M1712" i="11"/>
  <c r="M1703" i="11"/>
  <c r="M1690" i="11"/>
  <c r="M1687" i="11"/>
  <c r="M1686" i="11"/>
  <c r="M1685" i="11"/>
  <c r="M1668" i="11"/>
  <c r="M1647" i="11"/>
  <c r="M1631" i="11"/>
  <c r="M1627" i="11"/>
  <c r="M1626" i="11"/>
  <c r="M1613" i="11"/>
  <c r="M1603" i="11"/>
  <c r="M1602" i="11"/>
  <c r="M1565" i="11"/>
  <c r="M1563" i="11"/>
  <c r="M1556" i="11"/>
  <c r="M1551" i="11"/>
  <c r="M1548" i="11"/>
  <c r="M1547" i="11"/>
  <c r="M1546" i="11"/>
  <c r="M1544" i="11"/>
  <c r="M1543" i="11"/>
  <c r="M1542" i="11"/>
  <c r="M1541" i="11"/>
  <c r="M1540" i="11"/>
  <c r="M1532" i="11"/>
  <c r="M1527" i="11"/>
  <c r="M1519" i="11"/>
  <c r="M1518" i="11"/>
  <c r="M1516" i="11"/>
  <c r="M1515" i="11"/>
  <c r="M1514" i="11"/>
  <c r="M1513" i="11"/>
  <c r="M1490" i="11"/>
  <c r="M1484" i="11"/>
  <c r="M1483" i="11"/>
  <c r="M1482" i="11"/>
  <c r="M1453" i="11"/>
  <c r="M1444" i="11"/>
  <c r="M1432" i="11"/>
  <c r="M1431" i="11"/>
  <c r="M1430" i="11"/>
  <c r="M1392" i="11"/>
  <c r="M1379" i="11"/>
  <c r="M1378" i="11"/>
  <c r="M1377" i="11"/>
  <c r="M1376" i="11"/>
  <c r="M1375" i="11"/>
  <c r="M1374" i="11"/>
  <c r="M1371" i="11"/>
  <c r="M1365" i="11"/>
  <c r="M1364" i="11"/>
  <c r="M1363" i="11"/>
  <c r="M1362" i="11"/>
  <c r="M1360" i="11"/>
  <c r="M1359" i="11"/>
  <c r="M1353" i="11"/>
  <c r="M1350" i="11"/>
  <c r="M1349" i="11"/>
  <c r="M1348" i="11"/>
  <c r="M1347" i="11"/>
  <c r="M1346" i="11"/>
  <c r="M1345" i="11"/>
  <c r="M1342" i="11"/>
  <c r="M1338" i="11"/>
  <c r="M1333" i="11"/>
  <c r="M1332" i="11"/>
  <c r="M1330" i="11"/>
  <c r="M1329" i="11"/>
  <c r="M1328" i="11"/>
  <c r="M1326" i="11"/>
  <c r="M1325" i="11"/>
  <c r="M1324" i="11"/>
  <c r="M1321" i="11"/>
  <c r="M1319" i="11"/>
  <c r="M1318" i="11"/>
  <c r="M1316" i="11"/>
  <c r="M1304" i="11"/>
  <c r="M1296" i="11"/>
  <c r="M1290" i="11"/>
  <c r="M1282" i="11"/>
  <c r="M1281" i="11"/>
  <c r="M1280" i="11"/>
  <c r="M1278" i="11"/>
  <c r="M1277" i="11"/>
  <c r="M1275" i="11"/>
  <c r="M1273" i="11"/>
  <c r="M1272" i="11"/>
  <c r="M1270" i="11"/>
  <c r="M1265" i="11"/>
  <c r="M1240" i="11"/>
  <c r="M1239" i="11"/>
  <c r="M1238" i="11"/>
  <c r="M1236" i="11"/>
  <c r="M1227" i="11"/>
  <c r="M1226" i="11"/>
  <c r="M1225" i="11"/>
  <c r="M1224" i="11"/>
  <c r="M1221" i="11"/>
  <c r="M1220" i="11"/>
  <c r="M1211" i="11"/>
  <c r="M1210" i="11"/>
  <c r="M1174" i="11"/>
  <c r="M1172" i="11"/>
  <c r="M1162" i="11"/>
  <c r="M1156" i="11"/>
  <c r="M1155" i="11"/>
  <c r="M1153" i="11"/>
  <c r="M1152" i="11"/>
  <c r="M1151" i="11"/>
  <c r="M1150" i="11"/>
  <c r="M1149" i="11"/>
  <c r="M1148" i="11"/>
  <c r="M1137" i="11"/>
  <c r="M1129" i="11"/>
  <c r="M1089" i="11"/>
  <c r="M1075" i="11"/>
  <c r="M1073" i="11"/>
  <c r="M1070" i="11"/>
  <c r="M1069" i="11"/>
  <c r="M1068" i="11"/>
  <c r="M1028" i="11"/>
  <c r="M1012" i="11"/>
  <c r="M1006" i="11"/>
  <c r="M1003" i="11"/>
  <c r="M994" i="11"/>
  <c r="M988" i="11"/>
  <c r="M985" i="11"/>
  <c r="M981" i="11"/>
  <c r="M977" i="11"/>
  <c r="M975" i="11"/>
  <c r="M971" i="11"/>
  <c r="M969" i="11"/>
  <c r="M968" i="11"/>
  <c r="M967" i="11"/>
  <c r="M966" i="11"/>
  <c r="M964" i="11"/>
  <c r="M952" i="11"/>
  <c r="M942" i="11"/>
  <c r="M939" i="11"/>
  <c r="M937" i="11"/>
  <c r="M936" i="11"/>
  <c r="M935" i="11"/>
  <c r="M933" i="11"/>
  <c r="M931" i="11"/>
  <c r="M929" i="11"/>
  <c r="M927" i="11"/>
  <c r="M918" i="11"/>
  <c r="M914" i="11"/>
  <c r="M908" i="11"/>
  <c r="M905" i="11"/>
  <c r="M894" i="11"/>
  <c r="M872" i="11"/>
  <c r="M868" i="11"/>
  <c r="M859" i="11"/>
  <c r="M846" i="11"/>
  <c r="M845" i="11"/>
  <c r="M844" i="11"/>
  <c r="M843" i="11"/>
  <c r="M839" i="11"/>
  <c r="M800" i="11"/>
  <c r="M799" i="11"/>
  <c r="M797" i="11"/>
  <c r="M793" i="11"/>
  <c r="M790" i="11"/>
  <c r="M783" i="11"/>
  <c r="M782" i="11"/>
  <c r="M781" i="11"/>
  <c r="M780" i="11"/>
  <c r="M779" i="11"/>
  <c r="M777" i="11"/>
  <c r="M776" i="11"/>
  <c r="M775" i="11"/>
  <c r="M772" i="11"/>
  <c r="M743" i="11"/>
  <c r="M723" i="11"/>
  <c r="M718" i="11"/>
  <c r="M717" i="11"/>
  <c r="M716" i="11"/>
  <c r="M712" i="11"/>
  <c r="M694" i="11"/>
  <c r="M689" i="11"/>
  <c r="M684" i="11"/>
  <c r="M675" i="11"/>
  <c r="M672" i="11"/>
  <c r="M663" i="11"/>
  <c r="M654" i="11"/>
  <c r="M652" i="11"/>
  <c r="M651" i="11"/>
  <c r="M648" i="11"/>
  <c r="M647" i="11"/>
  <c r="M646" i="11"/>
  <c r="M645" i="11"/>
  <c r="M644" i="11"/>
  <c r="M643" i="11"/>
  <c r="M642" i="11"/>
  <c r="M640" i="11"/>
  <c r="M638" i="11"/>
  <c r="M635" i="11"/>
  <c r="M633" i="11"/>
  <c r="M631" i="11"/>
  <c r="M629" i="11"/>
  <c r="M621" i="11"/>
  <c r="M617" i="11"/>
  <c r="M615" i="11"/>
  <c r="M614" i="11"/>
  <c r="M607" i="11"/>
  <c r="M603" i="11"/>
  <c r="M602" i="11"/>
  <c r="M597" i="11"/>
  <c r="M595" i="11"/>
  <c r="M588" i="11"/>
  <c r="M585" i="11"/>
  <c r="M583" i="11"/>
  <c r="M582" i="11"/>
  <c r="M581" i="11"/>
  <c r="M580" i="11"/>
  <c r="M578" i="11"/>
  <c r="M569" i="11"/>
  <c r="M553" i="11"/>
  <c r="M518" i="11"/>
  <c r="M508" i="11"/>
  <c r="M504" i="11"/>
  <c r="M502" i="11"/>
  <c r="M501" i="11"/>
  <c r="M500" i="11"/>
  <c r="M499" i="11"/>
  <c r="M497" i="11"/>
  <c r="M495" i="11"/>
  <c r="M494" i="11"/>
  <c r="M493" i="11"/>
  <c r="M492" i="11"/>
  <c r="M491" i="11"/>
  <c r="M488" i="11"/>
  <c r="M476" i="11"/>
  <c r="M474" i="11"/>
  <c r="M473" i="11"/>
  <c r="M472" i="11"/>
  <c r="M470" i="11"/>
  <c r="M468" i="11"/>
  <c r="M464" i="11"/>
  <c r="M463" i="11"/>
  <c r="M462" i="11"/>
  <c r="M460" i="11"/>
  <c r="M458" i="11"/>
  <c r="M446" i="11"/>
  <c r="M403" i="11"/>
  <c r="M401" i="11"/>
  <c r="M400" i="11"/>
  <c r="M396" i="11"/>
  <c r="M381" i="11"/>
  <c r="M349" i="11"/>
  <c r="M347" i="11"/>
  <c r="M309" i="11"/>
  <c r="M296" i="11"/>
  <c r="M295" i="11"/>
  <c r="M293" i="11"/>
  <c r="M292" i="11"/>
  <c r="M291" i="11"/>
  <c r="M289" i="11"/>
  <c r="M288" i="11"/>
  <c r="M281" i="11"/>
  <c r="M280" i="11"/>
  <c r="M262" i="11"/>
  <c r="M252" i="11"/>
  <c r="M239" i="11"/>
  <c r="M227" i="11"/>
  <c r="M226" i="11"/>
  <c r="M225" i="11"/>
  <c r="M224" i="11"/>
  <c r="M223" i="11"/>
  <c r="M222" i="11"/>
  <c r="M221" i="11"/>
  <c r="M219" i="11"/>
  <c r="M218" i="11"/>
  <c r="M215" i="11"/>
  <c r="M212" i="11"/>
  <c r="M211" i="11"/>
  <c r="M182" i="11"/>
  <c r="M174" i="11"/>
  <c r="M155" i="11"/>
  <c r="M145" i="11"/>
  <c r="M121" i="11"/>
  <c r="M96" i="11"/>
  <c r="M67" i="11"/>
  <c r="M63" i="11"/>
  <c r="M62" i="11"/>
  <c r="M61" i="11"/>
  <c r="M57" i="11"/>
  <c r="M54" i="11"/>
  <c r="M53" i="11"/>
  <c r="M49" i="11"/>
  <c r="M35" i="11"/>
  <c r="N23" i="4"/>
  <c r="R16" i="4"/>
  <c r="AR33" i="4"/>
  <c r="AQ33" i="4"/>
  <c r="AR23" i="4"/>
  <c r="AQ23" i="4"/>
  <c r="AR16" i="4"/>
  <c r="AQ16" i="4"/>
  <c r="AH33" i="4"/>
  <c r="AG33" i="4"/>
  <c r="AH23" i="4"/>
  <c r="AG23" i="4"/>
  <c r="AH16" i="4"/>
  <c r="AG16" i="4"/>
  <c r="AF33" i="4"/>
  <c r="AE33" i="4"/>
  <c r="AF23" i="4"/>
  <c r="AE23" i="4"/>
  <c r="AF16" i="4"/>
  <c r="AE16" i="4"/>
  <c r="AB33" i="4"/>
  <c r="AA33" i="4"/>
  <c r="AB23" i="4"/>
  <c r="AA23" i="4"/>
  <c r="AB16" i="4"/>
  <c r="AA16" i="4"/>
  <c r="Z33" i="4"/>
  <c r="Y33" i="4"/>
  <c r="Z23" i="4"/>
  <c r="Y23" i="4"/>
  <c r="Z16" i="4"/>
  <c r="Y16" i="4"/>
  <c r="D33" i="4"/>
  <c r="C33" i="4"/>
  <c r="D23" i="4"/>
  <c r="C23" i="4"/>
  <c r="C16" i="4"/>
  <c r="D16" i="4"/>
  <c r="BD33" i="4"/>
  <c r="BB33" i="4"/>
  <c r="AZ33" i="4"/>
  <c r="BD23" i="4"/>
  <c r="BB23" i="4"/>
  <c r="AZ23" i="4"/>
  <c r="BD16" i="4"/>
  <c r="BB16" i="4"/>
  <c r="AZ16" i="4"/>
  <c r="BE33" i="4"/>
  <c r="BE23" i="4"/>
  <c r="BE16" i="4"/>
  <c r="BC33" i="4"/>
  <c r="BC23" i="4"/>
  <c r="BC16" i="4"/>
  <c r="BA33" i="4"/>
  <c r="BA23" i="4"/>
  <c r="BA16" i="4"/>
  <c r="AP33" i="4"/>
  <c r="AO33" i="4"/>
  <c r="AP23" i="4"/>
  <c r="AO23" i="4"/>
  <c r="AP16" i="4"/>
  <c r="AO16" i="4"/>
  <c r="T33" i="4"/>
  <c r="S33" i="4"/>
  <c r="T23" i="4"/>
  <c r="S23" i="4"/>
  <c r="T16" i="4"/>
  <c r="S16" i="4"/>
  <c r="H33" i="4"/>
  <c r="G33" i="4"/>
  <c r="H23" i="4"/>
  <c r="G23" i="4"/>
  <c r="H16" i="4"/>
  <c r="G16" i="4"/>
  <c r="AX33" i="4"/>
  <c r="AW33" i="4"/>
  <c r="AX23" i="4"/>
  <c r="AW23" i="4"/>
  <c r="AX16" i="4"/>
  <c r="AW16" i="4"/>
  <c r="X33" i="4"/>
  <c r="W33" i="4"/>
  <c r="X23" i="4"/>
  <c r="W23" i="4"/>
  <c r="X16" i="4"/>
  <c r="W16" i="4"/>
  <c r="V33" i="4"/>
  <c r="U33" i="4"/>
  <c r="V23" i="4"/>
  <c r="U23" i="4"/>
  <c r="V16" i="4"/>
  <c r="U16" i="4"/>
  <c r="R33" i="4"/>
  <c r="Q33" i="4"/>
  <c r="R23" i="4"/>
  <c r="Q23" i="4"/>
  <c r="Q16" i="4"/>
  <c r="N33" i="4"/>
  <c r="M33" i="4"/>
  <c r="M23" i="4"/>
  <c r="N16" i="4"/>
  <c r="M16" i="4"/>
  <c r="L23" i="4"/>
  <c r="K23" i="4"/>
  <c r="L33" i="4"/>
  <c r="K33" i="4"/>
  <c r="L16" i="4"/>
  <c r="K16" i="4"/>
  <c r="AL33" i="4"/>
  <c r="AL23" i="4"/>
  <c r="AL16" i="4"/>
  <c r="AK33" i="4"/>
  <c r="AK23" i="4"/>
  <c r="AK16" i="4"/>
  <c r="F33" i="4"/>
  <c r="E33" i="4"/>
  <c r="F23" i="4"/>
  <c r="E23" i="4"/>
  <c r="F16" i="4"/>
  <c r="E16" i="4"/>
</calcChain>
</file>

<file path=xl/sharedStrings.xml><?xml version="1.0" encoding="utf-8"?>
<sst xmlns="http://schemas.openxmlformats.org/spreadsheetml/2006/main" count="64486" uniqueCount="50310">
  <si>
    <t>GROUP</t>
  </si>
  <si>
    <t># contigs</t>
  </si>
  <si>
    <t># bp</t>
  </si>
  <si>
    <t># proteins</t>
  </si>
  <si>
    <t>GC%</t>
  </si>
  <si>
    <t>% contaminated</t>
  </si>
  <si>
    <t>G1</t>
  </si>
  <si>
    <t>G2</t>
  </si>
  <si>
    <t>G3</t>
  </si>
  <si>
    <t>G5</t>
  </si>
  <si>
    <t>Accenssion #</t>
  </si>
  <si>
    <t># nucleotides</t>
  </si>
  <si>
    <t>Candidatus Saccharibacteria bacterium RAAC3_TM7_1, complete genome</t>
  </si>
  <si>
    <t>RIFCSPHIGHO2_02_FULL_47_12_envBanfield</t>
  </si>
  <si>
    <t>RIFCSPHIGHO2_12_FULL_47_16b_envBanfield</t>
  </si>
  <si>
    <t>RIFCSPLOWO2_01_FULL_48_13_envBanfield</t>
  </si>
  <si>
    <t>RIFCSPLOWO2_02_FULL_46_7_envBanfield</t>
  </si>
  <si>
    <t>TM7_GTL1</t>
  </si>
  <si>
    <t>Candidatus Saccharimonas aalborgensis, complete genome</t>
  </si>
  <si>
    <t>DOLJORAL78_51_182 DolJOral78</t>
  </si>
  <si>
    <t>DOLZORAL124_55_12 DolZOral124</t>
  </si>
  <si>
    <t>DOLZORAL124_54_13_A DolZOral124</t>
  </si>
  <si>
    <t>DOLZORAL124_45_28</t>
  </si>
  <si>
    <t>DOLZORAL124_45_3</t>
  </si>
  <si>
    <t>DOLZORAL124_51_31</t>
  </si>
  <si>
    <t>Candidatus Saccharibacteria oral taxon TM7x, complete genome</t>
  </si>
  <si>
    <t>PFEH00000000</t>
  </si>
  <si>
    <t>Probst, 2017</t>
  </si>
  <si>
    <t>PFEG00000000</t>
  </si>
  <si>
    <t>PCVJ00000000</t>
  </si>
  <si>
    <t>PFNZ00000000</t>
  </si>
  <si>
    <t>PFOA00000000</t>
  </si>
  <si>
    <t>PFSD00000000</t>
  </si>
  <si>
    <t>MNZN00000000</t>
  </si>
  <si>
    <t>CP011211</t>
  </si>
  <si>
    <t>Source</t>
  </si>
  <si>
    <t>NCDA00000000</t>
  </si>
  <si>
    <t>Kantor, 2017</t>
  </si>
  <si>
    <t>NCDL00000000</t>
  </si>
  <si>
    <t>NCEI00000000</t>
  </si>
  <si>
    <t>NCEC00000000</t>
  </si>
  <si>
    <t>NCEK00000000</t>
  </si>
  <si>
    <t>Probst, 2016</t>
  </si>
  <si>
    <t>Brown, 2015</t>
  </si>
  <si>
    <t>MGCK00000000</t>
  </si>
  <si>
    <t>Anantharaman, 2016</t>
  </si>
  <si>
    <t>MGCP00000000</t>
  </si>
  <si>
    <t>MGDA00000000</t>
  </si>
  <si>
    <t>MGCY00000000</t>
  </si>
  <si>
    <t>MGCU00000000</t>
  </si>
  <si>
    <t>PRJNA217186</t>
  </si>
  <si>
    <t>Podar, 2007</t>
  </si>
  <si>
    <t>AAXS00000000</t>
  </si>
  <si>
    <t>PRJNA201542</t>
  </si>
  <si>
    <t>Albertsen, 2013</t>
  </si>
  <si>
    <t>Dudek, 2017</t>
  </si>
  <si>
    <t>PDRS00000000</t>
  </si>
  <si>
    <t>PDOQ00000000</t>
  </si>
  <si>
    <t>PDOR00000000</t>
  </si>
  <si>
    <t>PDOT00000000</t>
  </si>
  <si>
    <t>PDOS00000000</t>
  </si>
  <si>
    <t>PDOU00000000</t>
  </si>
  <si>
    <t>PRJNA241438</t>
  </si>
  <si>
    <t>He, 2014</t>
  </si>
  <si>
    <t>Environment</t>
  </si>
  <si>
    <t>Dolphin Oral Cavity</t>
  </si>
  <si>
    <t>Human Oral Cavity</t>
  </si>
  <si>
    <t xml:space="preserve">red = </t>
  </si>
  <si>
    <t xml:space="preserve">blue = </t>
  </si>
  <si>
    <t>enriched in oral</t>
  </si>
  <si>
    <t>Code</t>
  </si>
  <si>
    <t>Name</t>
  </si>
  <si>
    <t>Description</t>
  </si>
  <si>
    <t>PF00001</t>
  </si>
  <si>
    <t>7tm_1</t>
  </si>
  <si>
    <t>7 transmembrane receptor (rhodopsin family)</t>
  </si>
  <si>
    <t>PF00002</t>
  </si>
  <si>
    <t>7tm_2</t>
  </si>
  <si>
    <t>7 transmembrane receptor (Secretin family)</t>
  </si>
  <si>
    <t>PF00003</t>
  </si>
  <si>
    <t>7tm_3</t>
  </si>
  <si>
    <t>7 transmembrane sweet-taste receptor of 3 GCPR</t>
  </si>
  <si>
    <t>PF00004</t>
  </si>
  <si>
    <t>AAA</t>
  </si>
  <si>
    <t>ATPase family associated with various cellular activities (AAA)</t>
  </si>
  <si>
    <t>PF00005</t>
  </si>
  <si>
    <t>ABC_tran</t>
  </si>
  <si>
    <t>ABC transporter</t>
  </si>
  <si>
    <t>PF00006</t>
  </si>
  <si>
    <t>ATP-synt_ab</t>
  </si>
  <si>
    <t>ATP synthase alpha/beta family, nucleotide-binding domain</t>
  </si>
  <si>
    <t>PF00007</t>
  </si>
  <si>
    <t>Cys_knot</t>
  </si>
  <si>
    <t>Cystine-knot domain</t>
  </si>
  <si>
    <t>PF00008</t>
  </si>
  <si>
    <t>EGF</t>
  </si>
  <si>
    <t>EGF-like domain</t>
  </si>
  <si>
    <t>PF00009</t>
  </si>
  <si>
    <t>GTP_EFTU</t>
  </si>
  <si>
    <t>Elongation factor Tu GTP binding domain</t>
  </si>
  <si>
    <t>PF00010</t>
  </si>
  <si>
    <t>HLH</t>
  </si>
  <si>
    <t>Helix-loop-helix DNA-binding domain</t>
  </si>
  <si>
    <t>PF00011</t>
  </si>
  <si>
    <t>HSP2</t>
  </si>
  <si>
    <t>Hsp2/alpha crystallin family</t>
  </si>
  <si>
    <t>PF00012</t>
  </si>
  <si>
    <t>HSP7</t>
  </si>
  <si>
    <t>Hsp7 protein</t>
  </si>
  <si>
    <t>PF00013</t>
  </si>
  <si>
    <t>KH_1</t>
  </si>
  <si>
    <t>KH domain</t>
  </si>
  <si>
    <t>PF00014</t>
  </si>
  <si>
    <t>Kunitz_BPTI</t>
  </si>
  <si>
    <t>Kunitz/Bovine pancreatic trypsin inhibitor domain</t>
  </si>
  <si>
    <t>PF00015</t>
  </si>
  <si>
    <t>MCPsignal</t>
  </si>
  <si>
    <t>Methyl-accepting chemotaxis protein (MCP) signalling domain</t>
  </si>
  <si>
    <t>PF00016</t>
  </si>
  <si>
    <t>RuBisCO_large</t>
  </si>
  <si>
    <t>Ribulose bisphosphate carboxylase large chain, catalytic domain</t>
  </si>
  <si>
    <t>PF00017</t>
  </si>
  <si>
    <t>SH2</t>
  </si>
  <si>
    <t>SH2 domain</t>
  </si>
  <si>
    <t>PF00018</t>
  </si>
  <si>
    <t>SH3_1</t>
  </si>
  <si>
    <t>SH3 domain</t>
  </si>
  <si>
    <t>PF00019</t>
  </si>
  <si>
    <t>TGF_beta</t>
  </si>
  <si>
    <t>Transforming growth factor beta like domain</t>
  </si>
  <si>
    <t>PF00020</t>
  </si>
  <si>
    <t>TNFR_c6</t>
  </si>
  <si>
    <t>TNFR/NGFR cysteine-rich region</t>
  </si>
  <si>
    <t>PF00021</t>
  </si>
  <si>
    <t>UPAR_LY6</t>
  </si>
  <si>
    <t>u-PAR/Ly-6 domain</t>
  </si>
  <si>
    <t>PF00022</t>
  </si>
  <si>
    <t>Actin</t>
  </si>
  <si>
    <t>PF00023</t>
  </si>
  <si>
    <t>Ank</t>
  </si>
  <si>
    <t>Ankyrin repeat</t>
  </si>
  <si>
    <t>PF00024</t>
  </si>
  <si>
    <t>PAN_1</t>
  </si>
  <si>
    <t>PAN domain</t>
  </si>
  <si>
    <t>PF00025</t>
  </si>
  <si>
    <t>Arf</t>
  </si>
  <si>
    <t>ADP-ribosylation factor family</t>
  </si>
  <si>
    <t>PF00026</t>
  </si>
  <si>
    <t>Asp</t>
  </si>
  <si>
    <t>Eukaryotic aspartyl protease</t>
  </si>
  <si>
    <t>PF00027</t>
  </si>
  <si>
    <t>cNMP_binding</t>
  </si>
  <si>
    <t>Cyclic nucleotide-binding domain</t>
  </si>
  <si>
    <t>PF00028</t>
  </si>
  <si>
    <t>Cadherin</t>
  </si>
  <si>
    <t>Cadherin domain</t>
  </si>
  <si>
    <t>PF00029</t>
  </si>
  <si>
    <t>Connexin</t>
  </si>
  <si>
    <t>PF00030</t>
  </si>
  <si>
    <t>Crystall</t>
  </si>
  <si>
    <t>Beta/Gamma crystallin</t>
  </si>
  <si>
    <t>PF00031</t>
  </si>
  <si>
    <t>Cystatin</t>
  </si>
  <si>
    <t>Cystatin domain</t>
  </si>
  <si>
    <t>PF00032</t>
  </si>
  <si>
    <t>Cytochrom_B_C</t>
  </si>
  <si>
    <t>Cytochrome b(C-terminal)/b6/petD</t>
  </si>
  <si>
    <t>PF00033</t>
  </si>
  <si>
    <t>Cytochrome_B</t>
  </si>
  <si>
    <t>Cytochrome b/b6/petB</t>
  </si>
  <si>
    <t>PF00034</t>
  </si>
  <si>
    <t>Cytochrom_C</t>
  </si>
  <si>
    <t>Cytochrome c</t>
  </si>
  <si>
    <t>PF00035</t>
  </si>
  <si>
    <t>dsrm</t>
  </si>
  <si>
    <t>Double-stranded RNA binding motif</t>
  </si>
  <si>
    <t>PF00036</t>
  </si>
  <si>
    <t>EF-hand_1</t>
  </si>
  <si>
    <t>EF hand</t>
  </si>
  <si>
    <t>PF00037</t>
  </si>
  <si>
    <t>Fer4</t>
  </si>
  <si>
    <t>4Fe-4S binding domain</t>
  </si>
  <si>
    <t>PF00038</t>
  </si>
  <si>
    <t>Filament</t>
  </si>
  <si>
    <t>Intermediate filament protein</t>
  </si>
  <si>
    <t>PF00039</t>
  </si>
  <si>
    <t>fn1</t>
  </si>
  <si>
    <t>Fibronectin type I domain</t>
  </si>
  <si>
    <t>PF00040</t>
  </si>
  <si>
    <t>fn2</t>
  </si>
  <si>
    <t>Fibronectin type II domain</t>
  </si>
  <si>
    <t>PF00041</t>
  </si>
  <si>
    <t>fn3</t>
  </si>
  <si>
    <t>Fibronectin type III domain</t>
  </si>
  <si>
    <t>PF00042</t>
  </si>
  <si>
    <t>Globin</t>
  </si>
  <si>
    <t>PF00043</t>
  </si>
  <si>
    <t>GST_C</t>
  </si>
  <si>
    <t>Glutathione S-transferase, C-terminal domain</t>
  </si>
  <si>
    <t>PF00044</t>
  </si>
  <si>
    <t>Gp_dh_N</t>
  </si>
  <si>
    <t>Glyceraldehyde 3-phosphate dehydrogenase, NAD binding domain</t>
  </si>
  <si>
    <t>PF00045</t>
  </si>
  <si>
    <t>Hemopexin</t>
  </si>
  <si>
    <t>PF00046</t>
  </si>
  <si>
    <t>Homeobox</t>
  </si>
  <si>
    <t>Homeobox domain</t>
  </si>
  <si>
    <t>PF00047</t>
  </si>
  <si>
    <t>ig</t>
  </si>
  <si>
    <t>Immunoglobulin domain</t>
  </si>
  <si>
    <t>PF00048</t>
  </si>
  <si>
    <t>IL8</t>
  </si>
  <si>
    <t>Small cytokines (intecrine/chemokine), interleukin-8 like</t>
  </si>
  <si>
    <t>PF00049</t>
  </si>
  <si>
    <t>Insulin</t>
  </si>
  <si>
    <t>Insulin/IGF/Relaxin family</t>
  </si>
  <si>
    <t>PF00050</t>
  </si>
  <si>
    <t>Kazal_1</t>
  </si>
  <si>
    <t>Kazal-type serine protease inhibitor domain</t>
  </si>
  <si>
    <t>PF00051</t>
  </si>
  <si>
    <t>Kringle</t>
  </si>
  <si>
    <t>Kringle domain</t>
  </si>
  <si>
    <t>PF00052</t>
  </si>
  <si>
    <t>Laminin_B</t>
  </si>
  <si>
    <t>Laminin B (Domain IV)</t>
  </si>
  <si>
    <t>PF00053</t>
  </si>
  <si>
    <t>Laminin_EGF</t>
  </si>
  <si>
    <t>Laminin EGF domain</t>
  </si>
  <si>
    <t>PF00054</t>
  </si>
  <si>
    <t>Laminin_G_1</t>
  </si>
  <si>
    <t>Laminin G domain</t>
  </si>
  <si>
    <t>PF00055</t>
  </si>
  <si>
    <t>Laminin_N</t>
  </si>
  <si>
    <t>Laminin N-terminal (Domain VI)</t>
  </si>
  <si>
    <t>PF00056</t>
  </si>
  <si>
    <t>Ldh_1_N</t>
  </si>
  <si>
    <t>lactate/malate dehydrogenase, NAD binding domain</t>
  </si>
  <si>
    <t>PF00057</t>
  </si>
  <si>
    <t>Ldl_recept_a</t>
  </si>
  <si>
    <t>Low-density lipoprotein receptor domain class A</t>
  </si>
  <si>
    <t>PF00058</t>
  </si>
  <si>
    <t>Ldl_recept_b</t>
  </si>
  <si>
    <t>Low-density lipoprotein receptor repeat class B</t>
  </si>
  <si>
    <t>PF00059</t>
  </si>
  <si>
    <t>Lectin_C</t>
  </si>
  <si>
    <t>Lectin C-type domain</t>
  </si>
  <si>
    <t>PF00060</t>
  </si>
  <si>
    <t>Lig_chan</t>
  </si>
  <si>
    <t>Ligand-gated ion channel</t>
  </si>
  <si>
    <t>PF00061</t>
  </si>
  <si>
    <t>Lipocalin</t>
  </si>
  <si>
    <t>Lipocalin / cytosolic fatty-acid binding protein family</t>
  </si>
  <si>
    <t>PF00062</t>
  </si>
  <si>
    <t>Lys</t>
  </si>
  <si>
    <t>C-type lysozyme/alpha-lactalbumin family</t>
  </si>
  <si>
    <t>PF00063</t>
  </si>
  <si>
    <t>Myosin_head</t>
  </si>
  <si>
    <t>Myosin head (motor domain)</t>
  </si>
  <si>
    <t>PF00064</t>
  </si>
  <si>
    <t>Neur</t>
  </si>
  <si>
    <t>Neuraminidase</t>
  </si>
  <si>
    <t>PF00066</t>
  </si>
  <si>
    <t>Notch</t>
  </si>
  <si>
    <t>LNR domain</t>
  </si>
  <si>
    <t>PF00067</t>
  </si>
  <si>
    <t>p45</t>
  </si>
  <si>
    <t>Cytochrome P45</t>
  </si>
  <si>
    <t>PF00068</t>
  </si>
  <si>
    <t>Phospholip_A2_1</t>
  </si>
  <si>
    <t>Phospholipase A2</t>
  </si>
  <si>
    <t>PF00069</t>
  </si>
  <si>
    <t>Pkinase</t>
  </si>
  <si>
    <t>Protein kinase domain</t>
  </si>
  <si>
    <t>PF00070</t>
  </si>
  <si>
    <t>Pyr_redox</t>
  </si>
  <si>
    <t>Pyridine nucleotide-disulphide oxidoreductase</t>
  </si>
  <si>
    <t>PF00071</t>
  </si>
  <si>
    <t>Ras</t>
  </si>
  <si>
    <t>Ras family</t>
  </si>
  <si>
    <t>PF00072</t>
  </si>
  <si>
    <t>Response_reg</t>
  </si>
  <si>
    <t>Response regulator receiver domain</t>
  </si>
  <si>
    <t>PF00073</t>
  </si>
  <si>
    <t>Rhv</t>
  </si>
  <si>
    <t>picornavirus capsid protein</t>
  </si>
  <si>
    <t>PF00074</t>
  </si>
  <si>
    <t>RnaseA</t>
  </si>
  <si>
    <t>Pancreatic ribonuclease</t>
  </si>
  <si>
    <t>PF00075</t>
  </si>
  <si>
    <t>RNase_H</t>
  </si>
  <si>
    <t>RNase H</t>
  </si>
  <si>
    <t>PF00076</t>
  </si>
  <si>
    <t>RRM_1</t>
  </si>
  <si>
    <t>RNA recognition motif. (a.k.a. RRM, RBD, or RNP domain)</t>
  </si>
  <si>
    <t>PF00077</t>
  </si>
  <si>
    <t>RVP</t>
  </si>
  <si>
    <t>Retroviral aspartyl protease</t>
  </si>
  <si>
    <t>PF00078</t>
  </si>
  <si>
    <t>RVT_1</t>
  </si>
  <si>
    <t>Reverse transcriptase (RNA-dependent DNA polymerase)</t>
  </si>
  <si>
    <t>PF00079</t>
  </si>
  <si>
    <t>Serpin</t>
  </si>
  <si>
    <t>Serpin (serine protease inhibitor)</t>
  </si>
  <si>
    <t>PF00080</t>
  </si>
  <si>
    <t>Sod_Cu</t>
  </si>
  <si>
    <t>Copper/zinc superoxide dismutase (SODC)</t>
  </si>
  <si>
    <t>PF00081</t>
  </si>
  <si>
    <t>Sod_Fe_N</t>
  </si>
  <si>
    <t>Iron/manganese superoxide dismutases, alpha-hairpin domain</t>
  </si>
  <si>
    <t>PF00082</t>
  </si>
  <si>
    <t>Peptidase_S8</t>
  </si>
  <si>
    <t>Subtilase family</t>
  </si>
  <si>
    <t>PF00083</t>
  </si>
  <si>
    <t>Sugar_tr</t>
  </si>
  <si>
    <t>Sugar (and other) transporter</t>
  </si>
  <si>
    <t>PF00084</t>
  </si>
  <si>
    <t>Sushi</t>
  </si>
  <si>
    <t>Sushi repeat (SCR repeat)</t>
  </si>
  <si>
    <t>PF00085</t>
  </si>
  <si>
    <t>Thioredoxin</t>
  </si>
  <si>
    <t>PF00086</t>
  </si>
  <si>
    <t>Thyroglobulin_1</t>
  </si>
  <si>
    <t>Thyroglobulin type-1 repeat</t>
  </si>
  <si>
    <t>PF00087</t>
  </si>
  <si>
    <t>Toxin_1</t>
  </si>
  <si>
    <t>Snake toxin</t>
  </si>
  <si>
    <t>PF00088</t>
  </si>
  <si>
    <t>Trefoil</t>
  </si>
  <si>
    <t>Trefoil (P-type) domain</t>
  </si>
  <si>
    <t>PF00089</t>
  </si>
  <si>
    <t>Trypsin</t>
  </si>
  <si>
    <t>PF00090</t>
  </si>
  <si>
    <t>TSP_1</t>
  </si>
  <si>
    <t>Thrombospondin type 1 domain</t>
  </si>
  <si>
    <t>PF00091</t>
  </si>
  <si>
    <t>Tubulin</t>
  </si>
  <si>
    <t>Tubulin/FtsZ family, GTPase domain</t>
  </si>
  <si>
    <t>PF00092</t>
  </si>
  <si>
    <t>VWA</t>
  </si>
  <si>
    <t>von Willebrand factor type A domain</t>
  </si>
  <si>
    <t>PF00093</t>
  </si>
  <si>
    <t>VWC</t>
  </si>
  <si>
    <t>von Willebrand factor type C domain</t>
  </si>
  <si>
    <t>PF00094</t>
  </si>
  <si>
    <t>VWD</t>
  </si>
  <si>
    <t>von Willebrand factor type D domain</t>
  </si>
  <si>
    <t>PF00095</t>
  </si>
  <si>
    <t>WAP</t>
  </si>
  <si>
    <t>WAP-type (Whey Acidic Protein) 'four-disulfide core'</t>
  </si>
  <si>
    <t>PF00096</t>
  </si>
  <si>
    <t>zf-C2H2</t>
  </si>
  <si>
    <t>Zinc finger, C2H2 type</t>
  </si>
  <si>
    <t>PF00097</t>
  </si>
  <si>
    <t>zf-C3HC4</t>
  </si>
  <si>
    <t>Zinc finger, C3HC4 type (RING finger)</t>
  </si>
  <si>
    <t>PF00098</t>
  </si>
  <si>
    <t>zf-CCHC</t>
  </si>
  <si>
    <t>Zinc knuckle</t>
  </si>
  <si>
    <t>PF00100</t>
  </si>
  <si>
    <t>Zona_pellucida</t>
  </si>
  <si>
    <t>Zona pellucida-like domain</t>
  </si>
  <si>
    <t>PF00101</t>
  </si>
  <si>
    <t>RuBisCO_small</t>
  </si>
  <si>
    <t>Ribulose bisphosphate carboxylase, small chain</t>
  </si>
  <si>
    <t>PF00102</t>
  </si>
  <si>
    <t>Y_phosphatase</t>
  </si>
  <si>
    <t>Protein-tyrosine phosphatase</t>
  </si>
  <si>
    <t>PF00103</t>
  </si>
  <si>
    <t>Hormone_1</t>
  </si>
  <si>
    <t>Somatotropin hormone family</t>
  </si>
  <si>
    <t>PF00104</t>
  </si>
  <si>
    <t>Hormone_recep</t>
  </si>
  <si>
    <t>Ligand-binding domain of nuclear hormone receptor</t>
  </si>
  <si>
    <t>PF00105</t>
  </si>
  <si>
    <t>zf-C4</t>
  </si>
  <si>
    <t>Zinc finger, C4 type (two domains)</t>
  </si>
  <si>
    <t>PF00106</t>
  </si>
  <si>
    <t>adh_short</t>
  </si>
  <si>
    <t>short chain dehydrogenase</t>
  </si>
  <si>
    <t>PF00107</t>
  </si>
  <si>
    <t>ADH_zinc_N</t>
  </si>
  <si>
    <t>Zinc-binding dehydrogenase</t>
  </si>
  <si>
    <t>PF00108</t>
  </si>
  <si>
    <t>Thiolase_N</t>
  </si>
  <si>
    <t>Thiolase, N-terminal domain</t>
  </si>
  <si>
    <t>PF00109</t>
  </si>
  <si>
    <t>ketoacyl-synt</t>
  </si>
  <si>
    <t>Beta-ketoacyl synthase, N-terminal domain</t>
  </si>
  <si>
    <t>PF00110</t>
  </si>
  <si>
    <t>wnt</t>
  </si>
  <si>
    <t>wnt family</t>
  </si>
  <si>
    <t>PF00111</t>
  </si>
  <si>
    <t>Fer2</t>
  </si>
  <si>
    <t>2Fe-2S iron-sulfur cluster binding domain</t>
  </si>
  <si>
    <t>PF00112</t>
  </si>
  <si>
    <t>Peptidase_C1</t>
  </si>
  <si>
    <t>Papain family cysteine protease</t>
  </si>
  <si>
    <t>PF00113</t>
  </si>
  <si>
    <t>Enolase_C</t>
  </si>
  <si>
    <t>Enolase, C-terminal TIM barrel domain</t>
  </si>
  <si>
    <t>PF00114</t>
  </si>
  <si>
    <t>Pilin</t>
  </si>
  <si>
    <t>Pilin (bacterial filament)</t>
  </si>
  <si>
    <t>PF00115</t>
  </si>
  <si>
    <t>COX1</t>
  </si>
  <si>
    <t>Cytochrome C and Quinol oxidase polypeptide I</t>
  </si>
  <si>
    <t>PF00116</t>
  </si>
  <si>
    <t>COX2</t>
  </si>
  <si>
    <t>Cytochrome C oxidase subunit II, periplasmic domain</t>
  </si>
  <si>
    <t>PF00117</t>
  </si>
  <si>
    <t>GATase</t>
  </si>
  <si>
    <t>Glutamine amidotransferase class-I</t>
  </si>
  <si>
    <t>PF00118</t>
  </si>
  <si>
    <t>Cpn6_TCP1</t>
  </si>
  <si>
    <t>TCP-1/cpn6 chaperonin family</t>
  </si>
  <si>
    <t>PF00119</t>
  </si>
  <si>
    <t>ATP-synt_A</t>
  </si>
  <si>
    <t>ATP synthase A chain</t>
  </si>
  <si>
    <t>PF00120</t>
  </si>
  <si>
    <t>Gln-synt_C</t>
  </si>
  <si>
    <t>Glutamine synthetase, catalytic domain</t>
  </si>
  <si>
    <t>PF00121</t>
  </si>
  <si>
    <t>TIM</t>
  </si>
  <si>
    <t>Triosephosphate isomerase</t>
  </si>
  <si>
    <t>PF00122</t>
  </si>
  <si>
    <t>E1-E2_ATPase</t>
  </si>
  <si>
    <t>E1-E2 ATPase</t>
  </si>
  <si>
    <t>PF00123</t>
  </si>
  <si>
    <t>Hormone_2</t>
  </si>
  <si>
    <t>Peptide hormone</t>
  </si>
  <si>
    <t>PF00124</t>
  </si>
  <si>
    <t>Photo_RC</t>
  </si>
  <si>
    <t>Photosynthetic reaction centre protein</t>
  </si>
  <si>
    <t>PF00125</t>
  </si>
  <si>
    <t>Histone</t>
  </si>
  <si>
    <t>Core histone H2A/H2B/H3/H4</t>
  </si>
  <si>
    <t>PF00126</t>
  </si>
  <si>
    <t>HTH_1</t>
  </si>
  <si>
    <t>Bacterial regulatory helix-turn-helix protein, lysR family</t>
  </si>
  <si>
    <t>PF00127</t>
  </si>
  <si>
    <t>Copper-bind</t>
  </si>
  <si>
    <t>Copper binding proteins, plastocyanin/azurin family</t>
  </si>
  <si>
    <t>PF00128</t>
  </si>
  <si>
    <t>Alpha-amylase</t>
  </si>
  <si>
    <t>Alpha amylase, catalytic domain</t>
  </si>
  <si>
    <t>PF00129</t>
  </si>
  <si>
    <t>MHC_I</t>
  </si>
  <si>
    <t>Class I Histocompatibility antigen, domains alpha 1 and 2</t>
  </si>
  <si>
    <t>PF00130</t>
  </si>
  <si>
    <t>C1_1</t>
  </si>
  <si>
    <t>Phorbol esters/diacylglycerol binding domain (C1 domain)</t>
  </si>
  <si>
    <t>PF00131</t>
  </si>
  <si>
    <t>Metallothio</t>
  </si>
  <si>
    <t>Metallothionein</t>
  </si>
  <si>
    <t>PF00132</t>
  </si>
  <si>
    <t>Hexapep</t>
  </si>
  <si>
    <t>Bacterial transferase hexapeptide (six repeats)</t>
  </si>
  <si>
    <t>PF00133</t>
  </si>
  <si>
    <t>tRNA-synt_1</t>
  </si>
  <si>
    <t>tRNA synthetases class I (I, L, M and V)</t>
  </si>
  <si>
    <t>PF00134</t>
  </si>
  <si>
    <t>Cyclin_N</t>
  </si>
  <si>
    <t>Cyclin, N-terminal domain</t>
  </si>
  <si>
    <t>PF00135</t>
  </si>
  <si>
    <t>COesterase</t>
  </si>
  <si>
    <t>Carboxylesterase family</t>
  </si>
  <si>
    <t>PF00136</t>
  </si>
  <si>
    <t>DNA_pol_B</t>
  </si>
  <si>
    <t>DNA polymerase family B</t>
  </si>
  <si>
    <t>PF00137</t>
  </si>
  <si>
    <t>ATP-synt_C</t>
  </si>
  <si>
    <t>ATP synthase subunit C</t>
  </si>
  <si>
    <t>PF00139</t>
  </si>
  <si>
    <t>Lectin_legB</t>
  </si>
  <si>
    <t>Legume lectin domain</t>
  </si>
  <si>
    <t>PF00140</t>
  </si>
  <si>
    <t>Sigma7_r1_2</t>
  </si>
  <si>
    <t>Sigma-7 factor, region 1.2</t>
  </si>
  <si>
    <t>PF00141</t>
  </si>
  <si>
    <t>peroxidase</t>
  </si>
  <si>
    <t>Peroxidase</t>
  </si>
  <si>
    <t>PF00142</t>
  </si>
  <si>
    <t>Fer4_NifH</t>
  </si>
  <si>
    <t>4Fe-4S iron sulfur cluster binding proteins, NifH/frxC family</t>
  </si>
  <si>
    <t>PF00143</t>
  </si>
  <si>
    <t>Interferon</t>
  </si>
  <si>
    <t>Interferon alpha/beta domain</t>
  </si>
  <si>
    <t>PF00144</t>
  </si>
  <si>
    <t>Beta-lactamase</t>
  </si>
  <si>
    <t>PF00145</t>
  </si>
  <si>
    <t>DNA_methylase</t>
  </si>
  <si>
    <t>C-5 cytosine-specific DNA methylase</t>
  </si>
  <si>
    <t>PF00146</t>
  </si>
  <si>
    <t>NADHdh</t>
  </si>
  <si>
    <t>NADH dehydrogenase</t>
  </si>
  <si>
    <t>PF00147</t>
  </si>
  <si>
    <t>Fibrinogen_C</t>
  </si>
  <si>
    <t>Fibrinogen beta and gamma chains, C-terminal globular domain</t>
  </si>
  <si>
    <t>PF00148</t>
  </si>
  <si>
    <t>Oxidored_nitro</t>
  </si>
  <si>
    <t>Nitrogenase component 1 type Oxidoreductase</t>
  </si>
  <si>
    <t>PF00149</t>
  </si>
  <si>
    <t>Metallophos</t>
  </si>
  <si>
    <t>Calcineurin-like phosphoesterase</t>
  </si>
  <si>
    <t>PF00150</t>
  </si>
  <si>
    <t>Cellulase</t>
  </si>
  <si>
    <t>Cellulase (glycosyl hydrolase family 5)</t>
  </si>
  <si>
    <t>PF00151</t>
  </si>
  <si>
    <t>Lipase</t>
  </si>
  <si>
    <t>PF00152</t>
  </si>
  <si>
    <t>tRNA-synt_2</t>
  </si>
  <si>
    <t xml:space="preserve">tRNA synthetases class II (D, K and N) </t>
  </si>
  <si>
    <t>PF00153</t>
  </si>
  <si>
    <t>Mito_carr</t>
  </si>
  <si>
    <t>Mitochondrial carrier protein</t>
  </si>
  <si>
    <t>PF00154</t>
  </si>
  <si>
    <t>RecA</t>
  </si>
  <si>
    <t>recA bacterial DNA recombination protein</t>
  </si>
  <si>
    <t>PF00155</t>
  </si>
  <si>
    <t>Aminotran_1_2</t>
  </si>
  <si>
    <t>Aminotransferase class I and II</t>
  </si>
  <si>
    <t>PF00156</t>
  </si>
  <si>
    <t>Pribosyltran</t>
  </si>
  <si>
    <t>Phosphoribosyl transferase domain</t>
  </si>
  <si>
    <t>PF00157</t>
  </si>
  <si>
    <t>Pou</t>
  </si>
  <si>
    <t>Pou domain - N-terminal to homeobox domain</t>
  </si>
  <si>
    <t>PF00158</t>
  </si>
  <si>
    <t>Sigma54_activat</t>
  </si>
  <si>
    <t>Sigma-54 interaction domain</t>
  </si>
  <si>
    <t>PF00159</t>
  </si>
  <si>
    <t>Hormone_3</t>
  </si>
  <si>
    <t>Pancreatic hormone peptide</t>
  </si>
  <si>
    <t>PF00160</t>
  </si>
  <si>
    <t>Pro_isomerase</t>
  </si>
  <si>
    <t>Cyclophilin type peptidyl-prolyl cis-trans isomerase/CLD</t>
  </si>
  <si>
    <t>PF00161</t>
  </si>
  <si>
    <t>RIP</t>
  </si>
  <si>
    <t>Ribosome inactivating protein</t>
  </si>
  <si>
    <t>PF00162</t>
  </si>
  <si>
    <t>PGK</t>
  </si>
  <si>
    <t>Phosphoglycerate kinase</t>
  </si>
  <si>
    <t>PF00163</t>
  </si>
  <si>
    <t>Ribosomal_S4</t>
  </si>
  <si>
    <t>Ribosomal protein S4/S9 N-terminal domain</t>
  </si>
  <si>
    <t>PF00164</t>
  </si>
  <si>
    <t>Ribosom_S12_S23</t>
  </si>
  <si>
    <t>Ribosomal protein S12/S23</t>
  </si>
  <si>
    <t>PF00165</t>
  </si>
  <si>
    <t>HTH_AraC</t>
  </si>
  <si>
    <t>Bacterial regulatory helix-turn-helix proteins, AraC family</t>
  </si>
  <si>
    <t>PF00166</t>
  </si>
  <si>
    <t>Cpn1</t>
  </si>
  <si>
    <t>Chaperonin 1 Kd subunit</t>
  </si>
  <si>
    <t>PF00167</t>
  </si>
  <si>
    <t>FGF</t>
  </si>
  <si>
    <t>Fibroblast growth factor</t>
  </si>
  <si>
    <t>PF00168</t>
  </si>
  <si>
    <t>C2</t>
  </si>
  <si>
    <t>C2 domain</t>
  </si>
  <si>
    <t>PF00169</t>
  </si>
  <si>
    <t>PH</t>
  </si>
  <si>
    <t>PH domain</t>
  </si>
  <si>
    <t>PF00170</t>
  </si>
  <si>
    <t>bZIP_1</t>
  </si>
  <si>
    <t>bZIP transcription factor</t>
  </si>
  <si>
    <t>PF00171</t>
  </si>
  <si>
    <t>Aldedh</t>
  </si>
  <si>
    <t>Aldehyde dehydrogenase family</t>
  </si>
  <si>
    <t>PF00172</t>
  </si>
  <si>
    <t>Zn_clus</t>
  </si>
  <si>
    <t>Fungal Zn(2)-Cys(6) binuclear cluster domain</t>
  </si>
  <si>
    <t>PF00173</t>
  </si>
  <si>
    <t>Cyt-b5</t>
  </si>
  <si>
    <t>Cytochrome b5-like Heme/Steroid binding domain</t>
  </si>
  <si>
    <t>PF00174</t>
  </si>
  <si>
    <t>Oxidored_molyb</t>
  </si>
  <si>
    <t>Oxidoreductase molybdopterin binding domain</t>
  </si>
  <si>
    <t>PF00175</t>
  </si>
  <si>
    <t>NAD_binding_1</t>
  </si>
  <si>
    <t xml:space="preserve">Oxidoreductase NAD-binding domain </t>
  </si>
  <si>
    <t>PF00176</t>
  </si>
  <si>
    <t>SNF2_N</t>
  </si>
  <si>
    <t>SNF2 family N-terminal domain</t>
  </si>
  <si>
    <t>PF00177</t>
  </si>
  <si>
    <t>Ribosomal_S7</t>
  </si>
  <si>
    <t>Ribosomal protein S7p/S5e</t>
  </si>
  <si>
    <t>PF00178</t>
  </si>
  <si>
    <t>Ets</t>
  </si>
  <si>
    <t>Ets-domain</t>
  </si>
  <si>
    <t>PF00179</t>
  </si>
  <si>
    <t>UQ_con</t>
  </si>
  <si>
    <t>Ubiquitin-conjugating enzyme</t>
  </si>
  <si>
    <t>PF00180</t>
  </si>
  <si>
    <t>Iso_dh</t>
  </si>
  <si>
    <t>Isocitrate/isopropylmalate dehydrogenase</t>
  </si>
  <si>
    <t>PF00181</t>
  </si>
  <si>
    <t>Ribosomal_L2</t>
  </si>
  <si>
    <t>Ribosomal Proteins L2, RNA binding domain</t>
  </si>
  <si>
    <t>PF00182</t>
  </si>
  <si>
    <t>Glyco_hydro_19</t>
  </si>
  <si>
    <t>Chitinase class I</t>
  </si>
  <si>
    <t>PF00183</t>
  </si>
  <si>
    <t>HSP9</t>
  </si>
  <si>
    <t>Hsp9 protein</t>
  </si>
  <si>
    <t>PF00184</t>
  </si>
  <si>
    <t>Hormone_5</t>
  </si>
  <si>
    <t>Neurohypophysial hormones, C-terminal Domain</t>
  </si>
  <si>
    <t>PF00185</t>
  </si>
  <si>
    <t>OTCace</t>
  </si>
  <si>
    <t>Aspartate/ornithine carbamoyltransferase, Asp/Orn binding domain</t>
  </si>
  <si>
    <t>PF00186</t>
  </si>
  <si>
    <t>DHFR_1</t>
  </si>
  <si>
    <t>Dihydrofolate reductase</t>
  </si>
  <si>
    <t>PF00187</t>
  </si>
  <si>
    <t>Chitin_bind_1</t>
  </si>
  <si>
    <t>Chitin recognition protein</t>
  </si>
  <si>
    <t>PF00188</t>
  </si>
  <si>
    <t>CAP</t>
  </si>
  <si>
    <t>Cysteine-rich secretory protein family</t>
  </si>
  <si>
    <t>PF00189</t>
  </si>
  <si>
    <t>Ribosomal_S3_C</t>
  </si>
  <si>
    <t>Ribosomal protein S3, C-terminal domain</t>
  </si>
  <si>
    <t>PF00190</t>
  </si>
  <si>
    <t>Cupin_1</t>
  </si>
  <si>
    <t>Cupin</t>
  </si>
  <si>
    <t>PF00191</t>
  </si>
  <si>
    <t>Annexin</t>
  </si>
  <si>
    <t>PF00193</t>
  </si>
  <si>
    <t>Xlink</t>
  </si>
  <si>
    <t>Extracellular link domain</t>
  </si>
  <si>
    <t>PF00194</t>
  </si>
  <si>
    <t>Carb_anhydrase</t>
  </si>
  <si>
    <t>Eukaryotic-type carbonic anhydrase</t>
  </si>
  <si>
    <t>PF00195</t>
  </si>
  <si>
    <t>Chal_sti_synt_N</t>
  </si>
  <si>
    <t>Chalcone and stilbene synthases, N-terminal domain</t>
  </si>
  <si>
    <t>PF00196</t>
  </si>
  <si>
    <t>GerE</t>
  </si>
  <si>
    <t>Bacterial regulatory proteins, luxR family</t>
  </si>
  <si>
    <t>PF00197</t>
  </si>
  <si>
    <t>Kunitz_legume</t>
  </si>
  <si>
    <t>Trypsin and protease inhibitor</t>
  </si>
  <si>
    <t>PF00198</t>
  </si>
  <si>
    <t>2-oxoacid_dh</t>
  </si>
  <si>
    <t>2-oxoacid dehydrogenases acyltransferase (catalytic domain)</t>
  </si>
  <si>
    <t>PF00199</t>
  </si>
  <si>
    <t>Catalase</t>
  </si>
  <si>
    <t>PF00200</t>
  </si>
  <si>
    <t>Disintegrin</t>
  </si>
  <si>
    <t>PF00201</t>
  </si>
  <si>
    <t>UDPGT</t>
  </si>
  <si>
    <t>UDP-glucoronosyl and UDP-glucosyl transferase</t>
  </si>
  <si>
    <t>PF00202</t>
  </si>
  <si>
    <t>Aminotran_3</t>
  </si>
  <si>
    <t>Aminotransferase class-III</t>
  </si>
  <si>
    <t>PF00203</t>
  </si>
  <si>
    <t>Ribosomal_S19</t>
  </si>
  <si>
    <t>Ribosomal protein S19</t>
  </si>
  <si>
    <t>PF00204</t>
  </si>
  <si>
    <t>DNA_gyraseB</t>
  </si>
  <si>
    <t>DNA gyrase B</t>
  </si>
  <si>
    <t>PF00205</t>
  </si>
  <si>
    <t>TPP_enzyme_M</t>
  </si>
  <si>
    <t>Thiamine pyrophosphate enzyme, central domain</t>
  </si>
  <si>
    <t>PF00206</t>
  </si>
  <si>
    <t>Lyase_1</t>
  </si>
  <si>
    <t>Lyase</t>
  </si>
  <si>
    <t>PF00207</t>
  </si>
  <si>
    <t>A2M</t>
  </si>
  <si>
    <t>Alpha-2-macroglobulin family</t>
  </si>
  <si>
    <t>PF00208</t>
  </si>
  <si>
    <t>ELFV_dehydrog</t>
  </si>
  <si>
    <t>Glutamate/Leucine/Phenylalanine/Valine dehydrogenase</t>
  </si>
  <si>
    <t>PF00209</t>
  </si>
  <si>
    <t>SNF</t>
  </si>
  <si>
    <t>Sodium:neurotransmitter symporter family</t>
  </si>
  <si>
    <t>PF00210</t>
  </si>
  <si>
    <t>Ferritin</t>
  </si>
  <si>
    <t>Ferritin-like domain</t>
  </si>
  <si>
    <t>PF00211</t>
  </si>
  <si>
    <t>Guanylate_cyc</t>
  </si>
  <si>
    <t>Adenylate and Guanylate cyclase catalytic domain</t>
  </si>
  <si>
    <t>PF00212</t>
  </si>
  <si>
    <t>ANP</t>
  </si>
  <si>
    <t>Atrial natriuretic peptide</t>
  </si>
  <si>
    <t>PF00213</t>
  </si>
  <si>
    <t>OSCP</t>
  </si>
  <si>
    <t>ATP synthase delta (OSCP) subunit</t>
  </si>
  <si>
    <t>PF00214</t>
  </si>
  <si>
    <t>Calc_CGRP_IAPP</t>
  </si>
  <si>
    <t>Calcitonin / CGRP / IAPP family</t>
  </si>
  <si>
    <t>PF00215</t>
  </si>
  <si>
    <t>OMPdecase</t>
  </si>
  <si>
    <t>Orotidine 5'-phosphate decarboxylase / HUMPS family</t>
  </si>
  <si>
    <t>PF00216</t>
  </si>
  <si>
    <t>Bac_DNA_binding</t>
  </si>
  <si>
    <t>Bacterial DNA-binding protein</t>
  </si>
  <si>
    <t>PF00217</t>
  </si>
  <si>
    <t>ATP-gua_Ptrans</t>
  </si>
  <si>
    <t>ATP:guanido phosphotransferase, C-terminal catalytic domain</t>
  </si>
  <si>
    <t>PF00218</t>
  </si>
  <si>
    <t>IGPS</t>
  </si>
  <si>
    <t>Indole-3-glycerol phosphate synthase</t>
  </si>
  <si>
    <t>PF00219</t>
  </si>
  <si>
    <t>IGFBP</t>
  </si>
  <si>
    <t>Insulin-like growth factor binding protein</t>
  </si>
  <si>
    <t>PF00220</t>
  </si>
  <si>
    <t>Hormone_4</t>
  </si>
  <si>
    <t>Neurohypophysial hormones, N-terminal Domain</t>
  </si>
  <si>
    <t>PF00221</t>
  </si>
  <si>
    <t>Lyase_aromatic</t>
  </si>
  <si>
    <t>Aromatic amino acid lyase</t>
  </si>
  <si>
    <t>PF00223</t>
  </si>
  <si>
    <t>PsaA_PsaB</t>
  </si>
  <si>
    <t>Photosystem I psaA/psaB protein</t>
  </si>
  <si>
    <t>PF00224</t>
  </si>
  <si>
    <t>PK</t>
  </si>
  <si>
    <t>Pyruvate kinase, barrel domain</t>
  </si>
  <si>
    <t>PF00225</t>
  </si>
  <si>
    <t>Kinesin</t>
  </si>
  <si>
    <t>Kinesin motor domain</t>
  </si>
  <si>
    <t>PF00226</t>
  </si>
  <si>
    <t>DnaJ</t>
  </si>
  <si>
    <t>DnaJ domain</t>
  </si>
  <si>
    <t>PF00227</t>
  </si>
  <si>
    <t>Proteasome</t>
  </si>
  <si>
    <t>Proteasome subunit</t>
  </si>
  <si>
    <t>PF00228</t>
  </si>
  <si>
    <t>Bowman-Birk_leg</t>
  </si>
  <si>
    <t>Bowman-Birk serine protease inhibitor family</t>
  </si>
  <si>
    <t>PF00229</t>
  </si>
  <si>
    <t>TNF</t>
  </si>
  <si>
    <t xml:space="preserve">TNF(Tumour Necrosis Factor) family </t>
  </si>
  <si>
    <t>PF00230</t>
  </si>
  <si>
    <t>MIP</t>
  </si>
  <si>
    <t>Major intrinsic protein</t>
  </si>
  <si>
    <t>PF00231</t>
  </si>
  <si>
    <t>ATP-synt</t>
  </si>
  <si>
    <t>ATP synthase</t>
  </si>
  <si>
    <t>PF00232</t>
  </si>
  <si>
    <t>Glyco_hydro_1</t>
  </si>
  <si>
    <t>Glycosyl hydrolase family 1</t>
  </si>
  <si>
    <t>PF00233</t>
  </si>
  <si>
    <t>PDEase_I</t>
  </si>
  <si>
    <t>3'5'-cyclic nucleotide phosphodiesterase</t>
  </si>
  <si>
    <t>PF00234</t>
  </si>
  <si>
    <t>Tryp_alpha_amyl</t>
  </si>
  <si>
    <t>Protease inhibitor/seed storage/LTP family</t>
  </si>
  <si>
    <t>PF00235</t>
  </si>
  <si>
    <t>Profilin</t>
  </si>
  <si>
    <t>PF00236</t>
  </si>
  <si>
    <t>Hormone_6</t>
  </si>
  <si>
    <t>Glycoprotein hormone</t>
  </si>
  <si>
    <t>PF00237</t>
  </si>
  <si>
    <t>Ribosomal_L22</t>
  </si>
  <si>
    <t>Ribosomal protein L22p/L17e</t>
  </si>
  <si>
    <t>PF00238</t>
  </si>
  <si>
    <t>Ribosomal_L14</t>
  </si>
  <si>
    <t>Ribosomal protein L14p/L23e</t>
  </si>
  <si>
    <t>PF00239</t>
  </si>
  <si>
    <t>Resolvase</t>
  </si>
  <si>
    <t>Resolvase, N terminal domain</t>
  </si>
  <si>
    <t>PF00240</t>
  </si>
  <si>
    <t>ubiquitin</t>
  </si>
  <si>
    <t>Ubiquitin family</t>
  </si>
  <si>
    <t>PF00241</t>
  </si>
  <si>
    <t>Cofilin_ADF</t>
  </si>
  <si>
    <t>Cofilin/tropomyosin-type actin-binding protein</t>
  </si>
  <si>
    <t>PF00242</t>
  </si>
  <si>
    <t>DNA_pol_viral_N</t>
  </si>
  <si>
    <t>DNA polymerase (viral) N-terminal domain</t>
  </si>
  <si>
    <t>PF00243</t>
  </si>
  <si>
    <t>NGF</t>
  </si>
  <si>
    <t>Nerve growth factor family</t>
  </si>
  <si>
    <t>PF00244</t>
  </si>
  <si>
    <t>14-3-3</t>
  </si>
  <si>
    <t>14-3-3 protein</t>
  </si>
  <si>
    <t>PF00245</t>
  </si>
  <si>
    <t>Alk_phosphatase</t>
  </si>
  <si>
    <t>Alkaline phosphatase</t>
  </si>
  <si>
    <t>PF00246</t>
  </si>
  <si>
    <t>Peptidase_M14</t>
  </si>
  <si>
    <t>Zinc carboxypeptidase</t>
  </si>
  <si>
    <t>PF00248</t>
  </si>
  <si>
    <t>Aldo_ket_red</t>
  </si>
  <si>
    <t>Aldo/keto reductase family</t>
  </si>
  <si>
    <t>PF00249</t>
  </si>
  <si>
    <t>Myb_DNA-binding</t>
  </si>
  <si>
    <t>Myb-like DNA-binding domain</t>
  </si>
  <si>
    <t>PF00250</t>
  </si>
  <si>
    <t>Forkhead</t>
  </si>
  <si>
    <t>Forkhead domain</t>
  </si>
  <si>
    <t>PF00251</t>
  </si>
  <si>
    <t>Glyco_hydro_32N</t>
  </si>
  <si>
    <t>Glycosyl hydrolases family 32 N-terminal domain</t>
  </si>
  <si>
    <t>PF00252</t>
  </si>
  <si>
    <t>Ribosomal_L16</t>
  </si>
  <si>
    <t>Ribosomal protein L16p/L1e</t>
  </si>
  <si>
    <t>PF00253</t>
  </si>
  <si>
    <t>Ribosomal_S14</t>
  </si>
  <si>
    <t>Ribosomal protein S14p/S29e</t>
  </si>
  <si>
    <t>PF00254</t>
  </si>
  <si>
    <t>FKBP_C</t>
  </si>
  <si>
    <t>FKBP-type peptidyl-prolyl cis-trans isomerase</t>
  </si>
  <si>
    <t>PF00255</t>
  </si>
  <si>
    <t>GSHPx</t>
  </si>
  <si>
    <t>Glutathione peroxidase</t>
  </si>
  <si>
    <t>PF00257</t>
  </si>
  <si>
    <t>Dehydrin</t>
  </si>
  <si>
    <t>PF00258</t>
  </si>
  <si>
    <t>Flavodoxin_1</t>
  </si>
  <si>
    <t>Flavodoxin</t>
  </si>
  <si>
    <t>PF00260</t>
  </si>
  <si>
    <t>Protamine_P1</t>
  </si>
  <si>
    <t>Protamine P1</t>
  </si>
  <si>
    <t>PF00261</t>
  </si>
  <si>
    <t>Tropomyosin</t>
  </si>
  <si>
    <t>PF00262</t>
  </si>
  <si>
    <t>Calreticulin</t>
  </si>
  <si>
    <t>Calreticulin family</t>
  </si>
  <si>
    <t>PF00263</t>
  </si>
  <si>
    <t>Secretin</t>
  </si>
  <si>
    <t>Bacterial type II and III secretion system protein</t>
  </si>
  <si>
    <t>PF00264</t>
  </si>
  <si>
    <t>Tyrosinase</t>
  </si>
  <si>
    <t>Common central domain of tyrosinase</t>
  </si>
  <si>
    <t>PF00265</t>
  </si>
  <si>
    <t>TK</t>
  </si>
  <si>
    <t>Thymidine kinase</t>
  </si>
  <si>
    <t>PF00266</t>
  </si>
  <si>
    <t>Aminotran_5</t>
  </si>
  <si>
    <t>Aminotransferase class-V</t>
  </si>
  <si>
    <t>PF00267</t>
  </si>
  <si>
    <t>Porin_1</t>
  </si>
  <si>
    <t>Gram-negative porin</t>
  </si>
  <si>
    <t>PF00268</t>
  </si>
  <si>
    <t>Ribonuc_red_sm</t>
  </si>
  <si>
    <t>Ribonucleotide reductase, small chain</t>
  </si>
  <si>
    <t>PF00269</t>
  </si>
  <si>
    <t>SASP</t>
  </si>
  <si>
    <t>Small, acid-soluble spore proteins, alpha/beta type</t>
  </si>
  <si>
    <t>PF00270</t>
  </si>
  <si>
    <t>DEAD</t>
  </si>
  <si>
    <t>DEAD/DEAH box helicase</t>
  </si>
  <si>
    <t>PF00271</t>
  </si>
  <si>
    <t>Helicase_C</t>
  </si>
  <si>
    <t>Helicase conserved C-terminal domain</t>
  </si>
  <si>
    <t>PF00272</t>
  </si>
  <si>
    <t>Cecropin</t>
  </si>
  <si>
    <t>Cecropin family</t>
  </si>
  <si>
    <t>PF00273</t>
  </si>
  <si>
    <t>Serum_albumin</t>
  </si>
  <si>
    <t>Serum albumin family</t>
  </si>
  <si>
    <t>PF00274</t>
  </si>
  <si>
    <t>Glycolytic</t>
  </si>
  <si>
    <t>Fructose-bisphosphate aldolase class-I</t>
  </si>
  <si>
    <t>PF00275</t>
  </si>
  <si>
    <t>EPSP_synthase</t>
  </si>
  <si>
    <t>EPSP synthase (3-phosphoshikimate 1-carboxyvinyltransferase)</t>
  </si>
  <si>
    <t>PF00276</t>
  </si>
  <si>
    <t>Ribosomal_L23</t>
  </si>
  <si>
    <t>Ribosomal protein L23</t>
  </si>
  <si>
    <t>PF00277</t>
  </si>
  <si>
    <t>SAA</t>
  </si>
  <si>
    <t>Serum amyloid A protein</t>
  </si>
  <si>
    <t>PF00278</t>
  </si>
  <si>
    <t>Orn_DAP_Arg_deC</t>
  </si>
  <si>
    <t>Pyridoxal-dependent decarboxylase, C-terminal sheet domain</t>
  </si>
  <si>
    <t>PF00280</t>
  </si>
  <si>
    <t>potato_inhibit</t>
  </si>
  <si>
    <t>Potato inhibitor I family</t>
  </si>
  <si>
    <t>PF00281</t>
  </si>
  <si>
    <t>Ribosomal_L5</t>
  </si>
  <si>
    <t>Ribosomal protein L5</t>
  </si>
  <si>
    <t>PF00282</t>
  </si>
  <si>
    <t>Pyridoxal_deC</t>
  </si>
  <si>
    <t>Pyridoxal-dependent decarboxylase conserved domain</t>
  </si>
  <si>
    <t>PF00283</t>
  </si>
  <si>
    <t>Cytochrom_B559</t>
  </si>
  <si>
    <t>Cytochrome b559, alpha (gene psbE) and beta (gene psbF)subunits</t>
  </si>
  <si>
    <t>PF00284</t>
  </si>
  <si>
    <t>Cytochrom_B559a</t>
  </si>
  <si>
    <t>Lumenal portion of Cytochrome b559, alpha (gene psbE) subunit</t>
  </si>
  <si>
    <t>PF00285</t>
  </si>
  <si>
    <t>Citrate_synt</t>
  </si>
  <si>
    <t>Citrate synthase, C-terminal domain</t>
  </si>
  <si>
    <t>PF00286</t>
  </si>
  <si>
    <t>Flexi_CP</t>
  </si>
  <si>
    <t>Viral coat protein</t>
  </si>
  <si>
    <t>PF00287</t>
  </si>
  <si>
    <t>Na_K-ATPase</t>
  </si>
  <si>
    <t>Sodium / potassium ATPase beta chain</t>
  </si>
  <si>
    <t>PF00288</t>
  </si>
  <si>
    <t>GHMP_kinases_N</t>
  </si>
  <si>
    <t>GHMP kinases N terminal domain</t>
  </si>
  <si>
    <t>PF00289</t>
  </si>
  <si>
    <t>Biotin_carb_N</t>
  </si>
  <si>
    <t>Biotin carboxylase, N-terminal domain</t>
  </si>
  <si>
    <t>PF00290</t>
  </si>
  <si>
    <t>Trp_syntA</t>
  </si>
  <si>
    <t>Tryptophan synthase alpha chain</t>
  </si>
  <si>
    <t>PF00291</t>
  </si>
  <si>
    <t>PALP</t>
  </si>
  <si>
    <t>Pyridoxal-phosphate dependent enzyme</t>
  </si>
  <si>
    <t>PF00292</t>
  </si>
  <si>
    <t>PAX</t>
  </si>
  <si>
    <t>'Paired box' domain</t>
  </si>
  <si>
    <t>PF00293</t>
  </si>
  <si>
    <t>NUDIX</t>
  </si>
  <si>
    <t>NUDIX domain</t>
  </si>
  <si>
    <t>PF00294</t>
  </si>
  <si>
    <t>PfkB</t>
  </si>
  <si>
    <t>pfkB family carbohydrate kinase</t>
  </si>
  <si>
    <t>PF00295</t>
  </si>
  <si>
    <t>Glyco_hydro_28</t>
  </si>
  <si>
    <t>Glycosyl hydrolases family 28</t>
  </si>
  <si>
    <t>PF00296</t>
  </si>
  <si>
    <t>Bac_luciferase</t>
  </si>
  <si>
    <t>Luciferase-like monooxygenase</t>
  </si>
  <si>
    <t>PF00297</t>
  </si>
  <si>
    <t>Ribosomal_L3</t>
  </si>
  <si>
    <t>Ribosomal protein L3</t>
  </si>
  <si>
    <t>PF00298</t>
  </si>
  <si>
    <t>Ribosomal_L11</t>
  </si>
  <si>
    <t>Ribosomal protein L11, RNA binding domain</t>
  </si>
  <si>
    <t>PF00299</t>
  </si>
  <si>
    <t>Squash</t>
  </si>
  <si>
    <t>Squash family serine protease inhibitor</t>
  </si>
  <si>
    <t>PF00300</t>
  </si>
  <si>
    <t>His_Phos_1</t>
  </si>
  <si>
    <t>Histidine phosphatase superfamily (branch 1)</t>
  </si>
  <si>
    <t>PF00301</t>
  </si>
  <si>
    <t>Rubredoxin</t>
  </si>
  <si>
    <t>PF00302</t>
  </si>
  <si>
    <t>CAT</t>
  </si>
  <si>
    <t>Chloramphenicol acetyltransferase</t>
  </si>
  <si>
    <t>PF00303</t>
  </si>
  <si>
    <t>Thymidylat_synt</t>
  </si>
  <si>
    <t>Thymidylate synthase</t>
  </si>
  <si>
    <t>PF00304</t>
  </si>
  <si>
    <t>Gamma-thionin</t>
  </si>
  <si>
    <t>Gamma-thionin family</t>
  </si>
  <si>
    <t>PF00305</t>
  </si>
  <si>
    <t>Lipoxygenase</t>
  </si>
  <si>
    <t>PF00306</t>
  </si>
  <si>
    <t>ATP-synt_ab_C</t>
  </si>
  <si>
    <t>ATP synthase alpha/beta chain, C terminal domain</t>
  </si>
  <si>
    <t>PF00307</t>
  </si>
  <si>
    <t>CH</t>
  </si>
  <si>
    <t>Calponin homology (CH) domain</t>
  </si>
  <si>
    <t>PF00308</t>
  </si>
  <si>
    <t>Bac_DnaA</t>
  </si>
  <si>
    <t>Bacterial dnaA  protein</t>
  </si>
  <si>
    <t>PF00309</t>
  </si>
  <si>
    <t>Sigma54_AID</t>
  </si>
  <si>
    <t xml:space="preserve">Sigma-54 factor, Activator interacting domain (AID) </t>
  </si>
  <si>
    <t>PF00310</t>
  </si>
  <si>
    <t>GATase_2</t>
  </si>
  <si>
    <t>Glutamine amidotransferases class-II</t>
  </si>
  <si>
    <t>PF00311</t>
  </si>
  <si>
    <t>PEPcase</t>
  </si>
  <si>
    <t>Phosphoenolpyruvate carboxylase</t>
  </si>
  <si>
    <t>PF00312</t>
  </si>
  <si>
    <t>Ribosomal_S15</t>
  </si>
  <si>
    <t>Ribosomal protein S15</t>
  </si>
  <si>
    <t>PF00313</t>
  </si>
  <si>
    <t>CSD</t>
  </si>
  <si>
    <t>'Cold-shock' DNA-binding domain</t>
  </si>
  <si>
    <t>PF00314</t>
  </si>
  <si>
    <t>Thaumatin</t>
  </si>
  <si>
    <t>Thaumatin family</t>
  </si>
  <si>
    <t>PF00316</t>
  </si>
  <si>
    <t>FBPase</t>
  </si>
  <si>
    <t>Fructose-1-6-bisphosphatase, N-terminal domain</t>
  </si>
  <si>
    <t>PF00317</t>
  </si>
  <si>
    <t>Ribonuc_red_lgN</t>
  </si>
  <si>
    <t>Ribonucleotide reductase, all-alpha domain</t>
  </si>
  <si>
    <t>PF00318</t>
  </si>
  <si>
    <t>Ribosomal_S2</t>
  </si>
  <si>
    <t>Ribosomal protein S2</t>
  </si>
  <si>
    <t>PF00319</t>
  </si>
  <si>
    <t>SRF-TF</t>
  </si>
  <si>
    <t>SRF-type transcription factor (DNA-binding and dimerisation domain)</t>
  </si>
  <si>
    <t>PF00320</t>
  </si>
  <si>
    <t>GATA</t>
  </si>
  <si>
    <t>GATA zinc finger</t>
  </si>
  <si>
    <t>PF00321</t>
  </si>
  <si>
    <t>Thionin</t>
  </si>
  <si>
    <t>Plant thionin</t>
  </si>
  <si>
    <t>PF00322</t>
  </si>
  <si>
    <t>Endothelin</t>
  </si>
  <si>
    <t>Endothelin family</t>
  </si>
  <si>
    <t>PF00323</t>
  </si>
  <si>
    <t>Defensin_1</t>
  </si>
  <si>
    <t>Mammalian defensin</t>
  </si>
  <si>
    <t>PF00324</t>
  </si>
  <si>
    <t>AA_permease</t>
  </si>
  <si>
    <t>Amino acid permease</t>
  </si>
  <si>
    <t>PF00325</t>
  </si>
  <si>
    <t>Crp</t>
  </si>
  <si>
    <t>Bacterial regulatory proteins, crp family</t>
  </si>
  <si>
    <t>PF00326</t>
  </si>
  <si>
    <t>Peptidase_S9</t>
  </si>
  <si>
    <t>Prolyl oligopeptidase family</t>
  </si>
  <si>
    <t>PF00327</t>
  </si>
  <si>
    <t>Ribosomal protein L3p/L7e</t>
  </si>
  <si>
    <t>PF00328</t>
  </si>
  <si>
    <t>His_Phos_2</t>
  </si>
  <si>
    <t>Histidine phosphatase superfamily (branch 2)</t>
  </si>
  <si>
    <t>PF00329</t>
  </si>
  <si>
    <t>Complex1_3kDa</t>
  </si>
  <si>
    <t>Respiratory-chain NADH dehydrogenase, 3 Kd subunit</t>
  </si>
  <si>
    <t>PF00330</t>
  </si>
  <si>
    <t>Aconitase</t>
  </si>
  <si>
    <t>Aconitase family (aconitate hydratase)</t>
  </si>
  <si>
    <t>PF00331</t>
  </si>
  <si>
    <t>PF00332</t>
  </si>
  <si>
    <t>Glyco_hydro_17</t>
  </si>
  <si>
    <t>Glycosyl hydrolases family 17</t>
  </si>
  <si>
    <t>PF00333</t>
  </si>
  <si>
    <t>Ribosomal_S5</t>
  </si>
  <si>
    <t>Ribosomal protein S5, N-terminal domain</t>
  </si>
  <si>
    <t>PF00334</t>
  </si>
  <si>
    <t>NDK</t>
  </si>
  <si>
    <t>Nucleoside diphosphate kinase</t>
  </si>
  <si>
    <t>PF00335</t>
  </si>
  <si>
    <t>Tetraspannin</t>
  </si>
  <si>
    <t>Tetraspanin family</t>
  </si>
  <si>
    <t>PF00336</t>
  </si>
  <si>
    <t>DNA_pol_viral_C</t>
  </si>
  <si>
    <t>DNA polymerase (viral) C-terminal domain</t>
  </si>
  <si>
    <t>PF00337</t>
  </si>
  <si>
    <t>Gal-bind_lectin</t>
  </si>
  <si>
    <t>Galactoside-binding lectin</t>
  </si>
  <si>
    <t>PF00338</t>
  </si>
  <si>
    <t>Ribosomal_S1</t>
  </si>
  <si>
    <t>Ribosomal protein S1p/S2e</t>
  </si>
  <si>
    <t>PF00339</t>
  </si>
  <si>
    <t>Arrestin_N</t>
  </si>
  <si>
    <t>Arrestin (or S-antigen), N-terminal domain</t>
  </si>
  <si>
    <t>PF00340</t>
  </si>
  <si>
    <t>IL1</t>
  </si>
  <si>
    <t>Interleukin-1 / 18</t>
  </si>
  <si>
    <t>PF00341</t>
  </si>
  <si>
    <t>PDGF</t>
  </si>
  <si>
    <t>PDGF/VEGF domain</t>
  </si>
  <si>
    <t>PF00342</t>
  </si>
  <si>
    <t>PGI</t>
  </si>
  <si>
    <t>Phosphoglucose isomerase</t>
  </si>
  <si>
    <t>PF00343</t>
  </si>
  <si>
    <t>Phosphorylase</t>
  </si>
  <si>
    <t>Carbohydrate phosphorylase</t>
  </si>
  <si>
    <t>PF00344</t>
  </si>
  <si>
    <t>SecY</t>
  </si>
  <si>
    <t>SecY translocase</t>
  </si>
  <si>
    <t>PF00345</t>
  </si>
  <si>
    <t>PapD_N</t>
  </si>
  <si>
    <t>Pili and flagellar-assembly chaperone, PapD N-terminal domain</t>
  </si>
  <si>
    <t>PF00346</t>
  </si>
  <si>
    <t>Complex1_49kDa</t>
  </si>
  <si>
    <t>Respiratory-chain NADH dehydrogenase, 49 Kd subunit</t>
  </si>
  <si>
    <t>PF00347</t>
  </si>
  <si>
    <t>Ribosomal_L6</t>
  </si>
  <si>
    <t>Ribosomal protein L6</t>
  </si>
  <si>
    <t>PF00348</t>
  </si>
  <si>
    <t>polyprenyl_synt</t>
  </si>
  <si>
    <t>Polyprenyl synthetase</t>
  </si>
  <si>
    <t>PF00349</t>
  </si>
  <si>
    <t>Hexokinase_1</t>
  </si>
  <si>
    <t>Hexokinase</t>
  </si>
  <si>
    <t>PF00350</t>
  </si>
  <si>
    <t>Dynamin_N</t>
  </si>
  <si>
    <t>Dynamin family</t>
  </si>
  <si>
    <t>PF00351</t>
  </si>
  <si>
    <t>Biopterin_H</t>
  </si>
  <si>
    <t>Biopterin-dependent aromatic amino acid hydroxylase</t>
  </si>
  <si>
    <t>PF00352</t>
  </si>
  <si>
    <t>TBP</t>
  </si>
  <si>
    <t>Transcription factor TFIID (or TATA-binding protein, TBP)</t>
  </si>
  <si>
    <t>PF00353</t>
  </si>
  <si>
    <t>HemolysinCabind</t>
  </si>
  <si>
    <t>Haemolysin-type calcium-binding repeat (2 copies)</t>
  </si>
  <si>
    <t>PF00354</t>
  </si>
  <si>
    <t>Pentaxin</t>
  </si>
  <si>
    <t>Pentaxin family</t>
  </si>
  <si>
    <t>PF00355</t>
  </si>
  <si>
    <t>Rieske</t>
  </si>
  <si>
    <t>Rieske [2Fe-2S] domain</t>
  </si>
  <si>
    <t>PF00356</t>
  </si>
  <si>
    <t>LacI</t>
  </si>
  <si>
    <t>Bacterial regulatory proteins, lacI family</t>
  </si>
  <si>
    <t>PF00357</t>
  </si>
  <si>
    <t>Integrin_alpha</t>
  </si>
  <si>
    <t>Integrin alpha cytoplasmic region</t>
  </si>
  <si>
    <t>PF00358</t>
  </si>
  <si>
    <t>PTS_EIIA_1</t>
  </si>
  <si>
    <t>phosphoenolpyruvate-dependent sugar phosphotransferase system, EIIA 1</t>
  </si>
  <si>
    <t>PF00359</t>
  </si>
  <si>
    <t>PTS_EIIA_2</t>
  </si>
  <si>
    <t>Phosphoenolpyruvate-dependent sugar phosphotransferase system, EIIA 2</t>
  </si>
  <si>
    <t>PF00360</t>
  </si>
  <si>
    <t>PHY</t>
  </si>
  <si>
    <t>Phytochrome region</t>
  </si>
  <si>
    <t>PF00361</t>
  </si>
  <si>
    <t>Proton_antipo_M</t>
  </si>
  <si>
    <t>Proton-conducting membrane transporter</t>
  </si>
  <si>
    <t>PF00362</t>
  </si>
  <si>
    <t>Integrin_beta</t>
  </si>
  <si>
    <t>Integrin, beta chain</t>
  </si>
  <si>
    <t>PF00363</t>
  </si>
  <si>
    <t>Casein</t>
  </si>
  <si>
    <t>PF00364</t>
  </si>
  <si>
    <t>Biotin_lipoyl</t>
  </si>
  <si>
    <t>Biotin-requiring enzyme</t>
  </si>
  <si>
    <t>PF00365</t>
  </si>
  <si>
    <t>PFK</t>
  </si>
  <si>
    <t>Phosphofructokinase</t>
  </si>
  <si>
    <t>PF00366</t>
  </si>
  <si>
    <t>Ribosomal_S17</t>
  </si>
  <si>
    <t>Ribosomal protein S17</t>
  </si>
  <si>
    <t>PF00367</t>
  </si>
  <si>
    <t>PTS_EIIB</t>
  </si>
  <si>
    <t>phosphotransferase system, EIIB</t>
  </si>
  <si>
    <t>PF00368</t>
  </si>
  <si>
    <t>HMG-CoA_red</t>
  </si>
  <si>
    <t>Hydroxymethylglutaryl-coenzyme A reductase</t>
  </si>
  <si>
    <t>PF00370</t>
  </si>
  <si>
    <t>FGGY_N</t>
  </si>
  <si>
    <t>FGGY family of carbohydrate kinases, N-terminal domain</t>
  </si>
  <si>
    <t>PF00372</t>
  </si>
  <si>
    <t>Hemocyanin_M</t>
  </si>
  <si>
    <t>Hemocyanin, copper containing domain</t>
  </si>
  <si>
    <t>PF00373</t>
  </si>
  <si>
    <t>FERM_M</t>
  </si>
  <si>
    <t>FERM central domain</t>
  </si>
  <si>
    <t>PF00374</t>
  </si>
  <si>
    <t>NiFeSe_Hases</t>
  </si>
  <si>
    <t>Nickel-dependent hydrogenase</t>
  </si>
  <si>
    <t>PF00375</t>
  </si>
  <si>
    <t>SDF</t>
  </si>
  <si>
    <t>Sodium:dicarboxylate symporter family</t>
  </si>
  <si>
    <t>PF00376</t>
  </si>
  <si>
    <t>MerR</t>
  </si>
  <si>
    <t>MerR family regulatory protein</t>
  </si>
  <si>
    <t>PF00377</t>
  </si>
  <si>
    <t>Prion</t>
  </si>
  <si>
    <t>Prion/Doppel alpha-helical domain</t>
  </si>
  <si>
    <t>PF00378</t>
  </si>
  <si>
    <t>ECH_1</t>
  </si>
  <si>
    <t>Enoyl-CoA hydratase/isomerase</t>
  </si>
  <si>
    <t>PF00379</t>
  </si>
  <si>
    <t>Chitin_bind_4</t>
  </si>
  <si>
    <t>Insect cuticle protein</t>
  </si>
  <si>
    <t>PF00380</t>
  </si>
  <si>
    <t>Ribosomal_S9</t>
  </si>
  <si>
    <t>Ribosomal protein S9/S16</t>
  </si>
  <si>
    <t>PF00381</t>
  </si>
  <si>
    <t>PTS-HPr</t>
  </si>
  <si>
    <t>PTS HPr component phosphorylation site</t>
  </si>
  <si>
    <t>PF00382</t>
  </si>
  <si>
    <t>TFIIB</t>
  </si>
  <si>
    <t>Transcription factor TFIIB repeat</t>
  </si>
  <si>
    <t>PF00383</t>
  </si>
  <si>
    <t>dCMP_cyt_deam_1</t>
  </si>
  <si>
    <t>Cytidine and deoxycytidylate deaminase zinc-binding region</t>
  </si>
  <si>
    <t>PF00384</t>
  </si>
  <si>
    <t>Molybdopterin</t>
  </si>
  <si>
    <t>Molybdopterin oxidoreductase</t>
  </si>
  <si>
    <t>PF00385</t>
  </si>
  <si>
    <t>Chromo</t>
  </si>
  <si>
    <t>Chromo (CHRromatin Organisation MOdifier) domain</t>
  </si>
  <si>
    <t>PF00386</t>
  </si>
  <si>
    <t>C1q</t>
  </si>
  <si>
    <t>C1q domain</t>
  </si>
  <si>
    <t>PF00387</t>
  </si>
  <si>
    <t>PI-PLC-Y</t>
  </si>
  <si>
    <t>Phosphatidylinositol-specific phospholipase C, Y domain</t>
  </si>
  <si>
    <t>PF00388</t>
  </si>
  <si>
    <t>PI-PLC-X</t>
  </si>
  <si>
    <t>Phosphatidylinositol-specific phospholipase C, X domain</t>
  </si>
  <si>
    <t>PF00389</t>
  </si>
  <si>
    <t>2-Hacid_dh</t>
  </si>
  <si>
    <t>D-isomer specific 2-hydroxyacid dehydrogenase, catalytic domain</t>
  </si>
  <si>
    <t>PF00390</t>
  </si>
  <si>
    <t>malic</t>
  </si>
  <si>
    <t>Malic enzyme, N-terminal domain</t>
  </si>
  <si>
    <t>PF00391</t>
  </si>
  <si>
    <t>PEP-utilizers</t>
  </si>
  <si>
    <t>PEP-utilising enzyme, mobile domain</t>
  </si>
  <si>
    <t>PF00392</t>
  </si>
  <si>
    <t>GntR</t>
  </si>
  <si>
    <t>Bacterial regulatory proteins, gntR family</t>
  </si>
  <si>
    <t>PF00393</t>
  </si>
  <si>
    <t>6PGD</t>
  </si>
  <si>
    <t>6-phosphogluconate dehydrogenase, C-terminal domain</t>
  </si>
  <si>
    <t>PF00394</t>
  </si>
  <si>
    <t>Cu-oxidase</t>
  </si>
  <si>
    <t>Multicopper oxidase</t>
  </si>
  <si>
    <t>PF00395</t>
  </si>
  <si>
    <t>SLH</t>
  </si>
  <si>
    <t>S-layer homology domain</t>
  </si>
  <si>
    <t>PF00396</t>
  </si>
  <si>
    <t>Granulin</t>
  </si>
  <si>
    <t>PF00397</t>
  </si>
  <si>
    <t>WW</t>
  </si>
  <si>
    <t>WW domain</t>
  </si>
  <si>
    <t>PF00398</t>
  </si>
  <si>
    <t>RrnaAD</t>
  </si>
  <si>
    <t>Ribosomal RNA adenine dimethylase</t>
  </si>
  <si>
    <t>PF00399</t>
  </si>
  <si>
    <t>PIR</t>
  </si>
  <si>
    <t>Yeast PIR protein repeat</t>
  </si>
  <si>
    <t>PF00400</t>
  </si>
  <si>
    <t>WD4</t>
  </si>
  <si>
    <t>WD domain, G-beta repeat</t>
  </si>
  <si>
    <t>PF00401</t>
  </si>
  <si>
    <t>ATP-synt_DE</t>
  </si>
  <si>
    <t>ATP synthase, Delta/Epsilon chain, long alpha-helix domain</t>
  </si>
  <si>
    <t>PF00402</t>
  </si>
  <si>
    <t>Calponin</t>
  </si>
  <si>
    <t>Calponin family repeat</t>
  </si>
  <si>
    <t>PF00403</t>
  </si>
  <si>
    <t>HMA</t>
  </si>
  <si>
    <t>Heavy-metal-associated domain</t>
  </si>
  <si>
    <t>PF00404</t>
  </si>
  <si>
    <t>Dockerin_1</t>
  </si>
  <si>
    <t>Dockerin type I repeat</t>
  </si>
  <si>
    <t>PF00405</t>
  </si>
  <si>
    <t>Transferrin</t>
  </si>
  <si>
    <t>PF00406</t>
  </si>
  <si>
    <t>ADK</t>
  </si>
  <si>
    <t>Adenylate kinase</t>
  </si>
  <si>
    <t>PF00407</t>
  </si>
  <si>
    <t>Bet_v_1</t>
  </si>
  <si>
    <t>Pathogenesis-related protein Bet v I family</t>
  </si>
  <si>
    <t>PF00408</t>
  </si>
  <si>
    <t>PGM_PMM_IV</t>
  </si>
  <si>
    <t>Phosphoglucomutase/phosphomannomutase, C-terminal domain</t>
  </si>
  <si>
    <t>PF00410</t>
  </si>
  <si>
    <t>Ribosomal_S8</t>
  </si>
  <si>
    <t>Ribosomal protein S8</t>
  </si>
  <si>
    <t>PF00411</t>
  </si>
  <si>
    <t>Ribosomal_S11</t>
  </si>
  <si>
    <t>Ribosomal protein S11</t>
  </si>
  <si>
    <t>PF00412</t>
  </si>
  <si>
    <t>LIM</t>
  </si>
  <si>
    <t>LIM domain</t>
  </si>
  <si>
    <t>PF00413</t>
  </si>
  <si>
    <t>Peptidase_M1</t>
  </si>
  <si>
    <t>Matrixin</t>
  </si>
  <si>
    <t>PF00414</t>
  </si>
  <si>
    <t>MAP1B_neuraxin</t>
  </si>
  <si>
    <t>Neuraxin and MAP1B repeat</t>
  </si>
  <si>
    <t>PF00415</t>
  </si>
  <si>
    <t>RCC1</t>
  </si>
  <si>
    <t>Regulator of chromosome condensation (RCC1) repeat</t>
  </si>
  <si>
    <t>PF00416</t>
  </si>
  <si>
    <t>Ribosomal_S13</t>
  </si>
  <si>
    <t>Ribosomal protein S13/S18</t>
  </si>
  <si>
    <t>PF00418</t>
  </si>
  <si>
    <t>Tubulin-binding</t>
  </si>
  <si>
    <t>Tau and MAP protein, tubulin-binding repeat</t>
  </si>
  <si>
    <t>PF00419</t>
  </si>
  <si>
    <t>Fimbrial</t>
  </si>
  <si>
    <t>Fimbrial protein</t>
  </si>
  <si>
    <t>PF00420</t>
  </si>
  <si>
    <t>Oxidored_q2</t>
  </si>
  <si>
    <t>NADH-ubiquinone/plastoquinone oxidoreductase chain 4L</t>
  </si>
  <si>
    <t>PF00421</t>
  </si>
  <si>
    <t>PSII</t>
  </si>
  <si>
    <t>Photosystem II protein</t>
  </si>
  <si>
    <t>PF00423</t>
  </si>
  <si>
    <t>HN</t>
  </si>
  <si>
    <t>Haemagglutinin-neuraminidase</t>
  </si>
  <si>
    <t>PF00424</t>
  </si>
  <si>
    <t>REV</t>
  </si>
  <si>
    <t>REV protein (anti-repression trans-activator protein)</t>
  </si>
  <si>
    <t>PF00425</t>
  </si>
  <si>
    <t>Chorismate_bind</t>
  </si>
  <si>
    <t>chorismate binding enzyme</t>
  </si>
  <si>
    <t>PF00426</t>
  </si>
  <si>
    <t>VP4_haemagglut</t>
  </si>
  <si>
    <t>Outer Capsid protein VP4 (Hemagglutinin)</t>
  </si>
  <si>
    <t>PF00427</t>
  </si>
  <si>
    <t>PBS_linker_poly</t>
  </si>
  <si>
    <t>Phycobilisome Linker polypeptide</t>
  </si>
  <si>
    <t>PF00428</t>
  </si>
  <si>
    <t>Ribosomal_6s</t>
  </si>
  <si>
    <t>6s Acidic ribosomal protein</t>
  </si>
  <si>
    <t>PF00429</t>
  </si>
  <si>
    <t>TLV_coat</t>
  </si>
  <si>
    <t>ENV polyprotein (coat polyprotein)</t>
  </si>
  <si>
    <t>PF00430</t>
  </si>
  <si>
    <t>ATP-synt_B</t>
  </si>
  <si>
    <t>ATP synthase B/B' CF()</t>
  </si>
  <si>
    <t>PF00431</t>
  </si>
  <si>
    <t>CUB</t>
  </si>
  <si>
    <t>CUB domain</t>
  </si>
  <si>
    <t>PF00432</t>
  </si>
  <si>
    <t>Prenyltrans</t>
  </si>
  <si>
    <t>Prenyltransferase and squalene oxidase repeat</t>
  </si>
  <si>
    <t>PF00433</t>
  </si>
  <si>
    <t>Pkinase_C</t>
  </si>
  <si>
    <t>Protein kinase C terminal domain</t>
  </si>
  <si>
    <t>PF00434</t>
  </si>
  <si>
    <t>VP7</t>
  </si>
  <si>
    <t>Glycoprotein VP7</t>
  </si>
  <si>
    <t>PF00435</t>
  </si>
  <si>
    <t>Spectrin</t>
  </si>
  <si>
    <t>Spectrin repeat</t>
  </si>
  <si>
    <t>PF00436</t>
  </si>
  <si>
    <t>SSB</t>
  </si>
  <si>
    <t>Single-strand binding protein family</t>
  </si>
  <si>
    <t>PF00437</t>
  </si>
  <si>
    <t>T2SSE</t>
  </si>
  <si>
    <t>Type II/IV secretion system protein</t>
  </si>
  <si>
    <t>PF00438</t>
  </si>
  <si>
    <t>S-AdoMet_synt_N</t>
  </si>
  <si>
    <t>S-adenosylmethionine synthetase, N-terminal domain</t>
  </si>
  <si>
    <t>PF00439</t>
  </si>
  <si>
    <t>Bromodomain</t>
  </si>
  <si>
    <t>PF00440</t>
  </si>
  <si>
    <t>TetR_N</t>
  </si>
  <si>
    <t>Bacterial regulatory proteins, tetR family</t>
  </si>
  <si>
    <t>PF00441</t>
  </si>
  <si>
    <t>Acyl-CoA_dh_1</t>
  </si>
  <si>
    <t>Acyl-CoA dehydrogenase, C-terminal domain</t>
  </si>
  <si>
    <t>PF00443</t>
  </si>
  <si>
    <t>UCH</t>
  </si>
  <si>
    <t>Ubiquitin carboxyl-terminal hydrolase</t>
  </si>
  <si>
    <t>PF00444</t>
  </si>
  <si>
    <t>Ribosomal_L36</t>
  </si>
  <si>
    <t>Ribosomal protein L36</t>
  </si>
  <si>
    <t>PF00445</t>
  </si>
  <si>
    <t>Ribonuclease_T2</t>
  </si>
  <si>
    <t>Ribonuclease T2 family</t>
  </si>
  <si>
    <t>PF00446</t>
  </si>
  <si>
    <t>GnRH</t>
  </si>
  <si>
    <t>Gonadotropin-releasing hormone</t>
  </si>
  <si>
    <t>PF00447</t>
  </si>
  <si>
    <t>HSF_DNA-bind</t>
  </si>
  <si>
    <t>HSF-type DNA-binding</t>
  </si>
  <si>
    <t>PF00448</t>
  </si>
  <si>
    <t>SRP54</t>
  </si>
  <si>
    <t>SRP54-type protein, GTPase domain</t>
  </si>
  <si>
    <t>PF00449</t>
  </si>
  <si>
    <t>Urease_alpha</t>
  </si>
  <si>
    <t>Urease alpha-subunit, N-terminal domain</t>
  </si>
  <si>
    <t>PF00450</t>
  </si>
  <si>
    <t>Peptidase_S1</t>
  </si>
  <si>
    <t>Serine carboxypeptidase</t>
  </si>
  <si>
    <t>PF00451</t>
  </si>
  <si>
    <t>Toxin_2</t>
  </si>
  <si>
    <t>Scorpion short toxin, BmKK2</t>
  </si>
  <si>
    <t>PF00452</t>
  </si>
  <si>
    <t>Bcl-2</t>
  </si>
  <si>
    <t>Apoptosis regulator proteins, Bcl-2 family</t>
  </si>
  <si>
    <t>PF00453</t>
  </si>
  <si>
    <t>Ribosomal protein L2</t>
  </si>
  <si>
    <t>PF00454</t>
  </si>
  <si>
    <t>PI3_PI4_kinase</t>
  </si>
  <si>
    <t>Phosphatidylinositol 3- and 4-kinase</t>
  </si>
  <si>
    <t>PF00455</t>
  </si>
  <si>
    <t>DeoRC</t>
  </si>
  <si>
    <t>DeoR C terminal sensor domain</t>
  </si>
  <si>
    <t>PF00456</t>
  </si>
  <si>
    <t>Transketolase_N</t>
  </si>
  <si>
    <t>Transketolase, thiamine diphosphate binding domain</t>
  </si>
  <si>
    <t>PF00457</t>
  </si>
  <si>
    <t>Glyco_hydro_11</t>
  </si>
  <si>
    <t>Glycosyl hydrolases family 11</t>
  </si>
  <si>
    <t>PF00458</t>
  </si>
  <si>
    <t>WHEP-TRS</t>
  </si>
  <si>
    <t>WHEP-TRS domain</t>
  </si>
  <si>
    <t>PF00459</t>
  </si>
  <si>
    <t>Inositol_P</t>
  </si>
  <si>
    <t>Inositol monophosphatase family</t>
  </si>
  <si>
    <t>PF00460</t>
  </si>
  <si>
    <t>Flg_bb_rod</t>
  </si>
  <si>
    <t>Flagella basal body rod protein</t>
  </si>
  <si>
    <t>PF00462</t>
  </si>
  <si>
    <t>Glutaredoxin</t>
  </si>
  <si>
    <t>PF00463</t>
  </si>
  <si>
    <t>ICL</t>
  </si>
  <si>
    <t>Isocitrate lyase family</t>
  </si>
  <si>
    <t>PF00464</t>
  </si>
  <si>
    <t>SHMT</t>
  </si>
  <si>
    <t>Serine hydroxymethyltransferase</t>
  </si>
  <si>
    <t>PF00465</t>
  </si>
  <si>
    <t>Fe-ADH</t>
  </si>
  <si>
    <t xml:space="preserve">Iron-containing alcohol dehydrogenase </t>
  </si>
  <si>
    <t>PF00466</t>
  </si>
  <si>
    <t>Ribosomal_L1</t>
  </si>
  <si>
    <t>Ribosomal protein L1</t>
  </si>
  <si>
    <t>PF00467</t>
  </si>
  <si>
    <t>KOW</t>
  </si>
  <si>
    <t>KOW motif</t>
  </si>
  <si>
    <t>PF00468</t>
  </si>
  <si>
    <t>Ribosomal_L34</t>
  </si>
  <si>
    <t>Ribosomal protein L34</t>
  </si>
  <si>
    <t>PF00469</t>
  </si>
  <si>
    <t>F-protein</t>
  </si>
  <si>
    <t>Negative factor, (F-Protein) or Nef</t>
  </si>
  <si>
    <t>PF00471</t>
  </si>
  <si>
    <t>Ribosomal_L33</t>
  </si>
  <si>
    <t>Ribosomal protein L33</t>
  </si>
  <si>
    <t>PF00472</t>
  </si>
  <si>
    <t>RF-1</t>
  </si>
  <si>
    <t>RF-1 domain</t>
  </si>
  <si>
    <t>PF00473</t>
  </si>
  <si>
    <t>CRF</t>
  </si>
  <si>
    <t>Corticotropin-releasing factor family</t>
  </si>
  <si>
    <t>PF00474</t>
  </si>
  <si>
    <t>SSF</t>
  </si>
  <si>
    <t>Sodium:solute symporter family</t>
  </si>
  <si>
    <t>PF00475</t>
  </si>
  <si>
    <t>IGPD</t>
  </si>
  <si>
    <t>Imidazoleglycerol-phosphate dehydratase</t>
  </si>
  <si>
    <t>PF00476</t>
  </si>
  <si>
    <t>DNA_pol_A</t>
  </si>
  <si>
    <t>DNA polymerase family A</t>
  </si>
  <si>
    <t>PF00477</t>
  </si>
  <si>
    <t>LEA_5</t>
  </si>
  <si>
    <t>Small hydrophilic plant seed protein</t>
  </si>
  <si>
    <t>PF00478</t>
  </si>
  <si>
    <t>IMPDH</t>
  </si>
  <si>
    <t>IMP dehydrogenase / GMP reductase domain</t>
  </si>
  <si>
    <t>PF00479</t>
  </si>
  <si>
    <t>G6PD_N</t>
  </si>
  <si>
    <t>Glucose-6-phosphate dehydrogenase, NAD binding domain</t>
  </si>
  <si>
    <t>PF00480</t>
  </si>
  <si>
    <t>ROK</t>
  </si>
  <si>
    <t>ROK family</t>
  </si>
  <si>
    <t>PF00481</t>
  </si>
  <si>
    <t>PP2C</t>
  </si>
  <si>
    <t>Protein phosphatase 2C</t>
  </si>
  <si>
    <t>PF00482</t>
  </si>
  <si>
    <t>T2SSF</t>
  </si>
  <si>
    <t>Type II secretion system (T2SS), protein F</t>
  </si>
  <si>
    <t>PF00483</t>
  </si>
  <si>
    <t>NTP_transferase</t>
  </si>
  <si>
    <t>Nucleotidyl transferase</t>
  </si>
  <si>
    <t>PF00484</t>
  </si>
  <si>
    <t>Pro_CA</t>
  </si>
  <si>
    <t>Carbonic anhydrase</t>
  </si>
  <si>
    <t>PF00485</t>
  </si>
  <si>
    <t>PRK</t>
  </si>
  <si>
    <t>Phosphoribulokinase / Uridine kinase family</t>
  </si>
  <si>
    <t>PF00486</t>
  </si>
  <si>
    <t>Trans_reg_C</t>
  </si>
  <si>
    <t>Transcriptional regulatory protein, C terminal</t>
  </si>
  <si>
    <t>PF00487</t>
  </si>
  <si>
    <t>FA_desaturase</t>
  </si>
  <si>
    <t>Fatty acid desaturase</t>
  </si>
  <si>
    <t>PF00488</t>
  </si>
  <si>
    <t>MutS_V</t>
  </si>
  <si>
    <t>MutS domain V</t>
  </si>
  <si>
    <t>PF00489</t>
  </si>
  <si>
    <t>IL6</t>
  </si>
  <si>
    <t>Interleukin-6/G-CSF/MGF family</t>
  </si>
  <si>
    <t>PF00490</t>
  </si>
  <si>
    <t>ALAD</t>
  </si>
  <si>
    <t>Delta-aminolevulinic acid dehydratase</t>
  </si>
  <si>
    <t>PF00491</t>
  </si>
  <si>
    <t>Arginase</t>
  </si>
  <si>
    <t>Arginase family</t>
  </si>
  <si>
    <t>PF00493</t>
  </si>
  <si>
    <t>MCM</t>
  </si>
  <si>
    <t>MCM2/3/5 family</t>
  </si>
  <si>
    <t>PF00494</t>
  </si>
  <si>
    <t>SQS_PSY</t>
  </si>
  <si>
    <t>Squalene/phytoene synthase</t>
  </si>
  <si>
    <t>PF00496</t>
  </si>
  <si>
    <t>SBP_bac_5</t>
  </si>
  <si>
    <t>Bacterial extracellular solute-binding proteins, family 5 Middle</t>
  </si>
  <si>
    <t>PF00497</t>
  </si>
  <si>
    <t>SBP_bac_3</t>
  </si>
  <si>
    <t>Bacterial extracellular solute-binding proteins, family 3</t>
  </si>
  <si>
    <t>PF00498</t>
  </si>
  <si>
    <t>FHA</t>
  </si>
  <si>
    <t>FHA domain</t>
  </si>
  <si>
    <t>PF00499</t>
  </si>
  <si>
    <t>Oxidored_q3</t>
  </si>
  <si>
    <t>NADH-ubiquinone/plastoquinone oxidoreductase chain 6</t>
  </si>
  <si>
    <t>PF00500</t>
  </si>
  <si>
    <t>Late_protein_L1</t>
  </si>
  <si>
    <t>L1 (late) protein</t>
  </si>
  <si>
    <t>PF00501</t>
  </si>
  <si>
    <t>AMP-binding</t>
  </si>
  <si>
    <t>AMP-binding enzyme</t>
  </si>
  <si>
    <t>PF00502</t>
  </si>
  <si>
    <t>Phycobilisome</t>
  </si>
  <si>
    <t>Phycobilisome protein</t>
  </si>
  <si>
    <t>PF00503</t>
  </si>
  <si>
    <t>G-alpha</t>
  </si>
  <si>
    <t>G-protein alpha subunit</t>
  </si>
  <si>
    <t>PF00504</t>
  </si>
  <si>
    <t>Chloroa_b-bind</t>
  </si>
  <si>
    <t>Chlorophyll A-B binding protein</t>
  </si>
  <si>
    <t>PF00505</t>
  </si>
  <si>
    <t>HMG_box</t>
  </si>
  <si>
    <t>HMG (high mobility group) box</t>
  </si>
  <si>
    <t>PF00506</t>
  </si>
  <si>
    <t>Flu_NP</t>
  </si>
  <si>
    <t>Influenza virus nucleoprotein</t>
  </si>
  <si>
    <t>PF00507</t>
  </si>
  <si>
    <t>Oxidored_q4</t>
  </si>
  <si>
    <t>NADH-ubiquinone/plastoquinone oxidoreductase, chain 3</t>
  </si>
  <si>
    <t>PF00508</t>
  </si>
  <si>
    <t>PPV_E2_N</t>
  </si>
  <si>
    <t>E2 (early) protein, N terminal</t>
  </si>
  <si>
    <t>PF00509</t>
  </si>
  <si>
    <t>Hemagglutinin</t>
  </si>
  <si>
    <t>Haemagglutinin</t>
  </si>
  <si>
    <t>PF00510</t>
  </si>
  <si>
    <t>COX3</t>
  </si>
  <si>
    <t>Cytochrome c oxidase subunit III</t>
  </si>
  <si>
    <t>PF00511</t>
  </si>
  <si>
    <t>PPV_E2_C</t>
  </si>
  <si>
    <t>E2 (early) protein, C terminal</t>
  </si>
  <si>
    <t>PF00512</t>
  </si>
  <si>
    <t>HisKA</t>
  </si>
  <si>
    <t>His Kinase A (phospho-acceptor) domain</t>
  </si>
  <si>
    <t>PF00513</t>
  </si>
  <si>
    <t>Late_protein_L2</t>
  </si>
  <si>
    <t>Late Protein L2</t>
  </si>
  <si>
    <t>PF00514</t>
  </si>
  <si>
    <t>Arm</t>
  </si>
  <si>
    <t>Armadillo/beta-catenin-like repeat</t>
  </si>
  <si>
    <t>PF00515</t>
  </si>
  <si>
    <t>TPR_1</t>
  </si>
  <si>
    <t>Tetratricopeptide repeat</t>
  </si>
  <si>
    <t>PF00516</t>
  </si>
  <si>
    <t>GP12</t>
  </si>
  <si>
    <t>Envelope glycoprotein GP12</t>
  </si>
  <si>
    <t>PF00517</t>
  </si>
  <si>
    <t>GP41</t>
  </si>
  <si>
    <t>Retroviral envelope protein</t>
  </si>
  <si>
    <t>PF00518</t>
  </si>
  <si>
    <t>E6</t>
  </si>
  <si>
    <t>Early Protein (E6)</t>
  </si>
  <si>
    <t>PF00519</t>
  </si>
  <si>
    <t>PPV_E1_C</t>
  </si>
  <si>
    <t>Papillomavirus helicase</t>
  </si>
  <si>
    <t>PF00520</t>
  </si>
  <si>
    <t>Ion_trans</t>
  </si>
  <si>
    <t>Ion transport protein</t>
  </si>
  <si>
    <t>PF00521</t>
  </si>
  <si>
    <t>DNA_topoisoIV</t>
  </si>
  <si>
    <t>DNA gyrase/topoisomerase IV, subunit A</t>
  </si>
  <si>
    <t>PF00522</t>
  </si>
  <si>
    <t>VPR</t>
  </si>
  <si>
    <t>VPR/VPX protein</t>
  </si>
  <si>
    <t>PF00523</t>
  </si>
  <si>
    <t>Fusion_gly</t>
  </si>
  <si>
    <t>Fusion glycoprotein F</t>
  </si>
  <si>
    <t>PF00524</t>
  </si>
  <si>
    <t>PPV_E1_N</t>
  </si>
  <si>
    <t>E1 Protein, N terminal domain</t>
  </si>
  <si>
    <t>PF00525</t>
  </si>
  <si>
    <t>Crystallin</t>
  </si>
  <si>
    <t>Alpha crystallin A chain, N terminal</t>
  </si>
  <si>
    <t>PF00526</t>
  </si>
  <si>
    <t>Dicty_CTDC</t>
  </si>
  <si>
    <t>Dictyostelium (slime mold) repeat</t>
  </si>
  <si>
    <t>PF00527</t>
  </si>
  <si>
    <t>E7</t>
  </si>
  <si>
    <t>E7 protein, Early protein</t>
  </si>
  <si>
    <t>PF00528</t>
  </si>
  <si>
    <t>BPD_transp_1</t>
  </si>
  <si>
    <t>Binding-protein-dependent transport system inner membrane component</t>
  </si>
  <si>
    <t>PF00529</t>
  </si>
  <si>
    <t>HlyD</t>
  </si>
  <si>
    <t>HlyD membrane-fusion protein of T1SS</t>
  </si>
  <si>
    <t>PF00530</t>
  </si>
  <si>
    <t>SRCR</t>
  </si>
  <si>
    <t>Scavenger receptor cysteine-rich domain</t>
  </si>
  <si>
    <t>PF00531</t>
  </si>
  <si>
    <t>Death</t>
  </si>
  <si>
    <t>Death domain</t>
  </si>
  <si>
    <t>PF00532</t>
  </si>
  <si>
    <t>Peripla_BP_1</t>
  </si>
  <si>
    <t>Periplasmic binding proteins and sugar binding domain of LacI family</t>
  </si>
  <si>
    <t>PF00533</t>
  </si>
  <si>
    <t>BRCT</t>
  </si>
  <si>
    <t>BRCA1 C Terminus (BRCT) domain</t>
  </si>
  <si>
    <t>PF00534</t>
  </si>
  <si>
    <t>Glycos_transf_1</t>
  </si>
  <si>
    <t>Glycosyl transferases group 1</t>
  </si>
  <si>
    <t>PF00535</t>
  </si>
  <si>
    <t>Glycos_transf_2</t>
  </si>
  <si>
    <t>Glycosyl transferase family 2</t>
  </si>
  <si>
    <t>PF00536</t>
  </si>
  <si>
    <t>SAM_1</t>
  </si>
  <si>
    <t>SAM domain (Sterile alpha motif)</t>
  </si>
  <si>
    <t>PF00537</t>
  </si>
  <si>
    <t>Toxin_3</t>
  </si>
  <si>
    <t xml:space="preserve">Scorpion toxin-like domain </t>
  </si>
  <si>
    <t>PF00538</t>
  </si>
  <si>
    <t>Linker_histone</t>
  </si>
  <si>
    <t>linker histone H1 and H5 family</t>
  </si>
  <si>
    <t>PF00539</t>
  </si>
  <si>
    <t>Tat</t>
  </si>
  <si>
    <t>Transactivating regulatory protein (Tat)</t>
  </si>
  <si>
    <t>PF00540</t>
  </si>
  <si>
    <t>Gag_p17</t>
  </si>
  <si>
    <t>gag gene protein p17 (matrix protein)</t>
  </si>
  <si>
    <t>PF00541</t>
  </si>
  <si>
    <t>Adeno_knob</t>
  </si>
  <si>
    <t>Adenoviral fibre protein (knob domain)</t>
  </si>
  <si>
    <t>PF00542</t>
  </si>
  <si>
    <t>Ribosomal_L12</t>
  </si>
  <si>
    <t>Ribosomal protein L7/L12 C-terminal domain</t>
  </si>
  <si>
    <t>PF00543</t>
  </si>
  <si>
    <t>P-II</t>
  </si>
  <si>
    <t>Nitrogen regulatory protein P-II</t>
  </si>
  <si>
    <t>PF00544</t>
  </si>
  <si>
    <t>Pec_lyase_C</t>
  </si>
  <si>
    <t>Pectate lyase</t>
  </si>
  <si>
    <t>PF00545</t>
  </si>
  <si>
    <t>Ribonuclease</t>
  </si>
  <si>
    <t>ribonuclease</t>
  </si>
  <si>
    <t>PF00547</t>
  </si>
  <si>
    <t>Urease_gamma</t>
  </si>
  <si>
    <t>Urease, gamma subunit</t>
  </si>
  <si>
    <t>PF00548</t>
  </si>
  <si>
    <t>Peptidase_C3</t>
  </si>
  <si>
    <t>3C cysteine protease (picornain 3C)</t>
  </si>
  <si>
    <t>PF00549</t>
  </si>
  <si>
    <t>Ligase_CoA</t>
  </si>
  <si>
    <t>CoA-ligase</t>
  </si>
  <si>
    <t>PF00550</t>
  </si>
  <si>
    <t>PP-binding</t>
  </si>
  <si>
    <t>Phosphopantetheine attachment site</t>
  </si>
  <si>
    <t>PF00551</t>
  </si>
  <si>
    <t>Formyl_trans_N</t>
  </si>
  <si>
    <t>Formyl transferase</t>
  </si>
  <si>
    <t>PF00552</t>
  </si>
  <si>
    <t>IN_DBD_C</t>
  </si>
  <si>
    <t>Integrase DNA binding domain</t>
  </si>
  <si>
    <t>PF00553</t>
  </si>
  <si>
    <t>CBM_2</t>
  </si>
  <si>
    <t>Cellulose binding domain</t>
  </si>
  <si>
    <t>PF00554</t>
  </si>
  <si>
    <t>RHD_DNA_bind</t>
  </si>
  <si>
    <t>Rel homology DNA-binding domain</t>
  </si>
  <si>
    <t>PF00555</t>
  </si>
  <si>
    <t>Endotoxin_M</t>
  </si>
  <si>
    <t>delta endotoxin</t>
  </si>
  <si>
    <t>PF00556</t>
  </si>
  <si>
    <t>LHC</t>
  </si>
  <si>
    <t>Antenna complex alpha/beta subunit</t>
  </si>
  <si>
    <t>PF00557</t>
  </si>
  <si>
    <t>Peptidase_M24</t>
  </si>
  <si>
    <t>Metallopeptidase family M24</t>
  </si>
  <si>
    <t>PF00558</t>
  </si>
  <si>
    <t>Vpu</t>
  </si>
  <si>
    <t>Vpu protein</t>
  </si>
  <si>
    <t>PF00559</t>
  </si>
  <si>
    <t>Vif</t>
  </si>
  <si>
    <t>Retroviral Vif (Viral infectivity) protein</t>
  </si>
  <si>
    <t>PF00560</t>
  </si>
  <si>
    <t>LRR_1</t>
  </si>
  <si>
    <t>Leucine Rich Repeat</t>
  </si>
  <si>
    <t>PF00561</t>
  </si>
  <si>
    <t>Abhydrolase_1</t>
  </si>
  <si>
    <t>alpha/beta hydrolase fold</t>
  </si>
  <si>
    <t>PF00562</t>
  </si>
  <si>
    <t>RNA_pol_Rpb2_6</t>
  </si>
  <si>
    <t>RNA polymerase Rpb2, domain 6</t>
  </si>
  <si>
    <t>PF00563</t>
  </si>
  <si>
    <t>EAL</t>
  </si>
  <si>
    <t>EAL domain</t>
  </si>
  <si>
    <t>PF00564</t>
  </si>
  <si>
    <t>PB1</t>
  </si>
  <si>
    <t>PB1 domain</t>
  </si>
  <si>
    <t>PF00565</t>
  </si>
  <si>
    <t>SNase</t>
  </si>
  <si>
    <t>Staphylococcal nuclease homologue</t>
  </si>
  <si>
    <t>PF00566</t>
  </si>
  <si>
    <t>RabGAP-TBC</t>
  </si>
  <si>
    <t>Rab-GTPase-TBC domain</t>
  </si>
  <si>
    <t>PF00567</t>
  </si>
  <si>
    <t>TUDOR</t>
  </si>
  <si>
    <t>Tudor domain</t>
  </si>
  <si>
    <t>PF00568</t>
  </si>
  <si>
    <t>WH1</t>
  </si>
  <si>
    <t>WH1 domain</t>
  </si>
  <si>
    <t>PF00569</t>
  </si>
  <si>
    <t>ZZ</t>
  </si>
  <si>
    <t>Zinc finger, ZZ type</t>
  </si>
  <si>
    <t>PF00570</t>
  </si>
  <si>
    <t>HRDC</t>
  </si>
  <si>
    <t>HRDC domain</t>
  </si>
  <si>
    <t>PF00571</t>
  </si>
  <si>
    <t>CBS</t>
  </si>
  <si>
    <t>CBS domain</t>
  </si>
  <si>
    <t>PF00572</t>
  </si>
  <si>
    <t>Ribosomal_L13</t>
  </si>
  <si>
    <t>Ribosomal protein L13</t>
  </si>
  <si>
    <t>PF00573</t>
  </si>
  <si>
    <t>Ribosomal_L4</t>
  </si>
  <si>
    <t>Ribosomal protein L4/L1 family</t>
  </si>
  <si>
    <t>PF00574</t>
  </si>
  <si>
    <t>CLP_protease</t>
  </si>
  <si>
    <t>Clp protease</t>
  </si>
  <si>
    <t>PF00575</t>
  </si>
  <si>
    <t>S1</t>
  </si>
  <si>
    <t>S1 RNA binding domain</t>
  </si>
  <si>
    <t>PF00576</t>
  </si>
  <si>
    <t>Transthyretin</t>
  </si>
  <si>
    <t>HIUase/Transthyretin family</t>
  </si>
  <si>
    <t>PF00577</t>
  </si>
  <si>
    <t>Usher</t>
  </si>
  <si>
    <t>Outer membrane usher protein</t>
  </si>
  <si>
    <t>PF00578</t>
  </si>
  <si>
    <t>AhpC-TSA</t>
  </si>
  <si>
    <t>AhpC/TSA family</t>
  </si>
  <si>
    <t>PF00579</t>
  </si>
  <si>
    <t>tRNA-synt_1b</t>
  </si>
  <si>
    <t>tRNA synthetases class I (W and Y)</t>
  </si>
  <si>
    <t>PF00580</t>
  </si>
  <si>
    <t>UvrD-helicase</t>
  </si>
  <si>
    <t>UvrD/REP helicase N-terminal domain</t>
  </si>
  <si>
    <t>PF00581</t>
  </si>
  <si>
    <t>Rhodanese</t>
  </si>
  <si>
    <t>Rhodanese-like domain</t>
  </si>
  <si>
    <t>PF00582</t>
  </si>
  <si>
    <t>Usp</t>
  </si>
  <si>
    <t>Universal stress protein family</t>
  </si>
  <si>
    <t>PF00583</t>
  </si>
  <si>
    <t>Acetyltransf_1</t>
  </si>
  <si>
    <t>Acetyltransferase (GNAT) family</t>
  </si>
  <si>
    <t>PF00584</t>
  </si>
  <si>
    <t>SecE</t>
  </si>
  <si>
    <t>SecE/Sec61-gamma subunits of protein translocation complex</t>
  </si>
  <si>
    <t>PF00585</t>
  </si>
  <si>
    <t>Thr_dehydrat_C</t>
  </si>
  <si>
    <t>C-terminal regulatory domain of Threonine dehydratase</t>
  </si>
  <si>
    <t>PF00586</t>
  </si>
  <si>
    <t>AIRS</t>
  </si>
  <si>
    <t>AIR synthase related protein, N-terminal domain</t>
  </si>
  <si>
    <t>PF00587</t>
  </si>
  <si>
    <t>tRNA-synt_2b</t>
  </si>
  <si>
    <t>tRNA synthetase class II core domain (G, H, P, S and T)</t>
  </si>
  <si>
    <t>PF00588</t>
  </si>
  <si>
    <t>SpoU_methylase</t>
  </si>
  <si>
    <t>SpoU rRNA Methylase family</t>
  </si>
  <si>
    <t>PF00589</t>
  </si>
  <si>
    <t>Phage_integrase</t>
  </si>
  <si>
    <t>Phage integrase family</t>
  </si>
  <si>
    <t>PF00590</t>
  </si>
  <si>
    <t>TP_methylase</t>
  </si>
  <si>
    <t>Tetrapyrrole (Corrin/Porphyrin) Methylases</t>
  </si>
  <si>
    <t>PF00591</t>
  </si>
  <si>
    <t>Glycos_transf_3</t>
  </si>
  <si>
    <t>Glycosyl transferase family, a/b domain</t>
  </si>
  <si>
    <t>PF00593</t>
  </si>
  <si>
    <t>TonB_dep_Rec</t>
  </si>
  <si>
    <t>TonB dependent receptor</t>
  </si>
  <si>
    <t>PF00594</t>
  </si>
  <si>
    <t>Gla</t>
  </si>
  <si>
    <t>Vitamin K-dependent carboxylation/gamma-carboxyglutamic (GLA) domain</t>
  </si>
  <si>
    <t>PF00595</t>
  </si>
  <si>
    <t>PDZ</t>
  </si>
  <si>
    <t>PDZ domain (Also known as DHR or GLGF)</t>
  </si>
  <si>
    <t>PF00596</t>
  </si>
  <si>
    <t>Aldolase_II</t>
  </si>
  <si>
    <t>Class II Aldolase and Adducin N-terminal domain</t>
  </si>
  <si>
    <t>PF00598</t>
  </si>
  <si>
    <t>Flu_M1</t>
  </si>
  <si>
    <t>Influenza Matrix protein (M1)</t>
  </si>
  <si>
    <t>PF00599</t>
  </si>
  <si>
    <t>Flu_M2</t>
  </si>
  <si>
    <t>Influenza Matrix protein (M2)</t>
  </si>
  <si>
    <t>PF00600</t>
  </si>
  <si>
    <t>Flu_NS1</t>
  </si>
  <si>
    <t>Influenza non-structural protein (NS1)</t>
  </si>
  <si>
    <t>PF00601</t>
  </si>
  <si>
    <t>Flu_NS2</t>
  </si>
  <si>
    <t>Influenza non-structural protein (NS2)</t>
  </si>
  <si>
    <t>PF00602</t>
  </si>
  <si>
    <t>Flu_PB1</t>
  </si>
  <si>
    <t>Influenza RNA-dependent RNA polymerase subunit PB1</t>
  </si>
  <si>
    <t>PF00603</t>
  </si>
  <si>
    <t>Flu_PA</t>
  </si>
  <si>
    <t>Influenza RNA-dependent RNA polymerase subunit PA</t>
  </si>
  <si>
    <t>PF00604</t>
  </si>
  <si>
    <t>Flu_PB2</t>
  </si>
  <si>
    <t>Influenza RNA-dependent RNA polymerase subunit PB2</t>
  </si>
  <si>
    <t>PF00605</t>
  </si>
  <si>
    <t>IRF</t>
  </si>
  <si>
    <t>Interferon regulatory factor transcription factor</t>
  </si>
  <si>
    <t>PF00606</t>
  </si>
  <si>
    <t>Glycoprotein_B</t>
  </si>
  <si>
    <t>Herpesvirus Glycoprotein B</t>
  </si>
  <si>
    <t>PF00607</t>
  </si>
  <si>
    <t>Gag_p24</t>
  </si>
  <si>
    <t>gag gene protein p24 (core nucleocapsid protein)</t>
  </si>
  <si>
    <t>PF00608</t>
  </si>
  <si>
    <t>Adeno_shaft</t>
  </si>
  <si>
    <t>Adenoviral fibre protein (repeat/shaft region)</t>
  </si>
  <si>
    <t>PF00609</t>
  </si>
  <si>
    <t>DAGK_acc</t>
  </si>
  <si>
    <t>Diacylglycerol kinase accessory domain</t>
  </si>
  <si>
    <t>PF00610</t>
  </si>
  <si>
    <t>DEP</t>
  </si>
  <si>
    <t>Domain found in Dishevelled, Egl-1, and Pleckstrin (DEP)</t>
  </si>
  <si>
    <t>PF00611</t>
  </si>
  <si>
    <t>FCH</t>
  </si>
  <si>
    <t>Fes/CIP4, and EFC/F-BAR homology domain</t>
  </si>
  <si>
    <t>PF00612</t>
  </si>
  <si>
    <t>IQ</t>
  </si>
  <si>
    <t>IQ calmodulin-binding motif</t>
  </si>
  <si>
    <t>PF00613</t>
  </si>
  <si>
    <t>PI3Ka</t>
  </si>
  <si>
    <t>Phosphoinositide 3-kinase family, accessory domain (PIK domain)</t>
  </si>
  <si>
    <t>PF00614</t>
  </si>
  <si>
    <t>PLDc</t>
  </si>
  <si>
    <t>Phospholipase D Active site motif</t>
  </si>
  <si>
    <t>PF00615</t>
  </si>
  <si>
    <t>RGS</t>
  </si>
  <si>
    <t>Regulator of G protein signaling domain</t>
  </si>
  <si>
    <t>PF00616</t>
  </si>
  <si>
    <t>RasGAP</t>
  </si>
  <si>
    <t>GTPase-activator protein for Ras-like GTPase</t>
  </si>
  <si>
    <t>PF00617</t>
  </si>
  <si>
    <t>RasGEF</t>
  </si>
  <si>
    <t>RasGEF domain</t>
  </si>
  <si>
    <t>PF00618</t>
  </si>
  <si>
    <t>RasGEF_N</t>
  </si>
  <si>
    <t>RasGEF N-terminal motif</t>
  </si>
  <si>
    <t>PF00619</t>
  </si>
  <si>
    <t>CARD</t>
  </si>
  <si>
    <t>Caspase recruitment domain</t>
  </si>
  <si>
    <t>PF00620</t>
  </si>
  <si>
    <t>RhoGAP</t>
  </si>
  <si>
    <t>RhoGAP domain</t>
  </si>
  <si>
    <t>PF00621</t>
  </si>
  <si>
    <t>RhoGEF</t>
  </si>
  <si>
    <t>RhoGEF domain</t>
  </si>
  <si>
    <t>PF00622</t>
  </si>
  <si>
    <t>SPRY</t>
  </si>
  <si>
    <t>SPRY domain</t>
  </si>
  <si>
    <t>PF00623</t>
  </si>
  <si>
    <t>RNA_pol_Rpb1_2</t>
  </si>
  <si>
    <t>RNA polymerase Rpb1, domain 2</t>
  </si>
  <si>
    <t>PF00624</t>
  </si>
  <si>
    <t>Flocculin</t>
  </si>
  <si>
    <t>Flocculin repeat</t>
  </si>
  <si>
    <t>PF00625</t>
  </si>
  <si>
    <t>Guanylate_kin</t>
  </si>
  <si>
    <t>Guanylate kinase</t>
  </si>
  <si>
    <t>PF00626</t>
  </si>
  <si>
    <t>Gelsolin</t>
  </si>
  <si>
    <t>Gelsolin repeat</t>
  </si>
  <si>
    <t>PF00627</t>
  </si>
  <si>
    <t>UBA</t>
  </si>
  <si>
    <t>UBA/TS-N domain</t>
  </si>
  <si>
    <t>PF00628</t>
  </si>
  <si>
    <t>PHD</t>
  </si>
  <si>
    <t>PHD-finger</t>
  </si>
  <si>
    <t>PF00629</t>
  </si>
  <si>
    <t>MAM</t>
  </si>
  <si>
    <t>MAM domain, meprin/A5/mu</t>
  </si>
  <si>
    <t>PF00630</t>
  </si>
  <si>
    <t>Filamin</t>
  </si>
  <si>
    <t>Filamin/ABP28 repeat</t>
  </si>
  <si>
    <t>PF00631</t>
  </si>
  <si>
    <t>G-gamma</t>
  </si>
  <si>
    <t>GGL domain</t>
  </si>
  <si>
    <t>PF00632</t>
  </si>
  <si>
    <t>HECT</t>
  </si>
  <si>
    <t>HECT-domain (ubiquitin-transferase)</t>
  </si>
  <si>
    <t>PF00633</t>
  </si>
  <si>
    <t>HHH</t>
  </si>
  <si>
    <t>Helix-hairpin-helix motif</t>
  </si>
  <si>
    <t>PF00634</t>
  </si>
  <si>
    <t>BRCA2</t>
  </si>
  <si>
    <t>BRCA2 repeat</t>
  </si>
  <si>
    <t>PF00635</t>
  </si>
  <si>
    <t>Motile_Sperm</t>
  </si>
  <si>
    <t>MSP (Major sperm protein) domain</t>
  </si>
  <si>
    <t>PF00636</t>
  </si>
  <si>
    <t>Ribonuclease_3</t>
  </si>
  <si>
    <t>Ribonuclease III domain</t>
  </si>
  <si>
    <t>PF00637</t>
  </si>
  <si>
    <t>Clathrin</t>
  </si>
  <si>
    <t>Region in Clathrin and VPS</t>
  </si>
  <si>
    <t>PF00638</t>
  </si>
  <si>
    <t>Ran_BP1</t>
  </si>
  <si>
    <t>RanBP1 domain</t>
  </si>
  <si>
    <t>PF00639</t>
  </si>
  <si>
    <t>Rotamase</t>
  </si>
  <si>
    <t>PPIC-type PPIASE domain</t>
  </si>
  <si>
    <t>PF00640</t>
  </si>
  <si>
    <t>PID</t>
  </si>
  <si>
    <t>Phosphotyrosine interaction domain (PTB/PID)</t>
  </si>
  <si>
    <t>PF00641</t>
  </si>
  <si>
    <t>zf-RanBP</t>
  </si>
  <si>
    <t>Zn-finger in Ran binding protein and others</t>
  </si>
  <si>
    <t>PF00642</t>
  </si>
  <si>
    <t>zf-CCCH</t>
  </si>
  <si>
    <t>Zinc finger C-x8-C-x5-C-x3-H type (and similar)</t>
  </si>
  <si>
    <t>PF00643</t>
  </si>
  <si>
    <t>zf-B_box</t>
  </si>
  <si>
    <t>B-box zinc finger</t>
  </si>
  <si>
    <t>PF00644</t>
  </si>
  <si>
    <t>PARP</t>
  </si>
  <si>
    <t>Poly(ADP-ribose) polymerase catalytic domain</t>
  </si>
  <si>
    <t>PF00645</t>
  </si>
  <si>
    <t>zf-PARP</t>
  </si>
  <si>
    <t>Poly(ADP-ribose) polymerase and DNA-Ligase Zn-finger region</t>
  </si>
  <si>
    <t>PF00646</t>
  </si>
  <si>
    <t>F-box</t>
  </si>
  <si>
    <t>F-box domain</t>
  </si>
  <si>
    <t>PF00647</t>
  </si>
  <si>
    <t>EF1G</t>
  </si>
  <si>
    <t>Elongation factor 1 gamma, conserved domain</t>
  </si>
  <si>
    <t>PF00648</t>
  </si>
  <si>
    <t>Peptidase_C2</t>
  </si>
  <si>
    <t>Calpain family cysteine protease</t>
  </si>
  <si>
    <t>PF00649</t>
  </si>
  <si>
    <t>Copper-fist</t>
  </si>
  <si>
    <t>Copper fist DNA binding domain</t>
  </si>
  <si>
    <t>PF00650</t>
  </si>
  <si>
    <t>CRAL_TRIO</t>
  </si>
  <si>
    <t>CRAL/TRIO domain</t>
  </si>
  <si>
    <t>PF00651</t>
  </si>
  <si>
    <t>BTB</t>
  </si>
  <si>
    <t>BTB/POZ domain</t>
  </si>
  <si>
    <t>PF00652</t>
  </si>
  <si>
    <t>Ricin_B_lectin</t>
  </si>
  <si>
    <t>Ricin-type beta-trefoil lectin domain</t>
  </si>
  <si>
    <t>PF00653</t>
  </si>
  <si>
    <t>BIR</t>
  </si>
  <si>
    <t>Inhibitor of Apoptosis domain</t>
  </si>
  <si>
    <t>PF00654</t>
  </si>
  <si>
    <t>Voltage_CLC</t>
  </si>
  <si>
    <t>Voltage gated chloride channel</t>
  </si>
  <si>
    <t>PF00656</t>
  </si>
  <si>
    <t>Peptidase_C14</t>
  </si>
  <si>
    <t>Caspase domain</t>
  </si>
  <si>
    <t>PF00657</t>
  </si>
  <si>
    <t>Lipase_GDSL</t>
  </si>
  <si>
    <t>GDSL-like Lipase/Acylhydrolase</t>
  </si>
  <si>
    <t>PF00658</t>
  </si>
  <si>
    <t>PABP</t>
  </si>
  <si>
    <t>Poly-adenylate binding protein, unique domain</t>
  </si>
  <si>
    <t>PF00659</t>
  </si>
  <si>
    <t>POLO_box</t>
  </si>
  <si>
    <t>POLO box duplicated region</t>
  </si>
  <si>
    <t>PF00660</t>
  </si>
  <si>
    <t>SRP1_TIP1</t>
  </si>
  <si>
    <t>Seripauperin and TIP1 family</t>
  </si>
  <si>
    <t>PF00661</t>
  </si>
  <si>
    <t>Matrix</t>
  </si>
  <si>
    <t>Viral matrix protein</t>
  </si>
  <si>
    <t>PF00662</t>
  </si>
  <si>
    <t>Proton_antipo_N</t>
  </si>
  <si>
    <t>NADH-Ubiquinone oxidoreductase (complex I), chain 5 N-terminus</t>
  </si>
  <si>
    <t>PF00664</t>
  </si>
  <si>
    <t>ABC_membrane</t>
  </si>
  <si>
    <t>ABC transporter transmembrane region</t>
  </si>
  <si>
    <t>PF00665</t>
  </si>
  <si>
    <t>rve</t>
  </si>
  <si>
    <t>Integrase core domain</t>
  </si>
  <si>
    <t>PF00666</t>
  </si>
  <si>
    <t>Cathelicidins</t>
  </si>
  <si>
    <t>Cathelicidin</t>
  </si>
  <si>
    <t>PF00667</t>
  </si>
  <si>
    <t>FAD_binding_1</t>
  </si>
  <si>
    <t>FAD binding domain</t>
  </si>
  <si>
    <t>PF00668</t>
  </si>
  <si>
    <t>Condensation</t>
  </si>
  <si>
    <t>Condensation domain</t>
  </si>
  <si>
    <t>PF00669</t>
  </si>
  <si>
    <t>Flagellin_N</t>
  </si>
  <si>
    <t>Bacterial flagellin N-terminal helical region</t>
  </si>
  <si>
    <t>PF00670</t>
  </si>
  <si>
    <t>AdoHcyase_NAD</t>
  </si>
  <si>
    <t>S-adenosyl-L-homocysteine hydrolase, NAD binding domain</t>
  </si>
  <si>
    <t>PF00672</t>
  </si>
  <si>
    <t>HAMP</t>
  </si>
  <si>
    <t>HAMP domain</t>
  </si>
  <si>
    <t>PF00673</t>
  </si>
  <si>
    <t>Ribosomal_L5_C</t>
  </si>
  <si>
    <t>ribosomal L5P family C-terminus</t>
  </si>
  <si>
    <t>PF00674</t>
  </si>
  <si>
    <t>DUP</t>
  </si>
  <si>
    <t>DUP family</t>
  </si>
  <si>
    <t>PF00675</t>
  </si>
  <si>
    <t>Peptidase_M16</t>
  </si>
  <si>
    <t>Insulinase (Peptidase family M16)</t>
  </si>
  <si>
    <t>PF00676</t>
  </si>
  <si>
    <t>E1_dh</t>
  </si>
  <si>
    <t>Dehydrogenase E1 component</t>
  </si>
  <si>
    <t>PF00677</t>
  </si>
  <si>
    <t>Lum_binding</t>
  </si>
  <si>
    <t>Lumazine binding domain</t>
  </si>
  <si>
    <t>PF00679</t>
  </si>
  <si>
    <t>EFG_C</t>
  </si>
  <si>
    <t>Elongation factor G C-terminus</t>
  </si>
  <si>
    <t>PF00680</t>
  </si>
  <si>
    <t>RdRP_1</t>
  </si>
  <si>
    <t>RNA dependent RNA polymerase</t>
  </si>
  <si>
    <t>PF00681</t>
  </si>
  <si>
    <t>Plectin</t>
  </si>
  <si>
    <t>Plectin repeat</t>
  </si>
  <si>
    <t>PF00682</t>
  </si>
  <si>
    <t>HMGL-like</t>
  </si>
  <si>
    <t>PF00683</t>
  </si>
  <si>
    <t>TB</t>
  </si>
  <si>
    <t>TB domain</t>
  </si>
  <si>
    <t>PF00684</t>
  </si>
  <si>
    <t>DnaJ_CXXCXGXG</t>
  </si>
  <si>
    <t>DnaJ central domain</t>
  </si>
  <si>
    <t>PF00685</t>
  </si>
  <si>
    <t>Sulfotransfer_1</t>
  </si>
  <si>
    <t>Sulfotransferase domain</t>
  </si>
  <si>
    <t>PF00686</t>
  </si>
  <si>
    <t>Starch binding domain</t>
  </si>
  <si>
    <t>PF00687</t>
  </si>
  <si>
    <t>Ribosomal protein L1p/L1e family</t>
  </si>
  <si>
    <t>PF00688</t>
  </si>
  <si>
    <t>TGFb_propeptide</t>
  </si>
  <si>
    <t>TGF-beta propeptide</t>
  </si>
  <si>
    <t>PF00689</t>
  </si>
  <si>
    <t>Cation_ATPase_C</t>
  </si>
  <si>
    <t>Cation transporting ATPase, C-terminus</t>
  </si>
  <si>
    <t>PF00690</t>
  </si>
  <si>
    <t>Cation_ATPase_N</t>
  </si>
  <si>
    <t>Cation transporter/ATPase, N-terminus</t>
  </si>
  <si>
    <t>PF00691</t>
  </si>
  <si>
    <t>OmpA</t>
  </si>
  <si>
    <t>OmpA family</t>
  </si>
  <si>
    <t>PF00692</t>
  </si>
  <si>
    <t>dUTPase</t>
  </si>
  <si>
    <t>PF00693</t>
  </si>
  <si>
    <t>Herpes_TK</t>
  </si>
  <si>
    <t>Thymidine kinase from herpesvirus</t>
  </si>
  <si>
    <t>PF00694</t>
  </si>
  <si>
    <t>Aconitase_C</t>
  </si>
  <si>
    <t>Aconitase C-terminal domain</t>
  </si>
  <si>
    <t>PF00695</t>
  </si>
  <si>
    <t>vMSA</t>
  </si>
  <si>
    <t>Major surface antigen from hepadnavirus</t>
  </si>
  <si>
    <t>PF00696</t>
  </si>
  <si>
    <t>AA_kinase</t>
  </si>
  <si>
    <t>Amino acid kinase family</t>
  </si>
  <si>
    <t>PF00697</t>
  </si>
  <si>
    <t>PRAI</t>
  </si>
  <si>
    <t>N-(5'phosphoribosyl)anthranilate (PRA) isomerase</t>
  </si>
  <si>
    <t>PF00698</t>
  </si>
  <si>
    <t>Acyl_transf_1</t>
  </si>
  <si>
    <t>Acyl transferase domain</t>
  </si>
  <si>
    <t>PF00699</t>
  </si>
  <si>
    <t>Urease_beta</t>
  </si>
  <si>
    <t>Urease beta subunit</t>
  </si>
  <si>
    <t>PF00700</t>
  </si>
  <si>
    <t>Flagellin_C</t>
  </si>
  <si>
    <t>Bacterial flagellin C-terminal helical region</t>
  </si>
  <si>
    <t>PF00701</t>
  </si>
  <si>
    <t>DHDPS</t>
  </si>
  <si>
    <t>Dihydrodipicolinate synthetase family</t>
  </si>
  <si>
    <t>PF00702</t>
  </si>
  <si>
    <t>Hydrolase</t>
  </si>
  <si>
    <t>haloacid dehalogenase-like hydrolase</t>
  </si>
  <si>
    <t>PF00703</t>
  </si>
  <si>
    <t>Glyco_hydro_2</t>
  </si>
  <si>
    <t>Glycosyl hydrolases family 2</t>
  </si>
  <si>
    <t>PF00704</t>
  </si>
  <si>
    <t>Glyco_hydro_18</t>
  </si>
  <si>
    <t>Glycosyl hydrolases family 18</t>
  </si>
  <si>
    <t>PF00705</t>
  </si>
  <si>
    <t>PCNA_N</t>
  </si>
  <si>
    <t>Proliferating cell nuclear antigen, N-terminal domain</t>
  </si>
  <si>
    <t>PF00706</t>
  </si>
  <si>
    <t>Toxin_4</t>
  </si>
  <si>
    <t>Anenome neurotoxin</t>
  </si>
  <si>
    <t>PF00707</t>
  </si>
  <si>
    <t>IF3_C</t>
  </si>
  <si>
    <t>Translation initiation factor IF-3, C-terminal domain</t>
  </si>
  <si>
    <t>PF00708</t>
  </si>
  <si>
    <t>Acylphosphatase</t>
  </si>
  <si>
    <t>PF00709</t>
  </si>
  <si>
    <t>Adenylsucc_synt</t>
  </si>
  <si>
    <t>Adenylosuccinate synthetase</t>
  </si>
  <si>
    <t>PF00710</t>
  </si>
  <si>
    <t>Asparaginase</t>
  </si>
  <si>
    <t>Asparaginase, N-terminal</t>
  </si>
  <si>
    <t>PF00711</t>
  </si>
  <si>
    <t>Defensin_beta</t>
  </si>
  <si>
    <t>Beta defensin</t>
  </si>
  <si>
    <t>PF00712</t>
  </si>
  <si>
    <t>DNA_pol3_beta</t>
  </si>
  <si>
    <t>DNA polymerase III beta subunit, N-terminal domain</t>
  </si>
  <si>
    <t>PF00713</t>
  </si>
  <si>
    <t>Hirudin</t>
  </si>
  <si>
    <t>PF00714</t>
  </si>
  <si>
    <t>IFN-gamma</t>
  </si>
  <si>
    <t>Interferon gamma</t>
  </si>
  <si>
    <t>PF00715</t>
  </si>
  <si>
    <t>IL2</t>
  </si>
  <si>
    <t>Interleukin 2</t>
  </si>
  <si>
    <t>PF00716</t>
  </si>
  <si>
    <t>Peptidase_S21</t>
  </si>
  <si>
    <t>Assemblin (Peptidase family S21)</t>
  </si>
  <si>
    <t>PF00717</t>
  </si>
  <si>
    <t>Peptidase_S24</t>
  </si>
  <si>
    <t>Peptidase S24-like</t>
  </si>
  <si>
    <t>PF00718</t>
  </si>
  <si>
    <t>Polyoma_coat</t>
  </si>
  <si>
    <t>Polyomavirus coat protein</t>
  </si>
  <si>
    <t>PF00719</t>
  </si>
  <si>
    <t>Pyrophosphatase</t>
  </si>
  <si>
    <t>Inorganic pyrophosphatase</t>
  </si>
  <si>
    <t>PF00720</t>
  </si>
  <si>
    <t>SSI</t>
  </si>
  <si>
    <t>Subtilisin inhibitor-like</t>
  </si>
  <si>
    <t>PF00721</t>
  </si>
  <si>
    <t>TMV_coat</t>
  </si>
  <si>
    <t>Virus coat protein (TMV like)</t>
  </si>
  <si>
    <t>PF00722</t>
  </si>
  <si>
    <t>Glyco_hydro_16</t>
  </si>
  <si>
    <t>Glycosyl hydrolases family 16</t>
  </si>
  <si>
    <t>PF00723</t>
  </si>
  <si>
    <t>Glyco_hydro_15</t>
  </si>
  <si>
    <t>Glycosyl hydrolases family 15</t>
  </si>
  <si>
    <t>PF00724</t>
  </si>
  <si>
    <t>Oxidored_FMN</t>
  </si>
  <si>
    <t>NADH:flavin oxidoreductase / NADH oxidase family</t>
  </si>
  <si>
    <t>PF00725</t>
  </si>
  <si>
    <t>3HCDH</t>
  </si>
  <si>
    <t>3-hydroxyacyl-CoA dehydrogenase, C-terminal domain</t>
  </si>
  <si>
    <t>PF00726</t>
  </si>
  <si>
    <t>Interleukin 1</t>
  </si>
  <si>
    <t>PF00727</t>
  </si>
  <si>
    <t>IL4</t>
  </si>
  <si>
    <t>Interleukin 4</t>
  </si>
  <si>
    <t>PF00728</t>
  </si>
  <si>
    <t>Glycosyl hydrolase family 2, catalytic domain</t>
  </si>
  <si>
    <t>PF00729</t>
  </si>
  <si>
    <t>Viral_coat</t>
  </si>
  <si>
    <t>Viral coat protein (S domain)</t>
  </si>
  <si>
    <t>PF00730</t>
  </si>
  <si>
    <t>HhH-GPD</t>
  </si>
  <si>
    <t>HhH-GPD superfamily base excision DNA repair protein</t>
  </si>
  <si>
    <t>PF00731</t>
  </si>
  <si>
    <t>AIRC</t>
  </si>
  <si>
    <t>AIR carboxylase</t>
  </si>
  <si>
    <t>PF00732</t>
  </si>
  <si>
    <t>GMC_oxred_N</t>
  </si>
  <si>
    <t>GMC oxidoreductase</t>
  </si>
  <si>
    <t>PF00733</t>
  </si>
  <si>
    <t>Asn_synthase</t>
  </si>
  <si>
    <t>Asparagine synthase</t>
  </si>
  <si>
    <t>PF00734</t>
  </si>
  <si>
    <t>CBM_1</t>
  </si>
  <si>
    <t>Fungal cellulose binding domain</t>
  </si>
  <si>
    <t>PF00735</t>
  </si>
  <si>
    <t>Septin</t>
  </si>
  <si>
    <t>PF00736</t>
  </si>
  <si>
    <t>EF1_GNE</t>
  </si>
  <si>
    <t>EF-1 guanine nucleotide exchange domain</t>
  </si>
  <si>
    <t>PF00737</t>
  </si>
  <si>
    <t>PsbH</t>
  </si>
  <si>
    <t>Photosystem II 1 kDa phosphoprotein</t>
  </si>
  <si>
    <t>PF00738</t>
  </si>
  <si>
    <t>Polyhedrin</t>
  </si>
  <si>
    <t>PF00739</t>
  </si>
  <si>
    <t>X</t>
  </si>
  <si>
    <t>Trans-activation protein X</t>
  </si>
  <si>
    <t>PF00740</t>
  </si>
  <si>
    <t>Parvo_coat</t>
  </si>
  <si>
    <t>Parvovirus coat protein VP2</t>
  </si>
  <si>
    <t>PF00741</t>
  </si>
  <si>
    <t>Gas_vesicle</t>
  </si>
  <si>
    <t>Gas vesicle protein</t>
  </si>
  <si>
    <t>PF00742</t>
  </si>
  <si>
    <t>Homoserine_dh</t>
  </si>
  <si>
    <t>Homoserine dehydrogenase</t>
  </si>
  <si>
    <t>PF00743</t>
  </si>
  <si>
    <t>FMO-like</t>
  </si>
  <si>
    <t>Flavin-binding monooxygenase-like</t>
  </si>
  <si>
    <t>PF00745</t>
  </si>
  <si>
    <t>GlutR_dimer</t>
  </si>
  <si>
    <t>Glutamyl-tRNAGlu reductase, dimerisation domain</t>
  </si>
  <si>
    <t>PF00746</t>
  </si>
  <si>
    <t>Gram_pos_anchor</t>
  </si>
  <si>
    <t>Gram positive anchor</t>
  </si>
  <si>
    <t>PF00747</t>
  </si>
  <si>
    <t>Viral_DNA_bp</t>
  </si>
  <si>
    <t>ssDNA binding protein</t>
  </si>
  <si>
    <t>PF00748</t>
  </si>
  <si>
    <t>Calpain_inhib</t>
  </si>
  <si>
    <t>Calpain inhibitor</t>
  </si>
  <si>
    <t>PF00749</t>
  </si>
  <si>
    <t>tRNA-synt_1c</t>
  </si>
  <si>
    <t>tRNA synthetases class I (E and Q), catalytic domain</t>
  </si>
  <si>
    <t>PF00750</t>
  </si>
  <si>
    <t>tRNA-synt_1d</t>
  </si>
  <si>
    <t>tRNA synthetases class I (R)</t>
  </si>
  <si>
    <t>PF00751</t>
  </si>
  <si>
    <t>DM</t>
  </si>
  <si>
    <t>DM DNA binding domain</t>
  </si>
  <si>
    <t>PF00752</t>
  </si>
  <si>
    <t>XPG_N</t>
  </si>
  <si>
    <t>XPG N-terminal domain</t>
  </si>
  <si>
    <t>PF00753</t>
  </si>
  <si>
    <t>Lactamase_B</t>
  </si>
  <si>
    <t>Metallo-beta-lactamase superfamily</t>
  </si>
  <si>
    <t>PF00754</t>
  </si>
  <si>
    <t>F5_F8_type_C</t>
  </si>
  <si>
    <t>F5/8 type C domain</t>
  </si>
  <si>
    <t>PF00755</t>
  </si>
  <si>
    <t>Carn_acyltransf</t>
  </si>
  <si>
    <t>Choline/Carnitine o-acyltransferase</t>
  </si>
  <si>
    <t>PF00756</t>
  </si>
  <si>
    <t>Esterase</t>
  </si>
  <si>
    <t>Putative esterase</t>
  </si>
  <si>
    <t>PF00757</t>
  </si>
  <si>
    <t>Furin-like</t>
  </si>
  <si>
    <t>Furin-like cysteine rich region</t>
  </si>
  <si>
    <t>PF00758</t>
  </si>
  <si>
    <t>EPO_TPO</t>
  </si>
  <si>
    <t>Erythropoietin/thrombopoietin</t>
  </si>
  <si>
    <t>PF00759</t>
  </si>
  <si>
    <t>Glyco_hydro_9</t>
  </si>
  <si>
    <t>Glycosyl hydrolase family 9</t>
  </si>
  <si>
    <t>PF00760</t>
  </si>
  <si>
    <t>Cucumo_coat</t>
  </si>
  <si>
    <t>Cucumovirus coat protein</t>
  </si>
  <si>
    <t>PF00761</t>
  </si>
  <si>
    <t>Polyoma_coat2</t>
  </si>
  <si>
    <t>PF00762</t>
  </si>
  <si>
    <t>Ferrochelatase</t>
  </si>
  <si>
    <t>PF00763</t>
  </si>
  <si>
    <t>THF_DHG_CYH</t>
  </si>
  <si>
    <t>Tetrahydrofolate dehydrogenase/cyclohydrolase, catalytic domain</t>
  </si>
  <si>
    <t>PF00764</t>
  </si>
  <si>
    <t>Arginosuc_synth</t>
  </si>
  <si>
    <t>Arginosuccinate synthase</t>
  </si>
  <si>
    <t>PF00765</t>
  </si>
  <si>
    <t>Autoind_synth</t>
  </si>
  <si>
    <t>Autoinducer synthase</t>
  </si>
  <si>
    <t>PF00766</t>
  </si>
  <si>
    <t>ETF_alpha</t>
  </si>
  <si>
    <t>Electron transfer flavoprotein FAD-binding domain</t>
  </si>
  <si>
    <t>PF00767</t>
  </si>
  <si>
    <t>Poty_coat</t>
  </si>
  <si>
    <t>Potyvirus coat protein</t>
  </si>
  <si>
    <t>PF00768</t>
  </si>
  <si>
    <t>Peptidase_S11</t>
  </si>
  <si>
    <t>D-alanyl-D-alanine carboxypeptidase</t>
  </si>
  <si>
    <t>PF00769</t>
  </si>
  <si>
    <t>ERM</t>
  </si>
  <si>
    <t>Ezrin/radixin/moesin family</t>
  </si>
  <si>
    <t>PF00770</t>
  </si>
  <si>
    <t>Peptidase_C5</t>
  </si>
  <si>
    <t>Adenovirus endoprotease</t>
  </si>
  <si>
    <t>PF00771</t>
  </si>
  <si>
    <t>FHIPEP</t>
  </si>
  <si>
    <t>FHIPEP family</t>
  </si>
  <si>
    <t>PF00772</t>
  </si>
  <si>
    <t>DnaB</t>
  </si>
  <si>
    <t>DnaB-like helicase N terminal domain</t>
  </si>
  <si>
    <t>PF00773</t>
  </si>
  <si>
    <t>RNB</t>
  </si>
  <si>
    <t>RNB domain</t>
  </si>
  <si>
    <t>PF00775</t>
  </si>
  <si>
    <t>Dioxygenase_C</t>
  </si>
  <si>
    <t>Dioxygenase</t>
  </si>
  <si>
    <t>PF00777</t>
  </si>
  <si>
    <t>Glyco_transf_29</t>
  </si>
  <si>
    <t>Glycosyltransferase family 29 (sialyltransferase)</t>
  </si>
  <si>
    <t>PF00778</t>
  </si>
  <si>
    <t>DIX</t>
  </si>
  <si>
    <t>DIX domain</t>
  </si>
  <si>
    <t>PF00779</t>
  </si>
  <si>
    <t>BTK</t>
  </si>
  <si>
    <t>BTK motif</t>
  </si>
  <si>
    <t>PF00780</t>
  </si>
  <si>
    <t>CNH</t>
  </si>
  <si>
    <t>CNH domain</t>
  </si>
  <si>
    <t>PF00781</t>
  </si>
  <si>
    <t>DAGK_cat</t>
  </si>
  <si>
    <t>Diacylglycerol kinase catalytic domain</t>
  </si>
  <si>
    <t>PF00782</t>
  </si>
  <si>
    <t>DSPc</t>
  </si>
  <si>
    <t>Dual specificity phosphatase, catalytic domain</t>
  </si>
  <si>
    <t>PF00784</t>
  </si>
  <si>
    <t>MyTH4</t>
  </si>
  <si>
    <t>MyTH4 domain</t>
  </si>
  <si>
    <t>PF00786</t>
  </si>
  <si>
    <t>PBD</t>
  </si>
  <si>
    <t>P21-Rho-binding domain</t>
  </si>
  <si>
    <t>PF00787</t>
  </si>
  <si>
    <t>PX</t>
  </si>
  <si>
    <t>PX domain</t>
  </si>
  <si>
    <t>PF00788</t>
  </si>
  <si>
    <t>RA</t>
  </si>
  <si>
    <t>Ras association (RalGDS/AF-6) domain</t>
  </si>
  <si>
    <t>PF00789</t>
  </si>
  <si>
    <t>UBX</t>
  </si>
  <si>
    <t>UBX domain</t>
  </si>
  <si>
    <t>PF00790</t>
  </si>
  <si>
    <t>VHS</t>
  </si>
  <si>
    <t>VHS domain</t>
  </si>
  <si>
    <t>PF00791</t>
  </si>
  <si>
    <t>ZU5</t>
  </si>
  <si>
    <t>ZU5 domain</t>
  </si>
  <si>
    <t>PF00792</t>
  </si>
  <si>
    <t>PI3K_C2</t>
  </si>
  <si>
    <t>Phosphoinositide 3-kinase C2</t>
  </si>
  <si>
    <t>PF00793</t>
  </si>
  <si>
    <t>DAHP_synth_1</t>
  </si>
  <si>
    <t>DAHP synthetase I family</t>
  </si>
  <si>
    <t>PF00794</t>
  </si>
  <si>
    <t>PI3K_rbd</t>
  </si>
  <si>
    <t>PI3-kinase family, ras-binding domain</t>
  </si>
  <si>
    <t>PF00795</t>
  </si>
  <si>
    <t>CN_hydrolase</t>
  </si>
  <si>
    <t>Carbon-nitrogen hydrolase</t>
  </si>
  <si>
    <t>PF00796</t>
  </si>
  <si>
    <t>PSI_8</t>
  </si>
  <si>
    <t>Photosystem I reaction centre subunit VIII</t>
  </si>
  <si>
    <t>PF00797</t>
  </si>
  <si>
    <t>Acetyltransf_2</t>
  </si>
  <si>
    <t>N-acetyltransferase</t>
  </si>
  <si>
    <t>PF00798</t>
  </si>
  <si>
    <t>Arena_glycoprot</t>
  </si>
  <si>
    <t>Arenavirus glycoprotein</t>
  </si>
  <si>
    <t>PF00799</t>
  </si>
  <si>
    <t>Gemini_AL1</t>
  </si>
  <si>
    <t>Geminivirus Rep catalytic domain</t>
  </si>
  <si>
    <t>PF00800</t>
  </si>
  <si>
    <t>PDT</t>
  </si>
  <si>
    <t>Prephenate dehydratase</t>
  </si>
  <si>
    <t>PF00801</t>
  </si>
  <si>
    <t>PKD</t>
  </si>
  <si>
    <t>PKD domain</t>
  </si>
  <si>
    <t>PF00802</t>
  </si>
  <si>
    <t>Glycoprotein_G</t>
  </si>
  <si>
    <t>Pneumovirus attachment glycoprotein G</t>
  </si>
  <si>
    <t>PF00803</t>
  </si>
  <si>
    <t>3A</t>
  </si>
  <si>
    <t>3A/RNA2 movement protein family</t>
  </si>
  <si>
    <t>PF00804</t>
  </si>
  <si>
    <t>Syntaxin</t>
  </si>
  <si>
    <t>PF00805</t>
  </si>
  <si>
    <t>Pentapeptide</t>
  </si>
  <si>
    <t>Pentapeptide repeats (8 copies)</t>
  </si>
  <si>
    <t>PF00806</t>
  </si>
  <si>
    <t>PUF</t>
  </si>
  <si>
    <t>Pumilio-family RNA binding repeat</t>
  </si>
  <si>
    <t>PF00807</t>
  </si>
  <si>
    <t>Apidaecin</t>
  </si>
  <si>
    <t>PF00808</t>
  </si>
  <si>
    <t>CBFD_NFYB_HMF</t>
  </si>
  <si>
    <t>Histone-like transcription factor (CBF/NF-Y) and archaeal histone</t>
  </si>
  <si>
    <t>PF00809</t>
  </si>
  <si>
    <t>Pterin_bind</t>
  </si>
  <si>
    <t>Pterin binding enzyme</t>
  </si>
  <si>
    <t>PF00810</t>
  </si>
  <si>
    <t>ER_lumen_recept</t>
  </si>
  <si>
    <t>ER lumen protein retaining receptor</t>
  </si>
  <si>
    <t>PF00811</t>
  </si>
  <si>
    <t>Ependymin</t>
  </si>
  <si>
    <t>PF00812</t>
  </si>
  <si>
    <t>Ephrin</t>
  </si>
  <si>
    <t>PF00813</t>
  </si>
  <si>
    <t>FliP</t>
  </si>
  <si>
    <t>FliP family</t>
  </si>
  <si>
    <t>PF00814</t>
  </si>
  <si>
    <t>Peptidase_M22</t>
  </si>
  <si>
    <t>Glycoprotease family</t>
  </si>
  <si>
    <t>PF00815</t>
  </si>
  <si>
    <t>Histidinol_dh</t>
  </si>
  <si>
    <t>Histidinol dehydrogenase</t>
  </si>
  <si>
    <t>PF00816</t>
  </si>
  <si>
    <t>Histone_HNS</t>
  </si>
  <si>
    <t>H-NS histone family</t>
  </si>
  <si>
    <t>PF00817</t>
  </si>
  <si>
    <t>IMS</t>
  </si>
  <si>
    <t>impB/mucB/samB family</t>
  </si>
  <si>
    <t>PF00818</t>
  </si>
  <si>
    <t>Ice_nucleation</t>
  </si>
  <si>
    <t>Ice nucleation protein repeat</t>
  </si>
  <si>
    <t>PF00819</t>
  </si>
  <si>
    <t>Myotoxins</t>
  </si>
  <si>
    <t xml:space="preserve">Myotoxin, crotamine </t>
  </si>
  <si>
    <t>PF00820</t>
  </si>
  <si>
    <t>Lipoprotein_1</t>
  </si>
  <si>
    <t>Borrelia lipoprotein</t>
  </si>
  <si>
    <t>PF00821</t>
  </si>
  <si>
    <t>PEPCK</t>
  </si>
  <si>
    <t>Phosphoenolpyruvate carboxykinase</t>
  </si>
  <si>
    <t>PF00822</t>
  </si>
  <si>
    <t>PMP22_Claudin</t>
  </si>
  <si>
    <t>PMP-22/EMP/MP2/Claudin family</t>
  </si>
  <si>
    <t>PF00823</t>
  </si>
  <si>
    <t>PPE</t>
  </si>
  <si>
    <t>PPE family</t>
  </si>
  <si>
    <t>PF00825</t>
  </si>
  <si>
    <t>Ribonuclease_P</t>
  </si>
  <si>
    <t>Ribonuclease P</t>
  </si>
  <si>
    <t>PF00827</t>
  </si>
  <si>
    <t>Ribosomal_L15e</t>
  </si>
  <si>
    <t>Ribosomal L15</t>
  </si>
  <si>
    <t>PF00828</t>
  </si>
  <si>
    <t>Ribosomal_L27A</t>
  </si>
  <si>
    <t>Ribosomal proteins 5S-L15, 5S-L18e, 6S-L27A</t>
  </si>
  <si>
    <t>PF00829</t>
  </si>
  <si>
    <t>Ribosomal_L21p</t>
  </si>
  <si>
    <t>Ribosomal prokaryotic L21 protein</t>
  </si>
  <si>
    <t>PF00830</t>
  </si>
  <si>
    <t>Ribosomal_L28</t>
  </si>
  <si>
    <t>Ribosomal L28 family</t>
  </si>
  <si>
    <t>PF00831</t>
  </si>
  <si>
    <t>Ribosomal_L29</t>
  </si>
  <si>
    <t>Ribosomal L29 protein</t>
  </si>
  <si>
    <t>PF00832</t>
  </si>
  <si>
    <t>Ribosomal_L39</t>
  </si>
  <si>
    <t>Ribosomal L39 protein</t>
  </si>
  <si>
    <t>PF00833</t>
  </si>
  <si>
    <t>Ribosomal_S17e</t>
  </si>
  <si>
    <t>Ribosomal S17</t>
  </si>
  <si>
    <t>PF00834</t>
  </si>
  <si>
    <t>Ribul_P_3_epim</t>
  </si>
  <si>
    <t>Ribulose-phosphate 3 epimerase family</t>
  </si>
  <si>
    <t>PF00835</t>
  </si>
  <si>
    <t>SNAP-25</t>
  </si>
  <si>
    <t>SNAP-25 family</t>
  </si>
  <si>
    <t>PF00836</t>
  </si>
  <si>
    <t>Stathmin</t>
  </si>
  <si>
    <t>Stathmin family</t>
  </si>
  <si>
    <t>PF00837</t>
  </si>
  <si>
    <t>T4_deiodinase</t>
  </si>
  <si>
    <t>Iodothyronine deiodinase</t>
  </si>
  <si>
    <t>PF00838</t>
  </si>
  <si>
    <t>TCTP</t>
  </si>
  <si>
    <t>Translationally controlled tumour protein</t>
  </si>
  <si>
    <t>PF00839</t>
  </si>
  <si>
    <t>Cys_rich_FGFR</t>
  </si>
  <si>
    <t>Cysteine rich repeat</t>
  </si>
  <si>
    <t>PF00840</t>
  </si>
  <si>
    <t>Glyco_hydro_7</t>
  </si>
  <si>
    <t>Glycosyl hydrolase family 7</t>
  </si>
  <si>
    <t>PF00841</t>
  </si>
  <si>
    <t>Protamine_P2</t>
  </si>
  <si>
    <t>Sperm histone P2</t>
  </si>
  <si>
    <t>PF00842</t>
  </si>
  <si>
    <t>Ala_racemase_C</t>
  </si>
  <si>
    <t>Alanine racemase, C-terminal domain</t>
  </si>
  <si>
    <t>PF00843</t>
  </si>
  <si>
    <t>Arena_nucleocap</t>
  </si>
  <si>
    <t>Arenavirus nucleocapsid protein</t>
  </si>
  <si>
    <t>PF00844</t>
  </si>
  <si>
    <t>Gemini_coat</t>
  </si>
  <si>
    <t>Geminivirus coat protein/nuclear export factor BR1 family</t>
  </si>
  <si>
    <t>PF00845</t>
  </si>
  <si>
    <t>Gemini_BL1</t>
  </si>
  <si>
    <t>Geminivirus BL1 movement protein</t>
  </si>
  <si>
    <t>PF00846</t>
  </si>
  <si>
    <t>Hanta_nucleocap</t>
  </si>
  <si>
    <t>Hantavirus nucleocapsid protein</t>
  </si>
  <si>
    <t>PF00847</t>
  </si>
  <si>
    <t>AP2</t>
  </si>
  <si>
    <t>AP2 domain</t>
  </si>
  <si>
    <t>PF00848</t>
  </si>
  <si>
    <t>Ring_hydroxyl_A</t>
  </si>
  <si>
    <t>Ring hydroxylating alpha subunit (catalytic domain)</t>
  </si>
  <si>
    <t>PF00849</t>
  </si>
  <si>
    <t>PseudoU_synth_2</t>
  </si>
  <si>
    <t>RNA pseudouridylate synthase</t>
  </si>
  <si>
    <t>PF00850</t>
  </si>
  <si>
    <t>Hist_deacetyl</t>
  </si>
  <si>
    <t>Histone deacetylase domain</t>
  </si>
  <si>
    <t>PF00851</t>
  </si>
  <si>
    <t>Peptidase_C6</t>
  </si>
  <si>
    <t>Helper component proteinase</t>
  </si>
  <si>
    <t>PF00852</t>
  </si>
  <si>
    <t>Glyco_transf_1</t>
  </si>
  <si>
    <t>Glycosyltransferase family 1 (fucosyltransferase) C-term</t>
  </si>
  <si>
    <t>PF00853</t>
  </si>
  <si>
    <t>Runt</t>
  </si>
  <si>
    <t>Runt domain</t>
  </si>
  <si>
    <t>PF00854</t>
  </si>
  <si>
    <t>PTR2</t>
  </si>
  <si>
    <t>POT family</t>
  </si>
  <si>
    <t>PF00855</t>
  </si>
  <si>
    <t>PWWP</t>
  </si>
  <si>
    <t>PWWP domain</t>
  </si>
  <si>
    <t>PF00856</t>
  </si>
  <si>
    <t>SET</t>
  </si>
  <si>
    <t>SET domain</t>
  </si>
  <si>
    <t>PF00857</t>
  </si>
  <si>
    <t>Isochorismatase</t>
  </si>
  <si>
    <t>Isochorismatase family</t>
  </si>
  <si>
    <t>PF00858</t>
  </si>
  <si>
    <t>ASC</t>
  </si>
  <si>
    <t>Amiloride-sensitive sodium channel</t>
  </si>
  <si>
    <t>PF00859</t>
  </si>
  <si>
    <t>CTF_NFI</t>
  </si>
  <si>
    <t>CTF/NF-I family transcription modulation region</t>
  </si>
  <si>
    <t>PF00860</t>
  </si>
  <si>
    <t>Xan_ur_permease</t>
  </si>
  <si>
    <t>Permease family</t>
  </si>
  <si>
    <t>PF00861</t>
  </si>
  <si>
    <t>Ribosomal_L18p</t>
  </si>
  <si>
    <t>Ribosomal L18 of archaea, bacteria, mitoch. and chloroplast</t>
  </si>
  <si>
    <t>PF00862</t>
  </si>
  <si>
    <t>Sucrose_synth</t>
  </si>
  <si>
    <t>Sucrose synthase</t>
  </si>
  <si>
    <t>PF00863</t>
  </si>
  <si>
    <t>Peptidase_C4</t>
  </si>
  <si>
    <t>Peptidase family C4</t>
  </si>
  <si>
    <t>PF00864</t>
  </si>
  <si>
    <t>P2X_receptor</t>
  </si>
  <si>
    <t>ATP P2X receptor</t>
  </si>
  <si>
    <t>PF00865</t>
  </si>
  <si>
    <t>Osteopontin</t>
  </si>
  <si>
    <t>PF00866</t>
  </si>
  <si>
    <t>Ring_hydroxyl_B</t>
  </si>
  <si>
    <t>Ring hydroxylating beta subunit</t>
  </si>
  <si>
    <t>PF00867</t>
  </si>
  <si>
    <t>XPG_I</t>
  </si>
  <si>
    <t>XPG I-region</t>
  </si>
  <si>
    <t>PF00868</t>
  </si>
  <si>
    <t>Transglut_N</t>
  </si>
  <si>
    <t>Transglutaminase family</t>
  </si>
  <si>
    <t>PF00869</t>
  </si>
  <si>
    <t>Flavi_glycoprot</t>
  </si>
  <si>
    <t>Flavivirus glycoprotein, central and dimerisation domains</t>
  </si>
  <si>
    <t>PF00870</t>
  </si>
  <si>
    <t>P53</t>
  </si>
  <si>
    <t>P53 DNA-binding domain</t>
  </si>
  <si>
    <t>PF00871</t>
  </si>
  <si>
    <t>Acetate_kinase</t>
  </si>
  <si>
    <t>Acetokinase family</t>
  </si>
  <si>
    <t>PF00872</t>
  </si>
  <si>
    <t>Transposase_mut</t>
  </si>
  <si>
    <t>Transposase, Mutator family</t>
  </si>
  <si>
    <t>PF00873</t>
  </si>
  <si>
    <t>ACR_tran</t>
  </si>
  <si>
    <t>AcrB/AcrD/AcrF family</t>
  </si>
  <si>
    <t>PF00874</t>
  </si>
  <si>
    <t>PRD</t>
  </si>
  <si>
    <t>PRD domain</t>
  </si>
  <si>
    <t>PF00875</t>
  </si>
  <si>
    <t>DNA_photolyase</t>
  </si>
  <si>
    <t>DNA photolyase</t>
  </si>
  <si>
    <t>PF00876</t>
  </si>
  <si>
    <t>Innexin</t>
  </si>
  <si>
    <t>PF00877</t>
  </si>
  <si>
    <t>NLPC_P6</t>
  </si>
  <si>
    <t>NlpC/P6 family</t>
  </si>
  <si>
    <t>PF00878</t>
  </si>
  <si>
    <t>CIMR</t>
  </si>
  <si>
    <t>Cation-independent mannose-6-phosphate receptor repeat</t>
  </si>
  <si>
    <t>PF00879</t>
  </si>
  <si>
    <t>Defensin_propep</t>
  </si>
  <si>
    <t>Defensin propeptide</t>
  </si>
  <si>
    <t>PF00880</t>
  </si>
  <si>
    <t>Nebulin</t>
  </si>
  <si>
    <t>Nebulin repeat</t>
  </si>
  <si>
    <t>PF00881</t>
  </si>
  <si>
    <t>Nitroreductase</t>
  </si>
  <si>
    <t>Nitroreductase family</t>
  </si>
  <si>
    <t>PF00882</t>
  </si>
  <si>
    <t>Zn_dep_PLPC</t>
  </si>
  <si>
    <t>Zinc dependent phospholipase C</t>
  </si>
  <si>
    <t>PF00883</t>
  </si>
  <si>
    <t>Peptidase_M17</t>
  </si>
  <si>
    <t>Cytosol aminopeptidase family, catalytic domain</t>
  </si>
  <si>
    <t>PF00884</t>
  </si>
  <si>
    <t>Sulfatase</t>
  </si>
  <si>
    <t>PF00885</t>
  </si>
  <si>
    <t>DMRL_synthase</t>
  </si>
  <si>
    <t>6,7-dimethyl-8-ribityllumazine synthase</t>
  </si>
  <si>
    <t>PF00886</t>
  </si>
  <si>
    <t>Ribosomal_S16</t>
  </si>
  <si>
    <t>Ribosomal protein S16</t>
  </si>
  <si>
    <t>PF00887</t>
  </si>
  <si>
    <t>ACBP</t>
  </si>
  <si>
    <t>Acyl CoA binding protein</t>
  </si>
  <si>
    <t>PF00888</t>
  </si>
  <si>
    <t>Cullin</t>
  </si>
  <si>
    <t>Cullin family</t>
  </si>
  <si>
    <t>PF00889</t>
  </si>
  <si>
    <t>EF_TS</t>
  </si>
  <si>
    <t>Elongation factor TS</t>
  </si>
  <si>
    <t>PF00890</t>
  </si>
  <si>
    <t>FAD_binding_2</t>
  </si>
  <si>
    <t>PF00891</t>
  </si>
  <si>
    <t>Methyltransf_2</t>
  </si>
  <si>
    <t>O-methyltransferase</t>
  </si>
  <si>
    <t>PF00892</t>
  </si>
  <si>
    <t>EamA</t>
  </si>
  <si>
    <t>EamA-like transporter family</t>
  </si>
  <si>
    <t>PF00893</t>
  </si>
  <si>
    <t>Multi_Drug_Res</t>
  </si>
  <si>
    <t>Small Multidrug Resistance protein</t>
  </si>
  <si>
    <t>PF00894</t>
  </si>
  <si>
    <t>Luteo_coat</t>
  </si>
  <si>
    <t>Luteovirus coat protein</t>
  </si>
  <si>
    <t>PF00895</t>
  </si>
  <si>
    <t>ATP-synt_8</t>
  </si>
  <si>
    <t>ATP synthase protein 8</t>
  </si>
  <si>
    <t>PF00897</t>
  </si>
  <si>
    <t>Orbi_VP7</t>
  </si>
  <si>
    <t>Orbivirus inner capsid protein VP7</t>
  </si>
  <si>
    <t>PF00898</t>
  </si>
  <si>
    <t>Orbi_VP2</t>
  </si>
  <si>
    <t>Orbivirus outer capsid protein VP2</t>
  </si>
  <si>
    <t>PF00899</t>
  </si>
  <si>
    <t>ThiF</t>
  </si>
  <si>
    <t>ThiF family</t>
  </si>
  <si>
    <t>PF00900</t>
  </si>
  <si>
    <t>Ribosomal_S4e</t>
  </si>
  <si>
    <t>Ribosomal family S4e</t>
  </si>
  <si>
    <t>PF00901</t>
  </si>
  <si>
    <t>Orbi_VP5</t>
  </si>
  <si>
    <t>Orbivirus outer capsid protein VP5</t>
  </si>
  <si>
    <t>PF00902</t>
  </si>
  <si>
    <t>TatC</t>
  </si>
  <si>
    <t>Sec-independent protein translocase protein (TatC)</t>
  </si>
  <si>
    <t>PF00903</t>
  </si>
  <si>
    <t>Glyoxalase</t>
  </si>
  <si>
    <t>Glyoxalase/Bleomycin resistance protein/Dioxygenase superfamily</t>
  </si>
  <si>
    <t>PF00904</t>
  </si>
  <si>
    <t>Involucrin</t>
  </si>
  <si>
    <t>Involucrin repeat</t>
  </si>
  <si>
    <t>PF00905</t>
  </si>
  <si>
    <t>Transpeptidase</t>
  </si>
  <si>
    <t>Penicillin binding protein transpeptidase domain</t>
  </si>
  <si>
    <t>PF00906</t>
  </si>
  <si>
    <t>Hepatitis_core</t>
  </si>
  <si>
    <t>Hepatitis core antigen</t>
  </si>
  <si>
    <t>PF00907</t>
  </si>
  <si>
    <t>T-box</t>
  </si>
  <si>
    <t>PF00908</t>
  </si>
  <si>
    <t>dTDP_sugar_isom</t>
  </si>
  <si>
    <t>dTDP-4-dehydrorhamnose 3,5-epimerase</t>
  </si>
  <si>
    <t>PF00909</t>
  </si>
  <si>
    <t>Ammonium_transp</t>
  </si>
  <si>
    <t>Ammonium Transporter Family</t>
  </si>
  <si>
    <t>PF00910</t>
  </si>
  <si>
    <t>RNA_helicase</t>
  </si>
  <si>
    <t>RNA helicase</t>
  </si>
  <si>
    <t>PF00912</t>
  </si>
  <si>
    <t>Transgly</t>
  </si>
  <si>
    <t>Transglycosylase</t>
  </si>
  <si>
    <t>PF00913</t>
  </si>
  <si>
    <t>Trypan_glycop</t>
  </si>
  <si>
    <t>Trypanosome variant surface glycoprotein (A-type)</t>
  </si>
  <si>
    <t>PF00915</t>
  </si>
  <si>
    <t>Calici_coat</t>
  </si>
  <si>
    <t>Calicivirus coat protein</t>
  </si>
  <si>
    <t>PF00916</t>
  </si>
  <si>
    <t>Sulfate_transp</t>
  </si>
  <si>
    <t>Sulfate permease family</t>
  </si>
  <si>
    <t>PF00917</t>
  </si>
  <si>
    <t>MATH</t>
  </si>
  <si>
    <t>MATH domain</t>
  </si>
  <si>
    <t>PF00918</t>
  </si>
  <si>
    <t>Gastrin</t>
  </si>
  <si>
    <t>Gastrin/cholecystokinin family</t>
  </si>
  <si>
    <t>PF00919</t>
  </si>
  <si>
    <t>UPF4</t>
  </si>
  <si>
    <t>Uncharacterized protein family UPF4</t>
  </si>
  <si>
    <t>PF00920</t>
  </si>
  <si>
    <t>ILVD_EDD</t>
  </si>
  <si>
    <t>Dehydratase family</t>
  </si>
  <si>
    <t>PF00921</t>
  </si>
  <si>
    <t>Lipoprotein_2</t>
  </si>
  <si>
    <t>PF00922</t>
  </si>
  <si>
    <t>Phosphoprotein</t>
  </si>
  <si>
    <t>Vesiculovirus phosphoprotein</t>
  </si>
  <si>
    <t>PF00923</t>
  </si>
  <si>
    <t>Transaldolase</t>
  </si>
  <si>
    <t>PF00924</t>
  </si>
  <si>
    <t>MS_channel</t>
  </si>
  <si>
    <t>Mechanosensitive ion channel</t>
  </si>
  <si>
    <t>PF00925</t>
  </si>
  <si>
    <t>GTP_cyclohydro2</t>
  </si>
  <si>
    <t>GTP cyclohydrolase II</t>
  </si>
  <si>
    <t>PF00926</t>
  </si>
  <si>
    <t>DHBP_synthase</t>
  </si>
  <si>
    <t>3,4-dihydroxy-2-butanone 4-phosphate synthase</t>
  </si>
  <si>
    <t>PF00927</t>
  </si>
  <si>
    <t>Transglut_C</t>
  </si>
  <si>
    <t>Transglutaminase family, C-terminal ig like domain</t>
  </si>
  <si>
    <t>PF00928</t>
  </si>
  <si>
    <t>Adap_comp_sub</t>
  </si>
  <si>
    <t>Adaptor complexes medium subunit family</t>
  </si>
  <si>
    <t>PF00929</t>
  </si>
  <si>
    <t>RNase_T</t>
  </si>
  <si>
    <t>Exonuclease</t>
  </si>
  <si>
    <t>PF00930</t>
  </si>
  <si>
    <t>DPPIV_N</t>
  </si>
  <si>
    <t>Dipeptidyl peptidase IV (DPP IV) N-terminal region</t>
  </si>
  <si>
    <t>PF00931</t>
  </si>
  <si>
    <t>NB-ARC</t>
  </si>
  <si>
    <t>NB-ARC domain</t>
  </si>
  <si>
    <t>PF00932</t>
  </si>
  <si>
    <t>LTD</t>
  </si>
  <si>
    <t>Lamin Tail Domain</t>
  </si>
  <si>
    <t>PF00933</t>
  </si>
  <si>
    <t>Glyco_hydro_3</t>
  </si>
  <si>
    <t>Glycosyl hydrolase family 3 N terminal domain</t>
  </si>
  <si>
    <t>PF00934</t>
  </si>
  <si>
    <t>PE</t>
  </si>
  <si>
    <t>PE family</t>
  </si>
  <si>
    <t>PF00935</t>
  </si>
  <si>
    <t>Ribosomal_L44</t>
  </si>
  <si>
    <t>Ribosomal protein L44</t>
  </si>
  <si>
    <t>PF00936</t>
  </si>
  <si>
    <t>BMC</t>
  </si>
  <si>
    <t>BMC domain</t>
  </si>
  <si>
    <t>PF00937</t>
  </si>
  <si>
    <t>Corona_nucleoca</t>
  </si>
  <si>
    <t>Coronavirus nucleocapsid protein</t>
  </si>
  <si>
    <t>PF00938</t>
  </si>
  <si>
    <t>Lipoprotein_3</t>
  </si>
  <si>
    <t>Lipoprotein</t>
  </si>
  <si>
    <t>PF00939</t>
  </si>
  <si>
    <t>Na_sulph_symp</t>
  </si>
  <si>
    <t>Sodium:sulfate symporter transmembrane region</t>
  </si>
  <si>
    <t>PF00940</t>
  </si>
  <si>
    <t>RNA_pol</t>
  </si>
  <si>
    <t>DNA-dependent RNA polymerase</t>
  </si>
  <si>
    <t>PF00941</t>
  </si>
  <si>
    <t>FAD_binding_5</t>
  </si>
  <si>
    <t>FAD binding domain in molybdopterin dehydrogenase</t>
  </si>
  <si>
    <t>PF00942</t>
  </si>
  <si>
    <t>CBM_3</t>
  </si>
  <si>
    <t>PF00943</t>
  </si>
  <si>
    <t>Alpha_E2_glycop</t>
  </si>
  <si>
    <t>Alphavirus E2 glycoprotein</t>
  </si>
  <si>
    <t>PF00944</t>
  </si>
  <si>
    <t>Peptidase_S3</t>
  </si>
  <si>
    <t xml:space="preserve">Alphavirus core protein </t>
  </si>
  <si>
    <t>PF00945</t>
  </si>
  <si>
    <t>Rhabdo_ncap</t>
  </si>
  <si>
    <t>Rhabdovirus nucleocapsid protein</t>
  </si>
  <si>
    <t>PF00946</t>
  </si>
  <si>
    <t>Mononeg_RNA_pol</t>
  </si>
  <si>
    <t xml:space="preserve">Mononegavirales RNA dependent RNA polymerase </t>
  </si>
  <si>
    <t>PF00947</t>
  </si>
  <si>
    <t>Pico_P2A</t>
  </si>
  <si>
    <t>Picornavirus core protein 2A</t>
  </si>
  <si>
    <t>PF00948</t>
  </si>
  <si>
    <t>Flavi_NS1</t>
  </si>
  <si>
    <t xml:space="preserve">Flavivirus non-structural Protein NS1 </t>
  </si>
  <si>
    <t>PF00949</t>
  </si>
  <si>
    <t>Peptidase_S7</t>
  </si>
  <si>
    <t xml:space="preserve">Peptidase S7, Flavivirus NS3 serine protease </t>
  </si>
  <si>
    <t>PF00950</t>
  </si>
  <si>
    <t>ABC-3</t>
  </si>
  <si>
    <t>ABC 3 transport family</t>
  </si>
  <si>
    <t>PF00951</t>
  </si>
  <si>
    <t>Arteri_Gl</t>
  </si>
  <si>
    <t>Arterivirus GL envelope glycoprotein</t>
  </si>
  <si>
    <t>PF00952</t>
  </si>
  <si>
    <t>Bunya_nucleocap</t>
  </si>
  <si>
    <t>Bunyavirus nucleocapsid (N) protein</t>
  </si>
  <si>
    <t>PF00953</t>
  </si>
  <si>
    <t>Glycos_transf_4</t>
  </si>
  <si>
    <t>Glycosyl transferase family 4</t>
  </si>
  <si>
    <t>PF00954</t>
  </si>
  <si>
    <t>S_locus_glycop</t>
  </si>
  <si>
    <t>S-locus glycoprotein domain</t>
  </si>
  <si>
    <t>PF00955</t>
  </si>
  <si>
    <t>HCO3_cotransp</t>
  </si>
  <si>
    <t>HCO3- transporter family</t>
  </si>
  <si>
    <t>PF00956</t>
  </si>
  <si>
    <t>NAP</t>
  </si>
  <si>
    <t>Nucleosome assembly protein (NAP)</t>
  </si>
  <si>
    <t>PF00957</t>
  </si>
  <si>
    <t>Synaptobrevin</t>
  </si>
  <si>
    <t>PF00958</t>
  </si>
  <si>
    <t>GMP_synt_C</t>
  </si>
  <si>
    <t>GMP synthase C terminal domain</t>
  </si>
  <si>
    <t>PF00959</t>
  </si>
  <si>
    <t>Phage_lysozyme</t>
  </si>
  <si>
    <t>Phage lysozyme</t>
  </si>
  <si>
    <t>PF00960</t>
  </si>
  <si>
    <t>Neocarzinostat</t>
  </si>
  <si>
    <t>Neocarzinostatin family</t>
  </si>
  <si>
    <t>PF00961</t>
  </si>
  <si>
    <t>LAGLIDADG_1</t>
  </si>
  <si>
    <t>LAGLIDADG endonuclease</t>
  </si>
  <si>
    <t>PF00962</t>
  </si>
  <si>
    <t>A_deaminase</t>
  </si>
  <si>
    <t>Adenosine/AMP deaminase</t>
  </si>
  <si>
    <t>PF00963</t>
  </si>
  <si>
    <t>Cohesin</t>
  </si>
  <si>
    <t>Cohesin domain</t>
  </si>
  <si>
    <t>PF00964</t>
  </si>
  <si>
    <t>Elicitin</t>
  </si>
  <si>
    <t>PF00965</t>
  </si>
  <si>
    <t>TIMP</t>
  </si>
  <si>
    <t>Tissue inhibitor of metalloproteinase</t>
  </si>
  <si>
    <t>PF00967</t>
  </si>
  <si>
    <t>Barwin</t>
  </si>
  <si>
    <t>Barwin family</t>
  </si>
  <si>
    <t>PF00969</t>
  </si>
  <si>
    <t>MHC_II_beta</t>
  </si>
  <si>
    <t>Class II histocompatibility antigen, beta domain</t>
  </si>
  <si>
    <t>PF00970</t>
  </si>
  <si>
    <t>FAD_binding_6</t>
  </si>
  <si>
    <t>Oxidoreductase FAD-binding domain</t>
  </si>
  <si>
    <t>PF00971</t>
  </si>
  <si>
    <t>EIAV_GP9</t>
  </si>
  <si>
    <t>EIAV coat protein, gp9</t>
  </si>
  <si>
    <t>PF00972</t>
  </si>
  <si>
    <t>Flavi_NS5</t>
  </si>
  <si>
    <t>Flavivirus RNA-directed RNA polymerase</t>
  </si>
  <si>
    <t>PF00973</t>
  </si>
  <si>
    <t>Paramyxo_ncap</t>
  </si>
  <si>
    <t>Paramyxovirus nucleocapsid protein</t>
  </si>
  <si>
    <t>PF00974</t>
  </si>
  <si>
    <t>Rhabdo_glycop</t>
  </si>
  <si>
    <t>Rhabdovirus spike glycoprotein</t>
  </si>
  <si>
    <t>PF00975</t>
  </si>
  <si>
    <t>Thioesterase</t>
  </si>
  <si>
    <t>Thioesterase domain</t>
  </si>
  <si>
    <t>PF00976</t>
  </si>
  <si>
    <t>ACTH_domain</t>
  </si>
  <si>
    <t>Corticotropin ACTH domain</t>
  </si>
  <si>
    <t>PF00977</t>
  </si>
  <si>
    <t>His_biosynth</t>
  </si>
  <si>
    <t>Histidine biosynthesis protein</t>
  </si>
  <si>
    <t>PF00978</t>
  </si>
  <si>
    <t>RdRP_2</t>
  </si>
  <si>
    <t>PF00979</t>
  </si>
  <si>
    <t>Reovirus_cap</t>
  </si>
  <si>
    <t>Reovirus outer capsid protein, Sigma 3</t>
  </si>
  <si>
    <t>PF00980</t>
  </si>
  <si>
    <t>Rota_Capsid_VP6</t>
  </si>
  <si>
    <t>Rotavirus major capsid protein VP6</t>
  </si>
  <si>
    <t>PF00981</t>
  </si>
  <si>
    <t>Rota_NS53</t>
  </si>
  <si>
    <t>Rotavirus RNA-binding Protein 53 (NS53)</t>
  </si>
  <si>
    <t>PF00982</t>
  </si>
  <si>
    <t>Glyco_transf_2</t>
  </si>
  <si>
    <t>Glycosyltransferase family 2</t>
  </si>
  <si>
    <t>PF00983</t>
  </si>
  <si>
    <t>Tymo_coat</t>
  </si>
  <si>
    <t>Tymovirus coat protein</t>
  </si>
  <si>
    <t>PF00984</t>
  </si>
  <si>
    <t>UDPG_MGDP_dh</t>
  </si>
  <si>
    <t>UDP-glucose/GDP-mannose dehydrogenase family, central domain</t>
  </si>
  <si>
    <t>PF00985</t>
  </si>
  <si>
    <t>MSA_2</t>
  </si>
  <si>
    <t>Merozoite Surface Antigen 2 (MSA-2) family</t>
  </si>
  <si>
    <t>PF00986</t>
  </si>
  <si>
    <t>DNA_gyraseB_C</t>
  </si>
  <si>
    <t>DNA gyrase B subunit, carboxyl terminus</t>
  </si>
  <si>
    <t>PF00988</t>
  </si>
  <si>
    <t>CPSase_sm_chain</t>
  </si>
  <si>
    <t>Carbamoyl-phosphate synthase small chain, CPSase domain</t>
  </si>
  <si>
    <t>PF00989</t>
  </si>
  <si>
    <t>PAS</t>
  </si>
  <si>
    <t>PAS fold</t>
  </si>
  <si>
    <t>PF00990</t>
  </si>
  <si>
    <t>GGDEF</t>
  </si>
  <si>
    <t>Diguanylate cyclase, GGDEF domain</t>
  </si>
  <si>
    <t>PF00992</t>
  </si>
  <si>
    <t>Troponin</t>
  </si>
  <si>
    <t>PF00993</t>
  </si>
  <si>
    <t>MHC_II_alpha</t>
  </si>
  <si>
    <t>Class II histocompatibility antigen, alpha domain</t>
  </si>
  <si>
    <t>PF00994</t>
  </si>
  <si>
    <t>MoCF_biosynth</t>
  </si>
  <si>
    <t>Probable molybdopterin binding domain</t>
  </si>
  <si>
    <t>PF00995</t>
  </si>
  <si>
    <t>Sec1</t>
  </si>
  <si>
    <t>Sec1 family</t>
  </si>
  <si>
    <t>PF00996</t>
  </si>
  <si>
    <t>GDI</t>
  </si>
  <si>
    <t>GDP dissociation inhibitor</t>
  </si>
  <si>
    <t>PF00997</t>
  </si>
  <si>
    <t>Casein_kappa</t>
  </si>
  <si>
    <t>Kappa casein</t>
  </si>
  <si>
    <t>PF00998</t>
  </si>
  <si>
    <t>RdRP_3</t>
  </si>
  <si>
    <t>Viral RNA dependent RNA polymerase</t>
  </si>
  <si>
    <t>PF00999</t>
  </si>
  <si>
    <t>Na_H_Exchanger</t>
  </si>
  <si>
    <t>Sodium/hydrogen exchanger family</t>
  </si>
  <si>
    <t>PF01000</t>
  </si>
  <si>
    <t>RNA_pol_A_bac</t>
  </si>
  <si>
    <t>RNA polymerase Rpb3/RpoA insert domain</t>
  </si>
  <si>
    <t>PF01001</t>
  </si>
  <si>
    <t>HCV_NS4b</t>
  </si>
  <si>
    <t>Hepatitis C virus non-structural protein NS4b</t>
  </si>
  <si>
    <t>PF01002</t>
  </si>
  <si>
    <t>Flavi_NS2B</t>
  </si>
  <si>
    <t>Flavivirus non-structural protein NS2B</t>
  </si>
  <si>
    <t>PF01003</t>
  </si>
  <si>
    <t>Flavi_capsid</t>
  </si>
  <si>
    <t>Flavivirus capsid protein C</t>
  </si>
  <si>
    <t>PF01004</t>
  </si>
  <si>
    <t>Flavi_M</t>
  </si>
  <si>
    <t>Flavivirus envelope glycoprotein M</t>
  </si>
  <si>
    <t>PF01005</t>
  </si>
  <si>
    <t>Flavi_NS2A</t>
  </si>
  <si>
    <t>Flavivirus non-structural protein NS2A</t>
  </si>
  <si>
    <t>PF01006</t>
  </si>
  <si>
    <t>HCV_NS4a</t>
  </si>
  <si>
    <t>Hepatitis C virus non-structural protein NS4a</t>
  </si>
  <si>
    <t>PF01007</t>
  </si>
  <si>
    <t>IRK</t>
  </si>
  <si>
    <t>Inward rectifier potassium channel</t>
  </si>
  <si>
    <t>PF01008</t>
  </si>
  <si>
    <t>IF-2B</t>
  </si>
  <si>
    <t>Initiation factor 2 subunit family</t>
  </si>
  <si>
    <t>PF01010</t>
  </si>
  <si>
    <t>Proton_antipo_C</t>
  </si>
  <si>
    <t>NADH-dehyrogenase subunit F, TMs, (complex I) C-terminus</t>
  </si>
  <si>
    <t>PF01011</t>
  </si>
  <si>
    <t>PQQ</t>
  </si>
  <si>
    <t>PQQ enzyme repeat</t>
  </si>
  <si>
    <t>PF01012</t>
  </si>
  <si>
    <t>ETF</t>
  </si>
  <si>
    <t>Electron transfer flavoprotein domain</t>
  </si>
  <si>
    <t>PF01014</t>
  </si>
  <si>
    <t>Uricase</t>
  </si>
  <si>
    <t>PF01015</t>
  </si>
  <si>
    <t>Ribosomal_S3Ae</t>
  </si>
  <si>
    <t>Ribosomal S3Ae family</t>
  </si>
  <si>
    <t>PF01016</t>
  </si>
  <si>
    <t>Ribosomal_L27</t>
  </si>
  <si>
    <t>Ribosomal L27 protein</t>
  </si>
  <si>
    <t>PF01017</t>
  </si>
  <si>
    <t>STAT_alpha</t>
  </si>
  <si>
    <t>STAT protein, all-alpha domain</t>
  </si>
  <si>
    <t>PF01018</t>
  </si>
  <si>
    <t>GTP1_OBG</t>
  </si>
  <si>
    <t>GTP1/OBG</t>
  </si>
  <si>
    <t>PF01019</t>
  </si>
  <si>
    <t>G_glu_transpept</t>
  </si>
  <si>
    <t>Gamma-glutamyltranspeptidase</t>
  </si>
  <si>
    <t>PF01020</t>
  </si>
  <si>
    <t>Ribosomal_L4e</t>
  </si>
  <si>
    <t>Ribosomal L4e family</t>
  </si>
  <si>
    <t>PF01021</t>
  </si>
  <si>
    <t>TYA</t>
  </si>
  <si>
    <t>TYA transposon protein</t>
  </si>
  <si>
    <t>PF01022</t>
  </si>
  <si>
    <t>HTH_5</t>
  </si>
  <si>
    <t>Bacterial regulatory protein, arsR family</t>
  </si>
  <si>
    <t>PF01023</t>
  </si>
  <si>
    <t>S_1</t>
  </si>
  <si>
    <t>S-1/ICaBP type calcium binding domain</t>
  </si>
  <si>
    <t>PF01024</t>
  </si>
  <si>
    <t>Colicin</t>
  </si>
  <si>
    <t>Colicin pore forming domain</t>
  </si>
  <si>
    <t>PF01025</t>
  </si>
  <si>
    <t>GrpE</t>
  </si>
  <si>
    <t>PF01026</t>
  </si>
  <si>
    <t>TatD_DNase</t>
  </si>
  <si>
    <t>TatD related DNase</t>
  </si>
  <si>
    <t>PF01027</t>
  </si>
  <si>
    <t>Bax1-I</t>
  </si>
  <si>
    <t>Inhibitor of apoptosis-promoting Bax1</t>
  </si>
  <si>
    <t>PF01028</t>
  </si>
  <si>
    <t>Topoisom_I</t>
  </si>
  <si>
    <t>Eukaryotic DNA topoisomerase I, catalytic core</t>
  </si>
  <si>
    <t>PF01029</t>
  </si>
  <si>
    <t>NusB</t>
  </si>
  <si>
    <t>NusB family</t>
  </si>
  <si>
    <t>PF01030</t>
  </si>
  <si>
    <t>Recep_L_domain</t>
  </si>
  <si>
    <t>Receptor L domain</t>
  </si>
  <si>
    <t>PF01031</t>
  </si>
  <si>
    <t>Dynamin_M</t>
  </si>
  <si>
    <t>Dynamin central region</t>
  </si>
  <si>
    <t>PF01032</t>
  </si>
  <si>
    <t>FecCD</t>
  </si>
  <si>
    <t>FecCD transport family</t>
  </si>
  <si>
    <t>PF01033</t>
  </si>
  <si>
    <t>Somatomedin_B</t>
  </si>
  <si>
    <t>Somatomedin B domain</t>
  </si>
  <si>
    <t>PF01034</t>
  </si>
  <si>
    <t>Syndecan</t>
  </si>
  <si>
    <t>Syndecan domain</t>
  </si>
  <si>
    <t>PF01035</t>
  </si>
  <si>
    <t>DNA_binding_1</t>
  </si>
  <si>
    <t>6-O-methylguanine DNA methyltransferase, DNA binding domain</t>
  </si>
  <si>
    <t>PF01036</t>
  </si>
  <si>
    <t>Bac_rhodopsin</t>
  </si>
  <si>
    <t>Bacteriorhodopsin-like protein</t>
  </si>
  <si>
    <t>PF01037</t>
  </si>
  <si>
    <t>AsnC_trans_reg</t>
  </si>
  <si>
    <t>Lrp/AsnC ligand binding domain</t>
  </si>
  <si>
    <t>PF01039</t>
  </si>
  <si>
    <t>Carboxyl_trans</t>
  </si>
  <si>
    <t>Carboxyl transferase domain</t>
  </si>
  <si>
    <t>PF01040</t>
  </si>
  <si>
    <t>UbiA</t>
  </si>
  <si>
    <t>UbiA prenyltransferase family</t>
  </si>
  <si>
    <t>PF01041</t>
  </si>
  <si>
    <t>DegT_DnrJ_EryC1</t>
  </si>
  <si>
    <t>DegT/DnrJ/EryC1/StrS aminotransferase family</t>
  </si>
  <si>
    <t>PF01042</t>
  </si>
  <si>
    <t>Ribonuc_L-PSP</t>
  </si>
  <si>
    <t>Endoribonuclease L-PSP</t>
  </si>
  <si>
    <t>PF01043</t>
  </si>
  <si>
    <t>SecA_PP_bind</t>
  </si>
  <si>
    <t>SecA preprotein cross-linking domain</t>
  </si>
  <si>
    <t>PF01044</t>
  </si>
  <si>
    <t>Vinculin</t>
  </si>
  <si>
    <t>Vinculin family</t>
  </si>
  <si>
    <t>PF01047</t>
  </si>
  <si>
    <t>MarR</t>
  </si>
  <si>
    <t>MarR family</t>
  </si>
  <si>
    <t>PF01048</t>
  </si>
  <si>
    <t>PNP_UDP_1</t>
  </si>
  <si>
    <t>Phosphorylase superfamily</t>
  </si>
  <si>
    <t>PF01049</t>
  </si>
  <si>
    <t>Cadherin_C</t>
  </si>
  <si>
    <t>Cadherin cytoplasmic region</t>
  </si>
  <si>
    <t>PF01050</t>
  </si>
  <si>
    <t>MannoseP_isomer</t>
  </si>
  <si>
    <t>Mannose-6-phosphate isomerase</t>
  </si>
  <si>
    <t>PF01051</t>
  </si>
  <si>
    <t>Rep_3</t>
  </si>
  <si>
    <t>Initiator Replication protein</t>
  </si>
  <si>
    <t>PF01052</t>
  </si>
  <si>
    <t>FliMN_C</t>
  </si>
  <si>
    <t>Type III flagellar switch regulator (C-ring) FliN C-term</t>
  </si>
  <si>
    <t>PF01053</t>
  </si>
  <si>
    <t>Cys_Met_Meta_PP</t>
  </si>
  <si>
    <t>Cys/Met metabolism PLP-dependent enzyme</t>
  </si>
  <si>
    <t>PF01054</t>
  </si>
  <si>
    <t>MMTV_SAg</t>
  </si>
  <si>
    <t>Mouse mammary tumour virus superantigen</t>
  </si>
  <si>
    <t>PF01055</t>
  </si>
  <si>
    <t>Glyco_hydro_31</t>
  </si>
  <si>
    <t xml:space="preserve">Glycosyl hydrolases family 31 </t>
  </si>
  <si>
    <t>PF01056</t>
  </si>
  <si>
    <t>Myc_N</t>
  </si>
  <si>
    <t>Myc amino-terminal region</t>
  </si>
  <si>
    <t>PF01057</t>
  </si>
  <si>
    <t>Parvo_NS1</t>
  </si>
  <si>
    <t>Parvovirus non-structural protein NS1</t>
  </si>
  <si>
    <t>PF01058</t>
  </si>
  <si>
    <t>Oxidored_q6</t>
  </si>
  <si>
    <t>NADH ubiquinone oxidoreductase, 2 Kd subunit</t>
  </si>
  <si>
    <t>PF01059</t>
  </si>
  <si>
    <t>Oxidored_q5_N</t>
  </si>
  <si>
    <t>NADH-ubiquinone oxidoreductase chain 4, amino terminus</t>
  </si>
  <si>
    <t>PF01060</t>
  </si>
  <si>
    <t>TTR-52</t>
  </si>
  <si>
    <t>Transthyretin-like family</t>
  </si>
  <si>
    <t>PF01061</t>
  </si>
  <si>
    <t>ABC2_membrane</t>
  </si>
  <si>
    <t>ABC-2 type transporter</t>
  </si>
  <si>
    <t>PF01062</t>
  </si>
  <si>
    <t>Bestrophin</t>
  </si>
  <si>
    <t>Bestrophin, RFP-TM, chloride channel</t>
  </si>
  <si>
    <t>PF01063</t>
  </si>
  <si>
    <t>Aminotran_4</t>
  </si>
  <si>
    <t>Amino-transferase class IV</t>
  </si>
  <si>
    <t>PF01064</t>
  </si>
  <si>
    <t>Activin_recp</t>
  </si>
  <si>
    <t>Activin types I and II receptor domain</t>
  </si>
  <si>
    <t>PF01065</t>
  </si>
  <si>
    <t>Adeno_hexon</t>
  </si>
  <si>
    <t>Hexon, adenovirus major coat protein, N-terminal domain</t>
  </si>
  <si>
    <t>PF01066</t>
  </si>
  <si>
    <t>CDP-OH_P_transf</t>
  </si>
  <si>
    <t>CDP-alcohol phosphatidyltransferase</t>
  </si>
  <si>
    <t>PF01067</t>
  </si>
  <si>
    <t>Calpain_III</t>
  </si>
  <si>
    <t>Calpain large subunit, domain III</t>
  </si>
  <si>
    <t>PF01068</t>
  </si>
  <si>
    <t>DNA_ligase_A_M</t>
  </si>
  <si>
    <t>ATP dependent DNA ligase domain</t>
  </si>
  <si>
    <t>PF01070</t>
  </si>
  <si>
    <t>FMN_dh</t>
  </si>
  <si>
    <t>FMN-dependent dehydrogenase</t>
  </si>
  <si>
    <t>PF01071</t>
  </si>
  <si>
    <t>GARS_A</t>
  </si>
  <si>
    <t>Phosphoribosylglycinamide synthetase, ATP-grasp (A) domain</t>
  </si>
  <si>
    <t>PF01073</t>
  </si>
  <si>
    <t>3Beta_HSD</t>
  </si>
  <si>
    <t>3-beta hydroxysteroid dehydrogenase/isomerase family</t>
  </si>
  <si>
    <t>PF01074</t>
  </si>
  <si>
    <t>Glyco_hydro_38</t>
  </si>
  <si>
    <t>Glycosyl hydrolases family 38 N-terminal domain</t>
  </si>
  <si>
    <t>PF01075</t>
  </si>
  <si>
    <t>Glyco_transf_9</t>
  </si>
  <si>
    <t>Glycosyltransferase family 9 (heptosyltransferase)</t>
  </si>
  <si>
    <t>PF01076</t>
  </si>
  <si>
    <t>Mob_Pre</t>
  </si>
  <si>
    <t>Plasmid recombination enzyme</t>
  </si>
  <si>
    <t>PF01077</t>
  </si>
  <si>
    <t>NIR_SIR</t>
  </si>
  <si>
    <t>Nitrite and sulphite reductase 4Fe-4S domain</t>
  </si>
  <si>
    <t>PF01078</t>
  </si>
  <si>
    <t>Mg_chelatase</t>
  </si>
  <si>
    <t>Magnesium chelatase, subunit ChlI</t>
  </si>
  <si>
    <t>PF01079</t>
  </si>
  <si>
    <t>Hint</t>
  </si>
  <si>
    <t>Hint module</t>
  </si>
  <si>
    <t>PF01080</t>
  </si>
  <si>
    <t>Presenilin</t>
  </si>
  <si>
    <t>PF01081</t>
  </si>
  <si>
    <t>Aldolase</t>
  </si>
  <si>
    <t>KDPG and KHG aldolase</t>
  </si>
  <si>
    <t>PF01082</t>
  </si>
  <si>
    <t>Cu2_monooxygen</t>
  </si>
  <si>
    <t>Copper type II ascorbate-dependent monooxygenase, N-terminal domain</t>
  </si>
  <si>
    <t>PF01083</t>
  </si>
  <si>
    <t>Cutinase</t>
  </si>
  <si>
    <t>PF01084</t>
  </si>
  <si>
    <t>Ribosomal_S18</t>
  </si>
  <si>
    <t>Ribosomal protein S18</t>
  </si>
  <si>
    <t>PF01085</t>
  </si>
  <si>
    <t>HH_signal</t>
  </si>
  <si>
    <t>Hedgehog amino-terminal signalling domain</t>
  </si>
  <si>
    <t>PF01086</t>
  </si>
  <si>
    <t>Clathrin_lg_ch</t>
  </si>
  <si>
    <t>Clathrin light chain</t>
  </si>
  <si>
    <t>PF01087</t>
  </si>
  <si>
    <t>GalP_UDP_transf</t>
  </si>
  <si>
    <t>Galactose-1-phosphate uridyl transferase, N-terminal domain</t>
  </si>
  <si>
    <t>PF01088</t>
  </si>
  <si>
    <t>Peptidase_C12</t>
  </si>
  <si>
    <t>Ubiquitin carboxyl-terminal hydrolase, family 1</t>
  </si>
  <si>
    <t>PF01090</t>
  </si>
  <si>
    <t>Ribosomal_S19e</t>
  </si>
  <si>
    <t>Ribosomal protein S19e</t>
  </si>
  <si>
    <t>PF01091</t>
  </si>
  <si>
    <t>PTN_MK_C</t>
  </si>
  <si>
    <t>PTN/MK heparin-binding protein family, C-terminal domain</t>
  </si>
  <si>
    <t>PF01092</t>
  </si>
  <si>
    <t>Ribosomal_S6e</t>
  </si>
  <si>
    <t>Ribosomal protein S6e</t>
  </si>
  <si>
    <t>PF01093</t>
  </si>
  <si>
    <t>Clusterin</t>
  </si>
  <si>
    <t>PF01094</t>
  </si>
  <si>
    <t>ANF_receptor</t>
  </si>
  <si>
    <t>Receptor family ligand binding region</t>
  </si>
  <si>
    <t>PF01095</t>
  </si>
  <si>
    <t>Pectinesterase</t>
  </si>
  <si>
    <t>PF01096</t>
  </si>
  <si>
    <t>TFIIS_C</t>
  </si>
  <si>
    <t>Transcription factor S-II (TFIIS)</t>
  </si>
  <si>
    <t>PF01097</t>
  </si>
  <si>
    <t>Defensin_2</t>
  </si>
  <si>
    <t>Arthropod defensin</t>
  </si>
  <si>
    <t>PF01098</t>
  </si>
  <si>
    <t>FTSW_RODA_SPOVE</t>
  </si>
  <si>
    <t>Cell cycle protein</t>
  </si>
  <si>
    <t>PF01099</t>
  </si>
  <si>
    <t>Uteroglobin</t>
  </si>
  <si>
    <t>Uteroglobin family</t>
  </si>
  <si>
    <t>PF01101</t>
  </si>
  <si>
    <t>HMG14_17</t>
  </si>
  <si>
    <t>HMG14 and HMG17</t>
  </si>
  <si>
    <t>PF01102</t>
  </si>
  <si>
    <t>Glycophorin_A</t>
  </si>
  <si>
    <t>Glycophorin A</t>
  </si>
  <si>
    <t>PF01103</t>
  </si>
  <si>
    <t>Bac_surface_Ag</t>
  </si>
  <si>
    <t>Surface antigen</t>
  </si>
  <si>
    <t>PF01104</t>
  </si>
  <si>
    <t>Bunya_NS-S</t>
  </si>
  <si>
    <t>Bunyavirus non-structural protein NS-s</t>
  </si>
  <si>
    <t>PF01105</t>
  </si>
  <si>
    <t>EMP24_GP25L</t>
  </si>
  <si>
    <t>emp24/gp25L/p24 family/GOLD</t>
  </si>
  <si>
    <t>PF01106</t>
  </si>
  <si>
    <t>NifU</t>
  </si>
  <si>
    <t>NifU-like domain</t>
  </si>
  <si>
    <t>PF01107</t>
  </si>
  <si>
    <t>MP</t>
  </si>
  <si>
    <t>Viral movement protein (MP)</t>
  </si>
  <si>
    <t>PF01108</t>
  </si>
  <si>
    <t>Tissue_fac</t>
  </si>
  <si>
    <t>Tissue factor</t>
  </si>
  <si>
    <t>PF01109</t>
  </si>
  <si>
    <t>GM_CSF</t>
  </si>
  <si>
    <t>Granulocyte-macrophage colony-stimulating factor</t>
  </si>
  <si>
    <t>PF01110</t>
  </si>
  <si>
    <t>CNTF</t>
  </si>
  <si>
    <t>Ciliary neurotrophic factor</t>
  </si>
  <si>
    <t>PF01111</t>
  </si>
  <si>
    <t>CKS</t>
  </si>
  <si>
    <t>Cyclin-dependent kinase regulatory subunit</t>
  </si>
  <si>
    <t>PF01112</t>
  </si>
  <si>
    <t>Asparaginase_2</t>
  </si>
  <si>
    <t>PF01113</t>
  </si>
  <si>
    <t>DapB_N</t>
  </si>
  <si>
    <t>Dihydrodipicolinate reductase, N-terminus</t>
  </si>
  <si>
    <t>PF01114</t>
  </si>
  <si>
    <t>Colipase</t>
  </si>
  <si>
    <t>Colipase, N-terminal domain</t>
  </si>
  <si>
    <t>PF01115</t>
  </si>
  <si>
    <t>F_actin_cap_B</t>
  </si>
  <si>
    <t>F-actin capping protein, beta subunit</t>
  </si>
  <si>
    <t>PF01116</t>
  </si>
  <si>
    <t>F_bP_aldolase</t>
  </si>
  <si>
    <t>Fructose-bisphosphate aldolase class-II</t>
  </si>
  <si>
    <t>PF01117</t>
  </si>
  <si>
    <t>Aerolysin</t>
  </si>
  <si>
    <t>Aerolysin toxin</t>
  </si>
  <si>
    <t>PF01118</t>
  </si>
  <si>
    <t>Semialdhyde_dh</t>
  </si>
  <si>
    <t>Semialdehyde dehydrogenase, NAD binding domain</t>
  </si>
  <si>
    <t>PF01119</t>
  </si>
  <si>
    <t>DNA_mis_repair</t>
  </si>
  <si>
    <t>DNA mismatch repair protein, C-terminal domain</t>
  </si>
  <si>
    <t>PF01120</t>
  </si>
  <si>
    <t>Alpha_L_fucos</t>
  </si>
  <si>
    <t>Alpha-L-fucosidase</t>
  </si>
  <si>
    <t>PF01121</t>
  </si>
  <si>
    <t>CoaE</t>
  </si>
  <si>
    <t>Dephospho-CoA kinase</t>
  </si>
  <si>
    <t>PF01122</t>
  </si>
  <si>
    <t>Cobalamin_bind</t>
  </si>
  <si>
    <t>Eukaryotic cobalamin-binding protein</t>
  </si>
  <si>
    <t>PF01123</t>
  </si>
  <si>
    <t>Stap_Strp_toxin</t>
  </si>
  <si>
    <t>Staphylococcal/Streptococcal toxin, OB-fold domain</t>
  </si>
  <si>
    <t>PF01124</t>
  </si>
  <si>
    <t>MAPEG</t>
  </si>
  <si>
    <t>MAPEG family</t>
  </si>
  <si>
    <t>PF01125</t>
  </si>
  <si>
    <t>G1 protein</t>
  </si>
  <si>
    <t>PF01126</t>
  </si>
  <si>
    <t>Heme_oxygenase</t>
  </si>
  <si>
    <t>Heme oxygenase</t>
  </si>
  <si>
    <t>PF01127</t>
  </si>
  <si>
    <t>Sdh_cyt</t>
  </si>
  <si>
    <t>Succinate dehydrogenase/Fumarate reductase transmembrane subunit</t>
  </si>
  <si>
    <t>PF01128</t>
  </si>
  <si>
    <t>IspD</t>
  </si>
  <si>
    <t>2-C-methyl-D-erythritol 4-phosphate cytidylyltransferase</t>
  </si>
  <si>
    <t>PF01129</t>
  </si>
  <si>
    <t>ART</t>
  </si>
  <si>
    <t>NAD:arginine ADP-ribosyltransferase</t>
  </si>
  <si>
    <t>PF01130</t>
  </si>
  <si>
    <t>CD36</t>
  </si>
  <si>
    <t>CD36 family</t>
  </si>
  <si>
    <t>PF01131</t>
  </si>
  <si>
    <t>Topoisom_bac</t>
  </si>
  <si>
    <t>DNA topoisomerase</t>
  </si>
  <si>
    <t>PF01132</t>
  </si>
  <si>
    <t>EFP</t>
  </si>
  <si>
    <t>Elongation factor P (EF-P) OB domain</t>
  </si>
  <si>
    <t>PF01133</t>
  </si>
  <si>
    <t>ER</t>
  </si>
  <si>
    <t>Enhancer of rudimentary</t>
  </si>
  <si>
    <t>PF01134</t>
  </si>
  <si>
    <t>GIDA</t>
  </si>
  <si>
    <t>Glucose inhibited division protein A</t>
  </si>
  <si>
    <t>PF01135</t>
  </si>
  <si>
    <t>PCMT</t>
  </si>
  <si>
    <t>Protein-L-isoaspartate(D-aspartate) O-methyltransferase (PCMT)</t>
  </si>
  <si>
    <t>PF01136</t>
  </si>
  <si>
    <t>Peptidase_U32</t>
  </si>
  <si>
    <t>Peptidase family U32</t>
  </si>
  <si>
    <t>PF01137</t>
  </si>
  <si>
    <t>RTC</t>
  </si>
  <si>
    <t>RNA 3'-terminal phosphate cyclase</t>
  </si>
  <si>
    <t>PF01138</t>
  </si>
  <si>
    <t>RNase_PH</t>
  </si>
  <si>
    <t>3' exoribonuclease family, domain 1</t>
  </si>
  <si>
    <t>PF01139</t>
  </si>
  <si>
    <t>RtcB</t>
  </si>
  <si>
    <t>tRNA-splicing ligase RtcB</t>
  </si>
  <si>
    <t>PF01140</t>
  </si>
  <si>
    <t>Gag_MA</t>
  </si>
  <si>
    <t>Matrix protein (MA), p15</t>
  </si>
  <si>
    <t>PF01141</t>
  </si>
  <si>
    <t>Gag_p12</t>
  </si>
  <si>
    <t>Gag polyprotein, inner coat protein p12</t>
  </si>
  <si>
    <t>PF01142</t>
  </si>
  <si>
    <t>TruD</t>
  </si>
  <si>
    <t>tRNA pseudouridine synthase D (TruD)</t>
  </si>
  <si>
    <t>PF01144</t>
  </si>
  <si>
    <t>CoA_trans</t>
  </si>
  <si>
    <t>Coenzyme A transferase</t>
  </si>
  <si>
    <t>PF01145</t>
  </si>
  <si>
    <t>Band_7</t>
  </si>
  <si>
    <t>SPFH domain / Band 7 family</t>
  </si>
  <si>
    <t>PF01146</t>
  </si>
  <si>
    <t>Caveolin</t>
  </si>
  <si>
    <t>PF01147</t>
  </si>
  <si>
    <t>Crust_neurohorm</t>
  </si>
  <si>
    <t>Crustacean CHH/MIH/GIH neurohormone family</t>
  </si>
  <si>
    <t>PF01148</t>
  </si>
  <si>
    <t>CTP_transf_1</t>
  </si>
  <si>
    <t>Cytidylyltransferase family</t>
  </si>
  <si>
    <t>PF01149</t>
  </si>
  <si>
    <t>Fapy_DNA_glyco</t>
  </si>
  <si>
    <t>Formamidopyrimidine-DNA glycosylase N-terminal domain</t>
  </si>
  <si>
    <t>PF01150</t>
  </si>
  <si>
    <t>GDA1_CD39</t>
  </si>
  <si>
    <t>GDA1/CD39 (nucleoside phosphatase) family</t>
  </si>
  <si>
    <t>PF01151</t>
  </si>
  <si>
    <t>ELO</t>
  </si>
  <si>
    <t>GNS1/SUR4 family</t>
  </si>
  <si>
    <t>PF01152</t>
  </si>
  <si>
    <t>Bac_globin</t>
  </si>
  <si>
    <t>Bacterial-like globin</t>
  </si>
  <si>
    <t>PF01153</t>
  </si>
  <si>
    <t>Glypican</t>
  </si>
  <si>
    <t>PF01154</t>
  </si>
  <si>
    <t>HMG_CoA_synt_N</t>
  </si>
  <si>
    <t>Hydroxymethylglutaryl-coenzyme A synthase N terminal</t>
  </si>
  <si>
    <t>PF01155</t>
  </si>
  <si>
    <t>HypA</t>
  </si>
  <si>
    <t>Hydrogenase/urease nickel incorporation, metallochaperone, hypA</t>
  </si>
  <si>
    <t>PF01156</t>
  </si>
  <si>
    <t>IU_nuc_hydro</t>
  </si>
  <si>
    <t>Inosine-uridine preferring nucleoside hydrolase</t>
  </si>
  <si>
    <t>PF01157</t>
  </si>
  <si>
    <t>Ribosomal_L21e</t>
  </si>
  <si>
    <t>Ribosomal protein L21e</t>
  </si>
  <si>
    <t>PF01158</t>
  </si>
  <si>
    <t>Ribosomal_L36e</t>
  </si>
  <si>
    <t>Ribosomal protein L36e</t>
  </si>
  <si>
    <t>PF01159</t>
  </si>
  <si>
    <t>Ribosomal_L6e</t>
  </si>
  <si>
    <t xml:space="preserve">Ribosomal protein L6e </t>
  </si>
  <si>
    <t>PF01160</t>
  </si>
  <si>
    <t>Opiods_neuropep</t>
  </si>
  <si>
    <t>Vertebrate endogenous opioids neuropeptide</t>
  </si>
  <si>
    <t>PF01161</t>
  </si>
  <si>
    <t>PBP</t>
  </si>
  <si>
    <t>Phosphatidylethanolamine-binding protein</t>
  </si>
  <si>
    <t>PF01163</t>
  </si>
  <si>
    <t>RIO1</t>
  </si>
  <si>
    <t>RIO1 family</t>
  </si>
  <si>
    <t>PF01165</t>
  </si>
  <si>
    <t>Ribosomal_S21</t>
  </si>
  <si>
    <t>Ribosomal protein S21</t>
  </si>
  <si>
    <t>PF01166</t>
  </si>
  <si>
    <t>TSC22</t>
  </si>
  <si>
    <t>TSC-22/dip/bun family</t>
  </si>
  <si>
    <t>PF01167</t>
  </si>
  <si>
    <t>Tub</t>
  </si>
  <si>
    <t>Tub family</t>
  </si>
  <si>
    <t>PF01168</t>
  </si>
  <si>
    <t>Ala_racemase_N</t>
  </si>
  <si>
    <t>Alanine racemase, N-terminal domain</t>
  </si>
  <si>
    <t>PF01169</t>
  </si>
  <si>
    <t>UPF16</t>
  </si>
  <si>
    <t>Uncharacterized protein family UPF16</t>
  </si>
  <si>
    <t>PF01170</t>
  </si>
  <si>
    <t>UPF2</t>
  </si>
  <si>
    <t>Putative RNA methylase family UPF2</t>
  </si>
  <si>
    <t>PF01171</t>
  </si>
  <si>
    <t>ATP_bind_3</t>
  </si>
  <si>
    <t>PP-loop family</t>
  </si>
  <si>
    <t>PF01172</t>
  </si>
  <si>
    <t>SBDS</t>
  </si>
  <si>
    <t xml:space="preserve">Shwachman-Bodian-Diamond syndrome (SBDS) protein </t>
  </si>
  <si>
    <t>PF01174</t>
  </si>
  <si>
    <t>SNO</t>
  </si>
  <si>
    <t>SNO glutamine amidotransferase family</t>
  </si>
  <si>
    <t>PF01175</t>
  </si>
  <si>
    <t>Urocanase</t>
  </si>
  <si>
    <t>PF01176</t>
  </si>
  <si>
    <t>eIF-1a</t>
  </si>
  <si>
    <t>Translation initiation factor 1A / IF-1</t>
  </si>
  <si>
    <t>PF01177</t>
  </si>
  <si>
    <t>Asp_Glu_race</t>
  </si>
  <si>
    <t>Asp/Glu/Hydantoin racemase</t>
  </si>
  <si>
    <t>PF01179</t>
  </si>
  <si>
    <t>Cu_amine_oxid</t>
  </si>
  <si>
    <t>Copper amine oxidase, enzyme domain</t>
  </si>
  <si>
    <t>PF01180</t>
  </si>
  <si>
    <t>DHO_dh</t>
  </si>
  <si>
    <t>Dihydroorotate dehydrogenase</t>
  </si>
  <si>
    <t>PF01182</t>
  </si>
  <si>
    <t>Glucosamine_iso</t>
  </si>
  <si>
    <t>Glucosamine-6-phosphate isomerases/6-phosphogluconolactonase</t>
  </si>
  <si>
    <t>PF01183</t>
  </si>
  <si>
    <t>Glyco_hydro_25</t>
  </si>
  <si>
    <t>Glycosyl hydrolases family 25</t>
  </si>
  <si>
    <t>PF01184</t>
  </si>
  <si>
    <t>Grp1_Fun34_YaaH</t>
  </si>
  <si>
    <t>GPR1/FUN34/yaaH family</t>
  </si>
  <si>
    <t>PF01185</t>
  </si>
  <si>
    <t>Hydrophobin</t>
  </si>
  <si>
    <t>Fungal hydrophobin</t>
  </si>
  <si>
    <t>PF01186</t>
  </si>
  <si>
    <t>Lysyl_oxidase</t>
  </si>
  <si>
    <t xml:space="preserve">Lysyl oxidase </t>
  </si>
  <si>
    <t>PF01187</t>
  </si>
  <si>
    <t>MIF</t>
  </si>
  <si>
    <t>Macrophage migration inhibitory factor (MIF)</t>
  </si>
  <si>
    <t>PF01189</t>
  </si>
  <si>
    <t>Methyltr_RsmB-F</t>
  </si>
  <si>
    <t>16S rRNA methyltransferase RsmB/F</t>
  </si>
  <si>
    <t>PF01190</t>
  </si>
  <si>
    <t>Pollen_Ole_e_I</t>
  </si>
  <si>
    <t>Pollen proteins Ole e I like</t>
  </si>
  <si>
    <t>PF01191</t>
  </si>
  <si>
    <t>RNA_pol_Rpb5_C</t>
  </si>
  <si>
    <t>RNA polymerase Rpb5, C-terminal domain</t>
  </si>
  <si>
    <t>PF01192</t>
  </si>
  <si>
    <t>RNA_pol_Rpb6</t>
  </si>
  <si>
    <t xml:space="preserve">RNA polymerase Rpb6 </t>
  </si>
  <si>
    <t>PF01193</t>
  </si>
  <si>
    <t>RNA_pol_L</t>
  </si>
  <si>
    <t>RNA polymerase Rpb3/Rpb11 dimerisation domain</t>
  </si>
  <si>
    <t>PF01194</t>
  </si>
  <si>
    <t>RNA_pol_N</t>
  </si>
  <si>
    <t>RNA polymerases N / 8 kDa subunit</t>
  </si>
  <si>
    <t>PF01195</t>
  </si>
  <si>
    <t>Pept_tRNA_hydro</t>
  </si>
  <si>
    <t>Peptidyl-tRNA hydrolase</t>
  </si>
  <si>
    <t>PF01196</t>
  </si>
  <si>
    <t>Ribosomal_L17</t>
  </si>
  <si>
    <t>Ribosomal protein L17</t>
  </si>
  <si>
    <t>PF01197</t>
  </si>
  <si>
    <t>Ribosomal_L31</t>
  </si>
  <si>
    <t>Ribosomal protein L31</t>
  </si>
  <si>
    <t>PF01198</t>
  </si>
  <si>
    <t>Ribosomal_L31e</t>
  </si>
  <si>
    <t>Ribosomal protein L31e</t>
  </si>
  <si>
    <t>PF01199</t>
  </si>
  <si>
    <t>Ribosomal_L34e</t>
  </si>
  <si>
    <t>Ribosomal protein L34e</t>
  </si>
  <si>
    <t>PF01200</t>
  </si>
  <si>
    <t>Ribosomal_S28e</t>
  </si>
  <si>
    <t>Ribosomal protein S28e</t>
  </si>
  <si>
    <t>PF01201</t>
  </si>
  <si>
    <t>Ribosomal_S8e</t>
  </si>
  <si>
    <t>Ribosomal protein S8e</t>
  </si>
  <si>
    <t>PF01202</t>
  </si>
  <si>
    <t>SKI</t>
  </si>
  <si>
    <t>Shikimate kinase</t>
  </si>
  <si>
    <t>PF01203</t>
  </si>
  <si>
    <t>T2SSN</t>
  </si>
  <si>
    <t>Type II secretion system (T2SS), protein N</t>
  </si>
  <si>
    <t>PF01204</t>
  </si>
  <si>
    <t>Trehalase</t>
  </si>
  <si>
    <t>PF01205</t>
  </si>
  <si>
    <t>UPF29</t>
  </si>
  <si>
    <t>Uncharacterized protein family UPF29</t>
  </si>
  <si>
    <t>PF01206</t>
  </si>
  <si>
    <t>TusA</t>
  </si>
  <si>
    <t>Sulfurtransferase TusA</t>
  </si>
  <si>
    <t>PF01207</t>
  </si>
  <si>
    <t>Dus</t>
  </si>
  <si>
    <t>Dihydrouridine synthase (Dus)</t>
  </si>
  <si>
    <t>PF01208</t>
  </si>
  <si>
    <t>URO-D</t>
  </si>
  <si>
    <t>Uroporphyrinogen decarboxylase (URO-D)</t>
  </si>
  <si>
    <t>PF01209</t>
  </si>
  <si>
    <t>Ubie_methyltran</t>
  </si>
  <si>
    <t>ubiE/COQ5 methyltransferase family</t>
  </si>
  <si>
    <t>PF01210</t>
  </si>
  <si>
    <t>NAD_Gly3P_dh_N</t>
  </si>
  <si>
    <t>NAD-dependent glycerol-3-phosphate dehydrogenase N-terminus</t>
  </si>
  <si>
    <t>PF01212</t>
  </si>
  <si>
    <t>Beta_elim_lyase</t>
  </si>
  <si>
    <t>Beta-eliminating lyase</t>
  </si>
  <si>
    <t>PF01213</t>
  </si>
  <si>
    <t>CAP_N</t>
  </si>
  <si>
    <t>Adenylate cyclase associated (CAP) N terminal</t>
  </si>
  <si>
    <t>PF01214</t>
  </si>
  <si>
    <t>CK_II_beta</t>
  </si>
  <si>
    <t>Casein kinase II regulatory subunit</t>
  </si>
  <si>
    <t>PF01215</t>
  </si>
  <si>
    <t>COX5B</t>
  </si>
  <si>
    <t>Cytochrome c oxidase subunit Vb</t>
  </si>
  <si>
    <t>PF01216</t>
  </si>
  <si>
    <t>Calsequestrin</t>
  </si>
  <si>
    <t>PF01217</t>
  </si>
  <si>
    <t>Clat_adaptor_s</t>
  </si>
  <si>
    <t>Clathrin adaptor complex small chain</t>
  </si>
  <si>
    <t>PF01218</t>
  </si>
  <si>
    <t>Coprogen_oxidas</t>
  </si>
  <si>
    <t>Coproporphyrinogen III oxidase</t>
  </si>
  <si>
    <t>PF01219</t>
  </si>
  <si>
    <t>DAGK_prokar</t>
  </si>
  <si>
    <t>Prokaryotic diacylglycerol kinase</t>
  </si>
  <si>
    <t>PF01220</t>
  </si>
  <si>
    <t>DHquinase_II</t>
  </si>
  <si>
    <t>Dehydroquinase class II</t>
  </si>
  <si>
    <t>PF01221</t>
  </si>
  <si>
    <t>Dynein_light</t>
  </si>
  <si>
    <t xml:space="preserve">Dynein light chain type 1 </t>
  </si>
  <si>
    <t>PF01222</t>
  </si>
  <si>
    <t>ERG4_ERG24</t>
  </si>
  <si>
    <t>Ergosterol biosynthesis ERG4/ERG24 family</t>
  </si>
  <si>
    <t>PF01223</t>
  </si>
  <si>
    <t>Endonuclease_NS</t>
  </si>
  <si>
    <t>DNA/RNA non-specific endonuclease</t>
  </si>
  <si>
    <t>PF01225</t>
  </si>
  <si>
    <t>Mur_ligase</t>
  </si>
  <si>
    <t>Mur ligase family, catalytic domain</t>
  </si>
  <si>
    <t>PF01226</t>
  </si>
  <si>
    <t>Form_Nir_trans</t>
  </si>
  <si>
    <t>Formate/nitrite transporter</t>
  </si>
  <si>
    <t>PF01227</t>
  </si>
  <si>
    <t>GTP_cyclohydroI</t>
  </si>
  <si>
    <t>GTP cyclohydrolase I</t>
  </si>
  <si>
    <t>PF01228</t>
  </si>
  <si>
    <t>Gly_radical</t>
  </si>
  <si>
    <t>Glycine radical</t>
  </si>
  <si>
    <t>PF01229</t>
  </si>
  <si>
    <t>Glyco_hydro_39</t>
  </si>
  <si>
    <t>Glycosyl hydrolases family 39</t>
  </si>
  <si>
    <t>PF01230</t>
  </si>
  <si>
    <t>HIT</t>
  </si>
  <si>
    <t>HIT domain</t>
  </si>
  <si>
    <t>PF01231</t>
  </si>
  <si>
    <t>IDO</t>
  </si>
  <si>
    <t>Indoleamine 2,3-dioxygenase</t>
  </si>
  <si>
    <t>PF01232</t>
  </si>
  <si>
    <t>Mannitol_dh</t>
  </si>
  <si>
    <t>Mannitol dehydrogenase Rossmann domain</t>
  </si>
  <si>
    <t>PF01233</t>
  </si>
  <si>
    <t>NMT</t>
  </si>
  <si>
    <t>Myristoyl-CoA:protein N-myristoyltransferase, N-terminal domain</t>
  </si>
  <si>
    <t>PF01234</t>
  </si>
  <si>
    <t>NNMT_PNMT_TEMT</t>
  </si>
  <si>
    <t>NNMT/PNMT/TEMT family</t>
  </si>
  <si>
    <t>PF01235</t>
  </si>
  <si>
    <t>Na_Ala_symp</t>
  </si>
  <si>
    <t>Sodium:alanine symporter family</t>
  </si>
  <si>
    <t>PF01237</t>
  </si>
  <si>
    <t>Oxysterol_BP</t>
  </si>
  <si>
    <t xml:space="preserve">Oxysterol-binding protein </t>
  </si>
  <si>
    <t>PF01238</t>
  </si>
  <si>
    <t>PMI_typeI</t>
  </si>
  <si>
    <t>Phosphomannose isomerase type I</t>
  </si>
  <si>
    <t>PF01239</t>
  </si>
  <si>
    <t>PPTA</t>
  </si>
  <si>
    <t>Protein prenyltransferase alpha subunit repeat</t>
  </si>
  <si>
    <t>PF01241</t>
  </si>
  <si>
    <t>PSI_PSAK</t>
  </si>
  <si>
    <t>Photosystem I psaG / psaK</t>
  </si>
  <si>
    <t>PF01242</t>
  </si>
  <si>
    <t>PTPS</t>
  </si>
  <si>
    <t>6-pyruvoyl tetrahydropterin synthase</t>
  </si>
  <si>
    <t>PF01243</t>
  </si>
  <si>
    <t>Pyridox_oxidase</t>
  </si>
  <si>
    <t>Pyridoxamine 5'-phosphate oxidase</t>
  </si>
  <si>
    <t>PF01244</t>
  </si>
  <si>
    <t>Peptidase_M19</t>
  </si>
  <si>
    <t>Membrane dipeptidase (Peptidase family M19)</t>
  </si>
  <si>
    <t>PF01245</t>
  </si>
  <si>
    <t>Ribosomal_L19</t>
  </si>
  <si>
    <t>Ribosomal protein L19</t>
  </si>
  <si>
    <t>PF01246</t>
  </si>
  <si>
    <t>Ribosomal_L24e</t>
  </si>
  <si>
    <t>Ribosomal protein L24e</t>
  </si>
  <si>
    <t>PF01247</t>
  </si>
  <si>
    <t>Ribosomal_L35Ae</t>
  </si>
  <si>
    <t>Ribosomal protein L35Ae</t>
  </si>
  <si>
    <t>PF01248</t>
  </si>
  <si>
    <t>Ribosomal_L7Ae</t>
  </si>
  <si>
    <t>Ribosomal protein L7Ae/L3e/S12e/Gadd45 family</t>
  </si>
  <si>
    <t>PF01249</t>
  </si>
  <si>
    <t>Ribosomal_S21e</t>
  </si>
  <si>
    <t xml:space="preserve">Ribosomal protein S21e </t>
  </si>
  <si>
    <t>PF01250</t>
  </si>
  <si>
    <t>Ribosomal_S6</t>
  </si>
  <si>
    <t>Ribosomal protein S6</t>
  </si>
  <si>
    <t>PF01251</t>
  </si>
  <si>
    <t>Ribosomal_S7e</t>
  </si>
  <si>
    <t>Ribosomal protein S7e</t>
  </si>
  <si>
    <t>PF01252</t>
  </si>
  <si>
    <t>Peptidase_A8</t>
  </si>
  <si>
    <t>Signal peptidase (SPase) II</t>
  </si>
  <si>
    <t>PF01253</t>
  </si>
  <si>
    <t>SUI1</t>
  </si>
  <si>
    <t>Translation initiation factor SUI1</t>
  </si>
  <si>
    <t>PF01254</t>
  </si>
  <si>
    <t>TP2</t>
  </si>
  <si>
    <t>Nuclear transition protein 2</t>
  </si>
  <si>
    <t>PF01255</t>
  </si>
  <si>
    <t>Prenyltransf</t>
  </si>
  <si>
    <t>Putative undecaprenyl diphosphate synthase</t>
  </si>
  <si>
    <t>PF01256</t>
  </si>
  <si>
    <t>Carb_kinase</t>
  </si>
  <si>
    <t>Carbohydrate kinase</t>
  </si>
  <si>
    <t>PF01257</t>
  </si>
  <si>
    <t>2Fe-2S_thioredx</t>
  </si>
  <si>
    <t>Thioredoxin-like [2Fe-2S] ferredoxin</t>
  </si>
  <si>
    <t>PF01258</t>
  </si>
  <si>
    <t>zf-dskA_traR</t>
  </si>
  <si>
    <t>Prokaryotic dksA/traR C4-type zinc finger</t>
  </si>
  <si>
    <t>PF01259</t>
  </si>
  <si>
    <t>SAICAR_synt</t>
  </si>
  <si>
    <t>SAICAR synthetase</t>
  </si>
  <si>
    <t>PF01261</t>
  </si>
  <si>
    <t>AP_endonuc_2</t>
  </si>
  <si>
    <t>Xylose isomerase-like TIM barrel</t>
  </si>
  <si>
    <t>PF01262</t>
  </si>
  <si>
    <t>AlaDh_PNT_C</t>
  </si>
  <si>
    <t>Alanine dehydrogenase/PNT, C-terminal domain</t>
  </si>
  <si>
    <t>PF01263</t>
  </si>
  <si>
    <t>Aldose_epim</t>
  </si>
  <si>
    <t>Aldose 1-epimerase</t>
  </si>
  <si>
    <t>PF01264</t>
  </si>
  <si>
    <t>Chorismate_synt</t>
  </si>
  <si>
    <t>Chorismate synthase</t>
  </si>
  <si>
    <t>PF01265</t>
  </si>
  <si>
    <t>Cyto_heme_lyase</t>
  </si>
  <si>
    <t>Cytochrome c/c1 heme lyase</t>
  </si>
  <si>
    <t>PF01266</t>
  </si>
  <si>
    <t>DAO</t>
  </si>
  <si>
    <t>FAD dependent oxidoreductase</t>
  </si>
  <si>
    <t>PF01267</t>
  </si>
  <si>
    <t>F-actin_cap_A</t>
  </si>
  <si>
    <t>F-actin capping protein alpha subunit</t>
  </si>
  <si>
    <t>PF01268</t>
  </si>
  <si>
    <t>FTHFS</t>
  </si>
  <si>
    <t>Formate--tetrahydrofolate ligase</t>
  </si>
  <si>
    <t>PF01269</t>
  </si>
  <si>
    <t>Fibrillarin</t>
  </si>
  <si>
    <t>PF01270</t>
  </si>
  <si>
    <t>Glyco_hydro_8</t>
  </si>
  <si>
    <t>Glycosyl hydrolases family 8</t>
  </si>
  <si>
    <t>PF01271</t>
  </si>
  <si>
    <t>Granin</t>
  </si>
  <si>
    <t>Granin (chromogranin or secretogranin)</t>
  </si>
  <si>
    <t>PF01272</t>
  </si>
  <si>
    <t>GreA_GreB</t>
  </si>
  <si>
    <t>Transcription elongation factor, GreA/GreB, C-term</t>
  </si>
  <si>
    <t>PF01273</t>
  </si>
  <si>
    <t>LBP_BPI_CETP</t>
  </si>
  <si>
    <t>LBP / BPI / CETP family, N-terminal domain</t>
  </si>
  <si>
    <t>PF01274</t>
  </si>
  <si>
    <t>Malate_synthase</t>
  </si>
  <si>
    <t>Malate synthase</t>
  </si>
  <si>
    <t>PF01275</t>
  </si>
  <si>
    <t>Myelin_PLP</t>
  </si>
  <si>
    <t>Myelin proteolipid protein (PLP or lipophilin)</t>
  </si>
  <si>
    <t>PF01276</t>
  </si>
  <si>
    <t>OKR_DC_1</t>
  </si>
  <si>
    <t>Orn/Lys/Arg decarboxylase, major domain</t>
  </si>
  <si>
    <t>PF01277</t>
  </si>
  <si>
    <t>Oleosin</t>
  </si>
  <si>
    <t>PF01278</t>
  </si>
  <si>
    <t>Omptin</t>
  </si>
  <si>
    <t>Omptin family</t>
  </si>
  <si>
    <t>PF01279</t>
  </si>
  <si>
    <t>Parathyroid</t>
  </si>
  <si>
    <t>Parathyroid hormone family</t>
  </si>
  <si>
    <t>PF01280</t>
  </si>
  <si>
    <t>Ribosomal_L19e</t>
  </si>
  <si>
    <t>Ribosomal protein L19e</t>
  </si>
  <si>
    <t>PF01281</t>
  </si>
  <si>
    <t>Ribosomal_L9_N</t>
  </si>
  <si>
    <t>Ribosomal protein L9, N-terminal domain</t>
  </si>
  <si>
    <t>PF01282</t>
  </si>
  <si>
    <t>Ribosomal_S24e</t>
  </si>
  <si>
    <t>Ribosomal protein S24e</t>
  </si>
  <si>
    <t>PF01283</t>
  </si>
  <si>
    <t>Ribosomal_S26e</t>
  </si>
  <si>
    <t>Ribosomal protein S26e</t>
  </si>
  <si>
    <t>PF01284</t>
  </si>
  <si>
    <t>MARVEL</t>
  </si>
  <si>
    <t>Membrane-associating domain</t>
  </si>
  <si>
    <t>PF01285</t>
  </si>
  <si>
    <t>TEA</t>
  </si>
  <si>
    <t>TEA/ATTS domain family</t>
  </si>
  <si>
    <t>PF01286</t>
  </si>
  <si>
    <t>XPA_N</t>
  </si>
  <si>
    <t>XPA protein N-terminal</t>
  </si>
  <si>
    <t>PF01287</t>
  </si>
  <si>
    <t>eIF-5a</t>
  </si>
  <si>
    <t>Eukaryotic elongation factor 5A hypusine, DNA-binding OB fold</t>
  </si>
  <si>
    <t>PF01288</t>
  </si>
  <si>
    <t>HPPK</t>
  </si>
  <si>
    <t>7,8-dihydro-6-hydroxymethylpterin-pyrophosphokinase (HPPK)</t>
  </si>
  <si>
    <t>PF01289</t>
  </si>
  <si>
    <t>Thiol_cytolysin</t>
  </si>
  <si>
    <t>Thiol-activated cytolysin</t>
  </si>
  <si>
    <t>PF01290</t>
  </si>
  <si>
    <t>Thymosin</t>
  </si>
  <si>
    <t>Thymosin beta-4 family</t>
  </si>
  <si>
    <t>PF01291</t>
  </si>
  <si>
    <t>LIF_OSM</t>
  </si>
  <si>
    <t>LIF / OSM family</t>
  </si>
  <si>
    <t>PF01292</t>
  </si>
  <si>
    <t>Ni_hydr_CYTB</t>
  </si>
  <si>
    <t>Prokaryotic cytochrome b561</t>
  </si>
  <si>
    <t>PF01293</t>
  </si>
  <si>
    <t>PEPCK_ATP</t>
  </si>
  <si>
    <t>PF01294</t>
  </si>
  <si>
    <t>Ribosomal_L13e</t>
  </si>
  <si>
    <t>Ribosomal protein L13e</t>
  </si>
  <si>
    <t>PF01295</t>
  </si>
  <si>
    <t>Adenylate_cycl</t>
  </si>
  <si>
    <t>Adenylate cyclase, class-I</t>
  </si>
  <si>
    <t>PF01296</t>
  </si>
  <si>
    <t>Galanin</t>
  </si>
  <si>
    <t>PF01297</t>
  </si>
  <si>
    <t>ZnuA</t>
  </si>
  <si>
    <t>Zinc-uptake complex component A periplasmic</t>
  </si>
  <si>
    <t>PF01298</t>
  </si>
  <si>
    <t>Lipoprotein_5</t>
  </si>
  <si>
    <t>Transferrin binding protein-like solute binding protein</t>
  </si>
  <si>
    <t>PF01299</t>
  </si>
  <si>
    <t>Lamp</t>
  </si>
  <si>
    <t>Lysosome-associated membrane glycoprotein (Lamp)</t>
  </si>
  <si>
    <t>PF01300</t>
  </si>
  <si>
    <t>Sua5_yciO_yrdC</t>
  </si>
  <si>
    <t>Telomere recombination</t>
  </si>
  <si>
    <t>PF01301</t>
  </si>
  <si>
    <t>Glyco_hydro_35</t>
  </si>
  <si>
    <t>Glycosyl hydrolases family 35</t>
  </si>
  <si>
    <t>PF01302</t>
  </si>
  <si>
    <t>CAP_GLY</t>
  </si>
  <si>
    <t>CAP-Gly domain</t>
  </si>
  <si>
    <t>PF01303</t>
  </si>
  <si>
    <t>Egg_lysin</t>
  </si>
  <si>
    <t>Egg lysin (Sperm-lysin)</t>
  </si>
  <si>
    <t>PF01304</t>
  </si>
  <si>
    <t>Gas_vesicle_C</t>
  </si>
  <si>
    <t>Gas vesicles protein GVPc repeated domain</t>
  </si>
  <si>
    <t>PF01306</t>
  </si>
  <si>
    <t>LacY_symp</t>
  </si>
  <si>
    <t>LacY proton/sugar symporter</t>
  </si>
  <si>
    <t>PF01307</t>
  </si>
  <si>
    <t>Plant_vir_prot</t>
  </si>
  <si>
    <t>Plant viral movement protein</t>
  </si>
  <si>
    <t>PF01308</t>
  </si>
  <si>
    <t>Chlam_OMP</t>
  </si>
  <si>
    <t>Chlamydia major outer membrane protein</t>
  </si>
  <si>
    <t>PF01309</t>
  </si>
  <si>
    <t>EAV_GS</t>
  </si>
  <si>
    <t xml:space="preserve">Equine arteritis virus small envelope glycoprotein </t>
  </si>
  <si>
    <t>PF01310</t>
  </si>
  <si>
    <t>Adeno_PVIII</t>
  </si>
  <si>
    <t>Adenovirus hexon associated protein, protein VIII</t>
  </si>
  <si>
    <t>PF01311</t>
  </si>
  <si>
    <t>Bac_export_1</t>
  </si>
  <si>
    <t>Bacterial export proteins, family 1</t>
  </si>
  <si>
    <t>PF01312</t>
  </si>
  <si>
    <t>Bac_export_2</t>
  </si>
  <si>
    <t>FlhB HrpN YscU SpaS Family</t>
  </si>
  <si>
    <t>PF01313</t>
  </si>
  <si>
    <t>Bac_export_3</t>
  </si>
  <si>
    <t>Bacterial export proteins, family 3</t>
  </si>
  <si>
    <t>PF01314</t>
  </si>
  <si>
    <t>AFOR_C</t>
  </si>
  <si>
    <t>Aldehyde ferredoxin oxidoreductase, domains 2 &amp; 3</t>
  </si>
  <si>
    <t>PF01315</t>
  </si>
  <si>
    <t>Ald_Xan_dh_C</t>
  </si>
  <si>
    <t>Aldehyde oxidase and xanthine dehydrogenase, a/b hammerhead domain</t>
  </si>
  <si>
    <t>PF01316</t>
  </si>
  <si>
    <t>Arg_repressor</t>
  </si>
  <si>
    <t>Arginine repressor, DNA binding domain</t>
  </si>
  <si>
    <t>PF01318</t>
  </si>
  <si>
    <t>Bromo_coat</t>
  </si>
  <si>
    <t>Bromovirus coat protein</t>
  </si>
  <si>
    <t>PF01320</t>
  </si>
  <si>
    <t>Colicin_Pyocin</t>
  </si>
  <si>
    <t>Colicin immunity protein / pyocin immunity protein</t>
  </si>
  <si>
    <t>PF01321</t>
  </si>
  <si>
    <t>Creatinase_N</t>
  </si>
  <si>
    <t>Creatinase/Prolidase N-terminal domain</t>
  </si>
  <si>
    <t>PF01322</t>
  </si>
  <si>
    <t>Cytochrom_C_2</t>
  </si>
  <si>
    <t>Cytochrome C'</t>
  </si>
  <si>
    <t>PF01323</t>
  </si>
  <si>
    <t>DSBA</t>
  </si>
  <si>
    <t>DSBA-like thioredoxin domain</t>
  </si>
  <si>
    <t>PF01324</t>
  </si>
  <si>
    <t>Diphtheria_R</t>
  </si>
  <si>
    <t>Diphtheria toxin, R domain</t>
  </si>
  <si>
    <t>PF01325</t>
  </si>
  <si>
    <t>Fe_dep_repress</t>
  </si>
  <si>
    <t>Iron dependent repressor, N-terminal DNA binding domain</t>
  </si>
  <si>
    <t>PF01326</t>
  </si>
  <si>
    <t>PPDK_N</t>
  </si>
  <si>
    <t>Pyruvate phosphate dikinase, PEP/pyruvate binding domain</t>
  </si>
  <si>
    <t>PF01327</t>
  </si>
  <si>
    <t>Pep_deformylase</t>
  </si>
  <si>
    <t>Polypeptide deformylase</t>
  </si>
  <si>
    <t>PF01328</t>
  </si>
  <si>
    <t>Peroxidase_2</t>
  </si>
  <si>
    <t>Peroxidase, family 2</t>
  </si>
  <si>
    <t>PF01329</t>
  </si>
  <si>
    <t>Pterin_4a</t>
  </si>
  <si>
    <t>Pterin 4 alpha carbinolamine dehydratase</t>
  </si>
  <si>
    <t>PF01330</t>
  </si>
  <si>
    <t>RuvA_N</t>
  </si>
  <si>
    <t>RuvA N terminal domain</t>
  </si>
  <si>
    <t>PF01331</t>
  </si>
  <si>
    <t>mRNA_cap_enzyme</t>
  </si>
  <si>
    <t>mRNA capping enzyme, catalytic domain</t>
  </si>
  <si>
    <t>PF01333</t>
  </si>
  <si>
    <t>Apocytochr_F_C</t>
  </si>
  <si>
    <t>Apocytochrome F, C-terminal</t>
  </si>
  <si>
    <t>PF01335</t>
  </si>
  <si>
    <t>DED</t>
  </si>
  <si>
    <t>Death effector domain</t>
  </si>
  <si>
    <t>PF01336</t>
  </si>
  <si>
    <t>tRNA_anti-codon</t>
  </si>
  <si>
    <t>OB-fold nucleic acid binding domain</t>
  </si>
  <si>
    <t>PF01337</t>
  </si>
  <si>
    <t>Barstar</t>
  </si>
  <si>
    <t>Barstar (barnase inhibitor)</t>
  </si>
  <si>
    <t>PF01338</t>
  </si>
  <si>
    <t>Bac_thur_toxin</t>
  </si>
  <si>
    <t>Bacillus thuringiensis toxin</t>
  </si>
  <si>
    <t>PF01339</t>
  </si>
  <si>
    <t>CheB_methylest</t>
  </si>
  <si>
    <t>CheB methylesterase</t>
  </si>
  <si>
    <t>PF01340</t>
  </si>
  <si>
    <t>MetJ</t>
  </si>
  <si>
    <t>Met Apo-repressor, MetJ</t>
  </si>
  <si>
    <t>PF01341</t>
  </si>
  <si>
    <t>Glyco_hydro_6</t>
  </si>
  <si>
    <t>Glycosyl hydrolases family 6</t>
  </si>
  <si>
    <t>PF01342</t>
  </si>
  <si>
    <t>SAND</t>
  </si>
  <si>
    <t>SAND domain</t>
  </si>
  <si>
    <t>PF01343</t>
  </si>
  <si>
    <t>Peptidase_S49</t>
  </si>
  <si>
    <t>Peptidase family S49</t>
  </si>
  <si>
    <t>PF01344</t>
  </si>
  <si>
    <t>Kelch_1</t>
  </si>
  <si>
    <t>Kelch motif</t>
  </si>
  <si>
    <t>PF01345</t>
  </si>
  <si>
    <t>DUF11</t>
  </si>
  <si>
    <t>Domain of unknown function DUF11</t>
  </si>
  <si>
    <t>PF01346</t>
  </si>
  <si>
    <t>FKBP_N</t>
  </si>
  <si>
    <t>Domain amino terminal to FKBP-type peptidyl-prolyl isomerase</t>
  </si>
  <si>
    <t>PF01347</t>
  </si>
  <si>
    <t>Vitellogenin_N</t>
  </si>
  <si>
    <t>Lipoprotein amino terminal region</t>
  </si>
  <si>
    <t>PF01348</t>
  </si>
  <si>
    <t>Intron_maturas2</t>
  </si>
  <si>
    <t>Type II intron maturase</t>
  </si>
  <si>
    <t>PF01349</t>
  </si>
  <si>
    <t>Flavi_NS4B</t>
  </si>
  <si>
    <t>Flavivirus non-structural protein NS4B</t>
  </si>
  <si>
    <t>PF01350</t>
  </si>
  <si>
    <t>Flavi_NS4A</t>
  </si>
  <si>
    <t>Flavivirus non-structural protein NS4A</t>
  </si>
  <si>
    <t>PF01351</t>
  </si>
  <si>
    <t>RNase_HII</t>
  </si>
  <si>
    <t>Ribonuclease HII</t>
  </si>
  <si>
    <t>PF01352</t>
  </si>
  <si>
    <t>KRAB</t>
  </si>
  <si>
    <t>KRAB box</t>
  </si>
  <si>
    <t>PF01353</t>
  </si>
  <si>
    <t>GFP</t>
  </si>
  <si>
    <t>Green fluorescent protein</t>
  </si>
  <si>
    <t>PF01355</t>
  </si>
  <si>
    <t>HIPIP</t>
  </si>
  <si>
    <t>High potential iron-sulfur protein</t>
  </si>
  <si>
    <t>PF01356</t>
  </si>
  <si>
    <t>A_amylase_inhib</t>
  </si>
  <si>
    <t>Alpha amylase inhibitor</t>
  </si>
  <si>
    <t>PF01357</t>
  </si>
  <si>
    <t>Pollen_allerg_1</t>
  </si>
  <si>
    <t>Pollen allergen</t>
  </si>
  <si>
    <t>PF01358</t>
  </si>
  <si>
    <t>PARP_regulatory</t>
  </si>
  <si>
    <t>Poly A polymerase regulatory subunit</t>
  </si>
  <si>
    <t>PF01359</t>
  </si>
  <si>
    <t>Transposase_1</t>
  </si>
  <si>
    <t>Transposase (partial DDE domain)</t>
  </si>
  <si>
    <t>PF01361</t>
  </si>
  <si>
    <t>Tautomerase</t>
  </si>
  <si>
    <t>Tautomerase enzyme</t>
  </si>
  <si>
    <t>PF01363</t>
  </si>
  <si>
    <t>FYVE</t>
  </si>
  <si>
    <t>FYVE zinc finger</t>
  </si>
  <si>
    <t>PF01364</t>
  </si>
  <si>
    <t>Peptidase_C25</t>
  </si>
  <si>
    <t>Peptidase family C25</t>
  </si>
  <si>
    <t>PF01365</t>
  </si>
  <si>
    <t>RYDR_ITPR</t>
  </si>
  <si>
    <t>RIH domain</t>
  </si>
  <si>
    <t>PF01366</t>
  </si>
  <si>
    <t>PRTP</t>
  </si>
  <si>
    <t>Herpesvirus processing and transport protein</t>
  </si>
  <si>
    <t>PF01367</t>
  </si>
  <si>
    <t>5_3_exonuc</t>
  </si>
  <si>
    <t>5'-3' exonuclease, C-terminal SAM fold</t>
  </si>
  <si>
    <t>PF01368</t>
  </si>
  <si>
    <t>DHH</t>
  </si>
  <si>
    <t>DHH family</t>
  </si>
  <si>
    <t>PF01369</t>
  </si>
  <si>
    <t>Sec7</t>
  </si>
  <si>
    <t>Sec7 domain</t>
  </si>
  <si>
    <t>PF01370</t>
  </si>
  <si>
    <t>Epimerase</t>
  </si>
  <si>
    <t>NAD dependent epimerase/dehydratase family</t>
  </si>
  <si>
    <t>PF01371</t>
  </si>
  <si>
    <t>Trp_repressor</t>
  </si>
  <si>
    <t>Trp repressor protein</t>
  </si>
  <si>
    <t>PF01372</t>
  </si>
  <si>
    <t>Melittin</t>
  </si>
  <si>
    <t>PF01373</t>
  </si>
  <si>
    <t>Glyco_hydro_14</t>
  </si>
  <si>
    <t>Glycosyl hydrolase family 14</t>
  </si>
  <si>
    <t>PF01374</t>
  </si>
  <si>
    <t>Glyco_hydro_46</t>
  </si>
  <si>
    <t>Glycosyl hydrolase family 46</t>
  </si>
  <si>
    <t>PF01375</t>
  </si>
  <si>
    <t>Enterotoxin_a</t>
  </si>
  <si>
    <t>Heat-labile enterotoxin alpha chain</t>
  </si>
  <si>
    <t>PF01376</t>
  </si>
  <si>
    <t>Enterotoxin_b</t>
  </si>
  <si>
    <t>Heat-labile enterotoxin beta chain</t>
  </si>
  <si>
    <t>PF01378</t>
  </si>
  <si>
    <t>IgG_binding_B</t>
  </si>
  <si>
    <t>B domain</t>
  </si>
  <si>
    <t>PF01379</t>
  </si>
  <si>
    <t>Porphobil_deam</t>
  </si>
  <si>
    <t>Porphobilinogen deaminase, dipyromethane cofactor binding domain</t>
  </si>
  <si>
    <t>PF01380</t>
  </si>
  <si>
    <t>SIS</t>
  </si>
  <si>
    <t>SIS domain</t>
  </si>
  <si>
    <t>PF01381</t>
  </si>
  <si>
    <t>HTH_3</t>
  </si>
  <si>
    <t>Helix-turn-helix</t>
  </si>
  <si>
    <t>PF01382</t>
  </si>
  <si>
    <t>Avidin</t>
  </si>
  <si>
    <t>Avidin family</t>
  </si>
  <si>
    <t>PF01383</t>
  </si>
  <si>
    <t>CpcD</t>
  </si>
  <si>
    <t>CpcD/allophycocyanin linker domain</t>
  </si>
  <si>
    <t>PF01384</t>
  </si>
  <si>
    <t>PHO4</t>
  </si>
  <si>
    <t>Phosphate transporter family</t>
  </si>
  <si>
    <t>PF01385</t>
  </si>
  <si>
    <t>OrfB_IS65</t>
  </si>
  <si>
    <t>Probable transposase</t>
  </si>
  <si>
    <t>PF01386</t>
  </si>
  <si>
    <t>Ribosomal_L25p</t>
  </si>
  <si>
    <t>Ribosomal L25p family</t>
  </si>
  <si>
    <t>PF01387</t>
  </si>
  <si>
    <t>Synuclein</t>
  </si>
  <si>
    <t>PF01388</t>
  </si>
  <si>
    <t>ARID</t>
  </si>
  <si>
    <t>ARID/BRIGHT DNA binding domain</t>
  </si>
  <si>
    <t>PF01389</t>
  </si>
  <si>
    <t>OmpA_membrane</t>
  </si>
  <si>
    <t>OmpA-like transmembrane domain</t>
  </si>
  <si>
    <t>PF01390</t>
  </si>
  <si>
    <t>SEA</t>
  </si>
  <si>
    <t>SEA domain</t>
  </si>
  <si>
    <t>PF01391</t>
  </si>
  <si>
    <t>Collagen</t>
  </si>
  <si>
    <t>Collagen triple helix repeat (2 copies)</t>
  </si>
  <si>
    <t>PF01392</t>
  </si>
  <si>
    <t>Fz</t>
  </si>
  <si>
    <t>Fz domain</t>
  </si>
  <si>
    <t>PF01393</t>
  </si>
  <si>
    <t>Chromo_shadow</t>
  </si>
  <si>
    <t>Chromo shadow domain</t>
  </si>
  <si>
    <t>PF01394</t>
  </si>
  <si>
    <t>Clathrin_propel</t>
  </si>
  <si>
    <t>Clathrin propeller repeat</t>
  </si>
  <si>
    <t>PF01395</t>
  </si>
  <si>
    <t>PBP_GOBP</t>
  </si>
  <si>
    <t>PBP/GOBP family</t>
  </si>
  <si>
    <t>PF01396</t>
  </si>
  <si>
    <t>zf-C4_Topoisom</t>
  </si>
  <si>
    <t>Topoisomerase DNA binding C4 zinc finger</t>
  </si>
  <si>
    <t>PF01397</t>
  </si>
  <si>
    <t>Terpene_synth</t>
  </si>
  <si>
    <t>Terpene synthase, N-terminal domain</t>
  </si>
  <si>
    <t>PF01398</t>
  </si>
  <si>
    <t>JAB</t>
  </si>
  <si>
    <t>JAB1/Mov34/MPN/PAD-1 ubiquitin protease</t>
  </si>
  <si>
    <t>PF01399</t>
  </si>
  <si>
    <t>PCI</t>
  </si>
  <si>
    <t>PCI domain</t>
  </si>
  <si>
    <t>PF01400</t>
  </si>
  <si>
    <t>Astacin</t>
  </si>
  <si>
    <t>Astacin (Peptidase family M12A)</t>
  </si>
  <si>
    <t>PF01401</t>
  </si>
  <si>
    <t>Peptidase_M2</t>
  </si>
  <si>
    <t>Angiotensin-converting enzyme</t>
  </si>
  <si>
    <t>PF01402</t>
  </si>
  <si>
    <t>RHH_1</t>
  </si>
  <si>
    <t>Ribbon-helix-helix protein, copG family</t>
  </si>
  <si>
    <t>PF01403</t>
  </si>
  <si>
    <t>Sema</t>
  </si>
  <si>
    <t>Sema domain</t>
  </si>
  <si>
    <t>PF01404</t>
  </si>
  <si>
    <t>Ephrin_lbd</t>
  </si>
  <si>
    <t>Ephrin receptor ligand binding domain</t>
  </si>
  <si>
    <t>PF01405</t>
  </si>
  <si>
    <t>PsbT</t>
  </si>
  <si>
    <t>Photosystem II reaction centre T protein</t>
  </si>
  <si>
    <t>PF01406</t>
  </si>
  <si>
    <t>tRNA-synt_1e</t>
  </si>
  <si>
    <t>tRNA synthetases class I (C) catalytic domain</t>
  </si>
  <si>
    <t>PF01407</t>
  </si>
  <si>
    <t>Gemini_AL3</t>
  </si>
  <si>
    <t>Geminivirus AL3 protein</t>
  </si>
  <si>
    <t>PF01408</t>
  </si>
  <si>
    <t>GFO_IDH_MocA</t>
  </si>
  <si>
    <t>Oxidoreductase family, NAD-binding Rossmann fold</t>
  </si>
  <si>
    <t>PF01409</t>
  </si>
  <si>
    <t>tRNA-synt_2d</t>
  </si>
  <si>
    <t>tRNA synthetases class II core domain (F)</t>
  </si>
  <si>
    <t>PF01410</t>
  </si>
  <si>
    <t>COLFI</t>
  </si>
  <si>
    <t>Fibrillar collagen C-terminal domain</t>
  </si>
  <si>
    <t>PF01411</t>
  </si>
  <si>
    <t>tRNA-synt_2c</t>
  </si>
  <si>
    <t>tRNA synthetases class II (A)</t>
  </si>
  <si>
    <t>PF01412</t>
  </si>
  <si>
    <t>ArfGap</t>
  </si>
  <si>
    <t>Putative GTPase activating protein for Arf</t>
  </si>
  <si>
    <t>PF01413</t>
  </si>
  <si>
    <t>C4</t>
  </si>
  <si>
    <t>C-terminal tandem repeated domain in type 4 procollagen</t>
  </si>
  <si>
    <t>PF01414</t>
  </si>
  <si>
    <t>DSL</t>
  </si>
  <si>
    <t>Delta serrate ligand</t>
  </si>
  <si>
    <t>PF01415</t>
  </si>
  <si>
    <t>IL7</t>
  </si>
  <si>
    <t>Interleukin 7/9 family</t>
  </si>
  <si>
    <t>PF01416</t>
  </si>
  <si>
    <t>PseudoU_synth_1</t>
  </si>
  <si>
    <t>tRNA pseudouridine synthase</t>
  </si>
  <si>
    <t>PF01417</t>
  </si>
  <si>
    <t>ENTH</t>
  </si>
  <si>
    <t>ENTH domain</t>
  </si>
  <si>
    <t>PF01418</t>
  </si>
  <si>
    <t>HTH_6</t>
  </si>
  <si>
    <t>Helix-turn-helix domain, rpiR family</t>
  </si>
  <si>
    <t>PF01419</t>
  </si>
  <si>
    <t>Jacalin</t>
  </si>
  <si>
    <t>Jacalin-like lectin domain</t>
  </si>
  <si>
    <t>PF01420</t>
  </si>
  <si>
    <t>Methylase_S</t>
  </si>
  <si>
    <t>Type I restriction modification DNA specificity domain</t>
  </si>
  <si>
    <t>PF01421</t>
  </si>
  <si>
    <t>Reprolysin</t>
  </si>
  <si>
    <t xml:space="preserve">Reprolysin (M12B) family zinc metalloprotease </t>
  </si>
  <si>
    <t>PF01422</t>
  </si>
  <si>
    <t>zf-NF-X1</t>
  </si>
  <si>
    <t>NF-X1 type zinc finger</t>
  </si>
  <si>
    <t>PF01423</t>
  </si>
  <si>
    <t>LSM</t>
  </si>
  <si>
    <t xml:space="preserve">LSM domain </t>
  </si>
  <si>
    <t>PF01424</t>
  </si>
  <si>
    <t>R3H</t>
  </si>
  <si>
    <t>R3H domain</t>
  </si>
  <si>
    <t>PF01425</t>
  </si>
  <si>
    <t>Amidase</t>
  </si>
  <si>
    <t>PF01426</t>
  </si>
  <si>
    <t>BAH</t>
  </si>
  <si>
    <t>BAH domain</t>
  </si>
  <si>
    <t>PF01427</t>
  </si>
  <si>
    <t>Peptidase_M15</t>
  </si>
  <si>
    <t>D-ala-D-ala dipeptidase</t>
  </si>
  <si>
    <t>PF01428</t>
  </si>
  <si>
    <t>zf-AN1</t>
  </si>
  <si>
    <t>AN1-like Zinc finger</t>
  </si>
  <si>
    <t>PF01429</t>
  </si>
  <si>
    <t>MBD</t>
  </si>
  <si>
    <t>Methyl-CpG binding domain</t>
  </si>
  <si>
    <t>PF01430</t>
  </si>
  <si>
    <t>HSP33</t>
  </si>
  <si>
    <t>Hsp33 protein</t>
  </si>
  <si>
    <t>PF01431</t>
  </si>
  <si>
    <t>Peptidase_M13</t>
  </si>
  <si>
    <t>Peptidase family M13</t>
  </si>
  <si>
    <t>PF01432</t>
  </si>
  <si>
    <t>Peptidase_M3</t>
  </si>
  <si>
    <t>Peptidase family M3</t>
  </si>
  <si>
    <t>PF01433</t>
  </si>
  <si>
    <t>Peptidase family M1</t>
  </si>
  <si>
    <t>PF01434</t>
  </si>
  <si>
    <t>Peptidase_M41</t>
  </si>
  <si>
    <t>Peptidase family M41</t>
  </si>
  <si>
    <t>PF01435</t>
  </si>
  <si>
    <t>Peptidase_M48</t>
  </si>
  <si>
    <t>Peptidase family M48</t>
  </si>
  <si>
    <t>PF01436</t>
  </si>
  <si>
    <t>NHL</t>
  </si>
  <si>
    <t>NHL repeat</t>
  </si>
  <si>
    <t>PF01437</t>
  </si>
  <si>
    <t>PSI</t>
  </si>
  <si>
    <t>Plexin repeat</t>
  </si>
  <si>
    <t>PF01439</t>
  </si>
  <si>
    <t>Metallothio_2</t>
  </si>
  <si>
    <t>PF01440</t>
  </si>
  <si>
    <t>Gemini_AL2</t>
  </si>
  <si>
    <t>Geminivirus AL2 protein</t>
  </si>
  <si>
    <t>PF01441</t>
  </si>
  <si>
    <t>Lipoprotein_6</t>
  </si>
  <si>
    <t>PF01442</t>
  </si>
  <si>
    <t>Apolipoprotein</t>
  </si>
  <si>
    <t>Apolipoprotein A1/A4/E domain</t>
  </si>
  <si>
    <t>PF01443</t>
  </si>
  <si>
    <t>Viral_helicase1</t>
  </si>
  <si>
    <t>Viral (Superfamily 1) RNA helicase</t>
  </si>
  <si>
    <t>PF01445</t>
  </si>
  <si>
    <t>SH</t>
  </si>
  <si>
    <t>Viral small hydrophobic protein</t>
  </si>
  <si>
    <t>PF01446</t>
  </si>
  <si>
    <t>Rep_1</t>
  </si>
  <si>
    <t>Replication protein</t>
  </si>
  <si>
    <t>PF01447</t>
  </si>
  <si>
    <t>Peptidase_M4</t>
  </si>
  <si>
    <t>Thermolysin metallopeptidase, catalytic domain</t>
  </si>
  <si>
    <t>PF01448</t>
  </si>
  <si>
    <t>ELM2</t>
  </si>
  <si>
    <t>ELM2 domain</t>
  </si>
  <si>
    <t>PF01450</t>
  </si>
  <si>
    <t>IlvC</t>
  </si>
  <si>
    <t>Acetohydroxy acid isomeroreductase, catalytic domain</t>
  </si>
  <si>
    <t>PF01451</t>
  </si>
  <si>
    <t>LMWPc</t>
  </si>
  <si>
    <t>Low molecular weight phosphotyrosine protein phosphatase</t>
  </si>
  <si>
    <t>PF01452</t>
  </si>
  <si>
    <t>Rota_NSP4</t>
  </si>
  <si>
    <t>Rotavirus non structural protein</t>
  </si>
  <si>
    <t>PF01453</t>
  </si>
  <si>
    <t>B_lectin</t>
  </si>
  <si>
    <t>D-mannose binding lectin</t>
  </si>
  <si>
    <t>PF01454</t>
  </si>
  <si>
    <t>MAGE</t>
  </si>
  <si>
    <t>MAGE family</t>
  </si>
  <si>
    <t>PF01455</t>
  </si>
  <si>
    <t>HupF_HypC</t>
  </si>
  <si>
    <t>HupF/HypC family</t>
  </si>
  <si>
    <t>PF01456</t>
  </si>
  <si>
    <t>Mucin</t>
  </si>
  <si>
    <t>Mucin-like glycoprotein</t>
  </si>
  <si>
    <t>PF01457</t>
  </si>
  <si>
    <t>Peptidase_M8</t>
  </si>
  <si>
    <t>Leishmanolysin</t>
  </si>
  <si>
    <t>PF01458</t>
  </si>
  <si>
    <t>UPF51</t>
  </si>
  <si>
    <t>Uncharacterized protein family (UPF51)</t>
  </si>
  <si>
    <t>PF01459</t>
  </si>
  <si>
    <t>Porin_3</t>
  </si>
  <si>
    <t>Eukaryotic porin</t>
  </si>
  <si>
    <t>PF01462</t>
  </si>
  <si>
    <t>LRRNT</t>
  </si>
  <si>
    <t>Leucine rich repeat N-terminal domain</t>
  </si>
  <si>
    <t>PF01463</t>
  </si>
  <si>
    <t>LRRCT</t>
  </si>
  <si>
    <t>Leucine rich repeat C-terminal domain</t>
  </si>
  <si>
    <t>PF01464</t>
  </si>
  <si>
    <t>SLT</t>
  </si>
  <si>
    <t>Transglycosylase SLT domain</t>
  </si>
  <si>
    <t>PF01465</t>
  </si>
  <si>
    <t>GRIP</t>
  </si>
  <si>
    <t>GRIP domain</t>
  </si>
  <si>
    <t>PF01466</t>
  </si>
  <si>
    <t>Skp1</t>
  </si>
  <si>
    <t>Skp1 family, dimerisation domain</t>
  </si>
  <si>
    <t>PF01467</t>
  </si>
  <si>
    <t>CTP_transf_like</t>
  </si>
  <si>
    <t>Cytidylyltransferase-like</t>
  </si>
  <si>
    <t>PF01468</t>
  </si>
  <si>
    <t>GA</t>
  </si>
  <si>
    <t>GA module</t>
  </si>
  <si>
    <t>PF01469</t>
  </si>
  <si>
    <t>Pentapeptide_2</t>
  </si>
  <si>
    <t>PF01470</t>
  </si>
  <si>
    <t>Peptidase_C15</t>
  </si>
  <si>
    <t>Pyroglutamyl peptidase</t>
  </si>
  <si>
    <t>PF01471</t>
  </si>
  <si>
    <t>PG_binding_1</t>
  </si>
  <si>
    <t>Putative peptidoglycan binding domain</t>
  </si>
  <si>
    <t>PF01472</t>
  </si>
  <si>
    <t>PUA</t>
  </si>
  <si>
    <t>PUA domain</t>
  </si>
  <si>
    <t>PF01473</t>
  </si>
  <si>
    <t>CW_binding_1</t>
  </si>
  <si>
    <t>Putative cell wall binding repeat</t>
  </si>
  <si>
    <t>PF01474</t>
  </si>
  <si>
    <t>DAHP_synth_2</t>
  </si>
  <si>
    <t>Class-II DAHP synthetase family</t>
  </si>
  <si>
    <t>PF01475</t>
  </si>
  <si>
    <t>FUR</t>
  </si>
  <si>
    <t>Ferric uptake regulator family</t>
  </si>
  <si>
    <t>PF01476</t>
  </si>
  <si>
    <t>LysM</t>
  </si>
  <si>
    <t>LysM domain</t>
  </si>
  <si>
    <t>PF01477</t>
  </si>
  <si>
    <t>PLAT</t>
  </si>
  <si>
    <t>PLAT/LH2 domain</t>
  </si>
  <si>
    <t>PF01478</t>
  </si>
  <si>
    <t>Peptidase_A24</t>
  </si>
  <si>
    <t>Type IV leader peptidase family</t>
  </si>
  <si>
    <t>PF01479</t>
  </si>
  <si>
    <t>S4</t>
  </si>
  <si>
    <t>S4 domain</t>
  </si>
  <si>
    <t>PF01480</t>
  </si>
  <si>
    <t>PWI</t>
  </si>
  <si>
    <t>PWI domain</t>
  </si>
  <si>
    <t>PF01481</t>
  </si>
  <si>
    <t>Arteri_nucleo</t>
  </si>
  <si>
    <t>Arterivirus nucleocapsid protein</t>
  </si>
  <si>
    <t>PF01483</t>
  </si>
  <si>
    <t>P_proprotein</t>
  </si>
  <si>
    <t>Proprotein convertase P-domain</t>
  </si>
  <si>
    <t>PF01484</t>
  </si>
  <si>
    <t>Col_cuticle_N</t>
  </si>
  <si>
    <t>Nematode cuticle collagen N-terminal domain</t>
  </si>
  <si>
    <t>PF01485</t>
  </si>
  <si>
    <t>IBR</t>
  </si>
  <si>
    <t>IBR domain, a half RING-finger domain</t>
  </si>
  <si>
    <t>PF01486</t>
  </si>
  <si>
    <t>K-box</t>
  </si>
  <si>
    <t>K-box region</t>
  </si>
  <si>
    <t>PF01487</t>
  </si>
  <si>
    <t>DHquinase_I</t>
  </si>
  <si>
    <t>Type I 3-dehydroquinase</t>
  </si>
  <si>
    <t>PF01488</t>
  </si>
  <si>
    <t>Shikimate_DH</t>
  </si>
  <si>
    <t>Shikimate / quinate 5-dehydrogenase</t>
  </si>
  <si>
    <t>PF01490</t>
  </si>
  <si>
    <t>Aa_trans</t>
  </si>
  <si>
    <t>Transmembrane amino acid transporter protein</t>
  </si>
  <si>
    <t>PF01491</t>
  </si>
  <si>
    <t>Frataxin_Cyay</t>
  </si>
  <si>
    <t>Frataxin-like domain</t>
  </si>
  <si>
    <t>PF01492</t>
  </si>
  <si>
    <t>Gemini_C4</t>
  </si>
  <si>
    <t>Geminivirus C4 protein</t>
  </si>
  <si>
    <t>PF01493</t>
  </si>
  <si>
    <t>GXGXG</t>
  </si>
  <si>
    <t>GXGXG motif</t>
  </si>
  <si>
    <t>PF01494</t>
  </si>
  <si>
    <t>FAD_binding_3</t>
  </si>
  <si>
    <t>PF01496</t>
  </si>
  <si>
    <t>V_ATPase_I</t>
  </si>
  <si>
    <t xml:space="preserve">V-type ATPase 116kDa subunit family  </t>
  </si>
  <si>
    <t>PF01497</t>
  </si>
  <si>
    <t>Peripla_BP_2</t>
  </si>
  <si>
    <t>Periplasmic binding protein</t>
  </si>
  <si>
    <t>PF01498</t>
  </si>
  <si>
    <t>HTH_Tnp_Tc3_2</t>
  </si>
  <si>
    <t>Transposase</t>
  </si>
  <si>
    <t>PF01499</t>
  </si>
  <si>
    <t>Herpes_UL25</t>
  </si>
  <si>
    <t>Herpesvirus UL25 family</t>
  </si>
  <si>
    <t>PF01500</t>
  </si>
  <si>
    <t>Keratin_B2</t>
  </si>
  <si>
    <t>Keratin, high sulfur B2 protein</t>
  </si>
  <si>
    <t>PF01501</t>
  </si>
  <si>
    <t>Glyco_transf_8</t>
  </si>
  <si>
    <t>Glycosyl transferase family 8</t>
  </si>
  <si>
    <t>PF01502</t>
  </si>
  <si>
    <t>PRA-CH</t>
  </si>
  <si>
    <t>Phosphoribosyl-AMP cyclohydrolase</t>
  </si>
  <si>
    <t>PF01503</t>
  </si>
  <si>
    <t>PRA-PH</t>
  </si>
  <si>
    <t>Phosphoribosyl-ATP pyrophosphohydrolase</t>
  </si>
  <si>
    <t>PF01504</t>
  </si>
  <si>
    <t>PIP5K</t>
  </si>
  <si>
    <t>Phosphatidylinositol-4-phosphate 5-Kinase</t>
  </si>
  <si>
    <t>PF01505</t>
  </si>
  <si>
    <t>Vault</t>
  </si>
  <si>
    <t>Major Vault Protein repeat</t>
  </si>
  <si>
    <t>PF01506</t>
  </si>
  <si>
    <t>HCV_NS5a</t>
  </si>
  <si>
    <t>Hepatitis C virus non-structural 5a protein membrane anchor</t>
  </si>
  <si>
    <t>PF01507</t>
  </si>
  <si>
    <t>PAPS_reduct</t>
  </si>
  <si>
    <t>Phosphoadenosine phosphosulfate reductase family</t>
  </si>
  <si>
    <t>PF01508</t>
  </si>
  <si>
    <t>Paramecium_SA</t>
  </si>
  <si>
    <t>Paramecium surface antigen domain</t>
  </si>
  <si>
    <t>PF01509</t>
  </si>
  <si>
    <t>TruB_N</t>
  </si>
  <si>
    <t>TruB family pseudouridylate synthase (N terminal domain)</t>
  </si>
  <si>
    <t>PF01510</t>
  </si>
  <si>
    <t>Amidase_2</t>
  </si>
  <si>
    <t>N-acetylmuramoyl-L-alanine amidase</t>
  </si>
  <si>
    <t>PF01512</t>
  </si>
  <si>
    <t>Complex1_51K</t>
  </si>
  <si>
    <t>Respiratory-chain NADH dehydrogenase 51 Kd subunit</t>
  </si>
  <si>
    <t>PF01513</t>
  </si>
  <si>
    <t>NAD_kinase</t>
  </si>
  <si>
    <t>ATP-NAD kinase</t>
  </si>
  <si>
    <t>PF01514</t>
  </si>
  <si>
    <t>YscJ_FliF</t>
  </si>
  <si>
    <t>Secretory protein of YscJ/FliF family</t>
  </si>
  <si>
    <t>PF01515</t>
  </si>
  <si>
    <t>PTA_PTB</t>
  </si>
  <si>
    <t>Phosphate acetyl/butaryl transferase</t>
  </si>
  <si>
    <t>PF01516</t>
  </si>
  <si>
    <t>Orbi_VP6</t>
  </si>
  <si>
    <t>Orbivirus helicase VP6</t>
  </si>
  <si>
    <t>PF01517</t>
  </si>
  <si>
    <t>HDV_ag</t>
  </si>
  <si>
    <t>Hepatitis delta virus delta antigen</t>
  </si>
  <si>
    <t>PF01518</t>
  </si>
  <si>
    <t>PolyG_pol</t>
  </si>
  <si>
    <t>Sigma NS protein</t>
  </si>
  <si>
    <t>PF01519</t>
  </si>
  <si>
    <t>DUF16</t>
  </si>
  <si>
    <t>Protein of unknown function DUF16</t>
  </si>
  <si>
    <t>PF01520</t>
  </si>
  <si>
    <t>Amidase_3</t>
  </si>
  <si>
    <t>PF01521</t>
  </si>
  <si>
    <t>Fe-S_biosyn</t>
  </si>
  <si>
    <t>Iron-sulphur cluster biosynthesis</t>
  </si>
  <si>
    <t>PF01522</t>
  </si>
  <si>
    <t>Polysacc_deac_1</t>
  </si>
  <si>
    <t>Polysaccharide deacetylase</t>
  </si>
  <si>
    <t>PF01523</t>
  </si>
  <si>
    <t>PmbA_TldD</t>
  </si>
  <si>
    <t>Putative modulator of DNA gyrase</t>
  </si>
  <si>
    <t>PF01524</t>
  </si>
  <si>
    <t>Gemini_V2</t>
  </si>
  <si>
    <t>Geminivirus V2 protein</t>
  </si>
  <si>
    <t>PF01525</t>
  </si>
  <si>
    <t>Rota_NS26</t>
  </si>
  <si>
    <t>Rotavirus NS26</t>
  </si>
  <si>
    <t>PF01526</t>
  </si>
  <si>
    <t>DDE_Tnp_Tn3</t>
  </si>
  <si>
    <t>Tn3 transposase DDE domain</t>
  </si>
  <si>
    <t>PF01527</t>
  </si>
  <si>
    <t>HTH_Tnp_1</t>
  </si>
  <si>
    <t>PF01528</t>
  </si>
  <si>
    <t>Herpes_glycop</t>
  </si>
  <si>
    <t>Herpesvirus glycoprotein M</t>
  </si>
  <si>
    <t>PF01529</t>
  </si>
  <si>
    <t>zf-DHHC</t>
  </si>
  <si>
    <t>DHHC palmitoyltransferase</t>
  </si>
  <si>
    <t>PF01530</t>
  </si>
  <si>
    <t>zf-C2HC</t>
  </si>
  <si>
    <t>Zinc finger, C2HC type</t>
  </si>
  <si>
    <t>PF01531</t>
  </si>
  <si>
    <t>Glyco_transf_11</t>
  </si>
  <si>
    <t>Glycosyl transferase family 11</t>
  </si>
  <si>
    <t>PF01532</t>
  </si>
  <si>
    <t>Glyco_hydro_47</t>
  </si>
  <si>
    <t>Glycosyl hydrolase family 47</t>
  </si>
  <si>
    <t>PF01533</t>
  </si>
  <si>
    <t>Tospo_nucleocap</t>
  </si>
  <si>
    <t>Tospovirus nucleocapsid protein</t>
  </si>
  <si>
    <t>PF01534</t>
  </si>
  <si>
    <t>Frizzled</t>
  </si>
  <si>
    <t>Frizzled/Smoothened family membrane region</t>
  </si>
  <si>
    <t>PF01535</t>
  </si>
  <si>
    <t>PPR</t>
  </si>
  <si>
    <t>PPR repeat</t>
  </si>
  <si>
    <t>PF01536</t>
  </si>
  <si>
    <t>SAM_decarbox</t>
  </si>
  <si>
    <t>Adenosylmethionine decarboxylase</t>
  </si>
  <si>
    <t>PF01537</t>
  </si>
  <si>
    <t>Herpes_glycop_D</t>
  </si>
  <si>
    <t>Herpesvirus glycoprotein D/GG/GX domain</t>
  </si>
  <si>
    <t>PF01538</t>
  </si>
  <si>
    <t>HCV_NS2</t>
  </si>
  <si>
    <t>Hepatitis C virus non-structural protein NS2</t>
  </si>
  <si>
    <t>PF01539</t>
  </si>
  <si>
    <t>HCV_env</t>
  </si>
  <si>
    <t>Hepatitis C virus envelope glycoprotein E1</t>
  </si>
  <si>
    <t>PF01540</t>
  </si>
  <si>
    <t>Lipoprotein_7</t>
  </si>
  <si>
    <t>Adhesin lipoprotein</t>
  </si>
  <si>
    <t>PF01541</t>
  </si>
  <si>
    <t>GIY-YIG</t>
  </si>
  <si>
    <t>GIY-YIG catalytic domain</t>
  </si>
  <si>
    <t>PF01542</t>
  </si>
  <si>
    <t>HCV_core</t>
  </si>
  <si>
    <t>Hepatitis C virus core protein</t>
  </si>
  <si>
    <t>PF01543</t>
  </si>
  <si>
    <t>HCV_capsid</t>
  </si>
  <si>
    <t>Hepatitis C virus capsid protein</t>
  </si>
  <si>
    <t>PF01544</t>
  </si>
  <si>
    <t>CorA</t>
  </si>
  <si>
    <t>CorA-like Mg2+ transporter protein</t>
  </si>
  <si>
    <t>PF01545</t>
  </si>
  <si>
    <t>Cation_efflux</t>
  </si>
  <si>
    <t>Cation efflux family</t>
  </si>
  <si>
    <t>PF01546</t>
  </si>
  <si>
    <t>Peptidase family M2/M25/M4</t>
  </si>
  <si>
    <t>PF01547</t>
  </si>
  <si>
    <t>SBP_bac_1</t>
  </si>
  <si>
    <t>Bacterial extracellular solute-binding protein</t>
  </si>
  <si>
    <t>PF01548</t>
  </si>
  <si>
    <t>DEDD_Tnp_IS11</t>
  </si>
  <si>
    <t>PF01549</t>
  </si>
  <si>
    <t>ShK</t>
  </si>
  <si>
    <t>ShK domain-like</t>
  </si>
  <si>
    <t>PF01551</t>
  </si>
  <si>
    <t>Peptidase_M23</t>
  </si>
  <si>
    <t>Peptidase family M23</t>
  </si>
  <si>
    <t>PF01552</t>
  </si>
  <si>
    <t>Pico_P2B</t>
  </si>
  <si>
    <t>Picornavirus 2B protein</t>
  </si>
  <si>
    <t>PF01553</t>
  </si>
  <si>
    <t>Acyltransferase</t>
  </si>
  <si>
    <t>PF01554</t>
  </si>
  <si>
    <t>MatE</t>
  </si>
  <si>
    <t>PF01555</t>
  </si>
  <si>
    <t>N6_N4_Mtase</t>
  </si>
  <si>
    <t>DNA methylase</t>
  </si>
  <si>
    <t>PF01556</t>
  </si>
  <si>
    <t>DnaJ_C</t>
  </si>
  <si>
    <t>DnaJ C terminal domain</t>
  </si>
  <si>
    <t>PF01557</t>
  </si>
  <si>
    <t>FAA_hydrolase</t>
  </si>
  <si>
    <t>Fumarylacetoacetate (FAA) hydrolase family</t>
  </si>
  <si>
    <t>PF01558</t>
  </si>
  <si>
    <t>POR</t>
  </si>
  <si>
    <t>Pyruvate ferredoxin/flavodoxin oxidoreductase</t>
  </si>
  <si>
    <t>PF01559</t>
  </si>
  <si>
    <t>Zein</t>
  </si>
  <si>
    <t>Zein seed storage protein</t>
  </si>
  <si>
    <t>PF01560</t>
  </si>
  <si>
    <t>HCV_NS1</t>
  </si>
  <si>
    <t>Hepatitis C virus non-structural protein E2/NS1</t>
  </si>
  <si>
    <t>PF01561</t>
  </si>
  <si>
    <t>Hanta_G2</t>
  </si>
  <si>
    <t>Hantavirus glycoprotein G2</t>
  </si>
  <si>
    <t>PF01562</t>
  </si>
  <si>
    <t>Pep_M12B_propep</t>
  </si>
  <si>
    <t>Reprolysin family propeptide</t>
  </si>
  <si>
    <t>PF01563</t>
  </si>
  <si>
    <t>Alpha_E3_glycop</t>
  </si>
  <si>
    <t>Alphavirus E3 glycoprotein</t>
  </si>
  <si>
    <t>PF01564</t>
  </si>
  <si>
    <t>Spermine_synth</t>
  </si>
  <si>
    <t>Spermine/spermidine synthase</t>
  </si>
  <si>
    <t>PF01565</t>
  </si>
  <si>
    <t>FAD_binding_4</t>
  </si>
  <si>
    <t xml:space="preserve">FAD binding domain </t>
  </si>
  <si>
    <t>PF01566</t>
  </si>
  <si>
    <t>Nramp</t>
  </si>
  <si>
    <t>Natural resistance-associated macrophage protein</t>
  </si>
  <si>
    <t>PF01567</t>
  </si>
  <si>
    <t>Hanta_G1</t>
  </si>
  <si>
    <t>Hantavirus glycoprotein G1</t>
  </si>
  <si>
    <t>PF01568</t>
  </si>
  <si>
    <t>Molydop_binding</t>
  </si>
  <si>
    <t>Molydopterin dinucleotide binding domain</t>
  </si>
  <si>
    <t>PF01569</t>
  </si>
  <si>
    <t>PAP2</t>
  </si>
  <si>
    <t>PAP2 superfamily</t>
  </si>
  <si>
    <t>PF01570</t>
  </si>
  <si>
    <t>Flavi_propep</t>
  </si>
  <si>
    <t>Flavivirus polyprotein propeptide</t>
  </si>
  <si>
    <t>PF01571</t>
  </si>
  <si>
    <t>GCV_T</t>
  </si>
  <si>
    <t>Aminomethyltransferase folate-binding domain</t>
  </si>
  <si>
    <t>PF01573</t>
  </si>
  <si>
    <t>Bromo_MP</t>
  </si>
  <si>
    <t>Bromovirus movement protein</t>
  </si>
  <si>
    <t>PF01575</t>
  </si>
  <si>
    <t>MaoC_dehydratas</t>
  </si>
  <si>
    <t>MaoC like domain</t>
  </si>
  <si>
    <t>PF01576</t>
  </si>
  <si>
    <t>Myosin_tail_1</t>
  </si>
  <si>
    <t>Myosin tail</t>
  </si>
  <si>
    <t>PF01577</t>
  </si>
  <si>
    <t>Potyvirus P1 protease</t>
  </si>
  <si>
    <t>PF01578</t>
  </si>
  <si>
    <t>Cytochrom_C_asm</t>
  </si>
  <si>
    <t>Cytochrome C assembly protein</t>
  </si>
  <si>
    <t>PF01579</t>
  </si>
  <si>
    <t>DUF19</t>
  </si>
  <si>
    <t>Domain of unknown function (DUF19)</t>
  </si>
  <si>
    <t>PF01580</t>
  </si>
  <si>
    <t>FtsK_SpoIIIE</t>
  </si>
  <si>
    <t>FtsK/SpoIIIE family</t>
  </si>
  <si>
    <t>PF01581</t>
  </si>
  <si>
    <t>FARP</t>
  </si>
  <si>
    <t>FMRFamide related peptide family</t>
  </si>
  <si>
    <t>PF01582</t>
  </si>
  <si>
    <t>TIR</t>
  </si>
  <si>
    <t>TIR domain</t>
  </si>
  <si>
    <t>PF01583</t>
  </si>
  <si>
    <t>APS_kinase</t>
  </si>
  <si>
    <t>Adenylylsulphate kinase</t>
  </si>
  <si>
    <t>PF01584</t>
  </si>
  <si>
    <t>CheW</t>
  </si>
  <si>
    <t>CheW-like domain</t>
  </si>
  <si>
    <t>PF01585</t>
  </si>
  <si>
    <t>G-patch</t>
  </si>
  <si>
    <t>G-patch domain</t>
  </si>
  <si>
    <t>PF01586</t>
  </si>
  <si>
    <t>Basic</t>
  </si>
  <si>
    <t>Myogenic Basic domain</t>
  </si>
  <si>
    <t>PF01588</t>
  </si>
  <si>
    <t>tRNA_bind</t>
  </si>
  <si>
    <t>Putative tRNA binding domain</t>
  </si>
  <si>
    <t>PF01589</t>
  </si>
  <si>
    <t>Alpha_E1_glycop</t>
  </si>
  <si>
    <t>Alphavirus E1 glycoprotein</t>
  </si>
  <si>
    <t>PF01590</t>
  </si>
  <si>
    <t>GAF</t>
  </si>
  <si>
    <t>GAF domain</t>
  </si>
  <si>
    <t>PF01591</t>
  </si>
  <si>
    <t>6PF2K</t>
  </si>
  <si>
    <t>6-phosphofructo-2-kinase</t>
  </si>
  <si>
    <t>PF01592</t>
  </si>
  <si>
    <t>NifU_N</t>
  </si>
  <si>
    <t>NifU-like N terminal domain</t>
  </si>
  <si>
    <t>PF01593</t>
  </si>
  <si>
    <t>Amino_oxidase</t>
  </si>
  <si>
    <t>Flavin containing amine oxidoreductase</t>
  </si>
  <si>
    <t>PF01594</t>
  </si>
  <si>
    <t>UPF118</t>
  </si>
  <si>
    <t>Domain of unknown function DUF2</t>
  </si>
  <si>
    <t>PF01595</t>
  </si>
  <si>
    <t>DUF21</t>
  </si>
  <si>
    <t>Domain of unknown function DUF21</t>
  </si>
  <si>
    <t>PF01596</t>
  </si>
  <si>
    <t>Methyltransf_3</t>
  </si>
  <si>
    <t>PF01597</t>
  </si>
  <si>
    <t>GCV_H</t>
  </si>
  <si>
    <t>Glycine cleavage H-protein</t>
  </si>
  <si>
    <t>PF01599</t>
  </si>
  <si>
    <t>Ribosomal_S27</t>
  </si>
  <si>
    <t>Ribosomal protein S27a</t>
  </si>
  <si>
    <t>PF01600</t>
  </si>
  <si>
    <t>Corona_S1</t>
  </si>
  <si>
    <t>Coronavirus S1 glycoprotein</t>
  </si>
  <si>
    <t>PF01601</t>
  </si>
  <si>
    <t>Corona_S2</t>
  </si>
  <si>
    <t>Coronavirus S2 glycoprotein</t>
  </si>
  <si>
    <t>PF01602</t>
  </si>
  <si>
    <t>Adaptin_N</t>
  </si>
  <si>
    <t>Adaptin N terminal region</t>
  </si>
  <si>
    <t>PF01603</t>
  </si>
  <si>
    <t>B56</t>
  </si>
  <si>
    <t>Protein phosphatase 2A regulatory B subunit (B56 family)</t>
  </si>
  <si>
    <t>PF01606</t>
  </si>
  <si>
    <t>Arteri_env</t>
  </si>
  <si>
    <t>Arterivirus envelope protein</t>
  </si>
  <si>
    <t>PF01607</t>
  </si>
  <si>
    <t>CBM_14</t>
  </si>
  <si>
    <t>Chitin binding Peritrophin-A domain</t>
  </si>
  <si>
    <t>PF01608</t>
  </si>
  <si>
    <t>I_LWEQ</t>
  </si>
  <si>
    <t>I/LWEQ domain</t>
  </si>
  <si>
    <t>PF01609</t>
  </si>
  <si>
    <t>DDE_Tnp_1</t>
  </si>
  <si>
    <t>Transposase DDE domain</t>
  </si>
  <si>
    <t>PF01610</t>
  </si>
  <si>
    <t>DDE_Tnp_ISL3</t>
  </si>
  <si>
    <t>PF01611</t>
  </si>
  <si>
    <t>Filo_glycop</t>
  </si>
  <si>
    <t>Filovirus glycoprotein</t>
  </si>
  <si>
    <t>PF01612</t>
  </si>
  <si>
    <t>DNA_pol_A_exo1</t>
  </si>
  <si>
    <t>3'-5' exonuclease</t>
  </si>
  <si>
    <t>PF01613</t>
  </si>
  <si>
    <t>Flavin_Reduct</t>
  </si>
  <si>
    <t>Flavin reductase like domain</t>
  </si>
  <si>
    <t>PF01614</t>
  </si>
  <si>
    <t>IclR</t>
  </si>
  <si>
    <t>Bacterial transcriptional regulator</t>
  </si>
  <si>
    <t>PF01616</t>
  </si>
  <si>
    <t>Orbi_NS3</t>
  </si>
  <si>
    <t>Orbivirus NS3</t>
  </si>
  <si>
    <t>PF01617</t>
  </si>
  <si>
    <t>Surface_Ag_2</t>
  </si>
  <si>
    <t>PF01618</t>
  </si>
  <si>
    <t>MotA_ExbB</t>
  </si>
  <si>
    <t>MotA/TolQ/ExbB proton channel family</t>
  </si>
  <si>
    <t>PF01619</t>
  </si>
  <si>
    <t>Pro_dh</t>
  </si>
  <si>
    <t>Proline dehydrogenase</t>
  </si>
  <si>
    <t>PF01620</t>
  </si>
  <si>
    <t>Pollen_allerg_2</t>
  </si>
  <si>
    <t>Ribonuclease (pollen allergen)</t>
  </si>
  <si>
    <t>PF01621</t>
  </si>
  <si>
    <t>Fusion_gly_K</t>
  </si>
  <si>
    <t>Cell fusion glycoprotein K</t>
  </si>
  <si>
    <t>PF01623</t>
  </si>
  <si>
    <t>Carla_C4</t>
  </si>
  <si>
    <t>Carlavirus putative nucleic acid binding protein</t>
  </si>
  <si>
    <t>PF01624</t>
  </si>
  <si>
    <t>MutS_I</t>
  </si>
  <si>
    <t>MutS domain I</t>
  </si>
  <si>
    <t>PF01625</t>
  </si>
  <si>
    <t>PMSR</t>
  </si>
  <si>
    <t>Peptide methionine sulfoxide reductase</t>
  </si>
  <si>
    <t>PF01627</t>
  </si>
  <si>
    <t>Hpt</t>
  </si>
  <si>
    <t>Hpt domain</t>
  </si>
  <si>
    <t>PF01628</t>
  </si>
  <si>
    <t>HrcA</t>
  </si>
  <si>
    <t>HrcA protein C terminal domain</t>
  </si>
  <si>
    <t>PF01629</t>
  </si>
  <si>
    <t>DUF22</t>
  </si>
  <si>
    <t>Domain of unknown function DUF22</t>
  </si>
  <si>
    <t>PF01630</t>
  </si>
  <si>
    <t>Glyco_hydro_56</t>
  </si>
  <si>
    <t>Hyaluronidase</t>
  </si>
  <si>
    <t>PF01632</t>
  </si>
  <si>
    <t>Ribosomal_L35p</t>
  </si>
  <si>
    <t>Ribosomal protein L35</t>
  </si>
  <si>
    <t>PF01633</t>
  </si>
  <si>
    <t>Choline_kinase</t>
  </si>
  <si>
    <t>Choline/ethanolamine kinase</t>
  </si>
  <si>
    <t>PF01634</t>
  </si>
  <si>
    <t>HisG</t>
  </si>
  <si>
    <t>ATP phosphoribosyltransferase</t>
  </si>
  <si>
    <t>PF01635</t>
  </si>
  <si>
    <t>Corona_M</t>
  </si>
  <si>
    <t>Coronavirus M matrix/glycoprotein</t>
  </si>
  <si>
    <t>PF01636</t>
  </si>
  <si>
    <t>APH</t>
  </si>
  <si>
    <t>Phosphotransferase enzyme family</t>
  </si>
  <si>
    <t>PF01637</t>
  </si>
  <si>
    <t>ATPase_2</t>
  </si>
  <si>
    <t>ATPase domain predominantly from Archaea</t>
  </si>
  <si>
    <t>PF01638</t>
  </si>
  <si>
    <t>HxlR</t>
  </si>
  <si>
    <t>HxlR-like helix-turn-helix</t>
  </si>
  <si>
    <t>PF01639</t>
  </si>
  <si>
    <t>v11</t>
  </si>
  <si>
    <t>Viral family 11</t>
  </si>
  <si>
    <t>PF01640</t>
  </si>
  <si>
    <t>Peptidase C1 family</t>
  </si>
  <si>
    <t>PF01641</t>
  </si>
  <si>
    <t>SelR</t>
  </si>
  <si>
    <t>SelR domain</t>
  </si>
  <si>
    <t>PF01642</t>
  </si>
  <si>
    <t>MM_CoA_mutase</t>
  </si>
  <si>
    <t>Methylmalonyl-CoA mutase</t>
  </si>
  <si>
    <t>PF01643</t>
  </si>
  <si>
    <t>Acyl-ACP_TE</t>
  </si>
  <si>
    <t>Acyl-ACP thioesterase</t>
  </si>
  <si>
    <t>PF01644</t>
  </si>
  <si>
    <t>Chitin_synth_1</t>
  </si>
  <si>
    <t>Chitin synthase</t>
  </si>
  <si>
    <t>PF01645</t>
  </si>
  <si>
    <t>Glu_synthase</t>
  </si>
  <si>
    <t>Conserved region in glutamate synthase</t>
  </si>
  <si>
    <t>PF01646</t>
  </si>
  <si>
    <t>Herpes_UL24</t>
  </si>
  <si>
    <t>Herpes virus proteins UL24 and UL76</t>
  </si>
  <si>
    <t>PF01648</t>
  </si>
  <si>
    <t>ACPS</t>
  </si>
  <si>
    <t>4'-phosphopantetheinyl transferase superfamily</t>
  </si>
  <si>
    <t>PF01649</t>
  </si>
  <si>
    <t>Ribosomal_S2p</t>
  </si>
  <si>
    <t>PF01650</t>
  </si>
  <si>
    <t>Peptidase_C13</t>
  </si>
  <si>
    <t>Peptidase C13 family</t>
  </si>
  <si>
    <t>PF01652</t>
  </si>
  <si>
    <t>IF4E</t>
  </si>
  <si>
    <t>Eukaryotic initiation factor 4E</t>
  </si>
  <si>
    <t>PF01653</t>
  </si>
  <si>
    <t>DNA_ligase_aden</t>
  </si>
  <si>
    <t>NAD-dependent DNA ligase adenylation domain</t>
  </si>
  <si>
    <t>PF01654</t>
  </si>
  <si>
    <t>Cyt_bd_oxida_I</t>
  </si>
  <si>
    <t>Cytochrome bd terminal oxidase subunit I</t>
  </si>
  <si>
    <t>PF01655</t>
  </si>
  <si>
    <t>Ribosomal_L32e</t>
  </si>
  <si>
    <t>Ribosomal protein L32</t>
  </si>
  <si>
    <t>PF01656</t>
  </si>
  <si>
    <t>CbiA</t>
  </si>
  <si>
    <t>CobQ/CobB/MinD/ParA nucleotide binding domain</t>
  </si>
  <si>
    <t>PF01657</t>
  </si>
  <si>
    <t>Stress-antifung</t>
  </si>
  <si>
    <t>Salt stress response/antifungal</t>
  </si>
  <si>
    <t>PF01658</t>
  </si>
  <si>
    <t>Inos-1-P_synth</t>
  </si>
  <si>
    <t>Myo-inositol-1-phosphate synthase</t>
  </si>
  <si>
    <t>PF01659</t>
  </si>
  <si>
    <t>Luteo_Vpg</t>
  </si>
  <si>
    <t>Luteovirus putative VPg genome linked protein</t>
  </si>
  <si>
    <t>PF01660</t>
  </si>
  <si>
    <t>Vmethyltransf</t>
  </si>
  <si>
    <t>Viral methyltransferase</t>
  </si>
  <si>
    <t>PF01661</t>
  </si>
  <si>
    <t>Macro</t>
  </si>
  <si>
    <t>Macro domain</t>
  </si>
  <si>
    <t>PF01663</t>
  </si>
  <si>
    <t>Phosphodiest</t>
  </si>
  <si>
    <t>Type I phosphodiesterase / nucleotide pyrophosphatase</t>
  </si>
  <si>
    <t>PF01664</t>
  </si>
  <si>
    <t>Reo_sigma1</t>
  </si>
  <si>
    <t>Reovirus viral attachment protein sigma 1</t>
  </si>
  <si>
    <t>PF01665</t>
  </si>
  <si>
    <t>Rota_NSP3</t>
  </si>
  <si>
    <t>Rotavirus non-structural protein NSP3</t>
  </si>
  <si>
    <t>PF01666</t>
  </si>
  <si>
    <t>DX</t>
  </si>
  <si>
    <t>DX module</t>
  </si>
  <si>
    <t>PF01667</t>
  </si>
  <si>
    <t>Ribosomal_S27e</t>
  </si>
  <si>
    <t>Ribosomal protein S27</t>
  </si>
  <si>
    <t>PF01668</t>
  </si>
  <si>
    <t>SmpB</t>
  </si>
  <si>
    <t>SmpB protein</t>
  </si>
  <si>
    <t>PF01669</t>
  </si>
  <si>
    <t>Myelin_MBP</t>
  </si>
  <si>
    <t>Myelin basic protein</t>
  </si>
  <si>
    <t>PF01670</t>
  </si>
  <si>
    <t>Glyco_hydro_12</t>
  </si>
  <si>
    <t>Glycosyl hydrolase family 12</t>
  </si>
  <si>
    <t>PF01671</t>
  </si>
  <si>
    <t>ASFV_36</t>
  </si>
  <si>
    <t>African swine fever virus multigene family 36 protein</t>
  </si>
  <si>
    <t>PF01672</t>
  </si>
  <si>
    <t>Plasmid_parti</t>
  </si>
  <si>
    <t>Putative plasmid partition protein</t>
  </si>
  <si>
    <t>PF01673</t>
  </si>
  <si>
    <t>Herpes_env</t>
  </si>
  <si>
    <t>Herpesvirus putative major envelope glycoprotein</t>
  </si>
  <si>
    <t>PF01674</t>
  </si>
  <si>
    <t>Lipase_2</t>
  </si>
  <si>
    <t>Lipase (class 2)</t>
  </si>
  <si>
    <t>PF01676</t>
  </si>
  <si>
    <t>Metalloenzyme</t>
  </si>
  <si>
    <t>Metalloenzyme superfamily</t>
  </si>
  <si>
    <t>PF01677</t>
  </si>
  <si>
    <t>Herpes_UL7</t>
  </si>
  <si>
    <t>Herpesvirus UL7 like</t>
  </si>
  <si>
    <t>PF01678</t>
  </si>
  <si>
    <t>DAP_epimerase</t>
  </si>
  <si>
    <t>Diaminopimelate epimerase</t>
  </si>
  <si>
    <t>PF01679</t>
  </si>
  <si>
    <t>Pmp3</t>
  </si>
  <si>
    <t>Proteolipid membrane potential modulator</t>
  </si>
  <si>
    <t>PF01680</t>
  </si>
  <si>
    <t>SOR_SNZ</t>
  </si>
  <si>
    <t>SOR/SNZ family</t>
  </si>
  <si>
    <t>PF01681</t>
  </si>
  <si>
    <t>C6</t>
  </si>
  <si>
    <t>C6 domain</t>
  </si>
  <si>
    <t>PF01682</t>
  </si>
  <si>
    <t>DB</t>
  </si>
  <si>
    <t>DB module</t>
  </si>
  <si>
    <t>PF01683</t>
  </si>
  <si>
    <t>EB</t>
  </si>
  <si>
    <t>EB module</t>
  </si>
  <si>
    <t>PF01684</t>
  </si>
  <si>
    <t>ET</t>
  </si>
  <si>
    <t>ET module</t>
  </si>
  <si>
    <t>PF01686</t>
  </si>
  <si>
    <t>Adeno_Penton_B</t>
  </si>
  <si>
    <t>Adenovirus penton base protein</t>
  </si>
  <si>
    <t>PF01687</t>
  </si>
  <si>
    <t>Flavokinase</t>
  </si>
  <si>
    <t>Riboflavin kinase</t>
  </si>
  <si>
    <t>PF01688</t>
  </si>
  <si>
    <t>Herpes_gI</t>
  </si>
  <si>
    <t>Alphaherpesvirus glycoprotein I</t>
  </si>
  <si>
    <t>PF01690</t>
  </si>
  <si>
    <t>PLRV_ORF5</t>
  </si>
  <si>
    <t>Potato leaf roll virus readthrough protein</t>
  </si>
  <si>
    <t>PF01691</t>
  </si>
  <si>
    <t>Adeno_E1B_19K</t>
  </si>
  <si>
    <t>Adenovirus E1B 19K protein / small t-antigen</t>
  </si>
  <si>
    <t>PF01692</t>
  </si>
  <si>
    <t>Paramyxo_C</t>
  </si>
  <si>
    <t>Paramyxovirus non-structural protein C</t>
  </si>
  <si>
    <t>PF01693</t>
  </si>
  <si>
    <t>Cauli_VI</t>
  </si>
  <si>
    <t>Caulimovirus viroplasmin</t>
  </si>
  <si>
    <t>PF01694</t>
  </si>
  <si>
    <t>Rhomboid</t>
  </si>
  <si>
    <t>Rhomboid family</t>
  </si>
  <si>
    <t>PF01695</t>
  </si>
  <si>
    <t>IstB_IS21</t>
  </si>
  <si>
    <t>IstB-like ATP binding protein</t>
  </si>
  <si>
    <t>PF01696</t>
  </si>
  <si>
    <t>Adeno_E1B_55K</t>
  </si>
  <si>
    <t>Adenovirus EB1 55K protein / large t-antigen</t>
  </si>
  <si>
    <t>PF01697</t>
  </si>
  <si>
    <t>Glyco_transf_92</t>
  </si>
  <si>
    <t>Glycosyltransferase family 92</t>
  </si>
  <si>
    <t>PF01698</t>
  </si>
  <si>
    <t>FLO_LFY</t>
  </si>
  <si>
    <t>Floricaula / Leafy protein</t>
  </si>
  <si>
    <t>PF01699</t>
  </si>
  <si>
    <t>Na_Ca_ex</t>
  </si>
  <si>
    <t>Sodium/calcium exchanger protein</t>
  </si>
  <si>
    <t>PF01700</t>
  </si>
  <si>
    <t>Orbi_VP3</t>
  </si>
  <si>
    <t>Orbivirus VP3 (T2) protein</t>
  </si>
  <si>
    <t>PF01701</t>
  </si>
  <si>
    <t>PSI_PsaJ</t>
  </si>
  <si>
    <t>Photosystem I reaction centre subunit IX / PsaJ</t>
  </si>
  <si>
    <t>PF01702</t>
  </si>
  <si>
    <t>TGT</t>
  </si>
  <si>
    <t>Queuine tRNA-ribosyltransferase</t>
  </si>
  <si>
    <t>PF01704</t>
  </si>
  <si>
    <t>UDPGP</t>
  </si>
  <si>
    <t>UTP--glucose-1-phosphate uridylyltransferase</t>
  </si>
  <si>
    <t>PF01705</t>
  </si>
  <si>
    <t>CX</t>
  </si>
  <si>
    <t>CX module</t>
  </si>
  <si>
    <t>PF01706</t>
  </si>
  <si>
    <t>FliG_C</t>
  </si>
  <si>
    <t>FliG C-terminal domain</t>
  </si>
  <si>
    <t>PF01707</t>
  </si>
  <si>
    <t>Peptidase_C9</t>
  </si>
  <si>
    <t>Peptidase family C9</t>
  </si>
  <si>
    <t>PF01708</t>
  </si>
  <si>
    <t>Gemini_mov</t>
  </si>
  <si>
    <t xml:space="preserve">Geminivirus putative movement protein </t>
  </si>
  <si>
    <t>PF01709</t>
  </si>
  <si>
    <t>Transcrip_reg</t>
  </si>
  <si>
    <t>Transcriptional regulator</t>
  </si>
  <si>
    <t>PF01710</t>
  </si>
  <si>
    <t>HTH_Tnp_IS63</t>
  </si>
  <si>
    <t>PF01712</t>
  </si>
  <si>
    <t>dNK</t>
  </si>
  <si>
    <t>Deoxynucleoside kinase</t>
  </si>
  <si>
    <t>PF01713</t>
  </si>
  <si>
    <t>Smr</t>
  </si>
  <si>
    <t>Smr domain</t>
  </si>
  <si>
    <t>PF01715</t>
  </si>
  <si>
    <t>IPPT</t>
  </si>
  <si>
    <t>IPP transferase</t>
  </si>
  <si>
    <t>PF01716</t>
  </si>
  <si>
    <t>MSP</t>
  </si>
  <si>
    <t>Manganese-stabilising protein / photosystem II polypeptide</t>
  </si>
  <si>
    <t>PF01717</t>
  </si>
  <si>
    <t>Meth_synt_2</t>
  </si>
  <si>
    <t>Cobalamin-independent synthase, Catalytic domain</t>
  </si>
  <si>
    <t>PF01718</t>
  </si>
  <si>
    <t>Orbi_NS1</t>
  </si>
  <si>
    <t>Orbivirus non-structural protein NS1, or hydrophobic tubular protein</t>
  </si>
  <si>
    <t>PF01719</t>
  </si>
  <si>
    <t>Rep_2</t>
  </si>
  <si>
    <t>Plasmid replication protein</t>
  </si>
  <si>
    <t>PF01721</t>
  </si>
  <si>
    <t>Bacteriocin_II</t>
  </si>
  <si>
    <t>Class II bacteriocin</t>
  </si>
  <si>
    <t>PF01722</t>
  </si>
  <si>
    <t>BolA</t>
  </si>
  <si>
    <t>BolA-like protein</t>
  </si>
  <si>
    <t>PF01723</t>
  </si>
  <si>
    <t>Chorion_1</t>
  </si>
  <si>
    <t>Chorion protein</t>
  </si>
  <si>
    <t>PF01724</t>
  </si>
  <si>
    <t>DUF29</t>
  </si>
  <si>
    <t>Domain of unknown function DUF29</t>
  </si>
  <si>
    <t>PF01725</t>
  </si>
  <si>
    <t>Ham1p_like</t>
  </si>
  <si>
    <t>Ham1 family</t>
  </si>
  <si>
    <t>PF01726</t>
  </si>
  <si>
    <t>LexA_DNA_bind</t>
  </si>
  <si>
    <t>LexA DNA binding domain</t>
  </si>
  <si>
    <t>PF01728</t>
  </si>
  <si>
    <t>FtsJ</t>
  </si>
  <si>
    <t>FtsJ-like methyltransferase</t>
  </si>
  <si>
    <t>PF01729</t>
  </si>
  <si>
    <t>QRPTase_C</t>
  </si>
  <si>
    <t>Quinolinate phosphoribosyl transferase, C-terminal domain</t>
  </si>
  <si>
    <t>PF01730</t>
  </si>
  <si>
    <t>UreF</t>
  </si>
  <si>
    <t>PF01731</t>
  </si>
  <si>
    <t>Arylesterase</t>
  </si>
  <si>
    <t>PF01732</t>
  </si>
  <si>
    <t>DUF31</t>
  </si>
  <si>
    <t>Putative peptidase (DUF31)</t>
  </si>
  <si>
    <t>PF01733</t>
  </si>
  <si>
    <t>Nucleoside_tran</t>
  </si>
  <si>
    <t>Nucleoside transporter</t>
  </si>
  <si>
    <t>PF01734</t>
  </si>
  <si>
    <t>Patatin</t>
  </si>
  <si>
    <t>Patatin-like phospholipase</t>
  </si>
  <si>
    <t>PF01735</t>
  </si>
  <si>
    <t>PLA2_B</t>
  </si>
  <si>
    <t>Lysophospholipase catalytic domain</t>
  </si>
  <si>
    <t>PF01736</t>
  </si>
  <si>
    <t>Polyoma_agno</t>
  </si>
  <si>
    <t>Polyomavirus agnoprotein</t>
  </si>
  <si>
    <t>PF01737</t>
  </si>
  <si>
    <t>Ycf9</t>
  </si>
  <si>
    <t>YCF9</t>
  </si>
  <si>
    <t>PF01738</t>
  </si>
  <si>
    <t>DLH</t>
  </si>
  <si>
    <t>Dienelactone hydrolase family</t>
  </si>
  <si>
    <t>PF01739</t>
  </si>
  <si>
    <t>CheR</t>
  </si>
  <si>
    <t>CheR methyltransferase, SAM binding domain</t>
  </si>
  <si>
    <t>PF01740</t>
  </si>
  <si>
    <t>STAS</t>
  </si>
  <si>
    <t>STAS domain</t>
  </si>
  <si>
    <t>PF01741</t>
  </si>
  <si>
    <t>MscL</t>
  </si>
  <si>
    <t>Large-conductance mechanosensitive channel, MscL</t>
  </si>
  <si>
    <t>PF01742</t>
  </si>
  <si>
    <t>Peptidase_M27</t>
  </si>
  <si>
    <t>Clostridial neurotoxin zinc protease</t>
  </si>
  <si>
    <t>PF01743</t>
  </si>
  <si>
    <t>PolyA_pol</t>
  </si>
  <si>
    <t>Poly A polymerase head domain</t>
  </si>
  <si>
    <t>PF01744</t>
  </si>
  <si>
    <t>GLTT</t>
  </si>
  <si>
    <t>GLTT repeat (6 copies)</t>
  </si>
  <si>
    <t>PF01745</t>
  </si>
  <si>
    <t>IPT</t>
  </si>
  <si>
    <t>Isopentenyl transferase</t>
  </si>
  <si>
    <t>PF01746</t>
  </si>
  <si>
    <t>tRNA_m1G_MT</t>
  </si>
  <si>
    <t>tRNA (Guanine-1)-methyltransferase</t>
  </si>
  <si>
    <t>PF01747</t>
  </si>
  <si>
    <t>ATP-sulfurylase</t>
  </si>
  <si>
    <t>PF01749</t>
  </si>
  <si>
    <t>IBB</t>
  </si>
  <si>
    <t>Importin beta binding domain</t>
  </si>
  <si>
    <t>PF01750</t>
  </si>
  <si>
    <t>HycI</t>
  </si>
  <si>
    <t>Hydrogenase maturation protease</t>
  </si>
  <si>
    <t>PF01751</t>
  </si>
  <si>
    <t>Toprim</t>
  </si>
  <si>
    <t>Toprim domain</t>
  </si>
  <si>
    <t>PF01752</t>
  </si>
  <si>
    <t>Peptidase_M9</t>
  </si>
  <si>
    <t>Collagenase</t>
  </si>
  <si>
    <t>PF01753</t>
  </si>
  <si>
    <t>zf-MYND</t>
  </si>
  <si>
    <t>MYND finger</t>
  </si>
  <si>
    <t>PF01754</t>
  </si>
  <si>
    <t>zf-A2</t>
  </si>
  <si>
    <t>A2-like zinc finger</t>
  </si>
  <si>
    <t>PF01755</t>
  </si>
  <si>
    <t>Glyco_transf_25</t>
  </si>
  <si>
    <t>Glycosyltransferase family 25 (LPS biosynthesis protein)</t>
  </si>
  <si>
    <t>PF01756</t>
  </si>
  <si>
    <t>ACOX</t>
  </si>
  <si>
    <t>Acyl-CoA oxidase</t>
  </si>
  <si>
    <t>PF01757</t>
  </si>
  <si>
    <t>Acyl_transf_3</t>
  </si>
  <si>
    <t>Acyltransferase family</t>
  </si>
  <si>
    <t>PF01758</t>
  </si>
  <si>
    <t>SBF</t>
  </si>
  <si>
    <t>Sodium Bile acid symporter family</t>
  </si>
  <si>
    <t>PF01759</t>
  </si>
  <si>
    <t>NTR</t>
  </si>
  <si>
    <t>UNC-6/NTR/C345C module</t>
  </si>
  <si>
    <t>PF01761</t>
  </si>
  <si>
    <t>DHQ_synthase</t>
  </si>
  <si>
    <t>3-dehydroquinate synthase</t>
  </si>
  <si>
    <t>PF01762</t>
  </si>
  <si>
    <t>Galactosyl_T</t>
  </si>
  <si>
    <t>Galactosyltransferase</t>
  </si>
  <si>
    <t>PF01763</t>
  </si>
  <si>
    <t>Herpes_UL6</t>
  </si>
  <si>
    <t>Herpesvirus UL6 like</t>
  </si>
  <si>
    <t>PF01764</t>
  </si>
  <si>
    <t>Lipase_3</t>
  </si>
  <si>
    <t>Lipase (class 3)</t>
  </si>
  <si>
    <t>PF01765</t>
  </si>
  <si>
    <t>RRF</t>
  </si>
  <si>
    <t>Ribosome recycling factor</t>
  </si>
  <si>
    <t>PF01766</t>
  </si>
  <si>
    <t>Birna_VP2</t>
  </si>
  <si>
    <t>Birnavirus VP2 protein</t>
  </si>
  <si>
    <t>PF01767</t>
  </si>
  <si>
    <t>Birna_VP3</t>
  </si>
  <si>
    <t>Birnavirus VP3 protein</t>
  </si>
  <si>
    <t>PF01768</t>
  </si>
  <si>
    <t>Birna_VP4</t>
  </si>
  <si>
    <t>Birnavirus VP4 protein</t>
  </si>
  <si>
    <t>PF01769</t>
  </si>
  <si>
    <t>MgtE</t>
  </si>
  <si>
    <t>Divalent cation transporter</t>
  </si>
  <si>
    <t>PF01770</t>
  </si>
  <si>
    <t>Folate_carrier</t>
  </si>
  <si>
    <t>Reduced folate carrier</t>
  </si>
  <si>
    <t>PF01771</t>
  </si>
  <si>
    <t>Herpes_alk_exo</t>
  </si>
  <si>
    <t>Herpesvirus alkaline exonuclease</t>
  </si>
  <si>
    <t>PF01773</t>
  </si>
  <si>
    <t>Nucleos_tra2_N</t>
  </si>
  <si>
    <t>Na+ dependent nucleoside transporter N-terminus</t>
  </si>
  <si>
    <t>PF01774</t>
  </si>
  <si>
    <t>UreD</t>
  </si>
  <si>
    <t>UreD urease accessory protein</t>
  </si>
  <si>
    <t>PF01775</t>
  </si>
  <si>
    <t>Ribosomal_L18A</t>
  </si>
  <si>
    <t>Ribosomal proteins 5S-L18Ae/6S-L2/6S-L18A</t>
  </si>
  <si>
    <t>PF01776</t>
  </si>
  <si>
    <t>Ribosomal_L22e</t>
  </si>
  <si>
    <t>Ribosomal L22e protein family</t>
  </si>
  <si>
    <t>PF01777</t>
  </si>
  <si>
    <t>Ribosomal_L27e</t>
  </si>
  <si>
    <t>Ribosomal L27e protein family</t>
  </si>
  <si>
    <t>PF01778</t>
  </si>
  <si>
    <t>Ribosomal_L28e</t>
  </si>
  <si>
    <t>Ribosomal L28e protein family</t>
  </si>
  <si>
    <t>PF01779</t>
  </si>
  <si>
    <t>Ribosomal_L29e</t>
  </si>
  <si>
    <t>Ribosomal L29e protein family</t>
  </si>
  <si>
    <t>PF01780</t>
  </si>
  <si>
    <t>Ribosomal_L37ae</t>
  </si>
  <si>
    <t>Ribosomal L37ae protein family</t>
  </si>
  <si>
    <t>PF01781</t>
  </si>
  <si>
    <t>Ribosomal_L38e</t>
  </si>
  <si>
    <t>Ribosomal L38e protein family</t>
  </si>
  <si>
    <t>PF01782</t>
  </si>
  <si>
    <t>RimM</t>
  </si>
  <si>
    <t>RimM N-terminal domain</t>
  </si>
  <si>
    <t>PF01783</t>
  </si>
  <si>
    <t>Ribosomal_L32p</t>
  </si>
  <si>
    <t>Ribosomal L32p protein family</t>
  </si>
  <si>
    <t>PF01784</t>
  </si>
  <si>
    <t>NIF3</t>
  </si>
  <si>
    <t>NIF3 (NGG1p interacting factor 3)</t>
  </si>
  <si>
    <t>PF01785</t>
  </si>
  <si>
    <t>Closter_coat</t>
  </si>
  <si>
    <t>Closterovirus coat protein</t>
  </si>
  <si>
    <t>PF01786</t>
  </si>
  <si>
    <t>AOX</t>
  </si>
  <si>
    <t>Alternative oxidase</t>
  </si>
  <si>
    <t>PF01787</t>
  </si>
  <si>
    <t>Ilar_coat</t>
  </si>
  <si>
    <t>Ilarvirus coat protein</t>
  </si>
  <si>
    <t>PF01788</t>
  </si>
  <si>
    <t>PsbJ</t>
  </si>
  <si>
    <t>PF01789</t>
  </si>
  <si>
    <t>PsbP</t>
  </si>
  <si>
    <t>PF01790</t>
  </si>
  <si>
    <t>LGT</t>
  </si>
  <si>
    <t>Prolipoprotein diacylglyceryl transferase</t>
  </si>
  <si>
    <t>PF01791</t>
  </si>
  <si>
    <t>DeoC</t>
  </si>
  <si>
    <t>DeoC/LacD family aldolase</t>
  </si>
  <si>
    <t>PF01793</t>
  </si>
  <si>
    <t>Glyco_transf_15</t>
  </si>
  <si>
    <t>Glycolipid 2-alpha-mannosyltransferase</t>
  </si>
  <si>
    <t>PF01794</t>
  </si>
  <si>
    <t>Ferric_reduct</t>
  </si>
  <si>
    <t>Ferric reductase like transmembrane component</t>
  </si>
  <si>
    <t>PF01795</t>
  </si>
  <si>
    <t>Methyltransf_5</t>
  </si>
  <si>
    <t>MraW methylase family</t>
  </si>
  <si>
    <t>PF01796</t>
  </si>
  <si>
    <t>OB_aCoA_assoc</t>
  </si>
  <si>
    <t>DUF35 OB-fold domain, acyl-CoA-associated</t>
  </si>
  <si>
    <t>PF01797</t>
  </si>
  <si>
    <t>Y1_Tnp</t>
  </si>
  <si>
    <t>Transposase IS2 like</t>
  </si>
  <si>
    <t>PF01798</t>
  </si>
  <si>
    <t>Nop</t>
  </si>
  <si>
    <t>snoRNA binding domain, fibrillarin</t>
  </si>
  <si>
    <t>PF01799</t>
  </si>
  <si>
    <t>Fer2_2</t>
  </si>
  <si>
    <t>[2Fe-2S] binding domain</t>
  </si>
  <si>
    <t>PF01801</t>
  </si>
  <si>
    <t>Cytomega_gL</t>
  </si>
  <si>
    <t xml:space="preserve">Cytomegalovirus glycoprotein L </t>
  </si>
  <si>
    <t>PF01802</t>
  </si>
  <si>
    <t>Herpes_V23</t>
  </si>
  <si>
    <t>Herpesvirus VP23 like capsid protein</t>
  </si>
  <si>
    <t>PF01803</t>
  </si>
  <si>
    <t>LIM_bind</t>
  </si>
  <si>
    <t>LIM-domain binding protein</t>
  </si>
  <si>
    <t>PF01804</t>
  </si>
  <si>
    <t>Penicil_amidase</t>
  </si>
  <si>
    <t>Penicillin amidase</t>
  </si>
  <si>
    <t>PF01805</t>
  </si>
  <si>
    <t>Surp</t>
  </si>
  <si>
    <t>Surp module</t>
  </si>
  <si>
    <t>PF01806</t>
  </si>
  <si>
    <t>Paramyxo_P</t>
  </si>
  <si>
    <t>Paramyxovirinae P phosphoprotein C-terminal region</t>
  </si>
  <si>
    <t>PF01807</t>
  </si>
  <si>
    <t>zf-CHC2</t>
  </si>
  <si>
    <t>CHC2 zinc finger</t>
  </si>
  <si>
    <t>PF01808</t>
  </si>
  <si>
    <t>AICARFT_IMPCHas</t>
  </si>
  <si>
    <t>AICARFT/IMPCHase bienzyme</t>
  </si>
  <si>
    <t>PF01809</t>
  </si>
  <si>
    <t>Haemolytic</t>
  </si>
  <si>
    <t>Haemolytic domain</t>
  </si>
  <si>
    <t>PF01810</t>
  </si>
  <si>
    <t>LysE</t>
  </si>
  <si>
    <t>LysE type translocator</t>
  </si>
  <si>
    <t>PF01812</t>
  </si>
  <si>
    <t>5-FTHF_cyc-lig</t>
  </si>
  <si>
    <t>5-formyltetrahydrofolate cyclo-ligase family</t>
  </si>
  <si>
    <t>PF01813</t>
  </si>
  <si>
    <t>ATP-synt_D</t>
  </si>
  <si>
    <t xml:space="preserve">ATP synthase subunit D </t>
  </si>
  <si>
    <t>PF01814</t>
  </si>
  <si>
    <t>Hemerythrin</t>
  </si>
  <si>
    <t>Hemerythrin HHE cation binding domain</t>
  </si>
  <si>
    <t>PF01815</t>
  </si>
  <si>
    <t>Rop</t>
  </si>
  <si>
    <t>Rop protein</t>
  </si>
  <si>
    <t>PF01816</t>
  </si>
  <si>
    <t>LRV</t>
  </si>
  <si>
    <t>Leucine rich repeat variant</t>
  </si>
  <si>
    <t>PF01817</t>
  </si>
  <si>
    <t>CM_2</t>
  </si>
  <si>
    <t>Chorismate mutase type II</t>
  </si>
  <si>
    <t>PF01818</t>
  </si>
  <si>
    <t>Translat_reg</t>
  </si>
  <si>
    <t>Bacteriophage translational regulator</t>
  </si>
  <si>
    <t>PF01819</t>
  </si>
  <si>
    <t>Levi_coat</t>
  </si>
  <si>
    <t>Levivirus coat protein</t>
  </si>
  <si>
    <t>PF01820</t>
  </si>
  <si>
    <t>Dala_Dala_lig_N</t>
  </si>
  <si>
    <t>D-ala D-ala ligase N-terminus</t>
  </si>
  <si>
    <t>PF01821</t>
  </si>
  <si>
    <t>ANATO</t>
  </si>
  <si>
    <t>Anaphylotoxin-like domain</t>
  </si>
  <si>
    <t>PF01822</t>
  </si>
  <si>
    <t>WSC</t>
  </si>
  <si>
    <t>WSC domain</t>
  </si>
  <si>
    <t>PF01823</t>
  </si>
  <si>
    <t>MACPF</t>
  </si>
  <si>
    <t>MAC/Perforin domain</t>
  </si>
  <si>
    <t>PF01824</t>
  </si>
  <si>
    <t>MatK_N</t>
  </si>
  <si>
    <t>MatK/TrnK amino terminal region</t>
  </si>
  <si>
    <t>PF01825</t>
  </si>
  <si>
    <t>GPS</t>
  </si>
  <si>
    <t xml:space="preserve">GPCR proteolysis site, GPS, motif </t>
  </si>
  <si>
    <t>PF01826</t>
  </si>
  <si>
    <t>TIL</t>
  </si>
  <si>
    <t>Trypsin Inhibitor like cysteine rich domain</t>
  </si>
  <si>
    <t>PF01827</t>
  </si>
  <si>
    <t>FTH</t>
  </si>
  <si>
    <t>FTH domain</t>
  </si>
  <si>
    <t>PF01828</t>
  </si>
  <si>
    <t>Peptidase_A4</t>
  </si>
  <si>
    <t>Peptidase A4 family</t>
  </si>
  <si>
    <t>PF01829</t>
  </si>
  <si>
    <t>Peptidase_A6</t>
  </si>
  <si>
    <t>Peptidase A6 family</t>
  </si>
  <si>
    <t>PF01830</t>
  </si>
  <si>
    <t>Peptidase_C7</t>
  </si>
  <si>
    <t>Peptidase C7 family</t>
  </si>
  <si>
    <t>PF01831</t>
  </si>
  <si>
    <t>Peptidase_C16</t>
  </si>
  <si>
    <t>Peptidase C16 family</t>
  </si>
  <si>
    <t>PF01832</t>
  </si>
  <si>
    <t>Glucosaminidase</t>
  </si>
  <si>
    <t>Mannosyl-glycoprotein endo-beta-N-acetylglucosaminidase</t>
  </si>
  <si>
    <t>PF01833</t>
  </si>
  <si>
    <t>TIG</t>
  </si>
  <si>
    <t>IPT/TIG domain</t>
  </si>
  <si>
    <t>PF01834</t>
  </si>
  <si>
    <t>XRCC1_N</t>
  </si>
  <si>
    <t>XRCC1 N terminal domain</t>
  </si>
  <si>
    <t>PF01835</t>
  </si>
  <si>
    <t>A2M_N</t>
  </si>
  <si>
    <t>MG2 domain</t>
  </si>
  <si>
    <t>PF01837</t>
  </si>
  <si>
    <t>HcyBio</t>
  </si>
  <si>
    <t>Homocysteine biosynthesis enzyme, sulfur-incorporation</t>
  </si>
  <si>
    <t>PF01839</t>
  </si>
  <si>
    <t>FG-GAP</t>
  </si>
  <si>
    <t>FG-GAP repeat</t>
  </si>
  <si>
    <t>PF01840</t>
  </si>
  <si>
    <t>TCL1_MTCP1</t>
  </si>
  <si>
    <t>TCL1/MTCP1 family</t>
  </si>
  <si>
    <t>PF01841</t>
  </si>
  <si>
    <t>Transglut_core</t>
  </si>
  <si>
    <t>Transglutaminase-like superfamily</t>
  </si>
  <si>
    <t>PF01842</t>
  </si>
  <si>
    <t>ACT</t>
  </si>
  <si>
    <t>ACT domain</t>
  </si>
  <si>
    <t>PF01843</t>
  </si>
  <si>
    <t>DIL</t>
  </si>
  <si>
    <t>DIL domain</t>
  </si>
  <si>
    <t>PF01844</t>
  </si>
  <si>
    <t>HNH</t>
  </si>
  <si>
    <t>HNH endonuclease</t>
  </si>
  <si>
    <t>PF01845</t>
  </si>
  <si>
    <t>CcdB</t>
  </si>
  <si>
    <t>CcdB protein</t>
  </si>
  <si>
    <t>PF01846</t>
  </si>
  <si>
    <t>FF</t>
  </si>
  <si>
    <t>FF domain</t>
  </si>
  <si>
    <t>PF01847</t>
  </si>
  <si>
    <t>VHL</t>
  </si>
  <si>
    <t>von Hippel-Lindau disease tumour suppressor protein</t>
  </si>
  <si>
    <t>PF01848</t>
  </si>
  <si>
    <t>HOK_GEF</t>
  </si>
  <si>
    <t>Hok/gef family</t>
  </si>
  <si>
    <t>PF01849</t>
  </si>
  <si>
    <t>NAC</t>
  </si>
  <si>
    <t>NAC domain</t>
  </si>
  <si>
    <t>PF01850</t>
  </si>
  <si>
    <t>PIN</t>
  </si>
  <si>
    <t>PIN domain</t>
  </si>
  <si>
    <t>PF01851</t>
  </si>
  <si>
    <t>PC_rep</t>
  </si>
  <si>
    <t>Proteasome/cyclosome repeat</t>
  </si>
  <si>
    <t>PF01852</t>
  </si>
  <si>
    <t>START</t>
  </si>
  <si>
    <t>START domain</t>
  </si>
  <si>
    <t>PF01853</t>
  </si>
  <si>
    <t>MOZ_SAS</t>
  </si>
  <si>
    <t>MOZ/SAS family</t>
  </si>
  <si>
    <t>PF01855</t>
  </si>
  <si>
    <t>POR_N</t>
  </si>
  <si>
    <t>Pyruvate flavodoxin/ferredoxin oxidoreductase, thiamine diP-bdg</t>
  </si>
  <si>
    <t>PF01856</t>
  </si>
  <si>
    <t>HP_OMP</t>
  </si>
  <si>
    <t>Helicobacter outer membrane protein</t>
  </si>
  <si>
    <t>PF01857</t>
  </si>
  <si>
    <t>RB_B</t>
  </si>
  <si>
    <t>Retinoblastoma-associated protein B domain</t>
  </si>
  <si>
    <t>PF01858</t>
  </si>
  <si>
    <t>RB_A</t>
  </si>
  <si>
    <t>Retinoblastoma-associated protein A domain</t>
  </si>
  <si>
    <t>PF01861</t>
  </si>
  <si>
    <t>DUF43</t>
  </si>
  <si>
    <t>Protein of unknown function DUF43</t>
  </si>
  <si>
    <t>PF01862</t>
  </si>
  <si>
    <t>PvlArgDC</t>
  </si>
  <si>
    <t>Pyruvoyl-dependent arginine decarboxylase (PvlArgDC)</t>
  </si>
  <si>
    <t>PF01863</t>
  </si>
  <si>
    <t>DUF45</t>
  </si>
  <si>
    <t>Protein of unknown function DUF45</t>
  </si>
  <si>
    <t>PF01864</t>
  </si>
  <si>
    <t>DUF46</t>
  </si>
  <si>
    <t>Putative integral membrane protein DUF46</t>
  </si>
  <si>
    <t>PF01865</t>
  </si>
  <si>
    <t>PhoU_div</t>
  </si>
  <si>
    <t>Protein of unknown function DUF47</t>
  </si>
  <si>
    <t>PF01866</t>
  </si>
  <si>
    <t>Diphthamide_syn</t>
  </si>
  <si>
    <t>Putative diphthamide synthesis protein</t>
  </si>
  <si>
    <t>PF01867</t>
  </si>
  <si>
    <t>Cas_Cas1</t>
  </si>
  <si>
    <t>CRISPR associated protein Cas1</t>
  </si>
  <si>
    <t>PF01868</t>
  </si>
  <si>
    <t>UPF86</t>
  </si>
  <si>
    <t>Domain of unknown function UPF86</t>
  </si>
  <si>
    <t>PF01869</t>
  </si>
  <si>
    <t>BcrAD_BadFG</t>
  </si>
  <si>
    <t>BadF/BadG/BcrA/BcrD ATPase family</t>
  </si>
  <si>
    <t>PF01870</t>
  </si>
  <si>
    <t>Hjc</t>
  </si>
  <si>
    <t>Archaeal holliday junction resolvase (hjc)</t>
  </si>
  <si>
    <t>PF01871</t>
  </si>
  <si>
    <t>AMMECR1</t>
  </si>
  <si>
    <t>PF01872</t>
  </si>
  <si>
    <t>RibD_C</t>
  </si>
  <si>
    <t>RibD C-terminal domain</t>
  </si>
  <si>
    <t>PF01873</t>
  </si>
  <si>
    <t>eIF-5_eIF-2B</t>
  </si>
  <si>
    <t>Domain found in IF2B/IF5</t>
  </si>
  <si>
    <t>PF01874</t>
  </si>
  <si>
    <t>CitG</t>
  </si>
  <si>
    <t xml:space="preserve">ATP:dephospho-CoA triphosphoribosyl transferase </t>
  </si>
  <si>
    <t>PF01875</t>
  </si>
  <si>
    <t>Memo</t>
  </si>
  <si>
    <t>Memo-like protein</t>
  </si>
  <si>
    <t>PF01876</t>
  </si>
  <si>
    <t>RNase_P_p3</t>
  </si>
  <si>
    <t>RNase P subunit p3</t>
  </si>
  <si>
    <t>PF01877</t>
  </si>
  <si>
    <t>RNA_binding</t>
  </si>
  <si>
    <t>RNA binding</t>
  </si>
  <si>
    <t>PF01878</t>
  </si>
  <si>
    <t>EVE</t>
  </si>
  <si>
    <t>EVE domain</t>
  </si>
  <si>
    <t>PF01880</t>
  </si>
  <si>
    <t>Desulfoferrodox</t>
  </si>
  <si>
    <t>Desulfoferrodoxin</t>
  </si>
  <si>
    <t>PF01881</t>
  </si>
  <si>
    <t>Cas_Cas6</t>
  </si>
  <si>
    <t>CRISPR associated protein Cas6</t>
  </si>
  <si>
    <t>PF01882</t>
  </si>
  <si>
    <t>DUF58</t>
  </si>
  <si>
    <t>Protein of unknown function DUF58</t>
  </si>
  <si>
    <t>PF01883</t>
  </si>
  <si>
    <t>DUF59</t>
  </si>
  <si>
    <t>Domain of unknown function DUF59</t>
  </si>
  <si>
    <t>PF01884</t>
  </si>
  <si>
    <t>PcrB</t>
  </si>
  <si>
    <t>PcrB family</t>
  </si>
  <si>
    <t>PF01885</t>
  </si>
  <si>
    <t>PTS_2-RNA</t>
  </si>
  <si>
    <t>RNA 2'-phosphotransferase, Tpt1 / KptA family</t>
  </si>
  <si>
    <t>PF01886</t>
  </si>
  <si>
    <t>DUF61</t>
  </si>
  <si>
    <t>Protein of unknown function DUF61</t>
  </si>
  <si>
    <t>PF01887</t>
  </si>
  <si>
    <t>SAM_adeno_trans</t>
  </si>
  <si>
    <t>S-adenosyl-l-methionine hydroxide adenosyltransferase</t>
  </si>
  <si>
    <t>PF01888</t>
  </si>
  <si>
    <t>CbiD</t>
  </si>
  <si>
    <t>PF01889</t>
  </si>
  <si>
    <t>DUF63</t>
  </si>
  <si>
    <t>Membrane protein of unknown function DUF63</t>
  </si>
  <si>
    <t>PF01890</t>
  </si>
  <si>
    <t>CbiG_C</t>
  </si>
  <si>
    <t>Cobalamin synthesis G C-terminus</t>
  </si>
  <si>
    <t>PF01891</t>
  </si>
  <si>
    <t>CbiM</t>
  </si>
  <si>
    <t>Cobalt uptake substrate-specific transmembrane region</t>
  </si>
  <si>
    <t>PF01893</t>
  </si>
  <si>
    <t>UPF58</t>
  </si>
  <si>
    <t>Uncharacterised protein family UPF58</t>
  </si>
  <si>
    <t>PF01894</t>
  </si>
  <si>
    <t>UPF47</t>
  </si>
  <si>
    <t>Uncharacterised protein family UPF47</t>
  </si>
  <si>
    <t>PF01895</t>
  </si>
  <si>
    <t>PhoU</t>
  </si>
  <si>
    <t>PhoU domain</t>
  </si>
  <si>
    <t>PF01896</t>
  </si>
  <si>
    <t>DNA_primase_S</t>
  </si>
  <si>
    <t>DNA primase small subunit</t>
  </si>
  <si>
    <t>PF01899</t>
  </si>
  <si>
    <t>MNHE</t>
  </si>
  <si>
    <t>Na+/H+ ion antiporter subunit</t>
  </si>
  <si>
    <t>PF01900</t>
  </si>
  <si>
    <t>RNase_P_Rpp14</t>
  </si>
  <si>
    <t>Rpp14/Pop5 family</t>
  </si>
  <si>
    <t>PF01901</t>
  </si>
  <si>
    <t>O_anti_polymase</t>
  </si>
  <si>
    <t>Putative O-antigen polymerase</t>
  </si>
  <si>
    <t>PF01902</t>
  </si>
  <si>
    <t>Diphthami_syn_2</t>
  </si>
  <si>
    <t>Diphthamide synthase</t>
  </si>
  <si>
    <t>PF01903</t>
  </si>
  <si>
    <t>CbiX</t>
  </si>
  <si>
    <t>PF01904</t>
  </si>
  <si>
    <t>DUF72</t>
  </si>
  <si>
    <t>Protein of unknown function DUF72</t>
  </si>
  <si>
    <t>PF01905</t>
  </si>
  <si>
    <t>DevR</t>
  </si>
  <si>
    <t>CRISPR-associated negative auto-regulator DevR/Csa2</t>
  </si>
  <si>
    <t>PF01906</t>
  </si>
  <si>
    <t>YbjQ_1</t>
  </si>
  <si>
    <t>Putative heavy-metal-binding</t>
  </si>
  <si>
    <t>PF01907</t>
  </si>
  <si>
    <t>Ribosomal_L37e</t>
  </si>
  <si>
    <t>Ribosomal protein L37e</t>
  </si>
  <si>
    <t>PF01909</t>
  </si>
  <si>
    <t>NTP_transf_2</t>
  </si>
  <si>
    <t>Nucleotidyltransferase domain</t>
  </si>
  <si>
    <t>PF01910</t>
  </si>
  <si>
    <t>Thiamine_BP</t>
  </si>
  <si>
    <t>Thiamine-binding protein</t>
  </si>
  <si>
    <t>PF01912</t>
  </si>
  <si>
    <t>eIF-6</t>
  </si>
  <si>
    <t>eIF-6 family</t>
  </si>
  <si>
    <t>PF01913</t>
  </si>
  <si>
    <t>FTR</t>
  </si>
  <si>
    <t>Formylmethanofuran-tetrahydromethanopterin formyltransferase</t>
  </si>
  <si>
    <t>PF01914</t>
  </si>
  <si>
    <t>MarC</t>
  </si>
  <si>
    <t>MarC family integral membrane protein</t>
  </si>
  <si>
    <t>PF01915</t>
  </si>
  <si>
    <t>Glyco_hydro_3_C</t>
  </si>
  <si>
    <t>Glycosyl hydrolase family 3 C-terminal domain</t>
  </si>
  <si>
    <t>PF01916</t>
  </si>
  <si>
    <t>DS</t>
  </si>
  <si>
    <t>Deoxyhypusine synthase</t>
  </si>
  <si>
    <t>PF01917</t>
  </si>
  <si>
    <t>Arch_flagellin</t>
  </si>
  <si>
    <t>Archaebacterial flagellin</t>
  </si>
  <si>
    <t>PF01918</t>
  </si>
  <si>
    <t>Alba</t>
  </si>
  <si>
    <t>PF01920</t>
  </si>
  <si>
    <t>Prefoldin_2</t>
  </si>
  <si>
    <t>Prefoldin subunit</t>
  </si>
  <si>
    <t>PF01921</t>
  </si>
  <si>
    <t>tRNA-synt_1f</t>
  </si>
  <si>
    <t>tRNA synthetases class I (K)</t>
  </si>
  <si>
    <t>PF01922</t>
  </si>
  <si>
    <t>SRP19</t>
  </si>
  <si>
    <t>SRP19 protein</t>
  </si>
  <si>
    <t>PF01923</t>
  </si>
  <si>
    <t>Cob_adeno_trans</t>
  </si>
  <si>
    <t>Cobalamin adenosyltransferase</t>
  </si>
  <si>
    <t>PF01924</t>
  </si>
  <si>
    <t>HypD</t>
  </si>
  <si>
    <t>Hydrogenase formation hypA family</t>
  </si>
  <si>
    <t>PF01925</t>
  </si>
  <si>
    <t>TauE</t>
  </si>
  <si>
    <t>Sulfite exporter TauE/SafE</t>
  </si>
  <si>
    <t>PF01926</t>
  </si>
  <si>
    <t>MMR_HSR1</t>
  </si>
  <si>
    <t>5S ribosome-binding GTPase</t>
  </si>
  <si>
    <t>PF01927</t>
  </si>
  <si>
    <t>Mut7-C</t>
  </si>
  <si>
    <t>Mut7-C RNAse domain</t>
  </si>
  <si>
    <t>PF01928</t>
  </si>
  <si>
    <t>CYTH</t>
  </si>
  <si>
    <t>CYTH domain</t>
  </si>
  <si>
    <t>PF01929</t>
  </si>
  <si>
    <t>Ribosomal_L14e</t>
  </si>
  <si>
    <t>Ribosomal protein L14</t>
  </si>
  <si>
    <t>PF01930</t>
  </si>
  <si>
    <t>Cas_Cas4</t>
  </si>
  <si>
    <t>Domain of unknown function DUF83</t>
  </si>
  <si>
    <t>PF01931</t>
  </si>
  <si>
    <t>NTPase_I-T</t>
  </si>
  <si>
    <t>Protein of unknown function DUF84</t>
  </si>
  <si>
    <t>PF01933</t>
  </si>
  <si>
    <t>UPF52</t>
  </si>
  <si>
    <t>Uncharacterised protein family UPF52</t>
  </si>
  <si>
    <t>PF01934</t>
  </si>
  <si>
    <t>DUF86</t>
  </si>
  <si>
    <t>Protein of unknown function DUF86</t>
  </si>
  <si>
    <t>PF01935</t>
  </si>
  <si>
    <t>DUF87</t>
  </si>
  <si>
    <t>Domain of unknown function DUF87</t>
  </si>
  <si>
    <t>PF01936</t>
  </si>
  <si>
    <t>NYN</t>
  </si>
  <si>
    <t>NYN domain</t>
  </si>
  <si>
    <t>PF01937</t>
  </si>
  <si>
    <t>DUF89</t>
  </si>
  <si>
    <t>Protein of unknown function DUF89</t>
  </si>
  <si>
    <t>PF01938</t>
  </si>
  <si>
    <t>TRAM</t>
  </si>
  <si>
    <t>TRAM domain</t>
  </si>
  <si>
    <t>PF01939</t>
  </si>
  <si>
    <t>DUF91</t>
  </si>
  <si>
    <t>Protein of unknown function DUF91</t>
  </si>
  <si>
    <t>PF01940</t>
  </si>
  <si>
    <t>DUF92</t>
  </si>
  <si>
    <t>Integral membrane protein DUF92</t>
  </si>
  <si>
    <t>PF01941</t>
  </si>
  <si>
    <t>AdoMet_Synthase</t>
  </si>
  <si>
    <t>S-adenosylmethionine synthetase (AdoMet synthetase)</t>
  </si>
  <si>
    <t>PF01943</t>
  </si>
  <si>
    <t>Polysacc_synt</t>
  </si>
  <si>
    <t>Polysaccharide biosynthesis protein</t>
  </si>
  <si>
    <t>PF01944</t>
  </si>
  <si>
    <t>SpoIIM</t>
  </si>
  <si>
    <t>Stage II sporulation protein M</t>
  </si>
  <si>
    <t>PF01946</t>
  </si>
  <si>
    <t>Thi4</t>
  </si>
  <si>
    <t>Thi4 family</t>
  </si>
  <si>
    <t>PF01947</t>
  </si>
  <si>
    <t>DUF98</t>
  </si>
  <si>
    <t>Protein of unknown function (DUF98)</t>
  </si>
  <si>
    <t>PF01948</t>
  </si>
  <si>
    <t>PyrI</t>
  </si>
  <si>
    <t>Aspartate carbamoyltransferase regulatory chain, allosteric domain</t>
  </si>
  <si>
    <t>PF01949</t>
  </si>
  <si>
    <t>DUF99</t>
  </si>
  <si>
    <t>Protein of unknown function DUF99</t>
  </si>
  <si>
    <t>PF01950</t>
  </si>
  <si>
    <t>FBPase_3</t>
  </si>
  <si>
    <t>Fructose-1,6-bisphosphatase</t>
  </si>
  <si>
    <t>PF01951</t>
  </si>
  <si>
    <t>Archease</t>
  </si>
  <si>
    <t>Archease protein family (MTH1598/TM183)</t>
  </si>
  <si>
    <t>PF01954</t>
  </si>
  <si>
    <t>DUF14</t>
  </si>
  <si>
    <t>Protein of unknown function DUF14</t>
  </si>
  <si>
    <t>PF01955</t>
  </si>
  <si>
    <t>CbiZ</t>
  </si>
  <si>
    <t>Adenosylcobinamide amidohydrolase</t>
  </si>
  <si>
    <t>PF01956</t>
  </si>
  <si>
    <t>Integral membrane protein DUF16</t>
  </si>
  <si>
    <t>PF01957</t>
  </si>
  <si>
    <t>NfeD</t>
  </si>
  <si>
    <t>NfeD-like C-terminal, partner-binding</t>
  </si>
  <si>
    <t>PF01958</t>
  </si>
  <si>
    <t>DUF18</t>
  </si>
  <si>
    <t>Domain of unknown function DUF18</t>
  </si>
  <si>
    <t>PF01959</t>
  </si>
  <si>
    <t>DHQS</t>
  </si>
  <si>
    <t>3-dehydroquinate synthase (EC 4.6.1.3)</t>
  </si>
  <si>
    <t>PF01960</t>
  </si>
  <si>
    <t>ArgJ</t>
  </si>
  <si>
    <t>ArgJ family</t>
  </si>
  <si>
    <t>PF01963</t>
  </si>
  <si>
    <t>TraB</t>
  </si>
  <si>
    <t>TraB family</t>
  </si>
  <si>
    <t>PF01964</t>
  </si>
  <si>
    <t>ThiC_Rad_SAM</t>
  </si>
  <si>
    <t>Radical SAM ThiC family</t>
  </si>
  <si>
    <t>PF01965</t>
  </si>
  <si>
    <t>DJ-1_PfpI</t>
  </si>
  <si>
    <t>DJ-1/PfpI family</t>
  </si>
  <si>
    <t>PF01966</t>
  </si>
  <si>
    <t>HD</t>
  </si>
  <si>
    <t>HD domain</t>
  </si>
  <si>
    <t>PF01967</t>
  </si>
  <si>
    <t>MoaC</t>
  </si>
  <si>
    <t>MoaC family</t>
  </si>
  <si>
    <t>PF01968</t>
  </si>
  <si>
    <t>Hydantoinase_A</t>
  </si>
  <si>
    <t>Hydantoinase/oxoprolinase</t>
  </si>
  <si>
    <t>PF01969</t>
  </si>
  <si>
    <t>DUF111</t>
  </si>
  <si>
    <t>Protein of unknown function DUF111</t>
  </si>
  <si>
    <t>PF01970</t>
  </si>
  <si>
    <t>TctA</t>
  </si>
  <si>
    <t>Tripartite tricarboxylate transporter TctA family</t>
  </si>
  <si>
    <t>PF01972</t>
  </si>
  <si>
    <t>SDH_sah</t>
  </si>
  <si>
    <t>Serine dehydrogenase proteinase</t>
  </si>
  <si>
    <t>PF01973</t>
  </si>
  <si>
    <t>MAF_flag1</t>
  </si>
  <si>
    <t>Protein of unknown function DUF115</t>
  </si>
  <si>
    <t>PF01974</t>
  </si>
  <si>
    <t>tRNA_int_endo</t>
  </si>
  <si>
    <t>tRNA intron endonuclease, catalytic C-terminal domain</t>
  </si>
  <si>
    <t>PF01975</t>
  </si>
  <si>
    <t>SurE</t>
  </si>
  <si>
    <t>Survival protein SurE</t>
  </si>
  <si>
    <t>PF01976</t>
  </si>
  <si>
    <t>DUF116</t>
  </si>
  <si>
    <t>Protein of unknown function DUF116</t>
  </si>
  <si>
    <t>PF01977</t>
  </si>
  <si>
    <t>UbiD</t>
  </si>
  <si>
    <t>3-octaprenyl-4-hydroxybenzoate carboxy-lyase</t>
  </si>
  <si>
    <t>PF01978</t>
  </si>
  <si>
    <t>TrmB</t>
  </si>
  <si>
    <t>Sugar-specific transcriptional regulator TrmB</t>
  </si>
  <si>
    <t>PF01979</t>
  </si>
  <si>
    <t>Amidohydro_1</t>
  </si>
  <si>
    <t>Amidohydrolase family</t>
  </si>
  <si>
    <t>PF01980</t>
  </si>
  <si>
    <t>UPF66</t>
  </si>
  <si>
    <t>Uncharacterised protein family UPF66</t>
  </si>
  <si>
    <t>PF01981</t>
  </si>
  <si>
    <t>PTH2</t>
  </si>
  <si>
    <t>Peptidyl-tRNA hydrolase PTH2</t>
  </si>
  <si>
    <t>PF01982</t>
  </si>
  <si>
    <t>CTP-dep_RFKase</t>
  </si>
  <si>
    <t>Domain of unknown function DUF12</t>
  </si>
  <si>
    <t>PF01983</t>
  </si>
  <si>
    <t>CofC</t>
  </si>
  <si>
    <t>Guanylyl transferase CofC like</t>
  </si>
  <si>
    <t>PF01984</t>
  </si>
  <si>
    <t>dsDNA_bind</t>
  </si>
  <si>
    <t>Double-stranded DNA-binding domain</t>
  </si>
  <si>
    <t>PF01985</t>
  </si>
  <si>
    <t>CRS1_YhbY</t>
  </si>
  <si>
    <t>CRS1 / YhbY (CRM) domain</t>
  </si>
  <si>
    <t>PF01986</t>
  </si>
  <si>
    <t>DUF123</t>
  </si>
  <si>
    <t>Domain of unknown function DUF123</t>
  </si>
  <si>
    <t>PF01987</t>
  </si>
  <si>
    <t>AIM24</t>
  </si>
  <si>
    <t>Mitochondrial biogenesis AIM24</t>
  </si>
  <si>
    <t>PF01988</t>
  </si>
  <si>
    <t>VIT1</t>
  </si>
  <si>
    <t>VIT family</t>
  </si>
  <si>
    <t>PF01989</t>
  </si>
  <si>
    <t>DUF126</t>
  </si>
  <si>
    <t>Protein of unknown function DUF126</t>
  </si>
  <si>
    <t>PF01990</t>
  </si>
  <si>
    <t>ATP-synt_F</t>
  </si>
  <si>
    <t>ATP synthase (F/14-kDa) subunit</t>
  </si>
  <si>
    <t>PF01991</t>
  </si>
  <si>
    <t>vATP-synt_E</t>
  </si>
  <si>
    <t>ATP synthase (E/31 kDa) subunit</t>
  </si>
  <si>
    <t>PF01992</t>
  </si>
  <si>
    <t>vATP-synt_AC39</t>
  </si>
  <si>
    <t>ATP synthase (C/AC39) subunit</t>
  </si>
  <si>
    <t>PF01993</t>
  </si>
  <si>
    <t>MTD</t>
  </si>
  <si>
    <t>methylene-5,6,7,8-tetrahydromethanopterin dehydrogenase</t>
  </si>
  <si>
    <t>PF01994</t>
  </si>
  <si>
    <t>Trm56</t>
  </si>
  <si>
    <t>tRNA ribose 2'-O-methyltransferase, aTrm56</t>
  </si>
  <si>
    <t>PF01995</t>
  </si>
  <si>
    <t>DUF128</t>
  </si>
  <si>
    <t>Domain of unknown function DUF128</t>
  </si>
  <si>
    <t>PF01996</t>
  </si>
  <si>
    <t>F42_ligase</t>
  </si>
  <si>
    <t>F42-:Gamma-glutamyl ligase</t>
  </si>
  <si>
    <t>PF01997</t>
  </si>
  <si>
    <t>Translin</t>
  </si>
  <si>
    <t>Translin family</t>
  </si>
  <si>
    <t>PF01998</t>
  </si>
  <si>
    <t>DUF131</t>
  </si>
  <si>
    <t>Protein of unknown function DUF131</t>
  </si>
  <si>
    <t>PF02001</t>
  </si>
  <si>
    <t>DUF134</t>
  </si>
  <si>
    <t>Protein of unknown function  DUF134</t>
  </si>
  <si>
    <t>PF02002</t>
  </si>
  <si>
    <t>TFIIE_alpha</t>
  </si>
  <si>
    <t>TFIIE alpha subunit</t>
  </si>
  <si>
    <t>PF02005</t>
  </si>
  <si>
    <t>TRM</t>
  </si>
  <si>
    <t>N2,N2-dimethylguanosine tRNA methyltransferase</t>
  </si>
  <si>
    <t>PF02006</t>
  </si>
  <si>
    <t>DUF137</t>
  </si>
  <si>
    <t>Protein of unknown function DUF137</t>
  </si>
  <si>
    <t>PF02007</t>
  </si>
  <si>
    <t>MtrH</t>
  </si>
  <si>
    <t>Tetrahydromethanopterin S-methyltransferase MtrH subunit</t>
  </si>
  <si>
    <t>PF02008</t>
  </si>
  <si>
    <t>zf-CXXC</t>
  </si>
  <si>
    <t>CXXC zinc finger domain</t>
  </si>
  <si>
    <t>PF02009</t>
  </si>
  <si>
    <t>Rifin_STEVOR</t>
  </si>
  <si>
    <t>Rifin/stevor family</t>
  </si>
  <si>
    <t>PF02010</t>
  </si>
  <si>
    <t>REJ</t>
  </si>
  <si>
    <t>REJ domain</t>
  </si>
  <si>
    <t>PF02011</t>
  </si>
  <si>
    <t>Glyco_hydro_48</t>
  </si>
  <si>
    <t>Glycosyl hydrolase family 48</t>
  </si>
  <si>
    <t>PF02012</t>
  </si>
  <si>
    <t>BNR</t>
  </si>
  <si>
    <t>BNR/Asp-box repeat</t>
  </si>
  <si>
    <t>PF02013</t>
  </si>
  <si>
    <t>Cellulose or protein binding domain</t>
  </si>
  <si>
    <t>PF02014</t>
  </si>
  <si>
    <t>Reeler</t>
  </si>
  <si>
    <t>Reeler domain</t>
  </si>
  <si>
    <t>PF02015</t>
  </si>
  <si>
    <t>Glyco_hydro_45</t>
  </si>
  <si>
    <t>Glycosyl hydrolase family 45</t>
  </si>
  <si>
    <t>PF02016</t>
  </si>
  <si>
    <t>Peptidase_S66</t>
  </si>
  <si>
    <t>LD-carboxypeptidase</t>
  </si>
  <si>
    <t>PF02017</t>
  </si>
  <si>
    <t>CIDE-N</t>
  </si>
  <si>
    <t>CIDE-N domain</t>
  </si>
  <si>
    <t>PF02018</t>
  </si>
  <si>
    <t>CBM_4_9</t>
  </si>
  <si>
    <t>Carbohydrate binding domain</t>
  </si>
  <si>
    <t>PF02019</t>
  </si>
  <si>
    <t>WIF</t>
  </si>
  <si>
    <t>WIF domain</t>
  </si>
  <si>
    <t>PF02020</t>
  </si>
  <si>
    <t>W2</t>
  </si>
  <si>
    <t>eIF4-gamma/eIF5/eIF2-epsilon</t>
  </si>
  <si>
    <t>PF02021</t>
  </si>
  <si>
    <t>UPF12</t>
  </si>
  <si>
    <t>Uncharacterised protein family UPF12</t>
  </si>
  <si>
    <t>PF02022</t>
  </si>
  <si>
    <t>Integrase_Zn</t>
  </si>
  <si>
    <t>Integrase Zinc binding domain</t>
  </si>
  <si>
    <t>PF02023</t>
  </si>
  <si>
    <t>SCAN</t>
  </si>
  <si>
    <t>SCAN domain</t>
  </si>
  <si>
    <t>PF02024</t>
  </si>
  <si>
    <t>Leptin</t>
  </si>
  <si>
    <t>PF02025</t>
  </si>
  <si>
    <t>IL5</t>
  </si>
  <si>
    <t>Interleukin 5</t>
  </si>
  <si>
    <t>PF02026</t>
  </si>
  <si>
    <t>RyR</t>
  </si>
  <si>
    <t>RyR domain</t>
  </si>
  <si>
    <t>PF02027</t>
  </si>
  <si>
    <t>RolB_RolC</t>
  </si>
  <si>
    <t>RolB/RolC glucosidase family</t>
  </si>
  <si>
    <t>PF02028</t>
  </si>
  <si>
    <t>BCCT</t>
  </si>
  <si>
    <t>BCCT, betaine/carnitine/choline family transporter</t>
  </si>
  <si>
    <t>PF02029</t>
  </si>
  <si>
    <t>Caldesmon</t>
  </si>
  <si>
    <t>PF02030</t>
  </si>
  <si>
    <t>Lipoprotein_8</t>
  </si>
  <si>
    <t>Hypothetical lipoprotein (MG45 family)</t>
  </si>
  <si>
    <t>PF02031</t>
  </si>
  <si>
    <t>Peptidase_M7</t>
  </si>
  <si>
    <t>Streptomyces extracellular neutral proteinase (M7) family</t>
  </si>
  <si>
    <t>PF02033</t>
  </si>
  <si>
    <t>RBFA</t>
  </si>
  <si>
    <t>Ribosome-binding factor A</t>
  </si>
  <si>
    <t>PF02035</t>
  </si>
  <si>
    <t>Coagulin</t>
  </si>
  <si>
    <t>PF02036</t>
  </si>
  <si>
    <t>SCP2</t>
  </si>
  <si>
    <t>SCP-2 sterol transfer family</t>
  </si>
  <si>
    <t>PF02037</t>
  </si>
  <si>
    <t>SAP</t>
  </si>
  <si>
    <t>SAP domain</t>
  </si>
  <si>
    <t>PF02038</t>
  </si>
  <si>
    <t>ATP1G1_PLM_MAT8</t>
  </si>
  <si>
    <t>ATP1G1/PLM/MAT8 family</t>
  </si>
  <si>
    <t>PF02040</t>
  </si>
  <si>
    <t>ArsB</t>
  </si>
  <si>
    <t>Arsenical pump membrane protein</t>
  </si>
  <si>
    <t>PF02041</t>
  </si>
  <si>
    <t>Auxin_BP</t>
  </si>
  <si>
    <t>Auxin binding protein</t>
  </si>
  <si>
    <t>PF02042</t>
  </si>
  <si>
    <t>RWP-RK</t>
  </si>
  <si>
    <t>RWP-RK domain</t>
  </si>
  <si>
    <t>PF02043</t>
  </si>
  <si>
    <t>Bac_chlorC</t>
  </si>
  <si>
    <t>Bacteriochlorophyll C binding protein</t>
  </si>
  <si>
    <t>PF02044</t>
  </si>
  <si>
    <t>Bombesin</t>
  </si>
  <si>
    <t>Bombesin-like peptide</t>
  </si>
  <si>
    <t>PF02045</t>
  </si>
  <si>
    <t>CBFB_NFYA</t>
  </si>
  <si>
    <t>CCAAT-binding transcription factor (CBF-B/NF-YA) subunit B</t>
  </si>
  <si>
    <t>PF02046</t>
  </si>
  <si>
    <t>COX6A</t>
  </si>
  <si>
    <t>Cytochrome c oxidase subunit VIa</t>
  </si>
  <si>
    <t>PF02048</t>
  </si>
  <si>
    <t>Enterotoxin_ST</t>
  </si>
  <si>
    <t>Heat-stable enterotoxin ST</t>
  </si>
  <si>
    <t>PF02049</t>
  </si>
  <si>
    <t>FliE</t>
  </si>
  <si>
    <t>Flagellar hook-basal body complex protein FliE</t>
  </si>
  <si>
    <t>PF02050</t>
  </si>
  <si>
    <t>FliJ</t>
  </si>
  <si>
    <t>Flagellar FliJ protein</t>
  </si>
  <si>
    <t>PF02052</t>
  </si>
  <si>
    <t>Gallidermin</t>
  </si>
  <si>
    <t>PF02053</t>
  </si>
  <si>
    <t>Gene66</t>
  </si>
  <si>
    <t>Gene 66 (IR5) protein</t>
  </si>
  <si>
    <t>PF02055</t>
  </si>
  <si>
    <t>Glycosyl hydrolase family 3 TIM-barrel domain</t>
  </si>
  <si>
    <t>PF02056</t>
  </si>
  <si>
    <t>Glyco_hydro_4</t>
  </si>
  <si>
    <t>Family 4 glycosyl hydrolase</t>
  </si>
  <si>
    <t>PF02057</t>
  </si>
  <si>
    <t>Glyco_hydro_59</t>
  </si>
  <si>
    <t>Glycosyl hydrolase family 59</t>
  </si>
  <si>
    <t>PF02058</t>
  </si>
  <si>
    <t>Guanylin</t>
  </si>
  <si>
    <t>Guanylin precursor</t>
  </si>
  <si>
    <t>PF02059</t>
  </si>
  <si>
    <t>IL3</t>
  </si>
  <si>
    <t>Interleukin-3</t>
  </si>
  <si>
    <t>PF02060</t>
  </si>
  <si>
    <t>ISK_Channel</t>
  </si>
  <si>
    <t>Slow voltage-gated potassium channel</t>
  </si>
  <si>
    <t>PF02061</t>
  </si>
  <si>
    <t>Lambda_CIII</t>
  </si>
  <si>
    <t>Lambda Phage CIII</t>
  </si>
  <si>
    <t>PF02063</t>
  </si>
  <si>
    <t>MARCKS</t>
  </si>
  <si>
    <t>MARCKS family</t>
  </si>
  <si>
    <t>PF02064</t>
  </si>
  <si>
    <t>MAS2</t>
  </si>
  <si>
    <t>MAS2 protein import receptor</t>
  </si>
  <si>
    <t>PF02065</t>
  </si>
  <si>
    <t>Melibiase</t>
  </si>
  <si>
    <t>PF02066</t>
  </si>
  <si>
    <t>Metallothio_11</t>
  </si>
  <si>
    <t>Metallothionein family 11</t>
  </si>
  <si>
    <t>PF02067</t>
  </si>
  <si>
    <t>Metallothio_5</t>
  </si>
  <si>
    <t>Metallothionein family 5</t>
  </si>
  <si>
    <t>PF02068</t>
  </si>
  <si>
    <t>Metallothio_PEC</t>
  </si>
  <si>
    <t>Plant PEC family metallothionein</t>
  </si>
  <si>
    <t>PF02069</t>
  </si>
  <si>
    <t>Metallothio_Pro</t>
  </si>
  <si>
    <t>Prokaryotic metallothionein</t>
  </si>
  <si>
    <t>PF02070</t>
  </si>
  <si>
    <t>NMU</t>
  </si>
  <si>
    <t>Neuromedin U</t>
  </si>
  <si>
    <t>PF02071</t>
  </si>
  <si>
    <t>NSF</t>
  </si>
  <si>
    <t xml:space="preserve">Aromatic-di-Alanine (AdAR) repeat </t>
  </si>
  <si>
    <t>PF02072</t>
  </si>
  <si>
    <t>Orexin</t>
  </si>
  <si>
    <t>Prepro-orexin</t>
  </si>
  <si>
    <t>PF02073</t>
  </si>
  <si>
    <t>Peptidase_M29</t>
  </si>
  <si>
    <t>Thermophilic metalloprotease (M29)</t>
  </si>
  <si>
    <t>PF02074</t>
  </si>
  <si>
    <t>Peptidase_M32</t>
  </si>
  <si>
    <t>Carboxypeptidase Taq (M32) metallopeptidase</t>
  </si>
  <si>
    <t>PF02075</t>
  </si>
  <si>
    <t>RuvC</t>
  </si>
  <si>
    <t>Crossover junction endodeoxyribonuclease RuvC</t>
  </si>
  <si>
    <t>PF02076</t>
  </si>
  <si>
    <t>STE3</t>
  </si>
  <si>
    <t>Pheromone A receptor</t>
  </si>
  <si>
    <t>PF02077</t>
  </si>
  <si>
    <t>SURF4</t>
  </si>
  <si>
    <t>SURF4 family</t>
  </si>
  <si>
    <t>PF02078</t>
  </si>
  <si>
    <t>Synapsin</t>
  </si>
  <si>
    <t>Synapsin, N-terminal domain</t>
  </si>
  <si>
    <t>PF02079</t>
  </si>
  <si>
    <t>TP1</t>
  </si>
  <si>
    <t>Nuclear transition protein 1</t>
  </si>
  <si>
    <t>PF02080</t>
  </si>
  <si>
    <t>TrkA_C</t>
  </si>
  <si>
    <t>TrkA-C domain</t>
  </si>
  <si>
    <t>PF02081</t>
  </si>
  <si>
    <t>TrpBP</t>
  </si>
  <si>
    <t>Tryptophan RNA-binding attenuator protein</t>
  </si>
  <si>
    <t>PF02082</t>
  </si>
  <si>
    <t>Rrf2</t>
  </si>
  <si>
    <t>PF02083</t>
  </si>
  <si>
    <t>Urotensin_II</t>
  </si>
  <si>
    <t>Urotensin II</t>
  </si>
  <si>
    <t>PF02084</t>
  </si>
  <si>
    <t>Bindin</t>
  </si>
  <si>
    <t>PF02085</t>
  </si>
  <si>
    <t>Cytochrom_CIII</t>
  </si>
  <si>
    <t>Class III cytochrome C family</t>
  </si>
  <si>
    <t>PF02086</t>
  </si>
  <si>
    <t>MethyltransfD12</t>
  </si>
  <si>
    <t>D12 class N6 adenine-specific DNA methyltransferase</t>
  </si>
  <si>
    <t>PF02087</t>
  </si>
  <si>
    <t>Nitrophorin</t>
  </si>
  <si>
    <t>PF02088</t>
  </si>
  <si>
    <t>Ornatin</t>
  </si>
  <si>
    <t>PF02089</t>
  </si>
  <si>
    <t>Palm_thioest</t>
  </si>
  <si>
    <t>Palmitoyl protein thioesterase</t>
  </si>
  <si>
    <t>PF02090</t>
  </si>
  <si>
    <t>SPAM</t>
  </si>
  <si>
    <t>Salmonella surface presentation of antigen gene type M protein</t>
  </si>
  <si>
    <t>PF02091</t>
  </si>
  <si>
    <t>tRNA-synt_2e</t>
  </si>
  <si>
    <t>Glycyl-tRNA synthetase alpha subunit</t>
  </si>
  <si>
    <t>PF02092</t>
  </si>
  <si>
    <t>tRNA_synt_2f</t>
  </si>
  <si>
    <t>Glycyl-tRNA synthetase beta subunit</t>
  </si>
  <si>
    <t>PF02093</t>
  </si>
  <si>
    <t>Gag_p3</t>
  </si>
  <si>
    <t>Gag P3 core shell protein</t>
  </si>
  <si>
    <t>PF02095</t>
  </si>
  <si>
    <t>Extensin_1</t>
  </si>
  <si>
    <t>Extensin-like protein repeat</t>
  </si>
  <si>
    <t>PF02096</t>
  </si>
  <si>
    <t>6KD_IMP</t>
  </si>
  <si>
    <t>6Kd inner membrane protein</t>
  </si>
  <si>
    <t>PF02097</t>
  </si>
  <si>
    <t>Filo_VP35</t>
  </si>
  <si>
    <t>Filoviridae VP35</t>
  </si>
  <si>
    <t>PF02098</t>
  </si>
  <si>
    <t>His_binding</t>
  </si>
  <si>
    <t>Tick histamine binding protein</t>
  </si>
  <si>
    <t>PF02099</t>
  </si>
  <si>
    <t>Josephin</t>
  </si>
  <si>
    <t>PF02100</t>
  </si>
  <si>
    <t>ODC_AZ</t>
  </si>
  <si>
    <t>Ornithine decarboxylase antizyme</t>
  </si>
  <si>
    <t>PF02101</t>
  </si>
  <si>
    <t>Ocular_alb</t>
  </si>
  <si>
    <t>Ocular albinism type 1 protein</t>
  </si>
  <si>
    <t>PF02102</t>
  </si>
  <si>
    <t>Peptidase_M35</t>
  </si>
  <si>
    <t>Deuterolysin metalloprotease (M35) family</t>
  </si>
  <si>
    <t>PF02104</t>
  </si>
  <si>
    <t>SURF1</t>
  </si>
  <si>
    <t>SURF1 family</t>
  </si>
  <si>
    <t>PF02106</t>
  </si>
  <si>
    <t>Fanconi_C</t>
  </si>
  <si>
    <t>Fanconi anaemia group C protein</t>
  </si>
  <si>
    <t>PF02107</t>
  </si>
  <si>
    <t>FlgH</t>
  </si>
  <si>
    <t>Flagellar L-ring protein</t>
  </si>
  <si>
    <t>PF02108</t>
  </si>
  <si>
    <t>FliH</t>
  </si>
  <si>
    <t>Flagellar assembly protein FliH</t>
  </si>
  <si>
    <t>PF02109</t>
  </si>
  <si>
    <t>DAD</t>
  </si>
  <si>
    <t>DAD family</t>
  </si>
  <si>
    <t>PF02110</t>
  </si>
  <si>
    <t>HK</t>
  </si>
  <si>
    <t>Hydroxyethylthiazole kinase family</t>
  </si>
  <si>
    <t>PF02112</t>
  </si>
  <si>
    <t>PDEase_II</t>
  </si>
  <si>
    <t>cAMP phosphodiesterases class-II</t>
  </si>
  <si>
    <t>PF02113</t>
  </si>
  <si>
    <t>Peptidase_S13</t>
  </si>
  <si>
    <t>D-Ala-D-Ala carboxypeptidase 3 (S13) family</t>
  </si>
  <si>
    <t>PF02114</t>
  </si>
  <si>
    <t>Phosducin</t>
  </si>
  <si>
    <t>PF02115</t>
  </si>
  <si>
    <t>Rho_GDI</t>
  </si>
  <si>
    <t>RHO protein GDP dissociation inhibitor</t>
  </si>
  <si>
    <t>PF02116</t>
  </si>
  <si>
    <t>STE2</t>
  </si>
  <si>
    <t>Fungal pheromone mating factor STE2 GPCR</t>
  </si>
  <si>
    <t>PF02117</t>
  </si>
  <si>
    <t>7TM_GPCR_Sra</t>
  </si>
  <si>
    <t>Serpentine type 7TM GPCR chemoreceptor Sra</t>
  </si>
  <si>
    <t>PF02118</t>
  </si>
  <si>
    <t>Srg</t>
  </si>
  <si>
    <t>Srg family chemoreceptor</t>
  </si>
  <si>
    <t>PF02119</t>
  </si>
  <si>
    <t>FlgI</t>
  </si>
  <si>
    <t>Flagellar P-ring protein</t>
  </si>
  <si>
    <t>PF02120</t>
  </si>
  <si>
    <t>Flg_hook</t>
  </si>
  <si>
    <t>Flagellar hook-length control protein FliK</t>
  </si>
  <si>
    <t>PF02121</t>
  </si>
  <si>
    <t>IP_trans</t>
  </si>
  <si>
    <t>Phosphatidylinositol transfer protein</t>
  </si>
  <si>
    <t>PF02122</t>
  </si>
  <si>
    <t>Peptidase_S39</t>
  </si>
  <si>
    <t>Peptidase S39</t>
  </si>
  <si>
    <t>PF02123</t>
  </si>
  <si>
    <t>RdRP_4</t>
  </si>
  <si>
    <t>Viral RNA-directed RNA-polymerase</t>
  </si>
  <si>
    <t>PF02124</t>
  </si>
  <si>
    <t>Marek_A</t>
  </si>
  <si>
    <t>Marek's disease glycoprotein A</t>
  </si>
  <si>
    <t>PF02126</t>
  </si>
  <si>
    <t>PTE</t>
  </si>
  <si>
    <t>Phosphotriesterase family</t>
  </si>
  <si>
    <t>PF02127</t>
  </si>
  <si>
    <t>Peptidase_M18</t>
  </si>
  <si>
    <t>Aminopeptidase I zinc metalloprotease (M18)</t>
  </si>
  <si>
    <t>PF02128</t>
  </si>
  <si>
    <t>Peptidase_M36</t>
  </si>
  <si>
    <t>Fungalysin metallopeptidase (M36)</t>
  </si>
  <si>
    <t>PF02129</t>
  </si>
  <si>
    <t>Peptidase_S15</t>
  </si>
  <si>
    <t>X-Pro dipeptidyl-peptidase (S15 family)</t>
  </si>
  <si>
    <t>PF02130</t>
  </si>
  <si>
    <t>UPF54</t>
  </si>
  <si>
    <t>Uncharacterized protein family UPF54</t>
  </si>
  <si>
    <t>PF02132</t>
  </si>
  <si>
    <t>RecR</t>
  </si>
  <si>
    <t>RecR protein</t>
  </si>
  <si>
    <t>PF02133</t>
  </si>
  <si>
    <t>Transp_cyt_pur</t>
  </si>
  <si>
    <t>Permease for cytosine/purines, uracil, thiamine, allantoin</t>
  </si>
  <si>
    <t>PF02135</t>
  </si>
  <si>
    <t>zf-TAZ</t>
  </si>
  <si>
    <t>TAZ zinc finger</t>
  </si>
  <si>
    <t>PF02136</t>
  </si>
  <si>
    <t>NTF2</t>
  </si>
  <si>
    <t>Nuclear transport factor 2 (NTF2) domain</t>
  </si>
  <si>
    <t>PF02137</t>
  </si>
  <si>
    <t>A_deamin</t>
  </si>
  <si>
    <t>Adenosine-deaminase (editase) domain</t>
  </si>
  <si>
    <t>PF02138</t>
  </si>
  <si>
    <t>Beach</t>
  </si>
  <si>
    <t>Beige/BEACH domain</t>
  </si>
  <si>
    <t>PF02140</t>
  </si>
  <si>
    <t>Gal_Lectin</t>
  </si>
  <si>
    <t>Galactose binding lectin domain</t>
  </si>
  <si>
    <t>PF02141</t>
  </si>
  <si>
    <t>DENN</t>
  </si>
  <si>
    <t>DENN (AEX-3) domain</t>
  </si>
  <si>
    <t>PF02142</t>
  </si>
  <si>
    <t>MGS</t>
  </si>
  <si>
    <t>MGS-like domain</t>
  </si>
  <si>
    <t>PF02144</t>
  </si>
  <si>
    <t>Rad1</t>
  </si>
  <si>
    <t>Repair protein Rad1/Rec1/Rad17</t>
  </si>
  <si>
    <t>PF02145</t>
  </si>
  <si>
    <t>Rap_GAP</t>
  </si>
  <si>
    <t>Rap/ran-GAP</t>
  </si>
  <si>
    <t>PF02146</t>
  </si>
  <si>
    <t>SIR2</t>
  </si>
  <si>
    <t>Sir2 family</t>
  </si>
  <si>
    <t>PF02148</t>
  </si>
  <si>
    <t>zf-UBP</t>
  </si>
  <si>
    <t>Zn-finger in ubiquitin-hydrolases and other protein</t>
  </si>
  <si>
    <t>PF02149</t>
  </si>
  <si>
    <t>KA1</t>
  </si>
  <si>
    <t>Kinase associated domain 1</t>
  </si>
  <si>
    <t>PF02150</t>
  </si>
  <si>
    <t>RNA_POL_M_15KD</t>
  </si>
  <si>
    <t>RNA polymerases M/15 Kd subunit</t>
  </si>
  <si>
    <t>PF02151</t>
  </si>
  <si>
    <t>UVR</t>
  </si>
  <si>
    <t>UvrB/uvrC motif</t>
  </si>
  <si>
    <t>PF02152</t>
  </si>
  <si>
    <t>FolB</t>
  </si>
  <si>
    <t>Dihydroneopterin aldolase</t>
  </si>
  <si>
    <t>PF02153</t>
  </si>
  <si>
    <t>PDH</t>
  </si>
  <si>
    <t>Prephenate dehydrogenase</t>
  </si>
  <si>
    <t>PF02154</t>
  </si>
  <si>
    <t>FliM</t>
  </si>
  <si>
    <t>Flagellar motor switch protein FliM</t>
  </si>
  <si>
    <t>PF02155</t>
  </si>
  <si>
    <t>GCR</t>
  </si>
  <si>
    <t>Glucocorticoid receptor</t>
  </si>
  <si>
    <t>PF02156</t>
  </si>
  <si>
    <t>Glyco_hydro_26</t>
  </si>
  <si>
    <t>Glycosyl hydrolase family 26</t>
  </si>
  <si>
    <t>PF02157</t>
  </si>
  <si>
    <t>Man-6-P_recep</t>
  </si>
  <si>
    <t>Mannose-6-phosphate receptor</t>
  </si>
  <si>
    <t>PF02158</t>
  </si>
  <si>
    <t>Neuregulin</t>
  </si>
  <si>
    <t>Neuregulin family</t>
  </si>
  <si>
    <t>PF02159</t>
  </si>
  <si>
    <t>Oest_recep</t>
  </si>
  <si>
    <t>Oestrogen receptor</t>
  </si>
  <si>
    <t>PF02160</t>
  </si>
  <si>
    <t>Peptidase_A3</t>
  </si>
  <si>
    <t>Cauliflower mosaic virus peptidase (A3)</t>
  </si>
  <si>
    <t>PF02161</t>
  </si>
  <si>
    <t>Prog_receptor</t>
  </si>
  <si>
    <t>Progesterone receptor</t>
  </si>
  <si>
    <t>PF02162</t>
  </si>
  <si>
    <t>XYPPX</t>
  </si>
  <si>
    <t>XYPPX repeat (two copies)</t>
  </si>
  <si>
    <t>PF02163</t>
  </si>
  <si>
    <t>Peptidase_M5</t>
  </si>
  <si>
    <t>Peptidase family M5</t>
  </si>
  <si>
    <t>PF02165</t>
  </si>
  <si>
    <t>WT1</t>
  </si>
  <si>
    <t>Wilm's tumour protein</t>
  </si>
  <si>
    <t>PF02166</t>
  </si>
  <si>
    <t>Androgen_recep</t>
  </si>
  <si>
    <t>Androgen receptor</t>
  </si>
  <si>
    <t>PF02167</t>
  </si>
  <si>
    <t>Cytochrom_C1</t>
  </si>
  <si>
    <t>Cytochrome C1 family</t>
  </si>
  <si>
    <t>PF02169</t>
  </si>
  <si>
    <t>LPP2</t>
  </si>
  <si>
    <t>LPP2 lipoprotein</t>
  </si>
  <si>
    <t>PF02170</t>
  </si>
  <si>
    <t>PAZ</t>
  </si>
  <si>
    <t>PAZ domain</t>
  </si>
  <si>
    <t>PF02171</t>
  </si>
  <si>
    <t>Piwi</t>
  </si>
  <si>
    <t>Piwi domain</t>
  </si>
  <si>
    <t>PF02172</t>
  </si>
  <si>
    <t>KIX</t>
  </si>
  <si>
    <t>KIX domain</t>
  </si>
  <si>
    <t>PF02173</t>
  </si>
  <si>
    <t>pKID</t>
  </si>
  <si>
    <t>pKID domain</t>
  </si>
  <si>
    <t>PF02174</t>
  </si>
  <si>
    <t>IRS</t>
  </si>
  <si>
    <t>PTB domain (IRS-1 type)</t>
  </si>
  <si>
    <t>PF02175</t>
  </si>
  <si>
    <t>7TM_GPCR_Srb</t>
  </si>
  <si>
    <t>Serpentine type 7TM GPCR chemoreceptor Srb</t>
  </si>
  <si>
    <t>PF02176</t>
  </si>
  <si>
    <t>zf-TRAF</t>
  </si>
  <si>
    <t>TRAF-type zinc finger</t>
  </si>
  <si>
    <t>PF02177</t>
  </si>
  <si>
    <t>APP_N</t>
  </si>
  <si>
    <t>Amyloid A4 N-terminal heparin-binding</t>
  </si>
  <si>
    <t>PF02178</t>
  </si>
  <si>
    <t>AT_hook</t>
  </si>
  <si>
    <t>AT hook motif</t>
  </si>
  <si>
    <t>PF02179</t>
  </si>
  <si>
    <t>BAG</t>
  </si>
  <si>
    <t>BAG domain</t>
  </si>
  <si>
    <t>PF02180</t>
  </si>
  <si>
    <t>BH4</t>
  </si>
  <si>
    <t>Bcl-2 homology region 4</t>
  </si>
  <si>
    <t>PF02181</t>
  </si>
  <si>
    <t>FH2</t>
  </si>
  <si>
    <t>Formin Homology 2 Domain</t>
  </si>
  <si>
    <t>PF02182</t>
  </si>
  <si>
    <t>SAD_SRA</t>
  </si>
  <si>
    <t>SAD/SRA domain</t>
  </si>
  <si>
    <t>PF02183</t>
  </si>
  <si>
    <t>HALZ</t>
  </si>
  <si>
    <t>Homeobox associated leucine zipper</t>
  </si>
  <si>
    <t>PF02184</t>
  </si>
  <si>
    <t>HAT</t>
  </si>
  <si>
    <t>HAT (Half-A-TPR) repeat</t>
  </si>
  <si>
    <t>PF02185</t>
  </si>
  <si>
    <t>HR1</t>
  </si>
  <si>
    <t>Hr1 repeat</t>
  </si>
  <si>
    <t>PF02186</t>
  </si>
  <si>
    <t>TFIIE_beta</t>
  </si>
  <si>
    <t>TFIIE beta subunit core domain</t>
  </si>
  <si>
    <t>PF02187</t>
  </si>
  <si>
    <t>GAS2</t>
  </si>
  <si>
    <t>Growth-Arrest-Specific Protein 2 Domain</t>
  </si>
  <si>
    <t>PF02188</t>
  </si>
  <si>
    <t>GoLoco</t>
  </si>
  <si>
    <t>GoLoco motif</t>
  </si>
  <si>
    <t>PF02189</t>
  </si>
  <si>
    <t>ITAM</t>
  </si>
  <si>
    <t>Immunoreceptor tyrosine-based activation motif</t>
  </si>
  <si>
    <t>PF02190</t>
  </si>
  <si>
    <t>LON_substr_bdg</t>
  </si>
  <si>
    <t xml:space="preserve">ATP-dependent protease La (LON) substrate-binding domain </t>
  </si>
  <si>
    <t>PF02191</t>
  </si>
  <si>
    <t>OLF</t>
  </si>
  <si>
    <t>Olfactomedin-like domain</t>
  </si>
  <si>
    <t>PF02192</t>
  </si>
  <si>
    <t>PI3K_p85B</t>
  </si>
  <si>
    <t>PI3-kinase family, p85-binding domain</t>
  </si>
  <si>
    <t>PF02194</t>
  </si>
  <si>
    <t>PXA</t>
  </si>
  <si>
    <t>PXA domain</t>
  </si>
  <si>
    <t>PF02195</t>
  </si>
  <si>
    <t>ParBc</t>
  </si>
  <si>
    <t>ParB-like nuclease domain</t>
  </si>
  <si>
    <t>PF02196</t>
  </si>
  <si>
    <t>RBD</t>
  </si>
  <si>
    <t>Raf-like Ras-binding domain</t>
  </si>
  <si>
    <t>PF02197</t>
  </si>
  <si>
    <t>RIIa</t>
  </si>
  <si>
    <t>Regulatory subunit of type II PKA R-subunit</t>
  </si>
  <si>
    <t>PF02198</t>
  </si>
  <si>
    <t>SAM_PNT</t>
  </si>
  <si>
    <t>Sterile alpha motif (SAM)/Pointed domain</t>
  </si>
  <si>
    <t>PF02199</t>
  </si>
  <si>
    <t>SapA</t>
  </si>
  <si>
    <t>Saposin A-type domain</t>
  </si>
  <si>
    <t>PF02200</t>
  </si>
  <si>
    <t>STE</t>
  </si>
  <si>
    <t>STE like transcription factor</t>
  </si>
  <si>
    <t>PF02201</t>
  </si>
  <si>
    <t>SWIB</t>
  </si>
  <si>
    <t>SWIB/MDM2 domain</t>
  </si>
  <si>
    <t>PF02202</t>
  </si>
  <si>
    <t>Tachykinin</t>
  </si>
  <si>
    <t>Tachykinin family</t>
  </si>
  <si>
    <t>PF02203</t>
  </si>
  <si>
    <t>TarH</t>
  </si>
  <si>
    <t>Tar ligand binding domain homologue</t>
  </si>
  <si>
    <t>PF02204</t>
  </si>
  <si>
    <t>VPS9</t>
  </si>
  <si>
    <t>Vacuolar sorting protein 9 (VPS9) domain</t>
  </si>
  <si>
    <t>PF02205</t>
  </si>
  <si>
    <t>WH2</t>
  </si>
  <si>
    <t>WH2 motif</t>
  </si>
  <si>
    <t>PF02206</t>
  </si>
  <si>
    <t>WSN</t>
  </si>
  <si>
    <t>Domain of unknown function</t>
  </si>
  <si>
    <t>PF02207</t>
  </si>
  <si>
    <t>zf-UBR</t>
  </si>
  <si>
    <t>Putative zinc finger in N-recognin (UBR box)</t>
  </si>
  <si>
    <t>PF02208</t>
  </si>
  <si>
    <t>Sorb</t>
  </si>
  <si>
    <t>Sorbin homologous domain</t>
  </si>
  <si>
    <t>PF02209</t>
  </si>
  <si>
    <t>VHP</t>
  </si>
  <si>
    <t>Villin headpiece domain</t>
  </si>
  <si>
    <t>PF02210</t>
  </si>
  <si>
    <t>Laminin_G_2</t>
  </si>
  <si>
    <t>PF02211</t>
  </si>
  <si>
    <t>NHase_beta</t>
  </si>
  <si>
    <t>Nitrile hydratase beta subunit</t>
  </si>
  <si>
    <t>PF02212</t>
  </si>
  <si>
    <t>GED</t>
  </si>
  <si>
    <t>Dynamin GTPase effector domain</t>
  </si>
  <si>
    <t>PF02213</t>
  </si>
  <si>
    <t>GYF</t>
  </si>
  <si>
    <t>GYF domain</t>
  </si>
  <si>
    <t>PF02214</t>
  </si>
  <si>
    <t>BTB_2</t>
  </si>
  <si>
    <t>PF02216</t>
  </si>
  <si>
    <t>B</t>
  </si>
  <si>
    <t>PF02217</t>
  </si>
  <si>
    <t>T_Ag_DNA_bind</t>
  </si>
  <si>
    <t>Origin of replication binding protein</t>
  </si>
  <si>
    <t>PF02218</t>
  </si>
  <si>
    <t>HS1_rep</t>
  </si>
  <si>
    <t>Repeat in HS1/Cortactin</t>
  </si>
  <si>
    <t>PF02219</t>
  </si>
  <si>
    <t>MTHFR</t>
  </si>
  <si>
    <t>Methylenetetrahydrofolate reductase</t>
  </si>
  <si>
    <t>PF02221</t>
  </si>
  <si>
    <t>E1_DerP2_DerF2</t>
  </si>
  <si>
    <t>ML domain</t>
  </si>
  <si>
    <t>PF02222</t>
  </si>
  <si>
    <t>ATP-grasp</t>
  </si>
  <si>
    <t>ATP-grasp domain</t>
  </si>
  <si>
    <t>PF02223</t>
  </si>
  <si>
    <t>Thymidylate_kin</t>
  </si>
  <si>
    <t>Thymidylate kinase</t>
  </si>
  <si>
    <t>PF02224</t>
  </si>
  <si>
    <t>Cytidylate_kin</t>
  </si>
  <si>
    <t>Cytidylate kinase</t>
  </si>
  <si>
    <t>PF02225</t>
  </si>
  <si>
    <t>PA</t>
  </si>
  <si>
    <t>PA domain</t>
  </si>
  <si>
    <t>PF02226</t>
  </si>
  <si>
    <t>Pico_P1A</t>
  </si>
  <si>
    <t>Picornavirus coat protein (VP4)</t>
  </si>
  <si>
    <t>PF02228</t>
  </si>
  <si>
    <t>Gag_p19</t>
  </si>
  <si>
    <t>Major core protein p19</t>
  </si>
  <si>
    <t>PF02229</t>
  </si>
  <si>
    <t>PC4</t>
  </si>
  <si>
    <t>Transcriptional Coactivator p15 (PC4)</t>
  </si>
  <si>
    <t>PF02230</t>
  </si>
  <si>
    <t>Abhydrolase_2</t>
  </si>
  <si>
    <t>Phospholipase/Carboxylesterase</t>
  </si>
  <si>
    <t>PF02232</t>
  </si>
  <si>
    <t>Alpha_TIF</t>
  </si>
  <si>
    <t xml:space="preserve">Alpha trans-inducing protein (Alpha-TIF) </t>
  </si>
  <si>
    <t>PF02233</t>
  </si>
  <si>
    <t>PNTB</t>
  </si>
  <si>
    <t>NAD(P) transhydrogenase beta subunit</t>
  </si>
  <si>
    <t>PF02234</t>
  </si>
  <si>
    <t>CDI</t>
  </si>
  <si>
    <t>Cyclin-dependent kinase inhibitor</t>
  </si>
  <si>
    <t>PF02236</t>
  </si>
  <si>
    <t>Viral_DNA_bi</t>
  </si>
  <si>
    <t>Viral DNA-binding protein, all alpha domain</t>
  </si>
  <si>
    <t>PF02237</t>
  </si>
  <si>
    <t>BPL_C</t>
  </si>
  <si>
    <t>Biotin protein ligase C terminal domain</t>
  </si>
  <si>
    <t>PF02238</t>
  </si>
  <si>
    <t>COX7a</t>
  </si>
  <si>
    <t>Cytochrome c oxidase subunit VII</t>
  </si>
  <si>
    <t>PF02239</t>
  </si>
  <si>
    <t>Cytochrom_D1</t>
  </si>
  <si>
    <t>Cytochrome D1 heme domain</t>
  </si>
  <si>
    <t>PF02240</t>
  </si>
  <si>
    <t>MCR_gamma</t>
  </si>
  <si>
    <t>Methyl-coenzyme M reductase gamma subunit</t>
  </si>
  <si>
    <t>PF02241</t>
  </si>
  <si>
    <t>MCR_beta</t>
  </si>
  <si>
    <t>Methyl-coenzyme M reductase beta subunit, C-terminal domain</t>
  </si>
  <si>
    <t>PF02244</t>
  </si>
  <si>
    <t>Propep_M14</t>
  </si>
  <si>
    <t>Carboxypeptidase activation peptide</t>
  </si>
  <si>
    <t>PF02245</t>
  </si>
  <si>
    <t>Pur_DNA_glyco</t>
  </si>
  <si>
    <t>Methylpurine-DNA glycosylase (MPG)</t>
  </si>
  <si>
    <t>PF02246</t>
  </si>
  <si>
    <t>B1</t>
  </si>
  <si>
    <t>Protein L b1 domain</t>
  </si>
  <si>
    <t>PF02247</t>
  </si>
  <si>
    <t>Como_LCP</t>
  </si>
  <si>
    <t>Large coat protein</t>
  </si>
  <si>
    <t>PF02248</t>
  </si>
  <si>
    <t>Como_SCP</t>
  </si>
  <si>
    <t>Small coat protein</t>
  </si>
  <si>
    <t>PF02249</t>
  </si>
  <si>
    <t>MCR_alpha</t>
  </si>
  <si>
    <t>Methyl-coenzyme M reductase alpha subunit, C-terminal domain</t>
  </si>
  <si>
    <t>PF02250</t>
  </si>
  <si>
    <t>Orthopox_35kD</t>
  </si>
  <si>
    <t xml:space="preserve">35kD major secreted virus protein </t>
  </si>
  <si>
    <t>PF02251</t>
  </si>
  <si>
    <t>PA28_alpha</t>
  </si>
  <si>
    <t>Proteasome activator pa28 alpha subunit</t>
  </si>
  <si>
    <t>PF02252</t>
  </si>
  <si>
    <t>PA28_beta</t>
  </si>
  <si>
    <t>Proteasome activator pa28 beta subunit</t>
  </si>
  <si>
    <t>PF02253</t>
  </si>
  <si>
    <t>PLA1</t>
  </si>
  <si>
    <t>Phospholipase A1</t>
  </si>
  <si>
    <t>PF02254</t>
  </si>
  <si>
    <t>TrkA_N</t>
  </si>
  <si>
    <t>TrkA-N domain</t>
  </si>
  <si>
    <t>PF02255</t>
  </si>
  <si>
    <t>PTS_IIA</t>
  </si>
  <si>
    <t>PTS system, Lactose/Cellobiose specific IIA subunit</t>
  </si>
  <si>
    <t>PF02256</t>
  </si>
  <si>
    <t>Fe_hyd_SSU</t>
  </si>
  <si>
    <t>Iron hydrogenase small subunit</t>
  </si>
  <si>
    <t>PF02257</t>
  </si>
  <si>
    <t>RFX_DNA_binding</t>
  </si>
  <si>
    <t>RFX DNA-binding domain</t>
  </si>
  <si>
    <t>PF02258</t>
  </si>
  <si>
    <t>SLT_beta</t>
  </si>
  <si>
    <t>Shiga-like toxin beta subunit</t>
  </si>
  <si>
    <t>PF02259</t>
  </si>
  <si>
    <t>FAT</t>
  </si>
  <si>
    <t>FAT domain</t>
  </si>
  <si>
    <t>PF02260</t>
  </si>
  <si>
    <t>FATC</t>
  </si>
  <si>
    <t>FATC domain</t>
  </si>
  <si>
    <t>PF02261</t>
  </si>
  <si>
    <t>Asp_decarbox</t>
  </si>
  <si>
    <t>Aspartate decarboxylase</t>
  </si>
  <si>
    <t>PF02262</t>
  </si>
  <si>
    <t>Cbl_N</t>
  </si>
  <si>
    <t>CBL proto-oncogene N-terminal domain 1</t>
  </si>
  <si>
    <t>PF02263</t>
  </si>
  <si>
    <t>GBP</t>
  </si>
  <si>
    <t>Guanylate-binding protein, N-terminal domain</t>
  </si>
  <si>
    <t>PF02264</t>
  </si>
  <si>
    <t>LamB</t>
  </si>
  <si>
    <t>LamB porin</t>
  </si>
  <si>
    <t>PF02265</t>
  </si>
  <si>
    <t>S1-P1_nuclease</t>
  </si>
  <si>
    <t>S1/P1 Nuclease</t>
  </si>
  <si>
    <t>PF02267</t>
  </si>
  <si>
    <t>Rib_hydrolayse</t>
  </si>
  <si>
    <t>ADP-ribosyl cyclase</t>
  </si>
  <si>
    <t>PF02268</t>
  </si>
  <si>
    <t>TFIIA_gamma_N</t>
  </si>
  <si>
    <t>Transcription initiation factor IIA, gamma subunit, helical domain</t>
  </si>
  <si>
    <t>PF02269</t>
  </si>
  <si>
    <t>TFIID-18kDa</t>
  </si>
  <si>
    <t>Transcription initiation factor IID, 18kD subunit</t>
  </si>
  <si>
    <t>PF02270</t>
  </si>
  <si>
    <t>TFIIF_beta</t>
  </si>
  <si>
    <t>Transcription initiation factor IIF, beta subunit</t>
  </si>
  <si>
    <t>PF02271</t>
  </si>
  <si>
    <t>UCR_14kD</t>
  </si>
  <si>
    <t>Ubiquinol-cytochrome C reductase complex 14kD subunit</t>
  </si>
  <si>
    <t>PF02272</t>
  </si>
  <si>
    <t>DHHA1</t>
  </si>
  <si>
    <t>DHHA1 domain</t>
  </si>
  <si>
    <t>PF02273</t>
  </si>
  <si>
    <t>Acyl_transf_2</t>
  </si>
  <si>
    <t>Acyl transferase</t>
  </si>
  <si>
    <t>PF02274</t>
  </si>
  <si>
    <t>Amidinotransf</t>
  </si>
  <si>
    <t>Amidinotransferase</t>
  </si>
  <si>
    <t>PF02275</t>
  </si>
  <si>
    <t>CBAH</t>
  </si>
  <si>
    <t>Linear amide C-N hydrolases, choloylglycine hydrolase family</t>
  </si>
  <si>
    <t>PF02276</t>
  </si>
  <si>
    <t>CytoC_RC</t>
  </si>
  <si>
    <t>Photosynthetic reaction centre cytochrome C subunit</t>
  </si>
  <si>
    <t>PF02277</t>
  </si>
  <si>
    <t>DBI_PRT</t>
  </si>
  <si>
    <t>Phosphoribosyltransferase</t>
  </si>
  <si>
    <t>PF02278</t>
  </si>
  <si>
    <t>Lyase_8</t>
  </si>
  <si>
    <t>Polysaccharide lyase family 8, super-sandwich domain</t>
  </si>
  <si>
    <t>PF02281</t>
  </si>
  <si>
    <t>Dimer_Tnp_Tn5</t>
  </si>
  <si>
    <t>Transposase Tn5 dimerisation domain</t>
  </si>
  <si>
    <t>PF02282</t>
  </si>
  <si>
    <t>Herpes_UL42</t>
  </si>
  <si>
    <t>DNA polymerase processivity factor (UL42)</t>
  </si>
  <si>
    <t>PF02283</t>
  </si>
  <si>
    <t>CobU</t>
  </si>
  <si>
    <t>Cobinamide kinase / cobinamide phosphate guanyltransferase</t>
  </si>
  <si>
    <t>PF02284</t>
  </si>
  <si>
    <t>COX5A</t>
  </si>
  <si>
    <t>Cytochrome c oxidase subunit Va</t>
  </si>
  <si>
    <t>PF02285</t>
  </si>
  <si>
    <t>COX8</t>
  </si>
  <si>
    <t>Cytochrome oxidase c subunit VIII</t>
  </si>
  <si>
    <t>PF02286</t>
  </si>
  <si>
    <t>Dehydratase_LU</t>
  </si>
  <si>
    <t>Dehydratase large subunit</t>
  </si>
  <si>
    <t>PF02287</t>
  </si>
  <si>
    <t>Dehydratase_SU</t>
  </si>
  <si>
    <t>Dehydratase small subunit</t>
  </si>
  <si>
    <t>PF02288</t>
  </si>
  <si>
    <t>Dehydratase_MU</t>
  </si>
  <si>
    <t>Dehydratase medium subunit</t>
  </si>
  <si>
    <t>PF02289</t>
  </si>
  <si>
    <t>MCH</t>
  </si>
  <si>
    <t>Cyclohydrolase (MCH)</t>
  </si>
  <si>
    <t>PF02290</t>
  </si>
  <si>
    <t>SRP14</t>
  </si>
  <si>
    <t>Signal recognition particle 14kD protein</t>
  </si>
  <si>
    <t>PF02291</t>
  </si>
  <si>
    <t>TFIID-31kDa</t>
  </si>
  <si>
    <t>Transcription initiation factor IID, 31kD subunit</t>
  </si>
  <si>
    <t>PF02293</t>
  </si>
  <si>
    <t>AmiS_UreI</t>
  </si>
  <si>
    <t>AmiS/UreI family transporter</t>
  </si>
  <si>
    <t>PF02294</t>
  </si>
  <si>
    <t>7kD_DNA_binding</t>
  </si>
  <si>
    <t>7kD DNA-binding domain</t>
  </si>
  <si>
    <t>PF02295</t>
  </si>
  <si>
    <t>z-alpha</t>
  </si>
  <si>
    <t>Adenosine deaminase z-alpha domain</t>
  </si>
  <si>
    <t>PF02296</t>
  </si>
  <si>
    <t>Alpha_adaptin_C</t>
  </si>
  <si>
    <t>Alpha adaptin AP2, C-terminal domain</t>
  </si>
  <si>
    <t>PF02297</t>
  </si>
  <si>
    <t>COX6B</t>
  </si>
  <si>
    <t>Cytochrome oxidase c subunit VIb</t>
  </si>
  <si>
    <t>PF02298</t>
  </si>
  <si>
    <t>Cu_bind_like</t>
  </si>
  <si>
    <t>Plastocyanin-like domain</t>
  </si>
  <si>
    <t>PF02300</t>
  </si>
  <si>
    <t>Fumarate_red_C</t>
  </si>
  <si>
    <t>Fumarate reductase subunit C</t>
  </si>
  <si>
    <t>PF02301</t>
  </si>
  <si>
    <t>HORMA</t>
  </si>
  <si>
    <t>HORMA domain</t>
  </si>
  <si>
    <t>PF02302</t>
  </si>
  <si>
    <t>PTS_IIB</t>
  </si>
  <si>
    <t>PTS system, Lactose/Cellobiose specific IIB subunit</t>
  </si>
  <si>
    <t>PF02303</t>
  </si>
  <si>
    <t>Phage_DNA_bind</t>
  </si>
  <si>
    <t>Helix-destabilising protein</t>
  </si>
  <si>
    <t>PF02304</t>
  </si>
  <si>
    <t>Phage_B</t>
  </si>
  <si>
    <t>Scaffold protein B</t>
  </si>
  <si>
    <t>PF02305</t>
  </si>
  <si>
    <t>Phage_F</t>
  </si>
  <si>
    <t>Capsid protein (F protein)</t>
  </si>
  <si>
    <t>PF02306</t>
  </si>
  <si>
    <t>Phage_G</t>
  </si>
  <si>
    <t>Major spike protein (G protein)</t>
  </si>
  <si>
    <t>PF02308</t>
  </si>
  <si>
    <t>MgtC</t>
  </si>
  <si>
    <t>MgtC family</t>
  </si>
  <si>
    <t>PF02309</t>
  </si>
  <si>
    <t>AUX_IAA</t>
  </si>
  <si>
    <t>AUX/IAA family</t>
  </si>
  <si>
    <t>PF02310</t>
  </si>
  <si>
    <t>B12-binding</t>
  </si>
  <si>
    <t>B12 binding domain</t>
  </si>
  <si>
    <t>PF02311</t>
  </si>
  <si>
    <t>AraC_binding</t>
  </si>
  <si>
    <t>AraC-like ligand binding domain</t>
  </si>
  <si>
    <t>PF02312</t>
  </si>
  <si>
    <t>CBF_beta</t>
  </si>
  <si>
    <t>Core binding factor beta subunit</t>
  </si>
  <si>
    <t>PF02313</t>
  </si>
  <si>
    <t>Fumarate_red_D</t>
  </si>
  <si>
    <t>Fumarate reductase subunit D</t>
  </si>
  <si>
    <t>PF02315</t>
  </si>
  <si>
    <t>MDH</t>
  </si>
  <si>
    <t>Methanol dehydrogenase beta subunit</t>
  </si>
  <si>
    <t>PF02316</t>
  </si>
  <si>
    <t>HTH_Tnp_Mu_1</t>
  </si>
  <si>
    <t>Mu DNA-binding domain</t>
  </si>
  <si>
    <t>PF02317</t>
  </si>
  <si>
    <t>Octopine_DH</t>
  </si>
  <si>
    <t>NAD/NADP octopine/nopaline dehydrogenase, alpha-helical domain</t>
  </si>
  <si>
    <t>PF02318</t>
  </si>
  <si>
    <t>FYVE_2</t>
  </si>
  <si>
    <t>FYVE-type zinc finger</t>
  </si>
  <si>
    <t>PF02319</t>
  </si>
  <si>
    <t>E2F_TDP</t>
  </si>
  <si>
    <t>E2F/DP family winged-helix DNA-binding domain</t>
  </si>
  <si>
    <t>PF02320</t>
  </si>
  <si>
    <t>UCR_hinge</t>
  </si>
  <si>
    <t>Ubiquinol-cytochrome C reductase hinge protein</t>
  </si>
  <si>
    <t>PF02321</t>
  </si>
  <si>
    <t>OEP</t>
  </si>
  <si>
    <t>Outer membrane efflux protein</t>
  </si>
  <si>
    <t>PF02322</t>
  </si>
  <si>
    <t>Cyt_bd_oxida_II</t>
  </si>
  <si>
    <t>Cytochrome bd terminal oxidase subunit II</t>
  </si>
  <si>
    <t>PF02323</t>
  </si>
  <si>
    <t>ELH</t>
  </si>
  <si>
    <t xml:space="preserve">Egg-laying hormone precursor    </t>
  </si>
  <si>
    <t>PF02324</t>
  </si>
  <si>
    <t>PF02325</t>
  </si>
  <si>
    <t>YGGT</t>
  </si>
  <si>
    <t>YGGT family</t>
  </si>
  <si>
    <t>PF02326</t>
  </si>
  <si>
    <t>YMF19</t>
  </si>
  <si>
    <t>Plant ATP synthase F</t>
  </si>
  <si>
    <t>PF02327</t>
  </si>
  <si>
    <t>BChl_A</t>
  </si>
  <si>
    <t>Bacteriochlorophyll A protein</t>
  </si>
  <si>
    <t>PF02329</t>
  </si>
  <si>
    <t>HDC</t>
  </si>
  <si>
    <t>Histidine carboxylase PI chain</t>
  </si>
  <si>
    <t>PF02330</t>
  </si>
  <si>
    <t>MAM33</t>
  </si>
  <si>
    <t>Mitochondrial glycoprotein</t>
  </si>
  <si>
    <t>PF02331</t>
  </si>
  <si>
    <t>P35</t>
  </si>
  <si>
    <t>Apoptosis preventing protein</t>
  </si>
  <si>
    <t>PF02332</t>
  </si>
  <si>
    <t>Phenol_Hydrox</t>
  </si>
  <si>
    <t>Methane/Phenol/Toluene Hydroxylase</t>
  </si>
  <si>
    <t>PF02333</t>
  </si>
  <si>
    <t>Phytase</t>
  </si>
  <si>
    <t>PF02334</t>
  </si>
  <si>
    <t>RTP</t>
  </si>
  <si>
    <t>Replication terminator protein</t>
  </si>
  <si>
    <t>PF02335</t>
  </si>
  <si>
    <t>Cytochrom_C552</t>
  </si>
  <si>
    <t>Cytochrome c552</t>
  </si>
  <si>
    <t>PF02336</t>
  </si>
  <si>
    <t>Denso_VP4</t>
  </si>
  <si>
    <t>Capsid protein VP4</t>
  </si>
  <si>
    <t>PF02337</t>
  </si>
  <si>
    <t>Gag_p1</t>
  </si>
  <si>
    <t>Retroviral GAG p1 protein</t>
  </si>
  <si>
    <t>PF02338</t>
  </si>
  <si>
    <t>OTU</t>
  </si>
  <si>
    <t>OTU-like cysteine protease</t>
  </si>
  <si>
    <t>PF02340</t>
  </si>
  <si>
    <t>PRRSV_Env</t>
  </si>
  <si>
    <t>PRRSV putative envelope protein</t>
  </si>
  <si>
    <t>PF02341</t>
  </si>
  <si>
    <t>RcbX</t>
  </si>
  <si>
    <t>RbcX protein</t>
  </si>
  <si>
    <t>PF02342</t>
  </si>
  <si>
    <t>TerD</t>
  </si>
  <si>
    <t>TerD domain</t>
  </si>
  <si>
    <t>PF02343</t>
  </si>
  <si>
    <t>TRA-1_regulated</t>
  </si>
  <si>
    <t>TRA-1 regulated protein R3H1.4</t>
  </si>
  <si>
    <t>PF02344</t>
  </si>
  <si>
    <t>Myc-LZ</t>
  </si>
  <si>
    <t>Myc leucine zipper domain</t>
  </si>
  <si>
    <t>PF02346</t>
  </si>
  <si>
    <t>Vac_Fusion</t>
  </si>
  <si>
    <t>Chordopoxvirus multifunctional envelope protein A27</t>
  </si>
  <si>
    <t>PF02347</t>
  </si>
  <si>
    <t>GDC-P</t>
  </si>
  <si>
    <t>Glycine cleavage system P-protein</t>
  </si>
  <si>
    <t>PF02348</t>
  </si>
  <si>
    <t>CTP_transf_3</t>
  </si>
  <si>
    <t>Cytidylyltransferase</t>
  </si>
  <si>
    <t>PF02349</t>
  </si>
  <si>
    <t>MSG</t>
  </si>
  <si>
    <t>Major surface glycoprotein</t>
  </si>
  <si>
    <t>PF02350</t>
  </si>
  <si>
    <t>Epimerase_2</t>
  </si>
  <si>
    <t>UDP-N-acetylglucosamine 2-epimerase</t>
  </si>
  <si>
    <t>PF02351</t>
  </si>
  <si>
    <t>GDNF</t>
  </si>
  <si>
    <t>GDNF/GAS1 domain</t>
  </si>
  <si>
    <t>PF02352</t>
  </si>
  <si>
    <t>Decorin_bind</t>
  </si>
  <si>
    <t>Decorin binding protein</t>
  </si>
  <si>
    <t>PF02353</t>
  </si>
  <si>
    <t>CMAS</t>
  </si>
  <si>
    <t>Mycolic acid cyclopropane synthetase</t>
  </si>
  <si>
    <t>PF02354</t>
  </si>
  <si>
    <t>Latrophilin</t>
  </si>
  <si>
    <t>Latrophilin Cytoplasmic C-terminal region</t>
  </si>
  <si>
    <t>PF02355</t>
  </si>
  <si>
    <t>SecD_SecF</t>
  </si>
  <si>
    <t>Protein export membrane protein</t>
  </si>
  <si>
    <t>PF02357</t>
  </si>
  <si>
    <t>NusG</t>
  </si>
  <si>
    <t>Transcription termination factor nusG</t>
  </si>
  <si>
    <t>PF02358</t>
  </si>
  <si>
    <t>Trehalose_PPase</t>
  </si>
  <si>
    <t>Trehalose-phosphatase</t>
  </si>
  <si>
    <t>PF02359</t>
  </si>
  <si>
    <t>CDC48_N</t>
  </si>
  <si>
    <t>Cell division protein 48 (CDC48), N-terminal domain</t>
  </si>
  <si>
    <t>PF02361</t>
  </si>
  <si>
    <t>CbiQ</t>
  </si>
  <si>
    <t>Cobalt transport protein</t>
  </si>
  <si>
    <t>PF02362</t>
  </si>
  <si>
    <t>B3</t>
  </si>
  <si>
    <t>B3 DNA binding domain</t>
  </si>
  <si>
    <t>PF02363</t>
  </si>
  <si>
    <t>C_tripleX</t>
  </si>
  <si>
    <t>PF02364</t>
  </si>
  <si>
    <t>Glucan_synthase</t>
  </si>
  <si>
    <t xml:space="preserve">1,3-beta-glucan synthase component </t>
  </si>
  <si>
    <t>PF02365</t>
  </si>
  <si>
    <t>NAM</t>
  </si>
  <si>
    <t>No apical meristem (NAM) protein</t>
  </si>
  <si>
    <t>PF02366</t>
  </si>
  <si>
    <t>PMT</t>
  </si>
  <si>
    <t xml:space="preserve">Dolichyl-phosphate-mannose-protein mannosyltransferase  </t>
  </si>
  <si>
    <t>PF02367</t>
  </si>
  <si>
    <t>TsaE</t>
  </si>
  <si>
    <t>Threonylcarbamoyl adenosine biosynthesis protein TsaE</t>
  </si>
  <si>
    <t>PF02368</t>
  </si>
  <si>
    <t>Big_2</t>
  </si>
  <si>
    <t>Bacterial Ig-like domain (group 2)</t>
  </si>
  <si>
    <t>PF02369</t>
  </si>
  <si>
    <t>Big_1</t>
  </si>
  <si>
    <t>Bacterial Ig-like domain (group 1)</t>
  </si>
  <si>
    <t>PF02370</t>
  </si>
  <si>
    <t>M</t>
  </si>
  <si>
    <t>M protein repeat</t>
  </si>
  <si>
    <t>PF02371</t>
  </si>
  <si>
    <t>Transposase_2</t>
  </si>
  <si>
    <t>Transposase IS116/IS11/IS92 family</t>
  </si>
  <si>
    <t>PF02372</t>
  </si>
  <si>
    <t>IL15</t>
  </si>
  <si>
    <t>Interleukin 15</t>
  </si>
  <si>
    <t>PF02373</t>
  </si>
  <si>
    <t>JmjC</t>
  </si>
  <si>
    <t>JmjC domain, hydroxylase</t>
  </si>
  <si>
    <t>PF02374</t>
  </si>
  <si>
    <t>ArsA_ATPase</t>
  </si>
  <si>
    <t>Anion-transporting ATPase</t>
  </si>
  <si>
    <t>PF02375</t>
  </si>
  <si>
    <t>JmjN</t>
  </si>
  <si>
    <t>jmjN domain</t>
  </si>
  <si>
    <t>PF02376</t>
  </si>
  <si>
    <t>CUT</t>
  </si>
  <si>
    <t>CUT domain</t>
  </si>
  <si>
    <t>PF02377</t>
  </si>
  <si>
    <t>Dishevelled</t>
  </si>
  <si>
    <t>Dishevelled specific domain</t>
  </si>
  <si>
    <t>PF02378</t>
  </si>
  <si>
    <t>PTS_EIIC</t>
  </si>
  <si>
    <t xml:space="preserve">Phosphotransferase system, EIIC </t>
  </si>
  <si>
    <t>PF02380</t>
  </si>
  <si>
    <t>Papo_T_antigen</t>
  </si>
  <si>
    <t>T-antigen specific domain</t>
  </si>
  <si>
    <t>PF02381</t>
  </si>
  <si>
    <t>MraZ</t>
  </si>
  <si>
    <t>MraZ protein, putative antitoxin-like</t>
  </si>
  <si>
    <t>PF02382</t>
  </si>
  <si>
    <t>RTX</t>
  </si>
  <si>
    <t>RTX N-terminal domain</t>
  </si>
  <si>
    <t>PF02383</t>
  </si>
  <si>
    <t>Syja_N</t>
  </si>
  <si>
    <t>SacI homology domain</t>
  </si>
  <si>
    <t>PF02384</t>
  </si>
  <si>
    <t>N6_Mtase</t>
  </si>
  <si>
    <t>N-6 DNA Methylase</t>
  </si>
  <si>
    <t>PF02386</t>
  </si>
  <si>
    <t>TrkH</t>
  </si>
  <si>
    <t>Cation transport protein</t>
  </si>
  <si>
    <t>PF02387</t>
  </si>
  <si>
    <t>IncFII_repA</t>
  </si>
  <si>
    <t>IncFII RepA protein family</t>
  </si>
  <si>
    <t>PF02388</t>
  </si>
  <si>
    <t>FemAB</t>
  </si>
  <si>
    <t>FemAB family</t>
  </si>
  <si>
    <t>PF02389</t>
  </si>
  <si>
    <t>Cornifin</t>
  </si>
  <si>
    <t>Cornifin (SPRR) family</t>
  </si>
  <si>
    <t>PF02390</t>
  </si>
  <si>
    <t>Methyltransf_4</t>
  </si>
  <si>
    <t xml:space="preserve">Putative methyltransferase </t>
  </si>
  <si>
    <t>PF02391</t>
  </si>
  <si>
    <t>MoaE</t>
  </si>
  <si>
    <t>MoaE protein</t>
  </si>
  <si>
    <t>PF02392</t>
  </si>
  <si>
    <t>Ycf4</t>
  </si>
  <si>
    <t>PF02393</t>
  </si>
  <si>
    <t>US22</t>
  </si>
  <si>
    <t>US22 like</t>
  </si>
  <si>
    <t>PF02394</t>
  </si>
  <si>
    <t>IL1_propep</t>
  </si>
  <si>
    <t>Interleukin-1 propeptide</t>
  </si>
  <si>
    <t>PF02395</t>
  </si>
  <si>
    <t>Peptidase_S6</t>
  </si>
  <si>
    <t>Immunoglobulin A1 protease</t>
  </si>
  <si>
    <t>PF02397</t>
  </si>
  <si>
    <t>Bac_transf</t>
  </si>
  <si>
    <t>Bacterial sugar transferase</t>
  </si>
  <si>
    <t>PF02398</t>
  </si>
  <si>
    <t>Corona_7</t>
  </si>
  <si>
    <t>Coronavirus protein 7</t>
  </si>
  <si>
    <t>PF02399</t>
  </si>
  <si>
    <t>Herpes_ori_bp</t>
  </si>
  <si>
    <t>PF02401</t>
  </si>
  <si>
    <t>LYTB</t>
  </si>
  <si>
    <t>LytB protein</t>
  </si>
  <si>
    <t>PF02402</t>
  </si>
  <si>
    <t>Lysis_col</t>
  </si>
  <si>
    <t>Lysis protein</t>
  </si>
  <si>
    <t>PF02403</t>
  </si>
  <si>
    <t>Seryl_tRNA_N</t>
  </si>
  <si>
    <t>Seryl-tRNA synthetase N-terminal domain</t>
  </si>
  <si>
    <t>PF02404</t>
  </si>
  <si>
    <t>SCF</t>
  </si>
  <si>
    <t>Stem cell factor</t>
  </si>
  <si>
    <t>PF02405</t>
  </si>
  <si>
    <t>MlaE</t>
  </si>
  <si>
    <t>Permease MlaE</t>
  </si>
  <si>
    <t>PF02406</t>
  </si>
  <si>
    <t>MmoB_DmpM</t>
  </si>
  <si>
    <t xml:space="preserve">MmoB/DmpM family </t>
  </si>
  <si>
    <t>PF02407</t>
  </si>
  <si>
    <t>Viral_Rep</t>
  </si>
  <si>
    <t>Putative viral replication protein</t>
  </si>
  <si>
    <t>PF02408</t>
  </si>
  <si>
    <t>CUB_2</t>
  </si>
  <si>
    <t>CUB-like domain</t>
  </si>
  <si>
    <t>PF02410</t>
  </si>
  <si>
    <t>RsfS</t>
  </si>
  <si>
    <t xml:space="preserve">Ribosomal silencing factor during starvation </t>
  </si>
  <si>
    <t>PF02411</t>
  </si>
  <si>
    <t>MerT</t>
  </si>
  <si>
    <t>MerT mercuric transport protein</t>
  </si>
  <si>
    <t>PF02412</t>
  </si>
  <si>
    <t>TSP_3</t>
  </si>
  <si>
    <t>Thrombospondin type 3 repeat</t>
  </si>
  <si>
    <t>PF02413</t>
  </si>
  <si>
    <t>Caudo_TAP</t>
  </si>
  <si>
    <t>Caudovirales tail fibre assembly protein, lambda gpK</t>
  </si>
  <si>
    <t>PF02414</t>
  </si>
  <si>
    <t>Borrelia_orfA</t>
  </si>
  <si>
    <t>Borrelia ORF-A</t>
  </si>
  <si>
    <t>PF02415</t>
  </si>
  <si>
    <t>Chlam_PMP</t>
  </si>
  <si>
    <t>Chlamydia polymorphic membrane protein (Chlamydia_PMP) repeat</t>
  </si>
  <si>
    <t>PF02416</t>
  </si>
  <si>
    <t>MttA_Hcf16</t>
  </si>
  <si>
    <t>mttA/Hcf16 family</t>
  </si>
  <si>
    <t>PF02417</t>
  </si>
  <si>
    <t>Chromate_transp</t>
  </si>
  <si>
    <t>Chromate transporter</t>
  </si>
  <si>
    <t>PF02419</t>
  </si>
  <si>
    <t>PsbL</t>
  </si>
  <si>
    <t>PsbL protein</t>
  </si>
  <si>
    <t>PF02420</t>
  </si>
  <si>
    <t>AFP</t>
  </si>
  <si>
    <t>Insect antifreeze protein repeat</t>
  </si>
  <si>
    <t>PF02421</t>
  </si>
  <si>
    <t>FeoB_N</t>
  </si>
  <si>
    <t>Ferrous iron transport protein B</t>
  </si>
  <si>
    <t>PF02422</t>
  </si>
  <si>
    <t>Keratin</t>
  </si>
  <si>
    <t>PF02423</t>
  </si>
  <si>
    <t>OCD_Mu_crystall</t>
  </si>
  <si>
    <t>Ornithine cyclodeaminase/mu-crystallin family</t>
  </si>
  <si>
    <t>PF02424</t>
  </si>
  <si>
    <t>ApbE</t>
  </si>
  <si>
    <t>ApbE family</t>
  </si>
  <si>
    <t>PF02425</t>
  </si>
  <si>
    <t>GBP_PSP</t>
  </si>
  <si>
    <t>Paralytic/GBP/PSP peptide</t>
  </si>
  <si>
    <t>PF02426</t>
  </si>
  <si>
    <t>MIase</t>
  </si>
  <si>
    <t>Muconolactone delta-isomerase</t>
  </si>
  <si>
    <t>PF02427</t>
  </si>
  <si>
    <t>PSI_PsaE</t>
  </si>
  <si>
    <t>Photosystem I reaction centre subunit IV / PsaE</t>
  </si>
  <si>
    <t>PF02428</t>
  </si>
  <si>
    <t>Prot_inhib_II</t>
  </si>
  <si>
    <t>Potato type II proteinase inhibitor family</t>
  </si>
  <si>
    <t>PF02429</t>
  </si>
  <si>
    <t>PCP</t>
  </si>
  <si>
    <t>Peridinin-chlorophyll A binding protein</t>
  </si>
  <si>
    <t>PF02430</t>
  </si>
  <si>
    <t>AMA-1</t>
  </si>
  <si>
    <t>Apical membrane antigen 1</t>
  </si>
  <si>
    <t>PF02431</t>
  </si>
  <si>
    <t>Chalcone</t>
  </si>
  <si>
    <t>Chalcone-flavanone isomerase</t>
  </si>
  <si>
    <t>PF02432</t>
  </si>
  <si>
    <t>Fimbrial_K88</t>
  </si>
  <si>
    <t>Fimbrial, major and minor subunit</t>
  </si>
  <si>
    <t>PF02433</t>
  </si>
  <si>
    <t>FixO</t>
  </si>
  <si>
    <t>Cytochrome C oxidase, mono-heme subunit/FixO</t>
  </si>
  <si>
    <t>PF02434</t>
  </si>
  <si>
    <t>Fringe</t>
  </si>
  <si>
    <t>Fringe-like</t>
  </si>
  <si>
    <t>PF02435</t>
  </si>
  <si>
    <t>Glyco_hydro_68</t>
  </si>
  <si>
    <t>Levansucrase/Invertase</t>
  </si>
  <si>
    <t>PF02436</t>
  </si>
  <si>
    <t>PYC_OADA</t>
  </si>
  <si>
    <t>Conserved carboxylase domain</t>
  </si>
  <si>
    <t>PF02437</t>
  </si>
  <si>
    <t>Ski_Sno</t>
  </si>
  <si>
    <t>SKI/SNO/DAC family</t>
  </si>
  <si>
    <t>PF02438</t>
  </si>
  <si>
    <t>Adeno_1</t>
  </si>
  <si>
    <t>Late 1kD protein</t>
  </si>
  <si>
    <t>PF02439</t>
  </si>
  <si>
    <t>Adeno_E3_CR2</t>
  </si>
  <si>
    <t>Adenovirus E3 region protein CR2</t>
  </si>
  <si>
    <t>PF02440</t>
  </si>
  <si>
    <t>Adeno_E3_CR1</t>
  </si>
  <si>
    <t>Adenovirus E3 region protein CR1</t>
  </si>
  <si>
    <t>PF02441</t>
  </si>
  <si>
    <t>Flavoprotein</t>
  </si>
  <si>
    <t>PF02442</t>
  </si>
  <si>
    <t>L1R_F9L</t>
  </si>
  <si>
    <t>Lipid membrane protein of large eukaryotic DNA viruses</t>
  </si>
  <si>
    <t>PF02443</t>
  </si>
  <si>
    <t>Circo_capsid</t>
  </si>
  <si>
    <t>Circovirus capsid protein</t>
  </si>
  <si>
    <t>PF02444</t>
  </si>
  <si>
    <t>HEV_ORF1</t>
  </si>
  <si>
    <t>Hepatitis E virus ORF-2 (Putative capsid protein)</t>
  </si>
  <si>
    <t>PF02445</t>
  </si>
  <si>
    <t>NadA</t>
  </si>
  <si>
    <t>Quinolinate synthetase A protein</t>
  </si>
  <si>
    <t>PF02446</t>
  </si>
  <si>
    <t>Glyco_hydro_77</t>
  </si>
  <si>
    <t>4-alpha-glucanotransferase</t>
  </si>
  <si>
    <t>PF02447</t>
  </si>
  <si>
    <t>GntP_permease</t>
  </si>
  <si>
    <t>GntP family permease</t>
  </si>
  <si>
    <t>PF02448</t>
  </si>
  <si>
    <t>L71</t>
  </si>
  <si>
    <t>L71 family</t>
  </si>
  <si>
    <t>PF02449</t>
  </si>
  <si>
    <t>Glyco_hydro_42</t>
  </si>
  <si>
    <t>Beta-galactosidase</t>
  </si>
  <si>
    <t>PF02450</t>
  </si>
  <si>
    <t>LCAT</t>
  </si>
  <si>
    <t>Lecithin:cholesterol acyltransferase</t>
  </si>
  <si>
    <t>PF02451</t>
  </si>
  <si>
    <t>Nodulin</t>
  </si>
  <si>
    <t>PF02452</t>
  </si>
  <si>
    <t>PemK_toxin</t>
  </si>
  <si>
    <t>PemK-like, MazF-like toxin of type II toxin-antitoxin system</t>
  </si>
  <si>
    <t>PF02453</t>
  </si>
  <si>
    <t>Reticulon</t>
  </si>
  <si>
    <t>PF02454</t>
  </si>
  <si>
    <t>Sigma_1s</t>
  </si>
  <si>
    <t>Sigma 1s protein</t>
  </si>
  <si>
    <t>PF02455</t>
  </si>
  <si>
    <t>Hex_IIIa</t>
  </si>
  <si>
    <t>Hexon-associated protein (IIIa)</t>
  </si>
  <si>
    <t>PF02456</t>
  </si>
  <si>
    <t>Adeno_IVa2</t>
  </si>
  <si>
    <t>Adenovirus IVa2 protein</t>
  </si>
  <si>
    <t>PF02457</t>
  </si>
  <si>
    <t>DisA_N</t>
  </si>
  <si>
    <t>DisA bacterial checkpoint controller nucleotide-binding</t>
  </si>
  <si>
    <t>PF02458</t>
  </si>
  <si>
    <t>Transferase</t>
  </si>
  <si>
    <t>Transferase family</t>
  </si>
  <si>
    <t>PF02459</t>
  </si>
  <si>
    <t>Adeno_terminal</t>
  </si>
  <si>
    <t>Adenoviral DNA terminal protein</t>
  </si>
  <si>
    <t>PF02460</t>
  </si>
  <si>
    <t>Patched</t>
  </si>
  <si>
    <t>Patched family</t>
  </si>
  <si>
    <t>PF02461</t>
  </si>
  <si>
    <t>AMO</t>
  </si>
  <si>
    <t>Ammonia monooxygenase</t>
  </si>
  <si>
    <t>PF02462</t>
  </si>
  <si>
    <t>Opacity</t>
  </si>
  <si>
    <t>Opacity family porin protein</t>
  </si>
  <si>
    <t>PF02463</t>
  </si>
  <si>
    <t>SMC_N</t>
  </si>
  <si>
    <t>RecF/RecN/SMC N terminal domain</t>
  </si>
  <si>
    <t>PF02464</t>
  </si>
  <si>
    <t>CinA</t>
  </si>
  <si>
    <t>Competence-damaged protein</t>
  </si>
  <si>
    <t>PF02465</t>
  </si>
  <si>
    <t>FliD_N</t>
  </si>
  <si>
    <t>Flagellar hook-associated protein 2 N-terminus</t>
  </si>
  <si>
    <t>PF02466</t>
  </si>
  <si>
    <t>Tim17</t>
  </si>
  <si>
    <t>Tim17/Tim22/Tim23/Pmp24 family</t>
  </si>
  <si>
    <t>PF02467</t>
  </si>
  <si>
    <t>Whib</t>
  </si>
  <si>
    <t>Transcription factor WhiB</t>
  </si>
  <si>
    <t>PF02468</t>
  </si>
  <si>
    <t>PsbN</t>
  </si>
  <si>
    <t>Photosystem II reaction centre N protein (psbN)</t>
  </si>
  <si>
    <t>PF02469</t>
  </si>
  <si>
    <t>Fasciclin</t>
  </si>
  <si>
    <t>Fasciclin domain</t>
  </si>
  <si>
    <t>PF02470</t>
  </si>
  <si>
    <t>MlaD</t>
  </si>
  <si>
    <t>MlaD protein</t>
  </si>
  <si>
    <t>PF02471</t>
  </si>
  <si>
    <t>OspE</t>
  </si>
  <si>
    <t>Borrelia outer surface protein E</t>
  </si>
  <si>
    <t>PF02472</t>
  </si>
  <si>
    <t>ExbD</t>
  </si>
  <si>
    <t>Biopolymer transport protein ExbD/TolR</t>
  </si>
  <si>
    <t>PF02474</t>
  </si>
  <si>
    <t>NodA</t>
  </si>
  <si>
    <t>Nodulation protein A (NodA)</t>
  </si>
  <si>
    <t>PF02475</t>
  </si>
  <si>
    <t>Met_1</t>
  </si>
  <si>
    <t>Met-1+ like-protein</t>
  </si>
  <si>
    <t>PF02476</t>
  </si>
  <si>
    <t>US2</t>
  </si>
  <si>
    <t>US2 family</t>
  </si>
  <si>
    <t>PF02477</t>
  </si>
  <si>
    <t>Nairo_nucleo</t>
  </si>
  <si>
    <t>Nucleocapsid N protein</t>
  </si>
  <si>
    <t>PF02478</t>
  </si>
  <si>
    <t>Pneumo_phosprot</t>
  </si>
  <si>
    <t>Pneumovirus phosphoprotein</t>
  </si>
  <si>
    <t>PF02479</t>
  </si>
  <si>
    <t>Herpes_IE68</t>
  </si>
  <si>
    <t>Herpesvirus immediate early protein</t>
  </si>
  <si>
    <t>PF02480</t>
  </si>
  <si>
    <t>Herpes_gE</t>
  </si>
  <si>
    <t>Alphaherpesvirus glycoprotein E</t>
  </si>
  <si>
    <t>PF02481</t>
  </si>
  <si>
    <t>DNA_processg_A</t>
  </si>
  <si>
    <t>DNA recombination-mediator protein A</t>
  </si>
  <si>
    <t>PF02482</t>
  </si>
  <si>
    <t>Ribosomal_S3AE</t>
  </si>
  <si>
    <t>Sigma 54 modulation protein / S3EA ribosomal protein</t>
  </si>
  <si>
    <t>PF02484</t>
  </si>
  <si>
    <t>Rhabdo_NV</t>
  </si>
  <si>
    <t>Rhabdovirus Non-virion protein</t>
  </si>
  <si>
    <t>PF02485</t>
  </si>
  <si>
    <t>Branch</t>
  </si>
  <si>
    <t>Core-2/I-Branching enzyme</t>
  </si>
  <si>
    <t>PF02486</t>
  </si>
  <si>
    <t>Rep_trans</t>
  </si>
  <si>
    <t>Replication initiation factor</t>
  </si>
  <si>
    <t>PF02487</t>
  </si>
  <si>
    <t>CLN3</t>
  </si>
  <si>
    <t>CLN3 protein</t>
  </si>
  <si>
    <t>PF02488</t>
  </si>
  <si>
    <t>EMA</t>
  </si>
  <si>
    <t>Merozoite Antigen</t>
  </si>
  <si>
    <t>PF02489</t>
  </si>
  <si>
    <t>Herpes_glycop_H</t>
  </si>
  <si>
    <t>Herpesvirus glycoprotein H</t>
  </si>
  <si>
    <t>PF02491</t>
  </si>
  <si>
    <t>SHS2_FTSA</t>
  </si>
  <si>
    <t>SHS2 domain inserted in FTSA</t>
  </si>
  <si>
    <t>PF02492</t>
  </si>
  <si>
    <t>cobW</t>
  </si>
  <si>
    <t>CobW/HypB/UreG, nucleotide-binding domain</t>
  </si>
  <si>
    <t>PF02493</t>
  </si>
  <si>
    <t>MORN</t>
  </si>
  <si>
    <t>MORN repeat</t>
  </si>
  <si>
    <t>PF02494</t>
  </si>
  <si>
    <t>HYR</t>
  </si>
  <si>
    <t>HYR domain</t>
  </si>
  <si>
    <t>PF02495</t>
  </si>
  <si>
    <t>7kD_coat</t>
  </si>
  <si>
    <t>7kD viral coat protein</t>
  </si>
  <si>
    <t>PF02496</t>
  </si>
  <si>
    <t>ABA_WDS</t>
  </si>
  <si>
    <t>ABA/WDS induced protein</t>
  </si>
  <si>
    <t>PF02497</t>
  </si>
  <si>
    <t>Arteri_GP4</t>
  </si>
  <si>
    <t>Arterivirus glycoprotein</t>
  </si>
  <si>
    <t>PF02498</t>
  </si>
  <si>
    <t>Bro-N</t>
  </si>
  <si>
    <t>BRO family, N-terminal domain</t>
  </si>
  <si>
    <t>PF02499</t>
  </si>
  <si>
    <t>DNA_pack_C</t>
  </si>
  <si>
    <t>Probable DNA packing protein, C-terminus</t>
  </si>
  <si>
    <t>PF02500</t>
  </si>
  <si>
    <t>DNA_pack_N</t>
  </si>
  <si>
    <t xml:space="preserve">Probable DNA packing protein, N-terminus </t>
  </si>
  <si>
    <t>PF02501</t>
  </si>
  <si>
    <t>T2SSI</t>
  </si>
  <si>
    <t>Type II secretion system (T2SS), protein I</t>
  </si>
  <si>
    <t>PF02502</t>
  </si>
  <si>
    <t>LacAB_rpiB</t>
  </si>
  <si>
    <t>Ribose/Galactose Isomerase</t>
  </si>
  <si>
    <t>PF02503</t>
  </si>
  <si>
    <t>PP_kinase</t>
  </si>
  <si>
    <t>Polyphosphate kinase middle domain</t>
  </si>
  <si>
    <t>PF02504</t>
  </si>
  <si>
    <t>FA_synthesis</t>
  </si>
  <si>
    <t>Fatty acid synthesis protein</t>
  </si>
  <si>
    <t>PF02505</t>
  </si>
  <si>
    <t>MCR_D</t>
  </si>
  <si>
    <t>Methyl-coenzyme M reductase operon protein D</t>
  </si>
  <si>
    <t>PF02507</t>
  </si>
  <si>
    <t>PSI_PsaF</t>
  </si>
  <si>
    <t>Photosystem I reaction centre subunit III</t>
  </si>
  <si>
    <t>PF02508</t>
  </si>
  <si>
    <t>Rnf-Nqr</t>
  </si>
  <si>
    <t>Rnf-Nqr subunit, membrane protein</t>
  </si>
  <si>
    <t>PF02509</t>
  </si>
  <si>
    <t>Rota_NS35</t>
  </si>
  <si>
    <t>Rotavirus non-structural protein 35</t>
  </si>
  <si>
    <t>PF02510</t>
  </si>
  <si>
    <t>SPAN</t>
  </si>
  <si>
    <t>Surface presentation of antigens protein</t>
  </si>
  <si>
    <t>PF02511</t>
  </si>
  <si>
    <t>Thy1</t>
  </si>
  <si>
    <t>Thymidylate synthase complementing protein</t>
  </si>
  <si>
    <t>PF02512</t>
  </si>
  <si>
    <t>UK</t>
  </si>
  <si>
    <t>Virulence determinant</t>
  </si>
  <si>
    <t>PF02513</t>
  </si>
  <si>
    <t>Spin-Ssty</t>
  </si>
  <si>
    <t>Spin/Ssty Family</t>
  </si>
  <si>
    <t>PF02514</t>
  </si>
  <si>
    <t>CobN-Mg_chel</t>
  </si>
  <si>
    <t>CobN/Magnesium Chelatase</t>
  </si>
  <si>
    <t>PF02515</t>
  </si>
  <si>
    <t>CoA_transf_3</t>
  </si>
  <si>
    <t>CoA-transferase family III</t>
  </si>
  <si>
    <t>PF02516</t>
  </si>
  <si>
    <t>STT3</t>
  </si>
  <si>
    <t>Oligosaccharyl transferase STT3 subunit</t>
  </si>
  <si>
    <t>PF02517</t>
  </si>
  <si>
    <t>Abi</t>
  </si>
  <si>
    <t>CAAX protease self-immunity</t>
  </si>
  <si>
    <t>PF02518</t>
  </si>
  <si>
    <t>HATPase_c</t>
  </si>
  <si>
    <t>Histidine kinase-, DNA gyrase B-, and HSP9-like ATPase</t>
  </si>
  <si>
    <t>PF02519</t>
  </si>
  <si>
    <t>Auxin_inducible</t>
  </si>
  <si>
    <t>Auxin responsive protein</t>
  </si>
  <si>
    <t>PF02520</t>
  </si>
  <si>
    <t>DUF148</t>
  </si>
  <si>
    <t>Domain of unknown function DUF148</t>
  </si>
  <si>
    <t>PF02521</t>
  </si>
  <si>
    <t>HP_OMP_2</t>
  </si>
  <si>
    <t>Putative outer membrane protein</t>
  </si>
  <si>
    <t>PF02522</t>
  </si>
  <si>
    <t>Antibiotic_NAT</t>
  </si>
  <si>
    <t>Aminoglycoside 3-N-acetyltransferase</t>
  </si>
  <si>
    <t>PF02524</t>
  </si>
  <si>
    <t>KID</t>
  </si>
  <si>
    <t>KID repeat</t>
  </si>
  <si>
    <t>PF02525</t>
  </si>
  <si>
    <t>Flavodoxin_2</t>
  </si>
  <si>
    <t>Flavodoxin-like fold</t>
  </si>
  <si>
    <t>PF02526</t>
  </si>
  <si>
    <t>GBP_repeat</t>
  </si>
  <si>
    <t>Glycophorin-binding protein</t>
  </si>
  <si>
    <t>PF02527</t>
  </si>
  <si>
    <t>GidB</t>
  </si>
  <si>
    <t>rRNA small subunit methyltransferase G</t>
  </si>
  <si>
    <t>PF02529</t>
  </si>
  <si>
    <t>PetG</t>
  </si>
  <si>
    <t>Cytochrome B6-F complex subunit 5</t>
  </si>
  <si>
    <t>PF02530</t>
  </si>
  <si>
    <t>Porin_2</t>
  </si>
  <si>
    <t>Porin subfamily</t>
  </si>
  <si>
    <t>PF02531</t>
  </si>
  <si>
    <t>PsaD</t>
  </si>
  <si>
    <t>PF02532</t>
  </si>
  <si>
    <t>PsbI</t>
  </si>
  <si>
    <t>Photosystem II reaction centre I protein (PSII 4.8 kDa protein)</t>
  </si>
  <si>
    <t>PF02533</t>
  </si>
  <si>
    <t>PsbK</t>
  </si>
  <si>
    <t>Photosystem II 4 kDa reaction centre component</t>
  </si>
  <si>
    <t>PF02534</t>
  </si>
  <si>
    <t>T4SS-DNA_transf</t>
  </si>
  <si>
    <t>Type IV secretory system Conjugative DNA transfer</t>
  </si>
  <si>
    <t>PF02535</t>
  </si>
  <si>
    <t>Zip</t>
  </si>
  <si>
    <t>ZIP Zinc transporter</t>
  </si>
  <si>
    <t>PF02536</t>
  </si>
  <si>
    <t>mTERF</t>
  </si>
  <si>
    <t>PF02537</t>
  </si>
  <si>
    <t>CRCB</t>
  </si>
  <si>
    <t>CrcB-like protein, Camphor Resistance (CrcB)</t>
  </si>
  <si>
    <t>PF02538</t>
  </si>
  <si>
    <t>Hydantoinase_B</t>
  </si>
  <si>
    <t>Hydantoinase B/oxoprolinase</t>
  </si>
  <si>
    <t>PF02540</t>
  </si>
  <si>
    <t>NAD_synthase</t>
  </si>
  <si>
    <t>NAD synthase</t>
  </si>
  <si>
    <t>PF02541</t>
  </si>
  <si>
    <t>Ppx-GppA</t>
  </si>
  <si>
    <t>Ppx/GppA phosphatase family</t>
  </si>
  <si>
    <t>PF02542</t>
  </si>
  <si>
    <t>YgbB</t>
  </si>
  <si>
    <t>YgbB family</t>
  </si>
  <si>
    <t>PF02543</t>
  </si>
  <si>
    <t>Carbam_trans_N</t>
  </si>
  <si>
    <t>Carbamoyltransferase N-terminus</t>
  </si>
  <si>
    <t>PF02544</t>
  </si>
  <si>
    <t>Steroid_dh</t>
  </si>
  <si>
    <t xml:space="preserve">3-oxo-5-alpha-steroid 4-dehydrogenase </t>
  </si>
  <si>
    <t>PF02545</t>
  </si>
  <si>
    <t>Maf</t>
  </si>
  <si>
    <t>Maf-like protein</t>
  </si>
  <si>
    <t>PF02547</t>
  </si>
  <si>
    <t>Queuosine_synth</t>
  </si>
  <si>
    <t>Queuosine biosynthesis protein</t>
  </si>
  <si>
    <t>PF02548</t>
  </si>
  <si>
    <t>Pantoate_transf</t>
  </si>
  <si>
    <t>Ketopantoate hydroxymethyltransferase</t>
  </si>
  <si>
    <t>PF02550</t>
  </si>
  <si>
    <t>AcetylCoA_hydro</t>
  </si>
  <si>
    <t>Acetyl-CoA hydrolase/transferase N-terminal domain</t>
  </si>
  <si>
    <t>PF02551</t>
  </si>
  <si>
    <t>Acyl_CoA_thio</t>
  </si>
  <si>
    <t>Acyl-CoA thioesterase</t>
  </si>
  <si>
    <t>PF02552</t>
  </si>
  <si>
    <t>CO_dh</t>
  </si>
  <si>
    <t>CO dehydrogenase beta subunit/acetyl-CoA synthase epsilon subunit</t>
  </si>
  <si>
    <t>PF02553</t>
  </si>
  <si>
    <t>CbiN</t>
  </si>
  <si>
    <t>Cobalt transport protein component CbiN</t>
  </si>
  <si>
    <t>PF02554</t>
  </si>
  <si>
    <t>CstA</t>
  </si>
  <si>
    <t>Carbon starvation protein CstA</t>
  </si>
  <si>
    <t>PF02556</t>
  </si>
  <si>
    <t>SecB</t>
  </si>
  <si>
    <t>Preprotein translocase subunit SecB</t>
  </si>
  <si>
    <t>PF02557</t>
  </si>
  <si>
    <t>VanY</t>
  </si>
  <si>
    <t>PF02558</t>
  </si>
  <si>
    <t>ApbA</t>
  </si>
  <si>
    <t>Ketopantoate reductase PanE/ApbA</t>
  </si>
  <si>
    <t>PF02559</t>
  </si>
  <si>
    <t>CarD_CdnL_TRCF</t>
  </si>
  <si>
    <t>CarD-like/TRCF domain</t>
  </si>
  <si>
    <t>PF02560</t>
  </si>
  <si>
    <t>Cyanate_lyase</t>
  </si>
  <si>
    <t>Cyanate lyase C-terminal domain</t>
  </si>
  <si>
    <t>PF02561</t>
  </si>
  <si>
    <t>FliS</t>
  </si>
  <si>
    <t>Flagellar protein FliS</t>
  </si>
  <si>
    <t>PF02562</t>
  </si>
  <si>
    <t>PhoH</t>
  </si>
  <si>
    <t>PhoH-like protein</t>
  </si>
  <si>
    <t>PF02563</t>
  </si>
  <si>
    <t>Poly_export</t>
  </si>
  <si>
    <t>Polysaccharide biosynthesis/export protein</t>
  </si>
  <si>
    <t>PF02565</t>
  </si>
  <si>
    <t>RecO_C</t>
  </si>
  <si>
    <t>Recombination protein O C terminal</t>
  </si>
  <si>
    <t>PF02566</t>
  </si>
  <si>
    <t>OsmC</t>
  </si>
  <si>
    <t>OsmC-like protein</t>
  </si>
  <si>
    <t>PF02567</t>
  </si>
  <si>
    <t>PhzC-PhzF</t>
  </si>
  <si>
    <t>Phenazine biosynthesis-like protein</t>
  </si>
  <si>
    <t>PF02568</t>
  </si>
  <si>
    <t>ThiI</t>
  </si>
  <si>
    <t>Thiamine biosynthesis protein (ThiI)</t>
  </si>
  <si>
    <t>PF02569</t>
  </si>
  <si>
    <t>Pantoate_ligase</t>
  </si>
  <si>
    <t>Pantoate-beta-alanine ligase</t>
  </si>
  <si>
    <t>PF02570</t>
  </si>
  <si>
    <t>CbiC</t>
  </si>
  <si>
    <t>Precorrin-8X methylmutase</t>
  </si>
  <si>
    <t>PF02571</t>
  </si>
  <si>
    <t>CbiJ</t>
  </si>
  <si>
    <t>Precorrin-6x reductase CbiJ/CobK</t>
  </si>
  <si>
    <t>PF02572</t>
  </si>
  <si>
    <t>CobA_CobO_BtuR</t>
  </si>
  <si>
    <t>ATP:corrinoid adenosyltransferase BtuR/CobO/CobP</t>
  </si>
  <si>
    <t>PF02574</t>
  </si>
  <si>
    <t>S-methyl_trans</t>
  </si>
  <si>
    <t>Homocysteine S-methyltransferase</t>
  </si>
  <si>
    <t>PF02575</t>
  </si>
  <si>
    <t>YbaB_DNA_bd</t>
  </si>
  <si>
    <t>YbaB/EbfC DNA-binding family</t>
  </si>
  <si>
    <t>PF02576</t>
  </si>
  <si>
    <t>DUF15</t>
  </si>
  <si>
    <t xml:space="preserve">Putative ribosome maturation factor RimP </t>
  </si>
  <si>
    <t>PF02577</t>
  </si>
  <si>
    <t>DNase-RNase</t>
  </si>
  <si>
    <t>Bifunctional nuclease</t>
  </si>
  <si>
    <t>PF02578</t>
  </si>
  <si>
    <t>Cu-oxidase_4</t>
  </si>
  <si>
    <t>Multi-copper polyphenol oxidoreductase laccase</t>
  </si>
  <si>
    <t>PF02579</t>
  </si>
  <si>
    <t>Nitro_FeMo-Co</t>
  </si>
  <si>
    <t>Dinitrogenase iron-molybdenum cofactor</t>
  </si>
  <si>
    <t>PF02580</t>
  </si>
  <si>
    <t>Tyr_Deacylase</t>
  </si>
  <si>
    <t>D-Tyr-tRNA(Tyr) deacylase</t>
  </si>
  <si>
    <t>PF02581</t>
  </si>
  <si>
    <t>TMP-TENI</t>
  </si>
  <si>
    <t>Thiamine monophosphate synthase/TENI</t>
  </si>
  <si>
    <t>PF02582</t>
  </si>
  <si>
    <t>DUF155</t>
  </si>
  <si>
    <t>Uncharacterised ACR, YagE family COG1723</t>
  </si>
  <si>
    <t>PF02583</t>
  </si>
  <si>
    <t>Trns_repr_metal</t>
  </si>
  <si>
    <t>Metal-sensitive transcriptional repressor</t>
  </si>
  <si>
    <t>PF02585</t>
  </si>
  <si>
    <t>PIG-L</t>
  </si>
  <si>
    <t>GlcNAc-PI de-N-acetylase</t>
  </si>
  <si>
    <t>PF02586</t>
  </si>
  <si>
    <t>SRAP</t>
  </si>
  <si>
    <t>SOS response associated peptidase (SRAP)</t>
  </si>
  <si>
    <t>PF02588</t>
  </si>
  <si>
    <t>YitT_membrane</t>
  </si>
  <si>
    <t>Uncharacterised 5xTM membrane BCR, YitT family COG1284</t>
  </si>
  <si>
    <t>PF02589</t>
  </si>
  <si>
    <t>DUF162</t>
  </si>
  <si>
    <t>Uncharacterised ACR, YkgG family COG1556</t>
  </si>
  <si>
    <t>PF02590</t>
  </si>
  <si>
    <t>SPOUT_MTase</t>
  </si>
  <si>
    <t>Predicted SPOUT methyltransferase</t>
  </si>
  <si>
    <t>PF02591</t>
  </si>
  <si>
    <t>zf-RING_7</t>
  </si>
  <si>
    <t>C4-type zinc ribbon domain</t>
  </si>
  <si>
    <t>PF02592</t>
  </si>
  <si>
    <t>Vut_1</t>
  </si>
  <si>
    <t>Putative vitamin uptake transporter</t>
  </si>
  <si>
    <t>PF02593</t>
  </si>
  <si>
    <t>DUF166</t>
  </si>
  <si>
    <t>PF02594</t>
  </si>
  <si>
    <t>DUF167</t>
  </si>
  <si>
    <t>Uncharacterised ACR, YggU family COG1872</t>
  </si>
  <si>
    <t>PF02595</t>
  </si>
  <si>
    <t>Gly_kinase</t>
  </si>
  <si>
    <t>Glycerate kinase family</t>
  </si>
  <si>
    <t>PF02596</t>
  </si>
  <si>
    <t>DUF169</t>
  </si>
  <si>
    <t>Uncharacterised ArCR, COG243</t>
  </si>
  <si>
    <t>PF02597</t>
  </si>
  <si>
    <t>ThiS</t>
  </si>
  <si>
    <t>ThiS family</t>
  </si>
  <si>
    <t>PF02598</t>
  </si>
  <si>
    <t>Methyltrn_RNA_3</t>
  </si>
  <si>
    <t>Putative RNA methyltransferase</t>
  </si>
  <si>
    <t>PF02599</t>
  </si>
  <si>
    <t>CsrA</t>
  </si>
  <si>
    <t>Global regulator protein family</t>
  </si>
  <si>
    <t>PF02600</t>
  </si>
  <si>
    <t>DsbB</t>
  </si>
  <si>
    <t>Disulfide bond formation protein DsbB</t>
  </si>
  <si>
    <t>PF02601</t>
  </si>
  <si>
    <t>Exonuc_VII_L</t>
  </si>
  <si>
    <t>Exonuclease VII, large subunit</t>
  </si>
  <si>
    <t>PF02602</t>
  </si>
  <si>
    <t>HEM4</t>
  </si>
  <si>
    <t>Uroporphyrinogen-III synthase HemD</t>
  </si>
  <si>
    <t>PF02603</t>
  </si>
  <si>
    <t>Hpr_kinase_N</t>
  </si>
  <si>
    <t>HPr Serine kinase N terminus</t>
  </si>
  <si>
    <t>PF02604</t>
  </si>
  <si>
    <t>PhdYeFM_antitox</t>
  </si>
  <si>
    <t>Antitoxin Phd_YefM, type II toxin-antitoxin system</t>
  </si>
  <si>
    <t>PF02605</t>
  </si>
  <si>
    <t>PsaL</t>
  </si>
  <si>
    <t>Photosystem I reaction centre subunit XI</t>
  </si>
  <si>
    <t>PF02606</t>
  </si>
  <si>
    <t>LpxK</t>
  </si>
  <si>
    <t>Tetraacyldisaccharide-1-P 4'-kinase</t>
  </si>
  <si>
    <t>PF02607</t>
  </si>
  <si>
    <t>B12-binding_2</t>
  </si>
  <si>
    <t>PF02608</t>
  </si>
  <si>
    <t>Bmp</t>
  </si>
  <si>
    <t>Basic membrane protein</t>
  </si>
  <si>
    <t>PF02609</t>
  </si>
  <si>
    <t>Exonuc_VII_S</t>
  </si>
  <si>
    <t>Exonuclease VII small subunit</t>
  </si>
  <si>
    <t>PF02610</t>
  </si>
  <si>
    <t>Arabinose_Isome</t>
  </si>
  <si>
    <t>L-arabinose isomerase</t>
  </si>
  <si>
    <t>PF02611</t>
  </si>
  <si>
    <t>CDH</t>
  </si>
  <si>
    <t>CDP-diacylglycerol pyrophosphatase</t>
  </si>
  <si>
    <t>PF02613</t>
  </si>
  <si>
    <t>Nitrate_red_del</t>
  </si>
  <si>
    <t>Nitrate reductase delta subunit</t>
  </si>
  <si>
    <t>PF02614</t>
  </si>
  <si>
    <t>UxaC</t>
  </si>
  <si>
    <t>Glucuronate isomerase</t>
  </si>
  <si>
    <t>PF02615</t>
  </si>
  <si>
    <t>Ldh_2</t>
  </si>
  <si>
    <t>Malate/L-lactate dehydrogenase</t>
  </si>
  <si>
    <t>PF02616</t>
  </si>
  <si>
    <t>SMC_ScpA</t>
  </si>
  <si>
    <t>Segregation and condensation protein ScpA</t>
  </si>
  <si>
    <t>PF02617</t>
  </si>
  <si>
    <t>ClpS</t>
  </si>
  <si>
    <t>ATP-dependent Clp protease adaptor protein ClpS</t>
  </si>
  <si>
    <t>PF02618</t>
  </si>
  <si>
    <t>YceG</t>
  </si>
  <si>
    <t>YceG-like family</t>
  </si>
  <si>
    <t>PF02620</t>
  </si>
  <si>
    <t>DUF177</t>
  </si>
  <si>
    <t>Uncharacterized ACR, COG1399</t>
  </si>
  <si>
    <t>PF02621</t>
  </si>
  <si>
    <t>VitK2_biosynth</t>
  </si>
  <si>
    <t>Menaquinone biosynthesis</t>
  </si>
  <si>
    <t>PF02622</t>
  </si>
  <si>
    <t>DUF179</t>
  </si>
  <si>
    <t>Uncharacterized ACR, COG1678</t>
  </si>
  <si>
    <t>PF02623</t>
  </si>
  <si>
    <t>FliW</t>
  </si>
  <si>
    <t>FliW protein</t>
  </si>
  <si>
    <t>PF02624</t>
  </si>
  <si>
    <t>YcaO</t>
  </si>
  <si>
    <t>YcaO cyclodehydratase, ATP-ad Mg2+-binding</t>
  </si>
  <si>
    <t>PF02625</t>
  </si>
  <si>
    <t>XdhC_CoxI</t>
  </si>
  <si>
    <t>XdhC and CoxI family</t>
  </si>
  <si>
    <t>PF02626</t>
  </si>
  <si>
    <t>AHS2</t>
  </si>
  <si>
    <t>Allophanate hydrolase subunit 2</t>
  </si>
  <si>
    <t>PF02627</t>
  </si>
  <si>
    <t>CMD</t>
  </si>
  <si>
    <t>Carboxymuconolactone decarboxylase family</t>
  </si>
  <si>
    <t>PF02628</t>
  </si>
  <si>
    <t>COX15-CtaA</t>
  </si>
  <si>
    <t>Cytochrome oxidase assembly protein</t>
  </si>
  <si>
    <t>PF02629</t>
  </si>
  <si>
    <t>CoA_binding</t>
  </si>
  <si>
    <t>CoA binding domain</t>
  </si>
  <si>
    <t>PF02630</t>
  </si>
  <si>
    <t>SCO1-SenC</t>
  </si>
  <si>
    <t>SCO1/SenC</t>
  </si>
  <si>
    <t>PF02631</t>
  </si>
  <si>
    <t>RecX</t>
  </si>
  <si>
    <t>RecX family</t>
  </si>
  <si>
    <t>PF02632</t>
  </si>
  <si>
    <t>BioY</t>
  </si>
  <si>
    <t>BioY family</t>
  </si>
  <si>
    <t>PF02633</t>
  </si>
  <si>
    <t>Creatininase</t>
  </si>
  <si>
    <t>Creatinine amidohydrolase</t>
  </si>
  <si>
    <t>PF02634</t>
  </si>
  <si>
    <t>FdhD-NarQ</t>
  </si>
  <si>
    <t>FdhD/NarQ family</t>
  </si>
  <si>
    <t>PF02635</t>
  </si>
  <si>
    <t>DrsE</t>
  </si>
  <si>
    <t>DsrE/DsrF-like family</t>
  </si>
  <si>
    <t>PF02636</t>
  </si>
  <si>
    <t>Methyltransf_28</t>
  </si>
  <si>
    <t>Putative S-adenosyl-L-methionine-dependent methyltransferase</t>
  </si>
  <si>
    <t>PF02637</t>
  </si>
  <si>
    <t>GatB_Yqey</t>
  </si>
  <si>
    <t>GatB domain</t>
  </si>
  <si>
    <t>PF02638</t>
  </si>
  <si>
    <t>GHL1</t>
  </si>
  <si>
    <t>Glycosyl hydrolase-like 1</t>
  </si>
  <si>
    <t>PF02639</t>
  </si>
  <si>
    <t>DUF188</t>
  </si>
  <si>
    <t>Uncharacterized BCR, YaiI/YqxD family COG1671</t>
  </si>
  <si>
    <t>PF02641</t>
  </si>
  <si>
    <t>Uncharacterized ACR, COG1993</t>
  </si>
  <si>
    <t>PF02643</t>
  </si>
  <si>
    <t>DUF192</t>
  </si>
  <si>
    <t>Uncharacterized ACR, COG143</t>
  </si>
  <si>
    <t>PF02645</t>
  </si>
  <si>
    <t>DegV</t>
  </si>
  <si>
    <t>Uncharacterised protein, DegV family COG137</t>
  </si>
  <si>
    <t>PF02646</t>
  </si>
  <si>
    <t>RmuC</t>
  </si>
  <si>
    <t>RmuC family</t>
  </si>
  <si>
    <t>PF02649</t>
  </si>
  <si>
    <t>GCHY-1</t>
  </si>
  <si>
    <t>Type I GTP cyclohydrolase folE2</t>
  </si>
  <si>
    <t>PF02650</t>
  </si>
  <si>
    <t>HTH_WhiA</t>
  </si>
  <si>
    <t>WhiA C-terminal HTH domain</t>
  </si>
  <si>
    <t>PF02652</t>
  </si>
  <si>
    <t>Lactate_perm</t>
  </si>
  <si>
    <t>L-lactate permease</t>
  </si>
  <si>
    <t>PF02653</t>
  </si>
  <si>
    <t>BPD_transp_2</t>
  </si>
  <si>
    <t>Branched-chain amino acid transport system / permease component</t>
  </si>
  <si>
    <t>PF02654</t>
  </si>
  <si>
    <t>CobS</t>
  </si>
  <si>
    <t>Cobalamin-5-phosphate synthase</t>
  </si>
  <si>
    <t>PF02655</t>
  </si>
  <si>
    <t>ATP-grasp_3</t>
  </si>
  <si>
    <t>PF02656</t>
  </si>
  <si>
    <t>Domain of unknown function (DUF22)</t>
  </si>
  <si>
    <t>PF02657</t>
  </si>
  <si>
    <t>SufE</t>
  </si>
  <si>
    <t>Fe-S metabolism associated domain</t>
  </si>
  <si>
    <t>PF02659</t>
  </si>
  <si>
    <t>Mntp</t>
  </si>
  <si>
    <t>Putative manganese efflux pump</t>
  </si>
  <si>
    <t>PF02660</t>
  </si>
  <si>
    <t>G3P_acyltransf</t>
  </si>
  <si>
    <t>Glycerol-3-phosphate acyltransferase</t>
  </si>
  <si>
    <t>PF02661</t>
  </si>
  <si>
    <t>Fic</t>
  </si>
  <si>
    <t>Fic/DOC family</t>
  </si>
  <si>
    <t>PF02662</t>
  </si>
  <si>
    <t>FlpD</t>
  </si>
  <si>
    <t>Methyl-viologen-reducing hydrogenase, delta subunit</t>
  </si>
  <si>
    <t>PF02663</t>
  </si>
  <si>
    <t>FmdE</t>
  </si>
  <si>
    <t xml:space="preserve">FmdE, Molybdenum formylmethanofuran dehydrogenase operon </t>
  </si>
  <si>
    <t>PF02664</t>
  </si>
  <si>
    <t>LuxS</t>
  </si>
  <si>
    <t>S-Ribosylhomocysteinase (LuxS)</t>
  </si>
  <si>
    <t>PF02665</t>
  </si>
  <si>
    <t>Nitrate_red_gam</t>
  </si>
  <si>
    <t>Nitrate reductase gamma subunit</t>
  </si>
  <si>
    <t>PF02666</t>
  </si>
  <si>
    <t>PS_Dcarbxylase</t>
  </si>
  <si>
    <t>Phosphatidylserine decarboxylase</t>
  </si>
  <si>
    <t>PF02667</t>
  </si>
  <si>
    <t>SCFA_trans</t>
  </si>
  <si>
    <t>Short chain fatty acid transporter</t>
  </si>
  <si>
    <t>PF02668</t>
  </si>
  <si>
    <t>TauD</t>
  </si>
  <si>
    <t>Taurine catabolism dioxygenase TauD, TfdA family</t>
  </si>
  <si>
    <t>PF02669</t>
  </si>
  <si>
    <t>KdpC</t>
  </si>
  <si>
    <t>K+-transporting ATPase, c chain</t>
  </si>
  <si>
    <t>PF02670</t>
  </si>
  <si>
    <t>DXP_reductoisom</t>
  </si>
  <si>
    <t>1-deoxy-D-xylulose 5-phosphate reductoisomerase</t>
  </si>
  <si>
    <t>PF02671</t>
  </si>
  <si>
    <t>PAH</t>
  </si>
  <si>
    <t>Paired amphipathic helix repeat</t>
  </si>
  <si>
    <t>PF02672</t>
  </si>
  <si>
    <t>CP12</t>
  </si>
  <si>
    <t>CP12 domain</t>
  </si>
  <si>
    <t>PF02673</t>
  </si>
  <si>
    <t>BacA</t>
  </si>
  <si>
    <t>Bacitracin resistance protein BacA</t>
  </si>
  <si>
    <t>PF02674</t>
  </si>
  <si>
    <t>Colicin_V</t>
  </si>
  <si>
    <t>Colicin V production protein</t>
  </si>
  <si>
    <t>PF02675</t>
  </si>
  <si>
    <t>AdoMet_dc</t>
  </si>
  <si>
    <t xml:space="preserve">S-adenosylmethionine decarboxylase </t>
  </si>
  <si>
    <t>PF02676</t>
  </si>
  <si>
    <t>TYW3</t>
  </si>
  <si>
    <t>Methyltransferase TYW3</t>
  </si>
  <si>
    <t>PF02677</t>
  </si>
  <si>
    <t>DUF28</t>
  </si>
  <si>
    <t>Uncharacterized BCR, COG1636</t>
  </si>
  <si>
    <t>PF02678</t>
  </si>
  <si>
    <t>Pirin</t>
  </si>
  <si>
    <t>PF02679</t>
  </si>
  <si>
    <t>ComA</t>
  </si>
  <si>
    <t>(2R)-phospho-3-sulfolactate synthase (ComA)</t>
  </si>
  <si>
    <t>PF02680</t>
  </si>
  <si>
    <t>DUF211</t>
  </si>
  <si>
    <t>Uncharacterized ArCR, COG1888</t>
  </si>
  <si>
    <t>PF02681</t>
  </si>
  <si>
    <t>DUF212</t>
  </si>
  <si>
    <t>Divergent PAP2 family</t>
  </si>
  <si>
    <t>PF02682</t>
  </si>
  <si>
    <t>AHS1</t>
  </si>
  <si>
    <t>Allophanate hydrolase subunit 1</t>
  </si>
  <si>
    <t>PF02683</t>
  </si>
  <si>
    <t>DsbD</t>
  </si>
  <si>
    <t>Cytochrome C biogenesis protein transmembrane region</t>
  </si>
  <si>
    <t>PF02684</t>
  </si>
  <si>
    <t>LpxB</t>
  </si>
  <si>
    <t>Lipid-A-disaccharide synthetase</t>
  </si>
  <si>
    <t>PF02685</t>
  </si>
  <si>
    <t>Glucokinase</t>
  </si>
  <si>
    <t>PF02686</t>
  </si>
  <si>
    <t>Glu-tRNAGln</t>
  </si>
  <si>
    <t>Glu-tRNAGln amidotransferase C subunit</t>
  </si>
  <si>
    <t>PF02687</t>
  </si>
  <si>
    <t>FtsX</t>
  </si>
  <si>
    <t>FtsX-like permease family</t>
  </si>
  <si>
    <t>PF02689</t>
  </si>
  <si>
    <t>Herpes_Helicase</t>
  </si>
  <si>
    <t>Helicase</t>
  </si>
  <si>
    <t>PF02690</t>
  </si>
  <si>
    <t>Na_Pi_cotrans</t>
  </si>
  <si>
    <t>Na+/Pi-cotransporter</t>
  </si>
  <si>
    <t>PF02691</t>
  </si>
  <si>
    <t>VacA</t>
  </si>
  <si>
    <t>Vacuolating cyotoxin</t>
  </si>
  <si>
    <t>PF02694</t>
  </si>
  <si>
    <t>UPF6</t>
  </si>
  <si>
    <t>Uncharacterised BCR, YnfA/UPF6 family</t>
  </si>
  <si>
    <t>PF02696</t>
  </si>
  <si>
    <t>UPF61</t>
  </si>
  <si>
    <t>Uncharacterized ACR, YdiU/UPF61 family</t>
  </si>
  <si>
    <t>PF02697</t>
  </si>
  <si>
    <t>DUF217</t>
  </si>
  <si>
    <t>Uncharacterized ACR, COG1753</t>
  </si>
  <si>
    <t>PF02698</t>
  </si>
  <si>
    <t>DUF218</t>
  </si>
  <si>
    <t>DUF218 domain</t>
  </si>
  <si>
    <t>PF02699</t>
  </si>
  <si>
    <t>YajC</t>
  </si>
  <si>
    <t>Preprotein translocase subunit</t>
  </si>
  <si>
    <t>PF02700</t>
  </si>
  <si>
    <t>PurS</t>
  </si>
  <si>
    <t>Phosphoribosylformylglycinamidine (FGAM) synthase</t>
  </si>
  <si>
    <t>PF02701</t>
  </si>
  <si>
    <t>zf-Dof</t>
  </si>
  <si>
    <t>Dof domain, zinc finger</t>
  </si>
  <si>
    <t>PF02702</t>
  </si>
  <si>
    <t>KdpD</t>
  </si>
  <si>
    <t>Osmosensitive K+ channel His kinase sensor domain</t>
  </si>
  <si>
    <t>PF02703</t>
  </si>
  <si>
    <t>Adeno_E1A</t>
  </si>
  <si>
    <t>Early E1A protein</t>
  </si>
  <si>
    <t>PF02704</t>
  </si>
  <si>
    <t>GASA</t>
  </si>
  <si>
    <t>Gibberellin regulated protein</t>
  </si>
  <si>
    <t>PF02705</t>
  </si>
  <si>
    <t>K_trans</t>
  </si>
  <si>
    <t>K+ potassium transporter</t>
  </si>
  <si>
    <t>PF02706</t>
  </si>
  <si>
    <t>Wzz</t>
  </si>
  <si>
    <t>Chain length determinant protein</t>
  </si>
  <si>
    <t>PF02707</t>
  </si>
  <si>
    <t>MOSP_N</t>
  </si>
  <si>
    <t>Major Outer Sheath Protein N-terminal region</t>
  </si>
  <si>
    <t>PF02709</t>
  </si>
  <si>
    <t>Glyco_transf_7C</t>
  </si>
  <si>
    <t>N-terminal domain of galactosyltransferase</t>
  </si>
  <si>
    <t>PF02710</t>
  </si>
  <si>
    <t>Hema_HEFG</t>
  </si>
  <si>
    <t>Hemagglutinin domain of haemagglutinin-esterase-fusion glycoprotein</t>
  </si>
  <si>
    <t>PF02711</t>
  </si>
  <si>
    <t>Pap_E4</t>
  </si>
  <si>
    <t>E4 protein</t>
  </si>
  <si>
    <t>PF02713</t>
  </si>
  <si>
    <t>PF02714</t>
  </si>
  <si>
    <t>RSN1_7TM</t>
  </si>
  <si>
    <t>Calcium-dependent channel, 7TM region, putative phosphate</t>
  </si>
  <si>
    <t>PF02718</t>
  </si>
  <si>
    <t>Herpes_UL31</t>
  </si>
  <si>
    <t>Herpesvirus UL31-like protein</t>
  </si>
  <si>
    <t>PF02719</t>
  </si>
  <si>
    <t>Polysacc_synt_2</t>
  </si>
  <si>
    <t>PF02720</t>
  </si>
  <si>
    <t>DUF222</t>
  </si>
  <si>
    <t>Domain of unknown function (DUF222)</t>
  </si>
  <si>
    <t>PF02721</t>
  </si>
  <si>
    <t>DUF223</t>
  </si>
  <si>
    <t>Domain of unknown function DUF223</t>
  </si>
  <si>
    <t>PF02722</t>
  </si>
  <si>
    <t>MOSP_C</t>
  </si>
  <si>
    <t>Major Outer Sheath Protein C-terminal region</t>
  </si>
  <si>
    <t>PF02723</t>
  </si>
  <si>
    <t>NS3_envE</t>
  </si>
  <si>
    <t>Non-structural protein NS3/Small envelope protein E</t>
  </si>
  <si>
    <t>PF02724</t>
  </si>
  <si>
    <t>CDC45</t>
  </si>
  <si>
    <t>CDC45-like protein</t>
  </si>
  <si>
    <t>PF02725</t>
  </si>
  <si>
    <t>Paramyxo_NS_C</t>
  </si>
  <si>
    <t>Non-structural protein C</t>
  </si>
  <si>
    <t>PF02727</t>
  </si>
  <si>
    <t>Cu_amine_oxidN2</t>
  </si>
  <si>
    <t>Copper amine oxidase, N2 domain</t>
  </si>
  <si>
    <t>PF02728</t>
  </si>
  <si>
    <t>Cu_amine_oxidN3</t>
  </si>
  <si>
    <t>Copper amine oxidase, N3 domain</t>
  </si>
  <si>
    <t>PF02729</t>
  </si>
  <si>
    <t>OTCace_N</t>
  </si>
  <si>
    <t>Aspartate/ornithine carbamoyltransferase, carbamoyl-P binding domain</t>
  </si>
  <si>
    <t>PF02730</t>
  </si>
  <si>
    <t>AFOR_N</t>
  </si>
  <si>
    <t>Aldehyde ferredoxin oxidoreductase, N-terminal domain</t>
  </si>
  <si>
    <t>PF02731</t>
  </si>
  <si>
    <t>SKIP_SNW</t>
  </si>
  <si>
    <t>SKIP/SNW domain</t>
  </si>
  <si>
    <t>PF02732</t>
  </si>
  <si>
    <t>ERCC4</t>
  </si>
  <si>
    <t>ERCC4 domain</t>
  </si>
  <si>
    <t>PF02733</t>
  </si>
  <si>
    <t>Dak1</t>
  </si>
  <si>
    <t>Dak1 domain</t>
  </si>
  <si>
    <t>PF02734</t>
  </si>
  <si>
    <t>Dak2</t>
  </si>
  <si>
    <t>DAK2 domain</t>
  </si>
  <si>
    <t>PF02735</t>
  </si>
  <si>
    <t>Ku</t>
  </si>
  <si>
    <t>Ku7/Ku8 beta-barrel domain</t>
  </si>
  <si>
    <t>PF02736</t>
  </si>
  <si>
    <t>Myosin_N</t>
  </si>
  <si>
    <t>Myosin N-terminal SH3-like domain</t>
  </si>
  <si>
    <t>PF02737</t>
  </si>
  <si>
    <t>3HCDH_N</t>
  </si>
  <si>
    <t>3-hydroxyacyl-CoA dehydrogenase, NAD binding domain</t>
  </si>
  <si>
    <t>PF02738</t>
  </si>
  <si>
    <t>Ald_Xan_dh_C2</t>
  </si>
  <si>
    <t>Molybdopterin-binding domain of aldehyde dehydrogenase</t>
  </si>
  <si>
    <t>PF02739</t>
  </si>
  <si>
    <t>5_3_exonuc_N</t>
  </si>
  <si>
    <t>5'-3' exonuclease, N-terminal resolvase-like domain</t>
  </si>
  <si>
    <t>PF02740</t>
  </si>
  <si>
    <t>Colipase_C</t>
  </si>
  <si>
    <t>Colipase, C-terminal domain</t>
  </si>
  <si>
    <t>PF02741</t>
  </si>
  <si>
    <t>FTR_C</t>
  </si>
  <si>
    <t>FTR, proximal lobe</t>
  </si>
  <si>
    <t>PF02742</t>
  </si>
  <si>
    <t>Fe_dep_repr_C</t>
  </si>
  <si>
    <t>Iron dependent repressor, metal binding and dimerisation domain</t>
  </si>
  <si>
    <t>PF02743</t>
  </si>
  <si>
    <t>dCache_1</t>
  </si>
  <si>
    <t>Cache domain</t>
  </si>
  <si>
    <t>PF02744</t>
  </si>
  <si>
    <t>GalP_UDP_tr_C</t>
  </si>
  <si>
    <t>Galactose-1-phosphate uridyl transferase, C-terminal domain</t>
  </si>
  <si>
    <t>PF02745</t>
  </si>
  <si>
    <t>MCR_alpha_N</t>
  </si>
  <si>
    <t>Methyl-coenzyme M reductase alpha subunit, N-terminal domain</t>
  </si>
  <si>
    <t>PF02746</t>
  </si>
  <si>
    <t>MR_MLE_N</t>
  </si>
  <si>
    <t>Mandelate racemase / muconate lactonizing enzyme, N-terminal domain</t>
  </si>
  <si>
    <t>PF02747</t>
  </si>
  <si>
    <t>PCNA_C</t>
  </si>
  <si>
    <t>Proliferating cell nuclear antigen, C-terminal domain</t>
  </si>
  <si>
    <t>PF02748</t>
  </si>
  <si>
    <t>PyrI_C</t>
  </si>
  <si>
    <t>Aspartate carbamoyltransferase regulatory chain, metal binding domain</t>
  </si>
  <si>
    <t>PF02749</t>
  </si>
  <si>
    <t>QRPTase_N</t>
  </si>
  <si>
    <t>Quinolinate phosphoribosyl transferase, N-terminal domain</t>
  </si>
  <si>
    <t>PF02750</t>
  </si>
  <si>
    <t>Synapsin_C</t>
  </si>
  <si>
    <t>Synapsin, ATP binding domain</t>
  </si>
  <si>
    <t>PF02751</t>
  </si>
  <si>
    <t>TFIIA_gamma_C</t>
  </si>
  <si>
    <t>Transcription initiation factor IIA, gamma subunit</t>
  </si>
  <si>
    <t>PF02752</t>
  </si>
  <si>
    <t>Arrestin_C</t>
  </si>
  <si>
    <t>Arrestin (or S-antigen), C-terminal domain</t>
  </si>
  <si>
    <t>PF02753</t>
  </si>
  <si>
    <t>PapD_C</t>
  </si>
  <si>
    <t>Pili assembly chaperone PapD, C-terminal domain</t>
  </si>
  <si>
    <t>PF02754</t>
  </si>
  <si>
    <t>CCG</t>
  </si>
  <si>
    <t>Cysteine-rich domain</t>
  </si>
  <si>
    <t>PF02755</t>
  </si>
  <si>
    <t>RPEL</t>
  </si>
  <si>
    <t>RPEL repeat</t>
  </si>
  <si>
    <t>PF02756</t>
  </si>
  <si>
    <t>GYR</t>
  </si>
  <si>
    <t>GYR motif</t>
  </si>
  <si>
    <t>PF02757</t>
  </si>
  <si>
    <t>YLP</t>
  </si>
  <si>
    <t>YLP motif</t>
  </si>
  <si>
    <t>PF02758</t>
  </si>
  <si>
    <t>PYRIN</t>
  </si>
  <si>
    <t>PAAD/DAPIN/Pyrin domain</t>
  </si>
  <si>
    <t>PF02759</t>
  </si>
  <si>
    <t>RUN</t>
  </si>
  <si>
    <t>RUN domain</t>
  </si>
  <si>
    <t>PF02760</t>
  </si>
  <si>
    <t>HIN</t>
  </si>
  <si>
    <t>HIN-2/IF12x domain</t>
  </si>
  <si>
    <t>PF02761</t>
  </si>
  <si>
    <t>Cbl_N2</t>
  </si>
  <si>
    <t>CBL proto-oncogene N-terminus, EF hand-like domain</t>
  </si>
  <si>
    <t>PF02762</t>
  </si>
  <si>
    <t>Cbl_N3</t>
  </si>
  <si>
    <t>CBL proto-oncogene N-terminus, SH2-like domain</t>
  </si>
  <si>
    <t>PF02763</t>
  </si>
  <si>
    <t>Diphtheria_C</t>
  </si>
  <si>
    <t>Diphtheria toxin, C domain</t>
  </si>
  <si>
    <t>PF02764</t>
  </si>
  <si>
    <t>Diphtheria_T</t>
  </si>
  <si>
    <t>Diphtheria toxin, T domain</t>
  </si>
  <si>
    <t>PF02765</t>
  </si>
  <si>
    <t>POT1</t>
  </si>
  <si>
    <t>Telomeric single stranded DNA binding POT1/CDC13</t>
  </si>
  <si>
    <t>PF02767</t>
  </si>
  <si>
    <t>DNA_pol3_beta_2</t>
  </si>
  <si>
    <t>DNA polymerase III beta subunit, central domain</t>
  </si>
  <si>
    <t>PF02768</t>
  </si>
  <si>
    <t>DNA_pol3_beta_3</t>
  </si>
  <si>
    <t>DNA polymerase III beta subunit, C-terminal domain</t>
  </si>
  <si>
    <t>PF02769</t>
  </si>
  <si>
    <t>AIRS_C</t>
  </si>
  <si>
    <t>AIR synthase related protein, C-terminal domain</t>
  </si>
  <si>
    <t>PF02770</t>
  </si>
  <si>
    <t>Acyl-CoA_dh_M</t>
  </si>
  <si>
    <t>Acyl-CoA dehydrogenase, middle domain</t>
  </si>
  <si>
    <t>PF02771</t>
  </si>
  <si>
    <t>Acyl-CoA_dh_N</t>
  </si>
  <si>
    <t>Acyl-CoA dehydrogenase, N-terminal domain</t>
  </si>
  <si>
    <t>PF02772</t>
  </si>
  <si>
    <t>S-AdoMet_synt_M</t>
  </si>
  <si>
    <t>S-adenosylmethionine synthetase, central domain</t>
  </si>
  <si>
    <t>PF02773</t>
  </si>
  <si>
    <t>S-AdoMet_synt_C</t>
  </si>
  <si>
    <t>S-adenosylmethionine synthetase, C-terminal domain</t>
  </si>
  <si>
    <t>PF02774</t>
  </si>
  <si>
    <t>Semialdhyde_dhC</t>
  </si>
  <si>
    <t>Semialdehyde dehydrogenase, dimerisation domain</t>
  </si>
  <si>
    <t>PF02775</t>
  </si>
  <si>
    <t>TPP_enzyme_C</t>
  </si>
  <si>
    <t>Thiamine pyrophosphate enzyme, C-terminal TPP binding domain</t>
  </si>
  <si>
    <t>PF02776</t>
  </si>
  <si>
    <t>TPP_enzyme_N</t>
  </si>
  <si>
    <t>Thiamine pyrophosphate enzyme, N-terminal TPP binding domain</t>
  </si>
  <si>
    <t>PF02777</t>
  </si>
  <si>
    <t>Sod_Fe_C</t>
  </si>
  <si>
    <t>Iron/manganese superoxide dismutases, C-terminal domain</t>
  </si>
  <si>
    <t>PF02778</t>
  </si>
  <si>
    <t>tRNA_int_endo_N</t>
  </si>
  <si>
    <t>tRNA intron endonuclease, N-terminal domain</t>
  </si>
  <si>
    <t>PF02779</t>
  </si>
  <si>
    <t>Transket_pyr</t>
  </si>
  <si>
    <t>Transketolase, pyrimidine binding domain</t>
  </si>
  <si>
    <t>PF02780</t>
  </si>
  <si>
    <t>Transketolase_C</t>
  </si>
  <si>
    <t>Transketolase, C-terminal domain</t>
  </si>
  <si>
    <t>PF02781</t>
  </si>
  <si>
    <t>G6PD_C</t>
  </si>
  <si>
    <t>Glucose-6-phosphate dehydrogenase, C-terminal domain</t>
  </si>
  <si>
    <t>PF02782</t>
  </si>
  <si>
    <t>FGGY_C</t>
  </si>
  <si>
    <t>FGGY family of carbohydrate kinases, C-terminal domain</t>
  </si>
  <si>
    <t>PF02783</t>
  </si>
  <si>
    <t>MCR_beta_N</t>
  </si>
  <si>
    <t>Methyl-coenzyme M reductase beta subunit, N-terminal domain</t>
  </si>
  <si>
    <t>PF02784</t>
  </si>
  <si>
    <t>Orn_Arg_deC_N</t>
  </si>
  <si>
    <t>Pyridoxal-dependent decarboxylase, pyridoxal binding domain</t>
  </si>
  <si>
    <t>PF02785</t>
  </si>
  <si>
    <t>Biotin_carb_C</t>
  </si>
  <si>
    <t>Biotin carboxylase C-terminal domain</t>
  </si>
  <si>
    <t>PF02786</t>
  </si>
  <si>
    <t>CPSase_L_D2</t>
  </si>
  <si>
    <t>Carbamoyl-phosphate synthase L chain, ATP binding domain</t>
  </si>
  <si>
    <t>PF02787</t>
  </si>
  <si>
    <t>CPSase_L_D3</t>
  </si>
  <si>
    <t>Carbamoyl-phosphate synthetase large chain, oligomerisation domain</t>
  </si>
  <si>
    <t>PF02788</t>
  </si>
  <si>
    <t>RuBisCO_large_N</t>
  </si>
  <si>
    <t>Ribulose bisphosphate carboxylase large chain, N-terminal domain</t>
  </si>
  <si>
    <t>PF02789</t>
  </si>
  <si>
    <t>Peptidase_M17_N</t>
  </si>
  <si>
    <t>Cytosol aminopeptidase family, N-terminal domain</t>
  </si>
  <si>
    <t>PF02790</t>
  </si>
  <si>
    <t>COX2_TM</t>
  </si>
  <si>
    <t>Cytochrome C oxidase subunit II, transmembrane domain</t>
  </si>
  <si>
    <t>PF02791</t>
  </si>
  <si>
    <t>DDT</t>
  </si>
  <si>
    <t>DDT domain</t>
  </si>
  <si>
    <t>PF02792</t>
  </si>
  <si>
    <t>Mago_nashi</t>
  </si>
  <si>
    <t>Mago nashi protein</t>
  </si>
  <si>
    <t>PF02793</t>
  </si>
  <si>
    <t>HRM</t>
  </si>
  <si>
    <t>Hormone receptor domain</t>
  </si>
  <si>
    <t>PF02794</t>
  </si>
  <si>
    <t>HlyC</t>
  </si>
  <si>
    <t>RTX toxin acyltransferase family</t>
  </si>
  <si>
    <t>PF02796</t>
  </si>
  <si>
    <t>HTH_7</t>
  </si>
  <si>
    <t>Helix-turn-helix domain of resolvase</t>
  </si>
  <si>
    <t>PF02797</t>
  </si>
  <si>
    <t>Chal_sti_synt_C</t>
  </si>
  <si>
    <t>Chalcone and stilbene synthases, C-terminal domain</t>
  </si>
  <si>
    <t>PF02798</t>
  </si>
  <si>
    <t>GST_N</t>
  </si>
  <si>
    <t>Glutathione S-transferase, N-terminal domain</t>
  </si>
  <si>
    <t>PF02799</t>
  </si>
  <si>
    <t>NMT_C</t>
  </si>
  <si>
    <t>Myristoyl-CoA:protein N-myristoyltransferase, C-terminal domain</t>
  </si>
  <si>
    <t>PF02800</t>
  </si>
  <si>
    <t>Gp_dh_C</t>
  </si>
  <si>
    <t>Glyceraldehyde 3-phosphate dehydrogenase, C-terminal domain</t>
  </si>
  <si>
    <t>PF02801</t>
  </si>
  <si>
    <t>Ketoacyl-synt_C</t>
  </si>
  <si>
    <t>Beta-ketoacyl synthase, C-terminal domain</t>
  </si>
  <si>
    <t>PF02803</t>
  </si>
  <si>
    <t>Thiolase_C</t>
  </si>
  <si>
    <t>Thiolase, C-terminal domain</t>
  </si>
  <si>
    <t>PF02805</t>
  </si>
  <si>
    <t>Ada_Zn_binding</t>
  </si>
  <si>
    <t>Metal binding domain of Ada</t>
  </si>
  <si>
    <t>PF02806</t>
  </si>
  <si>
    <t>Alpha-amylase_C</t>
  </si>
  <si>
    <t>Alpha amylase, C-terminal all-beta domain</t>
  </si>
  <si>
    <t>PF02807</t>
  </si>
  <si>
    <t>ATP-gua_PtransN</t>
  </si>
  <si>
    <t>ATP:guanido phosphotransferase, N-terminal domain</t>
  </si>
  <si>
    <t>PF02809</t>
  </si>
  <si>
    <t>UIM</t>
  </si>
  <si>
    <t>Ubiquitin interaction motif</t>
  </si>
  <si>
    <t>PF02810</t>
  </si>
  <si>
    <t>SEC-C</t>
  </si>
  <si>
    <t>SEC-C motif</t>
  </si>
  <si>
    <t>PF02811</t>
  </si>
  <si>
    <t>PHP</t>
  </si>
  <si>
    <t>PHP domain</t>
  </si>
  <si>
    <t>PF02812</t>
  </si>
  <si>
    <t>ELFV_dehydrog_N</t>
  </si>
  <si>
    <t>Glu/Leu/Phe/Val dehydrogenase, dimerisation domain</t>
  </si>
  <si>
    <t>PF02813</t>
  </si>
  <si>
    <t>Retro_M</t>
  </si>
  <si>
    <t>Retroviral M domain</t>
  </si>
  <si>
    <t>PF02814</t>
  </si>
  <si>
    <t>UreE_N</t>
  </si>
  <si>
    <t>UreE urease accessory protein, N-terminal domain</t>
  </si>
  <si>
    <t>PF02815</t>
  </si>
  <si>
    <t>MIR</t>
  </si>
  <si>
    <t>MIR domain</t>
  </si>
  <si>
    <t>PF02816</t>
  </si>
  <si>
    <t>Alpha_kinase</t>
  </si>
  <si>
    <t>Alpha-kinase family</t>
  </si>
  <si>
    <t>PF02817</t>
  </si>
  <si>
    <t>E3_binding</t>
  </si>
  <si>
    <t>e3 binding domain</t>
  </si>
  <si>
    <t>PF02818</t>
  </si>
  <si>
    <t>PPAK</t>
  </si>
  <si>
    <t>PPAK motif</t>
  </si>
  <si>
    <t>PF02819</t>
  </si>
  <si>
    <t>Toxin_9</t>
  </si>
  <si>
    <t>Spider toxin</t>
  </si>
  <si>
    <t>PF02820</t>
  </si>
  <si>
    <t>MBT</t>
  </si>
  <si>
    <t>mbt repeat</t>
  </si>
  <si>
    <t>PF02821</t>
  </si>
  <si>
    <t>Staphylokinase</t>
  </si>
  <si>
    <t>Staphylokinase/Streptokinase family</t>
  </si>
  <si>
    <t>PF02822</t>
  </si>
  <si>
    <t>Antistasin</t>
  </si>
  <si>
    <t>Antistasin family</t>
  </si>
  <si>
    <t>PF02823</t>
  </si>
  <si>
    <t>ATP-synt_DE_N</t>
  </si>
  <si>
    <t>ATP synthase, Delta/Epsilon chain, beta-sandwich domain</t>
  </si>
  <si>
    <t>PF02824</t>
  </si>
  <si>
    <t>TGS</t>
  </si>
  <si>
    <t>TGS domain</t>
  </si>
  <si>
    <t>PF02825</t>
  </si>
  <si>
    <t>WWE</t>
  </si>
  <si>
    <t>WWE domain</t>
  </si>
  <si>
    <t>PF02826</t>
  </si>
  <si>
    <t>2-Hacid_dh_C</t>
  </si>
  <si>
    <t>D-isomer specific 2-hydroxyacid dehydrogenase, NAD binding domain</t>
  </si>
  <si>
    <t>PF02827</t>
  </si>
  <si>
    <t>PKI</t>
  </si>
  <si>
    <t>cAMP-dependent protein kinase inhibitor</t>
  </si>
  <si>
    <t>PF02828</t>
  </si>
  <si>
    <t>L27</t>
  </si>
  <si>
    <t>L27 domain</t>
  </si>
  <si>
    <t>PF02829</t>
  </si>
  <si>
    <t>3H</t>
  </si>
  <si>
    <t>3H domain</t>
  </si>
  <si>
    <t>PF02830</t>
  </si>
  <si>
    <t>V4R</t>
  </si>
  <si>
    <t>V4R domain</t>
  </si>
  <si>
    <t>PF02831</t>
  </si>
  <si>
    <t>gpW</t>
  </si>
  <si>
    <t>PF02832</t>
  </si>
  <si>
    <t>Flavi_glycop_C</t>
  </si>
  <si>
    <t>Flavivirus glycoprotein, immunoglobulin-like domain</t>
  </si>
  <si>
    <t>PF02833</t>
  </si>
  <si>
    <t>DHHA2</t>
  </si>
  <si>
    <t>DHHA2 domain</t>
  </si>
  <si>
    <t>PF02834</t>
  </si>
  <si>
    <t>LigT_PEase</t>
  </si>
  <si>
    <t>LigT like Phosphoesterase</t>
  </si>
  <si>
    <t>PF02836</t>
  </si>
  <si>
    <t>Glyco_hydro_2_C</t>
  </si>
  <si>
    <t>Glycosyl hydrolases family 2, TIM barrel domain</t>
  </si>
  <si>
    <t>PF02837</t>
  </si>
  <si>
    <t>Glyco_hydro_2_N</t>
  </si>
  <si>
    <t>Glycosyl hydrolases family 2, sugar binding domain</t>
  </si>
  <si>
    <t>PF02838</t>
  </si>
  <si>
    <t>Glyco_hydro_2b</t>
  </si>
  <si>
    <t>Glycosyl hydrolase family 2, domain 2</t>
  </si>
  <si>
    <t>PF02839</t>
  </si>
  <si>
    <t>CBM_5_12</t>
  </si>
  <si>
    <t>PF02840</t>
  </si>
  <si>
    <t>Prp18</t>
  </si>
  <si>
    <t>Prp18 domain</t>
  </si>
  <si>
    <t>PF02841</t>
  </si>
  <si>
    <t>GBP_C</t>
  </si>
  <si>
    <t>Guanylate-binding protein, C-terminal domain</t>
  </si>
  <si>
    <t>PF02843</t>
  </si>
  <si>
    <t>GARS_C</t>
  </si>
  <si>
    <t>Phosphoribosylglycinamide synthetase, C domain</t>
  </si>
  <si>
    <t>PF02844</t>
  </si>
  <si>
    <t>GARS_N</t>
  </si>
  <si>
    <t>Phosphoribosylglycinamide synthetase, N domain</t>
  </si>
  <si>
    <t>PF02845</t>
  </si>
  <si>
    <t>CUE</t>
  </si>
  <si>
    <t>CUE domain</t>
  </si>
  <si>
    <t>PF02847</t>
  </si>
  <si>
    <t>MA3</t>
  </si>
  <si>
    <t>MA3 domain</t>
  </si>
  <si>
    <t>PF02852</t>
  </si>
  <si>
    <t>Pyr_redox_dim</t>
  </si>
  <si>
    <t>Pyridine nucleotide-disulphide oxidoreductase, dimerisation domain</t>
  </si>
  <si>
    <t>PF02854</t>
  </si>
  <si>
    <t>MIF4G</t>
  </si>
  <si>
    <t>MIF4G domain</t>
  </si>
  <si>
    <t>PF02861</t>
  </si>
  <si>
    <t>Clp_N</t>
  </si>
  <si>
    <t>Clp amino terminal domain, pathogenicity island component</t>
  </si>
  <si>
    <t>PF02862</t>
  </si>
  <si>
    <t>DDHD</t>
  </si>
  <si>
    <t>DDHD domain</t>
  </si>
  <si>
    <t>PF02863</t>
  </si>
  <si>
    <t>Arg_repressor_C</t>
  </si>
  <si>
    <t>Arginine repressor, C-terminal domain</t>
  </si>
  <si>
    <t>PF02864</t>
  </si>
  <si>
    <t>STAT_bind</t>
  </si>
  <si>
    <t>STAT protein, DNA binding domain</t>
  </si>
  <si>
    <t>PF02865</t>
  </si>
  <si>
    <t>STAT_int</t>
  </si>
  <si>
    <t>STAT protein, protein interaction domain</t>
  </si>
  <si>
    <t>PF02866</t>
  </si>
  <si>
    <t>Ldh_1_C</t>
  </si>
  <si>
    <t>lactate/malate dehydrogenase, alpha/beta C-terminal domain</t>
  </si>
  <si>
    <t>PF02867</t>
  </si>
  <si>
    <t>Ribonuc_red_lgC</t>
  </si>
  <si>
    <t>Ribonucleotide reductase, barrel domain</t>
  </si>
  <si>
    <t>PF02868</t>
  </si>
  <si>
    <t>Peptidase_M4_C</t>
  </si>
  <si>
    <t>Thermolysin metallopeptidase, alpha-helical domain</t>
  </si>
  <si>
    <t>PF02870</t>
  </si>
  <si>
    <t>Methyltransf_1N</t>
  </si>
  <si>
    <t>6-O-methylguanine DNA methyltransferase, ribonuclease-like domain</t>
  </si>
  <si>
    <t>PF02872</t>
  </si>
  <si>
    <t>5_nucleotid_C</t>
  </si>
  <si>
    <t>5'-nucleotidase, C-terminal domain</t>
  </si>
  <si>
    <t>PF02873</t>
  </si>
  <si>
    <t>MurB_C</t>
  </si>
  <si>
    <t>UDP-N-acetylenolpyruvoylglucosamine reductase, C-terminal domain</t>
  </si>
  <si>
    <t>PF02874</t>
  </si>
  <si>
    <t>ATP-synt_ab_N</t>
  </si>
  <si>
    <t>ATP synthase alpha/beta family, beta-barrel domain</t>
  </si>
  <si>
    <t>PF02875</t>
  </si>
  <si>
    <t>Mur_ligase_C</t>
  </si>
  <si>
    <t>Mur ligase family, glutamate ligase domain</t>
  </si>
  <si>
    <t>PF02876</t>
  </si>
  <si>
    <t>Stap_Strp_tox_C</t>
  </si>
  <si>
    <t>Staphylococcal/Streptococcal toxin, beta-grasp domain</t>
  </si>
  <si>
    <t>PF02877</t>
  </si>
  <si>
    <t>PARP_reg</t>
  </si>
  <si>
    <t>Poly(ADP-ribose) polymerase, regulatory domain</t>
  </si>
  <si>
    <t>PF02878</t>
  </si>
  <si>
    <t>PGM_PMM_I</t>
  </si>
  <si>
    <t>Phosphoglucomutase/phosphomannomutase, alpha/beta/alpha domain I</t>
  </si>
  <si>
    <t>PF02879</t>
  </si>
  <si>
    <t>PGM_PMM_II</t>
  </si>
  <si>
    <t>Phosphoglucomutase/phosphomannomutase, alpha/beta/alpha domain II</t>
  </si>
  <si>
    <t>PF02880</t>
  </si>
  <si>
    <t>PGM_PMM_III</t>
  </si>
  <si>
    <t>Phosphoglucomutase/phosphomannomutase, alpha/beta/alpha domain III</t>
  </si>
  <si>
    <t>PF02881</t>
  </si>
  <si>
    <t>SRP54_N</t>
  </si>
  <si>
    <t>SRP54-type protein, helical bundle domain</t>
  </si>
  <si>
    <t>PF02882</t>
  </si>
  <si>
    <t>THF_DHG_CYH_C</t>
  </si>
  <si>
    <t>Tetrahydrofolate dehydrogenase/cyclohydrolase, NAD(P)-binding domain</t>
  </si>
  <si>
    <t>PF02883</t>
  </si>
  <si>
    <t>Alpha_adaptinC2</t>
  </si>
  <si>
    <t>Adaptin C-terminal domain</t>
  </si>
  <si>
    <t>PF02884</t>
  </si>
  <si>
    <t>Lyase_8_C</t>
  </si>
  <si>
    <t>Polysaccharide lyase family 8, C-terminal beta-sandwich domain</t>
  </si>
  <si>
    <t>PF02885</t>
  </si>
  <si>
    <t>Glycos_trans_3N</t>
  </si>
  <si>
    <t>Glycosyl transferase family, helical bundle domain</t>
  </si>
  <si>
    <t>PF02886</t>
  </si>
  <si>
    <t>LBP_BPI_CETP_C</t>
  </si>
  <si>
    <t>LBP / BPI / CETP family, C-terminal domain</t>
  </si>
  <si>
    <t>PF02887</t>
  </si>
  <si>
    <t>PK_C</t>
  </si>
  <si>
    <t>Pyruvate kinase, alpha/beta domain</t>
  </si>
  <si>
    <t>PF02888</t>
  </si>
  <si>
    <t>CaMBD</t>
  </si>
  <si>
    <t>Calmodulin binding domain</t>
  </si>
  <si>
    <t>PF02889</t>
  </si>
  <si>
    <t>Sec63</t>
  </si>
  <si>
    <t>Sec63 Brl domain</t>
  </si>
  <si>
    <t>PF02890</t>
  </si>
  <si>
    <t>DUF226</t>
  </si>
  <si>
    <t>Borrelia family of unknown function DUF226</t>
  </si>
  <si>
    <t>PF02891</t>
  </si>
  <si>
    <t>zf-MIZ</t>
  </si>
  <si>
    <t>MIZ/SP-RING zinc finger</t>
  </si>
  <si>
    <t>PF02892</t>
  </si>
  <si>
    <t>zf-BED</t>
  </si>
  <si>
    <t>BED zinc finger</t>
  </si>
  <si>
    <t>PF02893</t>
  </si>
  <si>
    <t>GRAM</t>
  </si>
  <si>
    <t>GRAM domain</t>
  </si>
  <si>
    <t>PF02894</t>
  </si>
  <si>
    <t>GFO_IDH_MocA_C</t>
  </si>
  <si>
    <t>Oxidoreductase family, C-terminal alpha/beta domain</t>
  </si>
  <si>
    <t>PF02895</t>
  </si>
  <si>
    <t>H-kinase_dim</t>
  </si>
  <si>
    <t>Signal transducing histidine kinase, homodimeric domain</t>
  </si>
  <si>
    <t>PF02896</t>
  </si>
  <si>
    <t>PEP-utilizers_C</t>
  </si>
  <si>
    <t>PEP-utilising enzyme, TIM barrel domain</t>
  </si>
  <si>
    <t>PF02897</t>
  </si>
  <si>
    <t>Peptidase_S9_N</t>
  </si>
  <si>
    <t>Prolyl oligopeptidase, N-terminal beta-propeller domain</t>
  </si>
  <si>
    <t>PF02898</t>
  </si>
  <si>
    <t>NO_synthase</t>
  </si>
  <si>
    <t>Nitric oxide synthase, oxygenase domain</t>
  </si>
  <si>
    <t>PF02899</t>
  </si>
  <si>
    <t>Phage_int_SAM_1</t>
  </si>
  <si>
    <t>Phage integrase, N-terminal SAM-like domain</t>
  </si>
  <si>
    <t>PF02900</t>
  </si>
  <si>
    <t>LigB</t>
  </si>
  <si>
    <t>Catalytic LigB subunit of aromatic ring-opening dioxygenase</t>
  </si>
  <si>
    <t>PF02901</t>
  </si>
  <si>
    <t>PFL-like</t>
  </si>
  <si>
    <t>Pyruvate formate lyase-like</t>
  </si>
  <si>
    <t>PF02902</t>
  </si>
  <si>
    <t>Peptidase_C48</t>
  </si>
  <si>
    <t>Ulp1 protease family, C-terminal catalytic domain</t>
  </si>
  <si>
    <t>PF02903</t>
  </si>
  <si>
    <t>Alpha-amylase_N</t>
  </si>
  <si>
    <t>Alpha amylase, N-terminal ig-like domain</t>
  </si>
  <si>
    <t>PF02905</t>
  </si>
  <si>
    <t>EBV-NA1</t>
  </si>
  <si>
    <t>Epstein Barr virus nuclear antigen-1, DNA-binding domain</t>
  </si>
  <si>
    <t>PF02906</t>
  </si>
  <si>
    <t>Fe_hyd_lg_C</t>
  </si>
  <si>
    <t>Iron only hydrogenase large subunit, C-terminal domain</t>
  </si>
  <si>
    <t>PF02907</t>
  </si>
  <si>
    <t>Peptidase_S29</t>
  </si>
  <si>
    <t>Hepatitis C virus NS3 protease</t>
  </si>
  <si>
    <t>PF02909</t>
  </si>
  <si>
    <t>TetR_C</t>
  </si>
  <si>
    <t>Tetracyclin repressor, C-terminal all-alpha domain</t>
  </si>
  <si>
    <t>PF02910</t>
  </si>
  <si>
    <t>Succ_DH_flav_C</t>
  </si>
  <si>
    <t>Fumarate reductase flavoprotein C-term</t>
  </si>
  <si>
    <t>PF02911</t>
  </si>
  <si>
    <t>Formyl_trans_C</t>
  </si>
  <si>
    <t>Formyl transferase, C-terminal domain</t>
  </si>
  <si>
    <t>PF02912</t>
  </si>
  <si>
    <t>Phe_tRNA-synt_N</t>
  </si>
  <si>
    <t>Aminoacyl tRNA synthetase class II, N-terminal domain</t>
  </si>
  <si>
    <t>PF02913</t>
  </si>
  <si>
    <t>FAD-oxidase_C</t>
  </si>
  <si>
    <t>FAD linked oxidases, C-terminal domain</t>
  </si>
  <si>
    <t>PF02914</t>
  </si>
  <si>
    <t>DDE_2</t>
  </si>
  <si>
    <t>Bacteriophage Mu transposase</t>
  </si>
  <si>
    <t>PF02915</t>
  </si>
  <si>
    <t>Rubrerythrin</t>
  </si>
  <si>
    <t>PF02916</t>
  </si>
  <si>
    <t>DNA_PPF</t>
  </si>
  <si>
    <t>DNA polymerase processivity factor</t>
  </si>
  <si>
    <t>PF02917</t>
  </si>
  <si>
    <t>Pertussis_S1</t>
  </si>
  <si>
    <t>Pertussis toxin, subunit 1</t>
  </si>
  <si>
    <t>PF02918</t>
  </si>
  <si>
    <t>Pertussis_S2S3</t>
  </si>
  <si>
    <t>Pertussis toxin, subunit 2 and 3, C-terminal domain</t>
  </si>
  <si>
    <t>PF02919</t>
  </si>
  <si>
    <t>Topoisom_I_N</t>
  </si>
  <si>
    <t>Eukaryotic DNA topoisomerase I, DNA binding fragment</t>
  </si>
  <si>
    <t>PF02920</t>
  </si>
  <si>
    <t>Integrase_DNA</t>
  </si>
  <si>
    <t>DNA binding domain of tn916 integrase</t>
  </si>
  <si>
    <t>PF02921</t>
  </si>
  <si>
    <t>UCR_TM</t>
  </si>
  <si>
    <t>Ubiquinol cytochrome reductase transmembrane region</t>
  </si>
  <si>
    <t>PF02922</t>
  </si>
  <si>
    <t>CBM_48</t>
  </si>
  <si>
    <t>Carbohydrate-binding module 48 (Isoamylase N-terminal domain)</t>
  </si>
  <si>
    <t>PF02923</t>
  </si>
  <si>
    <t>BamHI</t>
  </si>
  <si>
    <t>Restriction endonuclease BamHI</t>
  </si>
  <si>
    <t>PF02924</t>
  </si>
  <si>
    <t>HDPD</t>
  </si>
  <si>
    <t>Bacteriophage lambda head decoration protein D</t>
  </si>
  <si>
    <t>PF02925</t>
  </si>
  <si>
    <t>gpD</t>
  </si>
  <si>
    <t>Bacteriophage scaffolding protein D</t>
  </si>
  <si>
    <t>PF02926</t>
  </si>
  <si>
    <t>THUMP</t>
  </si>
  <si>
    <t>THUMP domain</t>
  </si>
  <si>
    <t>PF02927</t>
  </si>
  <si>
    <t>CelD_N</t>
  </si>
  <si>
    <t>Cellulase N-terminal ig-like domain</t>
  </si>
  <si>
    <t>PF02928</t>
  </si>
  <si>
    <t>zf-C5HC2</t>
  </si>
  <si>
    <t>C5HC2 zinc finger</t>
  </si>
  <si>
    <t>PF02929</t>
  </si>
  <si>
    <t>Bgal_small_N</t>
  </si>
  <si>
    <t>Beta galactosidase small chain</t>
  </si>
  <si>
    <t>PF02931</t>
  </si>
  <si>
    <t>Neur_chan_LBD</t>
  </si>
  <si>
    <t>Neurotransmitter-gated ion-channel ligand binding domain</t>
  </si>
  <si>
    <t>PF02932</t>
  </si>
  <si>
    <t>Neur_chan_memb</t>
  </si>
  <si>
    <t>Neurotransmitter-gated ion-channel transmembrane region</t>
  </si>
  <si>
    <t>PF02933</t>
  </si>
  <si>
    <t>CDC48_2</t>
  </si>
  <si>
    <t>Cell division protein 48 (CDC48), domain 2</t>
  </si>
  <si>
    <t>PF02934</t>
  </si>
  <si>
    <t>GatB_N</t>
  </si>
  <si>
    <t>GatB/GatE catalytic domain</t>
  </si>
  <si>
    <t>PF02935</t>
  </si>
  <si>
    <t>COX7C</t>
  </si>
  <si>
    <t>Cytochrome c oxidase subunit VIIc</t>
  </si>
  <si>
    <t>PF02936</t>
  </si>
  <si>
    <t>COX4</t>
  </si>
  <si>
    <t>Cytochrome c oxidase subunit IV</t>
  </si>
  <si>
    <t>PF02937</t>
  </si>
  <si>
    <t>COX6C</t>
  </si>
  <si>
    <t>Cytochrome c oxidase subunit VIc</t>
  </si>
  <si>
    <t>PF02938</t>
  </si>
  <si>
    <t>GAD</t>
  </si>
  <si>
    <t>GAD domain</t>
  </si>
  <si>
    <t>PF02939</t>
  </si>
  <si>
    <t>UcrQ</t>
  </si>
  <si>
    <t>UcrQ family</t>
  </si>
  <si>
    <t>PF02940</t>
  </si>
  <si>
    <t>mRNA_triPase</t>
  </si>
  <si>
    <t>mRNA capping enzyme, beta chain</t>
  </si>
  <si>
    <t>PF02941</t>
  </si>
  <si>
    <t>FeThRed_A</t>
  </si>
  <si>
    <t>Ferredoxin thioredoxin reductase variable alpha chain</t>
  </si>
  <si>
    <t>PF02942</t>
  </si>
  <si>
    <t>Flu_B_NS1</t>
  </si>
  <si>
    <t>Influenza B non-structural protein (NS1)</t>
  </si>
  <si>
    <t>PF02943</t>
  </si>
  <si>
    <t>FeThRed_B</t>
  </si>
  <si>
    <t>Ferredoxin thioredoxin reductase catalytic beta chain</t>
  </si>
  <si>
    <t>PF02944</t>
  </si>
  <si>
    <t>BESS</t>
  </si>
  <si>
    <t>BESS motif</t>
  </si>
  <si>
    <t>PF02945</t>
  </si>
  <si>
    <t>Endonuclease_7</t>
  </si>
  <si>
    <t>Recombination endonuclease VII</t>
  </si>
  <si>
    <t>PF02946</t>
  </si>
  <si>
    <t>GTF2I</t>
  </si>
  <si>
    <t>GTF2I-like repeat</t>
  </si>
  <si>
    <t>PF02947</t>
  </si>
  <si>
    <t>Flt3_lig</t>
  </si>
  <si>
    <t xml:space="preserve">flt3 ligand </t>
  </si>
  <si>
    <t>PF02948</t>
  </si>
  <si>
    <t>Amelogenin</t>
  </si>
  <si>
    <t>PF02949</t>
  </si>
  <si>
    <t>7tm_6</t>
  </si>
  <si>
    <t>7tm Odorant receptor</t>
  </si>
  <si>
    <t>PF02950</t>
  </si>
  <si>
    <t>Conotoxin</t>
  </si>
  <si>
    <t>PF02951</t>
  </si>
  <si>
    <t>GSH-S_N</t>
  </si>
  <si>
    <t>Prokaryotic glutathione synthetase, N-terminal domain</t>
  </si>
  <si>
    <t>PF02952</t>
  </si>
  <si>
    <t>Fucose_iso_C</t>
  </si>
  <si>
    <t>L-fucose isomerase, C-terminal domain</t>
  </si>
  <si>
    <t>PF02953</t>
  </si>
  <si>
    <t>zf-Tim1_DDP</t>
  </si>
  <si>
    <t>Tim1/DDP family zinc finger</t>
  </si>
  <si>
    <t>PF02954</t>
  </si>
  <si>
    <t>HTH_8</t>
  </si>
  <si>
    <t>Bacterial regulatory protein, Fis family</t>
  </si>
  <si>
    <t>PF02955</t>
  </si>
  <si>
    <t>GSH-S_ATP</t>
  </si>
  <si>
    <t>Prokaryotic glutathione synthetase, ATP-grasp domain</t>
  </si>
  <si>
    <t>PF02956</t>
  </si>
  <si>
    <t>TT_ORF1</t>
  </si>
  <si>
    <t>TT viral orf 1</t>
  </si>
  <si>
    <t>PF02957</t>
  </si>
  <si>
    <t>TT_ORF2</t>
  </si>
  <si>
    <t>TT viral ORF2</t>
  </si>
  <si>
    <t>PF02958</t>
  </si>
  <si>
    <t>EcKinase</t>
  </si>
  <si>
    <t>Ecdysteroid kinase</t>
  </si>
  <si>
    <t>PF02959</t>
  </si>
  <si>
    <t>Tax</t>
  </si>
  <si>
    <t>HTLV Tax</t>
  </si>
  <si>
    <t>PF02960</t>
  </si>
  <si>
    <t>K1</t>
  </si>
  <si>
    <t>K1 glycoprotein</t>
  </si>
  <si>
    <t>PF02961</t>
  </si>
  <si>
    <t>BAF</t>
  </si>
  <si>
    <t>Barrier to autointegration factor</t>
  </si>
  <si>
    <t>PF02962</t>
  </si>
  <si>
    <t>CHMI</t>
  </si>
  <si>
    <t>5-carboxymethyl-2-hydroxymuconate isomerase</t>
  </si>
  <si>
    <t>PF02963</t>
  </si>
  <si>
    <t>EcoRI</t>
  </si>
  <si>
    <t>Restriction endonuclease EcoRI</t>
  </si>
  <si>
    <t>PF02964</t>
  </si>
  <si>
    <t>MeMO_Hyd_G</t>
  </si>
  <si>
    <t>Methane monooxygenase, hydrolase gamma chain</t>
  </si>
  <si>
    <t>PF02965</t>
  </si>
  <si>
    <t>Met_synt_B12</t>
  </si>
  <si>
    <t>Vitamin B12 dependent methionine synthase, activation domain</t>
  </si>
  <si>
    <t>PF02966</t>
  </si>
  <si>
    <t>DIM1</t>
  </si>
  <si>
    <t>Mitosis protein DIM1</t>
  </si>
  <si>
    <t>PF02969</t>
  </si>
  <si>
    <t>TAF</t>
  </si>
  <si>
    <t>TATA box binding protein associated factor (TAF)</t>
  </si>
  <si>
    <t>PF02970</t>
  </si>
  <si>
    <t>TBCA</t>
  </si>
  <si>
    <t>Tubulin binding cofactor A</t>
  </si>
  <si>
    <t>PF02971</t>
  </si>
  <si>
    <t>FTCD</t>
  </si>
  <si>
    <t>Formiminotransferase domain</t>
  </si>
  <si>
    <t>PF02972</t>
  </si>
  <si>
    <t>Phycoerythr_ab</t>
  </si>
  <si>
    <t>Phycoerythrin, alpha/beta chain</t>
  </si>
  <si>
    <t>PF02973</t>
  </si>
  <si>
    <t>Sialidase</t>
  </si>
  <si>
    <t>Sialidase, N-terminal domain</t>
  </si>
  <si>
    <t>PF02974</t>
  </si>
  <si>
    <t>Inh</t>
  </si>
  <si>
    <t>Protease inhibitor Inh</t>
  </si>
  <si>
    <t>PF02975</t>
  </si>
  <si>
    <t>Me-amine-dh_L</t>
  </si>
  <si>
    <t>Methylamine dehydrogenase, L chain</t>
  </si>
  <si>
    <t>PF02976</t>
  </si>
  <si>
    <t>MutH</t>
  </si>
  <si>
    <t>DNA mismatch repair enzyme MutH</t>
  </si>
  <si>
    <t>PF02977</t>
  </si>
  <si>
    <t>CarbpepA_inh</t>
  </si>
  <si>
    <t>Carboxypeptidase A inhibitor</t>
  </si>
  <si>
    <t>PF02978</t>
  </si>
  <si>
    <t>SRP_SPB</t>
  </si>
  <si>
    <t>Signal peptide binding domain</t>
  </si>
  <si>
    <t>PF02979</t>
  </si>
  <si>
    <t>NHase_alpha</t>
  </si>
  <si>
    <t>Nitrile hydratase, alpha chain</t>
  </si>
  <si>
    <t>PF02980</t>
  </si>
  <si>
    <t>FokI_C</t>
  </si>
  <si>
    <t>Restriction endonuclease FokI, catalytic domain</t>
  </si>
  <si>
    <t>PF02981</t>
  </si>
  <si>
    <t>FokI_N</t>
  </si>
  <si>
    <t>Restriction endonuclease FokI, recognition domain</t>
  </si>
  <si>
    <t>PF02982</t>
  </si>
  <si>
    <t>Scytalone_dh</t>
  </si>
  <si>
    <t>Scytalone dehydratase</t>
  </si>
  <si>
    <t>PF02983</t>
  </si>
  <si>
    <t>Pro_Al_protease</t>
  </si>
  <si>
    <t>Alpha-lytic protease prodomain</t>
  </si>
  <si>
    <t>PF02984</t>
  </si>
  <si>
    <t>Cyclin_C</t>
  </si>
  <si>
    <t>Cyclin, C-terminal domain</t>
  </si>
  <si>
    <t>PF02985</t>
  </si>
  <si>
    <t>HEAT</t>
  </si>
  <si>
    <t>HEAT repeat</t>
  </si>
  <si>
    <t>PF02986</t>
  </si>
  <si>
    <t>Fn_bind</t>
  </si>
  <si>
    <t>Fibronectin binding repeat</t>
  </si>
  <si>
    <t>PF02987</t>
  </si>
  <si>
    <t>LEA_4</t>
  </si>
  <si>
    <t>Late embryogenesis abundant protein</t>
  </si>
  <si>
    <t>PF02988</t>
  </si>
  <si>
    <t>PLA2_inh</t>
  </si>
  <si>
    <t>Phospholipase A2 inhibitor</t>
  </si>
  <si>
    <t>PF02989</t>
  </si>
  <si>
    <t>DUF228</t>
  </si>
  <si>
    <t>Lyme disease proteins of unknown function</t>
  </si>
  <si>
    <t>PF02990</t>
  </si>
  <si>
    <t>EMP7</t>
  </si>
  <si>
    <t>Endomembrane protein 7</t>
  </si>
  <si>
    <t>PF02991</t>
  </si>
  <si>
    <t>Atg8</t>
  </si>
  <si>
    <t>Autophagy protein Atg8 ubiquitin like</t>
  </si>
  <si>
    <t>PF02992</t>
  </si>
  <si>
    <t>Transposase_21</t>
  </si>
  <si>
    <t>Transposase family tnp2</t>
  </si>
  <si>
    <t>PF02993</t>
  </si>
  <si>
    <t>MCPVI</t>
  </si>
  <si>
    <t>Minor capsid protein VI</t>
  </si>
  <si>
    <t>PF02994</t>
  </si>
  <si>
    <t>Transposase_22</t>
  </si>
  <si>
    <t>L1 transposable element</t>
  </si>
  <si>
    <t>PF02995</t>
  </si>
  <si>
    <t>DUF229</t>
  </si>
  <si>
    <t>Protein of unknown function (DUF229)</t>
  </si>
  <si>
    <t>PF02996</t>
  </si>
  <si>
    <t>Prefoldin</t>
  </si>
  <si>
    <t>PF02998</t>
  </si>
  <si>
    <t>Lentiviral_Tat</t>
  </si>
  <si>
    <t>Lentiviral Tat protein</t>
  </si>
  <si>
    <t>PF02999</t>
  </si>
  <si>
    <t>Borrelia_orfD</t>
  </si>
  <si>
    <t>Borrelia orf-D family</t>
  </si>
  <si>
    <t>PF03000</t>
  </si>
  <si>
    <t>NPH3</t>
  </si>
  <si>
    <t>NPH3 family</t>
  </si>
  <si>
    <t>PF03002</t>
  </si>
  <si>
    <t>Somatostatin</t>
  </si>
  <si>
    <t>Somatostatin/Cortistatin family</t>
  </si>
  <si>
    <t>PF03003</t>
  </si>
  <si>
    <t>Pox_G9-A16</t>
  </si>
  <si>
    <t>Pox virus entry-fusion-complex G9/A16</t>
  </si>
  <si>
    <t>PF03004</t>
  </si>
  <si>
    <t>Transposase_24</t>
  </si>
  <si>
    <t>Plant transposase (Ptta/En/Spm family)</t>
  </si>
  <si>
    <t>PF03006</t>
  </si>
  <si>
    <t>HlyIII</t>
  </si>
  <si>
    <t>Haemolysin-III related</t>
  </si>
  <si>
    <t>PF03007</t>
  </si>
  <si>
    <t>WES_acyltransf</t>
  </si>
  <si>
    <t>Wax ester synthase-like Acyl-CoA acyltransferase domain</t>
  </si>
  <si>
    <t>PF03008</t>
  </si>
  <si>
    <t>DUF234</t>
  </si>
  <si>
    <t>Archaea bacterial proteins of unknown function</t>
  </si>
  <si>
    <t>PF03009</t>
  </si>
  <si>
    <t>GDPD</t>
  </si>
  <si>
    <t>Glycerophosphoryl diester phosphodiesterase family</t>
  </si>
  <si>
    <t>PF03010</t>
  </si>
  <si>
    <t>GP4</t>
  </si>
  <si>
    <t>PF03011</t>
  </si>
  <si>
    <t>PFEMP</t>
  </si>
  <si>
    <t>PFEMP DBL domain</t>
  </si>
  <si>
    <t>PF03012</t>
  </si>
  <si>
    <t>PP_M1</t>
  </si>
  <si>
    <t>PF03013</t>
  </si>
  <si>
    <t>Pyr_excise</t>
  </si>
  <si>
    <t>Pyrimidine dimer DNA glycosylase</t>
  </si>
  <si>
    <t>PF03014</t>
  </si>
  <si>
    <t>SP2</t>
  </si>
  <si>
    <t>Structural protein 2</t>
  </si>
  <si>
    <t>PF03015</t>
  </si>
  <si>
    <t>Sterile</t>
  </si>
  <si>
    <t>Male sterility protein</t>
  </si>
  <si>
    <t>PF03016</t>
  </si>
  <si>
    <t>Exostosin</t>
  </si>
  <si>
    <t>Exostosin family</t>
  </si>
  <si>
    <t>PF03017</t>
  </si>
  <si>
    <t>Transposase_23</t>
  </si>
  <si>
    <t>TNP1/EN/SPM transposase</t>
  </si>
  <si>
    <t>PF03018</t>
  </si>
  <si>
    <t>Dirigent</t>
  </si>
  <si>
    <t>Dirigent-like protein</t>
  </si>
  <si>
    <t>PF03020</t>
  </si>
  <si>
    <t>LEM</t>
  </si>
  <si>
    <t>LEM domain</t>
  </si>
  <si>
    <t>PF03021</t>
  </si>
  <si>
    <t>CM2</t>
  </si>
  <si>
    <t>Influenza C virus M2 protein</t>
  </si>
  <si>
    <t>PF03022</t>
  </si>
  <si>
    <t>MRJP</t>
  </si>
  <si>
    <t>Major royal jelly protein</t>
  </si>
  <si>
    <t>PF03023</t>
  </si>
  <si>
    <t>MVIN</t>
  </si>
  <si>
    <t>MviN-like protein</t>
  </si>
  <si>
    <t>PF03024</t>
  </si>
  <si>
    <t>Folate_rec</t>
  </si>
  <si>
    <t>Folate receptor family</t>
  </si>
  <si>
    <t>PF03025</t>
  </si>
  <si>
    <t>Papilloma_E5</t>
  </si>
  <si>
    <t>Papillomavirus E5</t>
  </si>
  <si>
    <t>PF03026</t>
  </si>
  <si>
    <t>CM1</t>
  </si>
  <si>
    <t>Influenza C virus M1 protein</t>
  </si>
  <si>
    <t>PF03028</t>
  </si>
  <si>
    <t>Dynein_heavy</t>
  </si>
  <si>
    <t>Dynein heavy chain and region D6 of dynein motor</t>
  </si>
  <si>
    <t>PF03029</t>
  </si>
  <si>
    <t>ATP_bind_1</t>
  </si>
  <si>
    <t>Conserved hypothetical ATP binding protein</t>
  </si>
  <si>
    <t>PF03030</t>
  </si>
  <si>
    <t>H_PPase</t>
  </si>
  <si>
    <t>Inorganic H+ pyrophosphatase</t>
  </si>
  <si>
    <t>PF03031</t>
  </si>
  <si>
    <t>NIF</t>
  </si>
  <si>
    <t>NLI interacting factor-like phosphatase</t>
  </si>
  <si>
    <t>PF03032</t>
  </si>
  <si>
    <t>FSAP_sig_propep</t>
  </si>
  <si>
    <t>Frog skin active peptide family signal and propeptide</t>
  </si>
  <si>
    <t>PF03033</t>
  </si>
  <si>
    <t>Glyco_transf_28</t>
  </si>
  <si>
    <t>Glycosyltransferase family 28 N-terminal domain</t>
  </si>
  <si>
    <t>PF03034</t>
  </si>
  <si>
    <t>PSS</t>
  </si>
  <si>
    <t>Phosphatidyl serine synthase</t>
  </si>
  <si>
    <t>PF03035</t>
  </si>
  <si>
    <t>RNA_capsid</t>
  </si>
  <si>
    <t>Calicivirus putative RNA polymerase/capsid protein</t>
  </si>
  <si>
    <t>PF03036</t>
  </si>
  <si>
    <t>Perilipin</t>
  </si>
  <si>
    <t>Perilipin family</t>
  </si>
  <si>
    <t>PF03037</t>
  </si>
  <si>
    <t>KMP11</t>
  </si>
  <si>
    <t>Kinetoplastid membrane protein 11</t>
  </si>
  <si>
    <t>PF03038</t>
  </si>
  <si>
    <t>Herpes_UL95</t>
  </si>
  <si>
    <t>UL95 family</t>
  </si>
  <si>
    <t>PF03039</t>
  </si>
  <si>
    <t>IL12</t>
  </si>
  <si>
    <t>Interleukin-12 alpha subunit</t>
  </si>
  <si>
    <t>PF03040</t>
  </si>
  <si>
    <t>CemA</t>
  </si>
  <si>
    <t>CemA family</t>
  </si>
  <si>
    <t>PF03041</t>
  </si>
  <si>
    <t>Baculo_LEF-2</t>
  </si>
  <si>
    <t>lef-2</t>
  </si>
  <si>
    <t>PF03042</t>
  </si>
  <si>
    <t>Birna_VP5</t>
  </si>
  <si>
    <t>Birnavirus VP5 protein</t>
  </si>
  <si>
    <t>PF03043</t>
  </si>
  <si>
    <t>Herpes_UL87</t>
  </si>
  <si>
    <t>Herpesvirus UL87 family</t>
  </si>
  <si>
    <t>PF03044</t>
  </si>
  <si>
    <t>Herpes_UL16</t>
  </si>
  <si>
    <t>Herpesvirus UL16/UL94 family</t>
  </si>
  <si>
    <t>PF03045</t>
  </si>
  <si>
    <t>DAN</t>
  </si>
  <si>
    <t>DAN domain</t>
  </si>
  <si>
    <t>PF03047</t>
  </si>
  <si>
    <t>ComC</t>
  </si>
  <si>
    <t>COMC family</t>
  </si>
  <si>
    <t>PF03048</t>
  </si>
  <si>
    <t>Herpes_UL92</t>
  </si>
  <si>
    <t>UL92 family</t>
  </si>
  <si>
    <t>PF03049</t>
  </si>
  <si>
    <t>Herpes_UL79</t>
  </si>
  <si>
    <t>UL79 family</t>
  </si>
  <si>
    <t>PF03050</t>
  </si>
  <si>
    <t>DDE_Tnp_IS66</t>
  </si>
  <si>
    <t xml:space="preserve">Transposase IS66 family </t>
  </si>
  <si>
    <t>PF03051</t>
  </si>
  <si>
    <t>Peptidase_C1_2</t>
  </si>
  <si>
    <t>Peptidase C1-like family</t>
  </si>
  <si>
    <t>PF03052</t>
  </si>
  <si>
    <t>Adeno_52K</t>
  </si>
  <si>
    <t>Adenoviral protein L1 52/55-kDa</t>
  </si>
  <si>
    <t>PF03053</t>
  </si>
  <si>
    <t>Corona_NS3b</t>
  </si>
  <si>
    <t>ORF3b coronavirus protein</t>
  </si>
  <si>
    <t>PF03054</t>
  </si>
  <si>
    <t>tRNA_Me_trans</t>
  </si>
  <si>
    <t>tRNA methyl transferase</t>
  </si>
  <si>
    <t>PF03055</t>
  </si>
  <si>
    <t>RPE65</t>
  </si>
  <si>
    <t>Retinal pigment epithelial membrane protein</t>
  </si>
  <si>
    <t>PF03057</t>
  </si>
  <si>
    <t>DUF236</t>
  </si>
  <si>
    <t>Protein of unknown function</t>
  </si>
  <si>
    <t>PF03058</t>
  </si>
  <si>
    <t>Sar8_2</t>
  </si>
  <si>
    <t>Sar8.2 family</t>
  </si>
  <si>
    <t>PF03059</t>
  </si>
  <si>
    <t>NAS</t>
  </si>
  <si>
    <t>Nicotianamine synthase protein</t>
  </si>
  <si>
    <t>PF03060</t>
  </si>
  <si>
    <t>NMO</t>
  </si>
  <si>
    <t>Nitronate monooxygenase</t>
  </si>
  <si>
    <t>PF03061</t>
  </si>
  <si>
    <t>4HBT</t>
  </si>
  <si>
    <t>Thioesterase superfamily</t>
  </si>
  <si>
    <t>PF03062</t>
  </si>
  <si>
    <t>MBOAT</t>
  </si>
  <si>
    <t>MBOAT, membrane-bound O-acyltransferase family</t>
  </si>
  <si>
    <t>PF03063</t>
  </si>
  <si>
    <t>Prismane</t>
  </si>
  <si>
    <t>Prismane/CO dehydrogenase family</t>
  </si>
  <si>
    <t>PF03064</t>
  </si>
  <si>
    <t>U79_P34</t>
  </si>
  <si>
    <t>HSV U79 / HCMV P34</t>
  </si>
  <si>
    <t>PF03065</t>
  </si>
  <si>
    <t>Glyco_hydro_57</t>
  </si>
  <si>
    <t>Glycosyl hydrolase family 57</t>
  </si>
  <si>
    <t>PF03066</t>
  </si>
  <si>
    <t>Nucleoplasmin</t>
  </si>
  <si>
    <t>PF03067</t>
  </si>
  <si>
    <t>LPMO_1</t>
  </si>
  <si>
    <t>Lytic polysaccharide mono-oxygenase, cellulose-degrading</t>
  </si>
  <si>
    <t>PF03068</t>
  </si>
  <si>
    <t>PAD</t>
  </si>
  <si>
    <t>Protein-arginine deiminase (PAD)</t>
  </si>
  <si>
    <t>PF03069</t>
  </si>
  <si>
    <t>FmdA_AmdA</t>
  </si>
  <si>
    <t>Acetamidase/Formamidase family</t>
  </si>
  <si>
    <t>PF03070</t>
  </si>
  <si>
    <t>TENA_THI-4</t>
  </si>
  <si>
    <t>TENA/THI-4/PQQC family</t>
  </si>
  <si>
    <t>PF03071</t>
  </si>
  <si>
    <t>GNT-I</t>
  </si>
  <si>
    <t>GNT-I family</t>
  </si>
  <si>
    <t>PF03072</t>
  </si>
  <si>
    <t>DUF237</t>
  </si>
  <si>
    <t>MG32/MG96/MG288 family 1</t>
  </si>
  <si>
    <t>PF03073</t>
  </si>
  <si>
    <t>TspO_MBR</t>
  </si>
  <si>
    <t>TspO/MBR family</t>
  </si>
  <si>
    <t>PF03074</t>
  </si>
  <si>
    <t>GCS</t>
  </si>
  <si>
    <t>Glutamate-cysteine ligase</t>
  </si>
  <si>
    <t>PF03076</t>
  </si>
  <si>
    <t>GP3</t>
  </si>
  <si>
    <t>Equine arteritis virus GP3</t>
  </si>
  <si>
    <t>PF03077</t>
  </si>
  <si>
    <t>VacA2</t>
  </si>
  <si>
    <t>Putative vacuolating cytotoxin</t>
  </si>
  <si>
    <t>PF03078</t>
  </si>
  <si>
    <t>ATHILA</t>
  </si>
  <si>
    <t>ATHILA ORF-1 family</t>
  </si>
  <si>
    <t>PF03079</t>
  </si>
  <si>
    <t>ARD</t>
  </si>
  <si>
    <t>ARD/ARD' family</t>
  </si>
  <si>
    <t>PF03080</t>
  </si>
  <si>
    <t>DUF239</t>
  </si>
  <si>
    <t>Domain of unknown function (DUF239)</t>
  </si>
  <si>
    <t>PF03081</t>
  </si>
  <si>
    <t>Exo7</t>
  </si>
  <si>
    <t>Exo7 exocyst complex subunit</t>
  </si>
  <si>
    <t>PF03082</t>
  </si>
  <si>
    <t>MAGSP</t>
  </si>
  <si>
    <t>Male accessory gland secretory protein</t>
  </si>
  <si>
    <t>PF03083</t>
  </si>
  <si>
    <t>MtN3_slv</t>
  </si>
  <si>
    <t>Sugar efflux transporter for intercellular exchange</t>
  </si>
  <si>
    <t>PF03084</t>
  </si>
  <si>
    <t>Sigma_1_2</t>
  </si>
  <si>
    <t>Reoviral Sigma1/Sigma2 family</t>
  </si>
  <si>
    <t>PF03085</t>
  </si>
  <si>
    <t>RAP-1</t>
  </si>
  <si>
    <t>Rhoptry-associated protein 1 (RAP-1)</t>
  </si>
  <si>
    <t>PF03086</t>
  </si>
  <si>
    <t>DUF24</t>
  </si>
  <si>
    <t>MG32/MG96/MG288 family 2</t>
  </si>
  <si>
    <t>PF03087</t>
  </si>
  <si>
    <t>DUF241</t>
  </si>
  <si>
    <t>Arabidopsis protein of unknown function</t>
  </si>
  <si>
    <t>PF03088</t>
  </si>
  <si>
    <t>Str_synth</t>
  </si>
  <si>
    <t>Strictosidine synthase</t>
  </si>
  <si>
    <t>PF03089</t>
  </si>
  <si>
    <t>RAG2</t>
  </si>
  <si>
    <t>Recombination activating protein 2</t>
  </si>
  <si>
    <t>PF03090</t>
  </si>
  <si>
    <t>Replicase</t>
  </si>
  <si>
    <t>Replicase family</t>
  </si>
  <si>
    <t>PF03091</t>
  </si>
  <si>
    <t>CutA1</t>
  </si>
  <si>
    <t>CutA1 divalent ion tolerance protein</t>
  </si>
  <si>
    <t>PF03092</t>
  </si>
  <si>
    <t>BT1</t>
  </si>
  <si>
    <t>BT1 family</t>
  </si>
  <si>
    <t>PF03094</t>
  </si>
  <si>
    <t>Mlo</t>
  </si>
  <si>
    <t>Mlo family</t>
  </si>
  <si>
    <t>PF03095</t>
  </si>
  <si>
    <t>PTPA</t>
  </si>
  <si>
    <t>Phosphotyrosyl phosphate activator (PTPA) protein</t>
  </si>
  <si>
    <t>PF03096</t>
  </si>
  <si>
    <t>Ndr</t>
  </si>
  <si>
    <t>Ndr family</t>
  </si>
  <si>
    <t>PF03097</t>
  </si>
  <si>
    <t>BRO1</t>
  </si>
  <si>
    <t>BRO1-like domain</t>
  </si>
  <si>
    <t>PF03098</t>
  </si>
  <si>
    <t>An_peroxidase</t>
  </si>
  <si>
    <t>Animal haem peroxidase</t>
  </si>
  <si>
    <t>PF03099</t>
  </si>
  <si>
    <t>BPL_LplA_LipB</t>
  </si>
  <si>
    <t>Biotin/lipoate A/B protein ligase family</t>
  </si>
  <si>
    <t>PF03100</t>
  </si>
  <si>
    <t>CcmE</t>
  </si>
  <si>
    <t>PF03101</t>
  </si>
  <si>
    <t>FAR1</t>
  </si>
  <si>
    <t>FAR1 DNA-binding domain</t>
  </si>
  <si>
    <t>PF03102</t>
  </si>
  <si>
    <t>NeuB</t>
  </si>
  <si>
    <t>NeuB family</t>
  </si>
  <si>
    <t>PF03103</t>
  </si>
  <si>
    <t>DUF243</t>
  </si>
  <si>
    <t>Domain of unknown function (DUF243)</t>
  </si>
  <si>
    <t>PF03104</t>
  </si>
  <si>
    <t>DNA_pol_B_exo1</t>
  </si>
  <si>
    <t>DNA polymerase family B, exonuclease domain</t>
  </si>
  <si>
    <t>PF03105</t>
  </si>
  <si>
    <t>SPX</t>
  </si>
  <si>
    <t>SPX domain</t>
  </si>
  <si>
    <t>PF03106</t>
  </si>
  <si>
    <t>WRKY</t>
  </si>
  <si>
    <t>WRKY DNA -binding domain</t>
  </si>
  <si>
    <t>PF03107</t>
  </si>
  <si>
    <t>C1_2</t>
  </si>
  <si>
    <t>C1 domain</t>
  </si>
  <si>
    <t>PF03108</t>
  </si>
  <si>
    <t>DBD_Tnp_Mut</t>
  </si>
  <si>
    <t>MuDR family transposase</t>
  </si>
  <si>
    <t>PF03109</t>
  </si>
  <si>
    <t>ABC1</t>
  </si>
  <si>
    <t>ABC1 family</t>
  </si>
  <si>
    <t>PF03110</t>
  </si>
  <si>
    <t>SBP</t>
  </si>
  <si>
    <t>SBP domain</t>
  </si>
  <si>
    <t>PF03112</t>
  </si>
  <si>
    <t>DUF244</t>
  </si>
  <si>
    <t>Uncharacterized protein family (ORF7) DUF</t>
  </si>
  <si>
    <t>PF03113</t>
  </si>
  <si>
    <t>RSV_NS2</t>
  </si>
  <si>
    <t>Respiratory synctial virus non-structural protein NS2</t>
  </si>
  <si>
    <t>PF03114</t>
  </si>
  <si>
    <t>BAR</t>
  </si>
  <si>
    <t>BAR domain</t>
  </si>
  <si>
    <t>PF03115</t>
  </si>
  <si>
    <t>Astro_capsid_N</t>
  </si>
  <si>
    <t>Astrovirus capsid protein precursor</t>
  </si>
  <si>
    <t>PF03116</t>
  </si>
  <si>
    <t>NQR2_RnfD_RnfE</t>
  </si>
  <si>
    <t>NQR2, RnfD, RnfE family</t>
  </si>
  <si>
    <t>PF03117</t>
  </si>
  <si>
    <t>Herpes_UL49_1</t>
  </si>
  <si>
    <t>UL49 family</t>
  </si>
  <si>
    <t>PF03118</t>
  </si>
  <si>
    <t>RNA_pol_A_CTD</t>
  </si>
  <si>
    <t>Bacterial RNA polymerase, alpha chain C terminal domain</t>
  </si>
  <si>
    <t>PF03119</t>
  </si>
  <si>
    <t>DNA_ligase_ZBD</t>
  </si>
  <si>
    <t>NAD-dependent DNA ligase C4 zinc finger domain</t>
  </si>
  <si>
    <t>PF03120</t>
  </si>
  <si>
    <t>DNA_ligase_OB</t>
  </si>
  <si>
    <t>NAD-dependent DNA ligase OB-fold domain</t>
  </si>
  <si>
    <t>PF03121</t>
  </si>
  <si>
    <t>Herpes_UL52</t>
  </si>
  <si>
    <t>Herpesviridae UL52/UL7 DNA primase</t>
  </si>
  <si>
    <t>PF03122</t>
  </si>
  <si>
    <t>Herpes_MCP</t>
  </si>
  <si>
    <t>Herpes virus major capsid protein</t>
  </si>
  <si>
    <t>PF03123</t>
  </si>
  <si>
    <t>CAT_RBD</t>
  </si>
  <si>
    <t>CAT RNA binding domain</t>
  </si>
  <si>
    <t>PF03124</t>
  </si>
  <si>
    <t>EXS</t>
  </si>
  <si>
    <t>EXS family</t>
  </si>
  <si>
    <t>PF03125</t>
  </si>
  <si>
    <t>Sre</t>
  </si>
  <si>
    <t>C. elegans Sre G protein-coupled chemoreceptor</t>
  </si>
  <si>
    <t>PF03126</t>
  </si>
  <si>
    <t>Plus-3</t>
  </si>
  <si>
    <t>Plus-3 domain</t>
  </si>
  <si>
    <t>PF03127</t>
  </si>
  <si>
    <t>GAT</t>
  </si>
  <si>
    <t>GAT domain</t>
  </si>
  <si>
    <t>PF03128</t>
  </si>
  <si>
    <t>CXCXC</t>
  </si>
  <si>
    <t>CXCXC repeat</t>
  </si>
  <si>
    <t>PF03129</t>
  </si>
  <si>
    <t>HGTP_anticodon</t>
  </si>
  <si>
    <t>Anticodon binding domain</t>
  </si>
  <si>
    <t>PF03130</t>
  </si>
  <si>
    <t>HEAT_PBS</t>
  </si>
  <si>
    <t>PBS lyase HEAT-like repeat</t>
  </si>
  <si>
    <t>PF03131</t>
  </si>
  <si>
    <t>bZIP_Maf</t>
  </si>
  <si>
    <t>bZIP Maf transcription factor</t>
  </si>
  <si>
    <t>PF03133</t>
  </si>
  <si>
    <t>TTL</t>
  </si>
  <si>
    <t>Tubulin-tyrosine ligase family</t>
  </si>
  <si>
    <t>PF03134</t>
  </si>
  <si>
    <t>TB2_DP1_HVA22</t>
  </si>
  <si>
    <t>TB2/DP1, HVA22 family</t>
  </si>
  <si>
    <t>PF03135</t>
  </si>
  <si>
    <t>CagE_TrbE_VirB</t>
  </si>
  <si>
    <t>CagE, TrbE, VirB family, component of type IV transporter system</t>
  </si>
  <si>
    <t>PF03136</t>
  </si>
  <si>
    <t>Pup_ligase</t>
  </si>
  <si>
    <t>Pup-ligase protein</t>
  </si>
  <si>
    <t>PF03137</t>
  </si>
  <si>
    <t>OATP</t>
  </si>
  <si>
    <t>Organic Anion Transporter Polypeptide (OATP) family</t>
  </si>
  <si>
    <t>PF03139</t>
  </si>
  <si>
    <t>AnfG_VnfG</t>
  </si>
  <si>
    <t>Vanadium/alternative nitrogenase delta subunit</t>
  </si>
  <si>
    <t>PF03140</t>
  </si>
  <si>
    <t>DUF247</t>
  </si>
  <si>
    <t>Plant protein of unknown function</t>
  </si>
  <si>
    <t>PF03141</t>
  </si>
  <si>
    <t>Methyltransf_29</t>
  </si>
  <si>
    <t>PF03142</t>
  </si>
  <si>
    <t>Chitin_synth_2</t>
  </si>
  <si>
    <t>PF03143</t>
  </si>
  <si>
    <t>GTP_EFTU_D3</t>
  </si>
  <si>
    <t>Elongation factor Tu C-terminal domain</t>
  </si>
  <si>
    <t>PF03144</t>
  </si>
  <si>
    <t>GTP_EFTU_D2</t>
  </si>
  <si>
    <t>Elongation factor Tu domain 2</t>
  </si>
  <si>
    <t>PF03145</t>
  </si>
  <si>
    <t>Sina</t>
  </si>
  <si>
    <t>Seven in absentia protein family</t>
  </si>
  <si>
    <t>PF03146</t>
  </si>
  <si>
    <t>NtA</t>
  </si>
  <si>
    <t>Agrin NtA domain</t>
  </si>
  <si>
    <t>PF03147</t>
  </si>
  <si>
    <t>FDX-ACB</t>
  </si>
  <si>
    <t>Ferredoxin-fold anticodon binding domain</t>
  </si>
  <si>
    <t>PF03148</t>
  </si>
  <si>
    <t>Tektin</t>
  </si>
  <si>
    <t>Tektin family</t>
  </si>
  <si>
    <t>PF03150</t>
  </si>
  <si>
    <t>CCP_MauG</t>
  </si>
  <si>
    <t>Di-haem cytochrome c peroxidase</t>
  </si>
  <si>
    <t>PF03151</t>
  </si>
  <si>
    <t>TPT</t>
  </si>
  <si>
    <t>Triose-phosphate Transporter family</t>
  </si>
  <si>
    <t>PF03152</t>
  </si>
  <si>
    <t>UFD1</t>
  </si>
  <si>
    <t>Ubiquitin fusion degradation protein UFD1</t>
  </si>
  <si>
    <t>PF03153</t>
  </si>
  <si>
    <t>TFIIA</t>
  </si>
  <si>
    <t>Transcription factor IIA, alpha/beta subunit</t>
  </si>
  <si>
    <t>PF03154</t>
  </si>
  <si>
    <t>Atrophin-1</t>
  </si>
  <si>
    <t>Atrophin-1 family</t>
  </si>
  <si>
    <t>PF03155</t>
  </si>
  <si>
    <t>Alg6_Alg8</t>
  </si>
  <si>
    <t>ALG6, ALG8 glycosyltransferase family</t>
  </si>
  <si>
    <t>PF03157</t>
  </si>
  <si>
    <t>Glutenin_hmw</t>
  </si>
  <si>
    <t>High molecular weight glutenin subunit</t>
  </si>
  <si>
    <t>PF03158</t>
  </si>
  <si>
    <t>DUF249</t>
  </si>
  <si>
    <t>Multigene family 53 protein</t>
  </si>
  <si>
    <t>PF03159</t>
  </si>
  <si>
    <t>XRN_N</t>
  </si>
  <si>
    <t>XRN 5'-3' exonuclease N-terminus</t>
  </si>
  <si>
    <t>PF03160</t>
  </si>
  <si>
    <t>Calx-beta</t>
  </si>
  <si>
    <t>Calx-beta domain</t>
  </si>
  <si>
    <t>PF03161</t>
  </si>
  <si>
    <t>LAGLIDADG_2</t>
  </si>
  <si>
    <t>LAGLIDADG DNA endonuclease family</t>
  </si>
  <si>
    <t>PF03162</t>
  </si>
  <si>
    <t>Y_phosphatase2</t>
  </si>
  <si>
    <t>Tyrosine phosphatase family</t>
  </si>
  <si>
    <t>PF03164</t>
  </si>
  <si>
    <t>Mon1</t>
  </si>
  <si>
    <t>Trafficking protein Mon1</t>
  </si>
  <si>
    <t>PF03165</t>
  </si>
  <si>
    <t>MH1</t>
  </si>
  <si>
    <t>MH1 domain</t>
  </si>
  <si>
    <t>PF03166</t>
  </si>
  <si>
    <t>MH2</t>
  </si>
  <si>
    <t>MH2 domain</t>
  </si>
  <si>
    <t>PF03167</t>
  </si>
  <si>
    <t>UDG</t>
  </si>
  <si>
    <t>Uracil DNA glycosylase superfamily</t>
  </si>
  <si>
    <t>PF03168</t>
  </si>
  <si>
    <t>LEA_2</t>
  </si>
  <si>
    <t>PF03169</t>
  </si>
  <si>
    <t>OPT</t>
  </si>
  <si>
    <t>OPT oligopeptide transporter protein</t>
  </si>
  <si>
    <t>PF03170</t>
  </si>
  <si>
    <t>BcsB</t>
  </si>
  <si>
    <t>Bacterial cellulose synthase subunit</t>
  </si>
  <si>
    <t>PF03171</t>
  </si>
  <si>
    <t>2OG-FeII_Oxy</t>
  </si>
  <si>
    <t>2OG-Fe(II) oxygenase superfamily</t>
  </si>
  <si>
    <t>PF03172</t>
  </si>
  <si>
    <t>Sp1</t>
  </si>
  <si>
    <t>Sp1 domain</t>
  </si>
  <si>
    <t>PF03173</t>
  </si>
  <si>
    <t>CHB_HEX</t>
  </si>
  <si>
    <t>Putative carbohydrate binding domain</t>
  </si>
  <si>
    <t>PF03174</t>
  </si>
  <si>
    <t>CHB_HEX_C</t>
  </si>
  <si>
    <t>Chitobiase/beta-hexosaminidase C-terminal domain</t>
  </si>
  <si>
    <t>PF03175</t>
  </si>
  <si>
    <t>DNA_pol_B_2</t>
  </si>
  <si>
    <t>DNA polymerase type B, organellar and viral</t>
  </si>
  <si>
    <t>PF03176</t>
  </si>
  <si>
    <t>MMPL</t>
  </si>
  <si>
    <t>MMPL family</t>
  </si>
  <si>
    <t>PF03177</t>
  </si>
  <si>
    <t>Nucleoporin_C</t>
  </si>
  <si>
    <t>Non-repetitive/WGA-negative nucleoporin C-terminal</t>
  </si>
  <si>
    <t>PF03178</t>
  </si>
  <si>
    <t>CPSF_A</t>
  </si>
  <si>
    <t>CPSF A subunit region</t>
  </si>
  <si>
    <t>PF03179</t>
  </si>
  <si>
    <t>V-ATPase_G</t>
  </si>
  <si>
    <t>Vacuolar (H+)-ATPase G subunit</t>
  </si>
  <si>
    <t>PF03180</t>
  </si>
  <si>
    <t>Lipoprotein_9</t>
  </si>
  <si>
    <t>NLPA lipoprotein</t>
  </si>
  <si>
    <t>PF03181</t>
  </si>
  <si>
    <t>BURP</t>
  </si>
  <si>
    <t>BURP domain</t>
  </si>
  <si>
    <t>PF03183</t>
  </si>
  <si>
    <t>Borrelia_rep</t>
  </si>
  <si>
    <t>Borrelia repeat protein</t>
  </si>
  <si>
    <t>PF03184</t>
  </si>
  <si>
    <t>DDE_1</t>
  </si>
  <si>
    <t>DDE superfamily endonuclease</t>
  </si>
  <si>
    <t>PF03185</t>
  </si>
  <si>
    <t>CaKB</t>
  </si>
  <si>
    <t>Calcium-activated potassium channel, beta subunit</t>
  </si>
  <si>
    <t>PF03186</t>
  </si>
  <si>
    <t>CobD_Cbib</t>
  </si>
  <si>
    <t>CobD/Cbib protein</t>
  </si>
  <si>
    <t>PF03187</t>
  </si>
  <si>
    <t>Corona_I</t>
  </si>
  <si>
    <t>Corona nucleocapsid I protein</t>
  </si>
  <si>
    <t>PF03188</t>
  </si>
  <si>
    <t>Cytochrom_B561</t>
  </si>
  <si>
    <t>Eukaryotic cytochrome b561</t>
  </si>
  <si>
    <t>PF03189</t>
  </si>
  <si>
    <t>Otopetrin</t>
  </si>
  <si>
    <t>PF03190</t>
  </si>
  <si>
    <t>Thioredox_DsbH</t>
  </si>
  <si>
    <t>Protein of unknown function, DUF255</t>
  </si>
  <si>
    <t>PF03192</t>
  </si>
  <si>
    <t>DUF257</t>
  </si>
  <si>
    <t>Pyrococcus protein of unknown function, DUF257</t>
  </si>
  <si>
    <t>PF03193</t>
  </si>
  <si>
    <t>DUF258</t>
  </si>
  <si>
    <t>Protein of unknown function, DUF258</t>
  </si>
  <si>
    <t>PF03194</t>
  </si>
  <si>
    <t>LUC7</t>
  </si>
  <si>
    <t>LUC7 N_terminus</t>
  </si>
  <si>
    <t>PF03195</t>
  </si>
  <si>
    <t>DUF26</t>
  </si>
  <si>
    <t>Protein of unknown function DUF26</t>
  </si>
  <si>
    <t>PF03196</t>
  </si>
  <si>
    <t>DUF261</t>
  </si>
  <si>
    <t>Protein of unknown function, DUF261</t>
  </si>
  <si>
    <t>PF03197</t>
  </si>
  <si>
    <t>FRD2</t>
  </si>
  <si>
    <t>Bacteriophage FRD2 protein</t>
  </si>
  <si>
    <t>PF03198</t>
  </si>
  <si>
    <t>Glyco_hydro_72</t>
  </si>
  <si>
    <t>Glucanosyltransferase</t>
  </si>
  <si>
    <t>PF03199</t>
  </si>
  <si>
    <t>GSH_synthase</t>
  </si>
  <si>
    <t>Eukaryotic glutathione synthase</t>
  </si>
  <si>
    <t>PF03200</t>
  </si>
  <si>
    <t>Glyco_hydro_63</t>
  </si>
  <si>
    <t>Glycosyl hydrolase family 63 C-terminal domain</t>
  </si>
  <si>
    <t>PF03201</t>
  </si>
  <si>
    <t>HMD</t>
  </si>
  <si>
    <t>H2-forming N5,N1-methylene-tetrahydromethanopterin dehydrogenase</t>
  </si>
  <si>
    <t>PF03202</t>
  </si>
  <si>
    <t>Putative mycoplasma lipoprotein, C-terminal region</t>
  </si>
  <si>
    <t>PF03203</t>
  </si>
  <si>
    <t>MerC</t>
  </si>
  <si>
    <t>MerC mercury resistance protein</t>
  </si>
  <si>
    <t>PF03205</t>
  </si>
  <si>
    <t>MobB</t>
  </si>
  <si>
    <t>Molybdopterin guanine dinucleotide synthesis protein B</t>
  </si>
  <si>
    <t>PF03206</t>
  </si>
  <si>
    <t>NifW</t>
  </si>
  <si>
    <t>Nitrogen fixation protein NifW</t>
  </si>
  <si>
    <t>PF03207</t>
  </si>
  <si>
    <t>OspD</t>
  </si>
  <si>
    <t>Borrelia outer surface protein D (OspD)</t>
  </si>
  <si>
    <t>PF03208</t>
  </si>
  <si>
    <t>PRA1</t>
  </si>
  <si>
    <t>PRA1 family protein</t>
  </si>
  <si>
    <t>PF03209</t>
  </si>
  <si>
    <t>PUCC</t>
  </si>
  <si>
    <t>PUCC protein</t>
  </si>
  <si>
    <t>PF03210</t>
  </si>
  <si>
    <t>Paramyx_P_V_C</t>
  </si>
  <si>
    <t>Paramyxovirus P/V phosphoprotein C-terminal</t>
  </si>
  <si>
    <t>PF03211</t>
  </si>
  <si>
    <t>Pectate_lyase</t>
  </si>
  <si>
    <t>PF03212</t>
  </si>
  <si>
    <t>Pertactin</t>
  </si>
  <si>
    <t>PF03213</t>
  </si>
  <si>
    <t>Pox_P35</t>
  </si>
  <si>
    <t>Poxvirus P35 protein</t>
  </si>
  <si>
    <t>PF03214</t>
  </si>
  <si>
    <t>RGP</t>
  </si>
  <si>
    <t>Reversibly glycosylated polypeptide</t>
  </si>
  <si>
    <t>PF03215</t>
  </si>
  <si>
    <t>Rad17</t>
  </si>
  <si>
    <t>Rad17 cell cycle checkpoint protein</t>
  </si>
  <si>
    <t>PF03216</t>
  </si>
  <si>
    <t>Rhabdo_ncap_2</t>
  </si>
  <si>
    <t>Rhabdovirus nucleoprotein</t>
  </si>
  <si>
    <t>PF03217</t>
  </si>
  <si>
    <t>SLAP</t>
  </si>
  <si>
    <t>Bacterial surface layer protein</t>
  </si>
  <si>
    <t>PF03219</t>
  </si>
  <si>
    <t>TLC</t>
  </si>
  <si>
    <t>TLC ATP/ADP transporter</t>
  </si>
  <si>
    <t>PF03220</t>
  </si>
  <si>
    <t>Tombus_P19</t>
  </si>
  <si>
    <t>Tombusvirus P19 core protein</t>
  </si>
  <si>
    <t>PF03221</t>
  </si>
  <si>
    <t>HTH_Tnp_Tc5</t>
  </si>
  <si>
    <t>Tc5 transposase DNA-binding domain</t>
  </si>
  <si>
    <t>PF03222</t>
  </si>
  <si>
    <t>Trp_Tyr_perm</t>
  </si>
  <si>
    <t>Tryptophan/tyrosine permease family</t>
  </si>
  <si>
    <t>PF03223</t>
  </si>
  <si>
    <t>V-ATPase_C</t>
  </si>
  <si>
    <t>V-ATPase subunit C</t>
  </si>
  <si>
    <t>PF03224</t>
  </si>
  <si>
    <t>V-ATPase_H_N</t>
  </si>
  <si>
    <t>V-ATPase subunit H</t>
  </si>
  <si>
    <t>PF03225</t>
  </si>
  <si>
    <t>Viral_Hsp9</t>
  </si>
  <si>
    <t xml:space="preserve">Viral heat shock protein Hsp9 homologue </t>
  </si>
  <si>
    <t>PF03226</t>
  </si>
  <si>
    <t>Yippee-Mis18</t>
  </si>
  <si>
    <t>Yippee zinc-binding/DNA-binding /Mis18, centromere assembly</t>
  </si>
  <si>
    <t>PF03227</t>
  </si>
  <si>
    <t>GILT</t>
  </si>
  <si>
    <t>Gamma interferon inducible lysosomal thiol reductase (GILT)</t>
  </si>
  <si>
    <t>PF03228</t>
  </si>
  <si>
    <t>Adeno_VII</t>
  </si>
  <si>
    <t>Adenoviral core protein VII</t>
  </si>
  <si>
    <t>PF03229</t>
  </si>
  <si>
    <t>Alpha_GJ</t>
  </si>
  <si>
    <t>Alphavirus glycoprotein J</t>
  </si>
  <si>
    <t>PF03230</t>
  </si>
  <si>
    <t>Antirestrict</t>
  </si>
  <si>
    <t>Antirestriction protein</t>
  </si>
  <si>
    <t>PF03231</t>
  </si>
  <si>
    <t>Bunya_NS-S_2</t>
  </si>
  <si>
    <t>Bunyavirus non-structural protein NS-S</t>
  </si>
  <si>
    <t>PF03232</t>
  </si>
  <si>
    <t>COQ7</t>
  </si>
  <si>
    <t>Ubiquinone biosynthesis protein COQ7</t>
  </si>
  <si>
    <t>PF03233</t>
  </si>
  <si>
    <t>Cauli_AT</t>
  </si>
  <si>
    <t>Aphid transmission protein</t>
  </si>
  <si>
    <t>PF03234</t>
  </si>
  <si>
    <t>CDC37_N</t>
  </si>
  <si>
    <t>Cdc37 N terminal kinase binding</t>
  </si>
  <si>
    <t>PF03235</t>
  </si>
  <si>
    <t>DUF262</t>
  </si>
  <si>
    <t>Protein of unknown function DUF262</t>
  </si>
  <si>
    <t>PF03237</t>
  </si>
  <si>
    <t>Terminase_6</t>
  </si>
  <si>
    <t>Terminase-like family</t>
  </si>
  <si>
    <t>PF03238</t>
  </si>
  <si>
    <t>ESAG1</t>
  </si>
  <si>
    <t>ESAG protein</t>
  </si>
  <si>
    <t>PF03239</t>
  </si>
  <si>
    <t>FTR1</t>
  </si>
  <si>
    <t>Iron permease FTR1 family</t>
  </si>
  <si>
    <t>PF03241</t>
  </si>
  <si>
    <t>HpaB</t>
  </si>
  <si>
    <t>4-hydroxyphenylacetate 3-hydroxylase C terminal</t>
  </si>
  <si>
    <t>PF03242</t>
  </si>
  <si>
    <t>LEA_3</t>
  </si>
  <si>
    <t>PF03243</t>
  </si>
  <si>
    <t>MerB</t>
  </si>
  <si>
    <t>Alkylmercury lyase</t>
  </si>
  <si>
    <t>PF03244</t>
  </si>
  <si>
    <t>PSI_PsaH</t>
  </si>
  <si>
    <t>Photosystem I reaction centre subunit VI</t>
  </si>
  <si>
    <t>PF03245</t>
  </si>
  <si>
    <t>Phage_lysis</t>
  </si>
  <si>
    <t>Bacteriophage Rz lysis protein</t>
  </si>
  <si>
    <t>PF03246</t>
  </si>
  <si>
    <t>Pneumo_ncap</t>
  </si>
  <si>
    <t>Pneumovirus nucleocapsid protein</t>
  </si>
  <si>
    <t>PF03247</t>
  </si>
  <si>
    <t>Prothymosin</t>
  </si>
  <si>
    <t>Prothymosin/parathymosin family</t>
  </si>
  <si>
    <t>PF03248</t>
  </si>
  <si>
    <t>Rer1</t>
  </si>
  <si>
    <t>Rer1 family</t>
  </si>
  <si>
    <t>PF03249</t>
  </si>
  <si>
    <t>TSA</t>
  </si>
  <si>
    <t>Type specific antigen</t>
  </si>
  <si>
    <t>PF03250</t>
  </si>
  <si>
    <t>Tropomodulin</t>
  </si>
  <si>
    <t>PF03251</t>
  </si>
  <si>
    <t>Tymo_45kd_7kd</t>
  </si>
  <si>
    <t>Tymovirus 45/7Kd protein</t>
  </si>
  <si>
    <t>PF03252</t>
  </si>
  <si>
    <t>Herpes_UL21</t>
  </si>
  <si>
    <t>Herpesvirus UL21</t>
  </si>
  <si>
    <t>PF03253</t>
  </si>
  <si>
    <t>UT</t>
  </si>
  <si>
    <t>Urea transporter</t>
  </si>
  <si>
    <t>PF03254</t>
  </si>
  <si>
    <t>XG_FTase</t>
  </si>
  <si>
    <t>Xyloglucan fucosyltransferase</t>
  </si>
  <si>
    <t>PF03255</t>
  </si>
  <si>
    <t>ACCA</t>
  </si>
  <si>
    <t>Acetyl co-enzyme A carboxylase carboxyltransferase alpha subunit</t>
  </si>
  <si>
    <t>PF03256</t>
  </si>
  <si>
    <t>ANAPC1</t>
  </si>
  <si>
    <t>Anaphase-promoting complex, subunit 1 (APC1)</t>
  </si>
  <si>
    <t>PF03257</t>
  </si>
  <si>
    <t>Adhesin_P1</t>
  </si>
  <si>
    <t>Mycoplasma adhesin P1</t>
  </si>
  <si>
    <t>PF03258</t>
  </si>
  <si>
    <t>Baculo_FP</t>
  </si>
  <si>
    <t>Baculovirus FP protein</t>
  </si>
  <si>
    <t>PF03259</t>
  </si>
  <si>
    <t>Robl_LC7</t>
  </si>
  <si>
    <t>Roadblock/LC7 domain</t>
  </si>
  <si>
    <t>PF03260</t>
  </si>
  <si>
    <t>Lipoprotein_11</t>
  </si>
  <si>
    <t>Lepidopteran low molecular weight (3 kD) lipoprotein</t>
  </si>
  <si>
    <t>PF03261</t>
  </si>
  <si>
    <t>CDK5_activator</t>
  </si>
  <si>
    <t>Cyclin-dependent kinase 5 activator protein</t>
  </si>
  <si>
    <t>PF03262</t>
  </si>
  <si>
    <t>Corona_6B_7B</t>
  </si>
  <si>
    <t>Coronavirus 6B/7B protein</t>
  </si>
  <si>
    <t>PF03263</t>
  </si>
  <si>
    <t>Cucumo_2B</t>
  </si>
  <si>
    <t>Cucumovirus protein 2B</t>
  </si>
  <si>
    <t>PF03264</t>
  </si>
  <si>
    <t>Cytochrom_NNT</t>
  </si>
  <si>
    <t>NapC/NirT cytochrome c family, N-terminal region</t>
  </si>
  <si>
    <t>PF03265</t>
  </si>
  <si>
    <t>DNase_II</t>
  </si>
  <si>
    <t>Deoxyribonuclease II</t>
  </si>
  <si>
    <t>PF03266</t>
  </si>
  <si>
    <t>NTPase_1</t>
  </si>
  <si>
    <t>NTPase</t>
  </si>
  <si>
    <t>PF03268</t>
  </si>
  <si>
    <t>DUF267</t>
  </si>
  <si>
    <t>Caenorhabditis protein of unknown function, DUF267</t>
  </si>
  <si>
    <t>PF03269</t>
  </si>
  <si>
    <t>DUF268</t>
  </si>
  <si>
    <t>Caenorhabditis protein of unknown function, DUF268</t>
  </si>
  <si>
    <t>PF03270</t>
  </si>
  <si>
    <t>DUF269</t>
  </si>
  <si>
    <t>Protein of unknown function, DUF269</t>
  </si>
  <si>
    <t>PF03271</t>
  </si>
  <si>
    <t>EB1</t>
  </si>
  <si>
    <t>EB1-like C-terminal motif</t>
  </si>
  <si>
    <t>PF03272</t>
  </si>
  <si>
    <t>Mucin_bdg</t>
  </si>
  <si>
    <t>Putative mucin or carbohydrate-binding module</t>
  </si>
  <si>
    <t>PF03273</t>
  </si>
  <si>
    <t>Baculo_gp64</t>
  </si>
  <si>
    <t>Baculovirus gp64 envelope glycoprotein family</t>
  </si>
  <si>
    <t>PF03274</t>
  </si>
  <si>
    <t>Foamy_BEL</t>
  </si>
  <si>
    <t>Foamy virus BEL 1/2 protein</t>
  </si>
  <si>
    <t>PF03275</t>
  </si>
  <si>
    <t>GLF</t>
  </si>
  <si>
    <t>UDP-galactopyranose mutase</t>
  </si>
  <si>
    <t>PF03276</t>
  </si>
  <si>
    <t>Gag_spuma</t>
  </si>
  <si>
    <t>Spumavirus gag protein</t>
  </si>
  <si>
    <t>PF03277</t>
  </si>
  <si>
    <t>Herpes_UL4</t>
  </si>
  <si>
    <t>Herpesvirus UL4 family</t>
  </si>
  <si>
    <t>PF03278</t>
  </si>
  <si>
    <t>IpaB_EvcA</t>
  </si>
  <si>
    <t>IpaB/EvcA family</t>
  </si>
  <si>
    <t>PF03279</t>
  </si>
  <si>
    <t>Lip_A_acyltrans</t>
  </si>
  <si>
    <t>Bacterial lipid A biosynthesis acyltransferase</t>
  </si>
  <si>
    <t>PF03280</t>
  </si>
  <si>
    <t>Lipase_chap</t>
  </si>
  <si>
    <t>Proteobacterial lipase chaperone protein</t>
  </si>
  <si>
    <t>PF03281</t>
  </si>
  <si>
    <t>Mab-21</t>
  </si>
  <si>
    <t>Mab-21 protein</t>
  </si>
  <si>
    <t>PF03283</t>
  </si>
  <si>
    <t>PAE</t>
  </si>
  <si>
    <t>Pectinacetylesterase</t>
  </si>
  <si>
    <t>PF03284</t>
  </si>
  <si>
    <t>PHZA_PHZB</t>
  </si>
  <si>
    <t>Phenazine biosynthesis protein A/B</t>
  </si>
  <si>
    <t>PF03285</t>
  </si>
  <si>
    <t>Paralemmin</t>
  </si>
  <si>
    <t>PF03286</t>
  </si>
  <si>
    <t>Pox_Ag35</t>
  </si>
  <si>
    <t>Pox virus Ag35 surface protein</t>
  </si>
  <si>
    <t>PF03287</t>
  </si>
  <si>
    <t>Pox_C7_F8A</t>
  </si>
  <si>
    <t>Poxvirus C7/F8A protein</t>
  </si>
  <si>
    <t>PF03288</t>
  </si>
  <si>
    <t>Pox_D5</t>
  </si>
  <si>
    <t>Poxvirus D5 protein-like</t>
  </si>
  <si>
    <t>PF03289</t>
  </si>
  <si>
    <t>Pox_I1</t>
  </si>
  <si>
    <t>Poxvirus protein I1</t>
  </si>
  <si>
    <t>PF03290</t>
  </si>
  <si>
    <t>Peptidase_C57</t>
  </si>
  <si>
    <t>Vaccinia virus I7 processing peptidase</t>
  </si>
  <si>
    <t>PF03291</t>
  </si>
  <si>
    <t>Pox_MCEL</t>
  </si>
  <si>
    <t>mRNA capping enzyme</t>
  </si>
  <si>
    <t>PF03292</t>
  </si>
  <si>
    <t>Pox_P4B</t>
  </si>
  <si>
    <t>Poxvirus P4B major core protein</t>
  </si>
  <si>
    <t>PF03293</t>
  </si>
  <si>
    <t>Pox_RNA_pol</t>
  </si>
  <si>
    <t>Poxvirus DNA-directed RNA polymerase, 18 kD subunit</t>
  </si>
  <si>
    <t>PF03294</t>
  </si>
  <si>
    <t>Pox_Rap94</t>
  </si>
  <si>
    <t>RNA polymerase-associated transcription specificity factor, Rap94</t>
  </si>
  <si>
    <t>PF03295</t>
  </si>
  <si>
    <t>Pox_TAA1</t>
  </si>
  <si>
    <t>Poxvirus trans-activator protein A1 C-terminal</t>
  </si>
  <si>
    <t>PF03296</t>
  </si>
  <si>
    <t>Pox_polyA_pol</t>
  </si>
  <si>
    <t>Poxvirus poly(A) polymerase nucleotidyltransferase domain</t>
  </si>
  <si>
    <t>PF03297</t>
  </si>
  <si>
    <t>Ribosomal_S25</t>
  </si>
  <si>
    <t>S25 ribosomal protein</t>
  </si>
  <si>
    <t>PF03298</t>
  </si>
  <si>
    <t>Stanniocalcin</t>
  </si>
  <si>
    <t>Stanniocalcin family</t>
  </si>
  <si>
    <t>PF03299</t>
  </si>
  <si>
    <t>TF_AP-2</t>
  </si>
  <si>
    <t>Transcription factor AP-2</t>
  </si>
  <si>
    <t>PF03300</t>
  </si>
  <si>
    <t>Tenui_NS4</t>
  </si>
  <si>
    <t>Tenuivirus non-structural, movement protein NS4</t>
  </si>
  <si>
    <t>PF03301</t>
  </si>
  <si>
    <t>Trp_dioxygenase</t>
  </si>
  <si>
    <t>Tryptophan 2,3-dioxygenase</t>
  </si>
  <si>
    <t>PF03302</t>
  </si>
  <si>
    <t>VSP</t>
  </si>
  <si>
    <t>Giardia variant-specific surface protein</t>
  </si>
  <si>
    <t>PF03303</t>
  </si>
  <si>
    <t>WTF</t>
  </si>
  <si>
    <t>WTF protein</t>
  </si>
  <si>
    <t>PF03304</t>
  </si>
  <si>
    <t>Mlp</t>
  </si>
  <si>
    <t>Mlp lipoprotein family</t>
  </si>
  <si>
    <t>PF03305</t>
  </si>
  <si>
    <t>Lipoprotein_X</t>
  </si>
  <si>
    <t>Mycoplasma MG185/MG26 protein</t>
  </si>
  <si>
    <t>PF03306</t>
  </si>
  <si>
    <t>AAL_decarboxy</t>
  </si>
  <si>
    <t>Alpha-acetolactate decarboxylase</t>
  </si>
  <si>
    <t>PF03307</t>
  </si>
  <si>
    <t>Adeno_E3_15_3</t>
  </si>
  <si>
    <t>Adenovirus 15.3kD protein in E3 region</t>
  </si>
  <si>
    <t>PF03308</t>
  </si>
  <si>
    <t>ArgK</t>
  </si>
  <si>
    <t>ArgK protein</t>
  </si>
  <si>
    <t>PF03309</t>
  </si>
  <si>
    <t>Pan_kinase</t>
  </si>
  <si>
    <t>Type III pantothenate kinase</t>
  </si>
  <si>
    <t>PF03310</t>
  </si>
  <si>
    <t>Cauli_DNA-bind</t>
  </si>
  <si>
    <t>Caulimovirus DNA-binding protein</t>
  </si>
  <si>
    <t>PF03311</t>
  </si>
  <si>
    <t>Cornichon</t>
  </si>
  <si>
    <t>Cornichon protein</t>
  </si>
  <si>
    <t>PF03312</t>
  </si>
  <si>
    <t>DUF272</t>
  </si>
  <si>
    <t>Protein of unknown function (DUF272)</t>
  </si>
  <si>
    <t>PF03313</t>
  </si>
  <si>
    <t>SDH_alpha</t>
  </si>
  <si>
    <t>Serine dehydratase alpha chain</t>
  </si>
  <si>
    <t>PF03314</t>
  </si>
  <si>
    <t>DUF273</t>
  </si>
  <si>
    <t>Protein of unknown function, DUF273</t>
  </si>
  <si>
    <t>PF03315</t>
  </si>
  <si>
    <t>SDH_beta</t>
  </si>
  <si>
    <t>Serine dehydratase beta chain</t>
  </si>
  <si>
    <t>PF03317</t>
  </si>
  <si>
    <t>ELF</t>
  </si>
  <si>
    <t>ELF protein</t>
  </si>
  <si>
    <t>PF03318</t>
  </si>
  <si>
    <t>ETX_MTX2</t>
  </si>
  <si>
    <t>Clostridium epsilon toxin ETX/Bacillus mosquitocidal toxin MTX2</t>
  </si>
  <si>
    <t>PF03319</t>
  </si>
  <si>
    <t>EutN_CcmL</t>
  </si>
  <si>
    <t>Ethanolamine utilisation protein EutN/carboxysome</t>
  </si>
  <si>
    <t>PF03320</t>
  </si>
  <si>
    <t>FBPase_glpX</t>
  </si>
  <si>
    <t>Bacterial fructose-1,6-bisphosphatase, glpX-encoded</t>
  </si>
  <si>
    <t>PF03321</t>
  </si>
  <si>
    <t>GH3</t>
  </si>
  <si>
    <t>GH3 auxin-responsive promoter</t>
  </si>
  <si>
    <t>PF03323</t>
  </si>
  <si>
    <t>GerA</t>
  </si>
  <si>
    <t>Bacillus/Clostridium GerA spore germination protein</t>
  </si>
  <si>
    <t>PF03324</t>
  </si>
  <si>
    <t>Herpes_HEPA</t>
  </si>
  <si>
    <t>Herpesvirus DNA helicase/primase complex associated protein</t>
  </si>
  <si>
    <t>PF03325</t>
  </si>
  <si>
    <t>Herpes_PAP</t>
  </si>
  <si>
    <t>Herpesvirus polymerase accessory protein</t>
  </si>
  <si>
    <t>PF03326</t>
  </si>
  <si>
    <t>Herpes_TAF5</t>
  </si>
  <si>
    <t>Herpesvirus transcription activation factor (transactivator)</t>
  </si>
  <si>
    <t>PF03327</t>
  </si>
  <si>
    <t>Herpes_VP19C</t>
  </si>
  <si>
    <t>Herpesvirus capsid shell protein VP19C</t>
  </si>
  <si>
    <t>PF03328</t>
  </si>
  <si>
    <t>HpcH_HpaI</t>
  </si>
  <si>
    <t>HpcH/HpaI aldolase/citrate lyase family</t>
  </si>
  <si>
    <t>PF03330</t>
  </si>
  <si>
    <t>DPBB_1</t>
  </si>
  <si>
    <t>Lytic transglycolase</t>
  </si>
  <si>
    <t>PF03331</t>
  </si>
  <si>
    <t>LpxC</t>
  </si>
  <si>
    <t>UDP-3-O-acyl N-acetylglycosamine deacetylase</t>
  </si>
  <si>
    <t>PF03332</t>
  </si>
  <si>
    <t>PMM</t>
  </si>
  <si>
    <t>Eukaryotic phosphomannomutase</t>
  </si>
  <si>
    <t>PF03333</t>
  </si>
  <si>
    <t>PapB</t>
  </si>
  <si>
    <t>Adhesin biosynthesis transcription regulatory protein</t>
  </si>
  <si>
    <t>PF03334</t>
  </si>
  <si>
    <t>PhaG_MnhG_YufB</t>
  </si>
  <si>
    <t>Na+/H+ antiporter subunit</t>
  </si>
  <si>
    <t>PF03335</t>
  </si>
  <si>
    <t>Phage_fiber</t>
  </si>
  <si>
    <t>Phage tail fibre repeat</t>
  </si>
  <si>
    <t>PF03336</t>
  </si>
  <si>
    <t>Pox_C4_C1</t>
  </si>
  <si>
    <t>Poxvirus C4/C1 protein</t>
  </si>
  <si>
    <t>PF03337</t>
  </si>
  <si>
    <t>Pox_F12L</t>
  </si>
  <si>
    <t>Poxvirus F12L protein</t>
  </si>
  <si>
    <t>PF03338</t>
  </si>
  <si>
    <t>Pox_J1</t>
  </si>
  <si>
    <t>Poxvirus J1 protein</t>
  </si>
  <si>
    <t>PF03339</t>
  </si>
  <si>
    <t>Pox_L3_FP4</t>
  </si>
  <si>
    <t>Poxvirus L3/FP4 protein</t>
  </si>
  <si>
    <t>PF03340</t>
  </si>
  <si>
    <t>Pox_Rif</t>
  </si>
  <si>
    <t>Poxvirus rifampicin resistance protein</t>
  </si>
  <si>
    <t>PF03341</t>
  </si>
  <si>
    <t>Pox_mRNA-cap</t>
  </si>
  <si>
    <t>Poxvirus mRNA capping enzyme, small subunit</t>
  </si>
  <si>
    <t>PF03342</t>
  </si>
  <si>
    <t>Rhabdo_M1</t>
  </si>
  <si>
    <t>Rhabdovirus M1 matrix protein (M1 polymerase-associated protein)</t>
  </si>
  <si>
    <t>PF03343</t>
  </si>
  <si>
    <t>SART-1</t>
  </si>
  <si>
    <t>SART-1 family</t>
  </si>
  <si>
    <t>PF03344</t>
  </si>
  <si>
    <t>Daxx</t>
  </si>
  <si>
    <t>Daxx N-terminal Rassf1C-interacting domain</t>
  </si>
  <si>
    <t>PF03345</t>
  </si>
  <si>
    <t>DDOST_48kD</t>
  </si>
  <si>
    <t>Oligosaccharyltransferase 48 kDa subunit beta</t>
  </si>
  <si>
    <t>PF03347</t>
  </si>
  <si>
    <t>TDH</t>
  </si>
  <si>
    <t>Vibrio thermostable direct hemolysin</t>
  </si>
  <si>
    <t>PF03348</t>
  </si>
  <si>
    <t>Serinc</t>
  </si>
  <si>
    <t>Serine incorporator (Serinc)</t>
  </si>
  <si>
    <t>PF03349</t>
  </si>
  <si>
    <t>Toluene_X</t>
  </si>
  <si>
    <t>Outer membrane protein transport protein (OMPP1/FadL/TodX)</t>
  </si>
  <si>
    <t>PF03350</t>
  </si>
  <si>
    <t>UPF114</t>
  </si>
  <si>
    <t>Uncharacterized protein family, UPF114</t>
  </si>
  <si>
    <t>PF03351</t>
  </si>
  <si>
    <t>DOMON</t>
  </si>
  <si>
    <t>DOMON domain</t>
  </si>
  <si>
    <t>PF03352</t>
  </si>
  <si>
    <t>Adenine_glyco</t>
  </si>
  <si>
    <t>Methyladenine glycosylase</t>
  </si>
  <si>
    <t>PF03353</t>
  </si>
  <si>
    <t>Lin-8</t>
  </si>
  <si>
    <t>Ras-mediated vulval-induction antagonist</t>
  </si>
  <si>
    <t>PF03354</t>
  </si>
  <si>
    <t>Terminase_1</t>
  </si>
  <si>
    <t xml:space="preserve">Phage Terminase </t>
  </si>
  <si>
    <t>PF03355</t>
  </si>
  <si>
    <t>Pox_TAP</t>
  </si>
  <si>
    <t xml:space="preserve">Viral Trans-Activator Protein </t>
  </si>
  <si>
    <t>PF03356</t>
  </si>
  <si>
    <t>Pox_LP_H2</t>
  </si>
  <si>
    <t>Viral late protein H2</t>
  </si>
  <si>
    <t>PF03357</t>
  </si>
  <si>
    <t>Snf7</t>
  </si>
  <si>
    <t>PF03358</t>
  </si>
  <si>
    <t>FMN_red</t>
  </si>
  <si>
    <t>NADPH-dependent FMN reductase</t>
  </si>
  <si>
    <t>PF03359</t>
  </si>
  <si>
    <t>GKAP</t>
  </si>
  <si>
    <t>Guanylate-kinase-associated protein (GKAP) protein</t>
  </si>
  <si>
    <t>PF03360</t>
  </si>
  <si>
    <t>Glyco_transf_43</t>
  </si>
  <si>
    <t>Glycosyltransferase family 43</t>
  </si>
  <si>
    <t>PF03361</t>
  </si>
  <si>
    <t>Herpes_IE2_3</t>
  </si>
  <si>
    <t>Herpes virus intermediate/early protein 2/3</t>
  </si>
  <si>
    <t>PF03362</t>
  </si>
  <si>
    <t>Herpes_UL47</t>
  </si>
  <si>
    <t>Herpesvirus UL47 protein</t>
  </si>
  <si>
    <t>PF03363</t>
  </si>
  <si>
    <t>Herpes_LP</t>
  </si>
  <si>
    <t>Herpesvirus leader protein</t>
  </si>
  <si>
    <t>PF03364</t>
  </si>
  <si>
    <t>Polyketide_cyc</t>
  </si>
  <si>
    <t>Polyketide cyclase / dehydrase and lipid transport</t>
  </si>
  <si>
    <t>PF03366</t>
  </si>
  <si>
    <t>YEATS</t>
  </si>
  <si>
    <t>YEATS family</t>
  </si>
  <si>
    <t>PF03367</t>
  </si>
  <si>
    <t>zf-ZPR1</t>
  </si>
  <si>
    <t>ZPR1 zinc-finger domain</t>
  </si>
  <si>
    <t>PF03368</t>
  </si>
  <si>
    <t>Dicer_dimer</t>
  </si>
  <si>
    <t>Dicer dimerisation domain</t>
  </si>
  <si>
    <t>PF03369</t>
  </si>
  <si>
    <t>Herpes_UL3</t>
  </si>
  <si>
    <t>Herpesvirus UL3 protein</t>
  </si>
  <si>
    <t>PF03370</t>
  </si>
  <si>
    <t>CBM_21</t>
  </si>
  <si>
    <t>Carbohydrate/starch-binding module (family 21)</t>
  </si>
  <si>
    <t>PF03371</t>
  </si>
  <si>
    <t>PRP38</t>
  </si>
  <si>
    <t>PRP38 family</t>
  </si>
  <si>
    <t>PF03372</t>
  </si>
  <si>
    <t>Exo_endo_phos</t>
  </si>
  <si>
    <t>Endonuclease/Exonuclease/phosphatase family</t>
  </si>
  <si>
    <t>PF03373</t>
  </si>
  <si>
    <t>Octapeptide</t>
  </si>
  <si>
    <t>Octapeptide repeat</t>
  </si>
  <si>
    <t>PF03374</t>
  </si>
  <si>
    <t>ANT</t>
  </si>
  <si>
    <t>Phage antirepressor protein KilAC domain</t>
  </si>
  <si>
    <t>PF03376</t>
  </si>
  <si>
    <t>Adeno_E3B</t>
  </si>
  <si>
    <t>Adenovirus E3B protein</t>
  </si>
  <si>
    <t>PF03377</t>
  </si>
  <si>
    <t>Avirulence</t>
  </si>
  <si>
    <t>Xanthomonas avirulence protein, Avr/PthA</t>
  </si>
  <si>
    <t>PF03378</t>
  </si>
  <si>
    <t>CAS_CSE1</t>
  </si>
  <si>
    <t>CAS/CSE protein, C-terminus</t>
  </si>
  <si>
    <t>PF03379</t>
  </si>
  <si>
    <t>CcmB</t>
  </si>
  <si>
    <t>CcmB protein</t>
  </si>
  <si>
    <t>PF03380</t>
  </si>
  <si>
    <t>DUF282</t>
  </si>
  <si>
    <t>Caenorhabditis protein of unknown function, DUF282</t>
  </si>
  <si>
    <t>PF03381</t>
  </si>
  <si>
    <t>CDC5</t>
  </si>
  <si>
    <t>LEM3 (ligand-effect modulator 3) family / CDC5 family</t>
  </si>
  <si>
    <t>PF03382</t>
  </si>
  <si>
    <t>DUF285</t>
  </si>
  <si>
    <t>Mycoplasma protein of unknown function, DUF285</t>
  </si>
  <si>
    <t>PF03383</t>
  </si>
  <si>
    <t>Serpentine_r_xa</t>
  </si>
  <si>
    <t>Caenorhabditis serpentine receptor-like protein, class xa</t>
  </si>
  <si>
    <t>PF03384</t>
  </si>
  <si>
    <t>DUF287</t>
  </si>
  <si>
    <t>Drosophila protein of unknown function, DUF287</t>
  </si>
  <si>
    <t>PF03385</t>
  </si>
  <si>
    <t>DUF288</t>
  </si>
  <si>
    <t>Protein of unknown function, DUF288</t>
  </si>
  <si>
    <t>PF03386</t>
  </si>
  <si>
    <t>ENOD93</t>
  </si>
  <si>
    <t>Early nodulin 93 ENOD93 protein</t>
  </si>
  <si>
    <t>PF03387</t>
  </si>
  <si>
    <t>Herpes_UL46</t>
  </si>
  <si>
    <t>Herpesvirus UL46 protein</t>
  </si>
  <si>
    <t>PF03388</t>
  </si>
  <si>
    <t>Lectin_leg-like</t>
  </si>
  <si>
    <t>Legume-like lectin family</t>
  </si>
  <si>
    <t>PF03389</t>
  </si>
  <si>
    <t>MobA_MobL</t>
  </si>
  <si>
    <t>MobA/MobL family</t>
  </si>
  <si>
    <t>PF03390</t>
  </si>
  <si>
    <t>2HCT</t>
  </si>
  <si>
    <t>2-hydroxycarboxylate transporter family</t>
  </si>
  <si>
    <t>PF03391</t>
  </si>
  <si>
    <t>Nepo_coat</t>
  </si>
  <si>
    <t>Nepovirus coat protein, central domain</t>
  </si>
  <si>
    <t>PF03392</t>
  </si>
  <si>
    <t>OS-D</t>
  </si>
  <si>
    <t>Insect pheromone-binding family, A1/OS-D</t>
  </si>
  <si>
    <t>PF03393</t>
  </si>
  <si>
    <t>Pneumo_matrix</t>
  </si>
  <si>
    <t>Pneumovirus matrix protein</t>
  </si>
  <si>
    <t>PF03394</t>
  </si>
  <si>
    <t>Pox_E8</t>
  </si>
  <si>
    <t>Poxvirus E8 protein</t>
  </si>
  <si>
    <t>PF03395</t>
  </si>
  <si>
    <t>Pox_P4A</t>
  </si>
  <si>
    <t>Poxvirus P4A protein</t>
  </si>
  <si>
    <t>PF03396</t>
  </si>
  <si>
    <t>Pox_RNA_pol_35</t>
  </si>
  <si>
    <t>Poxvirus DNA-directed RNA polymerase, 35 kD subunit</t>
  </si>
  <si>
    <t>PF03397</t>
  </si>
  <si>
    <t>Rhabdo_matrix</t>
  </si>
  <si>
    <t>Rhabdovirus matrix protein</t>
  </si>
  <si>
    <t>PF03398</t>
  </si>
  <si>
    <t>Ist1</t>
  </si>
  <si>
    <t>Regulator of Vps4 activity in the MVB pathway</t>
  </si>
  <si>
    <t>PF03399</t>
  </si>
  <si>
    <t>SAC3_GANP</t>
  </si>
  <si>
    <t>SAC3/GANP family</t>
  </si>
  <si>
    <t>PF03400</t>
  </si>
  <si>
    <t>DDE_Tnp_IS1</t>
  </si>
  <si>
    <t>IS1 transposase</t>
  </si>
  <si>
    <t>PF03401</t>
  </si>
  <si>
    <t>TctC</t>
  </si>
  <si>
    <t>Tripartite tricarboxylate transporter family receptor</t>
  </si>
  <si>
    <t>PF03402</t>
  </si>
  <si>
    <t>V1R</t>
  </si>
  <si>
    <t>Vomeronasal organ pheromone receptor family, V1R</t>
  </si>
  <si>
    <t>PF03403</t>
  </si>
  <si>
    <t>PAF-AH_p_II</t>
  </si>
  <si>
    <t>Platelet-activating factor acetylhydrolase, isoform II</t>
  </si>
  <si>
    <t>PF03404</t>
  </si>
  <si>
    <t>Mo-co_dimer</t>
  </si>
  <si>
    <t>Mo-co oxidoreductase dimerisation domain</t>
  </si>
  <si>
    <t>PF03405</t>
  </si>
  <si>
    <t>FA_desaturase_2</t>
  </si>
  <si>
    <t>PF03406</t>
  </si>
  <si>
    <t>Phage_fiber_2</t>
  </si>
  <si>
    <t>PF03407</t>
  </si>
  <si>
    <t>Nucleotid_trans</t>
  </si>
  <si>
    <t>Nucleotide-diphospho-sugar transferase</t>
  </si>
  <si>
    <t>PF03408</t>
  </si>
  <si>
    <t>Foamy_virus_ENV</t>
  </si>
  <si>
    <t xml:space="preserve">Foamy virus envelope protein  </t>
  </si>
  <si>
    <t>PF03409</t>
  </si>
  <si>
    <t>Glycoprotein</t>
  </si>
  <si>
    <t>Transmembrane glycoprotein</t>
  </si>
  <si>
    <t>PF03410</t>
  </si>
  <si>
    <t>Peptidase_M44</t>
  </si>
  <si>
    <t>Metallopeptidase from vaccinia pox</t>
  </si>
  <si>
    <t>PF03411</t>
  </si>
  <si>
    <t>Peptidase_M74</t>
  </si>
  <si>
    <t>Penicillin-insensitive murein endopeptidase</t>
  </si>
  <si>
    <t>PF03412</t>
  </si>
  <si>
    <t>Peptidase_C39</t>
  </si>
  <si>
    <t>Peptidase C39 family</t>
  </si>
  <si>
    <t>PF03413</t>
  </si>
  <si>
    <t>PepSY</t>
  </si>
  <si>
    <t>Peptidase propeptide and YPEB domain</t>
  </si>
  <si>
    <t>PF03414</t>
  </si>
  <si>
    <t>Glyco_transf_6</t>
  </si>
  <si>
    <t>Glycosyltransferase family 6</t>
  </si>
  <si>
    <t>PF03415</t>
  </si>
  <si>
    <t>Peptidase_C11</t>
  </si>
  <si>
    <t>Clostripain family</t>
  </si>
  <si>
    <t>PF03416</t>
  </si>
  <si>
    <t>Peptidase_C54</t>
  </si>
  <si>
    <t>Peptidase family C54</t>
  </si>
  <si>
    <t>PF03417</t>
  </si>
  <si>
    <t>AAT</t>
  </si>
  <si>
    <t>Acyl-coenzyme A:6-aminopenicillanic acid acyl-transferase</t>
  </si>
  <si>
    <t>PF03418</t>
  </si>
  <si>
    <t>Peptidase_A25</t>
  </si>
  <si>
    <t>Germination protease</t>
  </si>
  <si>
    <t>PF03419</t>
  </si>
  <si>
    <t>Peptidase_U4</t>
  </si>
  <si>
    <t xml:space="preserve">Sporulation factor SpoIIGA </t>
  </si>
  <si>
    <t>PF03420</t>
  </si>
  <si>
    <t>Peptidase_S77</t>
  </si>
  <si>
    <t>Prohead core protein serine protease</t>
  </si>
  <si>
    <t>PF03421</t>
  </si>
  <si>
    <t>Acetyltransf_14</t>
  </si>
  <si>
    <t>YopJ Serine/Threonine acetyltransferase</t>
  </si>
  <si>
    <t>PF03422</t>
  </si>
  <si>
    <t>CBM_6</t>
  </si>
  <si>
    <t>Carbohydrate binding module (family 6)</t>
  </si>
  <si>
    <t>PF03423</t>
  </si>
  <si>
    <t>CBM_25</t>
  </si>
  <si>
    <t>Carbohydrate binding domain (family 25)</t>
  </si>
  <si>
    <t>PF03424</t>
  </si>
  <si>
    <t>CBM_17_28</t>
  </si>
  <si>
    <t>Carbohydrate binding domain (family 17/28)</t>
  </si>
  <si>
    <t>PF03425</t>
  </si>
  <si>
    <t>CBM_11</t>
  </si>
  <si>
    <t>Carbohydrate binding domain (family 11)</t>
  </si>
  <si>
    <t>PF03426</t>
  </si>
  <si>
    <t>CBM_15</t>
  </si>
  <si>
    <t>Carbohydrate binding domain (family 15)</t>
  </si>
  <si>
    <t>PF03427</t>
  </si>
  <si>
    <t>CBM_19</t>
  </si>
  <si>
    <t>Carbohydrate binding domain (family 19)</t>
  </si>
  <si>
    <t>PF03428</t>
  </si>
  <si>
    <t>RP-C</t>
  </si>
  <si>
    <t>Replication protein C N-terminal domain</t>
  </si>
  <si>
    <t>PF03429</t>
  </si>
  <si>
    <t>MSP1b</t>
  </si>
  <si>
    <t>Major surface protein 1B</t>
  </si>
  <si>
    <t>PF03430</t>
  </si>
  <si>
    <t>TATR</t>
  </si>
  <si>
    <t xml:space="preserve">Trans-activating transcriptional regulator </t>
  </si>
  <si>
    <t>PF03431</t>
  </si>
  <si>
    <t>RNA_replicase_B</t>
  </si>
  <si>
    <t xml:space="preserve">RNA replicase, beta-chain </t>
  </si>
  <si>
    <t>PF03432</t>
  </si>
  <si>
    <t>Relaxase</t>
  </si>
  <si>
    <t xml:space="preserve">Relaxase/Mobilisation nuclease domain </t>
  </si>
  <si>
    <t>PF03433</t>
  </si>
  <si>
    <t>EspA</t>
  </si>
  <si>
    <t xml:space="preserve">EspA-like secreted protein </t>
  </si>
  <si>
    <t>PF03434</t>
  </si>
  <si>
    <t>DUF276</t>
  </si>
  <si>
    <t xml:space="preserve">DUF276 </t>
  </si>
  <si>
    <t>PF03435</t>
  </si>
  <si>
    <t>Sacchrp_dh_NADP</t>
  </si>
  <si>
    <t>Saccharopine dehydrogenase NADP binding domain</t>
  </si>
  <si>
    <t>PF03436</t>
  </si>
  <si>
    <t>DUF281</t>
  </si>
  <si>
    <t xml:space="preserve">Domain of unknown function (DUF281) </t>
  </si>
  <si>
    <t>PF03437</t>
  </si>
  <si>
    <t>BtpA</t>
  </si>
  <si>
    <t>BtpA family</t>
  </si>
  <si>
    <t>PF03438</t>
  </si>
  <si>
    <t>Pneumo_NS1</t>
  </si>
  <si>
    <t>Pneumovirus NS1 protein</t>
  </si>
  <si>
    <t>PF03439</t>
  </si>
  <si>
    <t>Spt5-NGN</t>
  </si>
  <si>
    <t>Early transcription elongation factor of RNA pol II, NGN section</t>
  </si>
  <si>
    <t>PF03440</t>
  </si>
  <si>
    <t>APT</t>
  </si>
  <si>
    <t>Aerolysin/Pertussis toxin (APT) domain</t>
  </si>
  <si>
    <t>PF03441</t>
  </si>
  <si>
    <t>FAD_binding_7</t>
  </si>
  <si>
    <t>FAD binding domain of DNA photolyase</t>
  </si>
  <si>
    <t>PF03442</t>
  </si>
  <si>
    <t>CBM_X2</t>
  </si>
  <si>
    <t>Carbohydrate binding domain X2</t>
  </si>
  <si>
    <t>PF03443</t>
  </si>
  <si>
    <t>Glyco_hydro_61</t>
  </si>
  <si>
    <t>Glycosyl hydrolase family 61</t>
  </si>
  <si>
    <t>PF03444</t>
  </si>
  <si>
    <t>HrcA_DNA-bdg</t>
  </si>
  <si>
    <t>Winged helix-turn-helix transcription repressor, HrcA DNA-binding</t>
  </si>
  <si>
    <t>PF03445</t>
  </si>
  <si>
    <t>DUF294</t>
  </si>
  <si>
    <t>Putative nucleotidyltransferase DUF294</t>
  </si>
  <si>
    <t>PF03446</t>
  </si>
  <si>
    <t>NAD_binding_2</t>
  </si>
  <si>
    <t>NAD binding domain of 6-phosphogluconate dehydrogenase</t>
  </si>
  <si>
    <t>PF03447</t>
  </si>
  <si>
    <t>NAD_binding_3</t>
  </si>
  <si>
    <t>Homoserine dehydrogenase, NAD binding domain</t>
  </si>
  <si>
    <t>PF03448</t>
  </si>
  <si>
    <t>MgtE_N</t>
  </si>
  <si>
    <t>MgtE intracellular N domain</t>
  </si>
  <si>
    <t>PF03449</t>
  </si>
  <si>
    <t>GreA_GreB_N</t>
  </si>
  <si>
    <t>Transcription elongation factor, N-terminal</t>
  </si>
  <si>
    <t>PF03450</t>
  </si>
  <si>
    <t>CO_deh_flav_C</t>
  </si>
  <si>
    <t>CO dehydrogenase flavoprotein C-terminal domain</t>
  </si>
  <si>
    <t>PF03451</t>
  </si>
  <si>
    <t>HELP</t>
  </si>
  <si>
    <t>HELP motif</t>
  </si>
  <si>
    <t>PF03452</t>
  </si>
  <si>
    <t>Anp1</t>
  </si>
  <si>
    <t>PF03453</t>
  </si>
  <si>
    <t>MoeA_N</t>
  </si>
  <si>
    <t>MoeA N-terminal region (domain I and II)</t>
  </si>
  <si>
    <t>PF03454</t>
  </si>
  <si>
    <t>MoeA_C</t>
  </si>
  <si>
    <t>MoeA C-terminal region (domain IV)</t>
  </si>
  <si>
    <t>PF03455</t>
  </si>
  <si>
    <t>dDENN</t>
  </si>
  <si>
    <t>dDENN domain</t>
  </si>
  <si>
    <t>PF03456</t>
  </si>
  <si>
    <t>uDENN</t>
  </si>
  <si>
    <t>uDENN domain</t>
  </si>
  <si>
    <t>PF03457</t>
  </si>
  <si>
    <t>HA</t>
  </si>
  <si>
    <t>Helicase associated domain</t>
  </si>
  <si>
    <t>PF03458</t>
  </si>
  <si>
    <t>UPF126</t>
  </si>
  <si>
    <t>UPF126 domain</t>
  </si>
  <si>
    <t>PF03459</t>
  </si>
  <si>
    <t>TOBE</t>
  </si>
  <si>
    <t>TOBE domain</t>
  </si>
  <si>
    <t>PF03460</t>
  </si>
  <si>
    <t>NIR_SIR_ferr</t>
  </si>
  <si>
    <t>Nitrite/Sulfite reductase ferredoxin-like half domain</t>
  </si>
  <si>
    <t>PF03461</t>
  </si>
  <si>
    <t>TRCF</t>
  </si>
  <si>
    <t>TRCF domain</t>
  </si>
  <si>
    <t>PF03462</t>
  </si>
  <si>
    <t>PCRF</t>
  </si>
  <si>
    <t>PCRF domain</t>
  </si>
  <si>
    <t>PF03463</t>
  </si>
  <si>
    <t>eRF1_1</t>
  </si>
  <si>
    <t>eRF1 domain 1</t>
  </si>
  <si>
    <t>PF03464</t>
  </si>
  <si>
    <t>eRF1_2</t>
  </si>
  <si>
    <t>eRF1 domain 2</t>
  </si>
  <si>
    <t>PF03465</t>
  </si>
  <si>
    <t>eRF1_3</t>
  </si>
  <si>
    <t>eRF1 domain 3</t>
  </si>
  <si>
    <t>PF03466</t>
  </si>
  <si>
    <t>LysR_substrate</t>
  </si>
  <si>
    <t>LysR substrate binding domain</t>
  </si>
  <si>
    <t>PF03467</t>
  </si>
  <si>
    <t>Smg4_UPF3</t>
  </si>
  <si>
    <t>Smg-4/UPF3 family</t>
  </si>
  <si>
    <t>PF03468</t>
  </si>
  <si>
    <t>XS</t>
  </si>
  <si>
    <t>XS domain</t>
  </si>
  <si>
    <t>PF03469</t>
  </si>
  <si>
    <t>XH</t>
  </si>
  <si>
    <t>XH domain</t>
  </si>
  <si>
    <t>PF03470</t>
  </si>
  <si>
    <t>zf-XS</t>
  </si>
  <si>
    <t>XS zinc finger domain</t>
  </si>
  <si>
    <t>PF03471</t>
  </si>
  <si>
    <t>CorC_HlyC</t>
  </si>
  <si>
    <t>Transporter associated domain</t>
  </si>
  <si>
    <t>PF03472</t>
  </si>
  <si>
    <t>Autoind_bind</t>
  </si>
  <si>
    <t>Autoinducer binding domain</t>
  </si>
  <si>
    <t>PF03473</t>
  </si>
  <si>
    <t>MOSC</t>
  </si>
  <si>
    <t>MOSC domain</t>
  </si>
  <si>
    <t>PF03474</t>
  </si>
  <si>
    <t>DMA</t>
  </si>
  <si>
    <t>DMRTA motif</t>
  </si>
  <si>
    <t>PF03475</t>
  </si>
  <si>
    <t>3-alpha</t>
  </si>
  <si>
    <t>3-alpha domain</t>
  </si>
  <si>
    <t>PF03476</t>
  </si>
  <si>
    <t>MOSC_N</t>
  </si>
  <si>
    <t>MOSC N-terminal beta barrel domain</t>
  </si>
  <si>
    <t>PF03477</t>
  </si>
  <si>
    <t>ATP-cone</t>
  </si>
  <si>
    <t>ATP cone domain</t>
  </si>
  <si>
    <t>PF03478</t>
  </si>
  <si>
    <t>DUF295</t>
  </si>
  <si>
    <t>Protein of unknown function (DUF295)</t>
  </si>
  <si>
    <t>PF03479</t>
  </si>
  <si>
    <t>DUF296</t>
  </si>
  <si>
    <t>Domain of unknown function (DUF296)</t>
  </si>
  <si>
    <t>PF03480</t>
  </si>
  <si>
    <t>DctP</t>
  </si>
  <si>
    <t>Bacterial extracellular solute-binding protein, family 7</t>
  </si>
  <si>
    <t>PF03481</t>
  </si>
  <si>
    <t>SUA5</t>
  </si>
  <si>
    <t>Putative GTP-binding controlling metal-binding</t>
  </si>
  <si>
    <t>PF03482</t>
  </si>
  <si>
    <t>SIC</t>
  </si>
  <si>
    <t>sic protein repeat</t>
  </si>
  <si>
    <t>PF03483</t>
  </si>
  <si>
    <t>B3_4</t>
  </si>
  <si>
    <t>B3/4 domain</t>
  </si>
  <si>
    <t>PF03484</t>
  </si>
  <si>
    <t>B5</t>
  </si>
  <si>
    <t>tRNA synthetase B5 domain</t>
  </si>
  <si>
    <t>PF03485</t>
  </si>
  <si>
    <t>Arg_tRNA_synt_N</t>
  </si>
  <si>
    <t>Arginyl tRNA synthetase N terminal domain</t>
  </si>
  <si>
    <t>PF03486</t>
  </si>
  <si>
    <t>HI933_like</t>
  </si>
  <si>
    <t>HI933-like protein</t>
  </si>
  <si>
    <t>PF03487</t>
  </si>
  <si>
    <t>IL13</t>
  </si>
  <si>
    <t>Interleukin-13</t>
  </si>
  <si>
    <t>PF03488</t>
  </si>
  <si>
    <t>Ins_beta</t>
  </si>
  <si>
    <t>Nematode insulin-related peptide beta type</t>
  </si>
  <si>
    <t>PF03489</t>
  </si>
  <si>
    <t>SapB_2</t>
  </si>
  <si>
    <t>Saposin-like type B, region 2</t>
  </si>
  <si>
    <t>PF03490</t>
  </si>
  <si>
    <t>Varsurf_PPLC</t>
  </si>
  <si>
    <t>Variant-surface-glycoprotein phospholipase C</t>
  </si>
  <si>
    <t>PF03491</t>
  </si>
  <si>
    <t>5HT_transport_N</t>
  </si>
  <si>
    <t>Serotonin (5-HT) neurotransmitter transporter, N-terminus</t>
  </si>
  <si>
    <t>PF03492</t>
  </si>
  <si>
    <t>Methyltransf_7</t>
  </si>
  <si>
    <t>SAM dependent carboxyl methyltransferase</t>
  </si>
  <si>
    <t>PF03493</t>
  </si>
  <si>
    <t>BK_channel_a</t>
  </si>
  <si>
    <t>Calcium-activated BK potassium channel alpha subunit</t>
  </si>
  <si>
    <t>PF03494</t>
  </si>
  <si>
    <t>Beta-APP</t>
  </si>
  <si>
    <t>Beta-amyloid peptide (beta-APP)</t>
  </si>
  <si>
    <t>PF03495</t>
  </si>
  <si>
    <t>Binary_toxB</t>
  </si>
  <si>
    <t>Clostridial binary toxin B/anthrax toxin PA</t>
  </si>
  <si>
    <t>PF03496</t>
  </si>
  <si>
    <t>ADPrib_exo_Tox</t>
  </si>
  <si>
    <t>ADP-ribosyltransferase exoenzyme</t>
  </si>
  <si>
    <t>PF03497</t>
  </si>
  <si>
    <t>Anthrax_toxA</t>
  </si>
  <si>
    <t>Anthrax toxin LF subunit</t>
  </si>
  <si>
    <t>PF03498</t>
  </si>
  <si>
    <t>CDtoxinA</t>
  </si>
  <si>
    <t>Cytolethal distending toxin A/C domain</t>
  </si>
  <si>
    <t>PF03500</t>
  </si>
  <si>
    <t>Cellsynth_D</t>
  </si>
  <si>
    <t>Cellulose synthase subunit D</t>
  </si>
  <si>
    <t>PF03501</t>
  </si>
  <si>
    <t>S1_plectin</t>
  </si>
  <si>
    <t>Plectin/S1 domain</t>
  </si>
  <si>
    <t>PF03502</t>
  </si>
  <si>
    <t>Channel_Tsx</t>
  </si>
  <si>
    <t>Nucleoside-specific channel-forming protein, Tsx</t>
  </si>
  <si>
    <t>PF03503</t>
  </si>
  <si>
    <t>Chlam_OMP3</t>
  </si>
  <si>
    <t>Chlamydia cysteine-rich outer membrane protein 3</t>
  </si>
  <si>
    <t>PF03504</t>
  </si>
  <si>
    <t>Chlam_OMP6</t>
  </si>
  <si>
    <t>Chlamydia cysteine-rich outer membrane protein 6</t>
  </si>
  <si>
    <t>PF03505</t>
  </si>
  <si>
    <t>Clenterotox</t>
  </si>
  <si>
    <t>Clostridium enterotoxin</t>
  </si>
  <si>
    <t>PF03506</t>
  </si>
  <si>
    <t>Flu_C_NS1</t>
  </si>
  <si>
    <t>Influenza C non-structural protein (NS1)</t>
  </si>
  <si>
    <t>PF03507</t>
  </si>
  <si>
    <t>CagA</t>
  </si>
  <si>
    <t>CagA exotoxin</t>
  </si>
  <si>
    <t>PF03508</t>
  </si>
  <si>
    <t>Connexin43</t>
  </si>
  <si>
    <t>Gap junction alpha-1 protein (Cx43)</t>
  </si>
  <si>
    <t>PF03509</t>
  </si>
  <si>
    <t>Connexin5</t>
  </si>
  <si>
    <t>Gap junction alpha-8 protein (Cx5)</t>
  </si>
  <si>
    <t>PF03510</t>
  </si>
  <si>
    <t>Peptidase_C24</t>
  </si>
  <si>
    <t>2C endopeptidase (C24) cysteine protease family</t>
  </si>
  <si>
    <t>PF03511</t>
  </si>
  <si>
    <t>Fanconi_A</t>
  </si>
  <si>
    <t>Fanconi anaemia group A protein</t>
  </si>
  <si>
    <t>PF03512</t>
  </si>
  <si>
    <t>Glyco_hydro_52</t>
  </si>
  <si>
    <t>Glycosyl hydrolase family 52</t>
  </si>
  <si>
    <t>PF03513</t>
  </si>
  <si>
    <t>Cloacin_immun</t>
  </si>
  <si>
    <t>Cloacin immunity protein</t>
  </si>
  <si>
    <t>PF03514</t>
  </si>
  <si>
    <t>GRAS</t>
  </si>
  <si>
    <t>GRAS domain family</t>
  </si>
  <si>
    <t>PF03515</t>
  </si>
  <si>
    <t>Cloacin</t>
  </si>
  <si>
    <t>Colicin-like bacteriocin tRNase domain</t>
  </si>
  <si>
    <t>PF03516</t>
  </si>
  <si>
    <t>Filaggrin</t>
  </si>
  <si>
    <t>PF03517</t>
  </si>
  <si>
    <t>Voldacs</t>
  </si>
  <si>
    <t>Regulator of volume decrease after cellular swelling</t>
  </si>
  <si>
    <t>PF03519</t>
  </si>
  <si>
    <t>Invas_SpaK</t>
  </si>
  <si>
    <t>Invasion protein B family</t>
  </si>
  <si>
    <t>PF03520</t>
  </si>
  <si>
    <t>KCNQ_channel</t>
  </si>
  <si>
    <t>KCNQ voltage-gated potassium channel</t>
  </si>
  <si>
    <t>PF03521</t>
  </si>
  <si>
    <t>Kv2channel</t>
  </si>
  <si>
    <t>Kv2 voltage-gated K+ channel</t>
  </si>
  <si>
    <t>PF03522</t>
  </si>
  <si>
    <t>SLC12</t>
  </si>
  <si>
    <t>Solute carrier family 12</t>
  </si>
  <si>
    <t>PF03523</t>
  </si>
  <si>
    <t>Macscav_rec</t>
  </si>
  <si>
    <t>Macrophage scavenger receptor</t>
  </si>
  <si>
    <t>PF03524</t>
  </si>
  <si>
    <t>CagX</t>
  </si>
  <si>
    <t>Conjugal transfer protein</t>
  </si>
  <si>
    <t>PF03525</t>
  </si>
  <si>
    <t>Meiotic_rec114</t>
  </si>
  <si>
    <t>Meiotic recombination protein rec114</t>
  </si>
  <si>
    <t>PF03526</t>
  </si>
  <si>
    <t>Microcin</t>
  </si>
  <si>
    <t>Colicin E1 (microcin) immunity protein</t>
  </si>
  <si>
    <t>PF03527</t>
  </si>
  <si>
    <t>RHS</t>
  </si>
  <si>
    <t>RHS protein</t>
  </si>
  <si>
    <t>PF03528</t>
  </si>
  <si>
    <t>Rabaptin</t>
  </si>
  <si>
    <t>PF03529</t>
  </si>
  <si>
    <t>TF_Otx</t>
  </si>
  <si>
    <t>Otx1 transcription factor</t>
  </si>
  <si>
    <t>PF03530</t>
  </si>
  <si>
    <t>SK_channel</t>
  </si>
  <si>
    <t>Calcium-activated SK potassium channel</t>
  </si>
  <si>
    <t>PF03531</t>
  </si>
  <si>
    <t>SSrecog</t>
  </si>
  <si>
    <t>Structure-specific recognition protein (SSRP1)</t>
  </si>
  <si>
    <t>PF03532</t>
  </si>
  <si>
    <t>OMS28_porin</t>
  </si>
  <si>
    <t>OMS28 porin</t>
  </si>
  <si>
    <t>PF03533</t>
  </si>
  <si>
    <t>SPO11_like</t>
  </si>
  <si>
    <t>SPO11 homologue</t>
  </si>
  <si>
    <t>PF03534</t>
  </si>
  <si>
    <t>SpvB</t>
  </si>
  <si>
    <t>Salmonella virulence plasmid 65kDa B protein</t>
  </si>
  <si>
    <t>PF03535</t>
  </si>
  <si>
    <t>Paxillin</t>
  </si>
  <si>
    <t>Paxillin family</t>
  </si>
  <si>
    <t>PF03536</t>
  </si>
  <si>
    <t>VRP3</t>
  </si>
  <si>
    <t>Salmonella virulence-associated 28kDa protein</t>
  </si>
  <si>
    <t>PF03537</t>
  </si>
  <si>
    <t>Glyco_hydro_114</t>
  </si>
  <si>
    <t>Glycoside-hydrolase family GH114</t>
  </si>
  <si>
    <t>PF03538</t>
  </si>
  <si>
    <t>VRP1</t>
  </si>
  <si>
    <t>Salmonella virulence plasmid 28.1kDa A protein</t>
  </si>
  <si>
    <t>PF03539</t>
  </si>
  <si>
    <t>Spuma_A9PTase</t>
  </si>
  <si>
    <t>Spumavirus aspartic protease (A9)</t>
  </si>
  <si>
    <t>PF03540</t>
  </si>
  <si>
    <t>TFIID_3kDa</t>
  </si>
  <si>
    <t>Transcription initiation factor TFIID 23-3kDa subunit</t>
  </si>
  <si>
    <t>PF03542</t>
  </si>
  <si>
    <t>Tuberin</t>
  </si>
  <si>
    <t>PF03543</t>
  </si>
  <si>
    <t>Peptidase_C58</t>
  </si>
  <si>
    <t>Yersinia/Haemophilus virulence surface antigen</t>
  </si>
  <si>
    <t>PF03544</t>
  </si>
  <si>
    <t>TonB_C</t>
  </si>
  <si>
    <t>Gram-negative bacterial TonB protein C-terminal</t>
  </si>
  <si>
    <t>PF03545</t>
  </si>
  <si>
    <t>YopE</t>
  </si>
  <si>
    <t>Yersinia virulence determinant (YopE)</t>
  </si>
  <si>
    <t>PF03546</t>
  </si>
  <si>
    <t>Treacle</t>
  </si>
  <si>
    <t>Treacher Collins syndrome protein Treacle</t>
  </si>
  <si>
    <t>PF03547</t>
  </si>
  <si>
    <t>Mem_trans</t>
  </si>
  <si>
    <t>Membrane transport protein</t>
  </si>
  <si>
    <t>PF03548</t>
  </si>
  <si>
    <t>LolA</t>
  </si>
  <si>
    <t>Outer membrane lipoprotein carrier protein LolA</t>
  </si>
  <si>
    <t>PF03549</t>
  </si>
  <si>
    <t>Tir_receptor_M</t>
  </si>
  <si>
    <t>Translocated intimin receptor (Tir) intimin-binding domain</t>
  </si>
  <si>
    <t>PF03550</t>
  </si>
  <si>
    <t>LolB</t>
  </si>
  <si>
    <t>Outer membrane lipoprotein LolB</t>
  </si>
  <si>
    <t>PF03551</t>
  </si>
  <si>
    <t>PadR</t>
  </si>
  <si>
    <t>Transcriptional regulator PadR-like family</t>
  </si>
  <si>
    <t>PF03552</t>
  </si>
  <si>
    <t>Cellulose_synt</t>
  </si>
  <si>
    <t>Cellulose synthase</t>
  </si>
  <si>
    <t>PF03553</t>
  </si>
  <si>
    <t>Na_H_antiporter</t>
  </si>
  <si>
    <t>Na+/H+ antiporter family</t>
  </si>
  <si>
    <t>PF03554</t>
  </si>
  <si>
    <t>Herpes_UL73</t>
  </si>
  <si>
    <t xml:space="preserve">UL73 viral envelope glycoprotein  </t>
  </si>
  <si>
    <t>PF03555</t>
  </si>
  <si>
    <t>Flu_C_NS2</t>
  </si>
  <si>
    <t>Influenza C non-structural protein (NS2)</t>
  </si>
  <si>
    <t>PF03556</t>
  </si>
  <si>
    <t>Cullin_binding</t>
  </si>
  <si>
    <t>Cullin binding</t>
  </si>
  <si>
    <t>PF03557</t>
  </si>
  <si>
    <t>Bunya_G1</t>
  </si>
  <si>
    <t>Bunyavirus glycoprotein G1</t>
  </si>
  <si>
    <t>PF03558</t>
  </si>
  <si>
    <t>TBSV_P22</t>
  </si>
  <si>
    <t>TBSV core protein P21/P22</t>
  </si>
  <si>
    <t>PF03559</t>
  </si>
  <si>
    <t>Hexose_dehydrat</t>
  </si>
  <si>
    <t>NDP-hexose 2,3-dehydratase</t>
  </si>
  <si>
    <t>PF03561</t>
  </si>
  <si>
    <t>Allantoicase</t>
  </si>
  <si>
    <t>Allantoicase repeat</t>
  </si>
  <si>
    <t>PF03562</t>
  </si>
  <si>
    <t>MltA</t>
  </si>
  <si>
    <t>MltA specific insert domain</t>
  </si>
  <si>
    <t>PF03563</t>
  </si>
  <si>
    <t>Bunya_G2</t>
  </si>
  <si>
    <t>Bunyavirus glycoprotein G2</t>
  </si>
  <si>
    <t>PF03564</t>
  </si>
  <si>
    <t>DUF1759</t>
  </si>
  <si>
    <t>Protein of unknown function (DUF1759)</t>
  </si>
  <si>
    <t>PF03566</t>
  </si>
  <si>
    <t>Peptidase_A21</t>
  </si>
  <si>
    <t>Peptidase family A21</t>
  </si>
  <si>
    <t>PF03567</t>
  </si>
  <si>
    <t>Sulfotransfer_2</t>
  </si>
  <si>
    <t>Sulfotransferase family</t>
  </si>
  <si>
    <t>PF03568</t>
  </si>
  <si>
    <t>Peptidase family C5</t>
  </si>
  <si>
    <t>PF03569</t>
  </si>
  <si>
    <t>Peptidase_C8</t>
  </si>
  <si>
    <t>Peptidase family C8</t>
  </si>
  <si>
    <t>PF03571</t>
  </si>
  <si>
    <t>Peptidase_M49</t>
  </si>
  <si>
    <t>Peptidase family M49</t>
  </si>
  <si>
    <t>PF03572</t>
  </si>
  <si>
    <t>Peptidase_S41</t>
  </si>
  <si>
    <t>Peptidase family S41</t>
  </si>
  <si>
    <t>PF03573</t>
  </si>
  <si>
    <t>OprD</t>
  </si>
  <si>
    <t>outer membrane porin, OprD family</t>
  </si>
  <si>
    <t>PF03574</t>
  </si>
  <si>
    <t>Peptidase_S48</t>
  </si>
  <si>
    <t>Peptidase family S48</t>
  </si>
  <si>
    <t>PF03575</t>
  </si>
  <si>
    <t>Peptidase_S51</t>
  </si>
  <si>
    <t>Peptidase family S51</t>
  </si>
  <si>
    <t>PF03576</t>
  </si>
  <si>
    <t>Peptidase_S58</t>
  </si>
  <si>
    <t xml:space="preserve">Peptidase family S58 </t>
  </si>
  <si>
    <t>PF03577</t>
  </si>
  <si>
    <t>Peptidase_C69</t>
  </si>
  <si>
    <t>Peptidase family C69</t>
  </si>
  <si>
    <t>PF03578</t>
  </si>
  <si>
    <t>HGWP</t>
  </si>
  <si>
    <t>HGWP repeat</t>
  </si>
  <si>
    <t>PF03579</t>
  </si>
  <si>
    <t>SHP</t>
  </si>
  <si>
    <t>Small hydrophobic protein</t>
  </si>
  <si>
    <t>PF03580</t>
  </si>
  <si>
    <t>Herpes_UL14</t>
  </si>
  <si>
    <t>Herpesvirus UL14-like protein</t>
  </si>
  <si>
    <t>PF03581</t>
  </si>
  <si>
    <t>Herpes_UL33</t>
  </si>
  <si>
    <t>Herpesvirus UL33-like protein</t>
  </si>
  <si>
    <t>PF03583</t>
  </si>
  <si>
    <t>LIP</t>
  </si>
  <si>
    <t xml:space="preserve">Secretory lipase </t>
  </si>
  <si>
    <t>PF03584</t>
  </si>
  <si>
    <t>Herpes_ICP4_N</t>
  </si>
  <si>
    <t>Herpesvirus ICP4-like protein N-terminal region</t>
  </si>
  <si>
    <t>PF03585</t>
  </si>
  <si>
    <t>Herpes_ICP4_C</t>
  </si>
  <si>
    <t>Herpesvirus ICP4-like protein C-terminal region</t>
  </si>
  <si>
    <t>PF03586</t>
  </si>
  <si>
    <t>Herpes_UL36</t>
  </si>
  <si>
    <t>Herpesvirus UL36 tegument protein</t>
  </si>
  <si>
    <t>PF03587</t>
  </si>
  <si>
    <t>EMG1</t>
  </si>
  <si>
    <t>EMG1/NEP1 methyltransferase</t>
  </si>
  <si>
    <t>PF03588</t>
  </si>
  <si>
    <t>Leu_Phe_trans</t>
  </si>
  <si>
    <t>Leucyl/phenylalanyl-tRNA protein transferase</t>
  </si>
  <si>
    <t>PF03589</t>
  </si>
  <si>
    <t>Antiterm</t>
  </si>
  <si>
    <t>Antitermination protein</t>
  </si>
  <si>
    <t>PF03590</t>
  </si>
  <si>
    <t>AsnA</t>
  </si>
  <si>
    <t>Aspartate-ammonia ligase</t>
  </si>
  <si>
    <t>PF03591</t>
  </si>
  <si>
    <t>AzlC</t>
  </si>
  <si>
    <t>AzlC protein</t>
  </si>
  <si>
    <t>PF03592</t>
  </si>
  <si>
    <t>Terminase_2</t>
  </si>
  <si>
    <t xml:space="preserve">Terminase small subunit </t>
  </si>
  <si>
    <t>PF03594</t>
  </si>
  <si>
    <t>BenE</t>
  </si>
  <si>
    <t>Benzoate membrane transport protein</t>
  </si>
  <si>
    <t>PF03595</t>
  </si>
  <si>
    <t>SLAC1</t>
  </si>
  <si>
    <t>Voltage-dependent anion channel</t>
  </si>
  <si>
    <t>PF03596</t>
  </si>
  <si>
    <t>Cad</t>
  </si>
  <si>
    <t>Cadmium resistance transporter</t>
  </si>
  <si>
    <t>PF03597</t>
  </si>
  <si>
    <t>FixS</t>
  </si>
  <si>
    <t>Cytochrome oxidase maturation protein cbb3-type</t>
  </si>
  <si>
    <t>PF03598</t>
  </si>
  <si>
    <t>CdhC</t>
  </si>
  <si>
    <t>CO dehydrogenase/acetyl-CoA synthase complex beta subunit</t>
  </si>
  <si>
    <t>PF03599</t>
  </si>
  <si>
    <t>CdhD</t>
  </si>
  <si>
    <t>CO dehydrogenase/acetyl-CoA synthase delta subunit</t>
  </si>
  <si>
    <t>PF03600</t>
  </si>
  <si>
    <t>CitMHS</t>
  </si>
  <si>
    <t>Citrate transporter</t>
  </si>
  <si>
    <t>PF03601</t>
  </si>
  <si>
    <t>Cons_hypoth698</t>
  </si>
  <si>
    <t>Conserved hypothetical protein 698</t>
  </si>
  <si>
    <t>PF03602</t>
  </si>
  <si>
    <t>Cons_hypoth95</t>
  </si>
  <si>
    <t>Conserved hypothetical protein 95</t>
  </si>
  <si>
    <t>PF03603</t>
  </si>
  <si>
    <t>DNA_III_psi</t>
  </si>
  <si>
    <t>DNA polymerase III psi subunit</t>
  </si>
  <si>
    <t>PF03604</t>
  </si>
  <si>
    <t>DNA_RNApol_7kD</t>
  </si>
  <si>
    <t>DNA directed RNA polymerase, 7 kDa subunit</t>
  </si>
  <si>
    <t>PF03605</t>
  </si>
  <si>
    <t>DcuA_DcuB</t>
  </si>
  <si>
    <t>Anaerobic c4-dicarboxylate membrane transporter</t>
  </si>
  <si>
    <t>PF03606</t>
  </si>
  <si>
    <t>DcuC</t>
  </si>
  <si>
    <t>C4-dicarboxylate anaerobic carrier</t>
  </si>
  <si>
    <t>PF03607</t>
  </si>
  <si>
    <t>DCX</t>
  </si>
  <si>
    <t>Doublecortin</t>
  </si>
  <si>
    <t>PF03608</t>
  </si>
  <si>
    <t>EII-GUT</t>
  </si>
  <si>
    <t>PTS system enzyme II sorbitol-specific factor</t>
  </si>
  <si>
    <t>PF03609</t>
  </si>
  <si>
    <t>EII-Sor</t>
  </si>
  <si>
    <t>PTS system sorbose-specific iic component</t>
  </si>
  <si>
    <t>PF03610</t>
  </si>
  <si>
    <t>EIIA-man</t>
  </si>
  <si>
    <t>PTS system fructose IIA component</t>
  </si>
  <si>
    <t>PF03611</t>
  </si>
  <si>
    <t>EIIC-GAT</t>
  </si>
  <si>
    <t>PTS system sugar-specific permease component</t>
  </si>
  <si>
    <t>PF03612</t>
  </si>
  <si>
    <t>EIIBC-GUT_N</t>
  </si>
  <si>
    <t>Sorbitol phosphotransferase enzyme II N-terminus</t>
  </si>
  <si>
    <t>PF03613</t>
  </si>
  <si>
    <t>EIID-AGA</t>
  </si>
  <si>
    <t>PTS system mannose/fructose/sorbose family IID component</t>
  </si>
  <si>
    <t>PF03614</t>
  </si>
  <si>
    <t>Flag1_repress</t>
  </si>
  <si>
    <t>Repressor of phase-1 flagellin</t>
  </si>
  <si>
    <t>PF03615</t>
  </si>
  <si>
    <t>GCM</t>
  </si>
  <si>
    <t>GCM motif protein</t>
  </si>
  <si>
    <t>PF03616</t>
  </si>
  <si>
    <t>Glt_symporter</t>
  </si>
  <si>
    <t>Sodium/glutamate symporter</t>
  </si>
  <si>
    <t>PF03617</t>
  </si>
  <si>
    <t>IBV_3A</t>
  </si>
  <si>
    <t xml:space="preserve">IBV 3A protein </t>
  </si>
  <si>
    <t>PF03618</t>
  </si>
  <si>
    <t>Kinase-PPPase</t>
  </si>
  <si>
    <t>Kinase/pyrophosphorylase</t>
  </si>
  <si>
    <t>PF03619</t>
  </si>
  <si>
    <t>Solute_trans_a</t>
  </si>
  <si>
    <t>Organic solute transporter Ostalpha</t>
  </si>
  <si>
    <t>PF03620</t>
  </si>
  <si>
    <t>IBV_3C</t>
  </si>
  <si>
    <t>IBV 3C protein</t>
  </si>
  <si>
    <t>PF03621</t>
  </si>
  <si>
    <t>MbtH</t>
  </si>
  <si>
    <t>MbtH-like protein</t>
  </si>
  <si>
    <t>PF03622</t>
  </si>
  <si>
    <t>IBV_3B</t>
  </si>
  <si>
    <t xml:space="preserve">IBV 3B protein </t>
  </si>
  <si>
    <t>PF03623</t>
  </si>
  <si>
    <t>Focal_AT</t>
  </si>
  <si>
    <t>Focal adhesion targeting region</t>
  </si>
  <si>
    <t>PF03625</t>
  </si>
  <si>
    <t>DUF32</t>
  </si>
  <si>
    <t xml:space="preserve">Domain of unknown function DUF32 </t>
  </si>
  <si>
    <t>PF03626</t>
  </si>
  <si>
    <t>COX4_pro</t>
  </si>
  <si>
    <t xml:space="preserve">Prokaryotic Cytochrome C oxidase subunit IV </t>
  </si>
  <si>
    <t>PF03627</t>
  </si>
  <si>
    <t>PapG_N</t>
  </si>
  <si>
    <t>PapG carbohydrate binding domain</t>
  </si>
  <si>
    <t>PF03628</t>
  </si>
  <si>
    <t>PapG_C</t>
  </si>
  <si>
    <t xml:space="preserve">PapG chaperone-binding domain </t>
  </si>
  <si>
    <t>PF03629</t>
  </si>
  <si>
    <t>SASA</t>
  </si>
  <si>
    <t>Carbohydrate esterase, sialic acid-specific acetylesterase</t>
  </si>
  <si>
    <t>PF03630</t>
  </si>
  <si>
    <t>Fumble</t>
  </si>
  <si>
    <t xml:space="preserve">Fumble </t>
  </si>
  <si>
    <t>PF03631</t>
  </si>
  <si>
    <t>Virul_fac_BrkB</t>
  </si>
  <si>
    <t>Virulence factor BrkB</t>
  </si>
  <si>
    <t>PF03632</t>
  </si>
  <si>
    <t>Glyco_hydro_65m</t>
  </si>
  <si>
    <t>Glycosyl hydrolase family 65 central catalytic domain</t>
  </si>
  <si>
    <t>PF03633</t>
  </si>
  <si>
    <t>Glyco_hydro_65C</t>
  </si>
  <si>
    <t xml:space="preserve">Glycosyl hydrolase family 65, C-terminal domain </t>
  </si>
  <si>
    <t>PF03634</t>
  </si>
  <si>
    <t>TCP</t>
  </si>
  <si>
    <t>TCP family transcription factor</t>
  </si>
  <si>
    <t>PF03635</t>
  </si>
  <si>
    <t>Vps35</t>
  </si>
  <si>
    <t xml:space="preserve">Vacuolar protein sorting-associated protein 35 </t>
  </si>
  <si>
    <t>PF03636</t>
  </si>
  <si>
    <t>Glyco_hydro_65N</t>
  </si>
  <si>
    <t xml:space="preserve">Glycosyl hydrolase family 65, N-terminal domain </t>
  </si>
  <si>
    <t>PF03637</t>
  </si>
  <si>
    <t>Mob1_phocein</t>
  </si>
  <si>
    <t>Mob1/phocein family</t>
  </si>
  <si>
    <t>PF03638</t>
  </si>
  <si>
    <t>TCR</t>
  </si>
  <si>
    <t>Tesmin/TSO1-like CXC domain, cysteine-rich domain</t>
  </si>
  <si>
    <t>PF03639</t>
  </si>
  <si>
    <t>Glyco_hydro_81</t>
  </si>
  <si>
    <t xml:space="preserve">Glycosyl hydrolase family 81 </t>
  </si>
  <si>
    <t>PF03640</t>
  </si>
  <si>
    <t>Lipoprotein_15</t>
  </si>
  <si>
    <t>Secreted repeat of unknown function</t>
  </si>
  <si>
    <t>PF03641</t>
  </si>
  <si>
    <t>Lysine_decarbox</t>
  </si>
  <si>
    <t>Possible lysine decarboxylase</t>
  </si>
  <si>
    <t>PF03642</t>
  </si>
  <si>
    <t>MAP</t>
  </si>
  <si>
    <t>MAP domain</t>
  </si>
  <si>
    <t>PF03643</t>
  </si>
  <si>
    <t>Vps26</t>
  </si>
  <si>
    <t xml:space="preserve">Vacuolar protein sorting-associated protein 26 </t>
  </si>
  <si>
    <t>PF03644</t>
  </si>
  <si>
    <t>Glyco_hydro_85</t>
  </si>
  <si>
    <t xml:space="preserve">Glycosyl hydrolase family 85 </t>
  </si>
  <si>
    <t>PF03645</t>
  </si>
  <si>
    <t>Tctex-1</t>
  </si>
  <si>
    <t>Tctex-1 family</t>
  </si>
  <si>
    <t>PF03646</t>
  </si>
  <si>
    <t>FlaG</t>
  </si>
  <si>
    <t>FlaG protein</t>
  </si>
  <si>
    <t>PF03647</t>
  </si>
  <si>
    <t>Tmemb_14</t>
  </si>
  <si>
    <t>Transmembrane proteins 14C</t>
  </si>
  <si>
    <t>PF03648</t>
  </si>
  <si>
    <t>Glyco_hydro_67N</t>
  </si>
  <si>
    <t>Glycosyl hydrolase family 67 N-terminus</t>
  </si>
  <si>
    <t>PF03649</t>
  </si>
  <si>
    <t>UPF14</t>
  </si>
  <si>
    <t>Uncharacterised protein family (UPF14)</t>
  </si>
  <si>
    <t>PF03650</t>
  </si>
  <si>
    <t>MPC</t>
  </si>
  <si>
    <t>Uncharacterised protein family (UPF41)</t>
  </si>
  <si>
    <t>PF03652</t>
  </si>
  <si>
    <t>RuvX</t>
  </si>
  <si>
    <t>Holliday junction resolvase</t>
  </si>
  <si>
    <t>PF03653</t>
  </si>
  <si>
    <t>UPF93</t>
  </si>
  <si>
    <t>Uncharacterised protein family (UPF93)</t>
  </si>
  <si>
    <t>PF03656</t>
  </si>
  <si>
    <t>Pam16</t>
  </si>
  <si>
    <t>PF03657</t>
  </si>
  <si>
    <t>UPF113</t>
  </si>
  <si>
    <t>Uncharacterised protein family (UPF113)</t>
  </si>
  <si>
    <t>PF03658</t>
  </si>
  <si>
    <t>Ub-RnfH</t>
  </si>
  <si>
    <t>RnfH family Ubiquitin</t>
  </si>
  <si>
    <t>PF03659</t>
  </si>
  <si>
    <t>Glyco_hydro_71</t>
  </si>
  <si>
    <t>Glycosyl hydrolase family 71</t>
  </si>
  <si>
    <t>PF03660</t>
  </si>
  <si>
    <t>PHF5</t>
  </si>
  <si>
    <t>PHF5-like protein</t>
  </si>
  <si>
    <t>PF03661</t>
  </si>
  <si>
    <t>UPF121</t>
  </si>
  <si>
    <t>Uncharacterised protein family (UPF121)</t>
  </si>
  <si>
    <t>PF03662</t>
  </si>
  <si>
    <t>Glyco_hydro_79n</t>
  </si>
  <si>
    <t xml:space="preserve">Glycosyl hydrolase family 79, N-terminal domain </t>
  </si>
  <si>
    <t>PF03663</t>
  </si>
  <si>
    <t>Glyco_hydro_76</t>
  </si>
  <si>
    <t xml:space="preserve">Glycosyl hydrolase family 76 </t>
  </si>
  <si>
    <t>PF03664</t>
  </si>
  <si>
    <t>Glyco_hydro_62</t>
  </si>
  <si>
    <t xml:space="preserve">Glycosyl hydrolase family 62 </t>
  </si>
  <si>
    <t>PF03665</t>
  </si>
  <si>
    <t>UPF172</t>
  </si>
  <si>
    <t>Uncharacterised protein family (UPF172)</t>
  </si>
  <si>
    <t>PF03666</t>
  </si>
  <si>
    <t>NPR3</t>
  </si>
  <si>
    <t>Nitrogen Permease regulator of amino acid transport activity 3</t>
  </si>
  <si>
    <t>PF03668</t>
  </si>
  <si>
    <t>ATP_bind_2</t>
  </si>
  <si>
    <t>P-loop ATPase protein family</t>
  </si>
  <si>
    <t>PF03669</t>
  </si>
  <si>
    <t>UPF139</t>
  </si>
  <si>
    <t>Uncharacterised protein family (UPF139)</t>
  </si>
  <si>
    <t>PF03670</t>
  </si>
  <si>
    <t>UPF184</t>
  </si>
  <si>
    <t>Uncharacterised protein family (UPF184)</t>
  </si>
  <si>
    <t>PF03671</t>
  </si>
  <si>
    <t>Ufm1</t>
  </si>
  <si>
    <t>Ubiquitin fold modifier 1 protein</t>
  </si>
  <si>
    <t>PF03672</t>
  </si>
  <si>
    <t>UPF154</t>
  </si>
  <si>
    <t>Uncharacterised protein family (UPF154)</t>
  </si>
  <si>
    <t>PF03673</t>
  </si>
  <si>
    <t>UPF128</t>
  </si>
  <si>
    <t>Uncharacterised protein family (UPF128)</t>
  </si>
  <si>
    <t>PF03676</t>
  </si>
  <si>
    <t>UPF183</t>
  </si>
  <si>
    <t>Uncharacterised protein family (UPF183)</t>
  </si>
  <si>
    <t>PF03677</t>
  </si>
  <si>
    <t>UPF137</t>
  </si>
  <si>
    <t>Uncharacterised protein family (UPF137)</t>
  </si>
  <si>
    <t>PF03678</t>
  </si>
  <si>
    <t>Adeno_hexon_C</t>
  </si>
  <si>
    <t>Hexon, adenovirus major coat protein, C-terminal domain</t>
  </si>
  <si>
    <t>PF03682</t>
  </si>
  <si>
    <t>UPF158</t>
  </si>
  <si>
    <t>Uncharacterised protein family (UPF158)</t>
  </si>
  <si>
    <t>PF03683</t>
  </si>
  <si>
    <t>UPF175</t>
  </si>
  <si>
    <t>Uncharacterised protein family (UPF175)</t>
  </si>
  <si>
    <t>PF03684</t>
  </si>
  <si>
    <t>UPF179</t>
  </si>
  <si>
    <t>Uncharacterised protein family (UPF179)</t>
  </si>
  <si>
    <t>PF03685</t>
  </si>
  <si>
    <t>UPF147</t>
  </si>
  <si>
    <t>Uncharacterised protein family (UPF147)</t>
  </si>
  <si>
    <t>PF03686</t>
  </si>
  <si>
    <t>UPF146</t>
  </si>
  <si>
    <t>Uncharacterised protein family (UPF146)</t>
  </si>
  <si>
    <t>PF03687</t>
  </si>
  <si>
    <t>UPF164</t>
  </si>
  <si>
    <t>Uncharacterised protein family (UPF164)</t>
  </si>
  <si>
    <t>PF03688</t>
  </si>
  <si>
    <t>Nepo_coat_C</t>
  </si>
  <si>
    <t>Nepovirus coat protein, C-terminal domain</t>
  </si>
  <si>
    <t>PF03689</t>
  </si>
  <si>
    <t>Nepo_coat_N</t>
  </si>
  <si>
    <t>Nepovirus coat protein, N-terminal domain</t>
  </si>
  <si>
    <t>PF03690</t>
  </si>
  <si>
    <t>Uncharacterised protein family (UPF16)</t>
  </si>
  <si>
    <t>PF03691</t>
  </si>
  <si>
    <t>UPF167</t>
  </si>
  <si>
    <t>Uncharacterised protein family (UPF167)</t>
  </si>
  <si>
    <t>PF03692</t>
  </si>
  <si>
    <t>CxxCxxCC</t>
  </si>
  <si>
    <t>Putative zinc- or iron-chelating domain</t>
  </si>
  <si>
    <t>PF03693</t>
  </si>
  <si>
    <t>ParD_antitoxin</t>
  </si>
  <si>
    <t>Bacterial antitoxin of ParD toxin-antitoxin type II system and RHH</t>
  </si>
  <si>
    <t>PF03694</t>
  </si>
  <si>
    <t>Erg28</t>
  </si>
  <si>
    <t>Erg28 like protein</t>
  </si>
  <si>
    <t>PF03695</t>
  </si>
  <si>
    <t>UPF149</t>
  </si>
  <si>
    <t>Uncharacterised protein family (UPF149)</t>
  </si>
  <si>
    <t>PF03698</t>
  </si>
  <si>
    <t>UPF18</t>
  </si>
  <si>
    <t>Uncharacterised protein family (UPF18)</t>
  </si>
  <si>
    <t>PF03699</t>
  </si>
  <si>
    <t>UPF182</t>
  </si>
  <si>
    <t>Uncharacterised protein family (UPF182)</t>
  </si>
  <si>
    <t>PF03700</t>
  </si>
  <si>
    <t>Sorting_nexin</t>
  </si>
  <si>
    <t xml:space="preserve">Sorting nexin, N-terminal domain </t>
  </si>
  <si>
    <t>PF03701</t>
  </si>
  <si>
    <t>UPF181</t>
  </si>
  <si>
    <t>Uncharacterised protein family (UPF181)</t>
  </si>
  <si>
    <t>PF03702</t>
  </si>
  <si>
    <t>UPF75</t>
  </si>
  <si>
    <t>Uncharacterised protein family (UPF75)</t>
  </si>
  <si>
    <t>PF03703</t>
  </si>
  <si>
    <t>bPH_2</t>
  </si>
  <si>
    <t>Bacterial PH domain</t>
  </si>
  <si>
    <t>PF03704</t>
  </si>
  <si>
    <t>BTAD</t>
  </si>
  <si>
    <t>Bacterial transcriptional activator domain</t>
  </si>
  <si>
    <t>PF03705</t>
  </si>
  <si>
    <t>CheR_N</t>
  </si>
  <si>
    <t>CheR methyltransferase, all-alpha domain</t>
  </si>
  <si>
    <t>PF03706</t>
  </si>
  <si>
    <t>LPG_synthase_TM</t>
  </si>
  <si>
    <t>Lysylphosphatidylglycerol synthase TM region</t>
  </si>
  <si>
    <t>PF03707</t>
  </si>
  <si>
    <t>MHYT</t>
  </si>
  <si>
    <t>Bacterial signalling protein N terminal repeat</t>
  </si>
  <si>
    <t>PF03708</t>
  </si>
  <si>
    <t>Avian_gp85</t>
  </si>
  <si>
    <t xml:space="preserve">Avian retrovirus envelope protein, gp85 </t>
  </si>
  <si>
    <t>PF03709</t>
  </si>
  <si>
    <t>OKR_DC_1_N</t>
  </si>
  <si>
    <t>Orn/Lys/Arg decarboxylase, N-terminal domain</t>
  </si>
  <si>
    <t>PF03710</t>
  </si>
  <si>
    <t>GlnE</t>
  </si>
  <si>
    <t>Glutamate-ammonia ligase adenylyltransferase</t>
  </si>
  <si>
    <t>PF03711</t>
  </si>
  <si>
    <t>OKR_DC_1_C</t>
  </si>
  <si>
    <t>Orn/Lys/Arg decarboxylase, C-terminal domain</t>
  </si>
  <si>
    <t>PF03712</t>
  </si>
  <si>
    <t>Cu2_monoox_C</t>
  </si>
  <si>
    <t>Copper type II ascorbate-dependent monooxygenase, C-terminal domain</t>
  </si>
  <si>
    <t>PF03713</t>
  </si>
  <si>
    <t>DUF35</t>
  </si>
  <si>
    <t>Domain of unknown function (DUF35)</t>
  </si>
  <si>
    <t>PF03714</t>
  </si>
  <si>
    <t>PUD</t>
  </si>
  <si>
    <t>Bacterial pullanase-associated domain</t>
  </si>
  <si>
    <t>PF03715</t>
  </si>
  <si>
    <t>Noc2</t>
  </si>
  <si>
    <t>Noc2p family</t>
  </si>
  <si>
    <t>PF03716</t>
  </si>
  <si>
    <t>WCCH</t>
  </si>
  <si>
    <t xml:space="preserve">WCCH motif </t>
  </si>
  <si>
    <t>PF03717</t>
  </si>
  <si>
    <t>PBP_dimer</t>
  </si>
  <si>
    <t>Penicillin-binding Protein dimerisation domain</t>
  </si>
  <si>
    <t>PF03718</t>
  </si>
  <si>
    <t>Glyco_hydro_49</t>
  </si>
  <si>
    <t>Glycosyl hydrolase family 49</t>
  </si>
  <si>
    <t>PF03719</t>
  </si>
  <si>
    <t>Ribosomal_S5_C</t>
  </si>
  <si>
    <t>Ribosomal protein S5, C-terminal domain</t>
  </si>
  <si>
    <t>PF03720</t>
  </si>
  <si>
    <t>UDPG_MGDP_dh_C</t>
  </si>
  <si>
    <t>UDP-glucose/GDP-mannose dehydrogenase family, UDP binding domain</t>
  </si>
  <si>
    <t>PF03721</t>
  </si>
  <si>
    <t>UDPG_MGDP_dh_N</t>
  </si>
  <si>
    <t>UDP-glucose/GDP-mannose dehydrogenase family, NAD binding domain</t>
  </si>
  <si>
    <t>PF03722</t>
  </si>
  <si>
    <t>Hemocyanin_N</t>
  </si>
  <si>
    <t>Hemocyanin, all-alpha domain</t>
  </si>
  <si>
    <t>PF03723</t>
  </si>
  <si>
    <t>Hemocyanin_C</t>
  </si>
  <si>
    <t>Hemocyanin, ig-like domain</t>
  </si>
  <si>
    <t>PF03724</t>
  </si>
  <si>
    <t>META</t>
  </si>
  <si>
    <t>META domain</t>
  </si>
  <si>
    <t>PF03725</t>
  </si>
  <si>
    <t>RNase_PH_C</t>
  </si>
  <si>
    <t>3' exoribonuclease family, domain 2</t>
  </si>
  <si>
    <t>PF03726</t>
  </si>
  <si>
    <t>PNPase</t>
  </si>
  <si>
    <t>Polyribonucleotide nucleotidyltransferase, RNA binding domain</t>
  </si>
  <si>
    <t>PF03727</t>
  </si>
  <si>
    <t>Hexokinase_2</t>
  </si>
  <si>
    <t>PF03728</t>
  </si>
  <si>
    <t>Viral_DNA_Zn_bi</t>
  </si>
  <si>
    <t>Viral DNA-binding protein, zinc binding domain</t>
  </si>
  <si>
    <t>PF03729</t>
  </si>
  <si>
    <t>DUF38</t>
  </si>
  <si>
    <t>Short repeat of unknown function (DUF38)</t>
  </si>
  <si>
    <t>PF03730</t>
  </si>
  <si>
    <t>Ku_C</t>
  </si>
  <si>
    <t>Ku7/Ku8 C-terminal arm</t>
  </si>
  <si>
    <t>PF03731</t>
  </si>
  <si>
    <t>Ku_N</t>
  </si>
  <si>
    <t>Ku7/Ku8 N-terminal alpha/beta domain</t>
  </si>
  <si>
    <t>PF03732</t>
  </si>
  <si>
    <t>Retrotrans_gag</t>
  </si>
  <si>
    <t xml:space="preserve">Retrotransposon gag protein </t>
  </si>
  <si>
    <t>PF03733</t>
  </si>
  <si>
    <t>YccF</t>
  </si>
  <si>
    <t>Inner membrane component domain</t>
  </si>
  <si>
    <t>PF03734</t>
  </si>
  <si>
    <t>YkuD</t>
  </si>
  <si>
    <t>L,D-transpeptidase catalytic domain</t>
  </si>
  <si>
    <t>PF03735</t>
  </si>
  <si>
    <t>ENT</t>
  </si>
  <si>
    <t>ENT domain</t>
  </si>
  <si>
    <t>PF03736</t>
  </si>
  <si>
    <t>EPTP</t>
  </si>
  <si>
    <t>EPTP domain</t>
  </si>
  <si>
    <t>PF03737</t>
  </si>
  <si>
    <t>Methyltransf_6</t>
  </si>
  <si>
    <t>Demethylmenaquinone methyltransferase</t>
  </si>
  <si>
    <t>PF03738</t>
  </si>
  <si>
    <t>GSP_synth</t>
  </si>
  <si>
    <t>Glutathionylspermidine synthase preATP-grasp</t>
  </si>
  <si>
    <t>PF03739</t>
  </si>
  <si>
    <t>YjgP_YjgQ</t>
  </si>
  <si>
    <t>Predicted permease YjgP/YjgQ family</t>
  </si>
  <si>
    <t>PF03740</t>
  </si>
  <si>
    <t>PdxJ</t>
  </si>
  <si>
    <t>Pyridoxal phosphate biosynthesis protein PdxJ</t>
  </si>
  <si>
    <t>PF03741</t>
  </si>
  <si>
    <t>TerC</t>
  </si>
  <si>
    <t>Integral membrane protein TerC family</t>
  </si>
  <si>
    <t>PF03742</t>
  </si>
  <si>
    <t>PetN</t>
  </si>
  <si>
    <t xml:space="preserve">PetN </t>
  </si>
  <si>
    <t>PF03743</t>
  </si>
  <si>
    <t>TrbI</t>
  </si>
  <si>
    <t xml:space="preserve">Bacterial conjugation TrbI-like protein </t>
  </si>
  <si>
    <t>PF03744</t>
  </si>
  <si>
    <t>BioW</t>
  </si>
  <si>
    <t>6-carboxyhexanoate--CoA ligase</t>
  </si>
  <si>
    <t>PF03745</t>
  </si>
  <si>
    <t>DUF39</t>
  </si>
  <si>
    <t>Domain of unknown function (DUF39)</t>
  </si>
  <si>
    <t>PF03746</t>
  </si>
  <si>
    <t>LamB_YcsF</t>
  </si>
  <si>
    <t>LamB/YcsF family</t>
  </si>
  <si>
    <t>PF03747</t>
  </si>
  <si>
    <t>ADP_ribosyl_GH</t>
  </si>
  <si>
    <t>ADP-ribosylglycohydrolase</t>
  </si>
  <si>
    <t>PF03748</t>
  </si>
  <si>
    <t>FliL</t>
  </si>
  <si>
    <t>Flagellar basal body-associated protein FliL</t>
  </si>
  <si>
    <t>PF03749</t>
  </si>
  <si>
    <t>SfsA</t>
  </si>
  <si>
    <t>Sugar fermentation stimulation protein</t>
  </si>
  <si>
    <t>PF03750</t>
  </si>
  <si>
    <t>Protein of unknown function (DUF31)</t>
  </si>
  <si>
    <t>PF03752</t>
  </si>
  <si>
    <t>ALF</t>
  </si>
  <si>
    <t>Short repeats of unknown function</t>
  </si>
  <si>
    <t>PF03753</t>
  </si>
  <si>
    <t>HHV6-IE</t>
  </si>
  <si>
    <t xml:space="preserve">Human herpesvirus 6 immediate early protein </t>
  </si>
  <si>
    <t>PF03754</t>
  </si>
  <si>
    <t>DUF313</t>
  </si>
  <si>
    <t xml:space="preserve">Domain of unknown function (DUF313) </t>
  </si>
  <si>
    <t>PF03755</t>
  </si>
  <si>
    <t>YicC_N</t>
  </si>
  <si>
    <t xml:space="preserve">YicC-like family, N-terminal region </t>
  </si>
  <si>
    <t>PF03756</t>
  </si>
  <si>
    <t>AfsA</t>
  </si>
  <si>
    <t>A-factor biosynthesis hotdog domain</t>
  </si>
  <si>
    <t>PF03759</t>
  </si>
  <si>
    <t>PRONE</t>
  </si>
  <si>
    <t>PRONE (Plant-specific Rop nucleotide exchanger)</t>
  </si>
  <si>
    <t>PF03760</t>
  </si>
  <si>
    <t>LEA_1</t>
  </si>
  <si>
    <t xml:space="preserve">Late embryogenesis abundant (LEA) group 1 </t>
  </si>
  <si>
    <t>PF03761</t>
  </si>
  <si>
    <t>DUF316</t>
  </si>
  <si>
    <t>Chymotrypsin family Peptidase-S1</t>
  </si>
  <si>
    <t>PF03762</t>
  </si>
  <si>
    <t>VOMI</t>
  </si>
  <si>
    <t xml:space="preserve">Vitelline membrane outer layer protein I (VOMI) </t>
  </si>
  <si>
    <t>PF03763</t>
  </si>
  <si>
    <t>Remorin_C</t>
  </si>
  <si>
    <t xml:space="preserve">Remorin, C-terminal region </t>
  </si>
  <si>
    <t>PF03764</t>
  </si>
  <si>
    <t>EFG_IV</t>
  </si>
  <si>
    <t>Elongation factor G, domain IV</t>
  </si>
  <si>
    <t>PF03765</t>
  </si>
  <si>
    <t>CRAL_TRIO_N</t>
  </si>
  <si>
    <t>CRAL/TRIO, N-terminal domain</t>
  </si>
  <si>
    <t>PF03766</t>
  </si>
  <si>
    <t>Remorin_N</t>
  </si>
  <si>
    <t xml:space="preserve">Remorin, N-terminal region </t>
  </si>
  <si>
    <t>PF03767</t>
  </si>
  <si>
    <t>Acid_phosphat_B</t>
  </si>
  <si>
    <t>HAD superfamily, subfamily IIIB (Acid phosphatase)</t>
  </si>
  <si>
    <t>PF03768</t>
  </si>
  <si>
    <t>Attacin_N</t>
  </si>
  <si>
    <t>Attacin, N-terminal region</t>
  </si>
  <si>
    <t>PF03769</t>
  </si>
  <si>
    <t>Attacin_C</t>
  </si>
  <si>
    <t>Attacin, C-terminal region</t>
  </si>
  <si>
    <t>PF03770</t>
  </si>
  <si>
    <t>IPK</t>
  </si>
  <si>
    <t xml:space="preserve">Inositol polyphosphate kinase </t>
  </si>
  <si>
    <t>PF03771</t>
  </si>
  <si>
    <t>SPDY</t>
  </si>
  <si>
    <t>Domain of unknown function (DUF317)</t>
  </si>
  <si>
    <t>PF03772</t>
  </si>
  <si>
    <t>Competence</t>
  </si>
  <si>
    <t>Competence protein</t>
  </si>
  <si>
    <t>PF03773</t>
  </si>
  <si>
    <t>ArsP_1</t>
  </si>
  <si>
    <t>Predicted permease</t>
  </si>
  <si>
    <t>PF03775</t>
  </si>
  <si>
    <t>MinC_C</t>
  </si>
  <si>
    <t>Septum formation inhibitor MinC, C-terminal domain</t>
  </si>
  <si>
    <t>PF03776</t>
  </si>
  <si>
    <t>MinE</t>
  </si>
  <si>
    <t>Septum formation topological specificity factor MinE</t>
  </si>
  <si>
    <t>PF03777</t>
  </si>
  <si>
    <t xml:space="preserve">Small secreted domain (DUF32)  </t>
  </si>
  <si>
    <t>PF03778</t>
  </si>
  <si>
    <t>DUF321</t>
  </si>
  <si>
    <t xml:space="preserve">Protein of unknown function (DUF321) </t>
  </si>
  <si>
    <t>PF03779</t>
  </si>
  <si>
    <t>SPW</t>
  </si>
  <si>
    <t>SPW repeat</t>
  </si>
  <si>
    <t>PF03780</t>
  </si>
  <si>
    <t>Asp23</t>
  </si>
  <si>
    <t>Asp23 family, cell envelope-related function</t>
  </si>
  <si>
    <t>PF03781</t>
  </si>
  <si>
    <t>FGE-sulfatase</t>
  </si>
  <si>
    <t>Sulfatase-modifying factor enzyme 1</t>
  </si>
  <si>
    <t>PF03782</t>
  </si>
  <si>
    <t>AMOP</t>
  </si>
  <si>
    <t>AMOP domain</t>
  </si>
  <si>
    <t>PF03783</t>
  </si>
  <si>
    <t>CsgG</t>
  </si>
  <si>
    <t>Curli production assembly/transport component CsgG</t>
  </si>
  <si>
    <t>PF03784</t>
  </si>
  <si>
    <t>Cyclotide</t>
  </si>
  <si>
    <t>Cyclotide family</t>
  </si>
  <si>
    <t>PF03785</t>
  </si>
  <si>
    <t>Peptidase_C25_C</t>
  </si>
  <si>
    <t>Peptidase family C25, C terminal ig-like domain</t>
  </si>
  <si>
    <t>PF03786</t>
  </si>
  <si>
    <t>UxuA</t>
  </si>
  <si>
    <t>D-mannonate dehydratase (UxuA)</t>
  </si>
  <si>
    <t>PF03787</t>
  </si>
  <si>
    <t>RAMPs</t>
  </si>
  <si>
    <t>RAMP superfamily</t>
  </si>
  <si>
    <t>PF03788</t>
  </si>
  <si>
    <t>LrgA</t>
  </si>
  <si>
    <t>LrgA family</t>
  </si>
  <si>
    <t>PF03789</t>
  </si>
  <si>
    <t>ELK</t>
  </si>
  <si>
    <t xml:space="preserve">ELK domain </t>
  </si>
  <si>
    <t>PF03790</t>
  </si>
  <si>
    <t>KNOX1</t>
  </si>
  <si>
    <t xml:space="preserve">KNOX1 domain </t>
  </si>
  <si>
    <t>PF03791</t>
  </si>
  <si>
    <t>KNOX2</t>
  </si>
  <si>
    <t xml:space="preserve">KNOX2 domain </t>
  </si>
  <si>
    <t>PF03792</t>
  </si>
  <si>
    <t>PBC</t>
  </si>
  <si>
    <t>PBC domain</t>
  </si>
  <si>
    <t>PF03793</t>
  </si>
  <si>
    <t>PASTA</t>
  </si>
  <si>
    <t>PASTA domain</t>
  </si>
  <si>
    <t>PF03795</t>
  </si>
  <si>
    <t>YCII</t>
  </si>
  <si>
    <t>YCII-related domain</t>
  </si>
  <si>
    <t>PF03796</t>
  </si>
  <si>
    <t>DnaB_C</t>
  </si>
  <si>
    <t>DnaB-like helicase C terminal domain</t>
  </si>
  <si>
    <t>PF03797</t>
  </si>
  <si>
    <t>Autotransporter</t>
  </si>
  <si>
    <t>Autotransporter beta-domain</t>
  </si>
  <si>
    <t>PF03798</t>
  </si>
  <si>
    <t>TRAM_LAG1_CLN8</t>
  </si>
  <si>
    <t>TLC domain</t>
  </si>
  <si>
    <t>PF03799</t>
  </si>
  <si>
    <t>FtsQ</t>
  </si>
  <si>
    <t>Cell division protein FtsQ</t>
  </si>
  <si>
    <t>PF03800</t>
  </si>
  <si>
    <t>Nuf2</t>
  </si>
  <si>
    <t>Nuf2 family</t>
  </si>
  <si>
    <t>PF03801</t>
  </si>
  <si>
    <t>Ndc8_HEC</t>
  </si>
  <si>
    <t>HEC/Ndc8p family</t>
  </si>
  <si>
    <t>PF03802</t>
  </si>
  <si>
    <t>CitX</t>
  </si>
  <si>
    <t>Apo-citrate lyase phosphoribosyl-dephospho-CoA transferase</t>
  </si>
  <si>
    <t>PF03803</t>
  </si>
  <si>
    <t>Scramblase</t>
  </si>
  <si>
    <t xml:space="preserve">Scramblase </t>
  </si>
  <si>
    <t>PF03804</t>
  </si>
  <si>
    <t>DUF325</t>
  </si>
  <si>
    <t>Viral domain of unknown function</t>
  </si>
  <si>
    <t>PF03805</t>
  </si>
  <si>
    <t>CLAG</t>
  </si>
  <si>
    <t>Cytoadherence-linked asexual protein</t>
  </si>
  <si>
    <t>PF03806</t>
  </si>
  <si>
    <t>ABG_transport</t>
  </si>
  <si>
    <t>AbgT putative transporter family</t>
  </si>
  <si>
    <t>PF03807</t>
  </si>
  <si>
    <t>F42_oxidored</t>
  </si>
  <si>
    <t>NADP oxidoreductase coenzyme F42-dependent</t>
  </si>
  <si>
    <t>PF03808</t>
  </si>
  <si>
    <t>Glyco_tran_WecB</t>
  </si>
  <si>
    <t>Glycosyl transferase WecB/TagA/CpsF family</t>
  </si>
  <si>
    <t>PF03810</t>
  </si>
  <si>
    <t>IBN_N</t>
  </si>
  <si>
    <t>Importin-beta N-terminal domain</t>
  </si>
  <si>
    <t>PF03811</t>
  </si>
  <si>
    <t>Zn_Tnp_IS1</t>
  </si>
  <si>
    <t>InsA N-terminal domain</t>
  </si>
  <si>
    <t>PF03812</t>
  </si>
  <si>
    <t>KdgT</t>
  </si>
  <si>
    <t>2-keto-3-deoxygluconate permease</t>
  </si>
  <si>
    <t>PF03813</t>
  </si>
  <si>
    <t>Nrap</t>
  </si>
  <si>
    <t>Nrap protein</t>
  </si>
  <si>
    <t>PF03814</t>
  </si>
  <si>
    <t>KdpA</t>
  </si>
  <si>
    <t>Potassium-transporting ATPase A subunit</t>
  </si>
  <si>
    <t>PF03815</t>
  </si>
  <si>
    <t>LCCL</t>
  </si>
  <si>
    <t>LCCL domain</t>
  </si>
  <si>
    <t>PF03816</t>
  </si>
  <si>
    <t>LytR_cpsA_psr</t>
  </si>
  <si>
    <t>Cell envelope-related transcriptional attenuator domain</t>
  </si>
  <si>
    <t>PF03817</t>
  </si>
  <si>
    <t>MadL</t>
  </si>
  <si>
    <t>Malonate transporter MadL subunit</t>
  </si>
  <si>
    <t>PF03818</t>
  </si>
  <si>
    <t>MadM</t>
  </si>
  <si>
    <t>Malonate/sodium symporter MadM subunit</t>
  </si>
  <si>
    <t>PF03819</t>
  </si>
  <si>
    <t>MazG</t>
  </si>
  <si>
    <t>MazG nucleotide pyrophosphohydrolase domain</t>
  </si>
  <si>
    <t>PF03820</t>
  </si>
  <si>
    <t>Mtc</t>
  </si>
  <si>
    <t>Tricarboxylate carrier</t>
  </si>
  <si>
    <t>PF03821</t>
  </si>
  <si>
    <t>Mtp</t>
  </si>
  <si>
    <t>Golgi 4-transmembrane spanning transporter</t>
  </si>
  <si>
    <t>PF03822</t>
  </si>
  <si>
    <t>NAF</t>
  </si>
  <si>
    <t>NAF domain</t>
  </si>
  <si>
    <t>PF03823</t>
  </si>
  <si>
    <t>Neurokinin_B</t>
  </si>
  <si>
    <t>Neurokinin B</t>
  </si>
  <si>
    <t>PF03824</t>
  </si>
  <si>
    <t>NicO</t>
  </si>
  <si>
    <t>High-affinity nickel-transport protein</t>
  </si>
  <si>
    <t>PF03825</t>
  </si>
  <si>
    <t>Nuc_H_symport</t>
  </si>
  <si>
    <t>Nucleoside H+ symporter</t>
  </si>
  <si>
    <t>PF03826</t>
  </si>
  <si>
    <t>OAR</t>
  </si>
  <si>
    <t>OAR domain</t>
  </si>
  <si>
    <t>PF03827</t>
  </si>
  <si>
    <t>Orexin_rec2</t>
  </si>
  <si>
    <t>Orexin receptor type 2</t>
  </si>
  <si>
    <t>PF03828</t>
  </si>
  <si>
    <t>PAP_assoc</t>
  </si>
  <si>
    <t>Cid1 family poly A polymerase</t>
  </si>
  <si>
    <t>PF03829</t>
  </si>
  <si>
    <t>PTSIIA_gutA</t>
  </si>
  <si>
    <t>PTS system glucitol/sorbitol-specific IIA component</t>
  </si>
  <si>
    <t>PF03830</t>
  </si>
  <si>
    <t>PTSIIB_sorb</t>
  </si>
  <si>
    <t>PTS system sorbose subfamily IIB component</t>
  </si>
  <si>
    <t>PF03831</t>
  </si>
  <si>
    <t>PhnA</t>
  </si>
  <si>
    <t>PhnA domain</t>
  </si>
  <si>
    <t>PF03832</t>
  </si>
  <si>
    <t>WSK</t>
  </si>
  <si>
    <t>WSK motif</t>
  </si>
  <si>
    <t>PF03833</t>
  </si>
  <si>
    <t>PolC_DP2</t>
  </si>
  <si>
    <t>DNA polymerase II large subunit DP2</t>
  </si>
  <si>
    <t>PF03834</t>
  </si>
  <si>
    <t>Binding domain of DNA repair protein Ercc1 (rad1/Swi1)</t>
  </si>
  <si>
    <t>PF03835</t>
  </si>
  <si>
    <t>Rad4</t>
  </si>
  <si>
    <t>Rad4 transglutaminase-like domain</t>
  </si>
  <si>
    <t>PF03836</t>
  </si>
  <si>
    <t>RasGAP_C</t>
  </si>
  <si>
    <t>RasGAP C-terminus</t>
  </si>
  <si>
    <t>PF03837</t>
  </si>
  <si>
    <t>RecT</t>
  </si>
  <si>
    <t>RecT family</t>
  </si>
  <si>
    <t>PF03838</t>
  </si>
  <si>
    <t>RecU</t>
  </si>
  <si>
    <t>Recombination protein U</t>
  </si>
  <si>
    <t>PF03839</t>
  </si>
  <si>
    <t>Sec62</t>
  </si>
  <si>
    <t>Translocation protein Sec62</t>
  </si>
  <si>
    <t>PF03840</t>
  </si>
  <si>
    <t>SecG</t>
  </si>
  <si>
    <t>Preprotein translocase SecG subunit</t>
  </si>
  <si>
    <t>PF03841</t>
  </si>
  <si>
    <t>SelA</t>
  </si>
  <si>
    <t>L-seryl-tRNA selenium transferase</t>
  </si>
  <si>
    <t>PF03842</t>
  </si>
  <si>
    <t>Silic_transp</t>
  </si>
  <si>
    <t>Silicon transporter</t>
  </si>
  <si>
    <t>PF03843</t>
  </si>
  <si>
    <t>Slp</t>
  </si>
  <si>
    <t>Outer membrane lipoprotein Slp family</t>
  </si>
  <si>
    <t>PF03845</t>
  </si>
  <si>
    <t>Spore_permease</t>
  </si>
  <si>
    <t>Spore germination protein</t>
  </si>
  <si>
    <t>PF03846</t>
  </si>
  <si>
    <t>SulA</t>
  </si>
  <si>
    <t>Cell division inhibitor SulA</t>
  </si>
  <si>
    <t>PF03847</t>
  </si>
  <si>
    <t>TFIID_2kDa</t>
  </si>
  <si>
    <t>Transcription initiation factor TFIID subunit A</t>
  </si>
  <si>
    <t>PF03848</t>
  </si>
  <si>
    <t>TehB</t>
  </si>
  <si>
    <t>Tellurite resistance protein TehB</t>
  </si>
  <si>
    <t>PF03849</t>
  </si>
  <si>
    <t>Tfb2</t>
  </si>
  <si>
    <t>Transcription factor Tfb2</t>
  </si>
  <si>
    <t>PF03850</t>
  </si>
  <si>
    <t>Tfb4</t>
  </si>
  <si>
    <t>Transcription factor Tfb4</t>
  </si>
  <si>
    <t>PF03851</t>
  </si>
  <si>
    <t>UvdE</t>
  </si>
  <si>
    <t>UV-endonuclease UvdE</t>
  </si>
  <si>
    <t>PF03852</t>
  </si>
  <si>
    <t>Vsr</t>
  </si>
  <si>
    <t>DNA mismatch endonuclease Vsr</t>
  </si>
  <si>
    <t>PF03853</t>
  </si>
  <si>
    <t>YjeF_N</t>
  </si>
  <si>
    <t>YjeF-related protein N-terminus</t>
  </si>
  <si>
    <t>PF03854</t>
  </si>
  <si>
    <t>zf-P11</t>
  </si>
  <si>
    <t>P-11 zinc finger</t>
  </si>
  <si>
    <t>PF03855</t>
  </si>
  <si>
    <t>M-factor</t>
  </si>
  <si>
    <t>PF03856</t>
  </si>
  <si>
    <t>SUN</t>
  </si>
  <si>
    <t>Beta-glucosidase (SUN family)</t>
  </si>
  <si>
    <t>PF03857</t>
  </si>
  <si>
    <t>Colicin_im</t>
  </si>
  <si>
    <t>Colicin immunity protein</t>
  </si>
  <si>
    <t>PF03858</t>
  </si>
  <si>
    <t>Crust_neuro_H</t>
  </si>
  <si>
    <t>Crustacean neurohormone H</t>
  </si>
  <si>
    <t>PF03859</t>
  </si>
  <si>
    <t>CG-1</t>
  </si>
  <si>
    <t>CG-1 domain</t>
  </si>
  <si>
    <t>PF03860</t>
  </si>
  <si>
    <t>DUF326</t>
  </si>
  <si>
    <t xml:space="preserve">Domain of Unknown Function (DUF326) </t>
  </si>
  <si>
    <t>PF03861</t>
  </si>
  <si>
    <t>ANTAR</t>
  </si>
  <si>
    <t>ANTAR domain</t>
  </si>
  <si>
    <t>PF03862</t>
  </si>
  <si>
    <t>SpoVA</t>
  </si>
  <si>
    <t>SpoVA protein</t>
  </si>
  <si>
    <t>PF03863</t>
  </si>
  <si>
    <t>Phage_mat-A</t>
  </si>
  <si>
    <t>Phage maturation protein</t>
  </si>
  <si>
    <t>PF03864</t>
  </si>
  <si>
    <t>Phage_cap_E</t>
  </si>
  <si>
    <t>Phage major capsid protein E</t>
  </si>
  <si>
    <t>PF03865</t>
  </si>
  <si>
    <t>ShlB</t>
  </si>
  <si>
    <t>Haemolysin secretion/activation protein ShlB/FhaC/HecB</t>
  </si>
  <si>
    <t>PF03866</t>
  </si>
  <si>
    <t>HAP</t>
  </si>
  <si>
    <t xml:space="preserve">Hydrophobic abundant protein (HAP)        </t>
  </si>
  <si>
    <t>PF03867</t>
  </si>
  <si>
    <t>FTZ</t>
  </si>
  <si>
    <t>Fushi tarazu (FTZ), N-terminal region</t>
  </si>
  <si>
    <t>PF03868</t>
  </si>
  <si>
    <t>Ribosomal_L6e_N</t>
  </si>
  <si>
    <t>Ribosomal protein L6, N-terminal domain</t>
  </si>
  <si>
    <t>PF03869</t>
  </si>
  <si>
    <t>Arc</t>
  </si>
  <si>
    <t>Arc-like DNA binding domain</t>
  </si>
  <si>
    <t>PF03870</t>
  </si>
  <si>
    <t>RNA_pol_Rpb8</t>
  </si>
  <si>
    <t>RNA polymerase Rpb8</t>
  </si>
  <si>
    <t>PF03871</t>
  </si>
  <si>
    <t>RNA_pol_Rpb5_N</t>
  </si>
  <si>
    <t>RNA polymerase Rpb5, N-terminal domain</t>
  </si>
  <si>
    <t>PF03872</t>
  </si>
  <si>
    <t>RseA_N</t>
  </si>
  <si>
    <t>Anti sigma-E protein RseA, N-terminal domain</t>
  </si>
  <si>
    <t>PF03873</t>
  </si>
  <si>
    <t>RseA_C</t>
  </si>
  <si>
    <t>Anti sigma-E protein RseA, C-terminal domain</t>
  </si>
  <si>
    <t>PF03874</t>
  </si>
  <si>
    <t>RNA_pol_Rpb4</t>
  </si>
  <si>
    <t>RNA polymerase Rpb4</t>
  </si>
  <si>
    <t>PF03875</t>
  </si>
  <si>
    <t>Statherin</t>
  </si>
  <si>
    <t>PF03876</t>
  </si>
  <si>
    <t>SHS2_Rpb7-N</t>
  </si>
  <si>
    <t>SHS2 domain found in N terminus of Rpb7p/Rpc25p/MJ397</t>
  </si>
  <si>
    <t>PF03878</t>
  </si>
  <si>
    <t>YIF1</t>
  </si>
  <si>
    <t>PF03879</t>
  </si>
  <si>
    <t>Cgr1</t>
  </si>
  <si>
    <t>Cgr1 family</t>
  </si>
  <si>
    <t>PF03880</t>
  </si>
  <si>
    <t>DbpA</t>
  </si>
  <si>
    <t xml:space="preserve">DbpA RNA binding domain   </t>
  </si>
  <si>
    <t>PF03881</t>
  </si>
  <si>
    <t>Fructosamin_kin</t>
  </si>
  <si>
    <t>Fructosamine kinase</t>
  </si>
  <si>
    <t>PF03882</t>
  </si>
  <si>
    <t>KicB</t>
  </si>
  <si>
    <t>MukF winged-helix domain</t>
  </si>
  <si>
    <t>PF03883</t>
  </si>
  <si>
    <t>DUF328</t>
  </si>
  <si>
    <t>Protein of unknown function (DUF328)</t>
  </si>
  <si>
    <t>PF03884</t>
  </si>
  <si>
    <t>DUF329</t>
  </si>
  <si>
    <t>Domain of unknown function (DUF329)</t>
  </si>
  <si>
    <t>PF03885</t>
  </si>
  <si>
    <t>DUF327</t>
  </si>
  <si>
    <t>Protein of unknown function (DUF327)</t>
  </si>
  <si>
    <t>PF03886</t>
  </si>
  <si>
    <t>ABC_trans_aux</t>
  </si>
  <si>
    <t>ABC-type transport auxiliary lipoprotein component</t>
  </si>
  <si>
    <t>PF03887</t>
  </si>
  <si>
    <t>YfbU</t>
  </si>
  <si>
    <t>YfbU domain</t>
  </si>
  <si>
    <t>PF03888</t>
  </si>
  <si>
    <t>MucB_RseB</t>
  </si>
  <si>
    <t>MucB/RseB N-terminal domain</t>
  </si>
  <si>
    <t>PF03889</t>
  </si>
  <si>
    <t>DUF331</t>
  </si>
  <si>
    <t>PF03891</t>
  </si>
  <si>
    <t>DUF333</t>
  </si>
  <si>
    <t>Domain of unknown function (DUF333)</t>
  </si>
  <si>
    <t>PF03892</t>
  </si>
  <si>
    <t>NapB</t>
  </si>
  <si>
    <t>Nitrate reductase cytochrome c-type subunit (NapB)</t>
  </si>
  <si>
    <t>PF03893</t>
  </si>
  <si>
    <t>Lipase3_N</t>
  </si>
  <si>
    <t>Lipase 3 N-terminal region</t>
  </si>
  <si>
    <t>PF03894</t>
  </si>
  <si>
    <t>XFP</t>
  </si>
  <si>
    <t>D-xylulose 5-phosphate/D-fructose 6-phosphate phosphoketolase</t>
  </si>
  <si>
    <t>PF03895</t>
  </si>
  <si>
    <t>YadA_anchor</t>
  </si>
  <si>
    <t>YadA-like C-terminal region</t>
  </si>
  <si>
    <t>PF03896</t>
  </si>
  <si>
    <t>TRAP_alpha</t>
  </si>
  <si>
    <t>Translocon-associated protein (TRAP), alpha subunit</t>
  </si>
  <si>
    <t>PF03898</t>
  </si>
  <si>
    <t>TNV_CP</t>
  </si>
  <si>
    <t>Satellite tobacco necrosis virus coat protein</t>
  </si>
  <si>
    <t>PF03899</t>
  </si>
  <si>
    <t>ATP-synt_I</t>
  </si>
  <si>
    <t>ATP synthase I chain</t>
  </si>
  <si>
    <t>PF03900</t>
  </si>
  <si>
    <t>Porphobil_deamC</t>
  </si>
  <si>
    <t>Porphobilinogen deaminase, C-terminal domain</t>
  </si>
  <si>
    <t>PF03901</t>
  </si>
  <si>
    <t>Glyco_transf_22</t>
  </si>
  <si>
    <t>Alg9-like mannosyltransferase family</t>
  </si>
  <si>
    <t>PF03902</t>
  </si>
  <si>
    <t>Gal4_dimer</t>
  </si>
  <si>
    <t>Gal4-like dimerisation domain</t>
  </si>
  <si>
    <t>PF03903</t>
  </si>
  <si>
    <t>Phage_T4_gp36</t>
  </si>
  <si>
    <t>Phage T4 tail fibre</t>
  </si>
  <si>
    <t>PF03904</t>
  </si>
  <si>
    <t>DUF334</t>
  </si>
  <si>
    <t>Domain of unknown function (DUF334)</t>
  </si>
  <si>
    <t>PF03905</t>
  </si>
  <si>
    <t>Corona_NS4</t>
  </si>
  <si>
    <t>Coronavirus non-structural protein NS4</t>
  </si>
  <si>
    <t>PF03906</t>
  </si>
  <si>
    <t>Phage_T7_tail</t>
  </si>
  <si>
    <t>Phage T7 tail fibre protein</t>
  </si>
  <si>
    <t>PF03907</t>
  </si>
  <si>
    <t>Spo7</t>
  </si>
  <si>
    <t>Spo7-like protein</t>
  </si>
  <si>
    <t>PF03908</t>
  </si>
  <si>
    <t>Sec2</t>
  </si>
  <si>
    <t>PF03909</t>
  </si>
  <si>
    <t>BSD</t>
  </si>
  <si>
    <t xml:space="preserve">BSD domain  </t>
  </si>
  <si>
    <t>PF03910</t>
  </si>
  <si>
    <t>Adeno_PV</t>
  </si>
  <si>
    <t>Adenovirus minor core protein PV</t>
  </si>
  <si>
    <t>PF03911</t>
  </si>
  <si>
    <t>Sec61_beta</t>
  </si>
  <si>
    <t>Sec61beta family</t>
  </si>
  <si>
    <t>PF03912</t>
  </si>
  <si>
    <t>Psb28</t>
  </si>
  <si>
    <t>Psb28 protein</t>
  </si>
  <si>
    <t>PF03913</t>
  </si>
  <si>
    <t>Amb_V_allergen</t>
  </si>
  <si>
    <t>Amb V Allergen</t>
  </si>
  <si>
    <t>PF03914</t>
  </si>
  <si>
    <t>CBF</t>
  </si>
  <si>
    <t>CBF/Mak21 family</t>
  </si>
  <si>
    <t>PF03915</t>
  </si>
  <si>
    <t>AIP3</t>
  </si>
  <si>
    <t>Actin interacting protein 3</t>
  </si>
  <si>
    <t>PF03916</t>
  </si>
  <si>
    <t>NrfD</t>
  </si>
  <si>
    <t>Polysulphide reductase, NrfD</t>
  </si>
  <si>
    <t>PF03917</t>
  </si>
  <si>
    <t>GSH_synth_ATP</t>
  </si>
  <si>
    <t>Eukaryotic glutathione synthase, ATP binding domain</t>
  </si>
  <si>
    <t>PF03918</t>
  </si>
  <si>
    <t>CcmH</t>
  </si>
  <si>
    <t>Cytochrome C biogenesis protein</t>
  </si>
  <si>
    <t>PF03919</t>
  </si>
  <si>
    <t>mRNA_cap_C</t>
  </si>
  <si>
    <t>mRNA capping enzyme, C-terminal domain</t>
  </si>
  <si>
    <t>PF03920</t>
  </si>
  <si>
    <t>TLE_N</t>
  </si>
  <si>
    <t>Groucho/TLE N-terminal Q-rich domain</t>
  </si>
  <si>
    <t>PF03921</t>
  </si>
  <si>
    <t>ICAM_N</t>
  </si>
  <si>
    <t>Intercellular adhesion molecule (ICAM), N-terminal domain</t>
  </si>
  <si>
    <t>PF03922</t>
  </si>
  <si>
    <t>OmpW</t>
  </si>
  <si>
    <t>OmpW family</t>
  </si>
  <si>
    <t>PF03923</t>
  </si>
  <si>
    <t>Lipoprotein_16</t>
  </si>
  <si>
    <t>Uncharacterized lipoprotein</t>
  </si>
  <si>
    <t>PF03924</t>
  </si>
  <si>
    <t>CHASE</t>
  </si>
  <si>
    <t>CHASE domain</t>
  </si>
  <si>
    <t>PF03925</t>
  </si>
  <si>
    <t>SeqA</t>
  </si>
  <si>
    <t>SeqA protein C-terminal domain</t>
  </si>
  <si>
    <t>PF03927</t>
  </si>
  <si>
    <t>NapD</t>
  </si>
  <si>
    <t>NapD protein</t>
  </si>
  <si>
    <t>PF03928</t>
  </si>
  <si>
    <t>Haem_degrading</t>
  </si>
  <si>
    <t>Haem-degrading</t>
  </si>
  <si>
    <t>PF03929</t>
  </si>
  <si>
    <t>PepSY_TM</t>
  </si>
  <si>
    <t>PepSY-associated TM region</t>
  </si>
  <si>
    <t>PF03930</t>
  </si>
  <si>
    <t>Flp_N</t>
  </si>
  <si>
    <t>Recombinase Flp protein N-terminus</t>
  </si>
  <si>
    <t>PF03931</t>
  </si>
  <si>
    <t>Skp1_POZ</t>
  </si>
  <si>
    <t>Skp1 family, tetramerisation domain</t>
  </si>
  <si>
    <t>PF03932</t>
  </si>
  <si>
    <t>CutC</t>
  </si>
  <si>
    <t>CutC family</t>
  </si>
  <si>
    <t>PF03934</t>
  </si>
  <si>
    <t>T2SSK</t>
  </si>
  <si>
    <t>Type II secretion system (T2SS), protein K</t>
  </si>
  <si>
    <t>PF03935</t>
  </si>
  <si>
    <t>SKN1</t>
  </si>
  <si>
    <t>Beta-glucan synthesis-associated protein (SKN1)</t>
  </si>
  <si>
    <t>PF03936</t>
  </si>
  <si>
    <t>Terpene_synth_C</t>
  </si>
  <si>
    <t>Terpene synthase family, metal binding domain</t>
  </si>
  <si>
    <t>PF03937</t>
  </si>
  <si>
    <t>Sdh5</t>
  </si>
  <si>
    <t>Flavinator of succinate dehydrogenase</t>
  </si>
  <si>
    <t>PF03938</t>
  </si>
  <si>
    <t>OmpH</t>
  </si>
  <si>
    <t>Outer membrane protein (OmpH-like)</t>
  </si>
  <si>
    <t>PF03939</t>
  </si>
  <si>
    <t>Ribosomal_L23eN</t>
  </si>
  <si>
    <t>Ribosomal protein L23, N-terminal domain</t>
  </si>
  <si>
    <t>PF03940</t>
  </si>
  <si>
    <t>MSSP</t>
  </si>
  <si>
    <t>Male specific sperm protein</t>
  </si>
  <si>
    <t>PF03941</t>
  </si>
  <si>
    <t>INCENP_ARK-bind</t>
  </si>
  <si>
    <t>Inner centromere protein, ARK binding region</t>
  </si>
  <si>
    <t>PF03942</t>
  </si>
  <si>
    <t>DTW</t>
  </si>
  <si>
    <t>DTW domain</t>
  </si>
  <si>
    <t>PF03943</t>
  </si>
  <si>
    <t>TAP_C</t>
  </si>
  <si>
    <t>TAP C-terminal domain</t>
  </si>
  <si>
    <t>PF03944</t>
  </si>
  <si>
    <t>Endotoxin_C</t>
  </si>
  <si>
    <t>PF03945</t>
  </si>
  <si>
    <t>Endotoxin_N</t>
  </si>
  <si>
    <t>delta endotoxin, N-terminal domain</t>
  </si>
  <si>
    <t>PF03946</t>
  </si>
  <si>
    <t>Ribosomal_L11_N</t>
  </si>
  <si>
    <t>Ribosomal protein L11, N-terminal domain</t>
  </si>
  <si>
    <t>PF03947</t>
  </si>
  <si>
    <t>Ribosomal_L2_C</t>
  </si>
  <si>
    <t>Ribosomal Proteins L2, C-terminal domain</t>
  </si>
  <si>
    <t>PF03948</t>
  </si>
  <si>
    <t>Ribosomal_L9_C</t>
  </si>
  <si>
    <t>Ribosomal protein L9, C-terminal domain</t>
  </si>
  <si>
    <t>PF03949</t>
  </si>
  <si>
    <t>Malic_M</t>
  </si>
  <si>
    <t>Malic enzyme, NAD binding domain</t>
  </si>
  <si>
    <t>PF03950</t>
  </si>
  <si>
    <t>tRNA-synt_1c_C</t>
  </si>
  <si>
    <t>tRNA synthetases class I (E and Q), anti-codon binding domain</t>
  </si>
  <si>
    <t>PF03951</t>
  </si>
  <si>
    <t>Gln-synt_N</t>
  </si>
  <si>
    <t>Glutamine synthetase, beta-Grasp domain</t>
  </si>
  <si>
    <t>PF03952</t>
  </si>
  <si>
    <t>Enolase_N</t>
  </si>
  <si>
    <t>Enolase, N-terminal domain</t>
  </si>
  <si>
    <t>PF03953</t>
  </si>
  <si>
    <t>Tubulin_C</t>
  </si>
  <si>
    <t>Tubulin C-terminal domain</t>
  </si>
  <si>
    <t>PF03954</t>
  </si>
  <si>
    <t>Lectin_N</t>
  </si>
  <si>
    <t>Hepatic lectin, N-terminal domain</t>
  </si>
  <si>
    <t>PF03955</t>
  </si>
  <si>
    <t>Adeno_PIX</t>
  </si>
  <si>
    <t>Adenovirus hexon-associated protein (IX)</t>
  </si>
  <si>
    <t>PF03956</t>
  </si>
  <si>
    <t>DUF34</t>
  </si>
  <si>
    <t>Membrane protein of unknown function (DUF34)</t>
  </si>
  <si>
    <t>PF03957</t>
  </si>
  <si>
    <t>Jun</t>
  </si>
  <si>
    <t>Jun-like transcription factor</t>
  </si>
  <si>
    <t>PF03958</t>
  </si>
  <si>
    <t>Secretin_N</t>
  </si>
  <si>
    <t>Bacterial type II/III secretion system short domain</t>
  </si>
  <si>
    <t>PF03959</t>
  </si>
  <si>
    <t>FSH1</t>
  </si>
  <si>
    <t>Serine hydrolase (FSH1)</t>
  </si>
  <si>
    <t>PF03960</t>
  </si>
  <si>
    <t>ArsC</t>
  </si>
  <si>
    <t>ArsC family</t>
  </si>
  <si>
    <t>PF03961</t>
  </si>
  <si>
    <t>DUF342</t>
  </si>
  <si>
    <t>Protein of unknown function (DUF342)</t>
  </si>
  <si>
    <t>PF03962</t>
  </si>
  <si>
    <t>Mnd1</t>
  </si>
  <si>
    <t>Mnd1 family</t>
  </si>
  <si>
    <t>PF03963</t>
  </si>
  <si>
    <t>FlgD</t>
  </si>
  <si>
    <t>Flagellar hook capping protein - N-terminal region</t>
  </si>
  <si>
    <t>PF03964</t>
  </si>
  <si>
    <t>Chorion_2</t>
  </si>
  <si>
    <t>Chorion family 2</t>
  </si>
  <si>
    <t>PF03965</t>
  </si>
  <si>
    <t>Penicillinase_R</t>
  </si>
  <si>
    <t>Penicillinase repressor</t>
  </si>
  <si>
    <t>PF03966</t>
  </si>
  <si>
    <t>Trm112p</t>
  </si>
  <si>
    <t>Trm112p-like protein</t>
  </si>
  <si>
    <t>PF03967</t>
  </si>
  <si>
    <t>PRCH</t>
  </si>
  <si>
    <t>Photosynthetic reaction centre, H-chain N-terminal region</t>
  </si>
  <si>
    <t>PF03968</t>
  </si>
  <si>
    <t>OstA</t>
  </si>
  <si>
    <t>OstA-like protein</t>
  </si>
  <si>
    <t>PF03969</t>
  </si>
  <si>
    <t>AFG1_ATPase</t>
  </si>
  <si>
    <t>AFG1-like ATPase</t>
  </si>
  <si>
    <t>PF03970</t>
  </si>
  <si>
    <t>Herpes_UL37_1</t>
  </si>
  <si>
    <t>Herpesvirus UL37 tegument protein</t>
  </si>
  <si>
    <t>PF03971</t>
  </si>
  <si>
    <t>IDH</t>
  </si>
  <si>
    <t>Monomeric isocitrate dehydrogenase</t>
  </si>
  <si>
    <t>PF03972</t>
  </si>
  <si>
    <t>MmgE_PrpD</t>
  </si>
  <si>
    <t>MmgE/PrpD family</t>
  </si>
  <si>
    <t>PF03973</t>
  </si>
  <si>
    <t>Triabin</t>
  </si>
  <si>
    <t>PF03974</t>
  </si>
  <si>
    <t>Ecotin</t>
  </si>
  <si>
    <t>PF03975</t>
  </si>
  <si>
    <t>CheD</t>
  </si>
  <si>
    <t>CheD chemotactic sensory transduction</t>
  </si>
  <si>
    <t>PF03976</t>
  </si>
  <si>
    <t>PPK2</t>
  </si>
  <si>
    <t>Polyphosphate kinase 2 (PPK2)</t>
  </si>
  <si>
    <t>PF03977</t>
  </si>
  <si>
    <t>OAD_beta</t>
  </si>
  <si>
    <t>Na+-transporting oxaloacetate decarboxylase beta subunit</t>
  </si>
  <si>
    <t>PF03978</t>
  </si>
  <si>
    <t>Borrelia_REV</t>
  </si>
  <si>
    <t>Borrelia burgdorferi REV protein</t>
  </si>
  <si>
    <t>PF03979</t>
  </si>
  <si>
    <t>Sigma7_r1_1</t>
  </si>
  <si>
    <t>Sigma-7 factor, region 1.1</t>
  </si>
  <si>
    <t>PF03980</t>
  </si>
  <si>
    <t>Nnf1</t>
  </si>
  <si>
    <t xml:space="preserve">Nnf1 </t>
  </si>
  <si>
    <t>PF03981</t>
  </si>
  <si>
    <t>Ubiq_cyt_C_chap</t>
  </si>
  <si>
    <t xml:space="preserve">Ubiquinol-cytochrome C chaperone </t>
  </si>
  <si>
    <t>PF03982</t>
  </si>
  <si>
    <t>DAGAT</t>
  </si>
  <si>
    <t xml:space="preserve">Diacylglycerol acyltransferase </t>
  </si>
  <si>
    <t>PF03983</t>
  </si>
  <si>
    <t>SHD1</t>
  </si>
  <si>
    <t xml:space="preserve">SLA1 homology domain 1, SHD1 </t>
  </si>
  <si>
    <t>PF03984</t>
  </si>
  <si>
    <t>DUF346</t>
  </si>
  <si>
    <t xml:space="preserve">Repeat of unknown function (DUF346)  </t>
  </si>
  <si>
    <t>PF03985</t>
  </si>
  <si>
    <t>Paf1</t>
  </si>
  <si>
    <t xml:space="preserve">Paf1 </t>
  </si>
  <si>
    <t>PF03986</t>
  </si>
  <si>
    <t>Autophagy_N</t>
  </si>
  <si>
    <t xml:space="preserve">Autophagocytosis associated protein (Atg3), N-terminal domain </t>
  </si>
  <si>
    <t>PF03987</t>
  </si>
  <si>
    <t>Autophagy_act_C</t>
  </si>
  <si>
    <t xml:space="preserve">Autophagocytosis associated protein, active-site domain </t>
  </si>
  <si>
    <t>PF03988</t>
  </si>
  <si>
    <t>DUF347</t>
  </si>
  <si>
    <t xml:space="preserve">Repeat of Unknown Function (DUF347) </t>
  </si>
  <si>
    <t>PF03989</t>
  </si>
  <si>
    <t>DNA_gyraseA_C</t>
  </si>
  <si>
    <t>DNA gyrase C-terminal domain, beta-propeller</t>
  </si>
  <si>
    <t>PF03990</t>
  </si>
  <si>
    <t>DUF348</t>
  </si>
  <si>
    <t xml:space="preserve">Domain of unknown function (DUF348)     </t>
  </si>
  <si>
    <t>PF03991</t>
  </si>
  <si>
    <t>Prion_octapep</t>
  </si>
  <si>
    <t>Copper binding octapeptide repeat</t>
  </si>
  <si>
    <t>PF03992</t>
  </si>
  <si>
    <t>ABM</t>
  </si>
  <si>
    <t>Antibiotic biosynthesis monooxygenase</t>
  </si>
  <si>
    <t>PF03993</t>
  </si>
  <si>
    <t>DUF349</t>
  </si>
  <si>
    <t>Domain of Unknown Function (DUF349)</t>
  </si>
  <si>
    <t>PF03994</t>
  </si>
  <si>
    <t xml:space="preserve">Domain of Unknown Function (DUF35) </t>
  </si>
  <si>
    <t>PF03995</t>
  </si>
  <si>
    <t>Inhibitor_I36</t>
  </si>
  <si>
    <t>Peptidase inhibitor family I36</t>
  </si>
  <si>
    <t>PF03996</t>
  </si>
  <si>
    <t>Hema_esterase</t>
  </si>
  <si>
    <t>Hemagglutinin esterase</t>
  </si>
  <si>
    <t>PF03997</t>
  </si>
  <si>
    <t>VPS28</t>
  </si>
  <si>
    <t>VPS28 protein</t>
  </si>
  <si>
    <t>PF03998</t>
  </si>
  <si>
    <t>Utp11</t>
  </si>
  <si>
    <t>Utp11 protein</t>
  </si>
  <si>
    <t>PF03999</t>
  </si>
  <si>
    <t>MAP65_ASE1</t>
  </si>
  <si>
    <t>Microtubule associated protein (MAP65/ASE1 family)</t>
  </si>
  <si>
    <t>PF04000</t>
  </si>
  <si>
    <t>Sas1_Utp3</t>
  </si>
  <si>
    <t>Sas1/Utp3/C1D family</t>
  </si>
  <si>
    <t>PF04001</t>
  </si>
  <si>
    <t>Vhr1</t>
  </si>
  <si>
    <t>Transcription factor Vhr1</t>
  </si>
  <si>
    <t>PF04002</t>
  </si>
  <si>
    <t>RadC</t>
  </si>
  <si>
    <t>RadC-like JAB domain</t>
  </si>
  <si>
    <t>PF04003</t>
  </si>
  <si>
    <t>Utp12</t>
  </si>
  <si>
    <t>Dip2/Utp12 Family</t>
  </si>
  <si>
    <t>PF04004</t>
  </si>
  <si>
    <t>Leo1</t>
  </si>
  <si>
    <t>Leo1-like protein</t>
  </si>
  <si>
    <t>PF04005</t>
  </si>
  <si>
    <t>Hus1</t>
  </si>
  <si>
    <t>Hus1-like protein</t>
  </si>
  <si>
    <t>PF04006</t>
  </si>
  <si>
    <t>Mpp1</t>
  </si>
  <si>
    <t>Mpp1 protein</t>
  </si>
  <si>
    <t>PF04007</t>
  </si>
  <si>
    <t>DUF354</t>
  </si>
  <si>
    <t>Protein of unknown function (DUF354)</t>
  </si>
  <si>
    <t>PF04008</t>
  </si>
  <si>
    <t>Adenosine_kin</t>
  </si>
  <si>
    <t>Adenosine specific kinase</t>
  </si>
  <si>
    <t>PF04009</t>
  </si>
  <si>
    <t>DUF356</t>
  </si>
  <si>
    <t>Protein of unknown function (DUF356)</t>
  </si>
  <si>
    <t>PF04010</t>
  </si>
  <si>
    <t>DUF357</t>
  </si>
  <si>
    <t>Protein of unknown function (DUF357)</t>
  </si>
  <si>
    <t>PF04011</t>
  </si>
  <si>
    <t>LemA</t>
  </si>
  <si>
    <t>LemA family</t>
  </si>
  <si>
    <t>PF04012</t>
  </si>
  <si>
    <t>PspA_IM3</t>
  </si>
  <si>
    <t>PspA/IM3 family</t>
  </si>
  <si>
    <t>PF04013</t>
  </si>
  <si>
    <t>Methyltrn_RNA_2</t>
  </si>
  <si>
    <t>Putative SAM-dependent RNA methyltransferase</t>
  </si>
  <si>
    <t>PF04014</t>
  </si>
  <si>
    <t>MazE_antitoxin</t>
  </si>
  <si>
    <t>Antidote-toxin recognition MazE, bacterial antitoxin</t>
  </si>
  <si>
    <t>PF04015</t>
  </si>
  <si>
    <t>DUF362</t>
  </si>
  <si>
    <t xml:space="preserve">Domain of unknown function (DUF362) </t>
  </si>
  <si>
    <t>PF04016</t>
  </si>
  <si>
    <t>DUF364</t>
  </si>
  <si>
    <t>Putative heavy-metal chelation</t>
  </si>
  <si>
    <t>PF04017</t>
  </si>
  <si>
    <t>DUF366</t>
  </si>
  <si>
    <t>Domain of unknown function (DUF366)</t>
  </si>
  <si>
    <t>PF04018</t>
  </si>
  <si>
    <t>DUF368</t>
  </si>
  <si>
    <t>Domain of unknown function (DUF368)</t>
  </si>
  <si>
    <t>PF04019</t>
  </si>
  <si>
    <t>DUF359</t>
  </si>
  <si>
    <t>Protein of unknown function (DUF359)</t>
  </si>
  <si>
    <t>PF04020</t>
  </si>
  <si>
    <t>Phage_holin_4_2</t>
  </si>
  <si>
    <t>Mycobacterial 4 TMS phage holin, superfamily IV</t>
  </si>
  <si>
    <t>PF04021</t>
  </si>
  <si>
    <t>Class_IIIsignal</t>
  </si>
  <si>
    <t>Class III signal peptide</t>
  </si>
  <si>
    <t>PF04022</t>
  </si>
  <si>
    <t>Staphylcoagulse</t>
  </si>
  <si>
    <t>Staphylocoagulase repeat</t>
  </si>
  <si>
    <t>PF04023</t>
  </si>
  <si>
    <t>FeoA</t>
  </si>
  <si>
    <t>FeoA domain</t>
  </si>
  <si>
    <t>PF04024</t>
  </si>
  <si>
    <t>PspC</t>
  </si>
  <si>
    <t>PspC domain</t>
  </si>
  <si>
    <t>PF04025</t>
  </si>
  <si>
    <t>DUF37</t>
  </si>
  <si>
    <t>Domain of unknown function (DUF37)</t>
  </si>
  <si>
    <t>PF04026</t>
  </si>
  <si>
    <t>SpoVG</t>
  </si>
  <si>
    <t>PF04027</t>
  </si>
  <si>
    <t>DUF371</t>
  </si>
  <si>
    <t>Domain of unknown function (DUF371)</t>
  </si>
  <si>
    <t>PF04028</t>
  </si>
  <si>
    <t>DUF374</t>
  </si>
  <si>
    <t>Domain of unknown function (DUF374)</t>
  </si>
  <si>
    <t>PF04029</t>
  </si>
  <si>
    <t>2-ph_phosp</t>
  </si>
  <si>
    <t>2-phosphosulpholactate phosphatase</t>
  </si>
  <si>
    <t>PF04030</t>
  </si>
  <si>
    <t>ALO</t>
  </si>
  <si>
    <t xml:space="preserve">D-arabinono-1,4-lactone oxidase </t>
  </si>
  <si>
    <t>PF04031</t>
  </si>
  <si>
    <t>Las1</t>
  </si>
  <si>
    <t xml:space="preserve">Las1-like </t>
  </si>
  <si>
    <t>PF04032</t>
  </si>
  <si>
    <t>Rpr2</t>
  </si>
  <si>
    <t>RNAse P Rpr2/Rpp21/SNM1 subunit domain</t>
  </si>
  <si>
    <t>PF04033</t>
  </si>
  <si>
    <t>DUF365</t>
  </si>
  <si>
    <t>Domain of unknown function (DUF365)</t>
  </si>
  <si>
    <t>PF04034</t>
  </si>
  <si>
    <t>DUF367</t>
  </si>
  <si>
    <t>Domain of unknown function (DUF367)</t>
  </si>
  <si>
    <t>PF04037</t>
  </si>
  <si>
    <t>DUF382</t>
  </si>
  <si>
    <t xml:space="preserve">Domain of unknown function (DUF382) </t>
  </si>
  <si>
    <t>PF04038</t>
  </si>
  <si>
    <t>DHNA</t>
  </si>
  <si>
    <t>PF04039</t>
  </si>
  <si>
    <t>MnhB</t>
  </si>
  <si>
    <t>Domain related to MnhB subunit of Na+/H+ antiporter</t>
  </si>
  <si>
    <t>PF04041</t>
  </si>
  <si>
    <t>Glyco_hydro_13</t>
  </si>
  <si>
    <t>beta-1,4-mannooligosaccharide phosphorylase</t>
  </si>
  <si>
    <t>PF04042</t>
  </si>
  <si>
    <t>DNA_pol_E_B</t>
  </si>
  <si>
    <t>DNA polymerase alpha/epsilon subunit B</t>
  </si>
  <si>
    <t>PF04043</t>
  </si>
  <si>
    <t>PMEI</t>
  </si>
  <si>
    <t>Plant invertase/pectin methylesterase inhibitor</t>
  </si>
  <si>
    <t>PF04045</t>
  </si>
  <si>
    <t>P34-Arc</t>
  </si>
  <si>
    <t>Arp2/3 complex, 34 kD subunit p34-Arc</t>
  </si>
  <si>
    <t>PF04046</t>
  </si>
  <si>
    <t>PSP</t>
  </si>
  <si>
    <t>PF04048</t>
  </si>
  <si>
    <t>Sec8_exocyst</t>
  </si>
  <si>
    <t>Sec8 exocyst complex component specific domain</t>
  </si>
  <si>
    <t>PF04049</t>
  </si>
  <si>
    <t>ANAPC8</t>
  </si>
  <si>
    <t xml:space="preserve">Anaphase promoting complex subunit 8 / Cdc23 </t>
  </si>
  <si>
    <t>PF04050</t>
  </si>
  <si>
    <t>Upf2</t>
  </si>
  <si>
    <t xml:space="preserve">Up-frameshift suppressor 2 </t>
  </si>
  <si>
    <t>PF04051</t>
  </si>
  <si>
    <t>TRAPP</t>
  </si>
  <si>
    <t>Transport protein particle (TRAPP) component</t>
  </si>
  <si>
    <t>PF04052</t>
  </si>
  <si>
    <t>TolB_N</t>
  </si>
  <si>
    <t>TolB amino-terminal domain</t>
  </si>
  <si>
    <t>PF04053</t>
  </si>
  <si>
    <t>Coatomer_WDAD</t>
  </si>
  <si>
    <t xml:space="preserve">Coatomer WD associated region </t>
  </si>
  <si>
    <t>PF04054</t>
  </si>
  <si>
    <t>Not1</t>
  </si>
  <si>
    <t>CCR4-Not complex component, Not1</t>
  </si>
  <si>
    <t>PF04055</t>
  </si>
  <si>
    <t>Radical_SAM</t>
  </si>
  <si>
    <t>Radical SAM superfamily</t>
  </si>
  <si>
    <t>PF04056</t>
  </si>
  <si>
    <t>Ssl1</t>
  </si>
  <si>
    <t>Ssl1-like</t>
  </si>
  <si>
    <t>PF04057</t>
  </si>
  <si>
    <t>Rep-A_N</t>
  </si>
  <si>
    <t>Replication factor-A protein 1, N-terminal domain</t>
  </si>
  <si>
    <t>PF04059</t>
  </si>
  <si>
    <t>RRM_2</t>
  </si>
  <si>
    <t>RNA recognition motif 2</t>
  </si>
  <si>
    <t>PF04060</t>
  </si>
  <si>
    <t>FeS</t>
  </si>
  <si>
    <t>Putative Fe-S cluster</t>
  </si>
  <si>
    <t>PF04061</t>
  </si>
  <si>
    <t>ORMDL</t>
  </si>
  <si>
    <t xml:space="preserve">ORMDL family </t>
  </si>
  <si>
    <t>PF04062</t>
  </si>
  <si>
    <t>P21-Arc</t>
  </si>
  <si>
    <t>ARP2/3 complex ARPC3 (21 kDa) subunit</t>
  </si>
  <si>
    <t>PF04063</t>
  </si>
  <si>
    <t>DUF383</t>
  </si>
  <si>
    <t>Domain of unknown function (DUF383)</t>
  </si>
  <si>
    <t>PF04064</t>
  </si>
  <si>
    <t>DUF384</t>
  </si>
  <si>
    <t>Domain of unknown function (DUF384)</t>
  </si>
  <si>
    <t>PF04065</t>
  </si>
  <si>
    <t>Not3</t>
  </si>
  <si>
    <t xml:space="preserve">Not1 N-terminal domain, CCR4-Not complex component </t>
  </si>
  <si>
    <t>PF04066</t>
  </si>
  <si>
    <t>MrpF_PhaF</t>
  </si>
  <si>
    <t>Multiple resistance and pH regulation protein F (MrpF / PhaF)</t>
  </si>
  <si>
    <t>PF04068</t>
  </si>
  <si>
    <t>RLI</t>
  </si>
  <si>
    <t>Possible Fer4-like domain in RNase L inhibitor, RLI</t>
  </si>
  <si>
    <t>PF04069</t>
  </si>
  <si>
    <t>OpuAC</t>
  </si>
  <si>
    <t>Substrate binding domain of ABC-type glycine betaine transport system</t>
  </si>
  <si>
    <t>PF04070</t>
  </si>
  <si>
    <t>DUF378</t>
  </si>
  <si>
    <t>Domain of unknown function (DUF378)</t>
  </si>
  <si>
    <t>PF04071</t>
  </si>
  <si>
    <t>zf-like</t>
  </si>
  <si>
    <t>Cysteine-rich small domain</t>
  </si>
  <si>
    <t>PF04072</t>
  </si>
  <si>
    <t>LCM</t>
  </si>
  <si>
    <t>Leucine carboxyl methyltransferase</t>
  </si>
  <si>
    <t>PF04073</t>
  </si>
  <si>
    <t>tRNA_edit</t>
  </si>
  <si>
    <t>Aminoacyl-tRNA editing domain</t>
  </si>
  <si>
    <t>PF04074</t>
  </si>
  <si>
    <t>DUF386</t>
  </si>
  <si>
    <t>Domain of unknown function (DUF386)</t>
  </si>
  <si>
    <t>PF04075</t>
  </si>
  <si>
    <t>DUF385</t>
  </si>
  <si>
    <t xml:space="preserve">Domain of unknown function (DUF385) </t>
  </si>
  <si>
    <t>PF04076</t>
  </si>
  <si>
    <t>BOF</t>
  </si>
  <si>
    <t>Bacterial OB fold (BOF) protein</t>
  </si>
  <si>
    <t>PF04077</t>
  </si>
  <si>
    <t>DsrH</t>
  </si>
  <si>
    <t>DsrH like protein</t>
  </si>
  <si>
    <t>PF04078</t>
  </si>
  <si>
    <t>Rcd1</t>
  </si>
  <si>
    <t xml:space="preserve">Cell differentiation family, Rcd1-like </t>
  </si>
  <si>
    <t>PF04079</t>
  </si>
  <si>
    <t>SMC_ScpB</t>
  </si>
  <si>
    <t>Segregation and condensation complex subunit ScpB</t>
  </si>
  <si>
    <t>PF04080</t>
  </si>
  <si>
    <t>Per1</t>
  </si>
  <si>
    <t xml:space="preserve">Per1-like </t>
  </si>
  <si>
    <t>PF04081</t>
  </si>
  <si>
    <t>DNA_pol_delta_4</t>
  </si>
  <si>
    <t xml:space="preserve">DNA polymerase delta, subunit 4 </t>
  </si>
  <si>
    <t>PF04082</t>
  </si>
  <si>
    <t>Fungal_trans</t>
  </si>
  <si>
    <t xml:space="preserve">Fungal specific transcription factor domain </t>
  </si>
  <si>
    <t>PF04083</t>
  </si>
  <si>
    <t>Abhydro_lipase</t>
  </si>
  <si>
    <t>Partial alpha/beta-hydrolase lipase region</t>
  </si>
  <si>
    <t>PF04084</t>
  </si>
  <si>
    <t>ORC2</t>
  </si>
  <si>
    <t xml:space="preserve">Origin recognition complex subunit 2 </t>
  </si>
  <si>
    <t>PF04085</t>
  </si>
  <si>
    <t>MreC</t>
  </si>
  <si>
    <t>rod shape-determining protein MreC</t>
  </si>
  <si>
    <t>PF04086</t>
  </si>
  <si>
    <t>SRP-alpha_N</t>
  </si>
  <si>
    <t>Signal recognition particle, alpha subunit, N-terminal</t>
  </si>
  <si>
    <t>PF04087</t>
  </si>
  <si>
    <t>DUF389</t>
  </si>
  <si>
    <t xml:space="preserve">Domain of unknown function (DUF389) </t>
  </si>
  <si>
    <t>PF04088</t>
  </si>
  <si>
    <t>Peroxin-13_N</t>
  </si>
  <si>
    <t>Peroxin 13, N-terminal region</t>
  </si>
  <si>
    <t>PF04089</t>
  </si>
  <si>
    <t>BRICHOS</t>
  </si>
  <si>
    <t>BRICHOS domain</t>
  </si>
  <si>
    <t>PF04090</t>
  </si>
  <si>
    <t>RNA_pol_I_TF</t>
  </si>
  <si>
    <t>RNA polymerase I specific initiation factor</t>
  </si>
  <si>
    <t>PF04091</t>
  </si>
  <si>
    <t>Sec15</t>
  </si>
  <si>
    <t xml:space="preserve">Exocyst complex subunit Sec15-like </t>
  </si>
  <si>
    <t>PF04092</t>
  </si>
  <si>
    <t>SAG</t>
  </si>
  <si>
    <t>SRS domain</t>
  </si>
  <si>
    <t>PF04093</t>
  </si>
  <si>
    <t>MreD</t>
  </si>
  <si>
    <t>rod shape-determining protein MreD</t>
  </si>
  <si>
    <t>PF04094</t>
  </si>
  <si>
    <t>Protein of unknown function (DUF39)</t>
  </si>
  <si>
    <t>PF04095</t>
  </si>
  <si>
    <t>NAPRTase</t>
  </si>
  <si>
    <t>Nicotinate phosphoribosyltransferase (NAPRTase) family</t>
  </si>
  <si>
    <t>PF04096</t>
  </si>
  <si>
    <t>Nucleoporin2</t>
  </si>
  <si>
    <t>Nucleoporin autopeptidase</t>
  </si>
  <si>
    <t>PF04097</t>
  </si>
  <si>
    <t>Nic96</t>
  </si>
  <si>
    <t>Nup93/Nic96</t>
  </si>
  <si>
    <t>PF04098</t>
  </si>
  <si>
    <t>Rad52_Rad22</t>
  </si>
  <si>
    <t>Rad52/22 family double-strand break repair protein</t>
  </si>
  <si>
    <t>PF04099</t>
  </si>
  <si>
    <t>Sybindin</t>
  </si>
  <si>
    <t xml:space="preserve">Sybindin-like family </t>
  </si>
  <si>
    <t>PF04100</t>
  </si>
  <si>
    <t>Vps53_N</t>
  </si>
  <si>
    <t xml:space="preserve">Vps53-like, N-terminal </t>
  </si>
  <si>
    <t>PF04101</t>
  </si>
  <si>
    <t>Glyco_tran_28_C</t>
  </si>
  <si>
    <t>Glycosyltransferase family 28 C-terminal domain</t>
  </si>
  <si>
    <t>PF04102</t>
  </si>
  <si>
    <t>SlyX</t>
  </si>
  <si>
    <t>PF04103</t>
  </si>
  <si>
    <t>CD2</t>
  </si>
  <si>
    <t>CD2-like family</t>
  </si>
  <si>
    <t>PF04104</t>
  </si>
  <si>
    <t>DNA_primase_lrg</t>
  </si>
  <si>
    <t>Eukaryotic and archaeal DNA primase, large subunit</t>
  </si>
  <si>
    <t>PF04106</t>
  </si>
  <si>
    <t>APG5</t>
  </si>
  <si>
    <t xml:space="preserve">Autophagy protein Apg5 </t>
  </si>
  <si>
    <t>PF04107</t>
  </si>
  <si>
    <t>GCS2</t>
  </si>
  <si>
    <t>Glutamate-cysteine ligase family 2(GCS2)</t>
  </si>
  <si>
    <t>PF04108</t>
  </si>
  <si>
    <t>APG17</t>
  </si>
  <si>
    <t xml:space="preserve">Autophagy protein Apg17 </t>
  </si>
  <si>
    <t>PF04109</t>
  </si>
  <si>
    <t>APG9</t>
  </si>
  <si>
    <t xml:space="preserve">Autophagy protein Apg9 </t>
  </si>
  <si>
    <t>PF04110</t>
  </si>
  <si>
    <t>APG12</t>
  </si>
  <si>
    <t xml:space="preserve">Ubiquitin-like autophagy protein Apg12 </t>
  </si>
  <si>
    <t>PF04111</t>
  </si>
  <si>
    <t>APG6</t>
  </si>
  <si>
    <t>Autophagy protein Apg6</t>
  </si>
  <si>
    <t>PF04112</t>
  </si>
  <si>
    <t>Mak1</t>
  </si>
  <si>
    <t>Mak1 subunit, NatC N(alpha)-terminal acetyltransferase</t>
  </si>
  <si>
    <t>PF04113</t>
  </si>
  <si>
    <t>Gpi16</t>
  </si>
  <si>
    <t>Gpi16 subunit, GPI transamidase component</t>
  </si>
  <si>
    <t>PF04114</t>
  </si>
  <si>
    <t>Gaa1</t>
  </si>
  <si>
    <t xml:space="preserve">Gaa1-like, GPI transamidase component </t>
  </si>
  <si>
    <t>PF04115</t>
  </si>
  <si>
    <t>Ureidogly_lyase</t>
  </si>
  <si>
    <t>Ureidoglycolate lyase</t>
  </si>
  <si>
    <t>PF04116</t>
  </si>
  <si>
    <t>FA_hydroxylase</t>
  </si>
  <si>
    <t>Fatty acid hydroxylase superfamily</t>
  </si>
  <si>
    <t>PF04117</t>
  </si>
  <si>
    <t>Mpv17_PMP22</t>
  </si>
  <si>
    <t xml:space="preserve">Mpv17 / PMP22 family </t>
  </si>
  <si>
    <t>PF04118</t>
  </si>
  <si>
    <t>Dopey_N</t>
  </si>
  <si>
    <t>Dopey, N-terminal</t>
  </si>
  <si>
    <t>PF04119</t>
  </si>
  <si>
    <t>HSP9_HSP12</t>
  </si>
  <si>
    <t>Heat shock protein 9/12</t>
  </si>
  <si>
    <t>PF04120</t>
  </si>
  <si>
    <t>Iron_permease</t>
  </si>
  <si>
    <t xml:space="preserve">Low affinity iron permease </t>
  </si>
  <si>
    <t>PF04121</t>
  </si>
  <si>
    <t>Nup84_Nup1</t>
  </si>
  <si>
    <t xml:space="preserve">Nuclear pore protein 84 / 17 </t>
  </si>
  <si>
    <t>PF04122</t>
  </si>
  <si>
    <t>CW_binding_2</t>
  </si>
  <si>
    <t>Putative cell wall binding repeat 2</t>
  </si>
  <si>
    <t>PF04123</t>
  </si>
  <si>
    <t>DUF373</t>
  </si>
  <si>
    <t>Domain of unknown function (DUF373)</t>
  </si>
  <si>
    <t>PF04124</t>
  </si>
  <si>
    <t>Dor1</t>
  </si>
  <si>
    <t xml:space="preserve">Dor1-like family </t>
  </si>
  <si>
    <t>PF04126</t>
  </si>
  <si>
    <t>Cyclophil_like</t>
  </si>
  <si>
    <t>Cyclophilin-like</t>
  </si>
  <si>
    <t>PF04127</t>
  </si>
  <si>
    <t>DFP</t>
  </si>
  <si>
    <t>DNA / pantothenate metabolism flavoprotein</t>
  </si>
  <si>
    <t>PF04129</t>
  </si>
  <si>
    <t>Vps52</t>
  </si>
  <si>
    <t xml:space="preserve">Vps52 / Sac2 family </t>
  </si>
  <si>
    <t>PF04130</t>
  </si>
  <si>
    <t>Spc97_Spc98</t>
  </si>
  <si>
    <t>Spc97 / Spc98 family</t>
  </si>
  <si>
    <t>PF04131</t>
  </si>
  <si>
    <t>NanE</t>
  </si>
  <si>
    <t>Putative N-acetylmannosamine-6-phosphate epimerase</t>
  </si>
  <si>
    <t>PF04133</t>
  </si>
  <si>
    <t>Vps55</t>
  </si>
  <si>
    <t xml:space="preserve">Vacuolar protein sorting 55 </t>
  </si>
  <si>
    <t>PF04134</t>
  </si>
  <si>
    <t>DUF393</t>
  </si>
  <si>
    <t>Protein of unknown function, DUF393</t>
  </si>
  <si>
    <t>PF04135</t>
  </si>
  <si>
    <t>Nop1p</t>
  </si>
  <si>
    <t>Nucleolar RNA-binding protein, Nop1p family</t>
  </si>
  <si>
    <t>PF04136</t>
  </si>
  <si>
    <t>Sec34</t>
  </si>
  <si>
    <t xml:space="preserve">Sec34-like family </t>
  </si>
  <si>
    <t>PF04137</t>
  </si>
  <si>
    <t>ERO1</t>
  </si>
  <si>
    <t>Endoplasmic Reticulum Oxidoreductin 1 (ERO1)</t>
  </si>
  <si>
    <t>PF04138</t>
  </si>
  <si>
    <t>GtrA</t>
  </si>
  <si>
    <t>GtrA-like protein</t>
  </si>
  <si>
    <t>PF04139</t>
  </si>
  <si>
    <t>Rad9</t>
  </si>
  <si>
    <t>PF04140</t>
  </si>
  <si>
    <t>ICMT</t>
  </si>
  <si>
    <t xml:space="preserve">Isoprenylcysteine carboxyl methyltransferase (ICMT) family </t>
  </si>
  <si>
    <t>PF04142</t>
  </si>
  <si>
    <t>Nuc_sug_transp</t>
  </si>
  <si>
    <t>Nucleotide-sugar transporter</t>
  </si>
  <si>
    <t>PF04143</t>
  </si>
  <si>
    <t>Sulf_transp</t>
  </si>
  <si>
    <t>Sulphur transport</t>
  </si>
  <si>
    <t>PF04144</t>
  </si>
  <si>
    <t>SCAMP</t>
  </si>
  <si>
    <t>SCAMP family</t>
  </si>
  <si>
    <t>PF04145</t>
  </si>
  <si>
    <t>Ctr</t>
  </si>
  <si>
    <t>Ctr copper transporter family</t>
  </si>
  <si>
    <t>PF04146</t>
  </si>
  <si>
    <t>YTH</t>
  </si>
  <si>
    <t>YT521-B-like domain</t>
  </si>
  <si>
    <t>PF04147</t>
  </si>
  <si>
    <t>Nop14</t>
  </si>
  <si>
    <t xml:space="preserve">Nop14-like family </t>
  </si>
  <si>
    <t>PF04148</t>
  </si>
  <si>
    <t>Erv26</t>
  </si>
  <si>
    <t>Transmembrane adaptor Erv26</t>
  </si>
  <si>
    <t>PF04149</t>
  </si>
  <si>
    <t>DUF397</t>
  </si>
  <si>
    <t>Domain of unknown function (DUF397)</t>
  </si>
  <si>
    <t>PF04151</t>
  </si>
  <si>
    <t>PPC</t>
  </si>
  <si>
    <t>Bacterial pre-peptidase C-terminal domain</t>
  </si>
  <si>
    <t>PF04152</t>
  </si>
  <si>
    <t>Mre11_DNA_bind</t>
  </si>
  <si>
    <t xml:space="preserve">Mre11 DNA-binding presumed domain </t>
  </si>
  <si>
    <t>PF04153</t>
  </si>
  <si>
    <t>NOT2_3_5</t>
  </si>
  <si>
    <t>NOT2 / NOT3 / NOT5 family</t>
  </si>
  <si>
    <t>PF04155</t>
  </si>
  <si>
    <t>Ground-like</t>
  </si>
  <si>
    <t>Ground-like domain</t>
  </si>
  <si>
    <t>PF04156</t>
  </si>
  <si>
    <t>IncA</t>
  </si>
  <si>
    <t>IncA protein</t>
  </si>
  <si>
    <t>PF04157</t>
  </si>
  <si>
    <t>EAP3</t>
  </si>
  <si>
    <t>EAP3/Vps36 family</t>
  </si>
  <si>
    <t>PF04158</t>
  </si>
  <si>
    <t>Sof1</t>
  </si>
  <si>
    <t xml:space="preserve">Sof1-like domain </t>
  </si>
  <si>
    <t>PF04159</t>
  </si>
  <si>
    <t>NB</t>
  </si>
  <si>
    <t>NB glycoprotein</t>
  </si>
  <si>
    <t>PF04160</t>
  </si>
  <si>
    <t>Borrelia_orfX</t>
  </si>
  <si>
    <t>Orf-X protein</t>
  </si>
  <si>
    <t>PF04161</t>
  </si>
  <si>
    <t>Arv1</t>
  </si>
  <si>
    <t xml:space="preserve">Arv1-like family </t>
  </si>
  <si>
    <t>PF04162</t>
  </si>
  <si>
    <t>Gyro_capsid</t>
  </si>
  <si>
    <t>Gyrovirus capsid protein (VP1)</t>
  </si>
  <si>
    <t>PF04163</t>
  </si>
  <si>
    <t>Tht1</t>
  </si>
  <si>
    <t xml:space="preserve">Tht1-like nuclear fusion protein </t>
  </si>
  <si>
    <t>PF04165</t>
  </si>
  <si>
    <t>DUF41</t>
  </si>
  <si>
    <t xml:space="preserve">Protein of unknown function (DUF41) </t>
  </si>
  <si>
    <t>PF04166</t>
  </si>
  <si>
    <t>PdxA</t>
  </si>
  <si>
    <t>Pyridoxal phosphate biosynthetic protein PdxA</t>
  </si>
  <si>
    <t>PF04167</t>
  </si>
  <si>
    <t>DUF42</t>
  </si>
  <si>
    <t>Protein of unknown function (DUF42)</t>
  </si>
  <si>
    <t>PF04168</t>
  </si>
  <si>
    <t>Alpha-E</t>
  </si>
  <si>
    <t>A predicted alpha-helical domain with a conserved ER motif.</t>
  </si>
  <si>
    <t>PF04170</t>
  </si>
  <si>
    <t>NlpE</t>
  </si>
  <si>
    <t>NlpE N-terminal domain</t>
  </si>
  <si>
    <t>PF04172</t>
  </si>
  <si>
    <t>LrgB</t>
  </si>
  <si>
    <t xml:space="preserve">LrgB-like family </t>
  </si>
  <si>
    <t>PF04173</t>
  </si>
  <si>
    <t>DoxD</t>
  </si>
  <si>
    <t>TQO small subunit DoxD</t>
  </si>
  <si>
    <t>PF04174</t>
  </si>
  <si>
    <t>CP_ATPgrasp_1</t>
  </si>
  <si>
    <t xml:space="preserve">A circularly permuted ATPgrasp </t>
  </si>
  <si>
    <t>PF04175</t>
  </si>
  <si>
    <t xml:space="preserve">Protein of unknown function (DUF46) </t>
  </si>
  <si>
    <t>PF04176</t>
  </si>
  <si>
    <t>TIP41</t>
  </si>
  <si>
    <t xml:space="preserve">TIP41-like family </t>
  </si>
  <si>
    <t>PF04177</t>
  </si>
  <si>
    <t>TAP42</t>
  </si>
  <si>
    <t>TAP42-like family</t>
  </si>
  <si>
    <t>PF04178</t>
  </si>
  <si>
    <t>Got1</t>
  </si>
  <si>
    <t xml:space="preserve">Got1/Sft2-like family </t>
  </si>
  <si>
    <t>PF04179</t>
  </si>
  <si>
    <t>Init_tRNA_PT</t>
  </si>
  <si>
    <t>Rit1 DUSP-like domain</t>
  </si>
  <si>
    <t>PF04180</t>
  </si>
  <si>
    <t>LTV</t>
  </si>
  <si>
    <t xml:space="preserve">Low temperature viability protein </t>
  </si>
  <si>
    <t>PF04181</t>
  </si>
  <si>
    <t>RPAP2_Rtr1</t>
  </si>
  <si>
    <t>Rtr1/RPAP2 family</t>
  </si>
  <si>
    <t>PF04182</t>
  </si>
  <si>
    <t>B-block_TFIIIC</t>
  </si>
  <si>
    <t>B-block binding subunit of TFIIIC</t>
  </si>
  <si>
    <t>PF04183</t>
  </si>
  <si>
    <t>IucA_IucC</t>
  </si>
  <si>
    <t>IucA / IucC family</t>
  </si>
  <si>
    <t>PF04184</t>
  </si>
  <si>
    <t>ST7</t>
  </si>
  <si>
    <t>ST7 protein</t>
  </si>
  <si>
    <t>PF04185</t>
  </si>
  <si>
    <t>Phosphoesterase</t>
  </si>
  <si>
    <t>Phosphoesterase family</t>
  </si>
  <si>
    <t>PF04186</t>
  </si>
  <si>
    <t>FxsA</t>
  </si>
  <si>
    <t xml:space="preserve">FxsA cytoplasmic membrane protein </t>
  </si>
  <si>
    <t>PF04187</t>
  </si>
  <si>
    <t>Cofac_haem_bdg</t>
  </si>
  <si>
    <t>Haem-binding uptake, Tiki superfamily, ChaN</t>
  </si>
  <si>
    <t>PF04188</t>
  </si>
  <si>
    <t>Mannosyl_trans2</t>
  </si>
  <si>
    <t>Mannosyltransferase (PIG-V)</t>
  </si>
  <si>
    <t>PF04189</t>
  </si>
  <si>
    <t>Gcd1p</t>
  </si>
  <si>
    <t>Gcd1p family</t>
  </si>
  <si>
    <t>PF04190</t>
  </si>
  <si>
    <t>PF04191</t>
  </si>
  <si>
    <t>PEMT</t>
  </si>
  <si>
    <t xml:space="preserve">Phospholipid methyltransferase </t>
  </si>
  <si>
    <t>PF04192</t>
  </si>
  <si>
    <t>Utp21</t>
  </si>
  <si>
    <t xml:space="preserve">Utp21 specific WD4 associated putative domain </t>
  </si>
  <si>
    <t>PF04193</t>
  </si>
  <si>
    <t>PQ-loop</t>
  </si>
  <si>
    <t xml:space="preserve">PQ loop repeat </t>
  </si>
  <si>
    <t>PF04194</t>
  </si>
  <si>
    <t>PDCD2_C</t>
  </si>
  <si>
    <t xml:space="preserve">Programmed cell death protein 2, C-terminal putative domain </t>
  </si>
  <si>
    <t>PF04195</t>
  </si>
  <si>
    <t>Transposase_28</t>
  </si>
  <si>
    <t>Putative gypsy type transposon</t>
  </si>
  <si>
    <t>PF04196</t>
  </si>
  <si>
    <t>Bunya_RdRp</t>
  </si>
  <si>
    <t>Bunyavirus RNA dependent RNA polymerase</t>
  </si>
  <si>
    <t>PF04197</t>
  </si>
  <si>
    <t>Birna_RdRp</t>
  </si>
  <si>
    <t>Birnavirus RNA dependent RNA polymerase (VP1)</t>
  </si>
  <si>
    <t>PF04198</t>
  </si>
  <si>
    <t>Sugar-bind</t>
  </si>
  <si>
    <t>Putative sugar-binding domain</t>
  </si>
  <si>
    <t>PF04199</t>
  </si>
  <si>
    <t>Cyclase</t>
  </si>
  <si>
    <t>Putative cyclase</t>
  </si>
  <si>
    <t>PF04200</t>
  </si>
  <si>
    <t>Lipoprotein_17</t>
  </si>
  <si>
    <t>Lipoprotein associated domain</t>
  </si>
  <si>
    <t>PF04201</t>
  </si>
  <si>
    <t>TPD52</t>
  </si>
  <si>
    <t>Tumour protein D52 family</t>
  </si>
  <si>
    <t>PF04202</t>
  </si>
  <si>
    <t>Mfp-3</t>
  </si>
  <si>
    <t>Foot protein 3</t>
  </si>
  <si>
    <t>PF04203</t>
  </si>
  <si>
    <t>Sortase</t>
  </si>
  <si>
    <t>Sortase family</t>
  </si>
  <si>
    <t>PF04204</t>
  </si>
  <si>
    <t>HTS</t>
  </si>
  <si>
    <t xml:space="preserve">Homoserine O-succinyltransferase </t>
  </si>
  <si>
    <t>PF04205</t>
  </si>
  <si>
    <t>FMN_bind</t>
  </si>
  <si>
    <t>FMN-binding domain</t>
  </si>
  <si>
    <t>PF04206</t>
  </si>
  <si>
    <t>MtrE</t>
  </si>
  <si>
    <t xml:space="preserve">Tetrahydromethanopterin S-methyltransferase, subunit E </t>
  </si>
  <si>
    <t>PF04207</t>
  </si>
  <si>
    <t>MtrD</t>
  </si>
  <si>
    <t xml:space="preserve">Tetrahydromethanopterin S-methyltransferase, subunit D </t>
  </si>
  <si>
    <t>PF04208</t>
  </si>
  <si>
    <t>MtrA</t>
  </si>
  <si>
    <t xml:space="preserve">Tetrahydromethanopterin S-methyltransferase, subunit A </t>
  </si>
  <si>
    <t>PF04209</t>
  </si>
  <si>
    <t>HgmA</t>
  </si>
  <si>
    <t>homogentisate 1,2-dioxygenase</t>
  </si>
  <si>
    <t>PF04210</t>
  </si>
  <si>
    <t>MtrG</t>
  </si>
  <si>
    <t xml:space="preserve">Tetrahydromethanopterin S-methyltransferase, subunit G </t>
  </si>
  <si>
    <t>PF04211</t>
  </si>
  <si>
    <t>MtrC</t>
  </si>
  <si>
    <t xml:space="preserve">Tetrahydromethanopterin S-methyltransferase, subunit C </t>
  </si>
  <si>
    <t>PF04212</t>
  </si>
  <si>
    <t>MIT</t>
  </si>
  <si>
    <t>MIT (microtubule interacting and transport) domain</t>
  </si>
  <si>
    <t>PF04213</t>
  </si>
  <si>
    <t>HtaA</t>
  </si>
  <si>
    <t>Htaa</t>
  </si>
  <si>
    <t>PF04214</t>
  </si>
  <si>
    <t>DUF411</t>
  </si>
  <si>
    <t>Protein of unknown function, DUF</t>
  </si>
  <si>
    <t>PF04216</t>
  </si>
  <si>
    <t>FdhE</t>
  </si>
  <si>
    <t>Protein involved in formate dehydrogenase formation</t>
  </si>
  <si>
    <t>PF04217</t>
  </si>
  <si>
    <t>DUF412</t>
  </si>
  <si>
    <t>Protein of unknown function, DUF412</t>
  </si>
  <si>
    <t>PF04218</t>
  </si>
  <si>
    <t>CENP-B_N</t>
  </si>
  <si>
    <t>CENP-B N-terminal DNA-binding domain</t>
  </si>
  <si>
    <t>PF04219</t>
  </si>
  <si>
    <t>DUF413</t>
  </si>
  <si>
    <t>PF04220</t>
  </si>
  <si>
    <t>YihI</t>
  </si>
  <si>
    <t>Der GTPase activator (YihI)</t>
  </si>
  <si>
    <t>PF04221</t>
  </si>
  <si>
    <t>RelB</t>
  </si>
  <si>
    <t>RelB antitoxin</t>
  </si>
  <si>
    <t>PF04222</t>
  </si>
  <si>
    <t>DUF416</t>
  </si>
  <si>
    <t>Protein of unknown function (DUF416)</t>
  </si>
  <si>
    <t>PF04223</t>
  </si>
  <si>
    <t>CitF</t>
  </si>
  <si>
    <t>Citrate lyase, alpha subunit (CitF)</t>
  </si>
  <si>
    <t>PF04224</t>
  </si>
  <si>
    <t>DUF417</t>
  </si>
  <si>
    <t>Protein of unknown function, DUF417</t>
  </si>
  <si>
    <t>PF04225</t>
  </si>
  <si>
    <t>OapA</t>
  </si>
  <si>
    <t>Opacity-associated protein A LysM-like domain</t>
  </si>
  <si>
    <t>PF04226</t>
  </si>
  <si>
    <t>Transgly_assoc</t>
  </si>
  <si>
    <t>Transglycosylase associated protein</t>
  </si>
  <si>
    <t>PF04227</t>
  </si>
  <si>
    <t>Indigoidine_A</t>
  </si>
  <si>
    <t>Indigoidine synthase A like protein</t>
  </si>
  <si>
    <t>PF04228</t>
  </si>
  <si>
    <t>Zn_peptidase</t>
  </si>
  <si>
    <t>Putative neutral zinc metallopeptidase</t>
  </si>
  <si>
    <t>PF04229</t>
  </si>
  <si>
    <t>GrpB</t>
  </si>
  <si>
    <t>GrpB protein</t>
  </si>
  <si>
    <t>PF04230</t>
  </si>
  <si>
    <t>PS_pyruv_trans</t>
  </si>
  <si>
    <t>Polysaccharide pyruvyl transferase</t>
  </si>
  <si>
    <t>PF04231</t>
  </si>
  <si>
    <t>Endonuclease_1</t>
  </si>
  <si>
    <t>Endonuclease I</t>
  </si>
  <si>
    <t>PF04232</t>
  </si>
  <si>
    <t>SpoVS</t>
  </si>
  <si>
    <t>Stage V sporulation protein S (SpoVS)</t>
  </si>
  <si>
    <t>PF04233</t>
  </si>
  <si>
    <t>Phage_Mu_F</t>
  </si>
  <si>
    <t>Phage Mu protein F like protein</t>
  </si>
  <si>
    <t>PF04234</t>
  </si>
  <si>
    <t>CopC</t>
  </si>
  <si>
    <t>CopC domain</t>
  </si>
  <si>
    <t>PF04235</t>
  </si>
  <si>
    <t>DUF418</t>
  </si>
  <si>
    <t>Protein of unknown function (DUF418)</t>
  </si>
  <si>
    <t>PF04236</t>
  </si>
  <si>
    <t>Transp_Tc5_C</t>
  </si>
  <si>
    <t>Tc5 transposase C-terminal domain</t>
  </si>
  <si>
    <t>PF04237</t>
  </si>
  <si>
    <t>YjbR</t>
  </si>
  <si>
    <t>PF04238</t>
  </si>
  <si>
    <t>PF04239</t>
  </si>
  <si>
    <t>DUF421</t>
  </si>
  <si>
    <t>Protein of unknown function (DUF421)</t>
  </si>
  <si>
    <t>PF04240</t>
  </si>
  <si>
    <t>DUF422</t>
  </si>
  <si>
    <t>Protein of unknown function (DUF422)</t>
  </si>
  <si>
    <t>PF04241</t>
  </si>
  <si>
    <t>DUF423</t>
  </si>
  <si>
    <t>Protein of unknown function (DUF423)</t>
  </si>
  <si>
    <t>PF04242</t>
  </si>
  <si>
    <t>DUF424</t>
  </si>
  <si>
    <t>Protein of unknown function (DUF424)</t>
  </si>
  <si>
    <t>PF04244</t>
  </si>
  <si>
    <t>DPRP</t>
  </si>
  <si>
    <t>Deoxyribodipyrimidine photo-lyase-related protein</t>
  </si>
  <si>
    <t>PF04245</t>
  </si>
  <si>
    <t>NA37</t>
  </si>
  <si>
    <t>37-kD nucleoid-associated bacterial protein</t>
  </si>
  <si>
    <t>PF04246</t>
  </si>
  <si>
    <t>RseC_MucC</t>
  </si>
  <si>
    <t>Positive regulator of sigma(E), RseC/MucC</t>
  </si>
  <si>
    <t>PF04247</t>
  </si>
  <si>
    <t>SirB</t>
  </si>
  <si>
    <t>Invasion gene expression up-regulator, SirB</t>
  </si>
  <si>
    <t>PF04248</t>
  </si>
  <si>
    <t>NTP_transf_9</t>
  </si>
  <si>
    <t>Domain of unknown function (DUF427)</t>
  </si>
  <si>
    <t>PF04250</t>
  </si>
  <si>
    <t>DUF429</t>
  </si>
  <si>
    <t>Protein of unknown function (DUF429)</t>
  </si>
  <si>
    <t>PF04252</t>
  </si>
  <si>
    <t>RNA_Me_trans</t>
  </si>
  <si>
    <t>Predicted SAM-dependent RNA methyltransferase</t>
  </si>
  <si>
    <t>PF04253</t>
  </si>
  <si>
    <t>TFR_dimer</t>
  </si>
  <si>
    <t>Transferrin receptor-like dimerisation domain</t>
  </si>
  <si>
    <t>PF04254</t>
  </si>
  <si>
    <t>DUF432</t>
  </si>
  <si>
    <t>Protein of unknown function (DUF432)</t>
  </si>
  <si>
    <t>PF04255</t>
  </si>
  <si>
    <t>DUF433</t>
  </si>
  <si>
    <t>Protein of unknown function (DUF433)</t>
  </si>
  <si>
    <t>PF04256</t>
  </si>
  <si>
    <t>DUF434</t>
  </si>
  <si>
    <t>Protein of unknown function (DUF434)</t>
  </si>
  <si>
    <t>PF04257</t>
  </si>
  <si>
    <t>Exonuc_V_gamma</t>
  </si>
  <si>
    <t xml:space="preserve">Exodeoxyribonuclease V, gamma subunit </t>
  </si>
  <si>
    <t>PF04258</t>
  </si>
  <si>
    <t>Peptidase_A22B</t>
  </si>
  <si>
    <t>Signal peptide peptidase</t>
  </si>
  <si>
    <t>PF04259</t>
  </si>
  <si>
    <t>SASP_gamma</t>
  </si>
  <si>
    <t xml:space="preserve">Small, acid-soluble spore protein, gamma-type </t>
  </si>
  <si>
    <t>PF04260</t>
  </si>
  <si>
    <t>DUF436</t>
  </si>
  <si>
    <t xml:space="preserve">Protein of unknown function (DUF436) </t>
  </si>
  <si>
    <t>PF04261</t>
  </si>
  <si>
    <t>Dyp_perox</t>
  </si>
  <si>
    <t xml:space="preserve">Dyp-type peroxidase family </t>
  </si>
  <si>
    <t>PF04262</t>
  </si>
  <si>
    <t>Glu_cys_ligase</t>
  </si>
  <si>
    <t xml:space="preserve">Glutamate-cysteine ligase </t>
  </si>
  <si>
    <t>PF04263</t>
  </si>
  <si>
    <t>TPK_catalytic</t>
  </si>
  <si>
    <t>Thiamin pyrophosphokinase, catalytic domain</t>
  </si>
  <si>
    <t>PF04264</t>
  </si>
  <si>
    <t>YceI</t>
  </si>
  <si>
    <t>YceI-like domain</t>
  </si>
  <si>
    <t>PF04265</t>
  </si>
  <si>
    <t>TPK_B1_binding</t>
  </si>
  <si>
    <t>Thiamin pyrophosphokinase, vitamin B1 binding domain</t>
  </si>
  <si>
    <t>PF04266</t>
  </si>
  <si>
    <t>ASCH</t>
  </si>
  <si>
    <t>ASCH domain</t>
  </si>
  <si>
    <t>PF04267</t>
  </si>
  <si>
    <t>SoxD</t>
  </si>
  <si>
    <t xml:space="preserve">Sarcosine oxidase, delta subunit family </t>
  </si>
  <si>
    <t>PF04268</t>
  </si>
  <si>
    <t>SoxG</t>
  </si>
  <si>
    <t xml:space="preserve">Sarcosine oxidase, gamma subunit family </t>
  </si>
  <si>
    <t>PF04269</t>
  </si>
  <si>
    <t>DUF44</t>
  </si>
  <si>
    <t>Protein of unknown function, DUF44</t>
  </si>
  <si>
    <t>PF04270</t>
  </si>
  <si>
    <t>Strep_his_triad</t>
  </si>
  <si>
    <t xml:space="preserve">Streptococcal histidine triad protein </t>
  </si>
  <si>
    <t>PF04272</t>
  </si>
  <si>
    <t>Phospholamban</t>
  </si>
  <si>
    <t>PF04273</t>
  </si>
  <si>
    <t>DUF442</t>
  </si>
  <si>
    <t>Putative phosphatase (DUF442)</t>
  </si>
  <si>
    <t>PF04275</t>
  </si>
  <si>
    <t>P-mevalo_kinase</t>
  </si>
  <si>
    <t xml:space="preserve">Phosphomevalonate kinase </t>
  </si>
  <si>
    <t>PF04276</t>
  </si>
  <si>
    <t>DUF443</t>
  </si>
  <si>
    <t xml:space="preserve">Protein of unknown function (DUF443) </t>
  </si>
  <si>
    <t>PF04277</t>
  </si>
  <si>
    <t>OAD_gamma</t>
  </si>
  <si>
    <t xml:space="preserve">Oxaloacetate decarboxylase, gamma chain </t>
  </si>
  <si>
    <t>PF04278</t>
  </si>
  <si>
    <t>Tic22</t>
  </si>
  <si>
    <t>Tic22-like family</t>
  </si>
  <si>
    <t>PF04279</t>
  </si>
  <si>
    <t>IspA</t>
  </si>
  <si>
    <t xml:space="preserve">Intracellular septation protein A </t>
  </si>
  <si>
    <t>PF04280</t>
  </si>
  <si>
    <t>Tim44</t>
  </si>
  <si>
    <t>Tim44-like domain</t>
  </si>
  <si>
    <t>PF04281</t>
  </si>
  <si>
    <t>Tom22</t>
  </si>
  <si>
    <t xml:space="preserve">Mitochondrial import receptor subunit Tom22 </t>
  </si>
  <si>
    <t>PF04282</t>
  </si>
  <si>
    <t>DUF438</t>
  </si>
  <si>
    <t>Family of unknown function (DUF438)</t>
  </si>
  <si>
    <t>PF04283</t>
  </si>
  <si>
    <t>CheF-arch</t>
  </si>
  <si>
    <t>Chemotaxis signal transduction system protein F from archaea</t>
  </si>
  <si>
    <t>PF04284</t>
  </si>
  <si>
    <t>DUF441</t>
  </si>
  <si>
    <t>Protein of unknown function (DUF441)</t>
  </si>
  <si>
    <t>PF04285</t>
  </si>
  <si>
    <t>DUF444</t>
  </si>
  <si>
    <t>Protein of unknown function (DUF444)</t>
  </si>
  <si>
    <t>PF04286</t>
  </si>
  <si>
    <t>DUF445</t>
  </si>
  <si>
    <t>Protein of unknown function (DUF445)</t>
  </si>
  <si>
    <t>PF04287</t>
  </si>
  <si>
    <t>DUF446</t>
  </si>
  <si>
    <t>tRNA pseudouridine synthase C</t>
  </si>
  <si>
    <t>PF04288</t>
  </si>
  <si>
    <t>MukE</t>
  </si>
  <si>
    <t>MukE-like family</t>
  </si>
  <si>
    <t>PF04289</t>
  </si>
  <si>
    <t>DUF447</t>
  </si>
  <si>
    <t>Protein of unknown function (DUF447)</t>
  </si>
  <si>
    <t>PF04290</t>
  </si>
  <si>
    <t>DctQ</t>
  </si>
  <si>
    <t>Tripartite ATP-independent periplasmic transporters, DctQ component</t>
  </si>
  <si>
    <t>PF04293</t>
  </si>
  <si>
    <t>SpoVR</t>
  </si>
  <si>
    <t>SpoVR like protein</t>
  </si>
  <si>
    <t>PF04294</t>
  </si>
  <si>
    <t>VanW</t>
  </si>
  <si>
    <t>VanW like protein</t>
  </si>
  <si>
    <t>PF04295</t>
  </si>
  <si>
    <t>GD_AH_C</t>
  </si>
  <si>
    <t>D-galactarate dehydratase / Altronate hydrolase, C terminus</t>
  </si>
  <si>
    <t>PF04296</t>
  </si>
  <si>
    <t>DUF448</t>
  </si>
  <si>
    <t>Protein of unknown function (DUF448)</t>
  </si>
  <si>
    <t>PF04297</t>
  </si>
  <si>
    <t>UPF122</t>
  </si>
  <si>
    <t>Putative helix-turn-helix protein, YlxM / p13 like</t>
  </si>
  <si>
    <t>PF04298</t>
  </si>
  <si>
    <t>Zn_peptidase_2</t>
  </si>
  <si>
    <t>PF04299</t>
  </si>
  <si>
    <t>FMN_bind_2</t>
  </si>
  <si>
    <t>Putative FMN-binding domain</t>
  </si>
  <si>
    <t>PF04300</t>
  </si>
  <si>
    <t>FBA</t>
  </si>
  <si>
    <t>F-box associated region</t>
  </si>
  <si>
    <t>PF04301</t>
  </si>
  <si>
    <t>DUF452</t>
  </si>
  <si>
    <t>Protein of unknown function (DUF452)</t>
  </si>
  <si>
    <t>PF04303</t>
  </si>
  <si>
    <t>PrpF</t>
  </si>
  <si>
    <t>PrpF protein</t>
  </si>
  <si>
    <t>PF04304</t>
  </si>
  <si>
    <t>DUF454</t>
  </si>
  <si>
    <t>Protein of unknown function (DUF454)</t>
  </si>
  <si>
    <t>PF04305</t>
  </si>
  <si>
    <t>DUF455</t>
  </si>
  <si>
    <t>Protein of unknown function (DUF455)</t>
  </si>
  <si>
    <t>PF04306</t>
  </si>
  <si>
    <t>DUF456</t>
  </si>
  <si>
    <t>Protein of unknown function (DUF456)</t>
  </si>
  <si>
    <t>PF04307</t>
  </si>
  <si>
    <t>YdjM</t>
  </si>
  <si>
    <t>LexA-binding, inner membrane-associated putative hydrolase</t>
  </si>
  <si>
    <t>PF04308</t>
  </si>
  <si>
    <t>RNaseH_like</t>
  </si>
  <si>
    <t>Ribonuclease H-like</t>
  </si>
  <si>
    <t>PF04309</t>
  </si>
  <si>
    <t>G3P_antiterm</t>
  </si>
  <si>
    <t>Glycerol-3-phosphate responsive antiterminator</t>
  </si>
  <si>
    <t>PF04310</t>
  </si>
  <si>
    <t>MukB</t>
  </si>
  <si>
    <t>MukB N-terminal</t>
  </si>
  <si>
    <t>PF04311</t>
  </si>
  <si>
    <t>DUF459</t>
  </si>
  <si>
    <t>Protein of unknown function (DUF459)</t>
  </si>
  <si>
    <t>PF04312</t>
  </si>
  <si>
    <t>Protein of unknown function (DUF46)</t>
  </si>
  <si>
    <t>PF04313</t>
  </si>
  <si>
    <t>HSDR_N</t>
  </si>
  <si>
    <t>Type I restriction enzyme R protein N terminus (HSDR_N)</t>
  </si>
  <si>
    <t>PF04314</t>
  </si>
  <si>
    <t>DUF461</t>
  </si>
  <si>
    <t>Protein of unknown function (DUF461)</t>
  </si>
  <si>
    <t>PF04315</t>
  </si>
  <si>
    <t>EpmC</t>
  </si>
  <si>
    <t>Elongation factor P hydroxylase</t>
  </si>
  <si>
    <t>PF04316</t>
  </si>
  <si>
    <t>FlgM</t>
  </si>
  <si>
    <t>Anti-sigma-28 factor, FlgM</t>
  </si>
  <si>
    <t>PF04317</t>
  </si>
  <si>
    <t>DUF463</t>
  </si>
  <si>
    <t>YcjX-like family, DUF463</t>
  </si>
  <si>
    <t>PF04318</t>
  </si>
  <si>
    <t>DUF468</t>
  </si>
  <si>
    <t xml:space="preserve">Protein of unknown function (DUF468) </t>
  </si>
  <si>
    <t>PF04319</t>
  </si>
  <si>
    <t>NifZ</t>
  </si>
  <si>
    <t>NifZ domain</t>
  </si>
  <si>
    <t>PF04320</t>
  </si>
  <si>
    <t>DUF469</t>
  </si>
  <si>
    <t>Protein with unknown function (DUF469)</t>
  </si>
  <si>
    <t>PF04321</t>
  </si>
  <si>
    <t>RmlD_sub_bind</t>
  </si>
  <si>
    <t>RmlD substrate binding domain</t>
  </si>
  <si>
    <t>PF04322</t>
  </si>
  <si>
    <t>DUF473</t>
  </si>
  <si>
    <t>Protein of unknown function (DUF473)</t>
  </si>
  <si>
    <t>PF04324</t>
  </si>
  <si>
    <t>Fer2_BFD</t>
  </si>
  <si>
    <t>BFD-like [2Fe-2S] binding domain</t>
  </si>
  <si>
    <t>PF04325</t>
  </si>
  <si>
    <t>DUF465</t>
  </si>
  <si>
    <t>Protein of unknown function (DUF465)</t>
  </si>
  <si>
    <t>PF04326</t>
  </si>
  <si>
    <t>AlbA_2</t>
  </si>
  <si>
    <t>Putative DNA-binding domain</t>
  </si>
  <si>
    <t>PF04327</t>
  </si>
  <si>
    <t>Peptidase_C18</t>
  </si>
  <si>
    <t>Cysteine peptidase C18, N-terminal of ribosomal L27</t>
  </si>
  <si>
    <t>PF04328</t>
  </si>
  <si>
    <t>DUF466</t>
  </si>
  <si>
    <t>Protein of unknown function (DUF466)</t>
  </si>
  <si>
    <t>PF04332</t>
  </si>
  <si>
    <t>DUF475</t>
  </si>
  <si>
    <t>Protein of unknown function (DUF475)</t>
  </si>
  <si>
    <t>PF04333</t>
  </si>
  <si>
    <t>MlaA</t>
  </si>
  <si>
    <t>MlaA lipoprotein</t>
  </si>
  <si>
    <t>PF04334</t>
  </si>
  <si>
    <t>DUF478</t>
  </si>
  <si>
    <t>Protein of unknown function (DUF478)</t>
  </si>
  <si>
    <t>PF04335</t>
  </si>
  <si>
    <t>VirB8</t>
  </si>
  <si>
    <t>VirB8 protein</t>
  </si>
  <si>
    <t>PF04336</t>
  </si>
  <si>
    <t>DUF479</t>
  </si>
  <si>
    <t>Protein of unknown function, DUF479</t>
  </si>
  <si>
    <t>PF04337</t>
  </si>
  <si>
    <t>DUF48</t>
  </si>
  <si>
    <t>Protein of unknown function, DUF48</t>
  </si>
  <si>
    <t>PF04338</t>
  </si>
  <si>
    <t>DUF481</t>
  </si>
  <si>
    <t>Protein of unknown function, DUF481</t>
  </si>
  <si>
    <t>PF04339</t>
  </si>
  <si>
    <t>FemAB_like</t>
  </si>
  <si>
    <t>Peptidogalycan biosysnthesis/recognition</t>
  </si>
  <si>
    <t>PF04340</t>
  </si>
  <si>
    <t>DUF484</t>
  </si>
  <si>
    <t>Protein of unknown function, DUF484</t>
  </si>
  <si>
    <t>PF04341</t>
  </si>
  <si>
    <t>DUF485</t>
  </si>
  <si>
    <t>Protein of unknown function, DUF485</t>
  </si>
  <si>
    <t>PF04342</t>
  </si>
  <si>
    <t>DMT_6</t>
  </si>
  <si>
    <t>Putative member of DMT superfamily (DUF486)</t>
  </si>
  <si>
    <t>PF04343</t>
  </si>
  <si>
    <t>DUF488</t>
  </si>
  <si>
    <t>Protein of unknown function, DUF488</t>
  </si>
  <si>
    <t>PF04344</t>
  </si>
  <si>
    <t>CheZ</t>
  </si>
  <si>
    <t>Chemotaxis phosphatase, CheZ</t>
  </si>
  <si>
    <t>PF04345</t>
  </si>
  <si>
    <t>Chor_lyase</t>
  </si>
  <si>
    <t>Chorismate lyase</t>
  </si>
  <si>
    <t>PF04346</t>
  </si>
  <si>
    <t>EutH</t>
  </si>
  <si>
    <t>Ethanolamine utilisation protein, EutH</t>
  </si>
  <si>
    <t>PF04347</t>
  </si>
  <si>
    <t>FliO</t>
  </si>
  <si>
    <t>Flagellar biosynthesis protein, FliO</t>
  </si>
  <si>
    <t>PF04348</t>
  </si>
  <si>
    <t>LppC</t>
  </si>
  <si>
    <t>LppC putative lipoprotein</t>
  </si>
  <si>
    <t>PF04349</t>
  </si>
  <si>
    <t>MdoG</t>
  </si>
  <si>
    <t>Periplasmic glucan biosynthesis protein, MdoG</t>
  </si>
  <si>
    <t>PF04350</t>
  </si>
  <si>
    <t>PilO</t>
  </si>
  <si>
    <t>Pilus assembly protein, PilO</t>
  </si>
  <si>
    <t>PF04351</t>
  </si>
  <si>
    <t>PilP</t>
  </si>
  <si>
    <t>Pilus assembly protein, PilP</t>
  </si>
  <si>
    <t>PF04352</t>
  </si>
  <si>
    <t>ProQ</t>
  </si>
  <si>
    <t>ProQ/FINO family</t>
  </si>
  <si>
    <t>PF04353</t>
  </si>
  <si>
    <t>Rsd_AlgQ</t>
  </si>
  <si>
    <t>Regulator of RNA polymerase sigma(7) subunit, Rsd/AlgQ</t>
  </si>
  <si>
    <t>PF04354</t>
  </si>
  <si>
    <t>ZipA_C</t>
  </si>
  <si>
    <t>ZipA, C-terminal FtsZ-binding domain</t>
  </si>
  <si>
    <t>PF04355</t>
  </si>
  <si>
    <t>SmpA_OmlA</t>
  </si>
  <si>
    <t>SmpA / OmlA family</t>
  </si>
  <si>
    <t>PF04356</t>
  </si>
  <si>
    <t>DUF489</t>
  </si>
  <si>
    <t>Protein of unknown function (DUF489)</t>
  </si>
  <si>
    <t>PF04357</t>
  </si>
  <si>
    <t>TamB</t>
  </si>
  <si>
    <t>TamB, inner membrane protein subunit of TAM complex</t>
  </si>
  <si>
    <t>PF04358</t>
  </si>
  <si>
    <t>DsrC</t>
  </si>
  <si>
    <t>DsrC like protein</t>
  </si>
  <si>
    <t>PF04359</t>
  </si>
  <si>
    <t>DUF493</t>
  </si>
  <si>
    <t>Protein of unknown function (DUF493)</t>
  </si>
  <si>
    <t>PF04360</t>
  </si>
  <si>
    <t>Serglycin</t>
  </si>
  <si>
    <t xml:space="preserve">Serglycin </t>
  </si>
  <si>
    <t>PF04361</t>
  </si>
  <si>
    <t>DUF494</t>
  </si>
  <si>
    <t>Protein of unknown function (DUF494)</t>
  </si>
  <si>
    <t>PF04362</t>
  </si>
  <si>
    <t>Iron_traffic</t>
  </si>
  <si>
    <t>Bacterial Fe(2+) trafficking</t>
  </si>
  <si>
    <t>PF04363</t>
  </si>
  <si>
    <t>DUF496</t>
  </si>
  <si>
    <t>Protein of unknown function (DUF496)</t>
  </si>
  <si>
    <t>PF04364</t>
  </si>
  <si>
    <t>DNA_pol3_chi</t>
  </si>
  <si>
    <t>DNA polymerase III chi subunit, HolC</t>
  </si>
  <si>
    <t>PF04365</t>
  </si>
  <si>
    <t>BrnT_toxin</t>
  </si>
  <si>
    <t>Ribonuclease toxin, BrnT, of type II toxin-antitoxin system</t>
  </si>
  <si>
    <t>PF04366</t>
  </si>
  <si>
    <t>Ysc84</t>
  </si>
  <si>
    <t>Las17-binding protein actin regulator</t>
  </si>
  <si>
    <t>PF04367</t>
  </si>
  <si>
    <t>DUF52</t>
  </si>
  <si>
    <t>Protein of unknown function (DUF52)</t>
  </si>
  <si>
    <t>PF04368</t>
  </si>
  <si>
    <t>DUF57</t>
  </si>
  <si>
    <t>Protein of unknown function (DUF57)</t>
  </si>
  <si>
    <t>PF04369</t>
  </si>
  <si>
    <t>Lactococcin</t>
  </si>
  <si>
    <t>Lactococcin-like family</t>
  </si>
  <si>
    <t>PF04370</t>
  </si>
  <si>
    <t xml:space="preserve">Domain of unknown function (DUF58) </t>
  </si>
  <si>
    <t>PF04371</t>
  </si>
  <si>
    <t>PAD_porph</t>
  </si>
  <si>
    <t>Porphyromonas-type peptidyl-arginine deiminase</t>
  </si>
  <si>
    <t>PF04375</t>
  </si>
  <si>
    <t>HemX</t>
  </si>
  <si>
    <t>HemX, putative uroporphyrinogen-III C-methyltransferase</t>
  </si>
  <si>
    <t>PF04376</t>
  </si>
  <si>
    <t>ATE_N</t>
  </si>
  <si>
    <t>Arginine-tRNA-protein transferase, N terminus</t>
  </si>
  <si>
    <t>PF04377</t>
  </si>
  <si>
    <t>ATE_C</t>
  </si>
  <si>
    <t>Arginine-tRNA-protein transferase, C terminus</t>
  </si>
  <si>
    <t>PF04378</t>
  </si>
  <si>
    <t>RsmJ</t>
  </si>
  <si>
    <t>Ribosomal RNA large subunit methyltransferase D, RlmJ</t>
  </si>
  <si>
    <t>PF04379</t>
  </si>
  <si>
    <t>DUF525</t>
  </si>
  <si>
    <t>Protein of unknown function (DUF525)</t>
  </si>
  <si>
    <t>PF04380</t>
  </si>
  <si>
    <t>BMFP</t>
  </si>
  <si>
    <t>Membrane fusogenic activity</t>
  </si>
  <si>
    <t>PF04381</t>
  </si>
  <si>
    <t>RdgC</t>
  </si>
  <si>
    <t>Putative exonuclease, RdgC</t>
  </si>
  <si>
    <t>PF04382</t>
  </si>
  <si>
    <t>SAB</t>
  </si>
  <si>
    <t>SAB domain</t>
  </si>
  <si>
    <t>PF04383</t>
  </si>
  <si>
    <t>KilA-N</t>
  </si>
  <si>
    <t>KilA-N domain</t>
  </si>
  <si>
    <t>PF04384</t>
  </si>
  <si>
    <t>Fe-S_assembly</t>
  </si>
  <si>
    <t>Iron-sulphur cluster assembly</t>
  </si>
  <si>
    <t>PF04385</t>
  </si>
  <si>
    <t>FAINT</t>
  </si>
  <si>
    <t>Domain of unknown function, DUF529</t>
  </si>
  <si>
    <t>PF04386</t>
  </si>
  <si>
    <t>SspB</t>
  </si>
  <si>
    <t>Stringent starvation protein B</t>
  </si>
  <si>
    <t>PF04387</t>
  </si>
  <si>
    <t>PTPLA</t>
  </si>
  <si>
    <t>Protein tyrosine phosphatase-like protein, PTPLA</t>
  </si>
  <si>
    <t>PF04388</t>
  </si>
  <si>
    <t>Hamartin</t>
  </si>
  <si>
    <t>Hamartin protein</t>
  </si>
  <si>
    <t>PF04389</t>
  </si>
  <si>
    <t>Peptidase_M28</t>
  </si>
  <si>
    <t>Peptidase family M28</t>
  </si>
  <si>
    <t>PF04390</t>
  </si>
  <si>
    <t>LptE</t>
  </si>
  <si>
    <t>Lipopolysaccharide-assembly</t>
  </si>
  <si>
    <t>PF04391</t>
  </si>
  <si>
    <t>DUF533</t>
  </si>
  <si>
    <t>Protein of unknown function (DUF533)</t>
  </si>
  <si>
    <t>PF04392</t>
  </si>
  <si>
    <t>ABC_sub_bind</t>
  </si>
  <si>
    <t>ABC transporter substrate binding protein</t>
  </si>
  <si>
    <t>PF04393</t>
  </si>
  <si>
    <t>DUF535</t>
  </si>
  <si>
    <t>Protein of unknown function (DUF535)</t>
  </si>
  <si>
    <t>PF04394</t>
  </si>
  <si>
    <t>DUF536</t>
  </si>
  <si>
    <t>Protein of unknown function, DUF536</t>
  </si>
  <si>
    <t>PF04395</t>
  </si>
  <si>
    <t>Poxvirus_B22R</t>
  </si>
  <si>
    <t>Poxvirus B22R protein</t>
  </si>
  <si>
    <t>PF04397</t>
  </si>
  <si>
    <t>LytTR</t>
  </si>
  <si>
    <t>LytTr DNA-binding domain</t>
  </si>
  <si>
    <t>PF04398</t>
  </si>
  <si>
    <t>DUF538</t>
  </si>
  <si>
    <t>Protein of unknown function, DUF538</t>
  </si>
  <si>
    <t>PF04399</t>
  </si>
  <si>
    <t>Glutaredoxin2_C</t>
  </si>
  <si>
    <t>Glutaredoxin 2, C terminal domain</t>
  </si>
  <si>
    <t>PF04400</t>
  </si>
  <si>
    <t>DUF539</t>
  </si>
  <si>
    <t>Protein of unknown function (DUF539)</t>
  </si>
  <si>
    <t>PF04402</t>
  </si>
  <si>
    <t>SIMPL</t>
  </si>
  <si>
    <t>Protein of unknown function (DUF541)</t>
  </si>
  <si>
    <t>PF04403</t>
  </si>
  <si>
    <t>PqiA</t>
  </si>
  <si>
    <t>Paraquat-inducible protein A</t>
  </si>
  <si>
    <t>PF04404</t>
  </si>
  <si>
    <t>ERF</t>
  </si>
  <si>
    <t>ERF superfamily</t>
  </si>
  <si>
    <t>PF04405</t>
  </si>
  <si>
    <t>ScdA_N</t>
  </si>
  <si>
    <t xml:space="preserve">Domain of Unknown function (DUF542)  </t>
  </si>
  <si>
    <t>PF04406</t>
  </si>
  <si>
    <t>TP6A_N</t>
  </si>
  <si>
    <t>Type IIB DNA topoisomerase</t>
  </si>
  <si>
    <t>PF04407</t>
  </si>
  <si>
    <t>DUF531</t>
  </si>
  <si>
    <t>Protein of unknown function (DUF531)</t>
  </si>
  <si>
    <t>PF04408</t>
  </si>
  <si>
    <t>HA2</t>
  </si>
  <si>
    <t>Helicase associated domain (HA2)</t>
  </si>
  <si>
    <t>PF04409</t>
  </si>
  <si>
    <t>DUF53</t>
  </si>
  <si>
    <t>Protein of unknown function (DUF53)</t>
  </si>
  <si>
    <t>PF04410</t>
  </si>
  <si>
    <t>Gar1</t>
  </si>
  <si>
    <t>Gar1/Naf1 RNA binding region</t>
  </si>
  <si>
    <t>PF04411</t>
  </si>
  <si>
    <t>PDDEXK_7</t>
  </si>
  <si>
    <t>PD-(D/E)XK nuclease superfamily</t>
  </si>
  <si>
    <t>PF04412</t>
  </si>
  <si>
    <t>DUF521</t>
  </si>
  <si>
    <t>Protein of unknown function (DUF521)</t>
  </si>
  <si>
    <t>PF04413</t>
  </si>
  <si>
    <t>Glycos_transf_N</t>
  </si>
  <si>
    <t>3-Deoxy-D-manno-octulosonic-acid transferase (kdotransferase)</t>
  </si>
  <si>
    <t>PF04414</t>
  </si>
  <si>
    <t>tRNA_deacylase</t>
  </si>
  <si>
    <t>D-aminoacyl-tRNA deacylase</t>
  </si>
  <si>
    <t>PF04415</t>
  </si>
  <si>
    <t>DUF515</t>
  </si>
  <si>
    <t xml:space="preserve">Protein of unknown function (DUF515)    </t>
  </si>
  <si>
    <t>PF04417</t>
  </si>
  <si>
    <t>DUF51</t>
  </si>
  <si>
    <t>Protein of unknown function (DUF51)</t>
  </si>
  <si>
    <t>PF04418</t>
  </si>
  <si>
    <t>DUF543</t>
  </si>
  <si>
    <t>Domain of unknown function (DUF543)</t>
  </si>
  <si>
    <t>PF04419</t>
  </si>
  <si>
    <t>4F5</t>
  </si>
  <si>
    <t>4F5 protein family</t>
  </si>
  <si>
    <t>PF04420</t>
  </si>
  <si>
    <t>CHD5</t>
  </si>
  <si>
    <t>CHD5-like protein</t>
  </si>
  <si>
    <t>PF04421</t>
  </si>
  <si>
    <t>Mss4</t>
  </si>
  <si>
    <t>Mss4 protein</t>
  </si>
  <si>
    <t>PF04422</t>
  </si>
  <si>
    <t>FrhB_FdhB_N</t>
  </si>
  <si>
    <t>Coenzyme F42 hydrogenase/dehydrogenase, beta subunit N-term</t>
  </si>
  <si>
    <t>PF04423</t>
  </si>
  <si>
    <t>Rad5_zn_hook</t>
  </si>
  <si>
    <t>Rad5 zinc hook motif</t>
  </si>
  <si>
    <t>PF04424</t>
  </si>
  <si>
    <t>DUF544</t>
  </si>
  <si>
    <t xml:space="preserve">Protein of unknown function (DUF544)     </t>
  </si>
  <si>
    <t>PF04425</t>
  </si>
  <si>
    <t>Bul1_N</t>
  </si>
  <si>
    <t>Bul1 N terminus</t>
  </si>
  <si>
    <t>PF04426</t>
  </si>
  <si>
    <t>Bul1_C</t>
  </si>
  <si>
    <t>Bul1 C terminus</t>
  </si>
  <si>
    <t>PF04427</t>
  </si>
  <si>
    <t>Brix</t>
  </si>
  <si>
    <t>Brix domain</t>
  </si>
  <si>
    <t>PF04428</t>
  </si>
  <si>
    <t>Choline_kin_N</t>
  </si>
  <si>
    <t>Choline kinase N terminus</t>
  </si>
  <si>
    <t>PF04430</t>
  </si>
  <si>
    <t>DUF498</t>
  </si>
  <si>
    <t>Protein of unknown function (DUF498/DUF598)</t>
  </si>
  <si>
    <t>PF04431</t>
  </si>
  <si>
    <t>Pec_lyase_N</t>
  </si>
  <si>
    <t>Pectate lyase, N terminus</t>
  </si>
  <si>
    <t>PF04432</t>
  </si>
  <si>
    <t>FrhB_FdhB_C</t>
  </si>
  <si>
    <t>Coenzyme F42 hydrogenase/dehydrogenase, beta subunit C terminus</t>
  </si>
  <si>
    <t>PF04433</t>
  </si>
  <si>
    <t>SWIRM</t>
  </si>
  <si>
    <t>SWIRM domain</t>
  </si>
  <si>
    <t>PF04434</t>
  </si>
  <si>
    <t>SWIM</t>
  </si>
  <si>
    <t>SWIM zinc finger</t>
  </si>
  <si>
    <t>PF04435</t>
  </si>
  <si>
    <t>SPK</t>
  </si>
  <si>
    <t xml:space="preserve">Domain of unknown function (DUF545)  </t>
  </si>
  <si>
    <t>PF04437</t>
  </si>
  <si>
    <t>RINT1_TIP1</t>
  </si>
  <si>
    <t>RINT-1 / TIP-1 family</t>
  </si>
  <si>
    <t>PF04438</t>
  </si>
  <si>
    <t>zf-HIT</t>
  </si>
  <si>
    <t>HIT zinc finger</t>
  </si>
  <si>
    <t>PF04439</t>
  </si>
  <si>
    <t>Adenyl_transf</t>
  </si>
  <si>
    <t>Streptomycin adenylyltransferase</t>
  </si>
  <si>
    <t>PF04440</t>
  </si>
  <si>
    <t>Dysbindin</t>
  </si>
  <si>
    <t>Dysbindin (Dystrobrevin binding protein 1)</t>
  </si>
  <si>
    <t>PF04441</t>
  </si>
  <si>
    <t>Pox_VERT_large</t>
  </si>
  <si>
    <t xml:space="preserve">Poxvirus early transcription factor (VETF), large subunit </t>
  </si>
  <si>
    <t>PF04442</t>
  </si>
  <si>
    <t>CtaG_Cox11</t>
  </si>
  <si>
    <t>Cytochrome c oxidase assembly protein CtaG/Cox11</t>
  </si>
  <si>
    <t>PF04443</t>
  </si>
  <si>
    <t>LuxE</t>
  </si>
  <si>
    <t>Acyl-protein synthetase, LuxE</t>
  </si>
  <si>
    <t>PF04444</t>
  </si>
  <si>
    <t>Dioxygenase_N</t>
  </si>
  <si>
    <t>Catechol dioxygenase N terminus</t>
  </si>
  <si>
    <t>PF04445</t>
  </si>
  <si>
    <t>SAM_MT</t>
  </si>
  <si>
    <t>Putative SAM-dependent methyltransferase</t>
  </si>
  <si>
    <t>PF04446</t>
  </si>
  <si>
    <t>Thg1</t>
  </si>
  <si>
    <t>tRNAHis guanylyltransferase</t>
  </si>
  <si>
    <t>PF04447</t>
  </si>
  <si>
    <t>DUF55</t>
  </si>
  <si>
    <t>Protein of unknown function (DUF55)</t>
  </si>
  <si>
    <t>PF04448</t>
  </si>
  <si>
    <t>DUF551</t>
  </si>
  <si>
    <t xml:space="preserve">Protein of unknown function (DUF551)   </t>
  </si>
  <si>
    <t>PF04449</t>
  </si>
  <si>
    <t>Fimbrial_CS1</t>
  </si>
  <si>
    <t>CS1 type fimbrial major subunit</t>
  </si>
  <si>
    <t>PF04450</t>
  </si>
  <si>
    <t>BSP</t>
  </si>
  <si>
    <t>Peptidase of plants and bacteria</t>
  </si>
  <si>
    <t>PF04451</t>
  </si>
  <si>
    <t>Capsid_NCLDV</t>
  </si>
  <si>
    <t>Large eukaryotic DNA virus major capsid protein</t>
  </si>
  <si>
    <t>PF04452</t>
  </si>
  <si>
    <t>Methyltrans_RNA</t>
  </si>
  <si>
    <t>RNA methyltransferase</t>
  </si>
  <si>
    <t>PF04453</t>
  </si>
  <si>
    <t>OstA_C</t>
  </si>
  <si>
    <t>Organic solvent tolerance protein</t>
  </si>
  <si>
    <t>PF04454</t>
  </si>
  <si>
    <t>Linocin_M18</t>
  </si>
  <si>
    <t>Encapsulating protein for peroxidase</t>
  </si>
  <si>
    <t>PF04455</t>
  </si>
  <si>
    <t>Saccharop_dh_N</t>
  </si>
  <si>
    <t xml:space="preserve">LOR/SDH bifunctional enzyme conserved region </t>
  </si>
  <si>
    <t>PF04456</t>
  </si>
  <si>
    <t>PF04457</t>
  </si>
  <si>
    <t>DUF54</t>
  </si>
  <si>
    <t>Protein of unknown function (DUF54)</t>
  </si>
  <si>
    <t>PF04458</t>
  </si>
  <si>
    <t>PF04459</t>
  </si>
  <si>
    <t>DUF512</t>
  </si>
  <si>
    <t>Protein of unknown function (DUF512)</t>
  </si>
  <si>
    <t>PF04461</t>
  </si>
  <si>
    <t>PF04463</t>
  </si>
  <si>
    <t>DUF523</t>
  </si>
  <si>
    <t>Protein of unknown function (DUF523)</t>
  </si>
  <si>
    <t>PF04464</t>
  </si>
  <si>
    <t>Glyphos_transf</t>
  </si>
  <si>
    <t xml:space="preserve">CDP-Glycerol:Poly(glycerophosphate) glycerophosphotransferase </t>
  </si>
  <si>
    <t>PF04465</t>
  </si>
  <si>
    <t>DUF499</t>
  </si>
  <si>
    <t>Protein of unknown function (DUF499)</t>
  </si>
  <si>
    <t>PF04466</t>
  </si>
  <si>
    <t>Terminase_3</t>
  </si>
  <si>
    <t>Phage terminase large subunit</t>
  </si>
  <si>
    <t>PF04467</t>
  </si>
  <si>
    <t>DUF483</t>
  </si>
  <si>
    <t>Protein of unknown function (DUF483)</t>
  </si>
  <si>
    <t>PF04468</t>
  </si>
  <si>
    <t>PSP1</t>
  </si>
  <si>
    <t>PSP1 C-terminal conserved region</t>
  </si>
  <si>
    <t>PF04471</t>
  </si>
  <si>
    <t>Mrr_cat</t>
  </si>
  <si>
    <t>Restriction endonuclease</t>
  </si>
  <si>
    <t>PF04472</t>
  </si>
  <si>
    <t>DUF552</t>
  </si>
  <si>
    <t>Protein of unknown function (DUF552)</t>
  </si>
  <si>
    <t>PF04473</t>
  </si>
  <si>
    <t>DUF553</t>
  </si>
  <si>
    <t>Transglutaminase-like domain</t>
  </si>
  <si>
    <t>PF04474</t>
  </si>
  <si>
    <t>DUF554</t>
  </si>
  <si>
    <t>Protein of unknown function (DUF554)</t>
  </si>
  <si>
    <t>PF04475</t>
  </si>
  <si>
    <t>DUF555</t>
  </si>
  <si>
    <t>Protein of unknown function (DUF555)</t>
  </si>
  <si>
    <t>PF04476</t>
  </si>
  <si>
    <t>DUF556</t>
  </si>
  <si>
    <t>Putative methanogenic enzyme for methanofuran</t>
  </si>
  <si>
    <t>PF04478</t>
  </si>
  <si>
    <t>Mid2</t>
  </si>
  <si>
    <t>Mid2 like cell wall stress sensor</t>
  </si>
  <si>
    <t>PF04479</t>
  </si>
  <si>
    <t>RTA1</t>
  </si>
  <si>
    <t>RTA1 like protein</t>
  </si>
  <si>
    <t>PF04480</t>
  </si>
  <si>
    <t>DUF559</t>
  </si>
  <si>
    <t>Protein of unknown function (DUF559)</t>
  </si>
  <si>
    <t>PF04481</t>
  </si>
  <si>
    <t>DUF561</t>
  </si>
  <si>
    <t>Protein of unknown function (DUF561)</t>
  </si>
  <si>
    <t>PF04483</t>
  </si>
  <si>
    <t>DUF565</t>
  </si>
  <si>
    <t>Protein of unknown function (DUF565)</t>
  </si>
  <si>
    <t>PF04484</t>
  </si>
  <si>
    <t>DUF566</t>
  </si>
  <si>
    <t xml:space="preserve">Family of unknown function (DUF566) </t>
  </si>
  <si>
    <t>PF04485</t>
  </si>
  <si>
    <t>NblA</t>
  </si>
  <si>
    <t xml:space="preserve">Phycobilisome degradation protein nblA </t>
  </si>
  <si>
    <t>PF04486</t>
  </si>
  <si>
    <t>SchA_CurD</t>
  </si>
  <si>
    <t>SchA/CurD like domain</t>
  </si>
  <si>
    <t>PF04487</t>
  </si>
  <si>
    <t>CITED</t>
  </si>
  <si>
    <t>PF04488</t>
  </si>
  <si>
    <t>Gly_transf_sug</t>
  </si>
  <si>
    <t xml:space="preserve">Glycosyltransferase sugar-binding region containing DXD motif   </t>
  </si>
  <si>
    <t>PF04489</t>
  </si>
  <si>
    <t xml:space="preserve">Protein of unknown function (DUF57)    </t>
  </si>
  <si>
    <t>PF04490</t>
  </si>
  <si>
    <t>Pox_T4_C</t>
  </si>
  <si>
    <t>Poxvirus T4 protein, C terminus</t>
  </si>
  <si>
    <t>PF04491</t>
  </si>
  <si>
    <t>Pox_T4_N</t>
  </si>
  <si>
    <t>Poxvirus T4 protein, N terminus</t>
  </si>
  <si>
    <t>PF04492</t>
  </si>
  <si>
    <t>Phage_rep_O</t>
  </si>
  <si>
    <t xml:space="preserve">Bacteriophage replication protein O      </t>
  </si>
  <si>
    <t>PF04493</t>
  </si>
  <si>
    <t>Endonuclease_5</t>
  </si>
  <si>
    <t>Endonuclease V</t>
  </si>
  <si>
    <t>PF04494</t>
  </si>
  <si>
    <t>TFIID_NTD2</t>
  </si>
  <si>
    <t>WD4 associated region in TFIID subunit, NTD2 domain</t>
  </si>
  <si>
    <t>PF04495</t>
  </si>
  <si>
    <t>GRASP55_65</t>
  </si>
  <si>
    <t xml:space="preserve">GRASP55/65 PDZ-like domain </t>
  </si>
  <si>
    <t>PF04496</t>
  </si>
  <si>
    <t>Herpes_UL35</t>
  </si>
  <si>
    <t xml:space="preserve">Herpesvirus UL35 family </t>
  </si>
  <si>
    <t>PF04497</t>
  </si>
  <si>
    <t>Pox_E2-like</t>
  </si>
  <si>
    <t xml:space="preserve">Poxviridae protein </t>
  </si>
  <si>
    <t>PF04498</t>
  </si>
  <si>
    <t>Pox_VP8_L4R</t>
  </si>
  <si>
    <t>Poxvirus nucleic acid binding protein VP8/L4R</t>
  </si>
  <si>
    <t>PF04499</t>
  </si>
  <si>
    <t>SAPS</t>
  </si>
  <si>
    <t>SIT4 phosphatase-associated protein</t>
  </si>
  <si>
    <t>PF04500</t>
  </si>
  <si>
    <t>FLYWCH</t>
  </si>
  <si>
    <t>FLYWCH zinc finger domain</t>
  </si>
  <si>
    <t>PF04501</t>
  </si>
  <si>
    <t>Baculo_VP39</t>
  </si>
  <si>
    <t>Baculovirus major capsid protein VP39</t>
  </si>
  <si>
    <t>PF04502</t>
  </si>
  <si>
    <t>DUF572</t>
  </si>
  <si>
    <t xml:space="preserve">Family of unknown function (DUF572) </t>
  </si>
  <si>
    <t>PF04503</t>
  </si>
  <si>
    <t>SSDP</t>
  </si>
  <si>
    <t>Single-stranded DNA binding protein, SSDP</t>
  </si>
  <si>
    <t>PF04504</t>
  </si>
  <si>
    <t>DUF573</t>
  </si>
  <si>
    <t>Protein of unknown function, DUF573</t>
  </si>
  <si>
    <t>PF04505</t>
  </si>
  <si>
    <t>CD225</t>
  </si>
  <si>
    <t>Interferon-induced transmembrane protein</t>
  </si>
  <si>
    <t>PF04506</t>
  </si>
  <si>
    <t>Rft-1</t>
  </si>
  <si>
    <t>Rft protein</t>
  </si>
  <si>
    <t>PF04507</t>
  </si>
  <si>
    <t>DUF576</t>
  </si>
  <si>
    <t>Protein of unknown function, DUF576</t>
  </si>
  <si>
    <t>PF04508</t>
  </si>
  <si>
    <t>Pox_A_type_inc</t>
  </si>
  <si>
    <t xml:space="preserve">Viral A-type inclusion protein repeat </t>
  </si>
  <si>
    <t>PF04509</t>
  </si>
  <si>
    <t>CheC</t>
  </si>
  <si>
    <t>CheC-like family</t>
  </si>
  <si>
    <t>PF04510</t>
  </si>
  <si>
    <t>DUF577</t>
  </si>
  <si>
    <t>Family of unknown function (DUF577)</t>
  </si>
  <si>
    <t>PF04511</t>
  </si>
  <si>
    <t>DER1</t>
  </si>
  <si>
    <t>Der1-like family</t>
  </si>
  <si>
    <t>PF04512</t>
  </si>
  <si>
    <t>Baculo_PEP_N</t>
  </si>
  <si>
    <t>Baculovirus polyhedron envelope protein, PEP, N terminus</t>
  </si>
  <si>
    <t>PF04513</t>
  </si>
  <si>
    <t>Baculo_PEP_C</t>
  </si>
  <si>
    <t xml:space="preserve">Baculovirus polyhedron envelope protein, PEP, C terminus </t>
  </si>
  <si>
    <t>PF04514</t>
  </si>
  <si>
    <t>BTV_NS2</t>
  </si>
  <si>
    <t>Bluetongue virus non-structural protein NS2</t>
  </si>
  <si>
    <t>PF04515</t>
  </si>
  <si>
    <t>Choline_transpo</t>
  </si>
  <si>
    <t>Plasma-membrane choline transporter</t>
  </si>
  <si>
    <t>PF04516</t>
  </si>
  <si>
    <t>CP2</t>
  </si>
  <si>
    <t>CP2 transcription factor</t>
  </si>
  <si>
    <t>PF04517</t>
  </si>
  <si>
    <t>Microvir_lysis</t>
  </si>
  <si>
    <t>Microvirus lysis protein (E), C terminus</t>
  </si>
  <si>
    <t>PF04518</t>
  </si>
  <si>
    <t>Effector_1</t>
  </si>
  <si>
    <t>Effector from type III secretion system</t>
  </si>
  <si>
    <t>PF04519</t>
  </si>
  <si>
    <t>Bactofilin</t>
  </si>
  <si>
    <t>Polymer-forming cytoskeletal</t>
  </si>
  <si>
    <t>PF04520</t>
  </si>
  <si>
    <t>Senescence_reg</t>
  </si>
  <si>
    <t>Senescence regulator</t>
  </si>
  <si>
    <t>PF04521</t>
  </si>
  <si>
    <t>Viral_P18</t>
  </si>
  <si>
    <t>ssRNA positive strand viral 18kD cysteine rich protein</t>
  </si>
  <si>
    <t>PF04522</t>
  </si>
  <si>
    <t>DUF585</t>
  </si>
  <si>
    <t>Protein of unknown function (DUF585)</t>
  </si>
  <si>
    <t>PF04523</t>
  </si>
  <si>
    <t>Herpes_U3</t>
  </si>
  <si>
    <t>Herpes virus tegument protein U3</t>
  </si>
  <si>
    <t>PF04525</t>
  </si>
  <si>
    <t>LOR</t>
  </si>
  <si>
    <t>LURP-one-related</t>
  </si>
  <si>
    <t>PF04526</t>
  </si>
  <si>
    <t>DUF568</t>
  </si>
  <si>
    <t>Protein of unknown function (DUF568)</t>
  </si>
  <si>
    <t>PF04527</t>
  </si>
  <si>
    <t>Retinin_C</t>
  </si>
  <si>
    <t>Drosophila Retinin like protein</t>
  </si>
  <si>
    <t>PF04528</t>
  </si>
  <si>
    <t>Adeno_E4_34</t>
  </si>
  <si>
    <t>Adenovirus early E4 34 kDa protein conserved region</t>
  </si>
  <si>
    <t>PF04529</t>
  </si>
  <si>
    <t>Herpes_U59</t>
  </si>
  <si>
    <t xml:space="preserve">Herpesvirus U59 protein   </t>
  </si>
  <si>
    <t>PF04530</t>
  </si>
  <si>
    <t>Viral_Beta_CD</t>
  </si>
  <si>
    <t>Viral Beta C/D like family</t>
  </si>
  <si>
    <t>PF04531</t>
  </si>
  <si>
    <t>Phage_holin_1</t>
  </si>
  <si>
    <t>Bacteriophage holin</t>
  </si>
  <si>
    <t>PF04532</t>
  </si>
  <si>
    <t>DUF587</t>
  </si>
  <si>
    <t>Protein of unknown function (DUF587)</t>
  </si>
  <si>
    <t>PF04533</t>
  </si>
  <si>
    <t>Herpes_U44</t>
  </si>
  <si>
    <t>Herpes virus U44 protein</t>
  </si>
  <si>
    <t>PF04534</t>
  </si>
  <si>
    <t>Herpes_UL56</t>
  </si>
  <si>
    <t>Herpesvirus UL56 protein</t>
  </si>
  <si>
    <t>PF04535</t>
  </si>
  <si>
    <t>DUF588</t>
  </si>
  <si>
    <t>Domain of unknown function (DUF588)</t>
  </si>
  <si>
    <t>PF04536</t>
  </si>
  <si>
    <t>TPM_phosphatase</t>
  </si>
  <si>
    <t>Acid phosphatase of thylakoid lumen protein</t>
  </si>
  <si>
    <t>PF04537</t>
  </si>
  <si>
    <t>Herpes_UL55</t>
  </si>
  <si>
    <t>Herpesvirus UL55 protein</t>
  </si>
  <si>
    <t>PF04538</t>
  </si>
  <si>
    <t>BEX</t>
  </si>
  <si>
    <t xml:space="preserve">Brain expressed X-linked like family </t>
  </si>
  <si>
    <t>PF04539</t>
  </si>
  <si>
    <t>Sigma7_r3</t>
  </si>
  <si>
    <t>Sigma-7 region 3</t>
  </si>
  <si>
    <t>PF04540</t>
  </si>
  <si>
    <t>Herpes_UL51</t>
  </si>
  <si>
    <t>Herpesvirus UL51 protein</t>
  </si>
  <si>
    <t>PF04541</t>
  </si>
  <si>
    <t>Herpes_U34</t>
  </si>
  <si>
    <t xml:space="preserve">Herpesvirus virion protein U34    </t>
  </si>
  <si>
    <t>PF04542</t>
  </si>
  <si>
    <t>Sigma7_r2</t>
  </si>
  <si>
    <t xml:space="preserve">Sigma-7 region 2 </t>
  </si>
  <si>
    <t>PF04544</t>
  </si>
  <si>
    <t>Herpes_UL2</t>
  </si>
  <si>
    <t>Herpesvirus egress protein UL2</t>
  </si>
  <si>
    <t>PF04545</t>
  </si>
  <si>
    <t>Sigma7_r4</t>
  </si>
  <si>
    <t>Sigma-7, region 4</t>
  </si>
  <si>
    <t>PF04546</t>
  </si>
  <si>
    <t>Sigma7_ner</t>
  </si>
  <si>
    <t>Sigma-7, non-essential region</t>
  </si>
  <si>
    <t>PF04547</t>
  </si>
  <si>
    <t>Anoctamin</t>
  </si>
  <si>
    <t>Calcium-activated chloride channel</t>
  </si>
  <si>
    <t>PF04548</t>
  </si>
  <si>
    <t>AIG1</t>
  </si>
  <si>
    <t>AIG1 family</t>
  </si>
  <si>
    <t>PF04549</t>
  </si>
  <si>
    <t>CD47</t>
  </si>
  <si>
    <t>CD47 transmembrane region</t>
  </si>
  <si>
    <t>PF04550</t>
  </si>
  <si>
    <t>Phage_holin_3_2</t>
  </si>
  <si>
    <t xml:space="preserve">Phage holin family 2 </t>
  </si>
  <si>
    <t>PF04551</t>
  </si>
  <si>
    <t>GcpE</t>
  </si>
  <si>
    <t>GcpE protein</t>
  </si>
  <si>
    <t>PF04552</t>
  </si>
  <si>
    <t>Sigma54_DBD</t>
  </si>
  <si>
    <t>Sigma-54, DNA binding domain</t>
  </si>
  <si>
    <t>PF04553</t>
  </si>
  <si>
    <t>Tis11B_N</t>
  </si>
  <si>
    <t>Tis11B like protein, N terminus</t>
  </si>
  <si>
    <t>PF04554</t>
  </si>
  <si>
    <t>Extensin_2</t>
  </si>
  <si>
    <t>Extensin-like region</t>
  </si>
  <si>
    <t>PF04555</t>
  </si>
  <si>
    <t>XhoI</t>
  </si>
  <si>
    <t>Restriction endonuclease XhoI</t>
  </si>
  <si>
    <t>PF04556</t>
  </si>
  <si>
    <t>DpnII</t>
  </si>
  <si>
    <t>DpnII restriction endonuclease</t>
  </si>
  <si>
    <t>PF04557</t>
  </si>
  <si>
    <t>tRNA_synt_1c_R2</t>
  </si>
  <si>
    <t xml:space="preserve">Glutaminyl-tRNA synthetase, non-specific RNA binding region part 2    </t>
  </si>
  <si>
    <t>PF04558</t>
  </si>
  <si>
    <t>tRNA_synt_1c_R1</t>
  </si>
  <si>
    <t xml:space="preserve">Glutaminyl-tRNA synthetase, non-specific RNA binding region part 1    </t>
  </si>
  <si>
    <t>PF04559</t>
  </si>
  <si>
    <t>Herpes_UL17</t>
  </si>
  <si>
    <t>Herpesvirus UL17 protein</t>
  </si>
  <si>
    <t>PF04560</t>
  </si>
  <si>
    <t>RNA_pol_Rpb2_7</t>
  </si>
  <si>
    <t>RNA polymerase Rpb2, domain 7</t>
  </si>
  <si>
    <t>PF04561</t>
  </si>
  <si>
    <t>RNA_pol_Rpb2_2</t>
  </si>
  <si>
    <t>RNA polymerase Rpb2, domain 2</t>
  </si>
  <si>
    <t>PF04562</t>
  </si>
  <si>
    <t>Dicty_spore_N</t>
  </si>
  <si>
    <t>Dictyostelium spore coat protein, N terminus</t>
  </si>
  <si>
    <t>PF04563</t>
  </si>
  <si>
    <t>RNA_pol_Rpb2_1</t>
  </si>
  <si>
    <t>RNA polymerase beta subunit</t>
  </si>
  <si>
    <t>PF04564</t>
  </si>
  <si>
    <t>U-box</t>
  </si>
  <si>
    <t>U-box domain</t>
  </si>
  <si>
    <t>PF04565</t>
  </si>
  <si>
    <t>RNA_pol_Rpb2_3</t>
  </si>
  <si>
    <t>RNA polymerase Rpb2, domain 3</t>
  </si>
  <si>
    <t>PF04566</t>
  </si>
  <si>
    <t>RNA_pol_Rpb2_4</t>
  </si>
  <si>
    <t>RNA polymerase Rpb2, domain 4</t>
  </si>
  <si>
    <t>PF04567</t>
  </si>
  <si>
    <t>RNA_pol_Rpb2_5</t>
  </si>
  <si>
    <t>RNA polymerase Rpb2, domain 5</t>
  </si>
  <si>
    <t>PF04568</t>
  </si>
  <si>
    <t>IATP</t>
  </si>
  <si>
    <t>Mitochondrial ATPase inhibitor, IATP</t>
  </si>
  <si>
    <t>PF04569</t>
  </si>
  <si>
    <t>DUF591</t>
  </si>
  <si>
    <t>PF04570</t>
  </si>
  <si>
    <t>zf-FLZ</t>
  </si>
  <si>
    <t>zinc-finger of the FCS-type, C2-C2</t>
  </si>
  <si>
    <t>PF04571</t>
  </si>
  <si>
    <t>Lipin_N</t>
  </si>
  <si>
    <t>lipin, N-terminal conserved region</t>
  </si>
  <si>
    <t>PF04572</t>
  </si>
  <si>
    <t>Gb3_synth</t>
  </si>
  <si>
    <t>Alpha 1,4-glycosyltransferase conserved region</t>
  </si>
  <si>
    <t>PF04573</t>
  </si>
  <si>
    <t>SPC22</t>
  </si>
  <si>
    <t>Signal peptidase subunit</t>
  </si>
  <si>
    <t>PF04574</t>
  </si>
  <si>
    <t>DUF592</t>
  </si>
  <si>
    <t>Protein of unknown function (DUF592)</t>
  </si>
  <si>
    <t>PF04575</t>
  </si>
  <si>
    <t>DUF56</t>
  </si>
  <si>
    <t>Protein of unknown function (DUF56)</t>
  </si>
  <si>
    <t>PF04576</t>
  </si>
  <si>
    <t>Zein-binding</t>
  </si>
  <si>
    <t>PF04577</t>
  </si>
  <si>
    <t>DUF563</t>
  </si>
  <si>
    <t>Protein of unknown function (DUF563)</t>
  </si>
  <si>
    <t>PF04578</t>
  </si>
  <si>
    <t>DUF594</t>
  </si>
  <si>
    <t>Protein of unknown function, DUF594</t>
  </si>
  <si>
    <t>PF04579</t>
  </si>
  <si>
    <t>Keratin_matx</t>
  </si>
  <si>
    <t>Keratin, high-sulphur matrix protein</t>
  </si>
  <si>
    <t>PF04580</t>
  </si>
  <si>
    <t>Pox_D3</t>
  </si>
  <si>
    <t xml:space="preserve">Chordopoxvirinae D3 protein </t>
  </si>
  <si>
    <t>PF04582</t>
  </si>
  <si>
    <t>Reo_sigmaC</t>
  </si>
  <si>
    <t>Reovirus sigma C capsid protein</t>
  </si>
  <si>
    <t>PF04583</t>
  </si>
  <si>
    <t>Baculo_p74</t>
  </si>
  <si>
    <t>Baculoviridae p74 conserved region</t>
  </si>
  <si>
    <t>PF04584</t>
  </si>
  <si>
    <t>Pox_A28</t>
  </si>
  <si>
    <t>Poxvirus A28 family</t>
  </si>
  <si>
    <t>PF04586</t>
  </si>
  <si>
    <t>Peptidase_S78</t>
  </si>
  <si>
    <t xml:space="preserve">Caudovirus prohead serine protease </t>
  </si>
  <si>
    <t>PF04587</t>
  </si>
  <si>
    <t>ADP_PFK_GK</t>
  </si>
  <si>
    <t>ADP-specific Phosphofructokinase/Glucokinase conserved region</t>
  </si>
  <si>
    <t>PF04588</t>
  </si>
  <si>
    <t>HIG_1_N</t>
  </si>
  <si>
    <t>Hypoxia induced protein conserved region</t>
  </si>
  <si>
    <t>PF04589</t>
  </si>
  <si>
    <t>RFX1_trans_act</t>
  </si>
  <si>
    <t xml:space="preserve">RFX1 transcription activation region      </t>
  </si>
  <si>
    <t>PF04591</t>
  </si>
  <si>
    <t>DUF596</t>
  </si>
  <si>
    <t>Protein of unknown function, DUF596</t>
  </si>
  <si>
    <t>PF04592</t>
  </si>
  <si>
    <t>SelP_N</t>
  </si>
  <si>
    <t>Selenoprotein P, N terminal region</t>
  </si>
  <si>
    <t>PF04593</t>
  </si>
  <si>
    <t>SelP_C</t>
  </si>
  <si>
    <t>Selenoprotein P, C terminal region</t>
  </si>
  <si>
    <t>PF04595</t>
  </si>
  <si>
    <t>Pox_I6</t>
  </si>
  <si>
    <t>Poxvirus I6-like family</t>
  </si>
  <si>
    <t>PF04596</t>
  </si>
  <si>
    <t>Pox_F15</t>
  </si>
  <si>
    <t>Poxvirus protein F15</t>
  </si>
  <si>
    <t>PF04597</t>
  </si>
  <si>
    <t>Ribophorin_I</t>
  </si>
  <si>
    <t>Ribophorin I</t>
  </si>
  <si>
    <t>PF04598</t>
  </si>
  <si>
    <t>Gasdermin</t>
  </si>
  <si>
    <t>Gasdermin family</t>
  </si>
  <si>
    <t>PF04599</t>
  </si>
  <si>
    <t>Pox_G5</t>
  </si>
  <si>
    <t>Poxvirus G5 protein</t>
  </si>
  <si>
    <t>PF04601</t>
  </si>
  <si>
    <t>DUF569</t>
  </si>
  <si>
    <t>Domain of unknown function (DUF569)</t>
  </si>
  <si>
    <t>PF04602</t>
  </si>
  <si>
    <t>Arabinose_trans</t>
  </si>
  <si>
    <t>Mycobacterial cell wall arabinan synthesis protein</t>
  </si>
  <si>
    <t>PF04603</t>
  </si>
  <si>
    <t>Mog1</t>
  </si>
  <si>
    <t>Ran-interacting Mog1 protein</t>
  </si>
  <si>
    <t>PF04604</t>
  </si>
  <si>
    <t>L_biotic_typeA</t>
  </si>
  <si>
    <t>Type-A lantibiotic</t>
  </si>
  <si>
    <t>PF04606</t>
  </si>
  <si>
    <t>Ogr_Delta</t>
  </si>
  <si>
    <t>Ogr/Delta-like zinc finger</t>
  </si>
  <si>
    <t>PF04607</t>
  </si>
  <si>
    <t>RelA_SpoT</t>
  </si>
  <si>
    <t>Region found in RelA / SpoT proteins</t>
  </si>
  <si>
    <t>PF04608</t>
  </si>
  <si>
    <t>PgpA</t>
  </si>
  <si>
    <t>Phosphatidylglycerophosphatase A</t>
  </si>
  <si>
    <t>PF04609</t>
  </si>
  <si>
    <t>MCR_C</t>
  </si>
  <si>
    <t>Methyl-coenzyme M reductase operon protein C</t>
  </si>
  <si>
    <t>PF04610</t>
  </si>
  <si>
    <t>TrbL</t>
  </si>
  <si>
    <t>TrbL/VirB6 plasmid conjugal transfer protein</t>
  </si>
  <si>
    <t>PF04611</t>
  </si>
  <si>
    <t>AalphaY_MDB</t>
  </si>
  <si>
    <t xml:space="preserve">Mating type protein A alpha Y mating type dependent binding region </t>
  </si>
  <si>
    <t>PF04612</t>
  </si>
  <si>
    <t>T2SSM</t>
  </si>
  <si>
    <t>Type II secretion system (T2SS), protein M</t>
  </si>
  <si>
    <t>PF04613</t>
  </si>
  <si>
    <t>LpxD</t>
  </si>
  <si>
    <t xml:space="preserve">UDP-3-O-[3-hydroxymyristoyl] glucosamine N-acyltransferase, LpxD  </t>
  </si>
  <si>
    <t>PF04614</t>
  </si>
  <si>
    <t>Pex19</t>
  </si>
  <si>
    <t>Pex19 protein family</t>
  </si>
  <si>
    <t>PF04615</t>
  </si>
  <si>
    <t>Utp14</t>
  </si>
  <si>
    <t>Utp14 protein</t>
  </si>
  <si>
    <t>PF04616</t>
  </si>
  <si>
    <t>Glyco_hydro_43</t>
  </si>
  <si>
    <t>Glycosyl hydrolases family 43</t>
  </si>
  <si>
    <t>PF04617</t>
  </si>
  <si>
    <t>Hox9_act</t>
  </si>
  <si>
    <t xml:space="preserve">Hox9 activation region    </t>
  </si>
  <si>
    <t>PF04618</t>
  </si>
  <si>
    <t>HD-ZIP_N</t>
  </si>
  <si>
    <t>HD-ZIP protein N terminus</t>
  </si>
  <si>
    <t>PF04619</t>
  </si>
  <si>
    <t>Adhesin_Dr</t>
  </si>
  <si>
    <t>Dr-family adhesin</t>
  </si>
  <si>
    <t>PF04620</t>
  </si>
  <si>
    <t>FlaA</t>
  </si>
  <si>
    <t>Flagellar filament outer layer protein Flaa</t>
  </si>
  <si>
    <t>PF04621</t>
  </si>
  <si>
    <t>ETS_PEA3_N</t>
  </si>
  <si>
    <t>PEA3 subfamily ETS-domain transcription factor N terminal domain</t>
  </si>
  <si>
    <t>PF04622</t>
  </si>
  <si>
    <t>ERG2_Sigma1R</t>
  </si>
  <si>
    <t>ERG2 and Sigma1 receptor like protein</t>
  </si>
  <si>
    <t>PF04623</t>
  </si>
  <si>
    <t>Adeno_E1B_55K_N</t>
  </si>
  <si>
    <t>Adenovirus E1B protein N-terminus</t>
  </si>
  <si>
    <t>PF04624</t>
  </si>
  <si>
    <t>12/1/217</t>
  </si>
  <si>
    <t>Dec-1 repeat</t>
  </si>
  <si>
    <t>PF04625</t>
  </si>
  <si>
    <t>DEC-1_N</t>
  </si>
  <si>
    <t>DEC-1 protein, N-terminal region</t>
  </si>
  <si>
    <t>PF04626</t>
  </si>
  <si>
    <t>DEC-1_C</t>
  </si>
  <si>
    <t>Dec-1 protein, C terminal region</t>
  </si>
  <si>
    <t>PF04627</t>
  </si>
  <si>
    <t>ATP-synt_Eps</t>
  </si>
  <si>
    <t>Mitochondrial ATP synthase epsilon chain</t>
  </si>
  <si>
    <t>PF04628</t>
  </si>
  <si>
    <t>Sedlin_N</t>
  </si>
  <si>
    <t>Sedlin, N-terminal conserved region</t>
  </si>
  <si>
    <t>PF04629</t>
  </si>
  <si>
    <t>ICA69</t>
  </si>
  <si>
    <t>Islet cell autoantigen ICA69, C-terminal domain</t>
  </si>
  <si>
    <t>PF04630</t>
  </si>
  <si>
    <t>Phage_TTP_1</t>
  </si>
  <si>
    <t>Phage tail tube protein</t>
  </si>
  <si>
    <t>PF04631</t>
  </si>
  <si>
    <t>Baculo_44</t>
  </si>
  <si>
    <t>Baculovirus hypothetical protein</t>
  </si>
  <si>
    <t>PF04632</t>
  </si>
  <si>
    <t>FUSC</t>
  </si>
  <si>
    <t>Fusaric acid resistance protein family</t>
  </si>
  <si>
    <t>PF04633</t>
  </si>
  <si>
    <t>Herpes_BMRF2</t>
  </si>
  <si>
    <t>Herpesvirus BMRF2 protein</t>
  </si>
  <si>
    <t>PF04634</t>
  </si>
  <si>
    <t>DUF6</t>
  </si>
  <si>
    <t>Protein of unknown function, DUF6</t>
  </si>
  <si>
    <t>PF04636</t>
  </si>
  <si>
    <t>PA26</t>
  </si>
  <si>
    <t>PA26 p53-induced protein (sestrin)</t>
  </si>
  <si>
    <t>PF04637</t>
  </si>
  <si>
    <t>Herpes_pp85</t>
  </si>
  <si>
    <t>Herpesvirus phosphoprotein 85 (HHV6-7 U14/HCMV UL25)</t>
  </si>
  <si>
    <t>PF04639</t>
  </si>
  <si>
    <t>Baculo_E56</t>
  </si>
  <si>
    <t>Baculoviral E56 protein, specific to ODV envelope</t>
  </si>
  <si>
    <t>PF04640</t>
  </si>
  <si>
    <t>PLATZ</t>
  </si>
  <si>
    <t>PLATZ transcription factor</t>
  </si>
  <si>
    <t>PF04641</t>
  </si>
  <si>
    <t>Rtf2</t>
  </si>
  <si>
    <t>Rtf2 RING-finger</t>
  </si>
  <si>
    <t>PF04642</t>
  </si>
  <si>
    <t>Protein of unknown function, DUF61</t>
  </si>
  <si>
    <t>PF04643</t>
  </si>
  <si>
    <t>Motilin_assoc</t>
  </si>
  <si>
    <t>Motilin/ghrelin-associated peptide</t>
  </si>
  <si>
    <t>PF04644</t>
  </si>
  <si>
    <t>Motilin_ghrelin</t>
  </si>
  <si>
    <t>Motilin/ghrelin</t>
  </si>
  <si>
    <t>PF04645</t>
  </si>
  <si>
    <t>Protein of unknown function, DUF63</t>
  </si>
  <si>
    <t>PF04646</t>
  </si>
  <si>
    <t>DUF64</t>
  </si>
  <si>
    <t>Protein of unknown function, DUF64</t>
  </si>
  <si>
    <t>PF04647</t>
  </si>
  <si>
    <t>AgrB</t>
  </si>
  <si>
    <t>Accessory gene regulator B</t>
  </si>
  <si>
    <t>PF04648</t>
  </si>
  <si>
    <t>MF_alpha</t>
  </si>
  <si>
    <t>Yeast mating factor alpha hormone</t>
  </si>
  <si>
    <t>PF04649</t>
  </si>
  <si>
    <t>VlpA_repeat</t>
  </si>
  <si>
    <t xml:space="preserve">Mycoplasma hyorhinis VlpA repeat </t>
  </si>
  <si>
    <t>PF04650</t>
  </si>
  <si>
    <t>YSIRK_signal</t>
  </si>
  <si>
    <t>YSIRK type signal peptide</t>
  </si>
  <si>
    <t>PF04651</t>
  </si>
  <si>
    <t>Pox_A12</t>
  </si>
  <si>
    <t>Poxvirus A12 protein</t>
  </si>
  <si>
    <t>PF04652</t>
  </si>
  <si>
    <t>Vta1</t>
  </si>
  <si>
    <t>Vta1 like</t>
  </si>
  <si>
    <t>PF04654</t>
  </si>
  <si>
    <t>DUF599</t>
  </si>
  <si>
    <t>Protein of unknown function, DUF599</t>
  </si>
  <si>
    <t>PF04655</t>
  </si>
  <si>
    <t>APH_6_hur</t>
  </si>
  <si>
    <t>Aminoglycoside/hydroxyurea antibiotic resistance kinase</t>
  </si>
  <si>
    <t>PF04656</t>
  </si>
  <si>
    <t>Pox_E6</t>
  </si>
  <si>
    <t>Pox virus E6 protein</t>
  </si>
  <si>
    <t>PF04657</t>
  </si>
  <si>
    <t>DMT_YdcZ</t>
  </si>
  <si>
    <t xml:space="preserve">Putative inner membrane exporter, YdcZ </t>
  </si>
  <si>
    <t>PF04658</t>
  </si>
  <si>
    <t>TAFII55_N</t>
  </si>
  <si>
    <t>TAFII55 protein conserved region</t>
  </si>
  <si>
    <t>PF04659</t>
  </si>
  <si>
    <t>Arch_fla_DE</t>
  </si>
  <si>
    <t xml:space="preserve">Archaeal flagella protein </t>
  </si>
  <si>
    <t>PF04660</t>
  </si>
  <si>
    <t>Nanovirus_coat</t>
  </si>
  <si>
    <t>Nanovirus coat protein</t>
  </si>
  <si>
    <t>PF04661</t>
  </si>
  <si>
    <t>Pox_I3</t>
  </si>
  <si>
    <t>Poxvirus I3 ssDNA-binding protein</t>
  </si>
  <si>
    <t>PF04662</t>
  </si>
  <si>
    <t>Luteo_PO</t>
  </si>
  <si>
    <t>Luteovirus P protein</t>
  </si>
  <si>
    <t>PF04663</t>
  </si>
  <si>
    <t>Phenol_monoox</t>
  </si>
  <si>
    <t>Phenol hydroxylase conserved region</t>
  </si>
  <si>
    <t>PF04664</t>
  </si>
  <si>
    <t>OGFr_N</t>
  </si>
  <si>
    <t>Opioid growth factor receptor (OGFr) conserved region</t>
  </si>
  <si>
    <t>PF04665</t>
  </si>
  <si>
    <t>Pox_A32</t>
  </si>
  <si>
    <t>Poxvirus A32 protein</t>
  </si>
  <si>
    <t>PF04666</t>
  </si>
  <si>
    <t>Glyco_transf_54</t>
  </si>
  <si>
    <t>N-Acetylglucosaminyltransferase-IV (GnT-IV) conserved region</t>
  </si>
  <si>
    <t>PF04667</t>
  </si>
  <si>
    <t>Endosulfine</t>
  </si>
  <si>
    <t>cAMP-regulated phosphoprotein/endosulfine conserved region</t>
  </si>
  <si>
    <t>PF04668</t>
  </si>
  <si>
    <t>Tsg</t>
  </si>
  <si>
    <t>Twisted gastrulation (Tsg) protein conserved region</t>
  </si>
  <si>
    <t>PF04669</t>
  </si>
  <si>
    <t>Polysacc_synt_4</t>
  </si>
  <si>
    <t>Polysaccharide biosynthesis</t>
  </si>
  <si>
    <t>PF04670</t>
  </si>
  <si>
    <t>Gtr1_RagA</t>
  </si>
  <si>
    <t>Gtr1/RagA G protein conserved region</t>
  </si>
  <si>
    <t>PF04671</t>
  </si>
  <si>
    <t>Ag332</t>
  </si>
  <si>
    <t xml:space="preserve">Erythrocyte membrane-associated giant protein antigen 332 </t>
  </si>
  <si>
    <t>PF04672</t>
  </si>
  <si>
    <t>Methyltransf_19</t>
  </si>
  <si>
    <t>S-adenosyl methyltransferase</t>
  </si>
  <si>
    <t>PF04673</t>
  </si>
  <si>
    <t>Cyclase_polyket</t>
  </si>
  <si>
    <t>Polyketide synthesis cyclase</t>
  </si>
  <si>
    <t>PF04674</t>
  </si>
  <si>
    <t>Phi_1</t>
  </si>
  <si>
    <t>Phosphate-induced protein 1 conserved region</t>
  </si>
  <si>
    <t>PF04675</t>
  </si>
  <si>
    <t>DNA_ligase_A_N</t>
  </si>
  <si>
    <t>DNA ligase N terminus</t>
  </si>
  <si>
    <t>PF04676</t>
  </si>
  <si>
    <t>CwfJ_C_2</t>
  </si>
  <si>
    <t>Protein similar to CwfJ C-terminus 2</t>
  </si>
  <si>
    <t>PF04677</t>
  </si>
  <si>
    <t>CwfJ_C_1</t>
  </si>
  <si>
    <t>Protein similar to CwfJ C-terminus 1</t>
  </si>
  <si>
    <t>PF04678</t>
  </si>
  <si>
    <t>MCU</t>
  </si>
  <si>
    <t>Mitochondrial calcium uniporter</t>
  </si>
  <si>
    <t>PF04679</t>
  </si>
  <si>
    <t>DNA_ligase_A_C</t>
  </si>
  <si>
    <t xml:space="preserve">ATP dependent DNA ligase C terminal region        </t>
  </si>
  <si>
    <t>PF04680</t>
  </si>
  <si>
    <t>OGFr_III</t>
  </si>
  <si>
    <t>Opioid growth factor receptor repeat</t>
  </si>
  <si>
    <t>PF04681</t>
  </si>
  <si>
    <t>Bys1</t>
  </si>
  <si>
    <t>Blastomyces yeast-phase-specific protein</t>
  </si>
  <si>
    <t>PF04682</t>
  </si>
  <si>
    <t>Herpes_BTRF1</t>
  </si>
  <si>
    <t>Herpesvirus BTRF1 protein conserved region</t>
  </si>
  <si>
    <t>PF04683</t>
  </si>
  <si>
    <t>Proteasom_Rpn13</t>
  </si>
  <si>
    <t>Proteasome complex subunit Rpn13 ubiquitin receptor</t>
  </si>
  <si>
    <t>PF04684</t>
  </si>
  <si>
    <t>BAF1_ABF1</t>
  </si>
  <si>
    <t>BAF1 / ABF1 chromatin reorganising factor</t>
  </si>
  <si>
    <t>PF04685</t>
  </si>
  <si>
    <t>DUF68</t>
  </si>
  <si>
    <t>Glycosyl-hydrolase family 116, catalytic region</t>
  </si>
  <si>
    <t>PF04686</t>
  </si>
  <si>
    <t>SsgA</t>
  </si>
  <si>
    <t>Streptomyces sporulation and cell division protein, SsgA</t>
  </si>
  <si>
    <t>PF04687</t>
  </si>
  <si>
    <t>Microvir_H</t>
  </si>
  <si>
    <t>Microvirus H protein (pilot protein)</t>
  </si>
  <si>
    <t>PF04688</t>
  </si>
  <si>
    <t>Holin_SPP1</t>
  </si>
  <si>
    <t>SPP1 phage holin</t>
  </si>
  <si>
    <t>PF04689</t>
  </si>
  <si>
    <t>S1FA</t>
  </si>
  <si>
    <t>DNA binding protein S1FA</t>
  </si>
  <si>
    <t>PF04690</t>
  </si>
  <si>
    <t>YABBY</t>
  </si>
  <si>
    <t>YABBY protein</t>
  </si>
  <si>
    <t>PF04691</t>
  </si>
  <si>
    <t>ApoC-I</t>
  </si>
  <si>
    <t>Apolipoprotein C-I (ApoC-1)</t>
  </si>
  <si>
    <t>PF04692</t>
  </si>
  <si>
    <t>PDGF_N</t>
  </si>
  <si>
    <t>Platelet-derived growth factor, N terminal region</t>
  </si>
  <si>
    <t>PF04693</t>
  </si>
  <si>
    <t>DDE_Tnp_2</t>
  </si>
  <si>
    <t>Archaeal putative transposase ISC1217</t>
  </si>
  <si>
    <t>PF04694</t>
  </si>
  <si>
    <t>Corona_3</t>
  </si>
  <si>
    <t>Coronavirus ORF3 protein</t>
  </si>
  <si>
    <t>PF04695</t>
  </si>
  <si>
    <t>Pex14_N</t>
  </si>
  <si>
    <t>Peroxisomal membrane anchor protein (Pex14p) conserved region</t>
  </si>
  <si>
    <t>PF04696</t>
  </si>
  <si>
    <t>Pinin_SDK_memA</t>
  </si>
  <si>
    <t>pinin/SDK/memA/ protein conserved region</t>
  </si>
  <si>
    <t>PF04697</t>
  </si>
  <si>
    <t>Pinin_SDK_N</t>
  </si>
  <si>
    <t>pinin/SDK conserved region</t>
  </si>
  <si>
    <t>PF04698</t>
  </si>
  <si>
    <t>Rab_eff_C</t>
  </si>
  <si>
    <t>Rab effector MyRIP/melanophilin C-terminus</t>
  </si>
  <si>
    <t>PF04699</t>
  </si>
  <si>
    <t>P16-Arc</t>
  </si>
  <si>
    <t>ARP2/3 complex 16 kDa subunit (p16-Arc)</t>
  </si>
  <si>
    <t>PF04700</t>
  </si>
  <si>
    <t>Baculo_gp41</t>
  </si>
  <si>
    <t>Structural glycoprotein p4/gp41 conserved region</t>
  </si>
  <si>
    <t>PF04701</t>
  </si>
  <si>
    <t>Pox_D2</t>
  </si>
  <si>
    <t>Pox virus D2 protein</t>
  </si>
  <si>
    <t>PF04702</t>
  </si>
  <si>
    <t>Vicilin_N</t>
  </si>
  <si>
    <t>Vicilin N terminal region</t>
  </si>
  <si>
    <t>PF04703</t>
  </si>
  <si>
    <t>FaeA</t>
  </si>
  <si>
    <t>FaeA-like protein</t>
  </si>
  <si>
    <t>PF04704</t>
  </si>
  <si>
    <t>Zfx_Zfy_act</t>
  </si>
  <si>
    <t>Zfx / Zfy transcription activation region</t>
  </si>
  <si>
    <t>PF04705</t>
  </si>
  <si>
    <t>TSNR_N</t>
  </si>
  <si>
    <t>Thiostrepton-resistance methylase, N terminus</t>
  </si>
  <si>
    <t>PF04706</t>
  </si>
  <si>
    <t>Dickkopf_N</t>
  </si>
  <si>
    <t>Dickkopf N-terminal cysteine-rich region</t>
  </si>
  <si>
    <t>PF04707</t>
  </si>
  <si>
    <t>PRELI</t>
  </si>
  <si>
    <t>PRELI-like family</t>
  </si>
  <si>
    <t>PF04708</t>
  </si>
  <si>
    <t>Pox_F16</t>
  </si>
  <si>
    <t>Poxvirus F16 protein</t>
  </si>
  <si>
    <t>PF04709</t>
  </si>
  <si>
    <t>AMH_N</t>
  </si>
  <si>
    <t>Anti-Mullerian hormone, N terminal region</t>
  </si>
  <si>
    <t>PF04710</t>
  </si>
  <si>
    <t>Pellino</t>
  </si>
  <si>
    <t>PF04711</t>
  </si>
  <si>
    <t>ApoA-II</t>
  </si>
  <si>
    <t>Apolipoprotein A-II (ApoA-II)</t>
  </si>
  <si>
    <t>PF04712</t>
  </si>
  <si>
    <t>Radial_spoke</t>
  </si>
  <si>
    <t>Radial spokehead-like protein</t>
  </si>
  <si>
    <t>PF04713</t>
  </si>
  <si>
    <t>Pox_I5</t>
  </si>
  <si>
    <t>Poxvirus protein I5</t>
  </si>
  <si>
    <t>PF04714</t>
  </si>
  <si>
    <t>BCL_N</t>
  </si>
  <si>
    <t>BCL7, N-terminal conserver region</t>
  </si>
  <si>
    <t>PF04715</t>
  </si>
  <si>
    <t>Anth_synt_I_N</t>
  </si>
  <si>
    <t>Anthranilate synthase component I, N terminal region</t>
  </si>
  <si>
    <t>PF04716</t>
  </si>
  <si>
    <t>ETC_C1_NDUFA5</t>
  </si>
  <si>
    <t>ETC complex I subunit conserved region</t>
  </si>
  <si>
    <t>PF04717</t>
  </si>
  <si>
    <t>Phage_base_V</t>
  </si>
  <si>
    <t>Type VI secretion system, phage-baseplate injector</t>
  </si>
  <si>
    <t>PF04718</t>
  </si>
  <si>
    <t>ATP-synt_G</t>
  </si>
  <si>
    <t>Mitochondrial ATP synthase g subunit</t>
  </si>
  <si>
    <t>PF04719</t>
  </si>
  <si>
    <t>TAFII28</t>
  </si>
  <si>
    <t>hTAFII28-like protein conserved region</t>
  </si>
  <si>
    <t>PF04720</t>
  </si>
  <si>
    <t>PDDEXK_6</t>
  </si>
  <si>
    <t>PDDEXK-like family of unknown function</t>
  </si>
  <si>
    <t>PF04721</t>
  </si>
  <si>
    <t>PAW</t>
  </si>
  <si>
    <t>PNGase C-terminal domain, mannose-binding module PAW</t>
  </si>
  <si>
    <t>PF04722</t>
  </si>
  <si>
    <t>Ssu72</t>
  </si>
  <si>
    <t>Ssu72-like protein</t>
  </si>
  <si>
    <t>PF04723</t>
  </si>
  <si>
    <t>GRDA</t>
  </si>
  <si>
    <t>Glycine reductase complex selenoprotein A</t>
  </si>
  <si>
    <t>PF04724</t>
  </si>
  <si>
    <t>Glyco_transf_17</t>
  </si>
  <si>
    <t>Glycosyltransferase family 17</t>
  </si>
  <si>
    <t>PF04725</t>
  </si>
  <si>
    <t>PsbR</t>
  </si>
  <si>
    <t>Photosystem II 1 kDa polypeptide PsbR</t>
  </si>
  <si>
    <t>PF04726</t>
  </si>
  <si>
    <t>Microvir_J</t>
  </si>
  <si>
    <t>Microvirus J protein</t>
  </si>
  <si>
    <t>PF04727</t>
  </si>
  <si>
    <t>ELMO_CED12</t>
  </si>
  <si>
    <t>ELMO/CED-12 family</t>
  </si>
  <si>
    <t>PF04728</t>
  </si>
  <si>
    <t>LPP</t>
  </si>
  <si>
    <t>Lipoprotein leucine-zipper</t>
  </si>
  <si>
    <t>PF04729</t>
  </si>
  <si>
    <t>ASF1_hist_chap</t>
  </si>
  <si>
    <t>ASF1 like histone chaperone</t>
  </si>
  <si>
    <t>PF04730</t>
  </si>
  <si>
    <t>Agro_virD5</t>
  </si>
  <si>
    <t>Agrobacterium VirD5 protein</t>
  </si>
  <si>
    <t>PF04731</t>
  </si>
  <si>
    <t>Caudal_act</t>
  </si>
  <si>
    <t>Caudal like protein activation region</t>
  </si>
  <si>
    <t>PF04732</t>
  </si>
  <si>
    <t>Filament_head</t>
  </si>
  <si>
    <t>Intermediate filament head (DNA binding) region</t>
  </si>
  <si>
    <t>PF04733</t>
  </si>
  <si>
    <t>Coatomer_E</t>
  </si>
  <si>
    <t>Coatomer epsilon subunit</t>
  </si>
  <si>
    <t>PF04734</t>
  </si>
  <si>
    <t>Ceramidase_alk</t>
  </si>
  <si>
    <t>Neutral/alkaline non-lysosomal ceramidase, N-terminal</t>
  </si>
  <si>
    <t>PF04735</t>
  </si>
  <si>
    <t>Baculo_helicase</t>
  </si>
  <si>
    <t>Baculovirus DNA helicase</t>
  </si>
  <si>
    <t>PF04736</t>
  </si>
  <si>
    <t>Eclosion</t>
  </si>
  <si>
    <t>Eclosion hormone</t>
  </si>
  <si>
    <t>PF04738</t>
  </si>
  <si>
    <t>Lant_dehydr_N</t>
  </si>
  <si>
    <t>Lantibiotic dehydratase, C terminus</t>
  </si>
  <si>
    <t>PF04739</t>
  </si>
  <si>
    <t>AMPKBI</t>
  </si>
  <si>
    <t>5'-AMP-activated protein kinase beta subunit, interaction domain</t>
  </si>
  <si>
    <t>PF04740</t>
  </si>
  <si>
    <t>LXG</t>
  </si>
  <si>
    <t>LXG domain of WXG superfamily</t>
  </si>
  <si>
    <t>PF04741</t>
  </si>
  <si>
    <t>InvH</t>
  </si>
  <si>
    <t>InvH outer membrane lipoprotein</t>
  </si>
  <si>
    <t>PF04744</t>
  </si>
  <si>
    <t>Monooxygenase_B</t>
  </si>
  <si>
    <t>Monooxygenase subunit B protein</t>
  </si>
  <si>
    <t>PF04745</t>
  </si>
  <si>
    <t>Pox_A8</t>
  </si>
  <si>
    <t>VITF-3 subunit protein</t>
  </si>
  <si>
    <t>PF04746</t>
  </si>
  <si>
    <t>DUF575</t>
  </si>
  <si>
    <t>Protein of unknown function (DUF575)</t>
  </si>
  <si>
    <t>PF04747</t>
  </si>
  <si>
    <t>DUF612</t>
  </si>
  <si>
    <t>Protein of unknown function, DUF612</t>
  </si>
  <si>
    <t>PF04748</t>
  </si>
  <si>
    <t>Polysacc_deac_2</t>
  </si>
  <si>
    <t>Divergent polysaccharide deacetylase</t>
  </si>
  <si>
    <t>PF04749</t>
  </si>
  <si>
    <t>PLAC8</t>
  </si>
  <si>
    <t>PLAC8 family</t>
  </si>
  <si>
    <t>PF04750</t>
  </si>
  <si>
    <t>Far-17a_AIG1</t>
  </si>
  <si>
    <t>FAR-17a/AIG1-like protein</t>
  </si>
  <si>
    <t>PF04751</t>
  </si>
  <si>
    <t>DUF615</t>
  </si>
  <si>
    <t>Protein of unknown function (DUF615)</t>
  </si>
  <si>
    <t>PF04752</t>
  </si>
  <si>
    <t>ChaC</t>
  </si>
  <si>
    <t>ChaC-like protein</t>
  </si>
  <si>
    <t>PF04753</t>
  </si>
  <si>
    <t>Corona_NS2</t>
  </si>
  <si>
    <t>Coronavirus non-structural protein NS2</t>
  </si>
  <si>
    <t>PF04754</t>
  </si>
  <si>
    <t>Transposase_31</t>
  </si>
  <si>
    <t>Putative transposase, YhgA-like</t>
  </si>
  <si>
    <t>PF04755</t>
  </si>
  <si>
    <t>PAP_fibrillin</t>
  </si>
  <si>
    <t>PF04756</t>
  </si>
  <si>
    <t>OST3_OST6</t>
  </si>
  <si>
    <t>OST3 / OST6 family, transporter family</t>
  </si>
  <si>
    <t>PF04757</t>
  </si>
  <si>
    <t>Pex2_Pex12</t>
  </si>
  <si>
    <t>Pex2 / Pex12 amino terminal region</t>
  </si>
  <si>
    <t>PF04758</t>
  </si>
  <si>
    <t>Ribosomal_S3</t>
  </si>
  <si>
    <t>Ribosomal protein S3</t>
  </si>
  <si>
    <t>PF04759</t>
  </si>
  <si>
    <t>DUF617</t>
  </si>
  <si>
    <t>Protein of unknown function, DUF617</t>
  </si>
  <si>
    <t>PF04760</t>
  </si>
  <si>
    <t>IF2_N</t>
  </si>
  <si>
    <t>Translation initiation factor IF-2, N-terminal region</t>
  </si>
  <si>
    <t>PF04761</t>
  </si>
  <si>
    <t>Phage_Treg</t>
  </si>
  <si>
    <t>Lactococcus bacteriophage putative transcription regulator</t>
  </si>
  <si>
    <t>PF04762</t>
  </si>
  <si>
    <t>IKI3</t>
  </si>
  <si>
    <t>IKI3 family</t>
  </si>
  <si>
    <t>PF04763</t>
  </si>
  <si>
    <t>DUF562</t>
  </si>
  <si>
    <t>Protein of unknown function (DUF562)</t>
  </si>
  <si>
    <t>PF04764</t>
  </si>
  <si>
    <t>DUF613</t>
  </si>
  <si>
    <t>Protein of unknown function (DUF613)</t>
  </si>
  <si>
    <t>PF04765</t>
  </si>
  <si>
    <t>DUF616</t>
  </si>
  <si>
    <t>Protein of unknown function (DUF616)</t>
  </si>
  <si>
    <t>PF04766</t>
  </si>
  <si>
    <t>Baculo_p26</t>
  </si>
  <si>
    <t>Nucleopolyhedrovirus p26 protein</t>
  </si>
  <si>
    <t>PF04767</t>
  </si>
  <si>
    <t>Pox_F17</t>
  </si>
  <si>
    <t>DNA-binding 11 kDa phosphoprotein</t>
  </si>
  <si>
    <t>PF04768</t>
  </si>
  <si>
    <t>NAT</t>
  </si>
  <si>
    <t>NAT, N-acetyltransferase, of N-acetylglutamate synthase</t>
  </si>
  <si>
    <t>PF04769</t>
  </si>
  <si>
    <t>MATalpha_HMGbox</t>
  </si>
  <si>
    <t>Mating-type protein MAT alpha 1 HMG-box</t>
  </si>
  <si>
    <t>PF04770</t>
  </si>
  <si>
    <t>ZF-HD_dimer</t>
  </si>
  <si>
    <t>ZF-HD protein dimerisation region</t>
  </si>
  <si>
    <t>PF04771</t>
  </si>
  <si>
    <t>CAV_VP3</t>
  </si>
  <si>
    <t>Chicken anaemia virus VP-3 protein</t>
  </si>
  <si>
    <t>PF04772</t>
  </si>
  <si>
    <t>Flu_B_M2</t>
  </si>
  <si>
    <t>Influenza B matrix protein 2 (BM2)</t>
  </si>
  <si>
    <t>PF04773</t>
  </si>
  <si>
    <t>FecR</t>
  </si>
  <si>
    <t>FecR protein</t>
  </si>
  <si>
    <t>PF04774</t>
  </si>
  <si>
    <t>HABP4_PAI-RBP1</t>
  </si>
  <si>
    <t>Hyaluronan / mRNA binding family</t>
  </si>
  <si>
    <t>PF04775</t>
  </si>
  <si>
    <t>Bile_Hydr_Trans</t>
  </si>
  <si>
    <t>Acyl-CoA thioester hydrolase/BAAT N-terminal region</t>
  </si>
  <si>
    <t>PF04776</t>
  </si>
  <si>
    <t>DUF626</t>
  </si>
  <si>
    <t>Protein of unknown function (DUF626)</t>
  </si>
  <si>
    <t>PF04777</t>
  </si>
  <si>
    <t>Evr1_Alr</t>
  </si>
  <si>
    <t>Erv1 / Alr family</t>
  </si>
  <si>
    <t>PF04778</t>
  </si>
  <si>
    <t>LMP</t>
  </si>
  <si>
    <t>LMP repeated region</t>
  </si>
  <si>
    <t>PF04780</t>
  </si>
  <si>
    <t>DUF629</t>
  </si>
  <si>
    <t>Protein of unknown function (DUF629)</t>
  </si>
  <si>
    <t>PF04781</t>
  </si>
  <si>
    <t>DUF627</t>
  </si>
  <si>
    <t>Protein of unknown function (DUF627)</t>
  </si>
  <si>
    <t>PF04782</t>
  </si>
  <si>
    <t>DUF632</t>
  </si>
  <si>
    <t>Protein of unknown function (DUF632)</t>
  </si>
  <si>
    <t>PF04783</t>
  </si>
  <si>
    <t>Protein of unknown function (DUF63)</t>
  </si>
  <si>
    <t>PF04784</t>
  </si>
  <si>
    <t>DUF547</t>
  </si>
  <si>
    <t>Protein of unknown function, DUF547</t>
  </si>
  <si>
    <t>PF04785</t>
  </si>
  <si>
    <t>Rhabdo_M2</t>
  </si>
  <si>
    <t>Rhabdovirus matrix protein M2</t>
  </si>
  <si>
    <t>PF04786</t>
  </si>
  <si>
    <t>Baculo_DNA_bind</t>
  </si>
  <si>
    <t xml:space="preserve">ssDNA binding protein </t>
  </si>
  <si>
    <t>PF04787</t>
  </si>
  <si>
    <t>Pox_H7</t>
  </si>
  <si>
    <t>Late protein H7</t>
  </si>
  <si>
    <t>PF04788</t>
  </si>
  <si>
    <t>DUF62</t>
  </si>
  <si>
    <t>Protein of unknown function (DUF62)</t>
  </si>
  <si>
    <t>PF04789</t>
  </si>
  <si>
    <t>DUF621</t>
  </si>
  <si>
    <t>Protein of unknown function (DUF621)</t>
  </si>
  <si>
    <t>PF04790</t>
  </si>
  <si>
    <t>Sarcoglycan_1</t>
  </si>
  <si>
    <t>Sarcoglycan complex subunit protein</t>
  </si>
  <si>
    <t>PF04791</t>
  </si>
  <si>
    <t>LMBR1</t>
  </si>
  <si>
    <t>LMBR1-like membrane protein</t>
  </si>
  <si>
    <t>PF04792</t>
  </si>
  <si>
    <t>LcrV</t>
  </si>
  <si>
    <t>V antigen (LcrV) protein</t>
  </si>
  <si>
    <t>PF04793</t>
  </si>
  <si>
    <t>Herpes_BBRF1</t>
  </si>
  <si>
    <t>BRRF1-like protein</t>
  </si>
  <si>
    <t>PF04794</t>
  </si>
  <si>
    <t>YdjC</t>
  </si>
  <si>
    <t>YdjC-like protein</t>
  </si>
  <si>
    <t>PF04795</t>
  </si>
  <si>
    <t>PAPA-1</t>
  </si>
  <si>
    <t>PAPA-1-like conserved region</t>
  </si>
  <si>
    <t>PF04796</t>
  </si>
  <si>
    <t>RepA_C</t>
  </si>
  <si>
    <t>Plasmid encoded RepA protein</t>
  </si>
  <si>
    <t>PF04797</t>
  </si>
  <si>
    <t>Herpes_ORF11</t>
  </si>
  <si>
    <t>Herpesvirus dUTPase protein</t>
  </si>
  <si>
    <t>PF04798</t>
  </si>
  <si>
    <t>Baculo_19</t>
  </si>
  <si>
    <t>Baculovirus 19 kDa protein conserved region</t>
  </si>
  <si>
    <t>PF04799</t>
  </si>
  <si>
    <t>Fzo_mitofusin</t>
  </si>
  <si>
    <t>fzo-like conserved region</t>
  </si>
  <si>
    <t>PF04800</t>
  </si>
  <si>
    <t>ETC_C1_NDUFA4</t>
  </si>
  <si>
    <t>PF04801</t>
  </si>
  <si>
    <t>Sin_N</t>
  </si>
  <si>
    <t>Sin-like protein conserved region</t>
  </si>
  <si>
    <t>PF04802</t>
  </si>
  <si>
    <t>SMK-1</t>
  </si>
  <si>
    <t>Component of IIS longevity pathway SMK-1</t>
  </si>
  <si>
    <t>PF04803</t>
  </si>
  <si>
    <t>Cor1</t>
  </si>
  <si>
    <t>Cor1/Xlr/Xmr conserved region</t>
  </si>
  <si>
    <t>PF04805</t>
  </si>
  <si>
    <t>Pox_E1</t>
  </si>
  <si>
    <t>E1-like protein conserved region</t>
  </si>
  <si>
    <t>PF04806</t>
  </si>
  <si>
    <t>EspF</t>
  </si>
  <si>
    <t>EspF protein repeat</t>
  </si>
  <si>
    <t>PF04807</t>
  </si>
  <si>
    <t>Gemini_AC4_5</t>
  </si>
  <si>
    <t>Geminivirus AC4/5 conserved region</t>
  </si>
  <si>
    <t>PF04808</t>
  </si>
  <si>
    <t>CTV_P23</t>
  </si>
  <si>
    <t xml:space="preserve">Citrus tristeza virus (CTV) P23 protein </t>
  </si>
  <si>
    <t>PF04809</t>
  </si>
  <si>
    <t>HupH_C</t>
  </si>
  <si>
    <t>HupH hydrogenase expression protein, C-terminal conserved region</t>
  </si>
  <si>
    <t>PF04810</t>
  </si>
  <si>
    <t>zf-Sec23_Sec24</t>
  </si>
  <si>
    <t>Sec23/Sec24 zinc finger</t>
  </si>
  <si>
    <t>PF04811</t>
  </si>
  <si>
    <t>Sec23_trunk</t>
  </si>
  <si>
    <t>Sec23/Sec24 trunk domain</t>
  </si>
  <si>
    <t>PF04812</t>
  </si>
  <si>
    <t>HNF-1B_C</t>
  </si>
  <si>
    <t>Hepatocyte nuclear factor 1 (HNF-1), beta isoform C terminus</t>
  </si>
  <si>
    <t>PF04813</t>
  </si>
  <si>
    <t>HNF-1A_C</t>
  </si>
  <si>
    <t>Hepatocyte nuclear factor 1 (HNF-1), alpha isoform C terminus</t>
  </si>
  <si>
    <t>PF04814</t>
  </si>
  <si>
    <t>HNF-1_N</t>
  </si>
  <si>
    <t>Hepatocyte nuclear factor 1 (HNF-1), N terminus</t>
  </si>
  <si>
    <t>PF04815</t>
  </si>
  <si>
    <t>Sec23_helical</t>
  </si>
  <si>
    <t>Sec23/Sec24 helical domain</t>
  </si>
  <si>
    <t>PF04816</t>
  </si>
  <si>
    <t>TrmK</t>
  </si>
  <si>
    <t>tRNA (adenine(22)-N(1))-methyltransferase</t>
  </si>
  <si>
    <t>PF04817</t>
  </si>
  <si>
    <t>Umbravirus_LDM</t>
  </si>
  <si>
    <t xml:space="preserve">Umbravirus long distance movement (LDM) family </t>
  </si>
  <si>
    <t>PF04818</t>
  </si>
  <si>
    <t>CTD_bind</t>
  </si>
  <si>
    <t>RNA polymerase II-binding domain.</t>
  </si>
  <si>
    <t>PF04819</t>
  </si>
  <si>
    <t>DUF716</t>
  </si>
  <si>
    <t xml:space="preserve">Family of unknown function (DUF716) </t>
  </si>
  <si>
    <t>PF04820</t>
  </si>
  <si>
    <t>Trp_halogenase</t>
  </si>
  <si>
    <t>Tryptophan halogenase</t>
  </si>
  <si>
    <t>PF04821</t>
  </si>
  <si>
    <t>TIMELESS</t>
  </si>
  <si>
    <t>Timeless protein</t>
  </si>
  <si>
    <t>PF04822</t>
  </si>
  <si>
    <t>Takusan</t>
  </si>
  <si>
    <t>PF04823</t>
  </si>
  <si>
    <t>Herpes_UL49_2</t>
  </si>
  <si>
    <t>Herpesvirus UL49 tegument protein</t>
  </si>
  <si>
    <t>PF04824</t>
  </si>
  <si>
    <t>Rad21_Rec8</t>
  </si>
  <si>
    <t>Conserved region of Rad21 / Rec8 like protein</t>
  </si>
  <si>
    <t>PF04825</t>
  </si>
  <si>
    <t>Rad21_Rec8_N</t>
  </si>
  <si>
    <t>N terminus of Rad21 / Rec8 like protein</t>
  </si>
  <si>
    <t>PF04826</t>
  </si>
  <si>
    <t>Arm_2</t>
  </si>
  <si>
    <t>Armadillo-like</t>
  </si>
  <si>
    <t>PF04827</t>
  </si>
  <si>
    <t>Plant_tran</t>
  </si>
  <si>
    <t>Plant transposon protein</t>
  </si>
  <si>
    <t>PF04828</t>
  </si>
  <si>
    <t>GFA</t>
  </si>
  <si>
    <t>Glutathione-dependent formaldehyde-activating enzyme</t>
  </si>
  <si>
    <t>PF04829</t>
  </si>
  <si>
    <t>PT-VENN</t>
  </si>
  <si>
    <t>Pre-toxin domain with VENN motif</t>
  </si>
  <si>
    <t>PF04830</t>
  </si>
  <si>
    <t>DUF637</t>
  </si>
  <si>
    <t>Possible hemagglutinin (DUF637)</t>
  </si>
  <si>
    <t>PF04831</t>
  </si>
  <si>
    <t>Popeye</t>
  </si>
  <si>
    <t>Popeye protein conserved region</t>
  </si>
  <si>
    <t>PF04832</t>
  </si>
  <si>
    <t>SOUL</t>
  </si>
  <si>
    <t>SOUL heme-binding protein</t>
  </si>
  <si>
    <t>PF04833</t>
  </si>
  <si>
    <t>COBRA</t>
  </si>
  <si>
    <t>COBRA-like protein</t>
  </si>
  <si>
    <t>PF04834</t>
  </si>
  <si>
    <t>Adeno_E3_14_5</t>
  </si>
  <si>
    <t>Early E3 14.5 kDa protein</t>
  </si>
  <si>
    <t>PF04835</t>
  </si>
  <si>
    <t>Pox_A9</t>
  </si>
  <si>
    <t>A9 protein conserved region</t>
  </si>
  <si>
    <t>PF04836</t>
  </si>
  <si>
    <t>IFRD_C</t>
  </si>
  <si>
    <t>Interferon-related protein conserved region</t>
  </si>
  <si>
    <t>PF04837</t>
  </si>
  <si>
    <t>MbeB_N</t>
  </si>
  <si>
    <t>MbeB-like, N-term conserved region</t>
  </si>
  <si>
    <t>PF04838</t>
  </si>
  <si>
    <t>Baculo_LEF5</t>
  </si>
  <si>
    <t xml:space="preserve">Baculoviridae late expression factor 5 </t>
  </si>
  <si>
    <t>PF04839</t>
  </si>
  <si>
    <t>PSRP-3_Ycf65</t>
  </si>
  <si>
    <t>Plastid and cyanobacterial ribosomal protein (PSRP-3 / Ycf65)</t>
  </si>
  <si>
    <t>PF04840</t>
  </si>
  <si>
    <t>Vps16_C</t>
  </si>
  <si>
    <t>Vps16, C-terminal region</t>
  </si>
  <si>
    <t>PF04841</t>
  </si>
  <si>
    <t>Vps16_N</t>
  </si>
  <si>
    <t>Vps16, N-terminal region</t>
  </si>
  <si>
    <t>PF04842</t>
  </si>
  <si>
    <t>DUF639</t>
  </si>
  <si>
    <t>Plant protein of unknown function (DUF639)</t>
  </si>
  <si>
    <t>PF04843</t>
  </si>
  <si>
    <t>Herpes_teg_N</t>
  </si>
  <si>
    <t>Herpesvirus tegument protein, N-terminal conserved region</t>
  </si>
  <si>
    <t>PF04844</t>
  </si>
  <si>
    <t>Ovate</t>
  </si>
  <si>
    <t>Transcriptional repressor, ovate</t>
  </si>
  <si>
    <t>PF04845</t>
  </si>
  <si>
    <t>PurA</t>
  </si>
  <si>
    <t>PurA ssDNA and RNA-binding protein</t>
  </si>
  <si>
    <t>PF04846</t>
  </si>
  <si>
    <t>Herpes_pp38</t>
  </si>
  <si>
    <t>Herpesvirus pp38 phosphoprotein</t>
  </si>
  <si>
    <t>PF04847</t>
  </si>
  <si>
    <t>Calcipressin</t>
  </si>
  <si>
    <t>PF04848</t>
  </si>
  <si>
    <t>Pox_A22</t>
  </si>
  <si>
    <t>Poxvirus A22 protein</t>
  </si>
  <si>
    <t>PF04849</t>
  </si>
  <si>
    <t>HAP1_N</t>
  </si>
  <si>
    <t>HAP1 N-terminal conserved region</t>
  </si>
  <si>
    <t>PF04850</t>
  </si>
  <si>
    <t>Baculo_E66</t>
  </si>
  <si>
    <t>Baculovirus E66 occlusion-derived virus envelope protein</t>
  </si>
  <si>
    <t>PF04851</t>
  </si>
  <si>
    <t>ResIII</t>
  </si>
  <si>
    <t>Type III restriction enzyme, res subunit</t>
  </si>
  <si>
    <t>PF04852</t>
  </si>
  <si>
    <t>Protein of unknown function (DUF64)</t>
  </si>
  <si>
    <t>PF04854</t>
  </si>
  <si>
    <t>DUF624</t>
  </si>
  <si>
    <t>Protein of unknown function, DUF624</t>
  </si>
  <si>
    <t>PF04855</t>
  </si>
  <si>
    <t>SNF5</t>
  </si>
  <si>
    <t>SNF5 / SMARCB1 / INI1</t>
  </si>
  <si>
    <t>PF04856</t>
  </si>
  <si>
    <t>Securin</t>
  </si>
  <si>
    <t>Securin sister-chromatid separation inhibitor</t>
  </si>
  <si>
    <t>PF04857</t>
  </si>
  <si>
    <t>CAF1</t>
  </si>
  <si>
    <t>CAF1 family ribonuclease</t>
  </si>
  <si>
    <t>PF04858</t>
  </si>
  <si>
    <t>TH1</t>
  </si>
  <si>
    <t>TH1 protein</t>
  </si>
  <si>
    <t>PF04859</t>
  </si>
  <si>
    <t>DUF641</t>
  </si>
  <si>
    <t>Plant protein of unknown function (DUF641)</t>
  </si>
  <si>
    <t>PF04860</t>
  </si>
  <si>
    <t>Phage_portal</t>
  </si>
  <si>
    <t>Phage portal protein</t>
  </si>
  <si>
    <t>PF04862</t>
  </si>
  <si>
    <t>DUF642</t>
  </si>
  <si>
    <t>Protein of unknown function (DUF642)</t>
  </si>
  <si>
    <t>PF04863</t>
  </si>
  <si>
    <t>EGF_alliinase</t>
  </si>
  <si>
    <t>Alliinase EGF-like domain</t>
  </si>
  <si>
    <t>PF04864</t>
  </si>
  <si>
    <t>Alliinase_C</t>
  </si>
  <si>
    <t>Allinase</t>
  </si>
  <si>
    <t>PF04865</t>
  </si>
  <si>
    <t>Baseplate_J</t>
  </si>
  <si>
    <t>Baseplate J-like protein</t>
  </si>
  <si>
    <t>PF04866</t>
  </si>
  <si>
    <t>Rota_NS6</t>
  </si>
  <si>
    <t>Rotavirus non-structural protein 6</t>
  </si>
  <si>
    <t>PF04867</t>
  </si>
  <si>
    <t>DUF643</t>
  </si>
  <si>
    <t>Protein of unknown function (DUF643)</t>
  </si>
  <si>
    <t>PF04868</t>
  </si>
  <si>
    <t>PDE6_gamma</t>
  </si>
  <si>
    <t>Retinal cGMP phosphodiesterase, gamma subunit</t>
  </si>
  <si>
    <t>PF04869</t>
  </si>
  <si>
    <t>Uso1_p115_head</t>
  </si>
  <si>
    <t>Uso1 / p115 like vesicle tethering protein, head region</t>
  </si>
  <si>
    <t>PF04870</t>
  </si>
  <si>
    <t>Moulting_cycle</t>
  </si>
  <si>
    <t>Moulting cycle</t>
  </si>
  <si>
    <t>PF04871</t>
  </si>
  <si>
    <t>Uso1_p115_C</t>
  </si>
  <si>
    <t>Uso1 / p115 like vesicle tethering protein, C terminal region</t>
  </si>
  <si>
    <t>PF04872</t>
  </si>
  <si>
    <t>Pox_L5</t>
  </si>
  <si>
    <t>Poxvirus L5 protein family</t>
  </si>
  <si>
    <t>PF04873</t>
  </si>
  <si>
    <t>EIN3</t>
  </si>
  <si>
    <t>Ethylene insensitive 3</t>
  </si>
  <si>
    <t>PF04874</t>
  </si>
  <si>
    <t>Mak16</t>
  </si>
  <si>
    <t>Mak16 protein C-terminal region</t>
  </si>
  <si>
    <t>PF04875</t>
  </si>
  <si>
    <t>DUF645</t>
  </si>
  <si>
    <t>Protein of unknown function, DUF645</t>
  </si>
  <si>
    <t>PF04876</t>
  </si>
  <si>
    <t>Tenui_NCP</t>
  </si>
  <si>
    <t>Tenuivirus major non-capsid protein</t>
  </si>
  <si>
    <t>PF04877</t>
  </si>
  <si>
    <t>Hairpins</t>
  </si>
  <si>
    <t>HrpZ</t>
  </si>
  <si>
    <t>PF04878</t>
  </si>
  <si>
    <t>Baculo_p48</t>
  </si>
  <si>
    <t>Baculovirus P48 protein</t>
  </si>
  <si>
    <t>PF04879</t>
  </si>
  <si>
    <t>Molybdop_Fe4S4</t>
  </si>
  <si>
    <t>Molybdopterin oxidoreductase Fe4S4 domain</t>
  </si>
  <si>
    <t>PF04880</t>
  </si>
  <si>
    <t>NUDE_C</t>
  </si>
  <si>
    <t>NUDE protein, C-terminal conserved region</t>
  </si>
  <si>
    <t>PF04881</t>
  </si>
  <si>
    <t>Adeno_GP19K</t>
  </si>
  <si>
    <t>Adenovirus GP19K</t>
  </si>
  <si>
    <t>PF04882</t>
  </si>
  <si>
    <t>Peroxin-3</t>
  </si>
  <si>
    <t>PF04883</t>
  </si>
  <si>
    <t>HK97-gp1_like</t>
  </si>
  <si>
    <t>Bacteriophage HK97-gp1, putative tail-component</t>
  </si>
  <si>
    <t>PF04884</t>
  </si>
  <si>
    <t>DUF647</t>
  </si>
  <si>
    <t>Vitamin B6 photo-protection and homoeostasis</t>
  </si>
  <si>
    <t>PF04885</t>
  </si>
  <si>
    <t>Stig1</t>
  </si>
  <si>
    <t>Stigma-specific protein, Stig1</t>
  </si>
  <si>
    <t>PF04886</t>
  </si>
  <si>
    <t>PT</t>
  </si>
  <si>
    <t>PT repeat</t>
  </si>
  <si>
    <t>PF04887</t>
  </si>
  <si>
    <t>Pox_M2</t>
  </si>
  <si>
    <t>Poxvirus M2 protein</t>
  </si>
  <si>
    <t>PF04888</t>
  </si>
  <si>
    <t>SseC</t>
  </si>
  <si>
    <t xml:space="preserve">Secretion system effector C (SseC) like family </t>
  </si>
  <si>
    <t>PF04889</t>
  </si>
  <si>
    <t>Cwf_Cwc_15</t>
  </si>
  <si>
    <t>Cwf15/Cwc15 cell cycle control protein</t>
  </si>
  <si>
    <t>PF04890</t>
  </si>
  <si>
    <t>DUF648</t>
  </si>
  <si>
    <t xml:space="preserve">Family of unknown function (DUF648) </t>
  </si>
  <si>
    <t>PF04891</t>
  </si>
  <si>
    <t>NifQ</t>
  </si>
  <si>
    <t>PF04892</t>
  </si>
  <si>
    <t>VanZ</t>
  </si>
  <si>
    <t xml:space="preserve">VanZ like family </t>
  </si>
  <si>
    <t>PF04893</t>
  </si>
  <si>
    <t>Yip1</t>
  </si>
  <si>
    <t>Yip1 domain</t>
  </si>
  <si>
    <t>PF04894</t>
  </si>
  <si>
    <t>DUF65</t>
  </si>
  <si>
    <t>Archaeal protein of unknown function (DUF65)</t>
  </si>
  <si>
    <t>PF04895</t>
  </si>
  <si>
    <t>DUF651</t>
  </si>
  <si>
    <t>Archaeal protein of unknown function (DUF651)</t>
  </si>
  <si>
    <t>PF04896</t>
  </si>
  <si>
    <t>AmoC</t>
  </si>
  <si>
    <t>Ammonia monooxygenase/methane monooxygenase, subunit C</t>
  </si>
  <si>
    <t>PF04898</t>
  </si>
  <si>
    <t>Glu_syn_central</t>
  </si>
  <si>
    <t>Glutamate synthase central domain</t>
  </si>
  <si>
    <t>PF04899</t>
  </si>
  <si>
    <t>MbeD_MobD</t>
  </si>
  <si>
    <t xml:space="preserve">MbeD/MobD like </t>
  </si>
  <si>
    <t>PF04900</t>
  </si>
  <si>
    <t>Fcf1</t>
  </si>
  <si>
    <t>PF04901</t>
  </si>
  <si>
    <t>RAMP</t>
  </si>
  <si>
    <t xml:space="preserve">Receptor activity modifying family </t>
  </si>
  <si>
    <t>PF04902</t>
  </si>
  <si>
    <t>Nab1</t>
  </si>
  <si>
    <t>Conserved region in Nab1</t>
  </si>
  <si>
    <t>PF04904</t>
  </si>
  <si>
    <t>NCD1</t>
  </si>
  <si>
    <t>NAB conserved region 1 (NCD1)</t>
  </si>
  <si>
    <t>PF04905</t>
  </si>
  <si>
    <t>NCD2</t>
  </si>
  <si>
    <t>NAB conserved region 2 (NCD2)</t>
  </si>
  <si>
    <t>PF04906</t>
  </si>
  <si>
    <t>Tweety</t>
  </si>
  <si>
    <t>PF04908</t>
  </si>
  <si>
    <t>SH3BGR</t>
  </si>
  <si>
    <t>SH3-binding, glutamic acid-rich protein</t>
  </si>
  <si>
    <t>PF04909</t>
  </si>
  <si>
    <t>Amidohydro_2</t>
  </si>
  <si>
    <t>Amidohydrolase</t>
  </si>
  <si>
    <t>PF04910</t>
  </si>
  <si>
    <t>Tcf25</t>
  </si>
  <si>
    <t>Transcriptional repressor TCF25</t>
  </si>
  <si>
    <t>PF04911</t>
  </si>
  <si>
    <t>ATP-synt_J</t>
  </si>
  <si>
    <t>ATP synthase j chain</t>
  </si>
  <si>
    <t>PF04912</t>
  </si>
  <si>
    <t>Dynamitin</t>
  </si>
  <si>
    <t xml:space="preserve">Dynamitin </t>
  </si>
  <si>
    <t>PF04913</t>
  </si>
  <si>
    <t>Baculo_Y142</t>
  </si>
  <si>
    <t>Baculovirus Y142 protein</t>
  </si>
  <si>
    <t>PF04914</t>
  </si>
  <si>
    <t>DltD_C</t>
  </si>
  <si>
    <t>DltD C-terminal region</t>
  </si>
  <si>
    <t>PF04915</t>
  </si>
  <si>
    <t>DltD_N</t>
  </si>
  <si>
    <t>DltD N-terminal region</t>
  </si>
  <si>
    <t>PF04916</t>
  </si>
  <si>
    <t>Phospholip_B</t>
  </si>
  <si>
    <t>Phospholipase B</t>
  </si>
  <si>
    <t>PF04917</t>
  </si>
  <si>
    <t>Shufflon_N</t>
  </si>
  <si>
    <t>Bacterial shufflon protein, N-terminal constant region</t>
  </si>
  <si>
    <t>PF04918</t>
  </si>
  <si>
    <t>DltD_M</t>
  </si>
  <si>
    <t>DltD central region</t>
  </si>
  <si>
    <t>PF04919</t>
  </si>
  <si>
    <t>DUF655</t>
  </si>
  <si>
    <t>Protein of unknown function (DUF655)</t>
  </si>
  <si>
    <t>PF04920</t>
  </si>
  <si>
    <t>DUF656</t>
  </si>
  <si>
    <t xml:space="preserve">Family of unknown function (DUF656) </t>
  </si>
  <si>
    <t>PF04921</t>
  </si>
  <si>
    <t>XAP5</t>
  </si>
  <si>
    <t>XAP5, circadian clock regulator</t>
  </si>
  <si>
    <t>PF04922</t>
  </si>
  <si>
    <t>DIE2_ALG1</t>
  </si>
  <si>
    <t>DIE2/ALG1 family</t>
  </si>
  <si>
    <t>PF04923</t>
  </si>
  <si>
    <t>Ninjurin</t>
  </si>
  <si>
    <t xml:space="preserve">Ninjurin </t>
  </si>
  <si>
    <t>PF04924</t>
  </si>
  <si>
    <t>Pox_A6</t>
  </si>
  <si>
    <t xml:space="preserve">Poxvirus A6 protein </t>
  </si>
  <si>
    <t>PF04925</t>
  </si>
  <si>
    <t>SHQ1</t>
  </si>
  <si>
    <t>SHQ1 protein</t>
  </si>
  <si>
    <t>PF04926</t>
  </si>
  <si>
    <t>PAP_RNA-bind</t>
  </si>
  <si>
    <t>Poly(A) polymerase predicted RNA binding domain</t>
  </si>
  <si>
    <t>PF04927</t>
  </si>
  <si>
    <t>SMP</t>
  </si>
  <si>
    <t>Seed maturation protein</t>
  </si>
  <si>
    <t>PF04928</t>
  </si>
  <si>
    <t>PAP_central</t>
  </si>
  <si>
    <t>Poly(A) polymerase central domain</t>
  </si>
  <si>
    <t>PF04929</t>
  </si>
  <si>
    <t>Herpes_DNAp_acc</t>
  </si>
  <si>
    <t xml:space="preserve">Herpes DNA replication accessory factor </t>
  </si>
  <si>
    <t>PF04930</t>
  </si>
  <si>
    <t>FUN14</t>
  </si>
  <si>
    <t>FUN14 family</t>
  </si>
  <si>
    <t>PF04931</t>
  </si>
  <si>
    <t>DNA_pol_phi</t>
  </si>
  <si>
    <t>DNA polymerase phi</t>
  </si>
  <si>
    <t>PF04932</t>
  </si>
  <si>
    <t>Wzy_C</t>
  </si>
  <si>
    <t>O-Antigen ligase</t>
  </si>
  <si>
    <t>PF04934</t>
  </si>
  <si>
    <t>Med6</t>
  </si>
  <si>
    <t>MED6 mediator sub complex component</t>
  </si>
  <si>
    <t>PF04935</t>
  </si>
  <si>
    <t>SURF6</t>
  </si>
  <si>
    <t>Surfeit locus protein 6</t>
  </si>
  <si>
    <t>PF04936</t>
  </si>
  <si>
    <t>DUF658</t>
  </si>
  <si>
    <t>Protein of unknown function (DUF658)</t>
  </si>
  <si>
    <t>PF04937</t>
  </si>
  <si>
    <t>DUF659</t>
  </si>
  <si>
    <t>Protein of unknown function (DUF 659)</t>
  </si>
  <si>
    <t>PF04938</t>
  </si>
  <si>
    <t>SIP1</t>
  </si>
  <si>
    <t>Survival motor neuron (SMN) interacting protein 1 (SIP1)</t>
  </si>
  <si>
    <t>PF04939</t>
  </si>
  <si>
    <t>RRS1</t>
  </si>
  <si>
    <t>Ribosome biogenesis regulatory protein (RRS1)</t>
  </si>
  <si>
    <t>PF04940</t>
  </si>
  <si>
    <t>BLUF</t>
  </si>
  <si>
    <t>Sensors of blue-light using FAD</t>
  </si>
  <si>
    <t>PF04941</t>
  </si>
  <si>
    <t>LEF-8</t>
  </si>
  <si>
    <t>Late expression factor 8 (LEF-8)</t>
  </si>
  <si>
    <t>PF04942</t>
  </si>
  <si>
    <t>CC</t>
  </si>
  <si>
    <t>CC domain</t>
  </si>
  <si>
    <t>PF04943</t>
  </si>
  <si>
    <t>Pox_F11</t>
  </si>
  <si>
    <t>Poxvirus F11 protein</t>
  </si>
  <si>
    <t>PF04945</t>
  </si>
  <si>
    <t>YHS</t>
  </si>
  <si>
    <t>YHS domain</t>
  </si>
  <si>
    <t>PF04947</t>
  </si>
  <si>
    <t>Pox_VLTF3</t>
  </si>
  <si>
    <t xml:space="preserve">Poxvirus Late Transcription Factor VLTF3 like </t>
  </si>
  <si>
    <t>PF04948</t>
  </si>
  <si>
    <t>Pox_A51</t>
  </si>
  <si>
    <t xml:space="preserve">Poxvirus A51 protein </t>
  </si>
  <si>
    <t>PF04949</t>
  </si>
  <si>
    <t>Transcrip_act</t>
  </si>
  <si>
    <t>Transcriptional activator</t>
  </si>
  <si>
    <t>PF04950</t>
  </si>
  <si>
    <t>RIBIOP_C</t>
  </si>
  <si>
    <t>4S ribosome biogenesis protein Tsr1 and BMS1 C-terminal</t>
  </si>
  <si>
    <t>PF04951</t>
  </si>
  <si>
    <t>Peptidase_M55</t>
  </si>
  <si>
    <t>D-aminopeptidase</t>
  </si>
  <si>
    <t>PF04952</t>
  </si>
  <si>
    <t>AstE_AspA</t>
  </si>
  <si>
    <t>Succinylglutamate desuccinylase / Aspartoacylase family</t>
  </si>
  <si>
    <t>PF04954</t>
  </si>
  <si>
    <t>SIP</t>
  </si>
  <si>
    <t>Siderophore-interacting protein</t>
  </si>
  <si>
    <t>PF04955</t>
  </si>
  <si>
    <t>HupE_UreJ</t>
  </si>
  <si>
    <t>HupE / UreJ protein</t>
  </si>
  <si>
    <t>PF04956</t>
  </si>
  <si>
    <t>TrbC</t>
  </si>
  <si>
    <t>TrbC/VIRB2 family</t>
  </si>
  <si>
    <t>PF04957</t>
  </si>
  <si>
    <t>RMF</t>
  </si>
  <si>
    <t>Ribosome modulation factor</t>
  </si>
  <si>
    <t>PF04958</t>
  </si>
  <si>
    <t>AstA</t>
  </si>
  <si>
    <t>Arginine N-succinyltransferase beta subunit</t>
  </si>
  <si>
    <t>PF04959</t>
  </si>
  <si>
    <t>ARS2</t>
  </si>
  <si>
    <t>Arsenite-resistance protein 2</t>
  </si>
  <si>
    <t>PF04960</t>
  </si>
  <si>
    <t>Glutaminase</t>
  </si>
  <si>
    <t>PF04961</t>
  </si>
  <si>
    <t>FTCD_C</t>
  </si>
  <si>
    <t>Formiminotransferase-cyclodeaminase</t>
  </si>
  <si>
    <t>PF04962</t>
  </si>
  <si>
    <t>KduI</t>
  </si>
  <si>
    <t>KduI/IolB family</t>
  </si>
  <si>
    <t>PF04963</t>
  </si>
  <si>
    <t>Sigma54_CBD</t>
  </si>
  <si>
    <t>Sigma-54 factor, core binding domain</t>
  </si>
  <si>
    <t>PF04964</t>
  </si>
  <si>
    <t>Flp_Fap</t>
  </si>
  <si>
    <t>Flp/Fap pilin component</t>
  </si>
  <si>
    <t>PF04965</t>
  </si>
  <si>
    <t>GPW_gp25</t>
  </si>
  <si>
    <t>Gene 25-like lysozyme</t>
  </si>
  <si>
    <t>PF04966</t>
  </si>
  <si>
    <t>OprB</t>
  </si>
  <si>
    <t>Carbohydrate-selective porin, OprB family</t>
  </si>
  <si>
    <t>PF04967</t>
  </si>
  <si>
    <t>HTH DNA binding domain</t>
  </si>
  <si>
    <t>PF04968</t>
  </si>
  <si>
    <t>CHORD</t>
  </si>
  <si>
    <t xml:space="preserve">CHORD </t>
  </si>
  <si>
    <t>PF04969</t>
  </si>
  <si>
    <t>CS</t>
  </si>
  <si>
    <t>CS domain</t>
  </si>
  <si>
    <t>PF04970</t>
  </si>
  <si>
    <t>LRAT</t>
  </si>
  <si>
    <t>Lecithin retinol acyltransferase</t>
  </si>
  <si>
    <t>PF04971</t>
  </si>
  <si>
    <t>Phage_holin_2_1</t>
  </si>
  <si>
    <t xml:space="preserve">Bacteriophage P21 holin S </t>
  </si>
  <si>
    <t>PF04972</t>
  </si>
  <si>
    <t>BON</t>
  </si>
  <si>
    <t>BON domain</t>
  </si>
  <si>
    <t>PF04973</t>
  </si>
  <si>
    <t>NMN_transporter</t>
  </si>
  <si>
    <t>Nicotinamide mononucleotide transporter</t>
  </si>
  <si>
    <t>PF04976</t>
  </si>
  <si>
    <t>DmsC</t>
  </si>
  <si>
    <t>DMSO reductase anchor subunit (DmsC)</t>
  </si>
  <si>
    <t>PF04977</t>
  </si>
  <si>
    <t>DivIC</t>
  </si>
  <si>
    <t>Septum formation initiator</t>
  </si>
  <si>
    <t>PF04978</t>
  </si>
  <si>
    <t>DUF664</t>
  </si>
  <si>
    <t>Protein of unknown function (DUF664)</t>
  </si>
  <si>
    <t>PF04979</t>
  </si>
  <si>
    <t>IPP-2</t>
  </si>
  <si>
    <t>Protein phosphatase inhibitor 2 (IPP-2)</t>
  </si>
  <si>
    <t>PF04981</t>
  </si>
  <si>
    <t>NMD3</t>
  </si>
  <si>
    <t xml:space="preserve">NMD3 family </t>
  </si>
  <si>
    <t>PF04982</t>
  </si>
  <si>
    <t>HPP</t>
  </si>
  <si>
    <t>HPP family</t>
  </si>
  <si>
    <t>PF04983</t>
  </si>
  <si>
    <t>RNA_pol_Rpb1_3</t>
  </si>
  <si>
    <t>RNA polymerase Rpb1, domain 3</t>
  </si>
  <si>
    <t>PF04984</t>
  </si>
  <si>
    <t>Phage_sheath_1</t>
  </si>
  <si>
    <t>Phage tail sheath protein</t>
  </si>
  <si>
    <t>PF04985</t>
  </si>
  <si>
    <t>Phage_tube</t>
  </si>
  <si>
    <t>Phage tail tube protein FII</t>
  </si>
  <si>
    <t>PF04986</t>
  </si>
  <si>
    <t>Y2_Tnp</t>
  </si>
  <si>
    <t>Putative transposase</t>
  </si>
  <si>
    <t>PF04987</t>
  </si>
  <si>
    <t>PigN</t>
  </si>
  <si>
    <t>Phosphatidylinositolglycan class N (PIG-N)</t>
  </si>
  <si>
    <t>PF04988</t>
  </si>
  <si>
    <t>AKAP95</t>
  </si>
  <si>
    <t>A-kinase anchoring protein 95 (AKAP95)</t>
  </si>
  <si>
    <t>PF04989</t>
  </si>
  <si>
    <t>CmcI</t>
  </si>
  <si>
    <t>Cephalosporin hydroxylase</t>
  </si>
  <si>
    <t>PF04990</t>
  </si>
  <si>
    <t>RNA_pol_Rpb1_7</t>
  </si>
  <si>
    <t>RNA polymerase Rpb1, domain 7</t>
  </si>
  <si>
    <t>PF04991</t>
  </si>
  <si>
    <t>LicD</t>
  </si>
  <si>
    <t>LicD family</t>
  </si>
  <si>
    <t>PF04992</t>
  </si>
  <si>
    <t>RNA_pol_Rpb1_6</t>
  </si>
  <si>
    <t>RNA polymerase Rpb1, domain 6</t>
  </si>
  <si>
    <t>PF04993</t>
  </si>
  <si>
    <t>TfoX_N</t>
  </si>
  <si>
    <t>TfoX N-terminal domain</t>
  </si>
  <si>
    <t>PF04994</t>
  </si>
  <si>
    <t>TfoX_C</t>
  </si>
  <si>
    <t>TfoX C-terminal domain</t>
  </si>
  <si>
    <t>PF04995</t>
  </si>
  <si>
    <t>CcmD</t>
  </si>
  <si>
    <t>Heme exporter protein D (CcmD)</t>
  </si>
  <si>
    <t>PF04996</t>
  </si>
  <si>
    <t>AstB</t>
  </si>
  <si>
    <t>Succinylarginine dihydrolase</t>
  </si>
  <si>
    <t>PF04997</t>
  </si>
  <si>
    <t>RNA_pol_Rpb1_1</t>
  </si>
  <si>
    <t>RNA polymerase Rpb1, domain 1</t>
  </si>
  <si>
    <t>PF04998</t>
  </si>
  <si>
    <t>RNA_pol_Rpb1_5</t>
  </si>
  <si>
    <t>RNA polymerase Rpb1, domain 5</t>
  </si>
  <si>
    <t>PF04999</t>
  </si>
  <si>
    <t>FtsL</t>
  </si>
  <si>
    <t>Cell division protein FtsL</t>
  </si>
  <si>
    <t>PF05000</t>
  </si>
  <si>
    <t>RNA_pol_Rpb1_4</t>
  </si>
  <si>
    <t>RNA polymerase Rpb1, domain 4</t>
  </si>
  <si>
    <t>PF05001</t>
  </si>
  <si>
    <t>RNA_pol_Rpb1_R</t>
  </si>
  <si>
    <t xml:space="preserve">RNA polymerase Rpb1 C-terminal repeat </t>
  </si>
  <si>
    <t>PF05002</t>
  </si>
  <si>
    <t>SGS</t>
  </si>
  <si>
    <t xml:space="preserve">SGS domain </t>
  </si>
  <si>
    <t>PF05003</t>
  </si>
  <si>
    <t>DUF668</t>
  </si>
  <si>
    <t>Protein of unknown function (DUF668)</t>
  </si>
  <si>
    <t>PF05004</t>
  </si>
  <si>
    <t>IFRD</t>
  </si>
  <si>
    <t>Interferon-related developmental regulator (IFRD)</t>
  </si>
  <si>
    <t>PF05005</t>
  </si>
  <si>
    <t>Ocnus</t>
  </si>
  <si>
    <t>Janus/Ocnus family (Ocnus)</t>
  </si>
  <si>
    <t>PF05006</t>
  </si>
  <si>
    <t>DUF666</t>
  </si>
  <si>
    <t>Protein of unknown function (DUF666)</t>
  </si>
  <si>
    <t>PF05007</t>
  </si>
  <si>
    <t>Mannosyl_trans</t>
  </si>
  <si>
    <t>Mannosyltransferase (PIG-M)</t>
  </si>
  <si>
    <t>PF05008</t>
  </si>
  <si>
    <t>V-SNARE</t>
  </si>
  <si>
    <t>Vesicle transport v-SNARE protein N-terminus</t>
  </si>
  <si>
    <t>PF05009</t>
  </si>
  <si>
    <t>EBV-NA3</t>
  </si>
  <si>
    <t>Epstein-Barr virus nuclear antigen 3 (EBNA-3)</t>
  </si>
  <si>
    <t>PF05010</t>
  </si>
  <si>
    <t>TACC</t>
  </si>
  <si>
    <t>Transforming acidic coiled-coil-containing protein (TACC)</t>
  </si>
  <si>
    <t>PF05011</t>
  </si>
  <si>
    <t>DBR1</t>
  </si>
  <si>
    <t>Lariat debranching enzyme, C-terminal domain</t>
  </si>
  <si>
    <t>PF05013</t>
  </si>
  <si>
    <t>FGase</t>
  </si>
  <si>
    <t>N-formylglutamate amidohydrolase</t>
  </si>
  <si>
    <t>PF05014</t>
  </si>
  <si>
    <t>Nuc_deoxyrib_tr</t>
  </si>
  <si>
    <t>Nucleoside 2-deoxyribosyltransferase</t>
  </si>
  <si>
    <t>PF05015</t>
  </si>
  <si>
    <t>HigB-like_toxin</t>
  </si>
  <si>
    <t>RelE-like toxin of type II toxin-antitoxin system HigB</t>
  </si>
  <si>
    <t>PF05016</t>
  </si>
  <si>
    <t>ParE_toxin</t>
  </si>
  <si>
    <t>ParE toxin of type II toxin-antitoxin system, parDE</t>
  </si>
  <si>
    <t>PF05017</t>
  </si>
  <si>
    <t>TMP</t>
  </si>
  <si>
    <t>TMP repeat</t>
  </si>
  <si>
    <t>PF05018</t>
  </si>
  <si>
    <t>DUF667</t>
  </si>
  <si>
    <t>Protein of unknown function (DUF667)</t>
  </si>
  <si>
    <t>PF05019</t>
  </si>
  <si>
    <t>Coq4</t>
  </si>
  <si>
    <t>Coenzyme Q (ubiquinone) biosynthesis protein Coq4</t>
  </si>
  <si>
    <t>PF05020</t>
  </si>
  <si>
    <t>zf-NPL4</t>
  </si>
  <si>
    <t>NPL4 family, putative zinc binding region</t>
  </si>
  <si>
    <t>PF05021</t>
  </si>
  <si>
    <t>NPL4</t>
  </si>
  <si>
    <t>NPL4 family</t>
  </si>
  <si>
    <t>PF05022</t>
  </si>
  <si>
    <t>SRP4_C</t>
  </si>
  <si>
    <t>SRP4, C-terminal domain</t>
  </si>
  <si>
    <t>PF05023</t>
  </si>
  <si>
    <t>Phytochelatin</t>
  </si>
  <si>
    <t>Phytochelatin synthase</t>
  </si>
  <si>
    <t>PF05024</t>
  </si>
  <si>
    <t>Gpi1</t>
  </si>
  <si>
    <t>N-acetylglucosaminyl transferase component (Gpi1)</t>
  </si>
  <si>
    <t>PF05025</t>
  </si>
  <si>
    <t>RbsD_FucU</t>
  </si>
  <si>
    <t>RbsD / FucU transport protein family</t>
  </si>
  <si>
    <t>PF05026</t>
  </si>
  <si>
    <t>DCP2</t>
  </si>
  <si>
    <t>Dcp2, box A domain</t>
  </si>
  <si>
    <t>PF05028</t>
  </si>
  <si>
    <t>PARG_cat</t>
  </si>
  <si>
    <t>Poly (ADP-ribose) glycohydrolase (PARG)</t>
  </si>
  <si>
    <t>PF05029</t>
  </si>
  <si>
    <t>TIMELESS_C</t>
  </si>
  <si>
    <t>Timeless protein C terminal region</t>
  </si>
  <si>
    <t>PF05030</t>
  </si>
  <si>
    <t>SSXT</t>
  </si>
  <si>
    <t>SSXT protein (N-terminal region)</t>
  </si>
  <si>
    <t>PF05031</t>
  </si>
  <si>
    <t>NEAT</t>
  </si>
  <si>
    <t xml:space="preserve">Iron Transport-associated domain </t>
  </si>
  <si>
    <t>PF05032</t>
  </si>
  <si>
    <t>Spo12</t>
  </si>
  <si>
    <t>Spo12 family</t>
  </si>
  <si>
    <t>PF05033</t>
  </si>
  <si>
    <t>Pre-SET</t>
  </si>
  <si>
    <t>Pre-SET motif</t>
  </si>
  <si>
    <t>PF05034</t>
  </si>
  <si>
    <t>MAAL_N</t>
  </si>
  <si>
    <t>Methylaspartate ammonia-lyase N-terminus</t>
  </si>
  <si>
    <t>PF05035</t>
  </si>
  <si>
    <t>DGOK</t>
  </si>
  <si>
    <t>2-keto-3-deoxy-galactonokinase</t>
  </si>
  <si>
    <t>PF05036</t>
  </si>
  <si>
    <t>SPOR</t>
  </si>
  <si>
    <t>Sporulation related domain</t>
  </si>
  <si>
    <t>PF05037</t>
  </si>
  <si>
    <t>DUF669</t>
  </si>
  <si>
    <t>Protein of unknown function (DUF669)</t>
  </si>
  <si>
    <t>PF05038</t>
  </si>
  <si>
    <t>Cytochrom_B558a</t>
  </si>
  <si>
    <t>Cytochrome Cytochrome b558 alpha-subunit</t>
  </si>
  <si>
    <t>PF05039</t>
  </si>
  <si>
    <t>Agouti</t>
  </si>
  <si>
    <t>Agouti protein</t>
  </si>
  <si>
    <t>PF05041</t>
  </si>
  <si>
    <t>Pecanex_C</t>
  </si>
  <si>
    <t>Pecanex protein (C-terminus)</t>
  </si>
  <si>
    <t>PF05042</t>
  </si>
  <si>
    <t>Caleosin</t>
  </si>
  <si>
    <t>Caleosin related protein</t>
  </si>
  <si>
    <t>PF05043</t>
  </si>
  <si>
    <t>Mga</t>
  </si>
  <si>
    <t>Mga helix-turn-helix domain</t>
  </si>
  <si>
    <t>PF05044</t>
  </si>
  <si>
    <t>HPD</t>
  </si>
  <si>
    <t>Homeo-prospero domain</t>
  </si>
  <si>
    <t>PF05045</t>
  </si>
  <si>
    <t>RgpF</t>
  </si>
  <si>
    <t>Rhamnan synthesis protein F</t>
  </si>
  <si>
    <t>PF05046</t>
  </si>
  <si>
    <t>Img2</t>
  </si>
  <si>
    <t>Mitochondrial large subunit ribosomal protein (Img2)</t>
  </si>
  <si>
    <t>PF05047</t>
  </si>
  <si>
    <t>L51_S25_CI-B8</t>
  </si>
  <si>
    <t xml:space="preserve">Mitochondrial ribosomal protein L51 / S25 / CI-B8 domain </t>
  </si>
  <si>
    <t>PF05048</t>
  </si>
  <si>
    <t>NosD</t>
  </si>
  <si>
    <t>Periplasmic copper-binding protein (NosD)</t>
  </si>
  <si>
    <t>PF05049</t>
  </si>
  <si>
    <t>IIGP</t>
  </si>
  <si>
    <t>Interferon-inducible GTPase (IIGP)</t>
  </si>
  <si>
    <t>PF05050</t>
  </si>
  <si>
    <t>Methyltransf_21</t>
  </si>
  <si>
    <t>Methyltransferase FkbM domain</t>
  </si>
  <si>
    <t>PF05051</t>
  </si>
  <si>
    <t>COX17</t>
  </si>
  <si>
    <t>Cytochrome C oxidase copper chaperone (COX17)</t>
  </si>
  <si>
    <t>PF05052</t>
  </si>
  <si>
    <t>MerE</t>
  </si>
  <si>
    <t>MerE protein</t>
  </si>
  <si>
    <t>PF05053</t>
  </si>
  <si>
    <t>Menin</t>
  </si>
  <si>
    <t>PF05054</t>
  </si>
  <si>
    <t>DUF673</t>
  </si>
  <si>
    <t>Protein of unknown function (DUF673)</t>
  </si>
  <si>
    <t>PF05055</t>
  </si>
  <si>
    <t>DUF677</t>
  </si>
  <si>
    <t>Protein of unknown function (DUF677)</t>
  </si>
  <si>
    <t>PF05056</t>
  </si>
  <si>
    <t>DUF674</t>
  </si>
  <si>
    <t>Protein of unknown function (DUF674)</t>
  </si>
  <si>
    <t>PF05057</t>
  </si>
  <si>
    <t>DUF676</t>
  </si>
  <si>
    <t>Putative serine esterase (DUF676)</t>
  </si>
  <si>
    <t>PF05058</t>
  </si>
  <si>
    <t>ActA</t>
  </si>
  <si>
    <t>ActA Protein</t>
  </si>
  <si>
    <t>PF05059</t>
  </si>
  <si>
    <t>Orbi_VP4</t>
  </si>
  <si>
    <t>Orbivirus VP4 core protein</t>
  </si>
  <si>
    <t>PF05060</t>
  </si>
  <si>
    <t>MGAT2</t>
  </si>
  <si>
    <t>N-acetylglucosaminyltransferase II (MGAT2)</t>
  </si>
  <si>
    <t>PF05061</t>
  </si>
  <si>
    <t>Pox_A11</t>
  </si>
  <si>
    <t>Poxvirus A11 Protein</t>
  </si>
  <si>
    <t>PF05062</t>
  </si>
  <si>
    <t>RICH</t>
  </si>
  <si>
    <t>RICH domain</t>
  </si>
  <si>
    <t>PF05063</t>
  </si>
  <si>
    <t>MT-A7</t>
  </si>
  <si>
    <t xml:space="preserve">MT-A7 </t>
  </si>
  <si>
    <t>PF05064</t>
  </si>
  <si>
    <t>Nsp1_C</t>
  </si>
  <si>
    <t>Nsp1-like C-terminal region</t>
  </si>
  <si>
    <t>PF05065</t>
  </si>
  <si>
    <t>Phage_capsid</t>
  </si>
  <si>
    <t xml:space="preserve">Phage capsid family </t>
  </si>
  <si>
    <t>PF05066</t>
  </si>
  <si>
    <t>HARE-HTH</t>
  </si>
  <si>
    <t>HB1, ASXL, restriction endonuclease HTH domain</t>
  </si>
  <si>
    <t>PF05067</t>
  </si>
  <si>
    <t>Mn_catalase</t>
  </si>
  <si>
    <t>Manganese containing catalase</t>
  </si>
  <si>
    <t>PF05068</t>
  </si>
  <si>
    <t>MtlR</t>
  </si>
  <si>
    <t>Mannitol repressor</t>
  </si>
  <si>
    <t>PF05069</t>
  </si>
  <si>
    <t>Phage_tail_S</t>
  </si>
  <si>
    <t xml:space="preserve">Phage virion morphogenesis family </t>
  </si>
  <si>
    <t>PF05071</t>
  </si>
  <si>
    <t>NDUFA12</t>
  </si>
  <si>
    <t>NADH ubiquinone oxidoreductase subunit NDUFA12</t>
  </si>
  <si>
    <t>PF05072</t>
  </si>
  <si>
    <t>Herpes_UL43</t>
  </si>
  <si>
    <t>Herpesvirus UL43 protein</t>
  </si>
  <si>
    <t>PF05073</t>
  </si>
  <si>
    <t>Baculo_p24</t>
  </si>
  <si>
    <t>Baculovirus P24 capsid protein</t>
  </si>
  <si>
    <t>PF05075</t>
  </si>
  <si>
    <t>DUF684</t>
  </si>
  <si>
    <t>Protein of unknown function (DUF684)</t>
  </si>
  <si>
    <t>PF05076</t>
  </si>
  <si>
    <t>SUFU</t>
  </si>
  <si>
    <t>Suppressor of fused protein (SUFU)</t>
  </si>
  <si>
    <t>PF05077</t>
  </si>
  <si>
    <t>DUF678</t>
  </si>
  <si>
    <t>Protein of unknown function (DUF678)</t>
  </si>
  <si>
    <t>PF05078</t>
  </si>
  <si>
    <t>DUF679</t>
  </si>
  <si>
    <t>Protein of unknown function (DUF679)</t>
  </si>
  <si>
    <t>PF05079</t>
  </si>
  <si>
    <t>Protein of unknown function (DUF68)</t>
  </si>
  <si>
    <t>PF05080</t>
  </si>
  <si>
    <t>DUF681</t>
  </si>
  <si>
    <t>Protein of unknown function (DUF681)</t>
  </si>
  <si>
    <t>PF05081</t>
  </si>
  <si>
    <t>DUF682</t>
  </si>
  <si>
    <t>Protein of unknown function (DUF682)</t>
  </si>
  <si>
    <t>PF05082</t>
  </si>
  <si>
    <t>Rop-like</t>
  </si>
  <si>
    <t>PF05083</t>
  </si>
  <si>
    <t>LST1</t>
  </si>
  <si>
    <t>LST-1 protein</t>
  </si>
  <si>
    <t>PF05084</t>
  </si>
  <si>
    <t>GRA6</t>
  </si>
  <si>
    <t>Granule antigen protein (GRA6)</t>
  </si>
  <si>
    <t>PF05085</t>
  </si>
  <si>
    <t>DUF685</t>
  </si>
  <si>
    <t>Protein of unknown function (DUF685)</t>
  </si>
  <si>
    <t>PF05086</t>
  </si>
  <si>
    <t>Dicty_REP</t>
  </si>
  <si>
    <t>Dictyostelium (Slime Mold) REP protein</t>
  </si>
  <si>
    <t>PF05087</t>
  </si>
  <si>
    <t>Rota_VP2</t>
  </si>
  <si>
    <t>Rotavirus VP2 protein</t>
  </si>
  <si>
    <t>PF05088</t>
  </si>
  <si>
    <t>Bac_GDH</t>
  </si>
  <si>
    <t>Bacterial NAD-glutamate dehydrogenase</t>
  </si>
  <si>
    <t>PF05089</t>
  </si>
  <si>
    <t>NAGLU</t>
  </si>
  <si>
    <t>Alpha-N-acetylglucosaminidase (NAGLU) tim-barrel domain</t>
  </si>
  <si>
    <t>PF05090</t>
  </si>
  <si>
    <t>VKG_Carbox</t>
  </si>
  <si>
    <t>Vitamin K-dependent gamma-carboxylase</t>
  </si>
  <si>
    <t>PF05091</t>
  </si>
  <si>
    <t>eIF-3_zeta</t>
  </si>
  <si>
    <t>Eukaryotic translation initiation factor 3 subunit 7 (eIF-3)</t>
  </si>
  <si>
    <t>PF05092</t>
  </si>
  <si>
    <t>PIF</t>
  </si>
  <si>
    <t>Per os infectivity</t>
  </si>
  <si>
    <t>PF05093</t>
  </si>
  <si>
    <t>CIAPIN1</t>
  </si>
  <si>
    <t>Cytokine-induced anti-apoptosis inhibitor 1, Fe-S biogenesis</t>
  </si>
  <si>
    <t>PF05094</t>
  </si>
  <si>
    <t>LEF-9</t>
  </si>
  <si>
    <t>Late expression factor 9 (LEF-9)</t>
  </si>
  <si>
    <t>PF05095</t>
  </si>
  <si>
    <t>DUF687</t>
  </si>
  <si>
    <t>Protein of unknown function (DUF687)</t>
  </si>
  <si>
    <t>PF05096</t>
  </si>
  <si>
    <t>Glu_cyclase_2</t>
  </si>
  <si>
    <t>Glutamine cyclotransferase</t>
  </si>
  <si>
    <t>PF05097</t>
  </si>
  <si>
    <t>DUF688</t>
  </si>
  <si>
    <t>Protein of unknown function (DUF688)</t>
  </si>
  <si>
    <t>PF05098</t>
  </si>
  <si>
    <t>LEF-4</t>
  </si>
  <si>
    <t>Late expression factor 4 (LEF-4)</t>
  </si>
  <si>
    <t>PF05099</t>
  </si>
  <si>
    <t>TerB</t>
  </si>
  <si>
    <t>Tellurite resistance protein TerB</t>
  </si>
  <si>
    <t>PF05100</t>
  </si>
  <si>
    <t>Phage_tail_L</t>
  </si>
  <si>
    <t xml:space="preserve">Phage minor tail protein L </t>
  </si>
  <si>
    <t>PF05101</t>
  </si>
  <si>
    <t>VirB3</t>
  </si>
  <si>
    <t>Type IV secretory pathway, VirB3-like protein</t>
  </si>
  <si>
    <t>PF05102</t>
  </si>
  <si>
    <t>Holin_BlyA</t>
  </si>
  <si>
    <t>holin, BlyA family</t>
  </si>
  <si>
    <t>PF05103</t>
  </si>
  <si>
    <t>DivIVA</t>
  </si>
  <si>
    <t>DivIVA protein</t>
  </si>
  <si>
    <t>PF05104</t>
  </si>
  <si>
    <t>Rib_recp_KP_reg</t>
  </si>
  <si>
    <t>Ribosome receptor lysine/proline rich region</t>
  </si>
  <si>
    <t>PF05105</t>
  </si>
  <si>
    <t>Phage_holin_4_1</t>
  </si>
  <si>
    <t xml:space="preserve">Bacteriophage holin family </t>
  </si>
  <si>
    <t>PF05106</t>
  </si>
  <si>
    <t>Phage_holin_3_1</t>
  </si>
  <si>
    <t>Phage holin family (Lysis protein S)</t>
  </si>
  <si>
    <t>PF05107</t>
  </si>
  <si>
    <t>Cas_Cas7</t>
  </si>
  <si>
    <t>CRISPR-associated protein Cas7</t>
  </si>
  <si>
    <t>PF05108</t>
  </si>
  <si>
    <t>T7SS_ESX1_EccB</t>
  </si>
  <si>
    <t>Type VII secretion system ESX-1, transport TM domain B</t>
  </si>
  <si>
    <t>PF05109</t>
  </si>
  <si>
    <t>Herpes_BLLF1</t>
  </si>
  <si>
    <t>Herpes virus major outer envelope glycoprotein (BLLF1)</t>
  </si>
  <si>
    <t>PF05110</t>
  </si>
  <si>
    <t>AF-4</t>
  </si>
  <si>
    <t>AF-4 proto-oncoprotein</t>
  </si>
  <si>
    <t>PF05111</t>
  </si>
  <si>
    <t>Amelin</t>
  </si>
  <si>
    <t>Ameloblastin precursor (Amelin)</t>
  </si>
  <si>
    <t>PF05112</t>
  </si>
  <si>
    <t>Baculo_p47</t>
  </si>
  <si>
    <t>Baculovirus P47 protein</t>
  </si>
  <si>
    <t>PF05113</t>
  </si>
  <si>
    <t>DUF693</t>
  </si>
  <si>
    <t>Protein of unknown function (DUF693)</t>
  </si>
  <si>
    <t>PF05114</t>
  </si>
  <si>
    <t>DUF692</t>
  </si>
  <si>
    <t>Protein of unknown function (DUF692)</t>
  </si>
  <si>
    <t>PF05115</t>
  </si>
  <si>
    <t>PetL</t>
  </si>
  <si>
    <t>Cytochrome B6-F complex subunit VI (PetL)</t>
  </si>
  <si>
    <t>PF05116</t>
  </si>
  <si>
    <t>S6PP</t>
  </si>
  <si>
    <t>Sucrose-6F-phosphate phosphohydrolase</t>
  </si>
  <si>
    <t>PF05117</t>
  </si>
  <si>
    <t>DUF695</t>
  </si>
  <si>
    <t xml:space="preserve">Family of unknown function (DUF695) </t>
  </si>
  <si>
    <t>PF05118</t>
  </si>
  <si>
    <t>Asp_Arg_Hydrox</t>
  </si>
  <si>
    <t>Aspartyl/Asparaginyl beta-hydroxylase</t>
  </si>
  <si>
    <t>PF05119</t>
  </si>
  <si>
    <t>Terminase_4</t>
  </si>
  <si>
    <t>Phage terminase, small subunit</t>
  </si>
  <si>
    <t>PF05120</t>
  </si>
  <si>
    <t>GvpG</t>
  </si>
  <si>
    <t xml:space="preserve">Gas vesicle protein G </t>
  </si>
  <si>
    <t>PF05121</t>
  </si>
  <si>
    <t>GvpK</t>
  </si>
  <si>
    <t xml:space="preserve">Gas vesicle protein K  </t>
  </si>
  <si>
    <t>PF05122</t>
  </si>
  <si>
    <t>SpdB</t>
  </si>
  <si>
    <t>Mobile element transfer protein</t>
  </si>
  <si>
    <t>PF05123</t>
  </si>
  <si>
    <t>S_layer_N</t>
  </si>
  <si>
    <t xml:space="preserve">S-layer like family, N-terminal region </t>
  </si>
  <si>
    <t>PF05124</t>
  </si>
  <si>
    <t>S_layer_C</t>
  </si>
  <si>
    <t xml:space="preserve">S-layer like family, C-terminal region </t>
  </si>
  <si>
    <t>PF05125</t>
  </si>
  <si>
    <t>Phage_cap_P2</t>
  </si>
  <si>
    <t xml:space="preserve">Phage major capsid protein, P2 family </t>
  </si>
  <si>
    <t>PF05127</t>
  </si>
  <si>
    <t>Helicase_RecD</t>
  </si>
  <si>
    <t>PF05128</t>
  </si>
  <si>
    <t>DUF697</t>
  </si>
  <si>
    <t xml:space="preserve">Domain of unknown function (DUF697) </t>
  </si>
  <si>
    <t>PF05129</t>
  </si>
  <si>
    <t>Elf1</t>
  </si>
  <si>
    <t>Transcription elongation factor Elf1 like</t>
  </si>
  <si>
    <t>PF05130</t>
  </si>
  <si>
    <t>FlgN</t>
  </si>
  <si>
    <t>FlgN protein</t>
  </si>
  <si>
    <t>PF05131</t>
  </si>
  <si>
    <t>Pep3_Vps18</t>
  </si>
  <si>
    <t>Pep3/Vps18/deep orange family</t>
  </si>
  <si>
    <t>PF05132</t>
  </si>
  <si>
    <t>RNA_pol_Rpc4</t>
  </si>
  <si>
    <t>RNA polymerase III RPC4</t>
  </si>
  <si>
    <t>PF05133</t>
  </si>
  <si>
    <t>Phage_prot_Gp6</t>
  </si>
  <si>
    <t>Phage portal protein, SPP1 Gp6-like</t>
  </si>
  <si>
    <t>PF05134</t>
  </si>
  <si>
    <t>T2SSL</t>
  </si>
  <si>
    <t>Type II secretion system (T2SS), protein L</t>
  </si>
  <si>
    <t>PF05135</t>
  </si>
  <si>
    <t>Phage_connect_1</t>
  </si>
  <si>
    <t>Phage gp6-like head-tail connector protein</t>
  </si>
  <si>
    <t>PF05136</t>
  </si>
  <si>
    <t>Phage_portal_2</t>
  </si>
  <si>
    <t xml:space="preserve">Phage portal protein, lambda family </t>
  </si>
  <si>
    <t>PF05137</t>
  </si>
  <si>
    <t>PilN</t>
  </si>
  <si>
    <t>Fimbrial assembly protein (PilN)</t>
  </si>
  <si>
    <t>PF05138</t>
  </si>
  <si>
    <t>PaaA_PaaC</t>
  </si>
  <si>
    <t>Phenylacetic acid catabolic protein</t>
  </si>
  <si>
    <t>PF05139</t>
  </si>
  <si>
    <t>Erythro_esteras</t>
  </si>
  <si>
    <t>Erythromycin esterase</t>
  </si>
  <si>
    <t>PF05140</t>
  </si>
  <si>
    <t>ResB</t>
  </si>
  <si>
    <t xml:space="preserve">ResB-like family </t>
  </si>
  <si>
    <t>PF05141</t>
  </si>
  <si>
    <t>DIT1_PvcA</t>
  </si>
  <si>
    <t>Pyoverdine/dityrosine biosynthesis protein</t>
  </si>
  <si>
    <t>PF05142</t>
  </si>
  <si>
    <t xml:space="preserve">Domain of unknown function (DUF72) </t>
  </si>
  <si>
    <t>PF05144</t>
  </si>
  <si>
    <t>Phage_CRI</t>
  </si>
  <si>
    <t xml:space="preserve">Phage replication protein CRI  </t>
  </si>
  <si>
    <t>PF05145</t>
  </si>
  <si>
    <t>AmoA</t>
  </si>
  <si>
    <t>Putative ammonia monooxygenase</t>
  </si>
  <si>
    <t>PF05147</t>
  </si>
  <si>
    <t>LANC_like</t>
  </si>
  <si>
    <t>Lanthionine synthetase C-like protein</t>
  </si>
  <si>
    <t>PF05148</t>
  </si>
  <si>
    <t>Methyltransf_8</t>
  </si>
  <si>
    <t>Hypothetical methyltransferase</t>
  </si>
  <si>
    <t>PF05149</t>
  </si>
  <si>
    <t>Flagellar_rod</t>
  </si>
  <si>
    <t>Paraflagellar rod protein</t>
  </si>
  <si>
    <t>PF05150</t>
  </si>
  <si>
    <t>Legionella_OMP</t>
  </si>
  <si>
    <t>Legionella pneumophila major outer membrane protein precursor</t>
  </si>
  <si>
    <t>PF05151</t>
  </si>
  <si>
    <t>PsbM</t>
  </si>
  <si>
    <t>Photosystem II reaction centre M protein (PsbM)</t>
  </si>
  <si>
    <t>PF05152</t>
  </si>
  <si>
    <t>DUF75</t>
  </si>
  <si>
    <t>Protein of unknown function (DUF75)</t>
  </si>
  <si>
    <t>PF05153</t>
  </si>
  <si>
    <t>MIOX</t>
  </si>
  <si>
    <t>Myo-inositol oxygenase</t>
  </si>
  <si>
    <t>PF05154</t>
  </si>
  <si>
    <t>TM2</t>
  </si>
  <si>
    <t>TM2 domain</t>
  </si>
  <si>
    <t>PF05155</t>
  </si>
  <si>
    <t>Phage_X</t>
  </si>
  <si>
    <t xml:space="preserve">Phage X family   </t>
  </si>
  <si>
    <t>PF05157</t>
  </si>
  <si>
    <t>T2SSE_N</t>
  </si>
  <si>
    <t>Type II secretion system (T2SS), protein E, N-terminal domain</t>
  </si>
  <si>
    <t>PF05158</t>
  </si>
  <si>
    <t>RNA_pol_Rpc34</t>
  </si>
  <si>
    <t>RNA polymerase Rpc34 subunit</t>
  </si>
  <si>
    <t>PF05159</t>
  </si>
  <si>
    <t>Capsule_synth</t>
  </si>
  <si>
    <t>Capsule polysaccharide biosynthesis protein</t>
  </si>
  <si>
    <t>PF05160</t>
  </si>
  <si>
    <t>DSS1_SEM1</t>
  </si>
  <si>
    <t>DSS1/SEM1 family</t>
  </si>
  <si>
    <t>PF05161</t>
  </si>
  <si>
    <t>MOFRL</t>
  </si>
  <si>
    <t>MOFRL family</t>
  </si>
  <si>
    <t>PF05162</t>
  </si>
  <si>
    <t>Ribosomal_L41</t>
  </si>
  <si>
    <t>Ribosomal protein L41</t>
  </si>
  <si>
    <t>PF05163</t>
  </si>
  <si>
    <t>DinB</t>
  </si>
  <si>
    <t>DinB family</t>
  </si>
  <si>
    <t>PF05164</t>
  </si>
  <si>
    <t>ZapA</t>
  </si>
  <si>
    <t>Cell division protein ZapA</t>
  </si>
  <si>
    <t>PF05165</t>
  </si>
  <si>
    <t>GCH_III</t>
  </si>
  <si>
    <t>GTP cyclohydrolase III</t>
  </si>
  <si>
    <t>PF05166</t>
  </si>
  <si>
    <t>YcgL</t>
  </si>
  <si>
    <t>YcgL domain</t>
  </si>
  <si>
    <t>PF05167</t>
  </si>
  <si>
    <t>DUF711</t>
  </si>
  <si>
    <t>Uncharacterised ACR (DUF711)</t>
  </si>
  <si>
    <t>PF05168</t>
  </si>
  <si>
    <t>HEPN</t>
  </si>
  <si>
    <t>HEPN domain</t>
  </si>
  <si>
    <t>PF05170</t>
  </si>
  <si>
    <t>AsmA</t>
  </si>
  <si>
    <t>AsmA family</t>
  </si>
  <si>
    <t>PF05171</t>
  </si>
  <si>
    <t>HemS</t>
  </si>
  <si>
    <t>Haemin-degrading HemS.ChuX domain</t>
  </si>
  <si>
    <t>PF05172</t>
  </si>
  <si>
    <t>Nup35_RRM</t>
  </si>
  <si>
    <t>Nup53/35/4-type RNA recognition motif</t>
  </si>
  <si>
    <t>PF05173</t>
  </si>
  <si>
    <t>DapB_C</t>
  </si>
  <si>
    <t>Dihydrodipicolinate reductase, C-terminus</t>
  </si>
  <si>
    <t>PF05174</t>
  </si>
  <si>
    <t>CDRN</t>
  </si>
  <si>
    <t>Cysteine-rich D. radiodurans N terminus</t>
  </si>
  <si>
    <t>PF05175</t>
  </si>
  <si>
    <t>MTS</t>
  </si>
  <si>
    <t>Methyltransferase small domain</t>
  </si>
  <si>
    <t>PF05176</t>
  </si>
  <si>
    <t>ATP-synt_1</t>
  </si>
  <si>
    <t>ATP1 protein</t>
  </si>
  <si>
    <t>PF05177</t>
  </si>
  <si>
    <t>RCSD</t>
  </si>
  <si>
    <t>RCSD region</t>
  </si>
  <si>
    <t>PF05178</t>
  </si>
  <si>
    <t>Kri1</t>
  </si>
  <si>
    <t>KRI1-like family</t>
  </si>
  <si>
    <t>PF05179</t>
  </si>
  <si>
    <t>CDC73_C</t>
  </si>
  <si>
    <t>RNA pol II accessory factor, Cdc73 family, C-terminal</t>
  </si>
  <si>
    <t>PF05180</t>
  </si>
  <si>
    <t>zf-DNL</t>
  </si>
  <si>
    <t>DNL zinc finger</t>
  </si>
  <si>
    <t>PF05181</t>
  </si>
  <si>
    <t>XPA_C</t>
  </si>
  <si>
    <t>XPA protein C-terminus</t>
  </si>
  <si>
    <t>PF05182</t>
  </si>
  <si>
    <t>Fip1</t>
  </si>
  <si>
    <t>Fip1 motif</t>
  </si>
  <si>
    <t>PF05183</t>
  </si>
  <si>
    <t>RdRP</t>
  </si>
  <si>
    <t>PF05184</t>
  </si>
  <si>
    <t>SapB_1</t>
  </si>
  <si>
    <t>Saposin-like type B, region 1</t>
  </si>
  <si>
    <t>PF05185</t>
  </si>
  <si>
    <t>PRMT5</t>
  </si>
  <si>
    <t>PRMT5 arginine-N-methyltransferase</t>
  </si>
  <si>
    <t>PF05186</t>
  </si>
  <si>
    <t>Dpy-3</t>
  </si>
  <si>
    <t>Dpy-3 motif</t>
  </si>
  <si>
    <t>PF05187</t>
  </si>
  <si>
    <t>ETF_QO</t>
  </si>
  <si>
    <t>Electron transfer flavoprotein-ubiquinone oxidoreductase, 4Fe-4S</t>
  </si>
  <si>
    <t>PF05188</t>
  </si>
  <si>
    <t>MutS_II</t>
  </si>
  <si>
    <t>MutS domain II</t>
  </si>
  <si>
    <t>PF05189</t>
  </si>
  <si>
    <t>RTC_insert</t>
  </si>
  <si>
    <t>RNA 3'-terminal phosphate cyclase (RTC), insert domain</t>
  </si>
  <si>
    <t>PF05190</t>
  </si>
  <si>
    <t>MutS_IV</t>
  </si>
  <si>
    <t>MutS family domain IV</t>
  </si>
  <si>
    <t>PF05191</t>
  </si>
  <si>
    <t>ADK_lid</t>
  </si>
  <si>
    <t>Adenylate kinase, active site lid</t>
  </si>
  <si>
    <t>PF05192</t>
  </si>
  <si>
    <t>MutS_III</t>
  </si>
  <si>
    <t>MutS domain III</t>
  </si>
  <si>
    <t>PF05193</t>
  </si>
  <si>
    <t>Peptidase_M16_C</t>
  </si>
  <si>
    <t>Peptidase M16 inactive domain</t>
  </si>
  <si>
    <t>PF05194</t>
  </si>
  <si>
    <t>UreE_C</t>
  </si>
  <si>
    <t>UreE urease accessory protein, C-terminal domain</t>
  </si>
  <si>
    <t>PF05195</t>
  </si>
  <si>
    <t>AMP_N</t>
  </si>
  <si>
    <t>Aminopeptidase P, N-terminal domain</t>
  </si>
  <si>
    <t>PF05196</t>
  </si>
  <si>
    <t>PTN_MK_N</t>
  </si>
  <si>
    <t>PTN/MK heparin-binding protein family, N-terminal domain</t>
  </si>
  <si>
    <t>PF05197</t>
  </si>
  <si>
    <t>TRIC</t>
  </si>
  <si>
    <t>TRIC channel</t>
  </si>
  <si>
    <t>PF05198</t>
  </si>
  <si>
    <t>IF3_N</t>
  </si>
  <si>
    <t>Translation initiation factor IF-3, N-terminal domain</t>
  </si>
  <si>
    <t>PF05199</t>
  </si>
  <si>
    <t>GMC_oxred_C</t>
  </si>
  <si>
    <t>PF05201</t>
  </si>
  <si>
    <t>GlutR_N</t>
  </si>
  <si>
    <t>Glutamyl-tRNAGlu reductase, N-terminal domain</t>
  </si>
  <si>
    <t>PF05202</t>
  </si>
  <si>
    <t>Flp_C</t>
  </si>
  <si>
    <t>Recombinase Flp protein</t>
  </si>
  <si>
    <t>PF05203</t>
  </si>
  <si>
    <t>Hom_end_hint</t>
  </si>
  <si>
    <t>Hom_end-associated Hint</t>
  </si>
  <si>
    <t>PF05204</t>
  </si>
  <si>
    <t>Hom_end</t>
  </si>
  <si>
    <t>Homing endonuclease</t>
  </si>
  <si>
    <t>PF05205</t>
  </si>
  <si>
    <t>COMPASS-Shg1</t>
  </si>
  <si>
    <t>COMPASS (Complex proteins associated with Set1p) component shg1</t>
  </si>
  <si>
    <t>PF05206</t>
  </si>
  <si>
    <t>TRM13</t>
  </si>
  <si>
    <t>Methyltransferase TRM13</t>
  </si>
  <si>
    <t>PF05207</t>
  </si>
  <si>
    <t>zf-CSL</t>
  </si>
  <si>
    <t>CSL zinc finger</t>
  </si>
  <si>
    <t>PF05208</t>
  </si>
  <si>
    <t>ALG3</t>
  </si>
  <si>
    <t>ALG3 protein</t>
  </si>
  <si>
    <t>PF05209</t>
  </si>
  <si>
    <t>MinC_N</t>
  </si>
  <si>
    <t>Septum formation inhibitor MinC, N-terminal domain</t>
  </si>
  <si>
    <t>PF05210</t>
  </si>
  <si>
    <t>Sprouty</t>
  </si>
  <si>
    <t>Sprouty protein (Spry)</t>
  </si>
  <si>
    <t>PF05211</t>
  </si>
  <si>
    <t>NLBH</t>
  </si>
  <si>
    <t>Neuraminyllactose-binding hemagglutinin precursor (NLBH)</t>
  </si>
  <si>
    <t>PF05212</t>
  </si>
  <si>
    <t>DUF77</t>
  </si>
  <si>
    <t>Protein of unknown function (DUF77)</t>
  </si>
  <si>
    <t>PF05213</t>
  </si>
  <si>
    <t>Corona_NS2A</t>
  </si>
  <si>
    <t>Coronavirus NS2A protein</t>
  </si>
  <si>
    <t>PF05214</t>
  </si>
  <si>
    <t>Baculo_p33</t>
  </si>
  <si>
    <t>Baculovirus P33</t>
  </si>
  <si>
    <t>PF05215</t>
  </si>
  <si>
    <t>Spiralin</t>
  </si>
  <si>
    <t>PF05216</t>
  </si>
  <si>
    <t>UNC-5</t>
  </si>
  <si>
    <t>UNC-5 family</t>
  </si>
  <si>
    <t>PF05217</t>
  </si>
  <si>
    <t>STOP</t>
  </si>
  <si>
    <t>STOP protein</t>
  </si>
  <si>
    <t>PF05218</t>
  </si>
  <si>
    <t>DUF713</t>
  </si>
  <si>
    <t>Protein of unknown function (DUF713)</t>
  </si>
  <si>
    <t>PF05219</t>
  </si>
  <si>
    <t>DREV</t>
  </si>
  <si>
    <t>DREV methyltransferase</t>
  </si>
  <si>
    <t>PF05220</t>
  </si>
  <si>
    <t>MgpC</t>
  </si>
  <si>
    <t>MgpC protein precursor</t>
  </si>
  <si>
    <t>PF05221</t>
  </si>
  <si>
    <t>AdoHcyase</t>
  </si>
  <si>
    <t>S-adenosyl-L-homocysteine hydrolase</t>
  </si>
  <si>
    <t>PF05222</t>
  </si>
  <si>
    <t>AlaDh_PNT_N</t>
  </si>
  <si>
    <t>Alanine dehydrogenase/PNT, N-terminal domain</t>
  </si>
  <si>
    <t>PF05223</t>
  </si>
  <si>
    <t>MecA_N</t>
  </si>
  <si>
    <t>NTF2-like N-terminal transpeptidase domain</t>
  </si>
  <si>
    <t>PF05224</t>
  </si>
  <si>
    <t>NDT8_PhoG</t>
  </si>
  <si>
    <t>NDT8 / PhoG like DNA-binding  family</t>
  </si>
  <si>
    <t>PF05225</t>
  </si>
  <si>
    <t>HTH_psq</t>
  </si>
  <si>
    <t>helix-turn-helix, Psq domain</t>
  </si>
  <si>
    <t>PF05226</t>
  </si>
  <si>
    <t>CHASE2</t>
  </si>
  <si>
    <t>CHASE2 domain</t>
  </si>
  <si>
    <t>PF05227</t>
  </si>
  <si>
    <t>CHASE3</t>
  </si>
  <si>
    <t>CHASE3 domain</t>
  </si>
  <si>
    <t>PF05228</t>
  </si>
  <si>
    <t>CHASE4</t>
  </si>
  <si>
    <t>CHASE4 domain</t>
  </si>
  <si>
    <t>PF05229</t>
  </si>
  <si>
    <t>SCPU</t>
  </si>
  <si>
    <t>Spore Coat Protein U domain</t>
  </si>
  <si>
    <t>PF05230</t>
  </si>
  <si>
    <t>MASE2</t>
  </si>
  <si>
    <t>MASE2 domain</t>
  </si>
  <si>
    <t>PF05231</t>
  </si>
  <si>
    <t>MASE1</t>
  </si>
  <si>
    <t>PF05232</t>
  </si>
  <si>
    <t>BTP</t>
  </si>
  <si>
    <t>Chlorhexidine efflux transporter</t>
  </si>
  <si>
    <t>PF05233</t>
  </si>
  <si>
    <t>PHB_acc</t>
  </si>
  <si>
    <t>PHB accumulation regulatory domain</t>
  </si>
  <si>
    <t>PF05234</t>
  </si>
  <si>
    <t>UAF_Rrn1</t>
  </si>
  <si>
    <t>UAF complex subunit Rrn1</t>
  </si>
  <si>
    <t>PF05235</t>
  </si>
  <si>
    <t>CHAD</t>
  </si>
  <si>
    <t>CHAD domain</t>
  </si>
  <si>
    <t>PF05236</t>
  </si>
  <si>
    <t>TAF4</t>
  </si>
  <si>
    <t>Transcription initiation factor TFIID component TAF4 family</t>
  </si>
  <si>
    <t>PF05238</t>
  </si>
  <si>
    <t>CENP-N</t>
  </si>
  <si>
    <t>Kinetochore protein CHL4 like</t>
  </si>
  <si>
    <t>PF05239</t>
  </si>
  <si>
    <t>PRC</t>
  </si>
  <si>
    <t>PRC-barrel domain</t>
  </si>
  <si>
    <t>PF05240</t>
  </si>
  <si>
    <t>APOBEC_C</t>
  </si>
  <si>
    <t>APOBEC-like C-terminal domain</t>
  </si>
  <si>
    <t>PF05241</t>
  </si>
  <si>
    <t>EBP</t>
  </si>
  <si>
    <t xml:space="preserve">Emopamil binding protein </t>
  </si>
  <si>
    <t>PF05242</t>
  </si>
  <si>
    <t>GLYCAM-1</t>
  </si>
  <si>
    <t>Glycosylation-dependent cell adhesion molecule 1 (GlyCAM-1)</t>
  </si>
  <si>
    <t>PF05244</t>
  </si>
  <si>
    <t>Brucella_OMP2</t>
  </si>
  <si>
    <t>Brucella outer membrane protein 2</t>
  </si>
  <si>
    <t>PF05246</t>
  </si>
  <si>
    <t>DUF735</t>
  </si>
  <si>
    <t>Protein of unknown function (DUF735)</t>
  </si>
  <si>
    <t>PF05247</t>
  </si>
  <si>
    <t>FlhD</t>
  </si>
  <si>
    <t>Flagellar transcriptional activator (FlhD)</t>
  </si>
  <si>
    <t>PF05248</t>
  </si>
  <si>
    <t>Adeno_E3A</t>
  </si>
  <si>
    <t>Adenovirus E3A</t>
  </si>
  <si>
    <t>PF05250</t>
  </si>
  <si>
    <t>UPF193</t>
  </si>
  <si>
    <t>Uncharacterised protein family (UPF193)</t>
  </si>
  <si>
    <t>PF05251</t>
  </si>
  <si>
    <t>UPF197</t>
  </si>
  <si>
    <t>Uncharacterised protein family (UPF197)</t>
  </si>
  <si>
    <t>PF05253</t>
  </si>
  <si>
    <t>zf-U11-48K</t>
  </si>
  <si>
    <t>U11-48K-like CHHC zinc finger</t>
  </si>
  <si>
    <t>PF05254</t>
  </si>
  <si>
    <t>UPF23</t>
  </si>
  <si>
    <t>Uncharacterised protein family (UPF23)</t>
  </si>
  <si>
    <t>PF05255</t>
  </si>
  <si>
    <t>UPF22</t>
  </si>
  <si>
    <t>Uncharacterised protein family (UPF22)</t>
  </si>
  <si>
    <t>PF05256</t>
  </si>
  <si>
    <t>UPF223</t>
  </si>
  <si>
    <t>Uncharacterised protein family (UPF223)</t>
  </si>
  <si>
    <t>PF05257</t>
  </si>
  <si>
    <t>CHAP</t>
  </si>
  <si>
    <t>CHAP domain</t>
  </si>
  <si>
    <t>PF05258</t>
  </si>
  <si>
    <t>DUF721</t>
  </si>
  <si>
    <t>Protein of unknown function (DUF721)</t>
  </si>
  <si>
    <t>PF05259</t>
  </si>
  <si>
    <t>Herpes_UL1</t>
  </si>
  <si>
    <t>Herpesvirus glycoprotein L</t>
  </si>
  <si>
    <t>PF05261</t>
  </si>
  <si>
    <t>Tra_M</t>
  </si>
  <si>
    <t>TraM protein, DNA-binding</t>
  </si>
  <si>
    <t>PF05262</t>
  </si>
  <si>
    <t>Borrelia_P83</t>
  </si>
  <si>
    <t>Borrelia P83/1 protein</t>
  </si>
  <si>
    <t>PF05263</t>
  </si>
  <si>
    <t>DUF722</t>
  </si>
  <si>
    <t>Protein of unknown function (DUF722)</t>
  </si>
  <si>
    <t>PF05264</t>
  </si>
  <si>
    <t>CfAFP</t>
  </si>
  <si>
    <t>Choristoneura fumiferana antifreeze protein (CfAFP)</t>
  </si>
  <si>
    <t>PF05265</t>
  </si>
  <si>
    <t>DUF723</t>
  </si>
  <si>
    <t>Protein of unknown function (DUF723)</t>
  </si>
  <si>
    <t>PF05266</t>
  </si>
  <si>
    <t>DUF724</t>
  </si>
  <si>
    <t>Protein of unknown function (DUF724)</t>
  </si>
  <si>
    <t>PF05267</t>
  </si>
  <si>
    <t>DUF725</t>
  </si>
  <si>
    <t>Protein of unknown function (DUF725)</t>
  </si>
  <si>
    <t>PF05268</t>
  </si>
  <si>
    <t>GP38</t>
  </si>
  <si>
    <t>Phage tail fibre adhesin Gp38</t>
  </si>
  <si>
    <t>PF05269</t>
  </si>
  <si>
    <t>Phage_CII</t>
  </si>
  <si>
    <t>Bacteriophage CII protein</t>
  </si>
  <si>
    <t>PF05270</t>
  </si>
  <si>
    <t>AbfB</t>
  </si>
  <si>
    <t>Alpha-L-arabinofuranosidase B (ABFB) domain</t>
  </si>
  <si>
    <t>PF05271</t>
  </si>
  <si>
    <t>Tobravirus_2B</t>
  </si>
  <si>
    <t>Tobravirus 2B protein</t>
  </si>
  <si>
    <t>PF05272</t>
  </si>
  <si>
    <t>VirE</t>
  </si>
  <si>
    <t>Virulence-associated protein E</t>
  </si>
  <si>
    <t>PF05273</t>
  </si>
  <si>
    <t>Pox_RNA_Pol_22</t>
  </si>
  <si>
    <t>Poxvirus RNA polymerase 22 kDa subunit</t>
  </si>
  <si>
    <t>PF05274</t>
  </si>
  <si>
    <t>Baculo_E25</t>
  </si>
  <si>
    <t>Occlusion-derived virus envelope protein E25</t>
  </si>
  <si>
    <t>PF05275</t>
  </si>
  <si>
    <t>CopB</t>
  </si>
  <si>
    <t>Copper resistance protein B precursor (CopB)</t>
  </si>
  <si>
    <t>PF05276</t>
  </si>
  <si>
    <t>SH3BP5</t>
  </si>
  <si>
    <t>SH3 domain-binding protein 5 (SH3BP5)</t>
  </si>
  <si>
    <t>PF05277</t>
  </si>
  <si>
    <t>DUF726</t>
  </si>
  <si>
    <t>Protein of unknown function (DUF726)</t>
  </si>
  <si>
    <t>PF05278</t>
  </si>
  <si>
    <t>PEARLI-4</t>
  </si>
  <si>
    <t>Arabidopsis phospholipase-like protein (PEARLI 4)</t>
  </si>
  <si>
    <t>PF05279</t>
  </si>
  <si>
    <t>Asp-B-Hydro_N</t>
  </si>
  <si>
    <t>Aspartyl beta-hydroxylase N-terminal region</t>
  </si>
  <si>
    <t>PF05280</t>
  </si>
  <si>
    <t>FlhC</t>
  </si>
  <si>
    <t>Flagellar transcriptional activator (FlhC)</t>
  </si>
  <si>
    <t>PF05281</t>
  </si>
  <si>
    <t>Secretogranin_V</t>
  </si>
  <si>
    <t>Neuroendocrine protein 7B2 precursor (Secretogranin V)</t>
  </si>
  <si>
    <t>PF05282</t>
  </si>
  <si>
    <t>AAR2</t>
  </si>
  <si>
    <t>AAR2 protein</t>
  </si>
  <si>
    <t>PF05283</t>
  </si>
  <si>
    <t>MGC-24</t>
  </si>
  <si>
    <t>Multi-glycosylated core protein 24 (MGC-24), sialomucin</t>
  </si>
  <si>
    <t>PF05284</t>
  </si>
  <si>
    <t>DUF736</t>
  </si>
  <si>
    <t>Protein of unknown function (DUF736)</t>
  </si>
  <si>
    <t>PF05285</t>
  </si>
  <si>
    <t>SDA1</t>
  </si>
  <si>
    <t>PF05287</t>
  </si>
  <si>
    <t>PMG</t>
  </si>
  <si>
    <t>PMG protein</t>
  </si>
  <si>
    <t>PF05288</t>
  </si>
  <si>
    <t>Pox_A3L</t>
  </si>
  <si>
    <t>Poxvirus A3L Protein</t>
  </si>
  <si>
    <t>PF05289</t>
  </si>
  <si>
    <t>BLYB</t>
  </si>
  <si>
    <t>Borrelia hemolysin accessory protein</t>
  </si>
  <si>
    <t>PF05290</t>
  </si>
  <si>
    <t>Baculo_IE-1</t>
  </si>
  <si>
    <t>Baculovirus immediate-early protein (IE-)</t>
  </si>
  <si>
    <t>PF05291</t>
  </si>
  <si>
    <t>Bystin</t>
  </si>
  <si>
    <t>PF05292</t>
  </si>
  <si>
    <t>MCD</t>
  </si>
  <si>
    <t>Malonyl-CoA decarboxylase (MCD)</t>
  </si>
  <si>
    <t>PF05293</t>
  </si>
  <si>
    <t>ASFV_L11L</t>
  </si>
  <si>
    <t>African swine fever virus (ASFV) L11L protein</t>
  </si>
  <si>
    <t>PF05294</t>
  </si>
  <si>
    <t>Toxin_5</t>
  </si>
  <si>
    <t>Scorpion short toxin</t>
  </si>
  <si>
    <t>PF05295</t>
  </si>
  <si>
    <t>Luciferase_N</t>
  </si>
  <si>
    <t>Luciferase/LBP N-terminal domain</t>
  </si>
  <si>
    <t>PF05296</t>
  </si>
  <si>
    <t>TAS2R</t>
  </si>
  <si>
    <t>Taste receptor protein (TAS2R)</t>
  </si>
  <si>
    <t>PF05297</t>
  </si>
  <si>
    <t>Herpes_LMP1</t>
  </si>
  <si>
    <t>Herpesvirus latent membrane protein 1 (LMP1)</t>
  </si>
  <si>
    <t>PF05298</t>
  </si>
  <si>
    <t>Bombinin</t>
  </si>
  <si>
    <t>PF05299</t>
  </si>
  <si>
    <t>Peptidase_M61</t>
  </si>
  <si>
    <t>M61 glycyl aminopeptidase</t>
  </si>
  <si>
    <t>PF05300</t>
  </si>
  <si>
    <t>DUF737</t>
  </si>
  <si>
    <t>Protein of unknown function (DUF737)</t>
  </si>
  <si>
    <t>PF05301</t>
  </si>
  <si>
    <t>Acetyltransf_16</t>
  </si>
  <si>
    <t xml:space="preserve">GNAT acetyltransferase, Mec-17 </t>
  </si>
  <si>
    <t>PF05302</t>
  </si>
  <si>
    <t>Protein of unknown function (DUF72)</t>
  </si>
  <si>
    <t>PF05303</t>
  </si>
  <si>
    <t>DUF727</t>
  </si>
  <si>
    <t>Protein of unknown function (DUF727)</t>
  </si>
  <si>
    <t>PF05304</t>
  </si>
  <si>
    <t>DUF728</t>
  </si>
  <si>
    <t>Protein of unknown function (DUF728)</t>
  </si>
  <si>
    <t>PF05305</t>
  </si>
  <si>
    <t>DUF732</t>
  </si>
  <si>
    <t>Protein of unknown function (DUF732)</t>
  </si>
  <si>
    <t>PF05306</t>
  </si>
  <si>
    <t>DUF733</t>
  </si>
  <si>
    <t>Protein of unknown function (DUF733)</t>
  </si>
  <si>
    <t>PF05307</t>
  </si>
  <si>
    <t>Bundlin</t>
  </si>
  <si>
    <t>PF05308</t>
  </si>
  <si>
    <t>Mito_fiss_reg</t>
  </si>
  <si>
    <t>Mitochondrial fission regulator</t>
  </si>
  <si>
    <t>PF05309</t>
  </si>
  <si>
    <t>TraE</t>
  </si>
  <si>
    <t>TraE protein</t>
  </si>
  <si>
    <t>PF05310</t>
  </si>
  <si>
    <t>Tenui_NS3</t>
  </si>
  <si>
    <t>Tenuivirus movement protein</t>
  </si>
  <si>
    <t>PF05311</t>
  </si>
  <si>
    <t>Baculo_PP31</t>
  </si>
  <si>
    <t>Baculovirus 33KDa late protein (PP31)</t>
  </si>
  <si>
    <t>PF05313</t>
  </si>
  <si>
    <t>Pox_P21</t>
  </si>
  <si>
    <t>Poxvirus P21 membrane protein</t>
  </si>
  <si>
    <t>PF05314</t>
  </si>
  <si>
    <t>Baculo_ODV-E27</t>
  </si>
  <si>
    <t>Baculovirus occlusion-derived virus envelope protein EC27</t>
  </si>
  <si>
    <t>PF05315</t>
  </si>
  <si>
    <t>ICEA</t>
  </si>
  <si>
    <t>ICEA Protein</t>
  </si>
  <si>
    <t>PF05316</t>
  </si>
  <si>
    <t>VAR1</t>
  </si>
  <si>
    <t>Mitochondrial ribosomal protein (VAR1)</t>
  </si>
  <si>
    <t>PF05317</t>
  </si>
  <si>
    <t>Thermopsin</t>
  </si>
  <si>
    <t>PF05318</t>
  </si>
  <si>
    <t>Tombus_movement</t>
  </si>
  <si>
    <t>Tombusvirus movement protein</t>
  </si>
  <si>
    <t>PF05320</t>
  </si>
  <si>
    <t>Pox_RNA_Pol_19</t>
  </si>
  <si>
    <t>Poxvirus DNA-directed RNA polymerase 19 kDa subunit</t>
  </si>
  <si>
    <t>PF05321</t>
  </si>
  <si>
    <t>HHA</t>
  </si>
  <si>
    <t>Haemolysin expression modulating protein</t>
  </si>
  <si>
    <t>PF05322</t>
  </si>
  <si>
    <t>NinE</t>
  </si>
  <si>
    <t>NINE Protein</t>
  </si>
  <si>
    <t>PF05323</t>
  </si>
  <si>
    <t>Pox_A21</t>
  </si>
  <si>
    <t>Poxvirus A21 Protein</t>
  </si>
  <si>
    <t>PF05324</t>
  </si>
  <si>
    <t>Sperm_Ag_HE2</t>
  </si>
  <si>
    <t>Sperm antigen HE2</t>
  </si>
  <si>
    <t>PF05325</t>
  </si>
  <si>
    <t>DUF73</t>
  </si>
  <si>
    <t>Protein of unknown function (DUF73)</t>
  </si>
  <si>
    <t>PF05326</t>
  </si>
  <si>
    <t>SVA</t>
  </si>
  <si>
    <t>Seminal vesicle autoantigen (SVA)</t>
  </si>
  <si>
    <t>PF05327</t>
  </si>
  <si>
    <t>RRN3</t>
  </si>
  <si>
    <t>RNA polymerase I specific transcription initiation factor RRN3</t>
  </si>
  <si>
    <t>PF05328</t>
  </si>
  <si>
    <t>CybS</t>
  </si>
  <si>
    <t>CybS, succinate dehydrogenase cytochrome B small subunit</t>
  </si>
  <si>
    <t>PF05331</t>
  </si>
  <si>
    <t>DUF742</t>
  </si>
  <si>
    <t>Protein of unknown function (DUF742)</t>
  </si>
  <si>
    <t>PF05332</t>
  </si>
  <si>
    <t>DUF743</t>
  </si>
  <si>
    <t>Protein of unknown function (DUF743)</t>
  </si>
  <si>
    <t>PF05334</t>
  </si>
  <si>
    <t>DUF719</t>
  </si>
  <si>
    <t>Protein of unknown function (DUF719)</t>
  </si>
  <si>
    <t>PF05335</t>
  </si>
  <si>
    <t>DUF745</t>
  </si>
  <si>
    <t>Protein of unknown function (DUF745)</t>
  </si>
  <si>
    <t>PF05336</t>
  </si>
  <si>
    <t>DUF718</t>
  </si>
  <si>
    <t>Domain of unknown function (DUF718)</t>
  </si>
  <si>
    <t>PF05337</t>
  </si>
  <si>
    <t>CSF-1</t>
  </si>
  <si>
    <t>Macrophage colony stimulating factor-1 (CSF-1)</t>
  </si>
  <si>
    <t>PF05338</t>
  </si>
  <si>
    <t>DUF717</t>
  </si>
  <si>
    <t>Protein of unknown function (DUF717)</t>
  </si>
  <si>
    <t>PF05339</t>
  </si>
  <si>
    <t>DUF739</t>
  </si>
  <si>
    <t>Protein of unknown function (DUF739)</t>
  </si>
  <si>
    <t>PF05340</t>
  </si>
  <si>
    <t>DUF74</t>
  </si>
  <si>
    <t>Protein of unknown function (DUF74)</t>
  </si>
  <si>
    <t>PF05341</t>
  </si>
  <si>
    <t>DUF78</t>
  </si>
  <si>
    <t>Protein of unknown function (DUF78)</t>
  </si>
  <si>
    <t>PF05342</t>
  </si>
  <si>
    <t>Peptidase_M26_N</t>
  </si>
  <si>
    <t>M26 IgA1-specific Metallo-endopeptidase N-terminal region</t>
  </si>
  <si>
    <t>PF05343</t>
  </si>
  <si>
    <t>Peptidase_M42</t>
  </si>
  <si>
    <t>M42 glutamyl aminopeptidase</t>
  </si>
  <si>
    <t>PF05344</t>
  </si>
  <si>
    <t>DUF746</t>
  </si>
  <si>
    <t>Domain of Unknown Function (DUF746)</t>
  </si>
  <si>
    <t>PF05345</t>
  </si>
  <si>
    <t>He_PIG</t>
  </si>
  <si>
    <t>Putative Ig domain</t>
  </si>
  <si>
    <t>PF05346</t>
  </si>
  <si>
    <t>DUF747</t>
  </si>
  <si>
    <t>Eukaryotic membrane protein family</t>
  </si>
  <si>
    <t>PF05347</t>
  </si>
  <si>
    <t>Complex1_LYR</t>
  </si>
  <si>
    <t>Complex 1 protein (LYR family)</t>
  </si>
  <si>
    <t>PF05348</t>
  </si>
  <si>
    <t>UMP1</t>
  </si>
  <si>
    <t>Proteasome maturation factor UMP1</t>
  </si>
  <si>
    <t>PF05349</t>
  </si>
  <si>
    <t>GATA-N</t>
  </si>
  <si>
    <t xml:space="preserve">GATA-type transcription activator, N-terminal </t>
  </si>
  <si>
    <t>PF05350</t>
  </si>
  <si>
    <t>GSK-3_bind</t>
  </si>
  <si>
    <t>Glycogen synthase kinase-3 binding</t>
  </si>
  <si>
    <t>PF05351</t>
  </si>
  <si>
    <t>GMP_PDE_delta</t>
  </si>
  <si>
    <t>GMP-PDE, delta subunit</t>
  </si>
  <si>
    <t>PF05352</t>
  </si>
  <si>
    <t>Phage_connector</t>
  </si>
  <si>
    <t>Phage Connector (GP1)</t>
  </si>
  <si>
    <t>PF05353</t>
  </si>
  <si>
    <t>Atracotoxin</t>
  </si>
  <si>
    <t>Delta Atracotoxin</t>
  </si>
  <si>
    <t>PF05354</t>
  </si>
  <si>
    <t>Phage_attach</t>
  </si>
  <si>
    <t>Phage Head-Tail Attachment</t>
  </si>
  <si>
    <t>PF05355</t>
  </si>
  <si>
    <t>Apo-CII</t>
  </si>
  <si>
    <t>Apolipoprotein C-II</t>
  </si>
  <si>
    <t>PF05356</t>
  </si>
  <si>
    <t>Phage_Coat_B</t>
  </si>
  <si>
    <t xml:space="preserve">Phage Coat protein B </t>
  </si>
  <si>
    <t>PF05357</t>
  </si>
  <si>
    <t>Phage_Coat_A</t>
  </si>
  <si>
    <t>Phage Coat Protein A</t>
  </si>
  <si>
    <t>PF05358</t>
  </si>
  <si>
    <t>DicB</t>
  </si>
  <si>
    <t>DicB protein</t>
  </si>
  <si>
    <t>PF05359</t>
  </si>
  <si>
    <t>DUF748</t>
  </si>
  <si>
    <t>Domain of Unknown Function (DUF748)</t>
  </si>
  <si>
    <t>PF05360</t>
  </si>
  <si>
    <t>YiaAB</t>
  </si>
  <si>
    <t>yiaA/B two helix domain</t>
  </si>
  <si>
    <t>PF05361</t>
  </si>
  <si>
    <t>PP1_inhibitor</t>
  </si>
  <si>
    <t>PKC-activated protein phosphatase-1 inhibitor</t>
  </si>
  <si>
    <t>PF05362</t>
  </si>
  <si>
    <t>Lon_C</t>
  </si>
  <si>
    <t>Lon protease (S16) C-terminal proteolytic domain</t>
  </si>
  <si>
    <t>PF05363</t>
  </si>
  <si>
    <t>Herpes_US12</t>
  </si>
  <si>
    <t>Herpesvirus US12 family</t>
  </si>
  <si>
    <t>PF05364</t>
  </si>
  <si>
    <t>SecIII_SopE_N</t>
  </si>
  <si>
    <t>Salmonella type III secretion SopE effector N-terminus</t>
  </si>
  <si>
    <t>PF05365</t>
  </si>
  <si>
    <t>UCR_UQCRX_QCR9</t>
  </si>
  <si>
    <t>Ubiquinol-cytochrome C reductase, UQCRX/QCR9 like</t>
  </si>
  <si>
    <t>PF05366</t>
  </si>
  <si>
    <t>Sarcolipin</t>
  </si>
  <si>
    <t>PF05367</t>
  </si>
  <si>
    <t>Phage_endo_I</t>
  </si>
  <si>
    <t>Phage endonuclease I</t>
  </si>
  <si>
    <t>PF05368</t>
  </si>
  <si>
    <t>NmrA</t>
  </si>
  <si>
    <t>NmrA-like family</t>
  </si>
  <si>
    <t>PF05369</t>
  </si>
  <si>
    <t>MtmB</t>
  </si>
  <si>
    <t>Monomethylamine methyltransferase MtmB</t>
  </si>
  <si>
    <t>PF05370</t>
  </si>
  <si>
    <t>DUF749</t>
  </si>
  <si>
    <t>Domain of unknown function (DUF749)</t>
  </si>
  <si>
    <t>PF05371</t>
  </si>
  <si>
    <t>Phage_Coat_Gp8</t>
  </si>
  <si>
    <t>Phage major coat protein, Gp8</t>
  </si>
  <si>
    <t>PF05372</t>
  </si>
  <si>
    <t>Delta_lysin</t>
  </si>
  <si>
    <t>Delta lysin family</t>
  </si>
  <si>
    <t>PF05373</t>
  </si>
  <si>
    <t>Pro_3_hydrox_C</t>
  </si>
  <si>
    <t>L-proline 3-hydroxylase, C-terminal</t>
  </si>
  <si>
    <t>PF05374</t>
  </si>
  <si>
    <t>Mu-conotoxin</t>
  </si>
  <si>
    <t>Mu-Conotoxin</t>
  </si>
  <si>
    <t>PF05375</t>
  </si>
  <si>
    <t>Pacifastin_I</t>
  </si>
  <si>
    <t>Pacifastin inhibitor (LCMII)</t>
  </si>
  <si>
    <t>PF05377</t>
  </si>
  <si>
    <t>FlaC_arch</t>
  </si>
  <si>
    <t>Flagella accessory protein C (FlaC)</t>
  </si>
  <si>
    <t>PF05378</t>
  </si>
  <si>
    <t>Hydant_A_N</t>
  </si>
  <si>
    <t>Hydantoinase/oxoprolinase N-terminal region</t>
  </si>
  <si>
    <t>PF05379</t>
  </si>
  <si>
    <t>Peptidase_C23</t>
  </si>
  <si>
    <t xml:space="preserve">Carlavirus endopeptidase </t>
  </si>
  <si>
    <t>PF05380</t>
  </si>
  <si>
    <t>Peptidase_A17</t>
  </si>
  <si>
    <t xml:space="preserve">Pao retrotransposon peptidase </t>
  </si>
  <si>
    <t>PF05381</t>
  </si>
  <si>
    <t>Peptidase_C21</t>
  </si>
  <si>
    <t>Tymovirus endopeptidase</t>
  </si>
  <si>
    <t>PF05382</t>
  </si>
  <si>
    <t>Amidase_5</t>
  </si>
  <si>
    <t xml:space="preserve">Bacteriophage peptidoglycan hydrolase </t>
  </si>
  <si>
    <t>PF05383</t>
  </si>
  <si>
    <t>La</t>
  </si>
  <si>
    <t>La domain</t>
  </si>
  <si>
    <t>PF05384</t>
  </si>
  <si>
    <t>DegS</t>
  </si>
  <si>
    <t>Sensor protein DegS</t>
  </si>
  <si>
    <t>PF05385</t>
  </si>
  <si>
    <t>Adeno_E4</t>
  </si>
  <si>
    <t>Mastadenovirus early E4 13 kDa protein</t>
  </si>
  <si>
    <t>PF05386</t>
  </si>
  <si>
    <t>TEP1_N</t>
  </si>
  <si>
    <t>TEP1 N-terminal domain</t>
  </si>
  <si>
    <t>PF05387</t>
  </si>
  <si>
    <t>Chorion_3</t>
  </si>
  <si>
    <t>Chorion family 3</t>
  </si>
  <si>
    <t>PF05388</t>
  </si>
  <si>
    <t>Carbpep_Y_N</t>
  </si>
  <si>
    <t>Carboxypeptidase Y pro-peptide</t>
  </si>
  <si>
    <t>PF05389</t>
  </si>
  <si>
    <t>MecA</t>
  </si>
  <si>
    <t>Negative regulator of genetic competence (MecA)</t>
  </si>
  <si>
    <t>PF05390</t>
  </si>
  <si>
    <t>KRE9</t>
  </si>
  <si>
    <t>Yeast cell wall synthesis protein KRE9/KNH1</t>
  </si>
  <si>
    <t>PF05391</t>
  </si>
  <si>
    <t>Lsm_interact</t>
  </si>
  <si>
    <t>Lsm interaction motif</t>
  </si>
  <si>
    <t>PF05392</t>
  </si>
  <si>
    <t>COX7B</t>
  </si>
  <si>
    <t>Cytochrome C oxidase chain VIIB</t>
  </si>
  <si>
    <t>PF05393</t>
  </si>
  <si>
    <t>Hum_adeno_E3A</t>
  </si>
  <si>
    <t>Human adenovirus early E3A glycoprotein</t>
  </si>
  <si>
    <t>PF05394</t>
  </si>
  <si>
    <t>AvrB_AvrC</t>
  </si>
  <si>
    <t>Avirulence protein</t>
  </si>
  <si>
    <t>PF05395</t>
  </si>
  <si>
    <t>DARPP-32</t>
  </si>
  <si>
    <t>Protein phosphatase inhibitor 1/DARPP-32</t>
  </si>
  <si>
    <t>PF05396</t>
  </si>
  <si>
    <t>Phage_T7_Capsid</t>
  </si>
  <si>
    <t>Phage T7 capsid assembly protein</t>
  </si>
  <si>
    <t>PF05397</t>
  </si>
  <si>
    <t>Med15_fungi</t>
  </si>
  <si>
    <t>Mediator complex subunit 15</t>
  </si>
  <si>
    <t>PF05398</t>
  </si>
  <si>
    <t>PufQ</t>
  </si>
  <si>
    <t>PufQ cytochrome subunit</t>
  </si>
  <si>
    <t>PF05399</t>
  </si>
  <si>
    <t>EVI2A</t>
  </si>
  <si>
    <t>Ectropic viral integration site 2A protein (EVI2A)</t>
  </si>
  <si>
    <t>PF05400</t>
  </si>
  <si>
    <t>FliT</t>
  </si>
  <si>
    <t>Flagellar protein FliT</t>
  </si>
  <si>
    <t>PF05401</t>
  </si>
  <si>
    <t>NodS</t>
  </si>
  <si>
    <t>Nodulation protein S (NodS)</t>
  </si>
  <si>
    <t>PF05402</t>
  </si>
  <si>
    <t>PqqD</t>
  </si>
  <si>
    <t>Coenzyme PQQ synthesis protein D (PqqD)</t>
  </si>
  <si>
    <t>PF05403</t>
  </si>
  <si>
    <t>Plasmodium_HRP</t>
  </si>
  <si>
    <t>Plasmodium histidine-rich protein (HRPII/III)</t>
  </si>
  <si>
    <t>PF05404</t>
  </si>
  <si>
    <t>TRAP-delta</t>
  </si>
  <si>
    <t>Translocon-associated protein, delta subunit precursor (TRAP-delta)</t>
  </si>
  <si>
    <t>PF05405</t>
  </si>
  <si>
    <t>Mt_ATP-synt_B</t>
  </si>
  <si>
    <t>Mitochondrial ATP synthase B chain precursor (ATP-synt_B)</t>
  </si>
  <si>
    <t>PF05406</t>
  </si>
  <si>
    <t>WGR</t>
  </si>
  <si>
    <t>WGR domain</t>
  </si>
  <si>
    <t>PF05407</t>
  </si>
  <si>
    <t>Peptidase_C27</t>
  </si>
  <si>
    <t>Rubella virus endopeptidase</t>
  </si>
  <si>
    <t>PF05408</t>
  </si>
  <si>
    <t>Peptidase_C28</t>
  </si>
  <si>
    <t>Foot-and-mouth virus L-proteinase</t>
  </si>
  <si>
    <t>PF05409</t>
  </si>
  <si>
    <t>Coronavirus  endopeptidase C3</t>
  </si>
  <si>
    <t>PF05410</t>
  </si>
  <si>
    <t>Peptidase_C31</t>
  </si>
  <si>
    <t>Porcine arterivirus-type cysteine proteinase alpha</t>
  </si>
  <si>
    <t>PF05411</t>
  </si>
  <si>
    <t>Peptidase_C32</t>
  </si>
  <si>
    <t>Equine arteritis virus putative proteinase</t>
  </si>
  <si>
    <t>PF05412</t>
  </si>
  <si>
    <t>Peptidase_C33</t>
  </si>
  <si>
    <t>Equine arterivirus Nsp2-type cysteine proteinase</t>
  </si>
  <si>
    <t>PF05413</t>
  </si>
  <si>
    <t>Peptidase_C34</t>
  </si>
  <si>
    <t>Putative closterovirus papain-like endopeptidase</t>
  </si>
  <si>
    <t>PF05414</t>
  </si>
  <si>
    <t>DUF1717</t>
  </si>
  <si>
    <t>Viral domain of unknown function (DUF1717)</t>
  </si>
  <si>
    <t>PF05415</t>
  </si>
  <si>
    <t>Peptidase_C36</t>
  </si>
  <si>
    <t>Beet necrotic yellow vein furovirus-type papain-like endopeptidase</t>
  </si>
  <si>
    <t>PF05416</t>
  </si>
  <si>
    <t>Peptidase_C37</t>
  </si>
  <si>
    <t>Southampton virus-type processing peptidase</t>
  </si>
  <si>
    <t>PF05417</t>
  </si>
  <si>
    <t>Peptidase_C41</t>
  </si>
  <si>
    <t>Hepatitis E cysteine protease</t>
  </si>
  <si>
    <t>PF05418</t>
  </si>
  <si>
    <t>Apo-VLDL-II</t>
  </si>
  <si>
    <t>Apovitellenin I (Apo-VLDL-II)</t>
  </si>
  <si>
    <t>PF05419</t>
  </si>
  <si>
    <t>GUN4</t>
  </si>
  <si>
    <t xml:space="preserve">GUN4-like </t>
  </si>
  <si>
    <t>PF05420</t>
  </si>
  <si>
    <t>BCSC_C</t>
  </si>
  <si>
    <t>Cellulose synthase operon protein C C-terminus (BCSC_C)</t>
  </si>
  <si>
    <t>PF05421</t>
  </si>
  <si>
    <t>DUF751</t>
  </si>
  <si>
    <t>Protein of unknown function (DUF751)</t>
  </si>
  <si>
    <t>PF05422</t>
  </si>
  <si>
    <t>SIN1</t>
  </si>
  <si>
    <t>Stress-activated map kinase interacting protein 1 (SIN1)</t>
  </si>
  <si>
    <t>PF05423</t>
  </si>
  <si>
    <t>Mycobact_memb</t>
  </si>
  <si>
    <t>Mycobacterium membrane protein</t>
  </si>
  <si>
    <t>PF05424</t>
  </si>
  <si>
    <t>Duffy_binding</t>
  </si>
  <si>
    <t>Duffy binding domain</t>
  </si>
  <si>
    <t>PF05425</t>
  </si>
  <si>
    <t>CopD</t>
  </si>
  <si>
    <t>Copper resistance protein D</t>
  </si>
  <si>
    <t>PF05426</t>
  </si>
  <si>
    <t>Alginate_lyase</t>
  </si>
  <si>
    <t>Alginate lyase</t>
  </si>
  <si>
    <t>PF05427</t>
  </si>
  <si>
    <t>FIBP</t>
  </si>
  <si>
    <t xml:space="preserve">Acidic fibroblast growth factor binding (FIBP) </t>
  </si>
  <si>
    <t>PF05428</t>
  </si>
  <si>
    <t>CRF-BP</t>
  </si>
  <si>
    <t>Corticotropin-releasing factor binding protein (CRF-BP)</t>
  </si>
  <si>
    <t>PF05430</t>
  </si>
  <si>
    <t>S-adenosyl-L-methionine-dependent methyltransferase</t>
  </si>
  <si>
    <t>PF05431</t>
  </si>
  <si>
    <t xml:space="preserve">Insecticidal Crystal Toxin, P42 </t>
  </si>
  <si>
    <t>PF05432</t>
  </si>
  <si>
    <t>BSP_II</t>
  </si>
  <si>
    <t>Bone sialoprotein II (BSP-II)</t>
  </si>
  <si>
    <t>PF05433</t>
  </si>
  <si>
    <t>Rick_17kDa_Anti</t>
  </si>
  <si>
    <t>Glycine zipper 2TM domain</t>
  </si>
  <si>
    <t>PF05434</t>
  </si>
  <si>
    <t>Tmemb_9</t>
  </si>
  <si>
    <t>TMEM9</t>
  </si>
  <si>
    <t>PF05435</t>
  </si>
  <si>
    <t>Phi-29_GP3</t>
  </si>
  <si>
    <t>Phi-29 DNA terminal protein GP3</t>
  </si>
  <si>
    <t>PF05436</t>
  </si>
  <si>
    <t>MF_alpha_N</t>
  </si>
  <si>
    <t>Mating factor alpha precursor N-terminus</t>
  </si>
  <si>
    <t>PF05437</t>
  </si>
  <si>
    <t>AzlD</t>
  </si>
  <si>
    <t>Branched-chain amino acid transport protein (AzlD)</t>
  </si>
  <si>
    <t>PF05438</t>
  </si>
  <si>
    <t>TRH</t>
  </si>
  <si>
    <t>Thyrotropin-releasing hormone (TRH)</t>
  </si>
  <si>
    <t>PF05439</t>
  </si>
  <si>
    <t>JTB</t>
  </si>
  <si>
    <t>Jumping translocation breakpoint protein (JTB)</t>
  </si>
  <si>
    <t>PF05440</t>
  </si>
  <si>
    <t>MtrB</t>
  </si>
  <si>
    <t>Tetrahydromethanopterin S-methyltransferase subunit B</t>
  </si>
  <si>
    <t>PF05443</t>
  </si>
  <si>
    <t>ROS_MUCR</t>
  </si>
  <si>
    <t>ROS/MUCR transcriptional regulator protein</t>
  </si>
  <si>
    <t>PF05444</t>
  </si>
  <si>
    <t>DUF753</t>
  </si>
  <si>
    <t>Protein of unknown function (DUF753)</t>
  </si>
  <si>
    <t>PF05445</t>
  </si>
  <si>
    <t>Pox_ser-thr_kin</t>
  </si>
  <si>
    <t>Poxvirus serine/threonine protein kinase</t>
  </si>
  <si>
    <t>PF05448</t>
  </si>
  <si>
    <t>AXE1</t>
  </si>
  <si>
    <t>Acetyl xylan esterase (AXE1)</t>
  </si>
  <si>
    <t>PF05449</t>
  </si>
  <si>
    <t>Phage_holin_3_7</t>
  </si>
  <si>
    <t>Putative 3TM holin, Phage_holin_3</t>
  </si>
  <si>
    <t>PF05450</t>
  </si>
  <si>
    <t>Nicastrin</t>
  </si>
  <si>
    <t>PF05451</t>
  </si>
  <si>
    <t>Phytoreo_Pns</t>
  </si>
  <si>
    <t>Phytoreovirus nonstructural protein Pns1/11</t>
  </si>
  <si>
    <t>PF05452</t>
  </si>
  <si>
    <t>Clavanin</t>
  </si>
  <si>
    <t>PF05453</t>
  </si>
  <si>
    <t>Toxin_6</t>
  </si>
  <si>
    <t>BmTXKS1/BmP2 toxin family</t>
  </si>
  <si>
    <t>PF05454</t>
  </si>
  <si>
    <t>DAG1</t>
  </si>
  <si>
    <t>Dystroglycan (Dystrophin-associated glycoprotein 1)</t>
  </si>
  <si>
    <t>PF05455</t>
  </si>
  <si>
    <t>GvpH</t>
  </si>
  <si>
    <t>PF05456</t>
  </si>
  <si>
    <t>eIF_4EBP</t>
  </si>
  <si>
    <t>Eukaryotic translation initiation factor 4E binding protein (EIF4EBP)</t>
  </si>
  <si>
    <t>PF05458</t>
  </si>
  <si>
    <t>Siva</t>
  </si>
  <si>
    <t>Cd27 binding protein (Siva)</t>
  </si>
  <si>
    <t>PF05459</t>
  </si>
  <si>
    <t>Herpes_UL69</t>
  </si>
  <si>
    <t>Herpesvirus transcriptional regulator family</t>
  </si>
  <si>
    <t>PF05460</t>
  </si>
  <si>
    <t>ORC6</t>
  </si>
  <si>
    <t>Origin recognition complex subunit 6 (ORC6)</t>
  </si>
  <si>
    <t>PF05461</t>
  </si>
  <si>
    <t>ApoL</t>
  </si>
  <si>
    <t>Apolipoprotein L</t>
  </si>
  <si>
    <t>PF05462</t>
  </si>
  <si>
    <t>Dicty_CAR</t>
  </si>
  <si>
    <t>Slime mold cyclic AMP receptor</t>
  </si>
  <si>
    <t>PF05463</t>
  </si>
  <si>
    <t>Sclerostin</t>
  </si>
  <si>
    <t>Sclerostin (SOST)</t>
  </si>
  <si>
    <t>PF05464</t>
  </si>
  <si>
    <t>Phi-29_GP4</t>
  </si>
  <si>
    <t>Phi-29-like late genes activator (early protein GP4)</t>
  </si>
  <si>
    <t>PF05465</t>
  </si>
  <si>
    <t>Halo_GVPC</t>
  </si>
  <si>
    <t>Halobacterial gas vesicle protein C (GVPC) repeat</t>
  </si>
  <si>
    <t>PF05466</t>
  </si>
  <si>
    <t>BASP1</t>
  </si>
  <si>
    <t>Brain acid soluble protein 1 (BASP1 protein)</t>
  </si>
  <si>
    <t>PF05467</t>
  </si>
  <si>
    <t>Herpes_U47</t>
  </si>
  <si>
    <t>Herpesvirus glycoprotein U47</t>
  </si>
  <si>
    <t>PF05470</t>
  </si>
  <si>
    <t>eIF-3c_N</t>
  </si>
  <si>
    <t>Eukaryotic translation initiation factor 3 subunit 8 N-terminus</t>
  </si>
  <si>
    <t>PF05472</t>
  </si>
  <si>
    <t>Ter</t>
  </si>
  <si>
    <t>DNA replication terminus site-binding protein (Ter protein)</t>
  </si>
  <si>
    <t>PF05473</t>
  </si>
  <si>
    <t>UL45</t>
  </si>
  <si>
    <t>UL45 protein, carbohydrate-binding C-type lectin-like</t>
  </si>
  <si>
    <t>PF05474</t>
  </si>
  <si>
    <t>Semenogelin</t>
  </si>
  <si>
    <t>PF05475</t>
  </si>
  <si>
    <t>Chlam_vir</t>
  </si>
  <si>
    <t>Chlamydia virulence protein PGP3-D</t>
  </si>
  <si>
    <t>PF05476</t>
  </si>
  <si>
    <t>PET122</t>
  </si>
  <si>
    <t>PF05477</t>
  </si>
  <si>
    <t>SURF2</t>
  </si>
  <si>
    <t>Surfeit locus protein 2 (SURF2)</t>
  </si>
  <si>
    <t>PF05478</t>
  </si>
  <si>
    <t>Prominin</t>
  </si>
  <si>
    <t>PF05479</t>
  </si>
  <si>
    <t>PsaN</t>
  </si>
  <si>
    <t>Photosystem I reaction centre subunit N (PSAN or PSI-N)</t>
  </si>
  <si>
    <t>PF05480</t>
  </si>
  <si>
    <t>Staph_haemo</t>
  </si>
  <si>
    <t>Staphylococcus haemolytic protein</t>
  </si>
  <si>
    <t>PF05481</t>
  </si>
  <si>
    <t>Myco_19_kDa</t>
  </si>
  <si>
    <t>Mycobacterium 19 kDa lipoprotein antigen</t>
  </si>
  <si>
    <t>PF05482</t>
  </si>
  <si>
    <t>Serendipity_A</t>
  </si>
  <si>
    <t>Serendipity locus alpha protein (SRY-A)</t>
  </si>
  <si>
    <t>PF05483</t>
  </si>
  <si>
    <t>SCP-1</t>
  </si>
  <si>
    <t>Synaptonemal complex protein 1 (SCP-1)</t>
  </si>
  <si>
    <t>PF05484</t>
  </si>
  <si>
    <t>LRV_FeS</t>
  </si>
  <si>
    <t>LRV protein FeS4 cluster</t>
  </si>
  <si>
    <t>PF05485</t>
  </si>
  <si>
    <t>THAP</t>
  </si>
  <si>
    <t>THAP domain</t>
  </si>
  <si>
    <t>PF05486</t>
  </si>
  <si>
    <t>SRP9-21</t>
  </si>
  <si>
    <t>Signal recognition particle 9 kDa protein (SRP9)</t>
  </si>
  <si>
    <t>PF05488</t>
  </si>
  <si>
    <t>PAAR_motif</t>
  </si>
  <si>
    <t>PAAR motif</t>
  </si>
  <si>
    <t>PF05489</t>
  </si>
  <si>
    <t>Phage_tail_X</t>
  </si>
  <si>
    <t>Phage Tail Protein X</t>
  </si>
  <si>
    <t>PF05491</t>
  </si>
  <si>
    <t>RuvB_C</t>
  </si>
  <si>
    <t>Holliday junction DNA helicase ruvB C-terminus</t>
  </si>
  <si>
    <t>PF05493</t>
  </si>
  <si>
    <t>ATP_synt_H</t>
  </si>
  <si>
    <t xml:space="preserve">ATP synthase subunit H </t>
  </si>
  <si>
    <t>PF05494</t>
  </si>
  <si>
    <t>MlaC</t>
  </si>
  <si>
    <t>MlaC protein</t>
  </si>
  <si>
    <t>PF05495</t>
  </si>
  <si>
    <t>zf-CHY</t>
  </si>
  <si>
    <t>CHY zinc finger</t>
  </si>
  <si>
    <t>PF05496</t>
  </si>
  <si>
    <t>RuvB_N</t>
  </si>
  <si>
    <t>Holliday junction DNA helicase ruvB N-terminus</t>
  </si>
  <si>
    <t>PF05497</t>
  </si>
  <si>
    <t>Destabilase</t>
  </si>
  <si>
    <t>PF05498</t>
  </si>
  <si>
    <t>RALF</t>
  </si>
  <si>
    <t xml:space="preserve">Rapid ALkalinization Factor (RALF) </t>
  </si>
  <si>
    <t>PF05499</t>
  </si>
  <si>
    <t>DMAP1</t>
  </si>
  <si>
    <t>DNA methyltransferase 1-associated protein 1 (DMAP1)</t>
  </si>
  <si>
    <t>PF05501</t>
  </si>
  <si>
    <t>DUF755</t>
  </si>
  <si>
    <t xml:space="preserve">Domain of unknown function (DUF755) </t>
  </si>
  <si>
    <t>PF05502</t>
  </si>
  <si>
    <t>Dynactin_p62</t>
  </si>
  <si>
    <t>Dynactin p62 family</t>
  </si>
  <si>
    <t>PF05503</t>
  </si>
  <si>
    <t>Pox_G7</t>
  </si>
  <si>
    <t xml:space="preserve">Poxvirus G7-like </t>
  </si>
  <si>
    <t>PF05504</t>
  </si>
  <si>
    <t>Spore_GerAC</t>
  </si>
  <si>
    <t xml:space="preserve">Spore germination B3/ GerAC like, C-terminal </t>
  </si>
  <si>
    <t>PF05505</t>
  </si>
  <si>
    <t>Ebola_NP</t>
  </si>
  <si>
    <t>Ebola nucleoprotein</t>
  </si>
  <si>
    <t>PF05506</t>
  </si>
  <si>
    <t>DUF756</t>
  </si>
  <si>
    <t>Domain of unknown function (DUF756)</t>
  </si>
  <si>
    <t>PF05507</t>
  </si>
  <si>
    <t>MAGP</t>
  </si>
  <si>
    <t>Microfibril-associated glycoprotein (MAGP)</t>
  </si>
  <si>
    <t>PF05508</t>
  </si>
  <si>
    <t>Ran-binding</t>
  </si>
  <si>
    <t>RanGTP-binding protein</t>
  </si>
  <si>
    <t>PF05509</t>
  </si>
  <si>
    <t>TraY</t>
  </si>
  <si>
    <t>TraY domain</t>
  </si>
  <si>
    <t>PF05510</t>
  </si>
  <si>
    <t>Sarcoglycan_2</t>
  </si>
  <si>
    <t>Sarcoglycan alpha/epsilon</t>
  </si>
  <si>
    <t>PF05511</t>
  </si>
  <si>
    <t>ATP-synt_F6</t>
  </si>
  <si>
    <t>Mitochondrial ATP synthase coupling factor 6</t>
  </si>
  <si>
    <t>PF05512</t>
  </si>
  <si>
    <t>AWPM-19</t>
  </si>
  <si>
    <t>AWPM-19-like family</t>
  </si>
  <si>
    <t>PF05513</t>
  </si>
  <si>
    <t>TraA</t>
  </si>
  <si>
    <t>PF05514</t>
  </si>
  <si>
    <t>HR_lesion</t>
  </si>
  <si>
    <t xml:space="preserve">HR-like lesion-inducing </t>
  </si>
  <si>
    <t>PF05515</t>
  </si>
  <si>
    <t>Viral_NABP</t>
  </si>
  <si>
    <t xml:space="preserve">Viral nucleic acid binding </t>
  </si>
  <si>
    <t>PF05517</t>
  </si>
  <si>
    <t>p25-alpha</t>
  </si>
  <si>
    <t xml:space="preserve">p25-alpha </t>
  </si>
  <si>
    <t>PF05518</t>
  </si>
  <si>
    <t>Totivirus_coat</t>
  </si>
  <si>
    <t>Totivirus coat protein</t>
  </si>
  <si>
    <t>PF05520</t>
  </si>
  <si>
    <t>Citrus_P18</t>
  </si>
  <si>
    <t>Citrus tristeza virus P18 protein</t>
  </si>
  <si>
    <t>PF05521</t>
  </si>
  <si>
    <t>Phage_H_T_join</t>
  </si>
  <si>
    <t xml:space="preserve">Phage head-tail joining protein </t>
  </si>
  <si>
    <t>PF05522</t>
  </si>
  <si>
    <t>Metallothio_6</t>
  </si>
  <si>
    <t>PF05523</t>
  </si>
  <si>
    <t>FdtA</t>
  </si>
  <si>
    <t xml:space="preserve">WxcM-like, C-terminal </t>
  </si>
  <si>
    <t>PF05524</t>
  </si>
  <si>
    <t>PEP-utilisers_N</t>
  </si>
  <si>
    <t>PEP-utilising enzyme, N-terminal</t>
  </si>
  <si>
    <t>PF05525</t>
  </si>
  <si>
    <t>Branch_AA_trans</t>
  </si>
  <si>
    <t>Branched-chain amino acid transport protein</t>
  </si>
  <si>
    <t>PF05526</t>
  </si>
  <si>
    <t>R_equi_Vir</t>
  </si>
  <si>
    <t>Rhodococcus equi virulence-associated protein</t>
  </si>
  <si>
    <t>PF05527</t>
  </si>
  <si>
    <t>DUF758</t>
  </si>
  <si>
    <t xml:space="preserve">Domain of unknown function (DUF758) </t>
  </si>
  <si>
    <t>PF05528</t>
  </si>
  <si>
    <t>Coronavirus_5</t>
  </si>
  <si>
    <t>Coronavirus gene 5 protein</t>
  </si>
  <si>
    <t>PF05529</t>
  </si>
  <si>
    <t>Bap31</t>
  </si>
  <si>
    <t xml:space="preserve">B-cell receptor-associated protein 31-like </t>
  </si>
  <si>
    <t>PF05531</t>
  </si>
  <si>
    <t>NPV_P1</t>
  </si>
  <si>
    <t>Nucleopolyhedrovirus P1 protein</t>
  </si>
  <si>
    <t>PF05532</t>
  </si>
  <si>
    <t>CsbD</t>
  </si>
  <si>
    <t>CsbD-like</t>
  </si>
  <si>
    <t>PF05533</t>
  </si>
  <si>
    <t>Peptidase_C42</t>
  </si>
  <si>
    <t>Beet yellows virus-type papain-like endopeptidase C42</t>
  </si>
  <si>
    <t>PF05534</t>
  </si>
  <si>
    <t>HicB</t>
  </si>
  <si>
    <t>HicB family</t>
  </si>
  <si>
    <t>PF05535</t>
  </si>
  <si>
    <t>Chromadorea_ALT</t>
  </si>
  <si>
    <t>Chromadorea ALT protein</t>
  </si>
  <si>
    <t>PF05536</t>
  </si>
  <si>
    <t>Neurochondrin</t>
  </si>
  <si>
    <t>PF05537</t>
  </si>
  <si>
    <t>DUF759</t>
  </si>
  <si>
    <t>Borrelia burgdorferi protein of unknown function (DUF759)</t>
  </si>
  <si>
    <t>PF05538</t>
  </si>
  <si>
    <t>Campylo_MOMP</t>
  </si>
  <si>
    <t>Campylobacter major outer membrane protein</t>
  </si>
  <si>
    <t>PF05539</t>
  </si>
  <si>
    <t>Pneumo_att_G</t>
  </si>
  <si>
    <t>Pneumovirinae attachment membrane glycoprotein G</t>
  </si>
  <si>
    <t>PF05540</t>
  </si>
  <si>
    <t>Serpulina_VSP</t>
  </si>
  <si>
    <t>Serpulina hyodysenteriae variable surface protein</t>
  </si>
  <si>
    <t>PF05541</t>
  </si>
  <si>
    <t>Spheroidin</t>
  </si>
  <si>
    <t>Entomopoxvirus spheroidin protein</t>
  </si>
  <si>
    <t>PF05542</t>
  </si>
  <si>
    <t>DUF76</t>
  </si>
  <si>
    <t>Protein of unknown function (DUF76)</t>
  </si>
  <si>
    <t>PF05543</t>
  </si>
  <si>
    <t>Peptidase_C47</t>
  </si>
  <si>
    <t>Staphopain peptidase C47</t>
  </si>
  <si>
    <t>PF05544</t>
  </si>
  <si>
    <t>Pro_racemase</t>
  </si>
  <si>
    <t>Proline racemase</t>
  </si>
  <si>
    <t>PF05545</t>
  </si>
  <si>
    <t>FixQ</t>
  </si>
  <si>
    <t>Cbb3-type cytochrome oxidase component FixQ</t>
  </si>
  <si>
    <t>PF05546</t>
  </si>
  <si>
    <t>She9_MDM33</t>
  </si>
  <si>
    <t>She9 / Mdm33 family</t>
  </si>
  <si>
    <t>PF05547</t>
  </si>
  <si>
    <t>Peptidase_M6</t>
  </si>
  <si>
    <t>Immune inhibitor A peptidase M6</t>
  </si>
  <si>
    <t>PF05548</t>
  </si>
  <si>
    <t>Peptidase_M11</t>
  </si>
  <si>
    <t>Gametolysin peptidase M11</t>
  </si>
  <si>
    <t>PF05549</t>
  </si>
  <si>
    <t>Allexi_4kDa</t>
  </si>
  <si>
    <t>Allexivirus 4kDa protein</t>
  </si>
  <si>
    <t>PF05550</t>
  </si>
  <si>
    <t>Peptidase_C53</t>
  </si>
  <si>
    <t>Pestivirus Npro endopeptidase C53</t>
  </si>
  <si>
    <t>PF05551</t>
  </si>
  <si>
    <t>zf-His_Me_endon</t>
  </si>
  <si>
    <t>Zinc-binding loop region of homing endonuclease</t>
  </si>
  <si>
    <t>PF05552</t>
  </si>
  <si>
    <t>TM_helix</t>
  </si>
  <si>
    <t>Conserved TM helix</t>
  </si>
  <si>
    <t>PF05553</t>
  </si>
  <si>
    <t>DUF761</t>
  </si>
  <si>
    <t>Cotton fibre expressed protein</t>
  </si>
  <si>
    <t>PF05554</t>
  </si>
  <si>
    <t>Novirhabdo_Nv</t>
  </si>
  <si>
    <t>Viral hemorrhagic septicemia virus non-virion protein</t>
  </si>
  <si>
    <t>PF05555</t>
  </si>
  <si>
    <t>DUF762</t>
  </si>
  <si>
    <t>Coxiella burnetii protein of unknown function (DUF762)</t>
  </si>
  <si>
    <t>PF05556</t>
  </si>
  <si>
    <t>Calsarcin</t>
  </si>
  <si>
    <t>Calcineurin-binding protein (Calsarcin)</t>
  </si>
  <si>
    <t>PF05557</t>
  </si>
  <si>
    <t>MAD</t>
  </si>
  <si>
    <t>Mitotic checkpoint protein</t>
  </si>
  <si>
    <t>PF05558</t>
  </si>
  <si>
    <t>DREPP</t>
  </si>
  <si>
    <t>DREPP plasma membrane polypeptide</t>
  </si>
  <si>
    <t>PF05559</t>
  </si>
  <si>
    <t>DUF763</t>
  </si>
  <si>
    <t>Protein of unknown function (DUF763)</t>
  </si>
  <si>
    <t>PF05560</t>
  </si>
  <si>
    <t>Bt_P21</t>
  </si>
  <si>
    <t>Bacillus thuringiensis P21 molecular chaperone protein</t>
  </si>
  <si>
    <t>PF05561</t>
  </si>
  <si>
    <t>DUF764</t>
  </si>
  <si>
    <t>Borrelia burgdorferi protein of unknown function (DUF764)</t>
  </si>
  <si>
    <t>PF05562</t>
  </si>
  <si>
    <t>WCOR413</t>
  </si>
  <si>
    <t>Cold acclimation protein WCOR413</t>
  </si>
  <si>
    <t>PF05563</t>
  </si>
  <si>
    <t>SpvD</t>
  </si>
  <si>
    <t>Salmonella plasmid virulence protein SpvD</t>
  </si>
  <si>
    <t>PF05564</t>
  </si>
  <si>
    <t>Auxin_repressed</t>
  </si>
  <si>
    <t>Dormancy/auxin associated protein</t>
  </si>
  <si>
    <t>PF05565</t>
  </si>
  <si>
    <t>Sipho_Gp157</t>
  </si>
  <si>
    <t>Siphovirus Gp157</t>
  </si>
  <si>
    <t>PF05566</t>
  </si>
  <si>
    <t>Pox_vIL-18BP</t>
  </si>
  <si>
    <t>Orthopoxvirus interleukin 18 binding protein</t>
  </si>
  <si>
    <t>PF05567</t>
  </si>
  <si>
    <t>Neisseria_PilC</t>
  </si>
  <si>
    <t>Neisseria PilC beta-propeller domain</t>
  </si>
  <si>
    <t>PF05568</t>
  </si>
  <si>
    <t>ASFV_J13L</t>
  </si>
  <si>
    <t>African swine fever virus J13L protein</t>
  </si>
  <si>
    <t>PF05569</t>
  </si>
  <si>
    <t>Peptidase_M56</t>
  </si>
  <si>
    <t>BlaR1 peptidase M56</t>
  </si>
  <si>
    <t>PF05570</t>
  </si>
  <si>
    <t>DUF765</t>
  </si>
  <si>
    <t>Circovirus protein of unknown function (DUF765)</t>
  </si>
  <si>
    <t>PF05571</t>
  </si>
  <si>
    <t>DUF766</t>
  </si>
  <si>
    <t>Protein of unknown function (DUF766)</t>
  </si>
  <si>
    <t>PF05572</t>
  </si>
  <si>
    <t>Peptidase_M43</t>
  </si>
  <si>
    <t>Pregnancy-associated plasma protein-A</t>
  </si>
  <si>
    <t>PF05573</t>
  </si>
  <si>
    <t>NosL</t>
  </si>
  <si>
    <t>PF05575</t>
  </si>
  <si>
    <t>V_cholerae_RfbT</t>
  </si>
  <si>
    <t>Vibrio cholerae RfbT protein</t>
  </si>
  <si>
    <t>PF05576</t>
  </si>
  <si>
    <t>Peptidase_S37</t>
  </si>
  <si>
    <t>PS-1 peptidase S37</t>
  </si>
  <si>
    <t>PF05577</t>
  </si>
  <si>
    <t>Peptidase_S28</t>
  </si>
  <si>
    <t>Serine carboxypeptidase S28</t>
  </si>
  <si>
    <t>PF05578</t>
  </si>
  <si>
    <t>Peptidase_S31</t>
  </si>
  <si>
    <t>Pestivirus NS3 polyprotein peptidase S31</t>
  </si>
  <si>
    <t>PF05579</t>
  </si>
  <si>
    <t>Peptidase_S32</t>
  </si>
  <si>
    <t>Equine arteritis virus serine endopeptidase S32</t>
  </si>
  <si>
    <t>PF05580</t>
  </si>
  <si>
    <t>Peptidase_S55</t>
  </si>
  <si>
    <t>SpoIVB peptidase S55</t>
  </si>
  <si>
    <t>PF05582</t>
  </si>
  <si>
    <t>Peptidase_U57</t>
  </si>
  <si>
    <t>YabG peptidase U57</t>
  </si>
  <si>
    <t>PF05584</t>
  </si>
  <si>
    <t>Sulfolobus_pRN</t>
  </si>
  <si>
    <t>Sulfolobus plasmid regulatory protein</t>
  </si>
  <si>
    <t>PF05585</t>
  </si>
  <si>
    <t>DUF1758</t>
  </si>
  <si>
    <t>Putative peptidase (DUF1758)</t>
  </si>
  <si>
    <t>PF05586</t>
  </si>
  <si>
    <t>Ant_C</t>
  </si>
  <si>
    <t>Anthrax receptor C-terminus region</t>
  </si>
  <si>
    <t>PF05587</t>
  </si>
  <si>
    <t>Anth_Ig</t>
  </si>
  <si>
    <t>Anthrax receptor extracellular domain</t>
  </si>
  <si>
    <t>PF05588</t>
  </si>
  <si>
    <t>Botulinum_HA-17</t>
  </si>
  <si>
    <t>Clostridium botulinum HA-17 domain</t>
  </si>
  <si>
    <t>PF05589</t>
  </si>
  <si>
    <t>DUF768</t>
  </si>
  <si>
    <t>Protein of unknown function (DUF768)</t>
  </si>
  <si>
    <t>PF05590</t>
  </si>
  <si>
    <t>DUF769</t>
  </si>
  <si>
    <t>Xylella fastidiosa protein of unknown function (DUF769)</t>
  </si>
  <si>
    <t>PF05591</t>
  </si>
  <si>
    <t>T6SS_VipA</t>
  </si>
  <si>
    <t>Type VI secretion system, VipA, VC_A17 or Hcp2</t>
  </si>
  <si>
    <t>PF05592</t>
  </si>
  <si>
    <t>Bac_rhamnosid</t>
  </si>
  <si>
    <t>Bacterial alpha-L-rhamnosidase</t>
  </si>
  <si>
    <t>PF05593</t>
  </si>
  <si>
    <t>RHS_repeat</t>
  </si>
  <si>
    <t>RHS Repeat</t>
  </si>
  <si>
    <t>PF05594</t>
  </si>
  <si>
    <t>Fil_haemagg</t>
  </si>
  <si>
    <t>Haemagluttinin repeat</t>
  </si>
  <si>
    <t>PF05595</t>
  </si>
  <si>
    <t>DUF771</t>
  </si>
  <si>
    <t xml:space="preserve">Domain of unknown function (DUF771) </t>
  </si>
  <si>
    <t>PF05596</t>
  </si>
  <si>
    <t>Taeniidae_ag</t>
  </si>
  <si>
    <t>Taeniidae antigen</t>
  </si>
  <si>
    <t>PF05597</t>
  </si>
  <si>
    <t>Phasin</t>
  </si>
  <si>
    <t>Poly(hydroxyalcanoate) granule associated protein (phasin)</t>
  </si>
  <si>
    <t>PF05598</t>
  </si>
  <si>
    <t>DUF772</t>
  </si>
  <si>
    <t>Transposase domain (DUF772)</t>
  </si>
  <si>
    <t>PF05599</t>
  </si>
  <si>
    <t>Deltaretro_Tax</t>
  </si>
  <si>
    <t>Deltaretrovirus Tax protein</t>
  </si>
  <si>
    <t>PF05600</t>
  </si>
  <si>
    <t>DUF773</t>
  </si>
  <si>
    <t>Protein of unknown function (DUF773)</t>
  </si>
  <si>
    <t>PF05602</t>
  </si>
  <si>
    <t>CLPTM1</t>
  </si>
  <si>
    <t>Cleft lip and palate transmembrane protein 1 (CLPTM1)</t>
  </si>
  <si>
    <t>PF05603</t>
  </si>
  <si>
    <t>DUF775</t>
  </si>
  <si>
    <t>Protein of unknown function (DUF775)</t>
  </si>
  <si>
    <t>PF05604</t>
  </si>
  <si>
    <t>DUF776</t>
  </si>
  <si>
    <t>Protein of unknown function (DUF776)</t>
  </si>
  <si>
    <t>PF05605</t>
  </si>
  <si>
    <t>zf-Di19</t>
  </si>
  <si>
    <t>Drought induced 19 protein (Di19), zinc-binding</t>
  </si>
  <si>
    <t>PF05606</t>
  </si>
  <si>
    <t>DUF777</t>
  </si>
  <si>
    <t>Borrelia burgdorferi protein of unknown function (DUF777)</t>
  </si>
  <si>
    <t>PF05608</t>
  </si>
  <si>
    <t>DUF778</t>
  </si>
  <si>
    <t>Protein of unknown function (DUF778)</t>
  </si>
  <si>
    <t>PF05609</t>
  </si>
  <si>
    <t>LAP1C</t>
  </si>
  <si>
    <t>Lamina-associated polypeptide 1C (LAP1C)</t>
  </si>
  <si>
    <t>PF05610</t>
  </si>
  <si>
    <t>DUF779</t>
  </si>
  <si>
    <t>Protein of unknown function (DUF779)</t>
  </si>
  <si>
    <t>PF05611</t>
  </si>
  <si>
    <t>Caenorhabditis elegans protein of unknown function (DUF78)</t>
  </si>
  <si>
    <t>PF05612</t>
  </si>
  <si>
    <t>DUF781</t>
  </si>
  <si>
    <t>Mouse protein of unknown function (DUF781)</t>
  </si>
  <si>
    <t>PF05613</t>
  </si>
  <si>
    <t>Herpes_U15</t>
  </si>
  <si>
    <t>Human herpesvirus U15 protein</t>
  </si>
  <si>
    <t>PF05614</t>
  </si>
  <si>
    <t>DUF782</t>
  </si>
  <si>
    <t>Circovirus protein of unknown function (DUF782)</t>
  </si>
  <si>
    <t>PF05615</t>
  </si>
  <si>
    <t>THOC7</t>
  </si>
  <si>
    <t>Tho complex subunit 7</t>
  </si>
  <si>
    <t>PF05616</t>
  </si>
  <si>
    <t>Neisseria_TspB</t>
  </si>
  <si>
    <t>Neisseria meningitidis TspB protein</t>
  </si>
  <si>
    <t>PF05617</t>
  </si>
  <si>
    <t>Prolamin_like</t>
  </si>
  <si>
    <t>Prolamin-like</t>
  </si>
  <si>
    <t>PF05618</t>
  </si>
  <si>
    <t>Zn_protease</t>
  </si>
  <si>
    <t>Putative ATP-dependant zinc protease</t>
  </si>
  <si>
    <t>PF05619</t>
  </si>
  <si>
    <t>DUF787</t>
  </si>
  <si>
    <t>Borrelia burgdorferi protein of unknown function (DUF787)</t>
  </si>
  <si>
    <t>PF05620</t>
  </si>
  <si>
    <t>DUF788</t>
  </si>
  <si>
    <t>Protein of unknown function (DUF788)</t>
  </si>
  <si>
    <t>PF05621</t>
  </si>
  <si>
    <t>TniB</t>
  </si>
  <si>
    <t>Bacterial TniB protein</t>
  </si>
  <si>
    <t>PF05622</t>
  </si>
  <si>
    <t>HOOK</t>
  </si>
  <si>
    <t>HOOK protein</t>
  </si>
  <si>
    <t>PF05623</t>
  </si>
  <si>
    <t>DUF789</t>
  </si>
  <si>
    <t>Protein of unknown function (DUF789)</t>
  </si>
  <si>
    <t>PF05624</t>
  </si>
  <si>
    <t>LSR</t>
  </si>
  <si>
    <t>Lipolysis stimulated receptor (LSR)</t>
  </si>
  <si>
    <t>PF05625</t>
  </si>
  <si>
    <t>PAXNEB</t>
  </si>
  <si>
    <t>PAXNEB protein</t>
  </si>
  <si>
    <t>PF05626</t>
  </si>
  <si>
    <t>DUF79</t>
  </si>
  <si>
    <t>Protein of unknown function (DUF79)</t>
  </si>
  <si>
    <t>PF05627</t>
  </si>
  <si>
    <t>AvrRpt-cleavage</t>
  </si>
  <si>
    <t>Cleavage site for pathogenic type III effector avirulence factor Avr</t>
  </si>
  <si>
    <t>PF05628</t>
  </si>
  <si>
    <t>Borrelia_P13</t>
  </si>
  <si>
    <t>Borrelia membrane protein P13</t>
  </si>
  <si>
    <t>PF05629</t>
  </si>
  <si>
    <t>Nanovirus_C8</t>
  </si>
  <si>
    <t>Nanovirus component 8 (C8) protein</t>
  </si>
  <si>
    <t>PF05630</t>
  </si>
  <si>
    <t>NPP1</t>
  </si>
  <si>
    <t>Necrosis inducing protein (NPP1)</t>
  </si>
  <si>
    <t>PF05631</t>
  </si>
  <si>
    <t>MFS_5</t>
  </si>
  <si>
    <t>Sugar-tranasporters, 12 TM</t>
  </si>
  <si>
    <t>PF05632</t>
  </si>
  <si>
    <t>DUF792</t>
  </si>
  <si>
    <t>Borrelia burgdorferi protein of unknown function (DUF792)</t>
  </si>
  <si>
    <t>PF05633</t>
  </si>
  <si>
    <t>DUF793</t>
  </si>
  <si>
    <t>Protein of unknown function (DUF793)</t>
  </si>
  <si>
    <t>PF05634</t>
  </si>
  <si>
    <t>APO_RNA-bind</t>
  </si>
  <si>
    <t>APO RNA-binding</t>
  </si>
  <si>
    <t>PF05635</t>
  </si>
  <si>
    <t>23S_rRNA_IVP</t>
  </si>
  <si>
    <t>23S rRNA-intervening sequence protein</t>
  </si>
  <si>
    <t>PF05636</t>
  </si>
  <si>
    <t>HIGH_NTase1</t>
  </si>
  <si>
    <t>HIGH Nucleotidyl Transferase</t>
  </si>
  <si>
    <t>PF05637</t>
  </si>
  <si>
    <t>Glyco_transf_34</t>
  </si>
  <si>
    <t>galactosyl transferase GMA12/MNN1 family</t>
  </si>
  <si>
    <t>PF05638</t>
  </si>
  <si>
    <t>T6SS_HCP</t>
  </si>
  <si>
    <t>Type VI secretion system effector, Hcp</t>
  </si>
  <si>
    <t>PF05639</t>
  </si>
  <si>
    <t>Pup</t>
  </si>
  <si>
    <t>Pup-like protein</t>
  </si>
  <si>
    <t>PF05640</t>
  </si>
  <si>
    <t>NKAIN</t>
  </si>
  <si>
    <t>Na,K-Atpase Interacting protein</t>
  </si>
  <si>
    <t>PF05641</t>
  </si>
  <si>
    <t>Agenet</t>
  </si>
  <si>
    <t>Agenet domain</t>
  </si>
  <si>
    <t>PF05642</t>
  </si>
  <si>
    <t>Sporozoite_P67</t>
  </si>
  <si>
    <t>Sporozoite P67 surface antigen</t>
  </si>
  <si>
    <t>PF05643</t>
  </si>
  <si>
    <t>DUF799</t>
  </si>
  <si>
    <t>Putative bacterial lipoprotein (DUF799)</t>
  </si>
  <si>
    <t>PF05644</t>
  </si>
  <si>
    <t>Miff</t>
  </si>
  <si>
    <t>Mitochondrial and peroxisomal fission factor Mff</t>
  </si>
  <si>
    <t>PF05645</t>
  </si>
  <si>
    <t>RNA_pol_Rpc82</t>
  </si>
  <si>
    <t>RNA polymerase III subunit RPC82</t>
  </si>
  <si>
    <t>PF05647</t>
  </si>
  <si>
    <t>Epiglycanin_TR</t>
  </si>
  <si>
    <t>Tandem-repeating region of mucin, epiglycanin-like</t>
  </si>
  <si>
    <t>PF05648</t>
  </si>
  <si>
    <t>PEX11</t>
  </si>
  <si>
    <t>Peroxisomal biogenesis factor 11 (PEX11)</t>
  </si>
  <si>
    <t>PF05649</t>
  </si>
  <si>
    <t>Peptidase_M13_N</t>
  </si>
  <si>
    <t>PF05650</t>
  </si>
  <si>
    <t>DUF82</t>
  </si>
  <si>
    <t>Domain of unknown function (DUF82)</t>
  </si>
  <si>
    <t>PF05651</t>
  </si>
  <si>
    <t>Diacid_rec</t>
  </si>
  <si>
    <t>Putative sugar diacid recognition</t>
  </si>
  <si>
    <t>PF05652</t>
  </si>
  <si>
    <t>DcpS</t>
  </si>
  <si>
    <t>Scavenger mRNA decapping enzyme (DcpS) N-terminal</t>
  </si>
  <si>
    <t>PF05653</t>
  </si>
  <si>
    <t>Mg_trans_NIPA</t>
  </si>
  <si>
    <t>Magnesium transporter NIPA</t>
  </si>
  <si>
    <t>PF05655</t>
  </si>
  <si>
    <t>AvrD</t>
  </si>
  <si>
    <t>Pseudomonas avirulence D protein (AvrD)</t>
  </si>
  <si>
    <t>PF05656</t>
  </si>
  <si>
    <t>DUF85</t>
  </si>
  <si>
    <t>Protein of unknown function (DUF85)</t>
  </si>
  <si>
    <t>PF05657</t>
  </si>
  <si>
    <t>Protein of unknown function (DUF86)</t>
  </si>
  <si>
    <t>PF05658</t>
  </si>
  <si>
    <t>YadA_head</t>
  </si>
  <si>
    <t>Head domain of trimeric autotransporter adhesin</t>
  </si>
  <si>
    <t>PF05659</t>
  </si>
  <si>
    <t>RPW8</t>
  </si>
  <si>
    <t>Arabidopsis broad-spectrum mildew resistance protein RPW8</t>
  </si>
  <si>
    <t>PF05660</t>
  </si>
  <si>
    <t>Coxiella burnetii protein of unknown function (DUF87)</t>
  </si>
  <si>
    <t>PF05661</t>
  </si>
  <si>
    <t>DUF88</t>
  </si>
  <si>
    <t>Protein of unknown function (DUF88)</t>
  </si>
  <si>
    <t>PF05662</t>
  </si>
  <si>
    <t>YadA_stalk</t>
  </si>
  <si>
    <t>Coiled stalk of trimeric autotransporter adhesin</t>
  </si>
  <si>
    <t>PF05663</t>
  </si>
  <si>
    <t>Protein of unknown function (DUF89)</t>
  </si>
  <si>
    <t>PF05664</t>
  </si>
  <si>
    <t>DUF81</t>
  </si>
  <si>
    <t>Plant family of unknown function (DUF81)</t>
  </si>
  <si>
    <t>PF05666</t>
  </si>
  <si>
    <t>Fels1</t>
  </si>
  <si>
    <t>Fels-1 Prophage Protein-like</t>
  </si>
  <si>
    <t>PF05667</t>
  </si>
  <si>
    <t>DUF812</t>
  </si>
  <si>
    <t>Protein of unknown function (DUF812)</t>
  </si>
  <si>
    <t>PF05669</t>
  </si>
  <si>
    <t>Med31</t>
  </si>
  <si>
    <t>SOH1</t>
  </si>
  <si>
    <t>PF05670</t>
  </si>
  <si>
    <t>DUF814</t>
  </si>
  <si>
    <t>Domain of unknown function (DUF814)</t>
  </si>
  <si>
    <t>PF05671</t>
  </si>
  <si>
    <t>GETHR</t>
  </si>
  <si>
    <t>GETHR pentapeptide repeat (5 copies)</t>
  </si>
  <si>
    <t>PF05672</t>
  </si>
  <si>
    <t>MAP7</t>
  </si>
  <si>
    <t>MAP7 (E-MAP-115) family</t>
  </si>
  <si>
    <t>PF05673</t>
  </si>
  <si>
    <t>DUF815</t>
  </si>
  <si>
    <t>Protein of unknown function (DUF815)</t>
  </si>
  <si>
    <t>PF05674</t>
  </si>
  <si>
    <t>DUF816</t>
  </si>
  <si>
    <t>Baculovirus protein of unknown function (DUF816)</t>
  </si>
  <si>
    <t>PF05675</t>
  </si>
  <si>
    <t>DUF817</t>
  </si>
  <si>
    <t>Protein of unknown function (DUF817)</t>
  </si>
  <si>
    <t>PF05676</t>
  </si>
  <si>
    <t>NDUF_B7</t>
  </si>
  <si>
    <t>NADH-ubiquinone oxidoreductase B18 subunit (NDUFB7)</t>
  </si>
  <si>
    <t>PF05677</t>
  </si>
  <si>
    <t>DUF818</t>
  </si>
  <si>
    <t>Chlamydia CHLPS protein (DUF818)</t>
  </si>
  <si>
    <t>PF05678</t>
  </si>
  <si>
    <t>VQ</t>
  </si>
  <si>
    <t>VQ motif</t>
  </si>
  <si>
    <t>PF05679</t>
  </si>
  <si>
    <t>CHGN</t>
  </si>
  <si>
    <t>Chondroitin N-acetylgalactosaminyltransferase</t>
  </si>
  <si>
    <t>PF05680</t>
  </si>
  <si>
    <t>ATP-synt_E</t>
  </si>
  <si>
    <t>ATP synthase E chain</t>
  </si>
  <si>
    <t>PF05681</t>
  </si>
  <si>
    <t>Fumerase</t>
  </si>
  <si>
    <t>Fumarate hydratase (Fumerase)</t>
  </si>
  <si>
    <t>PF05683</t>
  </si>
  <si>
    <t>Fumerase_C</t>
  </si>
  <si>
    <t>Fumarase C-terminus</t>
  </si>
  <si>
    <t>PF05684</t>
  </si>
  <si>
    <t>DUF819</t>
  </si>
  <si>
    <t>Protein of unknown function (DUF819)</t>
  </si>
  <si>
    <t>PF05685</t>
  </si>
  <si>
    <t>Uma2</t>
  </si>
  <si>
    <t>Putative restriction endonuclease</t>
  </si>
  <si>
    <t>PF05686</t>
  </si>
  <si>
    <t>Glycosyl transferase family 9</t>
  </si>
  <si>
    <t>PF05687</t>
  </si>
  <si>
    <t>BES1_N</t>
  </si>
  <si>
    <t>BES1/BZR1 plant transcription factor, N-terminal</t>
  </si>
  <si>
    <t>PF05688</t>
  </si>
  <si>
    <t>DUF824</t>
  </si>
  <si>
    <t>Salmonella repeat of unknown function (DUF824)</t>
  </si>
  <si>
    <t>PF05689</t>
  </si>
  <si>
    <t>DUF823</t>
  </si>
  <si>
    <t>Salmonella repeat of unknown function (DUF823)</t>
  </si>
  <si>
    <t>PF05690</t>
  </si>
  <si>
    <t>ThiG</t>
  </si>
  <si>
    <t>Thiazole biosynthesis protein ThiG</t>
  </si>
  <si>
    <t>PF05691</t>
  </si>
  <si>
    <t>Raffinose_syn</t>
  </si>
  <si>
    <t>Raffinose synthase or seed imbibition protein Sip1</t>
  </si>
  <si>
    <t>PF05692</t>
  </si>
  <si>
    <t>Myco_haema</t>
  </si>
  <si>
    <t>Mycoplasma haemagglutinin</t>
  </si>
  <si>
    <t>PF05693</t>
  </si>
  <si>
    <t>Glycogen_syn</t>
  </si>
  <si>
    <t>Glycogen synthase</t>
  </si>
  <si>
    <t>PF05694</t>
  </si>
  <si>
    <t>SBP56</t>
  </si>
  <si>
    <t>56kDa selenium binding protein (SBP56)</t>
  </si>
  <si>
    <t>PF05695</t>
  </si>
  <si>
    <t>DUF825</t>
  </si>
  <si>
    <t>Plant protein of unknown function (DUF825)</t>
  </si>
  <si>
    <t>PF05696</t>
  </si>
  <si>
    <t>DUF826</t>
  </si>
  <si>
    <t>Protein of unknown function (DUF826)</t>
  </si>
  <si>
    <t>PF05697</t>
  </si>
  <si>
    <t>Trigger_N</t>
  </si>
  <si>
    <t>Bacterial trigger factor protein (TF)</t>
  </si>
  <si>
    <t>PF05698</t>
  </si>
  <si>
    <t>Trigger_C</t>
  </si>
  <si>
    <t>Bacterial trigger factor protein (TF) C-terminus</t>
  </si>
  <si>
    <t>PF05699</t>
  </si>
  <si>
    <t>Dimer_Tnp_hAT</t>
  </si>
  <si>
    <t>hAT family C-terminal dimerisation region</t>
  </si>
  <si>
    <t>PF05700</t>
  </si>
  <si>
    <t>BCAS2</t>
  </si>
  <si>
    <t>Breast carcinoma amplified sequence 2 (BCAS2)</t>
  </si>
  <si>
    <t>PF05701</t>
  </si>
  <si>
    <t>WEMBL</t>
  </si>
  <si>
    <t>Weak chloroplast movement under blue light</t>
  </si>
  <si>
    <t>PF05702</t>
  </si>
  <si>
    <t>Herpes_UL49_5</t>
  </si>
  <si>
    <t>Herpesvirus UL49.5 envelope/tegument protein</t>
  </si>
  <si>
    <t>PF05703</t>
  </si>
  <si>
    <t>Auxin_canalis</t>
  </si>
  <si>
    <t>Auxin canalisation</t>
  </si>
  <si>
    <t>PF05704</t>
  </si>
  <si>
    <t>Caps_synth</t>
  </si>
  <si>
    <t>Capsular polysaccharide synthesis protein</t>
  </si>
  <si>
    <t>PF05705</t>
  </si>
  <si>
    <t>DUF829</t>
  </si>
  <si>
    <t>Eukaryotic protein of unknown function (DUF829)</t>
  </si>
  <si>
    <t>PF05706</t>
  </si>
  <si>
    <t>CDKN3</t>
  </si>
  <si>
    <t>Cyclin-dependent kinase inhibitor 3 (CDKN3)</t>
  </si>
  <si>
    <t>PF05707</t>
  </si>
  <si>
    <t>Zot</t>
  </si>
  <si>
    <t>Zonular occludens toxin (Zot)</t>
  </si>
  <si>
    <t>PF05708</t>
  </si>
  <si>
    <t>Peptidase_C92</t>
  </si>
  <si>
    <t>Permuted papain-like amidase enzyme, YaeF/YiiX, C92 family</t>
  </si>
  <si>
    <t>PF05709</t>
  </si>
  <si>
    <t>Sipho_tail</t>
  </si>
  <si>
    <t>Phage tail protein</t>
  </si>
  <si>
    <t>PF05710</t>
  </si>
  <si>
    <t>Coiled</t>
  </si>
  <si>
    <t>Coiled coil</t>
  </si>
  <si>
    <t>PF05711</t>
  </si>
  <si>
    <t>TylF</t>
  </si>
  <si>
    <t>Macrocin-O-methyltransferase (TylF)</t>
  </si>
  <si>
    <t>PF05712</t>
  </si>
  <si>
    <t>MRG</t>
  </si>
  <si>
    <t>PF05713</t>
  </si>
  <si>
    <t>MobC</t>
  </si>
  <si>
    <t>Bacterial mobilisation protein (MobC)</t>
  </si>
  <si>
    <t>PF05714</t>
  </si>
  <si>
    <t>Borrelia_lipo_1</t>
  </si>
  <si>
    <t>Borrelia burgdorferi virulent strain associated lipoprotein</t>
  </si>
  <si>
    <t>PF05715</t>
  </si>
  <si>
    <t>zf-piccolo</t>
  </si>
  <si>
    <t>Piccolo Zn-finger</t>
  </si>
  <si>
    <t>PF05716</t>
  </si>
  <si>
    <t>AKAP_11</t>
  </si>
  <si>
    <t>A-kinase anchor protein 11 kDa (AKAP 11)</t>
  </si>
  <si>
    <t>PF05717</t>
  </si>
  <si>
    <t>TnpB_IS66</t>
  </si>
  <si>
    <t>IS66 Orf2 like protein</t>
  </si>
  <si>
    <t>PF05718</t>
  </si>
  <si>
    <t>Pox_int_trans</t>
  </si>
  <si>
    <t>Poxvirus intermediate transcription factor</t>
  </si>
  <si>
    <t>PF05719</t>
  </si>
  <si>
    <t>GPP34</t>
  </si>
  <si>
    <t>Golgi phosphoprotein 3 (GPP34)</t>
  </si>
  <si>
    <t>PF05720</t>
  </si>
  <si>
    <t>Dicty_CAD</t>
  </si>
  <si>
    <t>Cell-cell adhesion domain</t>
  </si>
  <si>
    <t>PF05721</t>
  </si>
  <si>
    <t>PhyH</t>
  </si>
  <si>
    <t>Phytanoyl-CoA dioxygenase (PhyH)</t>
  </si>
  <si>
    <t>PF05722</t>
  </si>
  <si>
    <t>Ustilago_mating</t>
  </si>
  <si>
    <t>Ustilago B locus mating-type protein</t>
  </si>
  <si>
    <t>PF05724</t>
  </si>
  <si>
    <t>TPMT</t>
  </si>
  <si>
    <t>Thiopurine S-methyltransferase (TPMT)</t>
  </si>
  <si>
    <t>PF05725</t>
  </si>
  <si>
    <t>FNIP</t>
  </si>
  <si>
    <t>FNIP Repeat</t>
  </si>
  <si>
    <t>PF05726</t>
  </si>
  <si>
    <t>Pirin_C</t>
  </si>
  <si>
    <t>Pirin C-terminal cupin domain</t>
  </si>
  <si>
    <t>PF05727</t>
  </si>
  <si>
    <t>UPF228</t>
  </si>
  <si>
    <t>Uncharacterised protein family (UPF228)</t>
  </si>
  <si>
    <t>PF05728</t>
  </si>
  <si>
    <t>UPF227</t>
  </si>
  <si>
    <t>Uncharacterised protein family (UPF227)</t>
  </si>
  <si>
    <t>PF05729</t>
  </si>
  <si>
    <t>NACHT</t>
  </si>
  <si>
    <t>NACHT domain</t>
  </si>
  <si>
    <t>PF05730</t>
  </si>
  <si>
    <t>CFEM</t>
  </si>
  <si>
    <t>CFEM domain</t>
  </si>
  <si>
    <t>PF05731</t>
  </si>
  <si>
    <t>TROVE</t>
  </si>
  <si>
    <t>TROVE domain</t>
  </si>
  <si>
    <t>PF05732</t>
  </si>
  <si>
    <t>RepL</t>
  </si>
  <si>
    <t>Firmicute plasmid replication protein (RepL)</t>
  </si>
  <si>
    <t>PF05733</t>
  </si>
  <si>
    <t>Tenui_N</t>
  </si>
  <si>
    <t>Tenuivirus/Phlebovirus nucleocapsid protein</t>
  </si>
  <si>
    <t>PF05734</t>
  </si>
  <si>
    <t>DUF832</t>
  </si>
  <si>
    <t>Herpesvirus protein of unknown function (DUF832)</t>
  </si>
  <si>
    <t>PF05735</t>
  </si>
  <si>
    <t>TSP_C</t>
  </si>
  <si>
    <t>Thrombospondin C-terminal region</t>
  </si>
  <si>
    <t>PF05736</t>
  </si>
  <si>
    <t>OprF</t>
  </si>
  <si>
    <t>OprF membrane domain</t>
  </si>
  <si>
    <t>PF05737</t>
  </si>
  <si>
    <t>Collagen_bind</t>
  </si>
  <si>
    <t>Collagen binding domain</t>
  </si>
  <si>
    <t>PF05738</t>
  </si>
  <si>
    <t>Cna_B</t>
  </si>
  <si>
    <t>Cna protein B-type domain</t>
  </si>
  <si>
    <t>PF05739</t>
  </si>
  <si>
    <t>SNARE</t>
  </si>
  <si>
    <t>SNARE domain</t>
  </si>
  <si>
    <t>PF05741</t>
  </si>
  <si>
    <t>zf-nanos</t>
  </si>
  <si>
    <t>Nanos RNA binding domain</t>
  </si>
  <si>
    <t>PF05742</t>
  </si>
  <si>
    <t>TANGO2</t>
  </si>
  <si>
    <t>Transport and Golgi organisation 2</t>
  </si>
  <si>
    <t>PF05743</t>
  </si>
  <si>
    <t>UEV</t>
  </si>
  <si>
    <t>UEV domain</t>
  </si>
  <si>
    <t>PF05744</t>
  </si>
  <si>
    <t>Benyvirus_P25</t>
  </si>
  <si>
    <t>Benyvirus P25/P26 protein</t>
  </si>
  <si>
    <t>PF05745</t>
  </si>
  <si>
    <t>CRPA</t>
  </si>
  <si>
    <t>Chlamydia 15 kDa cysteine-rich outer membrane protein (CRPA)</t>
  </si>
  <si>
    <t>PF05746</t>
  </si>
  <si>
    <t>DALR_1</t>
  </si>
  <si>
    <t>DALR anticodon binding domain</t>
  </si>
  <si>
    <t>PF05748</t>
  </si>
  <si>
    <t>Rubella_E1</t>
  </si>
  <si>
    <t>Rubella membrane glycoprotein E1</t>
  </si>
  <si>
    <t>PF05749</t>
  </si>
  <si>
    <t>Rubella_E2</t>
  </si>
  <si>
    <t>Rubella membrane glycoprotein E2</t>
  </si>
  <si>
    <t>PF05750</t>
  </si>
  <si>
    <t>Rubella_Capsid</t>
  </si>
  <si>
    <t>Rubella capsid protein</t>
  </si>
  <si>
    <t>PF05751</t>
  </si>
  <si>
    <t>FixH</t>
  </si>
  <si>
    <t>PF05752</t>
  </si>
  <si>
    <t>Calici_MSP</t>
  </si>
  <si>
    <t>Calicivirus minor structural protein</t>
  </si>
  <si>
    <t>PF05753</t>
  </si>
  <si>
    <t>TRAP_beta</t>
  </si>
  <si>
    <t>Translocon-associated protein beta (TRAPB)</t>
  </si>
  <si>
    <t>PF05754</t>
  </si>
  <si>
    <t>DUF834</t>
  </si>
  <si>
    <t>Domain of unknown function (DUF834)</t>
  </si>
  <si>
    <t>PF05755</t>
  </si>
  <si>
    <t>REF</t>
  </si>
  <si>
    <t>Rubber elongation factor protein (REF)</t>
  </si>
  <si>
    <t>PF05756</t>
  </si>
  <si>
    <t>S-antigen</t>
  </si>
  <si>
    <t>S-antigen protein</t>
  </si>
  <si>
    <t>PF05757</t>
  </si>
  <si>
    <t>PsbQ</t>
  </si>
  <si>
    <t>Oxygen evolving enhancer protein 3 (PsbQ)</t>
  </si>
  <si>
    <t>PF05758</t>
  </si>
  <si>
    <t>Ycf1</t>
  </si>
  <si>
    <t>PF05760</t>
  </si>
  <si>
    <t>IER</t>
  </si>
  <si>
    <t>Immediate early response protein (IER)</t>
  </si>
  <si>
    <t>PF05761</t>
  </si>
  <si>
    <t>5_nucleotid</t>
  </si>
  <si>
    <t>5' nucleotidase family</t>
  </si>
  <si>
    <t>PF05762</t>
  </si>
  <si>
    <t>VWA_CoxE</t>
  </si>
  <si>
    <t>VWA domain containing CoxE-like protein</t>
  </si>
  <si>
    <t>PF05763</t>
  </si>
  <si>
    <t>DUF835</t>
  </si>
  <si>
    <t>Protein of unknown function (DUF835)</t>
  </si>
  <si>
    <t>PF05764</t>
  </si>
  <si>
    <t>YL1</t>
  </si>
  <si>
    <t>YL1 nuclear protein</t>
  </si>
  <si>
    <t>PF05766</t>
  </si>
  <si>
    <t>NinG</t>
  </si>
  <si>
    <t>Bacteriophage Lambda NinG protein</t>
  </si>
  <si>
    <t>PF05767</t>
  </si>
  <si>
    <t>Pox_A14</t>
  </si>
  <si>
    <t>Poxvirus virion envelope protein A14</t>
  </si>
  <si>
    <t>PF05768</t>
  </si>
  <si>
    <t>DUF836</t>
  </si>
  <si>
    <t>Glutaredoxin-like domain (DUF836)</t>
  </si>
  <si>
    <t>PF05769</t>
  </si>
  <si>
    <t>DUF837</t>
  </si>
  <si>
    <t>Protein of unknown function (DUF837)</t>
  </si>
  <si>
    <t>PF05770</t>
  </si>
  <si>
    <t>Ins134_P3_kin</t>
  </si>
  <si>
    <t>Inositol 1, 3, 4-trisphosphate 5/6-kinase</t>
  </si>
  <si>
    <t>PF05771</t>
  </si>
  <si>
    <t>Pox_A31</t>
  </si>
  <si>
    <t>Poxvirus A31 protein</t>
  </si>
  <si>
    <t>PF05772</t>
  </si>
  <si>
    <t>NinB</t>
  </si>
  <si>
    <t>NinB protein</t>
  </si>
  <si>
    <t>PF05773</t>
  </si>
  <si>
    <t>RWD</t>
  </si>
  <si>
    <t>RWD domain</t>
  </si>
  <si>
    <t>PF05774</t>
  </si>
  <si>
    <t>Herpes_heli_pri</t>
  </si>
  <si>
    <t>Herpesvirus helicase-primase complex component</t>
  </si>
  <si>
    <t>PF05775</t>
  </si>
  <si>
    <t>AfaD</t>
  </si>
  <si>
    <t>Enterobacteria AfaD invasin protein</t>
  </si>
  <si>
    <t>PF05776</t>
  </si>
  <si>
    <t>Papilloma_E5A</t>
  </si>
  <si>
    <t>Papillomavirus E5A protein</t>
  </si>
  <si>
    <t>PF05777</t>
  </si>
  <si>
    <t>Acp26Ab</t>
  </si>
  <si>
    <t>Drosophila accessory gland-specific peptide 26Ab (Acp26Ab)</t>
  </si>
  <si>
    <t>PF05778</t>
  </si>
  <si>
    <t>Apo-CIII</t>
  </si>
  <si>
    <t>Apolipoprotein CIII (Apo-CIII)</t>
  </si>
  <si>
    <t>PF05781</t>
  </si>
  <si>
    <t>MRVI1</t>
  </si>
  <si>
    <t>MRVI1 protein</t>
  </si>
  <si>
    <t>PF05782</t>
  </si>
  <si>
    <t>ECM1</t>
  </si>
  <si>
    <t>Extracellular matrix protein 1 (ECM1)</t>
  </si>
  <si>
    <t>PF05783</t>
  </si>
  <si>
    <t>DLIC</t>
  </si>
  <si>
    <t>Dynein light intermediate chain (DLIC)</t>
  </si>
  <si>
    <t>PF05784</t>
  </si>
  <si>
    <t>Herpes_UL82_83</t>
  </si>
  <si>
    <t>Betaherpesvirus UL82/83 protein N terminus</t>
  </si>
  <si>
    <t>PF05785</t>
  </si>
  <si>
    <t>CNF1</t>
  </si>
  <si>
    <t>Rho-activating domain of cytotoxic necrotizing factor</t>
  </si>
  <si>
    <t>PF05786</t>
  </si>
  <si>
    <t>Cnd2</t>
  </si>
  <si>
    <t>Condensin complex subunit 2</t>
  </si>
  <si>
    <t>PF05787</t>
  </si>
  <si>
    <t>DUF839</t>
  </si>
  <si>
    <t>Bacterial protein of unknown function (DUF839)</t>
  </si>
  <si>
    <t>PF05788</t>
  </si>
  <si>
    <t>Orbi_VP1</t>
  </si>
  <si>
    <t>Orbivirus RNA-dependent RNA polymerase (VP1)</t>
  </si>
  <si>
    <t>PF05789</t>
  </si>
  <si>
    <t>Baculo_VP154</t>
  </si>
  <si>
    <t>Baculovirus VP154 protein</t>
  </si>
  <si>
    <t>PF05790</t>
  </si>
  <si>
    <t>C2-set</t>
  </si>
  <si>
    <t>Immunoglobulin C2-set domain</t>
  </si>
  <si>
    <t>PF05791</t>
  </si>
  <si>
    <t>Bacillus_HBL</t>
  </si>
  <si>
    <t>Bacillus haemolytic enterotoxin (HBL)</t>
  </si>
  <si>
    <t>PF05792</t>
  </si>
  <si>
    <t>Candida_ALS</t>
  </si>
  <si>
    <t>Candida agglutinin-like (ALS)</t>
  </si>
  <si>
    <t>PF05793</t>
  </si>
  <si>
    <t>TFIIF_alpha</t>
  </si>
  <si>
    <t>Transcription initiation factor IIF, alpha subunit (TFIIF-alpha)</t>
  </si>
  <si>
    <t>PF05794</t>
  </si>
  <si>
    <t>Tcp11</t>
  </si>
  <si>
    <t>T-complex protein 11</t>
  </si>
  <si>
    <t>PF05795</t>
  </si>
  <si>
    <t>Plasmodium_Vir</t>
  </si>
  <si>
    <t>Plasmodium vivax Vir protein</t>
  </si>
  <si>
    <t>PF05796</t>
  </si>
  <si>
    <t>Chordopox_G2</t>
  </si>
  <si>
    <t>Chordopoxvirus protein G2</t>
  </si>
  <si>
    <t>PF05797</t>
  </si>
  <si>
    <t>Rep_4</t>
  </si>
  <si>
    <t>Yeast trans-acting factor (REP1/REP2)</t>
  </si>
  <si>
    <t>PF05798</t>
  </si>
  <si>
    <t>Phage_FRD3</t>
  </si>
  <si>
    <t>Bacteriophage FRD3 protein</t>
  </si>
  <si>
    <t>PF05800</t>
  </si>
  <si>
    <t>GvpO</t>
  </si>
  <si>
    <t>Gas vesicle synthesis protein GvpO</t>
  </si>
  <si>
    <t>PF05801</t>
  </si>
  <si>
    <t>DUF84</t>
  </si>
  <si>
    <t>Lagovirus protein of unknown function (DUF84)</t>
  </si>
  <si>
    <t>PF05802</t>
  </si>
  <si>
    <t>EspB</t>
  </si>
  <si>
    <t>Enterobacterial EspB protein</t>
  </si>
  <si>
    <t>PF05803</t>
  </si>
  <si>
    <t>Chordopox_L2</t>
  </si>
  <si>
    <t>Chordopoxvirus L2 protein</t>
  </si>
  <si>
    <t>PF05804</t>
  </si>
  <si>
    <t>KAP</t>
  </si>
  <si>
    <t>Kinesin-associated protein (KAP)</t>
  </si>
  <si>
    <t>PF05805</t>
  </si>
  <si>
    <t>L6_membrane</t>
  </si>
  <si>
    <t>L6 membrane protein</t>
  </si>
  <si>
    <t>PF05806</t>
  </si>
  <si>
    <t>Noggin</t>
  </si>
  <si>
    <t>PF05808</t>
  </si>
  <si>
    <t>Podoplanin</t>
  </si>
  <si>
    <t>PF05810</t>
  </si>
  <si>
    <t>NinF</t>
  </si>
  <si>
    <t>NinF protein</t>
  </si>
  <si>
    <t>PF05811</t>
  </si>
  <si>
    <t>DUF842</t>
  </si>
  <si>
    <t>Eukaryotic protein of unknown function (DUF842)</t>
  </si>
  <si>
    <t>PF05812</t>
  </si>
  <si>
    <t>Herpes_BLRF2</t>
  </si>
  <si>
    <t>Herpesvirus BLRF2 protein</t>
  </si>
  <si>
    <t>PF05813</t>
  </si>
  <si>
    <t>Orthopox_F7</t>
  </si>
  <si>
    <t>Orthopoxvirus F7 protein</t>
  </si>
  <si>
    <t>PF05814</t>
  </si>
  <si>
    <t>DUF843</t>
  </si>
  <si>
    <t>Baculovirus protein of unknown function (DUF843)</t>
  </si>
  <si>
    <t>PF05815</t>
  </si>
  <si>
    <t>DUF844</t>
  </si>
  <si>
    <t>Baculovirus protein of unknown function (DUF844)</t>
  </si>
  <si>
    <t>PF05816</t>
  </si>
  <si>
    <t>TelA</t>
  </si>
  <si>
    <t>Toxic anion resistance protein (TelA)</t>
  </si>
  <si>
    <t>PF05817</t>
  </si>
  <si>
    <t>Ribophorin_II</t>
  </si>
  <si>
    <t>Oligosaccharyltransferase subunit Ribophorin II</t>
  </si>
  <si>
    <t>PF05818</t>
  </si>
  <si>
    <t>TraT</t>
  </si>
  <si>
    <t>Enterobacterial TraT complement resistance protein</t>
  </si>
  <si>
    <t>PF05819</t>
  </si>
  <si>
    <t>NolX</t>
  </si>
  <si>
    <t>NolX protein</t>
  </si>
  <si>
    <t>PF05820</t>
  </si>
  <si>
    <t>DUF845</t>
  </si>
  <si>
    <t>Baculovirus protein of unknown function (DUF845)</t>
  </si>
  <si>
    <t>PF05821</t>
  </si>
  <si>
    <t>NDUF_B8</t>
  </si>
  <si>
    <t>NADH-ubiquinone oxidoreductase ASHI subunit (CI-ASHI or NDUFB8)</t>
  </si>
  <si>
    <t>PF05822</t>
  </si>
  <si>
    <t>UMPH-1</t>
  </si>
  <si>
    <t>Pyrimidine 5'-nucleotidase (UMPH-1)</t>
  </si>
  <si>
    <t>PF05823</t>
  </si>
  <si>
    <t>Gp-FAR-1</t>
  </si>
  <si>
    <t>Nematode fatty acid retinoid binding protein (Gp-FAR-1)</t>
  </si>
  <si>
    <t>PF05824</t>
  </si>
  <si>
    <t>Pro-MCH</t>
  </si>
  <si>
    <t>Pro-melanin-concentrating hormone (Pro-MCH)</t>
  </si>
  <si>
    <t>PF05825</t>
  </si>
  <si>
    <t>PSP94</t>
  </si>
  <si>
    <t>Beta-microseminoprotein (PSP-94)</t>
  </si>
  <si>
    <t>PF05826</t>
  </si>
  <si>
    <t>Phospholip_A2_2</t>
  </si>
  <si>
    <t>PF05827</t>
  </si>
  <si>
    <t>ATP-synt_S1</t>
  </si>
  <si>
    <t>Vacuolar ATP synthase subunit S1 (ATP6S1)</t>
  </si>
  <si>
    <t>PF05829</t>
  </si>
  <si>
    <t>Adeno_PX</t>
  </si>
  <si>
    <t>Adenovirus late L2 mu core protein (Protein X)</t>
  </si>
  <si>
    <t>PF05830</t>
  </si>
  <si>
    <t>NodZ</t>
  </si>
  <si>
    <t>Nodulation protein Z (NodZ)</t>
  </si>
  <si>
    <t>PF05831</t>
  </si>
  <si>
    <t>GAGE</t>
  </si>
  <si>
    <t>GAGE protein</t>
  </si>
  <si>
    <t>PF05832</t>
  </si>
  <si>
    <t>DUF846</t>
  </si>
  <si>
    <t>Eukaryotic protein of unknown function (DUF846)</t>
  </si>
  <si>
    <t>PF05833</t>
  </si>
  <si>
    <t>FbpA</t>
  </si>
  <si>
    <t>Fibronectin-binding protein A N-terminus (FbpA)</t>
  </si>
  <si>
    <t>PF05834</t>
  </si>
  <si>
    <t>Lycopene_cycl</t>
  </si>
  <si>
    <t>Lycopene cyclase protein</t>
  </si>
  <si>
    <t>PF05835</t>
  </si>
  <si>
    <t>Synaphin</t>
  </si>
  <si>
    <t>Synaphin protein</t>
  </si>
  <si>
    <t>PF05836</t>
  </si>
  <si>
    <t>Chorion_S16</t>
  </si>
  <si>
    <t>Chorion protein S16</t>
  </si>
  <si>
    <t>PF05837</t>
  </si>
  <si>
    <t>CENP-H</t>
  </si>
  <si>
    <t>Centromere protein H (CENP-H)</t>
  </si>
  <si>
    <t>PF05838</t>
  </si>
  <si>
    <t>Glycosyl hydrolase 18</t>
  </si>
  <si>
    <t>PF05839</t>
  </si>
  <si>
    <t>Apc13p</t>
  </si>
  <si>
    <t>Apc13p protein</t>
  </si>
  <si>
    <t>PF05840</t>
  </si>
  <si>
    <t>Phage_GPA</t>
  </si>
  <si>
    <t>Bacteriophage replication gene A protein (GPA)</t>
  </si>
  <si>
    <t>PF05841</t>
  </si>
  <si>
    <t>Apc15p</t>
  </si>
  <si>
    <t>Apc15p protein</t>
  </si>
  <si>
    <t>PF05842</t>
  </si>
  <si>
    <t>Euplotes_phero</t>
  </si>
  <si>
    <t>Euplotes octocarinatus mating pheromone protein</t>
  </si>
  <si>
    <t>PF05843</t>
  </si>
  <si>
    <t>Suf</t>
  </si>
  <si>
    <t>Suppressor of forked protein (Suf)</t>
  </si>
  <si>
    <t>PF05844</t>
  </si>
  <si>
    <t>YopD</t>
  </si>
  <si>
    <t>YopD protein</t>
  </si>
  <si>
    <t>PF05845</t>
  </si>
  <si>
    <t>PhnH</t>
  </si>
  <si>
    <t>Bacterial phosphonate metabolism protein (PhnH)</t>
  </si>
  <si>
    <t>PF05846</t>
  </si>
  <si>
    <t>Chordopox_A15</t>
  </si>
  <si>
    <t>Chordopoxvirus A15 protein</t>
  </si>
  <si>
    <t>PF05847</t>
  </si>
  <si>
    <t>Baculo_LEF-3</t>
  </si>
  <si>
    <t>Nucleopolyhedrovirus late expression factor 3 (LEF-3)</t>
  </si>
  <si>
    <t>PF05848</t>
  </si>
  <si>
    <t>CtsR</t>
  </si>
  <si>
    <t>Firmicute transcriptional repressor of class III stress genes (CtsR)</t>
  </si>
  <si>
    <t>PF05849</t>
  </si>
  <si>
    <t>L-fibroin</t>
  </si>
  <si>
    <t>Fibroin light chain (L-fibroin)</t>
  </si>
  <si>
    <t>PF05851</t>
  </si>
  <si>
    <t>Lentivirus_VIF</t>
  </si>
  <si>
    <t>Lentivirus virion infectivity factor (VIF)</t>
  </si>
  <si>
    <t>PF05852</t>
  </si>
  <si>
    <t>DUF848</t>
  </si>
  <si>
    <t>Gammaherpesvirus protein of unknown function (DUF848)</t>
  </si>
  <si>
    <t>PF05853</t>
  </si>
  <si>
    <t>BKACE</t>
  </si>
  <si>
    <t>beta-keto acid cleavage enzyme</t>
  </si>
  <si>
    <t>PF05854</t>
  </si>
  <si>
    <t>MC1</t>
  </si>
  <si>
    <t>Non-histone chromosomal protein MC1</t>
  </si>
  <si>
    <t>PF05856</t>
  </si>
  <si>
    <t>ARPC4</t>
  </si>
  <si>
    <t>ARP2/3 complex 2 kDa subunit (ARPC4)</t>
  </si>
  <si>
    <t>PF05857</t>
  </si>
  <si>
    <t>TraX</t>
  </si>
  <si>
    <t>TraX protein</t>
  </si>
  <si>
    <t>PF05858</t>
  </si>
  <si>
    <t>BIV_Env</t>
  </si>
  <si>
    <t>Bovine immunodeficiency virus surface protein (SU)</t>
  </si>
  <si>
    <t>PF05859</t>
  </si>
  <si>
    <t>Mis12</t>
  </si>
  <si>
    <t>Mis12 protein</t>
  </si>
  <si>
    <t>PF05860</t>
  </si>
  <si>
    <t>Haemagg_act</t>
  </si>
  <si>
    <t>haemagglutination activity domain</t>
  </si>
  <si>
    <t>PF05861</t>
  </si>
  <si>
    <t>PhnI</t>
  </si>
  <si>
    <t>Bacterial phosphonate metabolism protein (PhnI)</t>
  </si>
  <si>
    <t>PF05862</t>
  </si>
  <si>
    <t>IceA2</t>
  </si>
  <si>
    <t>Helicobacter pylori IceA2 protein</t>
  </si>
  <si>
    <t>PF05864</t>
  </si>
  <si>
    <t>Chordopox_RPO7</t>
  </si>
  <si>
    <t>Chordopoxvirus DNA-directed RNA polymerase 7 kDa polypeptide (RPO7)</t>
  </si>
  <si>
    <t>PF05865</t>
  </si>
  <si>
    <t>Cypo_polyhedrin</t>
  </si>
  <si>
    <t>Cypovirus polyhedrin protein</t>
  </si>
  <si>
    <t>PF05866</t>
  </si>
  <si>
    <t>RusA</t>
  </si>
  <si>
    <t>Endodeoxyribonuclease RusA</t>
  </si>
  <si>
    <t>PF05867</t>
  </si>
  <si>
    <t>DUF851</t>
  </si>
  <si>
    <t>Protein of unknown function (DUF851)</t>
  </si>
  <si>
    <t>PF05868</t>
  </si>
  <si>
    <t>Rotavirus_VP7</t>
  </si>
  <si>
    <t>Rotavirus major outer capsid protein VP7</t>
  </si>
  <si>
    <t>PF05869</t>
  </si>
  <si>
    <t>Dam</t>
  </si>
  <si>
    <t>DNA N-6-adenine-methyltransferase (Dam)</t>
  </si>
  <si>
    <t>PF05870</t>
  </si>
  <si>
    <t>PA_decarbox</t>
  </si>
  <si>
    <t>Phenolic acid decarboxylase (PAD)</t>
  </si>
  <si>
    <t>PF05871</t>
  </si>
  <si>
    <t>ESCRT-II</t>
  </si>
  <si>
    <t>ESCRT-II complex subunit</t>
  </si>
  <si>
    <t>PF05872</t>
  </si>
  <si>
    <t>DUF853</t>
  </si>
  <si>
    <t>Bacterial protein of unknown function (DUF853)</t>
  </si>
  <si>
    <t>PF05873</t>
  </si>
  <si>
    <t>Mt_ATP-synt_D</t>
  </si>
  <si>
    <t>ATP synthase D chain, mitochondrial (ATP5H)</t>
  </si>
  <si>
    <t>PF05874</t>
  </si>
  <si>
    <t>PBAN</t>
  </si>
  <si>
    <t>Pheromone biosynthesis activating neuropeptide (PBAN)</t>
  </si>
  <si>
    <t>PF05875</t>
  </si>
  <si>
    <t>Ceramidase</t>
  </si>
  <si>
    <t>PF05876</t>
  </si>
  <si>
    <t>Terminase_GpA</t>
  </si>
  <si>
    <t>Phage terminase large subunit (GpA)</t>
  </si>
  <si>
    <t>PF05878</t>
  </si>
  <si>
    <t>Phyto_Pns9_1</t>
  </si>
  <si>
    <t>Phytoreovirus nonstructural protein Pns9/Pns1</t>
  </si>
  <si>
    <t>PF05879</t>
  </si>
  <si>
    <t>RHD3</t>
  </si>
  <si>
    <t>Root hair defective 3 GTP-binding protein (RHD3)</t>
  </si>
  <si>
    <t>PF05880</t>
  </si>
  <si>
    <t>Fiji_64_capsid</t>
  </si>
  <si>
    <t>Fijivirus 64 kDa capsid protein</t>
  </si>
  <si>
    <t>PF05881</t>
  </si>
  <si>
    <t>CNPase</t>
  </si>
  <si>
    <t>2',3'-cyclic nucleotide 3'-phosphodiesterase (CNP or CNPase)</t>
  </si>
  <si>
    <t>PF05883</t>
  </si>
  <si>
    <t>Baculo_RING</t>
  </si>
  <si>
    <t>Baculovirus U-box/Ring-like domain</t>
  </si>
  <si>
    <t>PF05884</t>
  </si>
  <si>
    <t>ZYG-11_interact</t>
  </si>
  <si>
    <t>Interactor of ZYG-11</t>
  </si>
  <si>
    <t>PF05886</t>
  </si>
  <si>
    <t>Orthopox_F8</t>
  </si>
  <si>
    <t>Orthopoxvirus F8 protein</t>
  </si>
  <si>
    <t>PF05887</t>
  </si>
  <si>
    <t>Trypan_PARP</t>
  </si>
  <si>
    <t>Procyclic acidic repetitive protein (PARP)</t>
  </si>
  <si>
    <t>PF05889</t>
  </si>
  <si>
    <t>SepSecS</t>
  </si>
  <si>
    <t>O-phosphoseryl-tRNA(Sec) selenium transferase, SepSecS</t>
  </si>
  <si>
    <t>PF05890</t>
  </si>
  <si>
    <t>Ebp2</t>
  </si>
  <si>
    <t>Eukaryotic rRNA processing protein EBP2</t>
  </si>
  <si>
    <t>PF05891</t>
  </si>
  <si>
    <t>Methyltransf_PK</t>
  </si>
  <si>
    <t>AdoMet dependent proline di-methyltransferase</t>
  </si>
  <si>
    <t>PF05892</t>
  </si>
  <si>
    <t>Tricho_coat</t>
  </si>
  <si>
    <t>Trichovirus coat protein</t>
  </si>
  <si>
    <t>PF05893</t>
  </si>
  <si>
    <t>LuxC</t>
  </si>
  <si>
    <t>Acyl-CoA reductase (LuxC)</t>
  </si>
  <si>
    <t>PF05894</t>
  </si>
  <si>
    <t>Podovirus_Gp16</t>
  </si>
  <si>
    <t>Podovirus DNA encapsidation protein (Gp16)</t>
  </si>
  <si>
    <t>PF05895</t>
  </si>
  <si>
    <t>DUF859</t>
  </si>
  <si>
    <t>Siphovirus protein of unknown function (DUF859)</t>
  </si>
  <si>
    <t>PF05896</t>
  </si>
  <si>
    <t>NQRA</t>
  </si>
  <si>
    <t>Na(+)-translocating NADH-quinone reductase subunit A (NQRA)</t>
  </si>
  <si>
    <t>PF05899</t>
  </si>
  <si>
    <t>Cupin_3</t>
  </si>
  <si>
    <t>Protein of unknown function (DUF861)</t>
  </si>
  <si>
    <t>PF05901</t>
  </si>
  <si>
    <t>Excalibur</t>
  </si>
  <si>
    <t>Excalibur calcium-binding domain</t>
  </si>
  <si>
    <t>PF05902</t>
  </si>
  <si>
    <t>4_1_CTD</t>
  </si>
  <si>
    <t>4.1 protein C-terminal domain (CTD)</t>
  </si>
  <si>
    <t>PF05903</t>
  </si>
  <si>
    <t>Peptidase_C97</t>
  </si>
  <si>
    <t>PPPDE putative peptidase domain</t>
  </si>
  <si>
    <t>PF05904</t>
  </si>
  <si>
    <t>DUF863</t>
  </si>
  <si>
    <t>Plant protein of unknown function (DUF863)</t>
  </si>
  <si>
    <t>PF05906</t>
  </si>
  <si>
    <t>DUF865</t>
  </si>
  <si>
    <t>Herpesvirus-7 repeat of unknown function (DUF865)</t>
  </si>
  <si>
    <t>PF05907</t>
  </si>
  <si>
    <t>DUF866</t>
  </si>
  <si>
    <t>Eukaryotic protein of unknown function (DUF866)</t>
  </si>
  <si>
    <t>PF05908</t>
  </si>
  <si>
    <t>Gamma_PGA_hydro</t>
  </si>
  <si>
    <t>Poly-gamma-glutamate hydrolase</t>
  </si>
  <si>
    <t>PF05910</t>
  </si>
  <si>
    <t>DUF868</t>
  </si>
  <si>
    <t>Plant protein of unknown function (DUF868)</t>
  </si>
  <si>
    <t>PF05911</t>
  </si>
  <si>
    <t>FPP</t>
  </si>
  <si>
    <t>Filament-like plant protein, long coiled-coil</t>
  </si>
  <si>
    <t>PF05912</t>
  </si>
  <si>
    <t>Caenorhabditis elegans protein of unknown function (DUF87)</t>
  </si>
  <si>
    <t>PF05913</t>
  </si>
  <si>
    <t>DUF871</t>
  </si>
  <si>
    <t>Bacterial protein of unknown function (DUF871)</t>
  </si>
  <si>
    <t>PF05914</t>
  </si>
  <si>
    <t>RIB43A</t>
  </si>
  <si>
    <t>PF05915</t>
  </si>
  <si>
    <t>DUF872</t>
  </si>
  <si>
    <t>Eukaryotic protein of unknown function (DUF872)</t>
  </si>
  <si>
    <t>PF05916</t>
  </si>
  <si>
    <t>Sld5</t>
  </si>
  <si>
    <t>GINS complex protein</t>
  </si>
  <si>
    <t>PF05917</t>
  </si>
  <si>
    <t>DUF874</t>
  </si>
  <si>
    <t>Helicobacter pylori protein of unknown function (DUF874)</t>
  </si>
  <si>
    <t>PF05918</t>
  </si>
  <si>
    <t>API5</t>
  </si>
  <si>
    <t>Apoptosis inhibitory protein 5 (API5)</t>
  </si>
  <si>
    <t>PF05919</t>
  </si>
  <si>
    <t>Mitovir_RNA_pol</t>
  </si>
  <si>
    <t>Mitovirus RNA-dependent RNA polymerase</t>
  </si>
  <si>
    <t>PF05920</t>
  </si>
  <si>
    <t>Homeobox_KN</t>
  </si>
  <si>
    <t>Homeobox KN domain</t>
  </si>
  <si>
    <t>PF05922</t>
  </si>
  <si>
    <t>Inhibitor_I9</t>
  </si>
  <si>
    <t>Peptidase inhibitor I9</t>
  </si>
  <si>
    <t>PF05923</t>
  </si>
  <si>
    <t>APC_crr</t>
  </si>
  <si>
    <t>APC cysteine-rich region</t>
  </si>
  <si>
    <t>PF05924</t>
  </si>
  <si>
    <t>SAMP</t>
  </si>
  <si>
    <t>SAMP Motif</t>
  </si>
  <si>
    <t>PF05925</t>
  </si>
  <si>
    <t>IpgD</t>
  </si>
  <si>
    <t>Enterobacterial virulence protein IpgD</t>
  </si>
  <si>
    <t>PF05926</t>
  </si>
  <si>
    <t>Phage_GPL</t>
  </si>
  <si>
    <t>Phage head completion protein (GPL)</t>
  </si>
  <si>
    <t>PF05927</t>
  </si>
  <si>
    <t>Penaeidin</t>
  </si>
  <si>
    <t>PF05928</t>
  </si>
  <si>
    <t>Zea_mays_MuDR</t>
  </si>
  <si>
    <t>Zea mays MURB-like protein (MuDR)</t>
  </si>
  <si>
    <t>PF05929</t>
  </si>
  <si>
    <t>Phage_GPO</t>
  </si>
  <si>
    <t>Phage capsid scaffolding protein (GPO) serine peptidase</t>
  </si>
  <si>
    <t>PF05930</t>
  </si>
  <si>
    <t>Phage_AlpA</t>
  </si>
  <si>
    <t>Prophage CP4-57 regulatory protein (AlpA)</t>
  </si>
  <si>
    <t>PF05931</t>
  </si>
  <si>
    <t>AgrD</t>
  </si>
  <si>
    <t>Staphylococcal AgrD protein</t>
  </si>
  <si>
    <t>PF05932</t>
  </si>
  <si>
    <t>CesT</t>
  </si>
  <si>
    <t>Tir chaperone protein (CesT) family</t>
  </si>
  <si>
    <t>PF05933</t>
  </si>
  <si>
    <t>Fun_ATP-synt_8</t>
  </si>
  <si>
    <t>Fungal ATP synthase protein 8 (A6L)</t>
  </si>
  <si>
    <t>PF05934</t>
  </si>
  <si>
    <t>MCLC</t>
  </si>
  <si>
    <t>Mid-1-related chloride channel (MCLC)</t>
  </si>
  <si>
    <t>PF05935</t>
  </si>
  <si>
    <t>Arylsulfotrans</t>
  </si>
  <si>
    <t>Arylsulfotransferase (ASST)</t>
  </si>
  <si>
    <t>PF05936</t>
  </si>
  <si>
    <t>T6SS_VasE</t>
  </si>
  <si>
    <t xml:space="preserve">Bacterial Type VI secretion, VC_A11, EvfL, ImpJ, VasE </t>
  </si>
  <si>
    <t>PF05937</t>
  </si>
  <si>
    <t>EB1_binding</t>
  </si>
  <si>
    <t>EB-1 Binding Domain</t>
  </si>
  <si>
    <t>PF05938</t>
  </si>
  <si>
    <t>Self-incomp_S1</t>
  </si>
  <si>
    <t>Plant self-incompatibility protein S1</t>
  </si>
  <si>
    <t>PF05939</t>
  </si>
  <si>
    <t>Phage_min_tail</t>
  </si>
  <si>
    <t>Phage minor tail protein</t>
  </si>
  <si>
    <t>PF05940</t>
  </si>
  <si>
    <t>NnrS</t>
  </si>
  <si>
    <t>NnrS protein</t>
  </si>
  <si>
    <t>PF05941</t>
  </si>
  <si>
    <t>Chordopox_A2R</t>
  </si>
  <si>
    <t>Chordopoxvirus A2R protein</t>
  </si>
  <si>
    <t>PF05942</t>
  </si>
  <si>
    <t>PaREP1</t>
  </si>
  <si>
    <t>Archaeal PaREP1/PaREP8 family</t>
  </si>
  <si>
    <t>PF05943</t>
  </si>
  <si>
    <t>VipB</t>
  </si>
  <si>
    <t>Type VI secretion protein, EvpB/VC_A18, tail sheath</t>
  </si>
  <si>
    <t>PF05944</t>
  </si>
  <si>
    <t>Phage_term_smal</t>
  </si>
  <si>
    <t>Phage small terminase subunit</t>
  </si>
  <si>
    <t>PF05946</t>
  </si>
  <si>
    <t>TcpA</t>
  </si>
  <si>
    <t>Toxin-coregulated pilus subunit TcpA</t>
  </si>
  <si>
    <t>PF05947</t>
  </si>
  <si>
    <t>T6SS_VipB</t>
  </si>
  <si>
    <t>Type VI secretion system, ImpG, VasA, VC_A11</t>
  </si>
  <si>
    <t>PF05949</t>
  </si>
  <si>
    <t>DUF881</t>
  </si>
  <si>
    <t>Bacterial protein of unknown function (DUF881)</t>
  </si>
  <si>
    <t>PF05950</t>
  </si>
  <si>
    <t>Orthopox_A36R</t>
  </si>
  <si>
    <t>Orthopoxvirus A36R protein</t>
  </si>
  <si>
    <t>PF05951</t>
  </si>
  <si>
    <t>Peptidase_M15_2</t>
  </si>
  <si>
    <t>Bacterial protein of unknown function (DUF882)</t>
  </si>
  <si>
    <t>PF05952</t>
  </si>
  <si>
    <t>ComX</t>
  </si>
  <si>
    <t>Bacillus competence pheromone ComX</t>
  </si>
  <si>
    <t>PF05953</t>
  </si>
  <si>
    <t>Allatostatin</t>
  </si>
  <si>
    <t>PF05954</t>
  </si>
  <si>
    <t>Phage_GPD</t>
  </si>
  <si>
    <t>Phage late control gene D protein (GPD)</t>
  </si>
  <si>
    <t>PF05955</t>
  </si>
  <si>
    <t>Herpes_gp2</t>
  </si>
  <si>
    <t>Equine herpesvirus glycoprotein gp2</t>
  </si>
  <si>
    <t>PF05956</t>
  </si>
  <si>
    <t>APC_basic</t>
  </si>
  <si>
    <t>APC basic domain</t>
  </si>
  <si>
    <t>PF05957</t>
  </si>
  <si>
    <t>DUF883</t>
  </si>
  <si>
    <t>Bacterial protein of unknown function (DUF883)</t>
  </si>
  <si>
    <t>PF05958</t>
  </si>
  <si>
    <t>tRNA_U5-meth_tr</t>
  </si>
  <si>
    <t>tRNA (Uracil-5-)-methyltransferase</t>
  </si>
  <si>
    <t>PF05959</t>
  </si>
  <si>
    <t>DUF884</t>
  </si>
  <si>
    <t>Nucleopolyhedrovirus protein of unknown function (DUF884)</t>
  </si>
  <si>
    <t>PF05960</t>
  </si>
  <si>
    <t>DUF885</t>
  </si>
  <si>
    <t>Bacterial protein of unknown function (DUF885)</t>
  </si>
  <si>
    <t>PF05961</t>
  </si>
  <si>
    <t>Chordopox_A13L</t>
  </si>
  <si>
    <t>Chordopoxvirus A13L protein</t>
  </si>
  <si>
    <t>PF05962</t>
  </si>
  <si>
    <t>HutD</t>
  </si>
  <si>
    <t>PF05963</t>
  </si>
  <si>
    <t>Cytomega_US3</t>
  </si>
  <si>
    <t>Cytomegalovirus US3 protein</t>
  </si>
  <si>
    <t>PF05964</t>
  </si>
  <si>
    <t>FYRN</t>
  </si>
  <si>
    <t>F/Y-rich N-terminus</t>
  </si>
  <si>
    <t>PF05965</t>
  </si>
  <si>
    <t>FYRC</t>
  </si>
  <si>
    <t>F/Y rich C-terminus</t>
  </si>
  <si>
    <t>PF05966</t>
  </si>
  <si>
    <t>Chordopox_A33R</t>
  </si>
  <si>
    <t>Chordopoxvirus A33R protein</t>
  </si>
  <si>
    <t>PF05968</t>
  </si>
  <si>
    <t>Bacillus_PapR</t>
  </si>
  <si>
    <t>Bacillus PapR protein</t>
  </si>
  <si>
    <t>PF05969</t>
  </si>
  <si>
    <t>PSII_Ycf12</t>
  </si>
  <si>
    <t>Photosystem II complex subunit Ycf12</t>
  </si>
  <si>
    <t>PF05970</t>
  </si>
  <si>
    <t>PIF1</t>
  </si>
  <si>
    <t>PIF1-like helicase</t>
  </si>
  <si>
    <t>PF05971</t>
  </si>
  <si>
    <t>Methyltransf_1</t>
  </si>
  <si>
    <t>PF05972</t>
  </si>
  <si>
    <t>APC_15aa</t>
  </si>
  <si>
    <t>APC 15 residue motif</t>
  </si>
  <si>
    <t>PF05973</t>
  </si>
  <si>
    <t>Gp49</t>
  </si>
  <si>
    <t>Phage derived protein Gp49-like (DUF891)</t>
  </si>
  <si>
    <t>PF05974</t>
  </si>
  <si>
    <t>DUF892</t>
  </si>
  <si>
    <t>Domain of unknown function (DUF892)</t>
  </si>
  <si>
    <t>PF05975</t>
  </si>
  <si>
    <t>EcsB</t>
  </si>
  <si>
    <t>Bacterial ABC transporter protein EcsB</t>
  </si>
  <si>
    <t>PF05977</t>
  </si>
  <si>
    <t>MFS_3</t>
  </si>
  <si>
    <t>Transmembrane secretion effector</t>
  </si>
  <si>
    <t>PF05978</t>
  </si>
  <si>
    <t>UNC-93</t>
  </si>
  <si>
    <t>Ion channel regulatory protein UNC-93</t>
  </si>
  <si>
    <t>PF05979</t>
  </si>
  <si>
    <t>DUF896</t>
  </si>
  <si>
    <t>Bacterial protein of unknown function (DUF896)</t>
  </si>
  <si>
    <t>PF05980</t>
  </si>
  <si>
    <t>Toxin_7</t>
  </si>
  <si>
    <t>Toxin 7</t>
  </si>
  <si>
    <t>PF05981</t>
  </si>
  <si>
    <t>CreA</t>
  </si>
  <si>
    <t>CreA protein</t>
  </si>
  <si>
    <t>PF05982</t>
  </si>
  <si>
    <t>Sbt_1</t>
  </si>
  <si>
    <t>Na+-dependent bicarbonate transporter superfamily</t>
  </si>
  <si>
    <t>PF05983</t>
  </si>
  <si>
    <t>Med7</t>
  </si>
  <si>
    <t>MED7 protein</t>
  </si>
  <si>
    <t>PF05984</t>
  </si>
  <si>
    <t>Cytomega_UL2A</t>
  </si>
  <si>
    <t>Cytomegalovirus UL2A protein</t>
  </si>
  <si>
    <t>PF05985</t>
  </si>
  <si>
    <t>EutC</t>
  </si>
  <si>
    <t>Ethanolamine ammonia-lyase light chain (EutC)</t>
  </si>
  <si>
    <t>PF05986</t>
  </si>
  <si>
    <t>ADAM_spacer1</t>
  </si>
  <si>
    <t>ADAM-TS Spacer 1</t>
  </si>
  <si>
    <t>PF05987</t>
  </si>
  <si>
    <t>DUF898</t>
  </si>
  <si>
    <t>Bacterial protein of unknown function (DUF898)</t>
  </si>
  <si>
    <t>PF05988</t>
  </si>
  <si>
    <t>DUF899</t>
  </si>
  <si>
    <t>Bacterial protein of unknown function (DUF899)</t>
  </si>
  <si>
    <t>PF05989</t>
  </si>
  <si>
    <t>Chordopox_A35R</t>
  </si>
  <si>
    <t>Chordopoxvirus A35R protein</t>
  </si>
  <si>
    <t>PF05990</t>
  </si>
  <si>
    <t>DUF9</t>
  </si>
  <si>
    <t>Alpha/beta hydrolase of unknown function (DUF9)</t>
  </si>
  <si>
    <t>PF05991</t>
  </si>
  <si>
    <t>NYN_YacP</t>
  </si>
  <si>
    <t>YacP-like NYN domain</t>
  </si>
  <si>
    <t>PF05992</t>
  </si>
  <si>
    <t>SbmA_BacA</t>
  </si>
  <si>
    <t>SbmA/BacA-like family</t>
  </si>
  <si>
    <t>PF05993</t>
  </si>
  <si>
    <t>Reovirus_M2</t>
  </si>
  <si>
    <t>Reovirus major virion structural protein Mu-1/Mu-1C (M2)</t>
  </si>
  <si>
    <t>PF05994</t>
  </si>
  <si>
    <t>FragX_IP</t>
  </si>
  <si>
    <t>Cytoplasmic Fragile-X interacting family</t>
  </si>
  <si>
    <t>PF05995</t>
  </si>
  <si>
    <t>CDO_I</t>
  </si>
  <si>
    <t>Cysteine dioxygenase type I</t>
  </si>
  <si>
    <t>PF05996</t>
  </si>
  <si>
    <t>Fe_bilin_red</t>
  </si>
  <si>
    <t>Ferredoxin-dependent bilin reductase</t>
  </si>
  <si>
    <t>PF05997</t>
  </si>
  <si>
    <t>Nop52</t>
  </si>
  <si>
    <t>Nucleolar protein,Nop52</t>
  </si>
  <si>
    <t>PF05999</t>
  </si>
  <si>
    <t>Herpes_U5</t>
  </si>
  <si>
    <t>Herpesvirus U5-like family</t>
  </si>
  <si>
    <t>PF06001</t>
  </si>
  <si>
    <t>Domain of Unknown Function (DUF92)</t>
  </si>
  <si>
    <t>PF06002</t>
  </si>
  <si>
    <t>CST-I</t>
  </si>
  <si>
    <t>Alpha-2,3-sialyltransferase (CST-I)</t>
  </si>
  <si>
    <t>PF06003</t>
  </si>
  <si>
    <t>SMN</t>
  </si>
  <si>
    <t>Survival motor neuron protein (SMN)</t>
  </si>
  <si>
    <t>PF06004</t>
  </si>
  <si>
    <t>DUF93</t>
  </si>
  <si>
    <t>Bacterial protein of unknown function (DUF93)</t>
  </si>
  <si>
    <t>PF06005</t>
  </si>
  <si>
    <t>DUF94</t>
  </si>
  <si>
    <t>Protein of unknown function (DUF94)</t>
  </si>
  <si>
    <t>PF06006</t>
  </si>
  <si>
    <t>DUF95</t>
  </si>
  <si>
    <t>Bacterial protein of unknown function (DUF95)</t>
  </si>
  <si>
    <t>PF06007</t>
  </si>
  <si>
    <t>PhnJ</t>
  </si>
  <si>
    <t>Phosphonate metabolism protein PhnJ</t>
  </si>
  <si>
    <t>PF06008</t>
  </si>
  <si>
    <t>Laminin_I</t>
  </si>
  <si>
    <t>Laminin Domain I</t>
  </si>
  <si>
    <t>PF06009</t>
  </si>
  <si>
    <t>Laminin_II</t>
  </si>
  <si>
    <t>Laminin Domain II</t>
  </si>
  <si>
    <t>PF06011</t>
  </si>
  <si>
    <t>TRP</t>
  </si>
  <si>
    <t>Transient receptor potential (TRP) ion channel</t>
  </si>
  <si>
    <t>PF06012</t>
  </si>
  <si>
    <t>Domain of Unknown Function (DUF98)</t>
  </si>
  <si>
    <t>PF06013</t>
  </si>
  <si>
    <t>WXG1</t>
  </si>
  <si>
    <t>Proteins of 1 residues with WXG</t>
  </si>
  <si>
    <t>PF06014</t>
  </si>
  <si>
    <t>Bacterial protein of unknown function (DUF91)</t>
  </si>
  <si>
    <t>PF06015</t>
  </si>
  <si>
    <t>Chordopox_A3L</t>
  </si>
  <si>
    <t>Chordopoxvirus A3L protein</t>
  </si>
  <si>
    <t>PF06016</t>
  </si>
  <si>
    <t>Reovirus_L2</t>
  </si>
  <si>
    <t>Reovirus core-spike protein lambda-2 (L2)</t>
  </si>
  <si>
    <t>PF06017</t>
  </si>
  <si>
    <t>Myosin_TH1</t>
  </si>
  <si>
    <t>Unconventional myosin tail, actin- and lipid-binding</t>
  </si>
  <si>
    <t>PF06018</t>
  </si>
  <si>
    <t>CodY</t>
  </si>
  <si>
    <t>CodY GAF-like domain</t>
  </si>
  <si>
    <t>PF06019</t>
  </si>
  <si>
    <t>Phage_3_8</t>
  </si>
  <si>
    <t>Phage GP3.8 protein</t>
  </si>
  <si>
    <t>PF06020</t>
  </si>
  <si>
    <t>Roughex</t>
  </si>
  <si>
    <t>Drosophila roughex protein</t>
  </si>
  <si>
    <t>PF06021</t>
  </si>
  <si>
    <t>Gly_acyl_tr_N</t>
  </si>
  <si>
    <t>Aralkyl acyl-CoA:amino acid N-acyltransferase</t>
  </si>
  <si>
    <t>PF06022</t>
  </si>
  <si>
    <t>Cir_Bir_Yir</t>
  </si>
  <si>
    <t>Plasmodium variant antigen protein Cir/Yir/Bir</t>
  </si>
  <si>
    <t>PF06023</t>
  </si>
  <si>
    <t>DUF911</t>
  </si>
  <si>
    <t>Archaeal protein of unknown function (DUF911)</t>
  </si>
  <si>
    <t>PF06024</t>
  </si>
  <si>
    <t>DUF912</t>
  </si>
  <si>
    <t>Nucleopolyhedrovirus protein of unknown function (DUF912)</t>
  </si>
  <si>
    <t>PF06025</t>
  </si>
  <si>
    <t>DUF913</t>
  </si>
  <si>
    <t>Domain of Unknown Function (DUF913)</t>
  </si>
  <si>
    <t>PF06026</t>
  </si>
  <si>
    <t>Rib_5-P_isom_A</t>
  </si>
  <si>
    <t>Ribose 5-phosphate isomerase A (phosphoriboisomerase A)</t>
  </si>
  <si>
    <t>PF06027</t>
  </si>
  <si>
    <t>SLC35F</t>
  </si>
  <si>
    <t>Solute carrier family 35</t>
  </si>
  <si>
    <t>PF06028</t>
  </si>
  <si>
    <t>DUF915</t>
  </si>
  <si>
    <t>Alpha/beta hydrolase of unknown function (DUF915)</t>
  </si>
  <si>
    <t>PF06029</t>
  </si>
  <si>
    <t>AlkA_N</t>
  </si>
  <si>
    <t>AlkA N-terminal domain</t>
  </si>
  <si>
    <t>PF06030</t>
  </si>
  <si>
    <t>DUF916</t>
  </si>
  <si>
    <t>Bacterial protein of unknown function (DUF916)</t>
  </si>
  <si>
    <t>PF06031</t>
  </si>
  <si>
    <t>SERTA</t>
  </si>
  <si>
    <t>SERTA motif</t>
  </si>
  <si>
    <t>PF06032</t>
  </si>
  <si>
    <t>DUF917</t>
  </si>
  <si>
    <t>Protein of unknown function (DUF917)</t>
  </si>
  <si>
    <t>PF06033</t>
  </si>
  <si>
    <t>DUF918</t>
  </si>
  <si>
    <t>Nucleopolyhedrovirus protein of unknown function (DUF918)</t>
  </si>
  <si>
    <t>PF06034</t>
  </si>
  <si>
    <t>DUF919</t>
  </si>
  <si>
    <t>Nucleopolyhedrovirus protein of unknown function (DUF919)</t>
  </si>
  <si>
    <t>PF06035</t>
  </si>
  <si>
    <t>Peptidase_C93</t>
  </si>
  <si>
    <t>Bacterial transglutaminase-like cysteine proteinase BTLCP</t>
  </si>
  <si>
    <t>PF06037</t>
  </si>
  <si>
    <t>DUF922</t>
  </si>
  <si>
    <t>Bacterial protein of unknown function (DUF922)</t>
  </si>
  <si>
    <t>PF06039</t>
  </si>
  <si>
    <t>Mqo</t>
  </si>
  <si>
    <t>Malate:quinone oxidoreductase (Mqo)</t>
  </si>
  <si>
    <t>PF06040</t>
  </si>
  <si>
    <t>Adeno_E3</t>
  </si>
  <si>
    <t>Adenovirus E3 protein</t>
  </si>
  <si>
    <t>PF06041</t>
  </si>
  <si>
    <t>DUF924</t>
  </si>
  <si>
    <t>Bacterial protein of unknown function (DUF924)</t>
  </si>
  <si>
    <t>PF06042</t>
  </si>
  <si>
    <t>NTP_transf_6</t>
  </si>
  <si>
    <t>Nucleotidyltransferase</t>
  </si>
  <si>
    <t>PF06043</t>
  </si>
  <si>
    <t>Reo_P9</t>
  </si>
  <si>
    <t>Reovirus P9-like family</t>
  </si>
  <si>
    <t>PF06044</t>
  </si>
  <si>
    <t>DpnI</t>
  </si>
  <si>
    <t>Dam-replacing family</t>
  </si>
  <si>
    <t>PF06045</t>
  </si>
  <si>
    <t>Rhamnogal_lyase</t>
  </si>
  <si>
    <t>Rhamnogalacturonate lyase family</t>
  </si>
  <si>
    <t>PF06046</t>
  </si>
  <si>
    <t>Sec6</t>
  </si>
  <si>
    <t>Exocyst complex component Sec6</t>
  </si>
  <si>
    <t>PF06047</t>
  </si>
  <si>
    <t>SynMuv_product</t>
  </si>
  <si>
    <t>Ras-induced vulval development antagonist</t>
  </si>
  <si>
    <t>PF06048</t>
  </si>
  <si>
    <t>DUF927</t>
  </si>
  <si>
    <t>Domain of unknown function (DUF927)</t>
  </si>
  <si>
    <t>PF06049</t>
  </si>
  <si>
    <t>LSPR</t>
  </si>
  <si>
    <t>Coagulation Factor V LSPD Repeat</t>
  </si>
  <si>
    <t>PF06050</t>
  </si>
  <si>
    <t>HGD-D</t>
  </si>
  <si>
    <t xml:space="preserve">2-hydroxyglutaryl-CoA dehydratase, D-component </t>
  </si>
  <si>
    <t>PF06051</t>
  </si>
  <si>
    <t>DUF928</t>
  </si>
  <si>
    <t>Domain of Unknown Function (DUF928)</t>
  </si>
  <si>
    <t>PF06052</t>
  </si>
  <si>
    <t>3-HAO</t>
  </si>
  <si>
    <t>3-hydroxyanthranilic acid dioxygenase</t>
  </si>
  <si>
    <t>PF06053</t>
  </si>
  <si>
    <t>DUF929</t>
  </si>
  <si>
    <t>Domain of unknown function (DUF929)</t>
  </si>
  <si>
    <t>PF06054</t>
  </si>
  <si>
    <t>CoiA</t>
  </si>
  <si>
    <t>Competence protein CoiA-like family</t>
  </si>
  <si>
    <t>PF06055</t>
  </si>
  <si>
    <t>ExoD</t>
  </si>
  <si>
    <t>Exopolysaccharide synthesis, ExoD</t>
  </si>
  <si>
    <t>PF06056</t>
  </si>
  <si>
    <t>Terminase_5</t>
  </si>
  <si>
    <t>Putative ATPase subunit of terminase (gpP-like)</t>
  </si>
  <si>
    <t>PF06057</t>
  </si>
  <si>
    <t>VirJ</t>
  </si>
  <si>
    <t>Bacterial virulence protein (VirJ)</t>
  </si>
  <si>
    <t>PF06058</t>
  </si>
  <si>
    <t>DCP1</t>
  </si>
  <si>
    <t>Dcp1-like decapping family</t>
  </si>
  <si>
    <t>PF06059</t>
  </si>
  <si>
    <t>Domain of Unknown Function (DUF93)</t>
  </si>
  <si>
    <t>PF06060</t>
  </si>
  <si>
    <t>Mesothelin</t>
  </si>
  <si>
    <t>Pre-pro-megakaryocyte potentiating factor precursor (Mesothelin)</t>
  </si>
  <si>
    <t>PF06061</t>
  </si>
  <si>
    <t>Baculo_ME53</t>
  </si>
  <si>
    <t>Baculoviridae ME53</t>
  </si>
  <si>
    <t>PF06062</t>
  </si>
  <si>
    <t>UPF231</t>
  </si>
  <si>
    <t>Uncharacterised protein family (UPF231)</t>
  </si>
  <si>
    <t>PF06064</t>
  </si>
  <si>
    <t>Gam</t>
  </si>
  <si>
    <t>Host-nuclease inhibitor protein Gam</t>
  </si>
  <si>
    <t>PF06066</t>
  </si>
  <si>
    <t>SepZ</t>
  </si>
  <si>
    <t>PF06067</t>
  </si>
  <si>
    <t>DUF932</t>
  </si>
  <si>
    <t>Domain of unknown function (DUF932)</t>
  </si>
  <si>
    <t>PF06068</t>
  </si>
  <si>
    <t>TIP49</t>
  </si>
  <si>
    <t>TIP49 C-terminus</t>
  </si>
  <si>
    <t>PF06069</t>
  </si>
  <si>
    <t>PerC</t>
  </si>
  <si>
    <t>PerC transcriptional activator</t>
  </si>
  <si>
    <t>PF06070</t>
  </si>
  <si>
    <t>Herpes_UL32</t>
  </si>
  <si>
    <t>Herpesvirus large structural phosphoprotein UL32</t>
  </si>
  <si>
    <t>PF06071</t>
  </si>
  <si>
    <t>YchF-GTPase_C</t>
  </si>
  <si>
    <t>Protein of unknown function (DUF933)</t>
  </si>
  <si>
    <t>PF06072</t>
  </si>
  <si>
    <t>Herpes_US9</t>
  </si>
  <si>
    <t>Alphaherpesvirus tegument protein US9</t>
  </si>
  <si>
    <t>PF06073</t>
  </si>
  <si>
    <t>DUF934</t>
  </si>
  <si>
    <t>Bacterial protein of unknown function (DUF934)</t>
  </si>
  <si>
    <t>PF06074</t>
  </si>
  <si>
    <t>DUF935</t>
  </si>
  <si>
    <t>Protein of unknown function (DUF935)</t>
  </si>
  <si>
    <t>PF06075</t>
  </si>
  <si>
    <t>DUF936</t>
  </si>
  <si>
    <t>Plant protein of unknown function (DUF936)</t>
  </si>
  <si>
    <t>PF06076</t>
  </si>
  <si>
    <t>Orthopox_F14</t>
  </si>
  <si>
    <t>Orthopoxvirus F14 protein</t>
  </si>
  <si>
    <t>PF06078</t>
  </si>
  <si>
    <t>DUF937</t>
  </si>
  <si>
    <t>Bacterial protein of unknown function (DUF937)</t>
  </si>
  <si>
    <t>PF06079</t>
  </si>
  <si>
    <t>Apyrase</t>
  </si>
  <si>
    <t>PF06080</t>
  </si>
  <si>
    <t>DUF938</t>
  </si>
  <si>
    <t>Protein of unknown function (DUF938)</t>
  </si>
  <si>
    <t>PF06081</t>
  </si>
  <si>
    <t>ArAE_1</t>
  </si>
  <si>
    <t>Aromatic acid exporter family member 1</t>
  </si>
  <si>
    <t>PF06082</t>
  </si>
  <si>
    <t>YjbH</t>
  </si>
  <si>
    <t>Exopolysaccharide biosynthesis protein YbjH</t>
  </si>
  <si>
    <t>PF06083</t>
  </si>
  <si>
    <t>IL17</t>
  </si>
  <si>
    <t>Interleukin-17</t>
  </si>
  <si>
    <t>PF06084</t>
  </si>
  <si>
    <t>Cytomega_TRL1</t>
  </si>
  <si>
    <t>Cytomegalovirus TRL1 protein</t>
  </si>
  <si>
    <t>PF06085</t>
  </si>
  <si>
    <t>Rz1</t>
  </si>
  <si>
    <t>Lipoprotein Rz1 precursor</t>
  </si>
  <si>
    <t>PF06086</t>
  </si>
  <si>
    <t>Pox_A3L_A26L</t>
  </si>
  <si>
    <t>Orthopoxvirus A26L/A3L protein</t>
  </si>
  <si>
    <t>PF06087</t>
  </si>
  <si>
    <t>Tyr-DNA_phospho</t>
  </si>
  <si>
    <t>Tyrosyl-DNA phosphodiesterase</t>
  </si>
  <si>
    <t>PF06088</t>
  </si>
  <si>
    <t>TLP-2</t>
  </si>
  <si>
    <t>Nucleopolyhedrovirus telokin-like protein-2 (TLP2)</t>
  </si>
  <si>
    <t>PF06089</t>
  </si>
  <si>
    <t>Asparaginase_II</t>
  </si>
  <si>
    <t>L-asparaginase II</t>
  </si>
  <si>
    <t>PF06090</t>
  </si>
  <si>
    <t>Ins_P5_2-kin</t>
  </si>
  <si>
    <t>Inositol-pentakisphosphate 2-kinase</t>
  </si>
  <si>
    <t>PF06092</t>
  </si>
  <si>
    <t>DUF943</t>
  </si>
  <si>
    <t>Enterobacterial putative membrane protein (DUF943)</t>
  </si>
  <si>
    <t>PF06093</t>
  </si>
  <si>
    <t>Spt4</t>
  </si>
  <si>
    <t>Spt4/RpoE2 zinc finger</t>
  </si>
  <si>
    <t>PF06094</t>
  </si>
  <si>
    <t>GGACT</t>
  </si>
  <si>
    <t>Gamma-glutamyl cyclotransferase, AIG2-like</t>
  </si>
  <si>
    <t>PF06096</t>
  </si>
  <si>
    <t>Baculo_8kDa</t>
  </si>
  <si>
    <t>Baculoviridae 8.2 KDa protein</t>
  </si>
  <si>
    <t>PF06097</t>
  </si>
  <si>
    <t>DUF945</t>
  </si>
  <si>
    <t>Bacterial protein of unknown function (DUF945)</t>
  </si>
  <si>
    <t>PF06098</t>
  </si>
  <si>
    <t>Radial_spoke_3</t>
  </si>
  <si>
    <t>Radial spoke protein 3</t>
  </si>
  <si>
    <t>PF06099</t>
  </si>
  <si>
    <t>Phenol_hyd_sub</t>
  </si>
  <si>
    <t>Phenol hydroxylase subunit</t>
  </si>
  <si>
    <t>PF06100</t>
  </si>
  <si>
    <t>MCRA</t>
  </si>
  <si>
    <t>MCRA family</t>
  </si>
  <si>
    <t>PF06101</t>
  </si>
  <si>
    <t>DUF946</t>
  </si>
  <si>
    <t>Plant protein of unknown function (DUF946)</t>
  </si>
  <si>
    <t>PF06102</t>
  </si>
  <si>
    <t>DUF947</t>
  </si>
  <si>
    <t>Domain of unknown function (DUF947)</t>
  </si>
  <si>
    <t>PF06103</t>
  </si>
  <si>
    <t>DUF948</t>
  </si>
  <si>
    <t>Bacterial protein of unknown function (DUF948)</t>
  </si>
  <si>
    <t>PF06105</t>
  </si>
  <si>
    <t>Aph-1</t>
  </si>
  <si>
    <t>Aph-1 protein</t>
  </si>
  <si>
    <t>PF06106</t>
  </si>
  <si>
    <t>Staphylococcus protein of unknown function (DUF95)</t>
  </si>
  <si>
    <t>PF06107</t>
  </si>
  <si>
    <t>DUF951</t>
  </si>
  <si>
    <t>Bacterial protein of unknown function (DUF951)</t>
  </si>
  <si>
    <t>PF06108</t>
  </si>
  <si>
    <t>DUF952</t>
  </si>
  <si>
    <t>Protein of unknown function (DUF952)</t>
  </si>
  <si>
    <t>PF06109</t>
  </si>
  <si>
    <t>HlyE</t>
  </si>
  <si>
    <t>Haemolysin E (HlyE)</t>
  </si>
  <si>
    <t>PF06110</t>
  </si>
  <si>
    <t>DUF953</t>
  </si>
  <si>
    <t>Eukaryotic protein of unknown function (DUF953)</t>
  </si>
  <si>
    <t>PF06112</t>
  </si>
  <si>
    <t>Herpes_capsid</t>
  </si>
  <si>
    <t>Gammaherpesvirus capsid protein</t>
  </si>
  <si>
    <t>PF06113</t>
  </si>
  <si>
    <t>BRE</t>
  </si>
  <si>
    <t>Brain and reproductive organ-expressed protein (BRE)</t>
  </si>
  <si>
    <t>PF06114</t>
  </si>
  <si>
    <t>DUF955</t>
  </si>
  <si>
    <t>Domain of unknown function (DUF955)</t>
  </si>
  <si>
    <t>PF06115</t>
  </si>
  <si>
    <t>DUF956</t>
  </si>
  <si>
    <t>Domain of unknown function (DUF956)</t>
  </si>
  <si>
    <t>PF06116</t>
  </si>
  <si>
    <t>RinB</t>
  </si>
  <si>
    <t>Transcriptional activator RinB</t>
  </si>
  <si>
    <t>PF06117</t>
  </si>
  <si>
    <t>DUF957</t>
  </si>
  <si>
    <t>Enterobacterial protein of unknown function (DUF957)</t>
  </si>
  <si>
    <t>PF06119</t>
  </si>
  <si>
    <t>NIDO</t>
  </si>
  <si>
    <t>Nidogen-like</t>
  </si>
  <si>
    <t>PF06120</t>
  </si>
  <si>
    <t>Phage_HK97_TLTM</t>
  </si>
  <si>
    <t>Tail length tape measure protein</t>
  </si>
  <si>
    <t>PF06121</t>
  </si>
  <si>
    <t>DUF959</t>
  </si>
  <si>
    <t xml:space="preserve">Domain of Unknown Function (DUF959) </t>
  </si>
  <si>
    <t>PF06122</t>
  </si>
  <si>
    <t>TraH</t>
  </si>
  <si>
    <t>Conjugative relaxosome accessory transposon protein</t>
  </si>
  <si>
    <t>PF06123</t>
  </si>
  <si>
    <t>CreD</t>
  </si>
  <si>
    <t>Inner membrane protein CreD</t>
  </si>
  <si>
    <t>PF06124</t>
  </si>
  <si>
    <t>DUF96</t>
  </si>
  <si>
    <t>Staphylococcal protein of unknown function (DUF96)</t>
  </si>
  <si>
    <t>PF06125</t>
  </si>
  <si>
    <t>DUF961</t>
  </si>
  <si>
    <t>Bacterial protein of unknown function (DUF961)</t>
  </si>
  <si>
    <t>PF06126</t>
  </si>
  <si>
    <t>Herpes_LAMP2</t>
  </si>
  <si>
    <t>Herpesvirus Latent membrane protein 2</t>
  </si>
  <si>
    <t>PF06127</t>
  </si>
  <si>
    <t>DUF962</t>
  </si>
  <si>
    <t>Protein of unknown function (DUF962)</t>
  </si>
  <si>
    <t>PF06128</t>
  </si>
  <si>
    <t>Shigella_OspC</t>
  </si>
  <si>
    <t>Shigella flexneri OspC protein</t>
  </si>
  <si>
    <t>PF06129</t>
  </si>
  <si>
    <t>Chordopox_G3</t>
  </si>
  <si>
    <t>Chordopoxvirus G3 protein</t>
  </si>
  <si>
    <t>PF06130</t>
  </si>
  <si>
    <t>PTAC</t>
  </si>
  <si>
    <t>Phosphate propanoyltransferase</t>
  </si>
  <si>
    <t>PF06131</t>
  </si>
  <si>
    <t>DUF963</t>
  </si>
  <si>
    <t>Schizosaccharomyces pombe repeat of unknown function (DUF963)</t>
  </si>
  <si>
    <t>PF06133</t>
  </si>
  <si>
    <t>Com_YlbF</t>
  </si>
  <si>
    <t>Control of competence regulator ComK, YlbF/YmcA</t>
  </si>
  <si>
    <t>PF06134</t>
  </si>
  <si>
    <t>RhaA</t>
  </si>
  <si>
    <t>L-rhamnose isomerase (RhaA)</t>
  </si>
  <si>
    <t>PF06135</t>
  </si>
  <si>
    <t>DUF965</t>
  </si>
  <si>
    <t>Bacterial protein of unknown function (DUF965)</t>
  </si>
  <si>
    <t>PF06136</t>
  </si>
  <si>
    <t>DUF966</t>
  </si>
  <si>
    <t>Domain of unknown function (DUF966)</t>
  </si>
  <si>
    <t>PF06138</t>
  </si>
  <si>
    <t>Chordopox_E11</t>
  </si>
  <si>
    <t>Chordopoxvirus E11 protein</t>
  </si>
  <si>
    <t>PF06139</t>
  </si>
  <si>
    <t>BphX</t>
  </si>
  <si>
    <t>BphX-like</t>
  </si>
  <si>
    <t>PF06140</t>
  </si>
  <si>
    <t>Ifi-6-16</t>
  </si>
  <si>
    <t xml:space="preserve">Interferon-induced 6-16 family </t>
  </si>
  <si>
    <t>PF06141</t>
  </si>
  <si>
    <t>Phage_tail_U</t>
  </si>
  <si>
    <t>Phage minor tail protein U</t>
  </si>
  <si>
    <t>PF06143</t>
  </si>
  <si>
    <t>Baculo_11_kDa</t>
  </si>
  <si>
    <t>Baculovirus 11 kDa family</t>
  </si>
  <si>
    <t>PF06144</t>
  </si>
  <si>
    <t>DNA_pol3_delta</t>
  </si>
  <si>
    <t>DNA polymerase III, delta subunit</t>
  </si>
  <si>
    <t>PF06145</t>
  </si>
  <si>
    <t>Corona_NS1</t>
  </si>
  <si>
    <t>Coronavirus nonstructural protein NS1</t>
  </si>
  <si>
    <t>PF06146</t>
  </si>
  <si>
    <t>PsiE</t>
  </si>
  <si>
    <t>Phosphate-starvation-inducible E</t>
  </si>
  <si>
    <t>PF06147</t>
  </si>
  <si>
    <t>DUF968</t>
  </si>
  <si>
    <t>Protein of unknown function (DUF968)</t>
  </si>
  <si>
    <t>PF06148</t>
  </si>
  <si>
    <t>COG2</t>
  </si>
  <si>
    <t>COG (conserved oligomeric Golgi) complex component, COG2</t>
  </si>
  <si>
    <t>PF06149</t>
  </si>
  <si>
    <t>DUF969</t>
  </si>
  <si>
    <t>Protein of unknown function (DUF969)</t>
  </si>
  <si>
    <t>PF06150</t>
  </si>
  <si>
    <t>ChaB</t>
  </si>
  <si>
    <t>PF06151</t>
  </si>
  <si>
    <t>Trehalose_recp</t>
  </si>
  <si>
    <t>Trehalose receptor</t>
  </si>
  <si>
    <t>PF06152</t>
  </si>
  <si>
    <t>Phage_min_cap2</t>
  </si>
  <si>
    <t>Phage minor capsid protein 2</t>
  </si>
  <si>
    <t>PF06153</t>
  </si>
  <si>
    <t>CdAMP_rec</t>
  </si>
  <si>
    <t>Cyclic-di-AMP receptor</t>
  </si>
  <si>
    <t>PF06154</t>
  </si>
  <si>
    <t>CbeA_antitoxin</t>
  </si>
  <si>
    <t>CbeA_antitoxin, type IV, cytoskeleton bundling-enhancing factor A</t>
  </si>
  <si>
    <t>PF06155</t>
  </si>
  <si>
    <t>DUF971</t>
  </si>
  <si>
    <t>Protein of unknown function (DUF971)</t>
  </si>
  <si>
    <t>PF06156</t>
  </si>
  <si>
    <t>DUF972</t>
  </si>
  <si>
    <t>Protein of unknown function (DUF972)</t>
  </si>
  <si>
    <t>PF06157</t>
  </si>
  <si>
    <t>DUF973</t>
  </si>
  <si>
    <t>Protein of unknown function (DUF973)</t>
  </si>
  <si>
    <t>PF06159</t>
  </si>
  <si>
    <t>DUF974</t>
  </si>
  <si>
    <t>Protein of unknown function (DUF974)</t>
  </si>
  <si>
    <t>PF06160</t>
  </si>
  <si>
    <t>EzrA</t>
  </si>
  <si>
    <t xml:space="preserve">Septation ring formation regulator, EzrA </t>
  </si>
  <si>
    <t>PF06161</t>
  </si>
  <si>
    <t>DUF975</t>
  </si>
  <si>
    <t>Protein of unknown function (DUF975)</t>
  </si>
  <si>
    <t>PF06162</t>
  </si>
  <si>
    <t>PgaPase_1</t>
  </si>
  <si>
    <t>Putative pyroglutamyl peptidase PgaPase_1</t>
  </si>
  <si>
    <t>PF06163</t>
  </si>
  <si>
    <t>DUF977</t>
  </si>
  <si>
    <t>Bacterial protein of unknown function (DUF977)</t>
  </si>
  <si>
    <t>PF06165</t>
  </si>
  <si>
    <t>Glyco_transf_36</t>
  </si>
  <si>
    <t>Glycosyltransferase family 36</t>
  </si>
  <si>
    <t>PF06166</t>
  </si>
  <si>
    <t>DUF979</t>
  </si>
  <si>
    <t>Protein of unknown function (DUF979)</t>
  </si>
  <si>
    <t>PF06167</t>
  </si>
  <si>
    <t>Glucose-regulated metallo-peptidase M9</t>
  </si>
  <si>
    <t>PF06168</t>
  </si>
  <si>
    <t>DUF981</t>
  </si>
  <si>
    <t>Protein of unknown function (DUF981)</t>
  </si>
  <si>
    <t>PF06169</t>
  </si>
  <si>
    <t>DUF982</t>
  </si>
  <si>
    <t>Protein of unknown function (DUF982)</t>
  </si>
  <si>
    <t>PF06170</t>
  </si>
  <si>
    <t>DUF983</t>
  </si>
  <si>
    <t>Protein of unknown function (DUF983)</t>
  </si>
  <si>
    <t>PF06172</t>
  </si>
  <si>
    <t>Cupin_5</t>
  </si>
  <si>
    <t>Cupin superfamily (DUF985)</t>
  </si>
  <si>
    <t>PF06173</t>
  </si>
  <si>
    <t>DUF986</t>
  </si>
  <si>
    <t>Protein of unknown function (DUF986)</t>
  </si>
  <si>
    <t>PF06174</t>
  </si>
  <si>
    <t>DUF987</t>
  </si>
  <si>
    <t>Protein of unknown function (DUF987)</t>
  </si>
  <si>
    <t>PF06175</t>
  </si>
  <si>
    <t>MiaE</t>
  </si>
  <si>
    <t>tRNA-(MS[2]IO[6]A)-hydroxylase (MiaE)</t>
  </si>
  <si>
    <t>PF06176</t>
  </si>
  <si>
    <t>WaaY</t>
  </si>
  <si>
    <t>Lipopolysaccharide core biosynthesis protein (WaaY)</t>
  </si>
  <si>
    <t>PF06177</t>
  </si>
  <si>
    <t>QueT</t>
  </si>
  <si>
    <t>QueT transporter</t>
  </si>
  <si>
    <t>PF06178</t>
  </si>
  <si>
    <t>KdgM</t>
  </si>
  <si>
    <t>Oligogalacturonate-specific porin protein (KdgM)</t>
  </si>
  <si>
    <t>PF06179</t>
  </si>
  <si>
    <t>Med22</t>
  </si>
  <si>
    <t>Surfeit locus protein 5 subunit 22 of Mediator complex</t>
  </si>
  <si>
    <t>PF06180</t>
  </si>
  <si>
    <t>CbiK</t>
  </si>
  <si>
    <t>Cobalt chelatase (CbiK)</t>
  </si>
  <si>
    <t>PF06181</t>
  </si>
  <si>
    <t>DUF989</t>
  </si>
  <si>
    <t>Protein of unknown function (DUF989)</t>
  </si>
  <si>
    <t>PF06182</t>
  </si>
  <si>
    <t>ABC2_membrane_6</t>
  </si>
  <si>
    <t>ABC-2 family transporter protein</t>
  </si>
  <si>
    <t>PF06183</t>
  </si>
  <si>
    <t>DinI</t>
  </si>
  <si>
    <t>DinI-like family</t>
  </si>
  <si>
    <t>PF06184</t>
  </si>
  <si>
    <t>Potex_coat</t>
  </si>
  <si>
    <t>Potexvirus coat protein</t>
  </si>
  <si>
    <t>PF06185</t>
  </si>
  <si>
    <t>YecM</t>
  </si>
  <si>
    <t>YecM protein</t>
  </si>
  <si>
    <t>PF06186</t>
  </si>
  <si>
    <t>DUF992</t>
  </si>
  <si>
    <t>Protein of unknown function (DUF992)</t>
  </si>
  <si>
    <t>PF06187</t>
  </si>
  <si>
    <t>DUF993</t>
  </si>
  <si>
    <t>Protein of unknown function (DUF993)</t>
  </si>
  <si>
    <t>PF06188</t>
  </si>
  <si>
    <t>HrpE</t>
  </si>
  <si>
    <t>HrpE/YscL/FliH and V-type ATPase subunit E</t>
  </si>
  <si>
    <t>PF06189</t>
  </si>
  <si>
    <t>5-nucleotidase</t>
  </si>
  <si>
    <t>5'-nucleotidase</t>
  </si>
  <si>
    <t>PF06191</t>
  </si>
  <si>
    <t>DUF995</t>
  </si>
  <si>
    <t>Protein of unknown function (DUF995)</t>
  </si>
  <si>
    <t>PF06193</t>
  </si>
  <si>
    <t>Orthopox_A5L</t>
  </si>
  <si>
    <t>Orthopoxvirus A5L protein-like</t>
  </si>
  <si>
    <t>PF06194</t>
  </si>
  <si>
    <t>Phage_Orf51</t>
  </si>
  <si>
    <t>Phage Conserved Open Reading Frame 51</t>
  </si>
  <si>
    <t>PF06195</t>
  </si>
  <si>
    <t>DUF996</t>
  </si>
  <si>
    <t>Protein of unknown function (DUF996)</t>
  </si>
  <si>
    <t>PF06196</t>
  </si>
  <si>
    <t>DUF997</t>
  </si>
  <si>
    <t>Protein of unknown function (DUF997)</t>
  </si>
  <si>
    <t>PF06197</t>
  </si>
  <si>
    <t>DUF998</t>
  </si>
  <si>
    <t>Protein of unknown function (DUF998)</t>
  </si>
  <si>
    <t>PF06198</t>
  </si>
  <si>
    <t>DUF999</t>
  </si>
  <si>
    <t>Protein of unknown function (DUF999)</t>
  </si>
  <si>
    <t>PF06199</t>
  </si>
  <si>
    <t>Phage_tail_2</t>
  </si>
  <si>
    <t>PF06200</t>
  </si>
  <si>
    <t>tify</t>
  </si>
  <si>
    <t>tify domain</t>
  </si>
  <si>
    <t>PF06201</t>
  </si>
  <si>
    <t>PITH</t>
  </si>
  <si>
    <t>PITH domain</t>
  </si>
  <si>
    <t>PF06202</t>
  </si>
  <si>
    <t>GDE_C</t>
  </si>
  <si>
    <t xml:space="preserve">Amylo-alpha-1,6-glucosidase </t>
  </si>
  <si>
    <t>PF06203</t>
  </si>
  <si>
    <t>CCT</t>
  </si>
  <si>
    <t>CCT motif</t>
  </si>
  <si>
    <t>PF06206</t>
  </si>
  <si>
    <t>CpeT</t>
  </si>
  <si>
    <t>CpeT/CpcT family (DUF11)</t>
  </si>
  <si>
    <t>PF06207</t>
  </si>
  <si>
    <t>DUF12</t>
  </si>
  <si>
    <t>Protein of unknown function (DUF12)</t>
  </si>
  <si>
    <t>PF06208</t>
  </si>
  <si>
    <t>BDV_G</t>
  </si>
  <si>
    <t>Borna disease virus G protein</t>
  </si>
  <si>
    <t>PF06209</t>
  </si>
  <si>
    <t>COBRA1</t>
  </si>
  <si>
    <t>Cofactor of BRCA1 (COBRA1)</t>
  </si>
  <si>
    <t>PF06210</t>
  </si>
  <si>
    <t>DUF13</t>
  </si>
  <si>
    <t>Protein of unknown function (DUF13)</t>
  </si>
  <si>
    <t>PF06211</t>
  </si>
  <si>
    <t>BAMBI</t>
  </si>
  <si>
    <t>BMP and activin membrane-bound inhibitor (BAMBI) N-terminal domain</t>
  </si>
  <si>
    <t>PF06212</t>
  </si>
  <si>
    <t>GRIM-19</t>
  </si>
  <si>
    <t>GRIM-19 protein</t>
  </si>
  <si>
    <t>PF06213</t>
  </si>
  <si>
    <t>CobT</t>
  </si>
  <si>
    <t>Cobalamin biosynthesis protein CobT</t>
  </si>
  <si>
    <t>PF06214</t>
  </si>
  <si>
    <t>SLAM</t>
  </si>
  <si>
    <t>Signaling lymphocytic activation molecule (SLAM) protein</t>
  </si>
  <si>
    <t>PF06215</t>
  </si>
  <si>
    <t>ISAV_HA</t>
  </si>
  <si>
    <t>Infectious salmon anaemia virus haemagglutinin</t>
  </si>
  <si>
    <t>PF06216</t>
  </si>
  <si>
    <t>RTBV_P46</t>
  </si>
  <si>
    <t>Rice tungro bacilliform virus P46 protein</t>
  </si>
  <si>
    <t>PF06217</t>
  </si>
  <si>
    <t>GAGA_bind</t>
  </si>
  <si>
    <t>GAGA binding protein-like family</t>
  </si>
  <si>
    <t>PF06218</t>
  </si>
  <si>
    <t>NPR2</t>
  </si>
  <si>
    <t>Nitrogen permease regulator 2</t>
  </si>
  <si>
    <t>PF06219</t>
  </si>
  <si>
    <t>Protein of unknown function (DUF15)</t>
  </si>
  <si>
    <t>PF06220</t>
  </si>
  <si>
    <t>zf-U1</t>
  </si>
  <si>
    <t>U1 zinc finger</t>
  </si>
  <si>
    <t>PF06221</t>
  </si>
  <si>
    <t>zf-C2HC5</t>
  </si>
  <si>
    <t>Putative zinc finger motif, C2HC5-type</t>
  </si>
  <si>
    <t>PF06222</t>
  </si>
  <si>
    <t>Phage_TAC_1</t>
  </si>
  <si>
    <t>Phage tail assembly chaperone</t>
  </si>
  <si>
    <t>PF06223</t>
  </si>
  <si>
    <t>Phage_tail_T</t>
  </si>
  <si>
    <t>Minor tail protein T</t>
  </si>
  <si>
    <t>PF06224</t>
  </si>
  <si>
    <t>HTH_42</t>
  </si>
  <si>
    <t>Winged helix DNA-binding domain</t>
  </si>
  <si>
    <t>PF06226</t>
  </si>
  <si>
    <t>DUF17</t>
  </si>
  <si>
    <t>Protein of unknown function (DUF17)</t>
  </si>
  <si>
    <t>PF06227</t>
  </si>
  <si>
    <t>Poxvirus</t>
  </si>
  <si>
    <t>dsDNA Poxvirus</t>
  </si>
  <si>
    <t>PF06228</t>
  </si>
  <si>
    <t>ChuX_HutX</t>
  </si>
  <si>
    <t>Haem utilisation ChuX/HutX</t>
  </si>
  <si>
    <t>PF06229</t>
  </si>
  <si>
    <t>FRG1</t>
  </si>
  <si>
    <t>FRG1-like domain</t>
  </si>
  <si>
    <t>PF06230</t>
  </si>
  <si>
    <t>Protein of unknown function (DUF19)</t>
  </si>
  <si>
    <t>PF06231</t>
  </si>
  <si>
    <t>Protein of unknown function (DUF11)</t>
  </si>
  <si>
    <t>PF06232</t>
  </si>
  <si>
    <t>ATS3</t>
  </si>
  <si>
    <t>Embryo-specific protein 3, (ATS3)</t>
  </si>
  <si>
    <t>PF06233</t>
  </si>
  <si>
    <t>Usg</t>
  </si>
  <si>
    <t>Usg-like family</t>
  </si>
  <si>
    <t>PF06234</t>
  </si>
  <si>
    <t>TmoB</t>
  </si>
  <si>
    <t>Toluene-4-monooxygenase system protein B (TmoB)</t>
  </si>
  <si>
    <t>PF06235</t>
  </si>
  <si>
    <t>NAD4L</t>
  </si>
  <si>
    <t>NADH dehydrogenase subunit 4L (NAD4L)</t>
  </si>
  <si>
    <t>PF06236</t>
  </si>
  <si>
    <t>MelC1</t>
  </si>
  <si>
    <t>Tyrosinase co-factor MelC1</t>
  </si>
  <si>
    <t>PF06237</t>
  </si>
  <si>
    <t>Protein of unknown function (DUF111)</t>
  </si>
  <si>
    <t>PF06238</t>
  </si>
  <si>
    <t>Borrelia_lipo_2</t>
  </si>
  <si>
    <t>Borrelia burgdorferi BBR25 lipoprotein</t>
  </si>
  <si>
    <t>PF06239</t>
  </si>
  <si>
    <t>ECSIT</t>
  </si>
  <si>
    <t>Evolutionarily conserved signalling intermediate in Toll pathway</t>
  </si>
  <si>
    <t>PF06240</t>
  </si>
  <si>
    <t>COXG</t>
  </si>
  <si>
    <t>Carbon monoxide dehydrogenase subunit G (CoxG)</t>
  </si>
  <si>
    <t>PF06241</t>
  </si>
  <si>
    <t>Castor_Poll_mid</t>
  </si>
  <si>
    <t>Castor and Pollux, part of voltage-gated ion channel</t>
  </si>
  <si>
    <t>PF06242</t>
  </si>
  <si>
    <t>DUF113</t>
  </si>
  <si>
    <t>Protein of unknown function (DUF113)</t>
  </si>
  <si>
    <t>PF06243</t>
  </si>
  <si>
    <t>PaaB</t>
  </si>
  <si>
    <t>Phenylacetic acid degradation B</t>
  </si>
  <si>
    <t>PF06244</t>
  </si>
  <si>
    <t>DUF114</t>
  </si>
  <si>
    <t>Protein of unknown function (DUF114)</t>
  </si>
  <si>
    <t>PF06245</t>
  </si>
  <si>
    <t>DUF115</t>
  </si>
  <si>
    <t>Protein of unknown function (DUF115)</t>
  </si>
  <si>
    <t>PF06246</t>
  </si>
  <si>
    <t>Isy1</t>
  </si>
  <si>
    <t>Isy1-like splicing family</t>
  </si>
  <si>
    <t>PF06247</t>
  </si>
  <si>
    <t>Plasmod_Pvs28</t>
  </si>
  <si>
    <t>Pvs28 EGF domain</t>
  </si>
  <si>
    <t>PF06248</t>
  </si>
  <si>
    <t>Zw1</t>
  </si>
  <si>
    <t>Centromere/kinetochore Zw1</t>
  </si>
  <si>
    <t>PF06249</t>
  </si>
  <si>
    <t>EutQ</t>
  </si>
  <si>
    <t>Ethanolamine utilisation protein EutQ</t>
  </si>
  <si>
    <t>PF06250</t>
  </si>
  <si>
    <t>Protein of unknown function (DUF116)</t>
  </si>
  <si>
    <t>PF06251</t>
  </si>
  <si>
    <t>Caps_synth_GfcC</t>
  </si>
  <si>
    <t>Capsule biosynthesis GfcC</t>
  </si>
  <si>
    <t>PF06252</t>
  </si>
  <si>
    <t>DUF118</t>
  </si>
  <si>
    <t>Protein of unknown function (DUF118)</t>
  </si>
  <si>
    <t>PF06253</t>
  </si>
  <si>
    <t>MTTB</t>
  </si>
  <si>
    <t>Trimethylamine methyltransferase (MTTB)</t>
  </si>
  <si>
    <t>PF06254</t>
  </si>
  <si>
    <t>YdaT_toxin</t>
  </si>
  <si>
    <t>Putative bacterial toxin ydaT</t>
  </si>
  <si>
    <t>PF06255</t>
  </si>
  <si>
    <t>PF06256</t>
  </si>
  <si>
    <t>Nucleo_LEF-12</t>
  </si>
  <si>
    <t>Nucleopolyhedrovirus LEF-12 protein</t>
  </si>
  <si>
    <t>PF06257</t>
  </si>
  <si>
    <t>VEG</t>
  </si>
  <si>
    <t>Biofilm formation stimulator VEG</t>
  </si>
  <si>
    <t>PF06258</t>
  </si>
  <si>
    <t>Mito_fiss_Elm1</t>
  </si>
  <si>
    <t>Mitochondrial fission ELM1</t>
  </si>
  <si>
    <t>PF06259</t>
  </si>
  <si>
    <t>Abhydrolase_8</t>
  </si>
  <si>
    <t>Alpha/beta hydrolase</t>
  </si>
  <si>
    <t>PF06260</t>
  </si>
  <si>
    <t>DUF124</t>
  </si>
  <si>
    <t>Protein of unknown function (DUF124)</t>
  </si>
  <si>
    <t>PF06261</t>
  </si>
  <si>
    <t>LktC</t>
  </si>
  <si>
    <t>Actinobacillus actinomycetemcomitans leukotoxin activator LktC</t>
  </si>
  <si>
    <t>PF06262</t>
  </si>
  <si>
    <t>Zincin_1</t>
  </si>
  <si>
    <t>Zinicin-like metallopeptidase</t>
  </si>
  <si>
    <t>PF06265</t>
  </si>
  <si>
    <t>DUF127</t>
  </si>
  <si>
    <t>Protein of unknown function (DUF127)</t>
  </si>
  <si>
    <t>PF06266</t>
  </si>
  <si>
    <t>HrpF</t>
  </si>
  <si>
    <t>HrpF protein</t>
  </si>
  <si>
    <t>PF06267</t>
  </si>
  <si>
    <t>Family of unknown function (DUF128)</t>
  </si>
  <si>
    <t>PF06268</t>
  </si>
  <si>
    <t>Fascin</t>
  </si>
  <si>
    <t>Fascin domain</t>
  </si>
  <si>
    <t>PF06269</t>
  </si>
  <si>
    <t>DUF129</t>
  </si>
  <si>
    <t>Protein of unknown function (DUF129)</t>
  </si>
  <si>
    <t>PF06270</t>
  </si>
  <si>
    <t>PF06271</t>
  </si>
  <si>
    <t>RDD</t>
  </si>
  <si>
    <t>RDD family</t>
  </si>
  <si>
    <t>PF06273</t>
  </si>
  <si>
    <t>eIF-4B</t>
  </si>
  <si>
    <t>Plant specific eukaryotic initiation factor 4B</t>
  </si>
  <si>
    <t>PF06275</t>
  </si>
  <si>
    <t>Protein of unknown function (DUF131)</t>
  </si>
  <si>
    <t>PF06276</t>
  </si>
  <si>
    <t>FhuF</t>
  </si>
  <si>
    <t>Ferric iron reductase FhuF-like transporter</t>
  </si>
  <si>
    <t>PF06277</t>
  </si>
  <si>
    <t>EutA</t>
  </si>
  <si>
    <t>Ethanolamine utilisation protein EutA</t>
  </si>
  <si>
    <t>PF06278</t>
  </si>
  <si>
    <t>CNDH2_N</t>
  </si>
  <si>
    <t>Condensin II complex subunit CAP-H2 or CNDH2, N-terminal</t>
  </si>
  <si>
    <t>PF06279</t>
  </si>
  <si>
    <t>DUF133</t>
  </si>
  <si>
    <t>Protein of unknown function (DUF133)</t>
  </si>
  <si>
    <t>PF06280</t>
  </si>
  <si>
    <t>fn3_5</t>
  </si>
  <si>
    <t>Fn3-like domain</t>
  </si>
  <si>
    <t>PF06281</t>
  </si>
  <si>
    <t>DUF135</t>
  </si>
  <si>
    <t>Protein of unknown function (DUF135)</t>
  </si>
  <si>
    <t>PF06282</t>
  </si>
  <si>
    <t>DUF136</t>
  </si>
  <si>
    <t>Protein of unknown function (DUF136)</t>
  </si>
  <si>
    <t>PF06283</t>
  </si>
  <si>
    <t>ThuA</t>
  </si>
  <si>
    <t>Trehalose utilisation</t>
  </si>
  <si>
    <t>PF06284</t>
  </si>
  <si>
    <t>Cytomega_UL84</t>
  </si>
  <si>
    <t>Cytomegalovirus UL84 protein</t>
  </si>
  <si>
    <t>PF06286</t>
  </si>
  <si>
    <t>Coleoptericin</t>
  </si>
  <si>
    <t>PF06287</t>
  </si>
  <si>
    <t>DUF139</t>
  </si>
  <si>
    <t>Protein of unknown function (DUF139)</t>
  </si>
  <si>
    <t>PF06288</t>
  </si>
  <si>
    <t>Protein of unknown function (DUF14)</t>
  </si>
  <si>
    <t>PF06289</t>
  </si>
  <si>
    <t>FlbD</t>
  </si>
  <si>
    <t>Flagellar protein (FlbD)</t>
  </si>
  <si>
    <t>PF06290</t>
  </si>
  <si>
    <t>PsiB</t>
  </si>
  <si>
    <t>Plasmid SOS inhibition protein (PsiB)</t>
  </si>
  <si>
    <t>PF06291</t>
  </si>
  <si>
    <t>Lambda_Bor</t>
  </si>
  <si>
    <t>Bor protein</t>
  </si>
  <si>
    <t>PF06292</t>
  </si>
  <si>
    <t>DUF141</t>
  </si>
  <si>
    <t>Domain of Unknown Function (DUF141)</t>
  </si>
  <si>
    <t>PF06293</t>
  </si>
  <si>
    <t>Kdo</t>
  </si>
  <si>
    <t>Lipopolysaccharide kinase (Kdo/WaaP) family</t>
  </si>
  <si>
    <t>PF06294</t>
  </si>
  <si>
    <t>CH_2</t>
  </si>
  <si>
    <t>CH-like domain in sperm protein</t>
  </si>
  <si>
    <t>PF06295</t>
  </si>
  <si>
    <t>DUF143</t>
  </si>
  <si>
    <t>Protein of unknown function (DUF143)</t>
  </si>
  <si>
    <t>PF06296</t>
  </si>
  <si>
    <t>RelE</t>
  </si>
  <si>
    <t>RelE toxin of RelE / RelB toxin-antitoxin system</t>
  </si>
  <si>
    <t>PF06297</t>
  </si>
  <si>
    <t>PET</t>
  </si>
  <si>
    <t>PET Domain</t>
  </si>
  <si>
    <t>PF06298</t>
  </si>
  <si>
    <t>PsbY</t>
  </si>
  <si>
    <t>Photosystem II protein Y (PsbY)</t>
  </si>
  <si>
    <t>PF06299</t>
  </si>
  <si>
    <t>DUF145</t>
  </si>
  <si>
    <t>Protein of unknown function (DUF145)</t>
  </si>
  <si>
    <t>PF06300</t>
  </si>
  <si>
    <t>Tsp45I</t>
  </si>
  <si>
    <t>Tsp45I type II restriction enzyme</t>
  </si>
  <si>
    <t>PF06301</t>
  </si>
  <si>
    <t>Lambda_Kil</t>
  </si>
  <si>
    <t>Bacteriophage lambda Kil protein</t>
  </si>
  <si>
    <t>PF06303</t>
  </si>
  <si>
    <t>MatP</t>
  </si>
  <si>
    <t>Organiser of macrodomain of Terminus of chromosome</t>
  </si>
  <si>
    <t>PF06304</t>
  </si>
  <si>
    <t>Protein of unknown function (DUF148)</t>
  </si>
  <si>
    <t>PF06305</t>
  </si>
  <si>
    <t>DUF149</t>
  </si>
  <si>
    <t>Protein of unknown function (DUF149)</t>
  </si>
  <si>
    <t>PF06306</t>
  </si>
  <si>
    <t>CgtA</t>
  </si>
  <si>
    <t>Beta-1,4-N-acetylgalactosaminyltransferase (CgtA)</t>
  </si>
  <si>
    <t>PF06307</t>
  </si>
  <si>
    <t>Herpes_IR6</t>
  </si>
  <si>
    <t>Herpesvirus IR6 protein</t>
  </si>
  <si>
    <t>PF06308</t>
  </si>
  <si>
    <t>ErmC</t>
  </si>
  <si>
    <t>23S rRNA methylase leader peptide (ErmC)</t>
  </si>
  <si>
    <t>PF06309</t>
  </si>
  <si>
    <t>Torsin</t>
  </si>
  <si>
    <t>PF06311</t>
  </si>
  <si>
    <t>NumbF</t>
  </si>
  <si>
    <t>NUMB domain</t>
  </si>
  <si>
    <t>PF06312</t>
  </si>
  <si>
    <t>Neurexophilin</t>
  </si>
  <si>
    <t>PF06313</t>
  </si>
  <si>
    <t>ACP53EA</t>
  </si>
  <si>
    <t>Drosophila ACP53EA protein</t>
  </si>
  <si>
    <t>PF06314</t>
  </si>
  <si>
    <t>ADC</t>
  </si>
  <si>
    <t>Acetoacetate decarboxylase (ADC)</t>
  </si>
  <si>
    <t>PF06315</t>
  </si>
  <si>
    <t>AceK</t>
  </si>
  <si>
    <t>Isocitrate dehydrogenase kinase/phosphatase (AceK)</t>
  </si>
  <si>
    <t>PF06316</t>
  </si>
  <si>
    <t>Ail_Lom</t>
  </si>
  <si>
    <t>Enterobacterial Ail/Lom protein</t>
  </si>
  <si>
    <t>PF06317</t>
  </si>
  <si>
    <t>Arena_RNA_pol</t>
  </si>
  <si>
    <t>Arenavirus RNA polymerase</t>
  </si>
  <si>
    <t>PF06319</t>
  </si>
  <si>
    <t>DUF152</t>
  </si>
  <si>
    <t>Protein of unknown function (DUF152)</t>
  </si>
  <si>
    <t>PF06320</t>
  </si>
  <si>
    <t>GCN5L1</t>
  </si>
  <si>
    <t>GCN5-like protein 1 (GCN5L1)</t>
  </si>
  <si>
    <t>PF06321</t>
  </si>
  <si>
    <t>P_gingi_FimA</t>
  </si>
  <si>
    <t>Major fimbrial subunit protein (FimA)</t>
  </si>
  <si>
    <t>PF06322</t>
  </si>
  <si>
    <t>Phage_NinH</t>
  </si>
  <si>
    <t>Phage NinH protein</t>
  </si>
  <si>
    <t>PF06323</t>
  </si>
  <si>
    <t>Phage_antiter_Q</t>
  </si>
  <si>
    <t>Phage antitermination protein Q</t>
  </si>
  <si>
    <t>PF06324</t>
  </si>
  <si>
    <t>Pigment_DH</t>
  </si>
  <si>
    <t>Pigment-dispersing hormone (PDH)</t>
  </si>
  <si>
    <t>PF06325</t>
  </si>
  <si>
    <t>PrmA</t>
  </si>
  <si>
    <t>Ribosomal protein L11 methyltransferase (PrmA)</t>
  </si>
  <si>
    <t>PF06326</t>
  </si>
  <si>
    <t>Vesiculo_matrix</t>
  </si>
  <si>
    <t>Vesiculovirus matrix protein</t>
  </si>
  <si>
    <t>PF06327</t>
  </si>
  <si>
    <t>DUF153</t>
  </si>
  <si>
    <t>Domain of Unknown Function (DUF153)</t>
  </si>
  <si>
    <t>PF06328</t>
  </si>
  <si>
    <t>Lep_receptor_Ig</t>
  </si>
  <si>
    <t>Ig-like C2-type domain</t>
  </si>
  <si>
    <t>PF06330</t>
  </si>
  <si>
    <t>TRI5</t>
  </si>
  <si>
    <t>Trichodiene synthase (TRI5)</t>
  </si>
  <si>
    <t>PF06331</t>
  </si>
  <si>
    <t>Tfb5</t>
  </si>
  <si>
    <t>Transcription factor TFIIH complex subunit Tfb5</t>
  </si>
  <si>
    <t>PF06333</t>
  </si>
  <si>
    <t>Med13_C</t>
  </si>
  <si>
    <t>Mediator complex subunit 13 C-terminal</t>
  </si>
  <si>
    <t>PF06334</t>
  </si>
  <si>
    <t>Orthopox_A47</t>
  </si>
  <si>
    <t>Orthopoxvirus A47 protein</t>
  </si>
  <si>
    <t>PF06335</t>
  </si>
  <si>
    <t>DUF154</t>
  </si>
  <si>
    <t>Protein of unknown function (DUF154)</t>
  </si>
  <si>
    <t>PF06336</t>
  </si>
  <si>
    <t>Corona_5a</t>
  </si>
  <si>
    <t>Coronavirus 5a protein</t>
  </si>
  <si>
    <t>PF06337</t>
  </si>
  <si>
    <t>DUSP</t>
  </si>
  <si>
    <t>DUSP domain</t>
  </si>
  <si>
    <t>PF06338</t>
  </si>
  <si>
    <t>ComK</t>
  </si>
  <si>
    <t>ComK protein</t>
  </si>
  <si>
    <t>PF06339</t>
  </si>
  <si>
    <t>Ectoine_synth</t>
  </si>
  <si>
    <t>Ectoine synthase</t>
  </si>
  <si>
    <t>PF06340</t>
  </si>
  <si>
    <t>TcpF</t>
  </si>
  <si>
    <t>Vibrio cholerae toxin co-regulated pilus biosynthesis protein F</t>
  </si>
  <si>
    <t>PF06341</t>
  </si>
  <si>
    <t>DUF156</t>
  </si>
  <si>
    <t>Protein of unknown function (DUF156)</t>
  </si>
  <si>
    <t>PF06342</t>
  </si>
  <si>
    <t>DUF157</t>
  </si>
  <si>
    <t>Alpha/beta hydrolase of unknown function (DUF157)</t>
  </si>
  <si>
    <t>PF06344</t>
  </si>
  <si>
    <t>Parecho_VpG</t>
  </si>
  <si>
    <t>Parechovirus Genome-linked protein</t>
  </si>
  <si>
    <t>PF06345</t>
  </si>
  <si>
    <t>Drf_DAD</t>
  </si>
  <si>
    <t>DRF Autoregulatory Domain</t>
  </si>
  <si>
    <t>PF06346</t>
  </si>
  <si>
    <t>Drf_FH1</t>
  </si>
  <si>
    <t>Formin Homology Region 1</t>
  </si>
  <si>
    <t>PF06347</t>
  </si>
  <si>
    <t>SH3_4</t>
  </si>
  <si>
    <t>Bacterial SH3 domain</t>
  </si>
  <si>
    <t>PF06348</t>
  </si>
  <si>
    <t>DUF159</t>
  </si>
  <si>
    <t>Protein of unknown function (DUF159)</t>
  </si>
  <si>
    <t>PF06350</t>
  </si>
  <si>
    <t>HSL_N</t>
  </si>
  <si>
    <t>Hormone-sensitive lipase (HSL) N-terminus</t>
  </si>
  <si>
    <t>PF06351</t>
  </si>
  <si>
    <t>Allene_ox_cyc</t>
  </si>
  <si>
    <t>Allene oxide cyclase</t>
  </si>
  <si>
    <t>PF06353</t>
  </si>
  <si>
    <t>Protein of unknown function (DUF162)</t>
  </si>
  <si>
    <t>PF06355</t>
  </si>
  <si>
    <t>Aegerolysin</t>
  </si>
  <si>
    <t>PF06356</t>
  </si>
  <si>
    <t>DUF164</t>
  </si>
  <si>
    <t>Protein of unknown function (DUF164)</t>
  </si>
  <si>
    <t>PF06357</t>
  </si>
  <si>
    <t>Omega-toxin</t>
  </si>
  <si>
    <t>Omega-atracotoxin</t>
  </si>
  <si>
    <t>PF06358</t>
  </si>
  <si>
    <t>DUF165</t>
  </si>
  <si>
    <t>Protein of unknown function (DUF165)</t>
  </si>
  <si>
    <t>PF06360</t>
  </si>
  <si>
    <t>E_raikovi_mat</t>
  </si>
  <si>
    <t>Euplotes raikovi mating pheromone</t>
  </si>
  <si>
    <t>PF06361</t>
  </si>
  <si>
    <t>RTBV_P12</t>
  </si>
  <si>
    <t>Rice tungro bacilliform virus P12 protein</t>
  </si>
  <si>
    <t>PF06362</t>
  </si>
  <si>
    <t>Protein of unknown function (DUF167)</t>
  </si>
  <si>
    <t>PF06363</t>
  </si>
  <si>
    <t>Picorna_P3A</t>
  </si>
  <si>
    <t>Picornaviridae P3A protein</t>
  </si>
  <si>
    <t>PF06364</t>
  </si>
  <si>
    <t>DUF168</t>
  </si>
  <si>
    <t>Protein of unknown function (DUF168)</t>
  </si>
  <si>
    <t>PF06365</t>
  </si>
  <si>
    <t>CD34_antigen</t>
  </si>
  <si>
    <t>CD34/Podocalyxin family</t>
  </si>
  <si>
    <t>PF06366</t>
  </si>
  <si>
    <t>FlhE</t>
  </si>
  <si>
    <t>Flagellar protein FlhE</t>
  </si>
  <si>
    <t>PF06367</t>
  </si>
  <si>
    <t>Drf_FH3</t>
  </si>
  <si>
    <t>Diaphanous FH3 Domain</t>
  </si>
  <si>
    <t>PF06368</t>
  </si>
  <si>
    <t>Met_asp_mut_E</t>
  </si>
  <si>
    <t>Methylaspartate mutase E chain (MutE)</t>
  </si>
  <si>
    <t>PF06369</t>
  </si>
  <si>
    <t>Anemone_cytotox</t>
  </si>
  <si>
    <t>Sea anemone cytotoxic protein</t>
  </si>
  <si>
    <t>PF06370</t>
  </si>
  <si>
    <t>Protein of unknown function (DUF169)</t>
  </si>
  <si>
    <t>PF06371</t>
  </si>
  <si>
    <t>Drf_GBD</t>
  </si>
  <si>
    <t>Diaphanous GTPase-binding Domain</t>
  </si>
  <si>
    <t>PF06372</t>
  </si>
  <si>
    <t>Gemin6</t>
  </si>
  <si>
    <t>Gemin6 protein</t>
  </si>
  <si>
    <t>PF06373</t>
  </si>
  <si>
    <t>CART</t>
  </si>
  <si>
    <t>Cocaine and amphetamine regulated transcript protein (CART)</t>
  </si>
  <si>
    <t>PF06374</t>
  </si>
  <si>
    <t>NDUF_C2</t>
  </si>
  <si>
    <t>NADH-ubiquinone oxidoreductase subunit b14.5b (NDUFC2)</t>
  </si>
  <si>
    <t>PF06375</t>
  </si>
  <si>
    <t>BLVR</t>
  </si>
  <si>
    <t>Bovine leukaemia virus receptor (BLVR)</t>
  </si>
  <si>
    <t>PF06376</t>
  </si>
  <si>
    <t>PF06377</t>
  </si>
  <si>
    <t>Adipokin_hormo</t>
  </si>
  <si>
    <t>Adipokinetic hormone</t>
  </si>
  <si>
    <t>PF06378</t>
  </si>
  <si>
    <t>DUF171</t>
  </si>
  <si>
    <t>Protein of unknown function (DUF171)</t>
  </si>
  <si>
    <t>PF06379</t>
  </si>
  <si>
    <t>RhaT</t>
  </si>
  <si>
    <t>L-rhamnose-proton symport protein (RhaT)</t>
  </si>
  <si>
    <t>PF06380</t>
  </si>
  <si>
    <t>DUF172</t>
  </si>
  <si>
    <t>Protein of unknown function (DUF172)</t>
  </si>
  <si>
    <t>PF06381</t>
  </si>
  <si>
    <t>DUF173</t>
  </si>
  <si>
    <t>Protein of unknown function (DUF173)</t>
  </si>
  <si>
    <t>PF06382</t>
  </si>
  <si>
    <t>DUF174</t>
  </si>
  <si>
    <t>Protein of unknown function (DUF174)</t>
  </si>
  <si>
    <t>PF06384</t>
  </si>
  <si>
    <t>ICAT</t>
  </si>
  <si>
    <t>Beta-catenin-interacting protein ICAT</t>
  </si>
  <si>
    <t>PF06385</t>
  </si>
  <si>
    <t>Baculo_LEF-11</t>
  </si>
  <si>
    <t>Baculovirus LEF-11 protein</t>
  </si>
  <si>
    <t>PF06386</t>
  </si>
  <si>
    <t>GvpL_GvpF</t>
  </si>
  <si>
    <t>Gas vesicle synthesis protein GvpL/GvpF</t>
  </si>
  <si>
    <t>PF06387</t>
  </si>
  <si>
    <t>Calcyon</t>
  </si>
  <si>
    <t>D1 dopamine receptor-interacting protein (calcyon)</t>
  </si>
  <si>
    <t>PF06388</t>
  </si>
  <si>
    <t>DUF175</t>
  </si>
  <si>
    <t>Protein of unknown function (DUF175)</t>
  </si>
  <si>
    <t>PF06389</t>
  </si>
  <si>
    <t>Filo_VP24</t>
  </si>
  <si>
    <t>Filovirus membrane-associated protein VP24</t>
  </si>
  <si>
    <t>PF06390</t>
  </si>
  <si>
    <t>NESP55</t>
  </si>
  <si>
    <t>Neuroendocrine-specific golgi protein P55 (NESP55)</t>
  </si>
  <si>
    <t>PF06391</t>
  </si>
  <si>
    <t>MAT1</t>
  </si>
  <si>
    <t>CDK-activating kinase assembly factor MAT1</t>
  </si>
  <si>
    <t>PF06392</t>
  </si>
  <si>
    <t>Asr</t>
  </si>
  <si>
    <t xml:space="preserve">Acid shock protein repeat </t>
  </si>
  <si>
    <t>PF06393</t>
  </si>
  <si>
    <t>BID</t>
  </si>
  <si>
    <t>BH3 interacting domain (BID)</t>
  </si>
  <si>
    <t>PF06394</t>
  </si>
  <si>
    <t>Pepsin-I3</t>
  </si>
  <si>
    <t>Pepsin inhibitor-3-like repeated domain</t>
  </si>
  <si>
    <t>PF06395</t>
  </si>
  <si>
    <t>CDC24</t>
  </si>
  <si>
    <t>CDC24 Calponin</t>
  </si>
  <si>
    <t>PF06396</t>
  </si>
  <si>
    <t>AGTRAP</t>
  </si>
  <si>
    <t>Angiotensin II, type I receptor-associated protein (AGTRAP)</t>
  </si>
  <si>
    <t>PF06397</t>
  </si>
  <si>
    <t>Desulfoferrod_N</t>
  </si>
  <si>
    <t>Desulfoferrodoxin, N-terminal domain</t>
  </si>
  <si>
    <t>PF06398</t>
  </si>
  <si>
    <t>Pex24p</t>
  </si>
  <si>
    <t>Integral peroxisomal membrane peroxin</t>
  </si>
  <si>
    <t>PF06399</t>
  </si>
  <si>
    <t>GFRP</t>
  </si>
  <si>
    <t>GTP cyclohydrolase I feedback regulatory protein (GFRP)</t>
  </si>
  <si>
    <t>PF06400</t>
  </si>
  <si>
    <t>Alpha-2-MRAP_N</t>
  </si>
  <si>
    <t>Alpha-2-macroglobulin RAP, N-terminal domain</t>
  </si>
  <si>
    <t>PF06401</t>
  </si>
  <si>
    <t>Alpha-2-MRAP_C</t>
  </si>
  <si>
    <t xml:space="preserve">Alpha-2-macroglobulin RAP, C-terminal domain </t>
  </si>
  <si>
    <t>PF06403</t>
  </si>
  <si>
    <t>Lamprin</t>
  </si>
  <si>
    <t>PF06404</t>
  </si>
  <si>
    <t>PSK</t>
  </si>
  <si>
    <t>Phytosulfokine precursor protein (PSK)</t>
  </si>
  <si>
    <t>PF06405</t>
  </si>
  <si>
    <t>RCC_reductase</t>
  </si>
  <si>
    <t>Red chlorophyll catabolite reductase (RCC reductase)</t>
  </si>
  <si>
    <t>PF06406</t>
  </si>
  <si>
    <t>StbA</t>
  </si>
  <si>
    <t>StbA protein</t>
  </si>
  <si>
    <t>PF06407</t>
  </si>
  <si>
    <t>BDV_P4</t>
  </si>
  <si>
    <t>Borna disease virus P4 protein</t>
  </si>
  <si>
    <t>PF06409</t>
  </si>
  <si>
    <t>NPIP</t>
  </si>
  <si>
    <t>Nuclear pore complex interacting protein (NPIP)</t>
  </si>
  <si>
    <t>PF06411</t>
  </si>
  <si>
    <t>HdeA</t>
  </si>
  <si>
    <t>HdeA/HdeB family</t>
  </si>
  <si>
    <t>PF06412</t>
  </si>
  <si>
    <t>TraD</t>
  </si>
  <si>
    <t>Conjugal transfer protein TraD</t>
  </si>
  <si>
    <t>PF06413</t>
  </si>
  <si>
    <t>Neugrin</t>
  </si>
  <si>
    <t>PF06414</t>
  </si>
  <si>
    <t>Zeta_toxin</t>
  </si>
  <si>
    <t>Zeta toxin</t>
  </si>
  <si>
    <t>PF06415</t>
  </si>
  <si>
    <t>iPGM_N</t>
  </si>
  <si>
    <t>BPG-independent PGAM N-terminus (iPGM_N)</t>
  </si>
  <si>
    <t>PF06416</t>
  </si>
  <si>
    <t>DUF176</t>
  </si>
  <si>
    <t>Protein of unknown function (DUF176)</t>
  </si>
  <si>
    <t>PF06417</t>
  </si>
  <si>
    <t>Protein of unknown function (DUF177)</t>
  </si>
  <si>
    <t>PF06418</t>
  </si>
  <si>
    <t>CTP_synth_N</t>
  </si>
  <si>
    <t>CTP synthase N-terminus</t>
  </si>
  <si>
    <t>PF06419</t>
  </si>
  <si>
    <t>COG6</t>
  </si>
  <si>
    <t>Conserved oligomeric complex COG6</t>
  </si>
  <si>
    <t>PF06420</t>
  </si>
  <si>
    <t>Mgm11p</t>
  </si>
  <si>
    <t>Mitochondrial genome maintenance MGM11</t>
  </si>
  <si>
    <t>PF06421</t>
  </si>
  <si>
    <t>LepA_C</t>
  </si>
  <si>
    <t>GTP-binding protein LepA C-terminus</t>
  </si>
  <si>
    <t>PF06422</t>
  </si>
  <si>
    <t>PDR_CDR</t>
  </si>
  <si>
    <t>CDR ABC transporter</t>
  </si>
  <si>
    <t>PF06423</t>
  </si>
  <si>
    <t>GWT1</t>
  </si>
  <si>
    <t>PF06424</t>
  </si>
  <si>
    <t>PRP1_N</t>
  </si>
  <si>
    <t>PRP1 splicing factor, N-terminal</t>
  </si>
  <si>
    <t>PF06426</t>
  </si>
  <si>
    <t>SATase_N</t>
  </si>
  <si>
    <t xml:space="preserve">Serine acetyltransferase, N-terminal </t>
  </si>
  <si>
    <t>PF06427</t>
  </si>
  <si>
    <t>UDP-g_GGTase</t>
  </si>
  <si>
    <t>UDP-glucose:Glycoprotein Glucosyltransferase</t>
  </si>
  <si>
    <t>PF06428</t>
  </si>
  <si>
    <t>Sec2p</t>
  </si>
  <si>
    <t>GDP/GTP exchange factor Sec2p</t>
  </si>
  <si>
    <t>PF06429</t>
  </si>
  <si>
    <t>Flg_bbr_C</t>
  </si>
  <si>
    <t>Flagellar basal body rod FlgEFG protein C-terminal</t>
  </si>
  <si>
    <t>PF06430</t>
  </si>
  <si>
    <t>L_lactis_RepB_C</t>
  </si>
  <si>
    <t>Lactococcus lactis RepB C-terminus</t>
  </si>
  <si>
    <t>PF06431</t>
  </si>
  <si>
    <t>Polyoma_lg_T_C</t>
  </si>
  <si>
    <t>Polyomavirus large T antigen C-terminus</t>
  </si>
  <si>
    <t>PF06432</t>
  </si>
  <si>
    <t>GPI2</t>
  </si>
  <si>
    <t>Phosphatidylinositol N-acetylglucosaminyltransferase</t>
  </si>
  <si>
    <t>PF06433</t>
  </si>
  <si>
    <t>Me-amine-dh_H</t>
  </si>
  <si>
    <t>Methylamine dehydrogenase heavy chain (MADH)</t>
  </si>
  <si>
    <t>PF06434</t>
  </si>
  <si>
    <t>Aconitase_2_N</t>
  </si>
  <si>
    <t>Aconitate hydratase 2 N-terminus</t>
  </si>
  <si>
    <t>PF06435</t>
  </si>
  <si>
    <t>Repeat of unknown function (DUF179)</t>
  </si>
  <si>
    <t>PF06436</t>
  </si>
  <si>
    <t>Pneumovirus_M2</t>
  </si>
  <si>
    <t>Pneumovirus matrix protein 2 (M2)</t>
  </si>
  <si>
    <t>PF06437</t>
  </si>
  <si>
    <t>ISN1</t>
  </si>
  <si>
    <t>IMP-specific 5'-nucleotidase</t>
  </si>
  <si>
    <t>PF06438</t>
  </si>
  <si>
    <t>HasA</t>
  </si>
  <si>
    <t>Heme-binding protein A (HasA)</t>
  </si>
  <si>
    <t>PF06439</t>
  </si>
  <si>
    <t>Domain of Unknown Function (DUF18)</t>
  </si>
  <si>
    <t>PF06440</t>
  </si>
  <si>
    <t>DNA_pol3_theta</t>
  </si>
  <si>
    <t>DNA polymerase III, theta subunit</t>
  </si>
  <si>
    <t>PF06441</t>
  </si>
  <si>
    <t>EHN</t>
  </si>
  <si>
    <t>Epoxide hydrolase N terminus</t>
  </si>
  <si>
    <t>PF06442</t>
  </si>
  <si>
    <t>DHFR_2</t>
  </si>
  <si>
    <t>R67 dihydrofolate reductase</t>
  </si>
  <si>
    <t>PF06443</t>
  </si>
  <si>
    <t>SEF14_adhesin</t>
  </si>
  <si>
    <t xml:space="preserve">SEF14-like adhesin </t>
  </si>
  <si>
    <t>PF06444</t>
  </si>
  <si>
    <t>NADH_dehy_S2_C</t>
  </si>
  <si>
    <t>NADH dehydrogenase subunit 2 C-terminus</t>
  </si>
  <si>
    <t>PF06445</t>
  </si>
  <si>
    <t>GyrI-like</t>
  </si>
  <si>
    <t>GyrI-like small molecule binding domain</t>
  </si>
  <si>
    <t>PF06446</t>
  </si>
  <si>
    <t>Hepcidin</t>
  </si>
  <si>
    <t>PF06448</t>
  </si>
  <si>
    <t>DUF181</t>
  </si>
  <si>
    <t>Domain of Unknown Function (DUF181)</t>
  </si>
  <si>
    <t>PF06449</t>
  </si>
  <si>
    <t>DUF182</t>
  </si>
  <si>
    <t>Mitochondrial domain of unknown function (DUF182)</t>
  </si>
  <si>
    <t>PF06450</t>
  </si>
  <si>
    <t>NhaB</t>
  </si>
  <si>
    <t>Bacterial Na+/H+ antiporter B (NhaB)</t>
  </si>
  <si>
    <t>PF06451</t>
  </si>
  <si>
    <t>Moricin</t>
  </si>
  <si>
    <t>PF06452</t>
  </si>
  <si>
    <t>CBM9_1</t>
  </si>
  <si>
    <t>Carbohydrate family 9 binding domain-like</t>
  </si>
  <si>
    <t>PF06453</t>
  </si>
  <si>
    <t>LT-IIB</t>
  </si>
  <si>
    <t>Type II heat-labile enterotoxin , B subunit (LT-IIB)</t>
  </si>
  <si>
    <t>PF06454</t>
  </si>
  <si>
    <t>DUF184</t>
  </si>
  <si>
    <t>Protein of unknown function (DUF184)</t>
  </si>
  <si>
    <t>PF06455</t>
  </si>
  <si>
    <t>NADH5_C</t>
  </si>
  <si>
    <t>NADH dehydrogenase subunit 5 C-terminus</t>
  </si>
  <si>
    <t>PF06456</t>
  </si>
  <si>
    <t>Arfaptin</t>
  </si>
  <si>
    <t>Arfaptin-like domain</t>
  </si>
  <si>
    <t>PF06457</t>
  </si>
  <si>
    <t>Ectatomin</t>
  </si>
  <si>
    <t>PF06458</t>
  </si>
  <si>
    <t>MucBP</t>
  </si>
  <si>
    <t>MucBP domain</t>
  </si>
  <si>
    <t>PF06459</t>
  </si>
  <si>
    <t>RR_TM4-6</t>
  </si>
  <si>
    <t>Ryanodine Receptor TM 4-6</t>
  </si>
  <si>
    <t>PF06460</t>
  </si>
  <si>
    <t>NSP13</t>
  </si>
  <si>
    <t>Coronavirus NSP13</t>
  </si>
  <si>
    <t>PF06461</t>
  </si>
  <si>
    <t>DUF186</t>
  </si>
  <si>
    <t>Domain of Unknown Function (DUF186)</t>
  </si>
  <si>
    <t>PF06462</t>
  </si>
  <si>
    <t>Hyd_WA</t>
  </si>
  <si>
    <t>Propeller</t>
  </si>
  <si>
    <t>PF06463</t>
  </si>
  <si>
    <t>Mob_synth_C</t>
  </si>
  <si>
    <t>Molybdenum Cofactor Synthesis C</t>
  </si>
  <si>
    <t>PF06464</t>
  </si>
  <si>
    <t>DMAP_binding</t>
  </si>
  <si>
    <t>DMAP1-binding Domain</t>
  </si>
  <si>
    <t>PF06465</t>
  </si>
  <si>
    <t>DUF187</t>
  </si>
  <si>
    <t>Domain of Unknown Function (DUF187)</t>
  </si>
  <si>
    <t>PF06466</t>
  </si>
  <si>
    <t>PCAF_N</t>
  </si>
  <si>
    <t>PCAF (P3/CBP-associated factor) N-terminal domain</t>
  </si>
  <si>
    <t>PF06467</t>
  </si>
  <si>
    <t>zf-FCS</t>
  </si>
  <si>
    <t>MYM-type Zinc finger with FCS sequence motif</t>
  </si>
  <si>
    <t>PF06468</t>
  </si>
  <si>
    <t>Spond_N</t>
  </si>
  <si>
    <t>Spondin_N</t>
  </si>
  <si>
    <t>PF06469</t>
  </si>
  <si>
    <t>Domain of Unknown Function (DUF188)</t>
  </si>
  <si>
    <t>PF06470</t>
  </si>
  <si>
    <t>SMC_hinge</t>
  </si>
  <si>
    <t>SMC proteins Flexible Hinge Domain</t>
  </si>
  <si>
    <t>PF06471</t>
  </si>
  <si>
    <t>NSP11</t>
  </si>
  <si>
    <t>PF06472</t>
  </si>
  <si>
    <t>ABC_membrane_2</t>
  </si>
  <si>
    <t>ABC transporter transmembrane region 2</t>
  </si>
  <si>
    <t>PF06473</t>
  </si>
  <si>
    <t>FGF-BP1</t>
  </si>
  <si>
    <t>FGF binding protein 1 (FGF-BP1)</t>
  </si>
  <si>
    <t>PF06474</t>
  </si>
  <si>
    <t>MLTD_N</t>
  </si>
  <si>
    <t>MltD lipid attachment motif</t>
  </si>
  <si>
    <t>PF06475</t>
  </si>
  <si>
    <t>Glycolipid_bind</t>
  </si>
  <si>
    <t>Putative glycolipid-binding</t>
  </si>
  <si>
    <t>PF06476</t>
  </si>
  <si>
    <t>PF06477</t>
  </si>
  <si>
    <t>DUF191</t>
  </si>
  <si>
    <t>Protein of unknown function (DUF191)</t>
  </si>
  <si>
    <t>PF06478</t>
  </si>
  <si>
    <t>Corona_RPol_N</t>
  </si>
  <si>
    <t>Coronavirus RPol N-terminus</t>
  </si>
  <si>
    <t>PF06479</t>
  </si>
  <si>
    <t>Ribonuc_2-5A</t>
  </si>
  <si>
    <t>Ribonuclease 2-5A</t>
  </si>
  <si>
    <t>PF06480</t>
  </si>
  <si>
    <t>FtsH_ext</t>
  </si>
  <si>
    <t>FtsH Extracellular</t>
  </si>
  <si>
    <t>PF06481</t>
  </si>
  <si>
    <t>COX_ARM</t>
  </si>
  <si>
    <t>COX Aromatic Rich Motif</t>
  </si>
  <si>
    <t>PF06482</t>
  </si>
  <si>
    <t>Endostatin</t>
  </si>
  <si>
    <t>Collagenase NC1 and Endostatin</t>
  </si>
  <si>
    <t>PF06483</t>
  </si>
  <si>
    <t>ChiC</t>
  </si>
  <si>
    <t>Chitinase C</t>
  </si>
  <si>
    <t>PF06484</t>
  </si>
  <si>
    <t>Ten_N</t>
  </si>
  <si>
    <t>Teneurin Intracellular Region</t>
  </si>
  <si>
    <t>PF06485</t>
  </si>
  <si>
    <t>Protein of unknown function (DUF192)</t>
  </si>
  <si>
    <t>PF06486</t>
  </si>
  <si>
    <t>DUF193</t>
  </si>
  <si>
    <t>Protein of unknown function (DUF193)</t>
  </si>
  <si>
    <t>PF06487</t>
  </si>
  <si>
    <t>SAP18</t>
  </si>
  <si>
    <t>Sin3 associated polypeptide p18 (SAP18)</t>
  </si>
  <si>
    <t>PF06488</t>
  </si>
  <si>
    <t>L_lac_phage_MSP</t>
  </si>
  <si>
    <t>PF06489</t>
  </si>
  <si>
    <t>Orthopox_A49R</t>
  </si>
  <si>
    <t>Orthopoxvirus A49R protein</t>
  </si>
  <si>
    <t>PF06490</t>
  </si>
  <si>
    <t>FleQ</t>
  </si>
  <si>
    <t>Flagellar regulatory protein FleQ</t>
  </si>
  <si>
    <t>PF06491</t>
  </si>
  <si>
    <t>Disulph_isomer</t>
  </si>
  <si>
    <t>Disulphide isomerase</t>
  </si>
  <si>
    <t>PF06493</t>
  </si>
  <si>
    <t>DUF196</t>
  </si>
  <si>
    <t>Protein of unknown function (DUF196)</t>
  </si>
  <si>
    <t>PF06495</t>
  </si>
  <si>
    <t>Transformer</t>
  </si>
  <si>
    <t>Fruit fly transformer protein</t>
  </si>
  <si>
    <t>PF06496</t>
  </si>
  <si>
    <t>DUF197</t>
  </si>
  <si>
    <t>Protein of unknown function (DUF197)</t>
  </si>
  <si>
    <t>PF06497</t>
  </si>
  <si>
    <t>DUF198</t>
  </si>
  <si>
    <t>Protein of unknown function (DUF198)</t>
  </si>
  <si>
    <t>PF06500</t>
  </si>
  <si>
    <t>Alpha/beta hydrolase of unknown function (DUF11)</t>
  </si>
  <si>
    <t>PF06501</t>
  </si>
  <si>
    <t>Herpes_U55</t>
  </si>
  <si>
    <t>Human herpesvirus U55 protein</t>
  </si>
  <si>
    <t>PF06502</t>
  </si>
  <si>
    <t>Equine_IAV_S2</t>
  </si>
  <si>
    <t>Equine infectious anaemia virus S2 protein</t>
  </si>
  <si>
    <t>PF06503</t>
  </si>
  <si>
    <t>PF06504</t>
  </si>
  <si>
    <t>RepC</t>
  </si>
  <si>
    <t>Replication protein C (RepC)</t>
  </si>
  <si>
    <t>PF06505</t>
  </si>
  <si>
    <t>XylR_N</t>
  </si>
  <si>
    <t>Activator of aromatic catabolism</t>
  </si>
  <si>
    <t>PF06506</t>
  </si>
  <si>
    <t>PrpR_N</t>
  </si>
  <si>
    <t>Propionate catabolism activator</t>
  </si>
  <si>
    <t>PF06507</t>
  </si>
  <si>
    <t>Auxin_resp</t>
  </si>
  <si>
    <t>Auxin response factor</t>
  </si>
  <si>
    <t>PF06508</t>
  </si>
  <si>
    <t>QueC</t>
  </si>
  <si>
    <t>Queuosine biosynthesis protein QueC</t>
  </si>
  <si>
    <t>PF06510</t>
  </si>
  <si>
    <t>DUF112</t>
  </si>
  <si>
    <t>Protein of unknown function (DUF112)</t>
  </si>
  <si>
    <t>PF06511</t>
  </si>
  <si>
    <t>IpaD</t>
  </si>
  <si>
    <t>Invasion plasmid antigen IpaD</t>
  </si>
  <si>
    <t>PF06512</t>
  </si>
  <si>
    <t>Na_trans_assoc</t>
  </si>
  <si>
    <t>Sodium ion transport-associated</t>
  </si>
  <si>
    <t>PF06513</t>
  </si>
  <si>
    <t>Repeat of unknown function (DUF113)</t>
  </si>
  <si>
    <t>PF06514</t>
  </si>
  <si>
    <t>PsbU</t>
  </si>
  <si>
    <t>Photosystem II 12 kDa extrinsic protein (PsbU)</t>
  </si>
  <si>
    <t>PF06515</t>
  </si>
  <si>
    <t>BDV_P1</t>
  </si>
  <si>
    <t>Borna disease virus P1 protein</t>
  </si>
  <si>
    <t>PF06516</t>
  </si>
  <si>
    <t>NUP</t>
  </si>
  <si>
    <t>Purine nucleoside permease (NUP)</t>
  </si>
  <si>
    <t>PF06517</t>
  </si>
  <si>
    <t>Orthopox_A43R</t>
  </si>
  <si>
    <t>Orthopoxvirus A43R protein</t>
  </si>
  <si>
    <t>PF06518</t>
  </si>
  <si>
    <t>PF06519</t>
  </si>
  <si>
    <t>TolA</t>
  </si>
  <si>
    <t>TolA C-terminal</t>
  </si>
  <si>
    <t>PF06521</t>
  </si>
  <si>
    <t>PAR1</t>
  </si>
  <si>
    <t>PAR1 protein</t>
  </si>
  <si>
    <t>PF06522</t>
  </si>
  <si>
    <t>B12D</t>
  </si>
  <si>
    <t>NADH-ubiquinone reductase complex 1 MLRQ subunit</t>
  </si>
  <si>
    <t>PF06523</t>
  </si>
  <si>
    <t>PF06524</t>
  </si>
  <si>
    <t>NOA36</t>
  </si>
  <si>
    <t>NOA36 protein</t>
  </si>
  <si>
    <t>PF06525</t>
  </si>
  <si>
    <t>SoxE</t>
  </si>
  <si>
    <t>Sulfocyanin (SoxE) domain</t>
  </si>
  <si>
    <t>PF06526</t>
  </si>
  <si>
    <t>DUF117</t>
  </si>
  <si>
    <t>Protein of unknown function (DUF117)</t>
  </si>
  <si>
    <t>PF06527</t>
  </si>
  <si>
    <t>TniQ</t>
  </si>
  <si>
    <t>PF06528</t>
  </si>
  <si>
    <t>Phage_P2_GpE</t>
  </si>
  <si>
    <t>Phage P2 GpE</t>
  </si>
  <si>
    <t>PF06529</t>
  </si>
  <si>
    <t>Vert_IL3-reg_TF</t>
  </si>
  <si>
    <t>Vertebrate interleukin-3 regulated transcription factor</t>
  </si>
  <si>
    <t>PF06530</t>
  </si>
  <si>
    <t>Phage_antitermQ</t>
  </si>
  <si>
    <t>PF06531</t>
  </si>
  <si>
    <t>PF06532</t>
  </si>
  <si>
    <t>DUF119</t>
  </si>
  <si>
    <t>Protein of unknown function (DUF119)</t>
  </si>
  <si>
    <t>PF06533</t>
  </si>
  <si>
    <t>PF06534</t>
  </si>
  <si>
    <t>RGM_C</t>
  </si>
  <si>
    <t>Repulsive guidance molecule (RGM) C-terminus</t>
  </si>
  <si>
    <t>PF06535</t>
  </si>
  <si>
    <t>RGM_N</t>
  </si>
  <si>
    <t>Repulsive guidance molecule (RGM) N-terminus</t>
  </si>
  <si>
    <t>PF06536</t>
  </si>
  <si>
    <t>Av_adeno_fibre</t>
  </si>
  <si>
    <t>Avian adenovirus fibre, N-terminal</t>
  </si>
  <si>
    <t>PF06537</t>
  </si>
  <si>
    <t>DHOR</t>
  </si>
  <si>
    <t>Di-haem oxidoreductase, putative peroxidase</t>
  </si>
  <si>
    <t>PF06540</t>
  </si>
  <si>
    <t>GMAP</t>
  </si>
  <si>
    <t>Galanin message associated peptide (GMAP)</t>
  </si>
  <si>
    <t>PF06541</t>
  </si>
  <si>
    <t>ABC_trans_CmpB</t>
  </si>
  <si>
    <t>Putative ABC-transporter type IV</t>
  </si>
  <si>
    <t>PF06542</t>
  </si>
  <si>
    <t>PHA-1</t>
  </si>
  <si>
    <t>Regulator protein PHA-1</t>
  </si>
  <si>
    <t>PF06543</t>
  </si>
  <si>
    <t>Lac_bphage_repr</t>
  </si>
  <si>
    <t>Lactococcus bacteriophage repressor</t>
  </si>
  <si>
    <t>PF06544</t>
  </si>
  <si>
    <t>DUF1115</t>
  </si>
  <si>
    <t>Protein of unknown function (DUF1115)</t>
  </si>
  <si>
    <t>PF06545</t>
  </si>
  <si>
    <t>DUF1116</t>
  </si>
  <si>
    <t>Protein of unknown function (DUF1116)</t>
  </si>
  <si>
    <t>PF06546</t>
  </si>
  <si>
    <t>Vert_HS_TF</t>
  </si>
  <si>
    <t>Vertebrate heat shock transcription factor</t>
  </si>
  <si>
    <t>PF06547</t>
  </si>
  <si>
    <t>DUF1117</t>
  </si>
  <si>
    <t>Protein of unknown function (DUF1117)</t>
  </si>
  <si>
    <t>PF06548</t>
  </si>
  <si>
    <t>Kinesin-related</t>
  </si>
  <si>
    <t>PF06549</t>
  </si>
  <si>
    <t>DUF1118</t>
  </si>
  <si>
    <t>Protein of unknown function (DUF1118)</t>
  </si>
  <si>
    <t>PF06550</t>
  </si>
  <si>
    <t>SPP</t>
  </si>
  <si>
    <t>Signal-peptide peptidase, presenilin aspartyl protease</t>
  </si>
  <si>
    <t>PF06551</t>
  </si>
  <si>
    <t>PF06552</t>
  </si>
  <si>
    <t>TOM2_plant</t>
  </si>
  <si>
    <t>Plant specific mitochondrial import receptor subunit TOM2</t>
  </si>
  <si>
    <t>PF06553</t>
  </si>
  <si>
    <t>BNIP3</t>
  </si>
  <si>
    <t>PF06554</t>
  </si>
  <si>
    <t>Olfactory_mark</t>
  </si>
  <si>
    <t>Olfactory marker protein</t>
  </si>
  <si>
    <t>PF06556</t>
  </si>
  <si>
    <t>ASFV_p27</t>
  </si>
  <si>
    <t>IAP-like protein p27 C-terminus</t>
  </si>
  <si>
    <t>PF06557</t>
  </si>
  <si>
    <t>DUF1122</t>
  </si>
  <si>
    <t>Protein of unknown function (DUF1122)</t>
  </si>
  <si>
    <t>PF06558</t>
  </si>
  <si>
    <t>SecM</t>
  </si>
  <si>
    <t>Secretion monitor precursor protein (SecM)</t>
  </si>
  <si>
    <t>PF06559</t>
  </si>
  <si>
    <t>DCD</t>
  </si>
  <si>
    <t>2'-deoxycytidine 5'-triphosphate deaminase (DCD)</t>
  </si>
  <si>
    <t>PF06560</t>
  </si>
  <si>
    <t>GPI</t>
  </si>
  <si>
    <t>Glucose-6-phosphate isomerase (GPI)</t>
  </si>
  <si>
    <t>PF06563</t>
  </si>
  <si>
    <t>DUF1125</t>
  </si>
  <si>
    <t>Protein of unknown function (DUF1125)</t>
  </si>
  <si>
    <t>PF06564</t>
  </si>
  <si>
    <t>CBP_BcsQ</t>
  </si>
  <si>
    <t>Cellulose biosynthesis protein BcsQ</t>
  </si>
  <si>
    <t>PF06565</t>
  </si>
  <si>
    <t>DUF1126</t>
  </si>
  <si>
    <t>Repeat of unknown function (DUF1126)</t>
  </si>
  <si>
    <t>PF06566</t>
  </si>
  <si>
    <t>Chon_Sulph_att</t>
  </si>
  <si>
    <t>Chondroitin sulphate attachment domain</t>
  </si>
  <si>
    <t>PF06567</t>
  </si>
  <si>
    <t>Neural_ProG_Cyt</t>
  </si>
  <si>
    <t>Neural chondroitin sulphate proteoglycan cytoplasmic domain</t>
  </si>
  <si>
    <t>PF06568</t>
  </si>
  <si>
    <t>DUF1127</t>
  </si>
  <si>
    <t>Domain of unknown function (DUF1127)</t>
  </si>
  <si>
    <t>PF06569</t>
  </si>
  <si>
    <t>DUF1128</t>
  </si>
  <si>
    <t>Protein of unknown function (DUF1128)</t>
  </si>
  <si>
    <t>PF06570</t>
  </si>
  <si>
    <t>DUF1129</t>
  </si>
  <si>
    <t>Protein of unknown function (DUF1129)</t>
  </si>
  <si>
    <t>PF06572</t>
  </si>
  <si>
    <t>DUF1131</t>
  </si>
  <si>
    <t>Protein of unknown function (DUF1131)</t>
  </si>
  <si>
    <t>PF06573</t>
  </si>
  <si>
    <t>Churchill</t>
  </si>
  <si>
    <t>Churchill protein</t>
  </si>
  <si>
    <t>PF06574</t>
  </si>
  <si>
    <t>FAD_syn</t>
  </si>
  <si>
    <t>FAD synthetase</t>
  </si>
  <si>
    <t>PF06575</t>
  </si>
  <si>
    <t>DUF1132</t>
  </si>
  <si>
    <t>Protein of unknown function (DUF1132)</t>
  </si>
  <si>
    <t>PF06576</t>
  </si>
  <si>
    <t>DUF1133</t>
  </si>
  <si>
    <t>Protein of unknown function (DUF1133)</t>
  </si>
  <si>
    <t>PF06577</t>
  </si>
  <si>
    <t>DUF1134</t>
  </si>
  <si>
    <t>Protein of unknown function (DUF1134)</t>
  </si>
  <si>
    <t>PF06578</t>
  </si>
  <si>
    <t>YscK</t>
  </si>
  <si>
    <t>YOP proteins translocation protein K (YscK)</t>
  </si>
  <si>
    <t>PF06579</t>
  </si>
  <si>
    <t>Ly-6_related</t>
  </si>
  <si>
    <t>Caenorhabditis elegans ly-6-related protein</t>
  </si>
  <si>
    <t>PF06580</t>
  </si>
  <si>
    <t>His_kinase</t>
  </si>
  <si>
    <t>Histidine kinase</t>
  </si>
  <si>
    <t>PF06581</t>
  </si>
  <si>
    <t>p31comet</t>
  </si>
  <si>
    <t>Mad1 and Cdc2-bound-Mad2 binding</t>
  </si>
  <si>
    <t>PF06582</t>
  </si>
  <si>
    <t>DUF1136</t>
  </si>
  <si>
    <t>Repeat of unknown function (DUF1136)</t>
  </si>
  <si>
    <t>PF06583</t>
  </si>
  <si>
    <t>Neogenin_C</t>
  </si>
  <si>
    <t>Neogenin C-terminus</t>
  </si>
  <si>
    <t>PF06584</t>
  </si>
  <si>
    <t>DIRP</t>
  </si>
  <si>
    <t>PF06585</t>
  </si>
  <si>
    <t>JHBP</t>
  </si>
  <si>
    <t>Haemolymph juvenile hormone binding protein (JHBP)</t>
  </si>
  <si>
    <t>PF06586</t>
  </si>
  <si>
    <t>TraK</t>
  </si>
  <si>
    <t>TraK protein</t>
  </si>
  <si>
    <t>PF06587</t>
  </si>
  <si>
    <t>DUF1137</t>
  </si>
  <si>
    <t>Protein of unknown function (DUF1137)</t>
  </si>
  <si>
    <t>PF06588</t>
  </si>
  <si>
    <t>Muskelin_N</t>
  </si>
  <si>
    <t>Muskelin N-terminus</t>
  </si>
  <si>
    <t>PF06589</t>
  </si>
  <si>
    <t>CRA</t>
  </si>
  <si>
    <t>Circumsporozoite-related antigen (CRA)</t>
  </si>
  <si>
    <t>PF06590</t>
  </si>
  <si>
    <t>PerB</t>
  </si>
  <si>
    <t>PerB protein</t>
  </si>
  <si>
    <t>PF06591</t>
  </si>
  <si>
    <t>Phage_T4_Ndd</t>
  </si>
  <si>
    <t>T4-like phage nuclear disruption protein (Ndd)</t>
  </si>
  <si>
    <t>PF06592</t>
  </si>
  <si>
    <t>DUF1138</t>
  </si>
  <si>
    <t>Protein of unknown function (DUF1138)</t>
  </si>
  <si>
    <t>PF06593</t>
  </si>
  <si>
    <t>RBDV_coat</t>
  </si>
  <si>
    <t>Raspberry bushy dwarf virus coat protein</t>
  </si>
  <si>
    <t>PF06594</t>
  </si>
  <si>
    <t>HCBP_related</t>
  </si>
  <si>
    <t>Haemolysin-type calcium binding protein related domain</t>
  </si>
  <si>
    <t>PF06595</t>
  </si>
  <si>
    <t>BDV_P24</t>
  </si>
  <si>
    <t>Borna disease virus P24 protein</t>
  </si>
  <si>
    <t>PF06596</t>
  </si>
  <si>
    <t>PsbX</t>
  </si>
  <si>
    <t>Photosystem II reaction centre X protein (PsbX)</t>
  </si>
  <si>
    <t>PF06597</t>
  </si>
  <si>
    <t>Clostridium_P47</t>
  </si>
  <si>
    <t>Clostridium P-47 protein</t>
  </si>
  <si>
    <t>PF06598</t>
  </si>
  <si>
    <t>Chlorovi_GP_rpt</t>
  </si>
  <si>
    <t>Chlorovirus glycoprotein repeat</t>
  </si>
  <si>
    <t>PF06599</t>
  </si>
  <si>
    <t>DUF1139</t>
  </si>
  <si>
    <t>Protein of unknown function (DUF1139)</t>
  </si>
  <si>
    <t>PF06600</t>
  </si>
  <si>
    <t>PF06601</t>
  </si>
  <si>
    <t>Orthopox_F6</t>
  </si>
  <si>
    <t>Orthopoxvirus F6 protein</t>
  </si>
  <si>
    <t>PF06602</t>
  </si>
  <si>
    <t>Myotub-related</t>
  </si>
  <si>
    <t>Myotubularin-like phosphatase domain</t>
  </si>
  <si>
    <t>PF06603</t>
  </si>
  <si>
    <t>UpxZ</t>
  </si>
  <si>
    <t>UpxZ family of transcription anti-terminator antagonists</t>
  </si>
  <si>
    <t>PF06605</t>
  </si>
  <si>
    <t>Prophage_tail</t>
  </si>
  <si>
    <t>Prophage endopeptidase tail</t>
  </si>
  <si>
    <t>PF06607</t>
  </si>
  <si>
    <t>Prokineticin</t>
  </si>
  <si>
    <t>PF06608</t>
  </si>
  <si>
    <t>DUF1143</t>
  </si>
  <si>
    <t>Protein of unknown function (DUF1143)</t>
  </si>
  <si>
    <t>PF06609</t>
  </si>
  <si>
    <t>TRI12</t>
  </si>
  <si>
    <t>Fungal trichothecene efflux pump (TRI12)</t>
  </si>
  <si>
    <t>PF06610</t>
  </si>
  <si>
    <t>AlaE</t>
  </si>
  <si>
    <t>L-alanine exporter</t>
  </si>
  <si>
    <t>PF06611</t>
  </si>
  <si>
    <t>DUF1145</t>
  </si>
  <si>
    <t>Protein of unknown function (DUF1145)</t>
  </si>
  <si>
    <t>PF06612</t>
  </si>
  <si>
    <t>DUF1146</t>
  </si>
  <si>
    <t>Protein of unknown function (DUF1146)</t>
  </si>
  <si>
    <t>PF06613</t>
  </si>
  <si>
    <t>KorB_C</t>
  </si>
  <si>
    <t>KorB C-terminal beta-barrel domain</t>
  </si>
  <si>
    <t>PF06614</t>
  </si>
  <si>
    <t>Neuromodulin</t>
  </si>
  <si>
    <t>PF06615</t>
  </si>
  <si>
    <t>DUF1147</t>
  </si>
  <si>
    <t>Protein of unknown function (DUF1147)</t>
  </si>
  <si>
    <t>PF06616</t>
  </si>
  <si>
    <t>BsuBI_PstI_RE</t>
  </si>
  <si>
    <t>BsuBI/PstI restriction endonuclease C-terminus</t>
  </si>
  <si>
    <t>PF06617</t>
  </si>
  <si>
    <t>M-inducer_phosp</t>
  </si>
  <si>
    <t>M-phase inducer phosphatase</t>
  </si>
  <si>
    <t>PF06618</t>
  </si>
  <si>
    <t>DUF1148</t>
  </si>
  <si>
    <t>Protein of unknown function (DUF1148)</t>
  </si>
  <si>
    <t>PF06619</t>
  </si>
  <si>
    <t>DUF1149</t>
  </si>
  <si>
    <t>Protein of unknown function (DUF1149)</t>
  </si>
  <si>
    <t>PF06620</t>
  </si>
  <si>
    <t>PF06621</t>
  </si>
  <si>
    <t>SIM_C</t>
  </si>
  <si>
    <t>Single-minded protein C-terminus</t>
  </si>
  <si>
    <t>PF06622</t>
  </si>
  <si>
    <t>SepQ</t>
  </si>
  <si>
    <t>SepQ protein</t>
  </si>
  <si>
    <t>PF06623</t>
  </si>
  <si>
    <t>MHC_I_C</t>
  </si>
  <si>
    <t>MHC_I C-terminus</t>
  </si>
  <si>
    <t>PF06624</t>
  </si>
  <si>
    <t>RAMP4</t>
  </si>
  <si>
    <t>Ribosome associated membrane protein RAMP4</t>
  </si>
  <si>
    <t>PF06625</t>
  </si>
  <si>
    <t>DUF1151</t>
  </si>
  <si>
    <t>Protein of unknown function (DUF1151)</t>
  </si>
  <si>
    <t>PF06626</t>
  </si>
  <si>
    <t>DUF1152</t>
  </si>
  <si>
    <t>Protein of unknown function (DUF1152)</t>
  </si>
  <si>
    <t>PF06627</t>
  </si>
  <si>
    <t>DUF1153</t>
  </si>
  <si>
    <t>Protein of unknown function (DUF1153)</t>
  </si>
  <si>
    <t>PF06628</t>
  </si>
  <si>
    <t>Catalase-rel</t>
  </si>
  <si>
    <t>Catalase-related immune-responsive</t>
  </si>
  <si>
    <t>PF06629</t>
  </si>
  <si>
    <t>MipA</t>
  </si>
  <si>
    <t>MltA-interacting protein MipA</t>
  </si>
  <si>
    <t>PF06630</t>
  </si>
  <si>
    <t>Exonuc_VIII</t>
  </si>
  <si>
    <t>Enterobacterial exodeoxyribonuclease VIII</t>
  </si>
  <si>
    <t>PF06631</t>
  </si>
  <si>
    <t>DUF1154</t>
  </si>
  <si>
    <t>Protein of unknown function (DUF1154)</t>
  </si>
  <si>
    <t>PF06632</t>
  </si>
  <si>
    <t>XRCC4</t>
  </si>
  <si>
    <t>DNA double-strand break repair and V(D)J recombination protein XRCC4</t>
  </si>
  <si>
    <t>PF06633</t>
  </si>
  <si>
    <t>DUF1155</t>
  </si>
  <si>
    <t>Protein of unknown function (DUF1155)</t>
  </si>
  <si>
    <t>PF06634</t>
  </si>
  <si>
    <t>DUF1156</t>
  </si>
  <si>
    <t>Protein of unknown function (DUF1156)</t>
  </si>
  <si>
    <t>PF06635</t>
  </si>
  <si>
    <t>NolV</t>
  </si>
  <si>
    <t>Nodulation protein NolV</t>
  </si>
  <si>
    <t>PF06636</t>
  </si>
  <si>
    <t>DUF1157</t>
  </si>
  <si>
    <t>Protein of unknown function (DUF1157)</t>
  </si>
  <si>
    <t>PF06637</t>
  </si>
  <si>
    <t>PV-1</t>
  </si>
  <si>
    <t>PV-1 protein (PLVAP)</t>
  </si>
  <si>
    <t>PF06638</t>
  </si>
  <si>
    <t>Strabismus</t>
  </si>
  <si>
    <t>Strabismus protein</t>
  </si>
  <si>
    <t>PF06639</t>
  </si>
  <si>
    <t>BAP</t>
  </si>
  <si>
    <t>Basal layer antifungal peptide (BAP)</t>
  </si>
  <si>
    <t>PF06640</t>
  </si>
  <si>
    <t>P_C</t>
  </si>
  <si>
    <t>P protein C-terminus</t>
  </si>
  <si>
    <t>PF06643</t>
  </si>
  <si>
    <t>DUF1158</t>
  </si>
  <si>
    <t>Protein of unknown function (DUF1158)</t>
  </si>
  <si>
    <t>PF06644</t>
  </si>
  <si>
    <t>ATP11</t>
  </si>
  <si>
    <t>ATP11 protein</t>
  </si>
  <si>
    <t>PF06645</t>
  </si>
  <si>
    <t>SPC12</t>
  </si>
  <si>
    <t>Microsomal signal peptidase 12 kDa subunit (SPC12)</t>
  </si>
  <si>
    <t>PF06646</t>
  </si>
  <si>
    <t>Mycoplasma_p37</t>
  </si>
  <si>
    <t>High affinity transport system protein p37</t>
  </si>
  <si>
    <t>PF06648</t>
  </si>
  <si>
    <t>PF06649</t>
  </si>
  <si>
    <t>DUF1161</t>
  </si>
  <si>
    <t>Protein of unknown function (DUF1161)</t>
  </si>
  <si>
    <t>PF06650</t>
  </si>
  <si>
    <t>SHR-BD</t>
  </si>
  <si>
    <t>SHR-binding domain of vacuolar-sorting associated protein 13</t>
  </si>
  <si>
    <t>PF06651</t>
  </si>
  <si>
    <t>DUF1163</t>
  </si>
  <si>
    <t>Protein of unknown function (DUF1163)</t>
  </si>
  <si>
    <t>PF06652</t>
  </si>
  <si>
    <t>Methuselah_N</t>
  </si>
  <si>
    <t>Methuselah N-terminus</t>
  </si>
  <si>
    <t>PF06653</t>
  </si>
  <si>
    <t>Claudin_3</t>
  </si>
  <si>
    <t>Tight junction protein, Claudin-like</t>
  </si>
  <si>
    <t>PF06656</t>
  </si>
  <si>
    <t>Tenui_PVC2</t>
  </si>
  <si>
    <t>Tenuivirus PVC2 protein</t>
  </si>
  <si>
    <t>PF06657</t>
  </si>
  <si>
    <t>Cep57_MT_bd</t>
  </si>
  <si>
    <t>Centrosome microtubule-binding domain of Cep57</t>
  </si>
  <si>
    <t>PF06658</t>
  </si>
  <si>
    <t>DUF1168</t>
  </si>
  <si>
    <t>Protein of unknown function (DUF1168)</t>
  </si>
  <si>
    <t>PF06661</t>
  </si>
  <si>
    <t>VirE3</t>
  </si>
  <si>
    <t>PF06662</t>
  </si>
  <si>
    <t>C5-epim_C</t>
  </si>
  <si>
    <t>D-glucuronyl C5-epimerase C-terminus</t>
  </si>
  <si>
    <t>PF06663</t>
  </si>
  <si>
    <t>PF06664</t>
  </si>
  <si>
    <t>MIG-14_Wnt-bd</t>
  </si>
  <si>
    <t>Wnt-binding factor required for Wnt secretion</t>
  </si>
  <si>
    <t>PF06666</t>
  </si>
  <si>
    <t>DUF1173</t>
  </si>
  <si>
    <t>Protein of unknown function (DUF1173)</t>
  </si>
  <si>
    <t>PF06667</t>
  </si>
  <si>
    <t>PspB</t>
  </si>
  <si>
    <t>Phage shock protein B</t>
  </si>
  <si>
    <t>PF06668</t>
  </si>
  <si>
    <t>ITI_HC_C</t>
  </si>
  <si>
    <t>Inter-alpha-trypsin inhibitor heavy chain C-terminus</t>
  </si>
  <si>
    <t>PF06669</t>
  </si>
  <si>
    <t>X_fast-SP_rel</t>
  </si>
  <si>
    <t>Xylella fastidiosa surface protein related</t>
  </si>
  <si>
    <t>PF06670</t>
  </si>
  <si>
    <t>Etmic-2</t>
  </si>
  <si>
    <t>Microneme protein Etmic-2</t>
  </si>
  <si>
    <t>PF06671</t>
  </si>
  <si>
    <t>DUF1174</t>
  </si>
  <si>
    <t>Repeat of unknown function (DUF1174)</t>
  </si>
  <si>
    <t>PF06672</t>
  </si>
  <si>
    <t>DUF1175</t>
  </si>
  <si>
    <t>Protein of unknown function (DUF1175)</t>
  </si>
  <si>
    <t>PF06673</t>
  </si>
  <si>
    <t>L_lactis_ph-MCP</t>
  </si>
  <si>
    <t>Lactococcus lactis bacteriophage major capsid protein</t>
  </si>
  <si>
    <t>PF06674</t>
  </si>
  <si>
    <t>DUF1176</t>
  </si>
  <si>
    <t>Protein of unknown function (DUF1176)</t>
  </si>
  <si>
    <t>PF06675</t>
  </si>
  <si>
    <t>DUF1177</t>
  </si>
  <si>
    <t>Protein of unknown function (DUF1177)</t>
  </si>
  <si>
    <t>PF06676</t>
  </si>
  <si>
    <t>DUF1178</t>
  </si>
  <si>
    <t>Protein of unknown function (DUF1178)</t>
  </si>
  <si>
    <t>PF06677</t>
  </si>
  <si>
    <t>Auto_anti-p27</t>
  </si>
  <si>
    <t>Sjogren's syndrome/scleroderma autoantigen 1 (Autoantigen p27)</t>
  </si>
  <si>
    <t>PF06678</t>
  </si>
  <si>
    <t>DUF1179</t>
  </si>
  <si>
    <t>Protein of unknown function (DUF1179)</t>
  </si>
  <si>
    <t>PF06679</t>
  </si>
  <si>
    <t>PF06680</t>
  </si>
  <si>
    <t>DUF1181</t>
  </si>
  <si>
    <t>Protein of unknown function (DUF1181)</t>
  </si>
  <si>
    <t>PF06681</t>
  </si>
  <si>
    <t>DUF1182</t>
  </si>
  <si>
    <t>Protein of unknown function (DUF1182)</t>
  </si>
  <si>
    <t>PF06682</t>
  </si>
  <si>
    <t>SARAF</t>
  </si>
  <si>
    <t>SOCE-associated regulatory factor of calcium homoeostasis</t>
  </si>
  <si>
    <t>PF06683</t>
  </si>
  <si>
    <t>DUF1184</t>
  </si>
  <si>
    <t>Protein of unknown function (DUF1184)</t>
  </si>
  <si>
    <t>PF06684</t>
  </si>
  <si>
    <t>AA_synth</t>
  </si>
  <si>
    <t>Amino acid synthesis</t>
  </si>
  <si>
    <t>PF06685</t>
  </si>
  <si>
    <t>DUF1186</t>
  </si>
  <si>
    <t>Protein of unknown function (DUF1186)</t>
  </si>
  <si>
    <t>PF06686</t>
  </si>
  <si>
    <t>SpoIIIAC</t>
  </si>
  <si>
    <t>Stage III sporulation protein AC/AD protein family</t>
  </si>
  <si>
    <t>PF06687</t>
  </si>
  <si>
    <t>SUR7</t>
  </si>
  <si>
    <t>SUR7/PalI family</t>
  </si>
  <si>
    <t>PF06688</t>
  </si>
  <si>
    <t>DUF1187</t>
  </si>
  <si>
    <t>Protein of unknown function (DUF1187)</t>
  </si>
  <si>
    <t>PF06689</t>
  </si>
  <si>
    <t>zf-C4_ClpX</t>
  </si>
  <si>
    <t>ClpX C4-type zinc finger</t>
  </si>
  <si>
    <t>PF06690</t>
  </si>
  <si>
    <t>DUF1188</t>
  </si>
  <si>
    <t>Protein of unknown function (DUF1188)</t>
  </si>
  <si>
    <t>PF06691</t>
  </si>
  <si>
    <t>DUF1189</t>
  </si>
  <si>
    <t>Protein of unknown function (DUF1189)</t>
  </si>
  <si>
    <t>PF06692</t>
  </si>
  <si>
    <t>MNSV_P7B</t>
  </si>
  <si>
    <t>Melon necrotic spot virus P7B protein</t>
  </si>
  <si>
    <t>PF06693</t>
  </si>
  <si>
    <t>PF06694</t>
  </si>
  <si>
    <t>Plant_NMP1</t>
  </si>
  <si>
    <t>Plant nuclear matrix protein 1 (NMP1)</t>
  </si>
  <si>
    <t>PF06695</t>
  </si>
  <si>
    <t>Sm_multidrug_ex</t>
  </si>
  <si>
    <t>Putative small multi-drug export protein</t>
  </si>
  <si>
    <t>PF06696</t>
  </si>
  <si>
    <t>Strep_SA_rep</t>
  </si>
  <si>
    <t>Streptococcal surface antigen repeat</t>
  </si>
  <si>
    <t>PF06697</t>
  </si>
  <si>
    <t>DUF1191</t>
  </si>
  <si>
    <t>Protein of unknown function (DUF1191)</t>
  </si>
  <si>
    <t>PF06698</t>
  </si>
  <si>
    <t>DUF1192</t>
  </si>
  <si>
    <t>Protein of unknown function (DUF1192)</t>
  </si>
  <si>
    <t>PF06699</t>
  </si>
  <si>
    <t>PIG-F</t>
  </si>
  <si>
    <t>GPI biosynthesis protein family Pig-F</t>
  </si>
  <si>
    <t>PF06701</t>
  </si>
  <si>
    <t>MIB_HERC2</t>
  </si>
  <si>
    <t>Mib_herc2</t>
  </si>
  <si>
    <t>PF06702</t>
  </si>
  <si>
    <t>Fam2C</t>
  </si>
  <si>
    <t>Golgi casein kinase, C-terminal, Fam2</t>
  </si>
  <si>
    <t>PF06703</t>
  </si>
  <si>
    <t>SPC25</t>
  </si>
  <si>
    <t>Microsomal signal peptidase 25 kDa subunit (SPC25)</t>
  </si>
  <si>
    <t>PF06705</t>
  </si>
  <si>
    <t>SF-assemblin</t>
  </si>
  <si>
    <t>SF-assemblin/beta giardin</t>
  </si>
  <si>
    <t>PF06706</t>
  </si>
  <si>
    <t>CTV_P6</t>
  </si>
  <si>
    <t>Citrus tristeza virus 6-kDa protein</t>
  </si>
  <si>
    <t>PF06707</t>
  </si>
  <si>
    <t>DUF1194</t>
  </si>
  <si>
    <t>Protein of unknown function (DUF1194)</t>
  </si>
  <si>
    <t>PF06708</t>
  </si>
  <si>
    <t>DUF1195</t>
  </si>
  <si>
    <t>Protein of unknown function (DUF1195)</t>
  </si>
  <si>
    <t>PF06709</t>
  </si>
  <si>
    <t>DUF1196</t>
  </si>
  <si>
    <t>Protein of unknown function (DUF1196)</t>
  </si>
  <si>
    <t>PF06711</t>
  </si>
  <si>
    <t>DUF1198</t>
  </si>
  <si>
    <t>Protein of unknown function (DUF1198)</t>
  </si>
  <si>
    <t>PF06712</t>
  </si>
  <si>
    <t>DUF1199</t>
  </si>
  <si>
    <t>Protein of unknown function (DUF1199)</t>
  </si>
  <si>
    <t>PF06713</t>
  </si>
  <si>
    <t>bPH_4</t>
  </si>
  <si>
    <t>PF06714</t>
  </si>
  <si>
    <t>Gp5_OB</t>
  </si>
  <si>
    <t>Gp5 N-terminal OB domain</t>
  </si>
  <si>
    <t>PF06715</t>
  </si>
  <si>
    <t>Gp5_C</t>
  </si>
  <si>
    <t>Gp5 C-terminal repeat (3 copies)</t>
  </si>
  <si>
    <t>PF06716</t>
  </si>
  <si>
    <t>DUF121</t>
  </si>
  <si>
    <t>Protein of unknown function (DUF121)</t>
  </si>
  <si>
    <t>PF06717</t>
  </si>
  <si>
    <t>DUF122</t>
  </si>
  <si>
    <t>Protein of unknown function (DUF122)</t>
  </si>
  <si>
    <t>PF06718</t>
  </si>
  <si>
    <t>Protein of unknown function (DUF123)</t>
  </si>
  <si>
    <t>PF06719</t>
  </si>
  <si>
    <t>AraC_N</t>
  </si>
  <si>
    <t>AraC-type transcriptional regulator N-terminus</t>
  </si>
  <si>
    <t>PF06720</t>
  </si>
  <si>
    <t>Phi-29_GP16_7</t>
  </si>
  <si>
    <t>Bacteriophage phi-29 early protein GP16.7</t>
  </si>
  <si>
    <t>PF06721</t>
  </si>
  <si>
    <t>PF06722</t>
  </si>
  <si>
    <t>DUF125</t>
  </si>
  <si>
    <t>Protein of unknown function (DUF125)</t>
  </si>
  <si>
    <t>PF06723</t>
  </si>
  <si>
    <t>MreB_Mbl</t>
  </si>
  <si>
    <t>MreB/Mbl protein</t>
  </si>
  <si>
    <t>PF06724</t>
  </si>
  <si>
    <t>Domain of Unknown Function (DUF126)</t>
  </si>
  <si>
    <t>PF06725</t>
  </si>
  <si>
    <t>3D</t>
  </si>
  <si>
    <t>3D domain</t>
  </si>
  <si>
    <t>PF06726</t>
  </si>
  <si>
    <t>BC1</t>
  </si>
  <si>
    <t>Bladder cancer-related protein BC1</t>
  </si>
  <si>
    <t>PF06727</t>
  </si>
  <si>
    <t>PF06728</t>
  </si>
  <si>
    <t>PIG-U</t>
  </si>
  <si>
    <t>GPI transamidase subunit PIG-U</t>
  </si>
  <si>
    <t>PF06729</t>
  </si>
  <si>
    <t>CENP-R</t>
  </si>
  <si>
    <t>Kinetochore component, CENP-R</t>
  </si>
  <si>
    <t>PF06730</t>
  </si>
  <si>
    <t>FAM92</t>
  </si>
  <si>
    <t>FAM92 protein</t>
  </si>
  <si>
    <t>PF06732</t>
  </si>
  <si>
    <t>Pescadillo_N</t>
  </si>
  <si>
    <t>Pescadillo N-terminus</t>
  </si>
  <si>
    <t>PF06733</t>
  </si>
  <si>
    <t>DEAD_2</t>
  </si>
  <si>
    <t>PF06734</t>
  </si>
  <si>
    <t>UL97</t>
  </si>
  <si>
    <t>PF06736</t>
  </si>
  <si>
    <t>DUF1211</t>
  </si>
  <si>
    <t>Protein of unknown function (DUF1211)</t>
  </si>
  <si>
    <t>PF06737</t>
  </si>
  <si>
    <t>Transglycosylas</t>
  </si>
  <si>
    <t>Transglycosylase-like domain</t>
  </si>
  <si>
    <t>PF06738</t>
  </si>
  <si>
    <t>ThrE</t>
  </si>
  <si>
    <t>Putative threonine/serine exporter</t>
  </si>
  <si>
    <t>PF06739</t>
  </si>
  <si>
    <t>SBBP</t>
  </si>
  <si>
    <t>Beta-propeller repeat</t>
  </si>
  <si>
    <t>PF06740</t>
  </si>
  <si>
    <t>DUF1213</t>
  </si>
  <si>
    <t>Protein of unknown function (DUF1213)</t>
  </si>
  <si>
    <t>PF06741</t>
  </si>
  <si>
    <t>LsmAD</t>
  </si>
  <si>
    <t>LsmAD domain</t>
  </si>
  <si>
    <t>PF06742</t>
  </si>
  <si>
    <t>DUF1214</t>
  </si>
  <si>
    <t>Protein of unknown function (DUF1214)</t>
  </si>
  <si>
    <t>PF06743</t>
  </si>
  <si>
    <t>FAST_1</t>
  </si>
  <si>
    <t>FAST kinase-like protein, subdomain 1</t>
  </si>
  <si>
    <t>PF06744</t>
  </si>
  <si>
    <t>IcmF_C</t>
  </si>
  <si>
    <t>Type VI secretion protein IcmF C-terminal</t>
  </si>
  <si>
    <t>PF06745</t>
  </si>
  <si>
    <t>ATPase</t>
  </si>
  <si>
    <t>KaiC</t>
  </si>
  <si>
    <t>PF06746</t>
  </si>
  <si>
    <t>DUF1216</t>
  </si>
  <si>
    <t>Protein of unknown function (DUF1216)</t>
  </si>
  <si>
    <t>PF06747</t>
  </si>
  <si>
    <t>CHCH</t>
  </si>
  <si>
    <t>CHCH domain</t>
  </si>
  <si>
    <t>PF06748</t>
  </si>
  <si>
    <t>DUF1217</t>
  </si>
  <si>
    <t>Protein of unknown function (DUF1217)</t>
  </si>
  <si>
    <t>PF06749</t>
  </si>
  <si>
    <t>DUF1218</t>
  </si>
  <si>
    <t>Protein of unknown function (DUF1218)</t>
  </si>
  <si>
    <t>PF06750</t>
  </si>
  <si>
    <t>DiS_P_DiS</t>
  </si>
  <si>
    <t>Bacterial Peptidase A24 N-terminal domain</t>
  </si>
  <si>
    <t>PF06751</t>
  </si>
  <si>
    <t>EutB</t>
  </si>
  <si>
    <t>Ethanolamine ammonia lyase large subunit (EutB)</t>
  </si>
  <si>
    <t>PF06752</t>
  </si>
  <si>
    <t>E_Pc_C</t>
  </si>
  <si>
    <t>Enhancer of Polycomb C-terminus</t>
  </si>
  <si>
    <t>PF06753</t>
  </si>
  <si>
    <t>Bradykinin</t>
  </si>
  <si>
    <t>PF06754</t>
  </si>
  <si>
    <t>PhnG</t>
  </si>
  <si>
    <t>Phosphonate metabolism protein PhnG</t>
  </si>
  <si>
    <t>PF06755</t>
  </si>
  <si>
    <t>CbtA_toxin</t>
  </si>
  <si>
    <t>CbtA_toxin of type IV toxin-antitoxin system</t>
  </si>
  <si>
    <t>PF06756</t>
  </si>
  <si>
    <t>S19</t>
  </si>
  <si>
    <t>Chorion protein S19 C-terminal</t>
  </si>
  <si>
    <t>PF06757</t>
  </si>
  <si>
    <t>Ins_allergen_rp</t>
  </si>
  <si>
    <t>Insect allergen related repeat, nitrile-specifier detoxification</t>
  </si>
  <si>
    <t>PF06758</t>
  </si>
  <si>
    <t>Repeat of unknown function (DUF122)</t>
  </si>
  <si>
    <t>PF06760</t>
  </si>
  <si>
    <t>DUF1221</t>
  </si>
  <si>
    <t>Protein of unknown function (DUF1221)</t>
  </si>
  <si>
    <t>PF06761</t>
  </si>
  <si>
    <t>IcmF-related</t>
  </si>
  <si>
    <t>Intracellular multiplication and human macrophage-killing</t>
  </si>
  <si>
    <t>PF06762</t>
  </si>
  <si>
    <t>LMF1</t>
  </si>
  <si>
    <t>Lipase maturation factor</t>
  </si>
  <si>
    <t>PF06763</t>
  </si>
  <si>
    <t>Minor_tail_Z</t>
  </si>
  <si>
    <t>Prophage minor tail protein Z (GPZ)</t>
  </si>
  <si>
    <t>PF06764</t>
  </si>
  <si>
    <t>DUF1223</t>
  </si>
  <si>
    <t>Protein of unknown function (DUF1223)</t>
  </si>
  <si>
    <t>PF06766</t>
  </si>
  <si>
    <t>Hydrophobin_2</t>
  </si>
  <si>
    <t>PF06767</t>
  </si>
  <si>
    <t>Sif</t>
  </si>
  <si>
    <t>Sif protein</t>
  </si>
  <si>
    <t>PF06769</t>
  </si>
  <si>
    <t>YoeB_toxin</t>
  </si>
  <si>
    <t>YoeB-like toxin of bacterial type II toxin-antitoxin system</t>
  </si>
  <si>
    <t>PF06770</t>
  </si>
  <si>
    <t>Arif-1</t>
  </si>
  <si>
    <t>Actin-rearrangement-inducing factor (Arif-1)</t>
  </si>
  <si>
    <t>PF06771</t>
  </si>
  <si>
    <t>Desmo_N</t>
  </si>
  <si>
    <t>Viral Desmoplakin N-terminus</t>
  </si>
  <si>
    <t>PF06772</t>
  </si>
  <si>
    <t>LtrA</t>
  </si>
  <si>
    <t>Bacterial low temperature requirement A protein (LtrA)</t>
  </si>
  <si>
    <t>PF06773</t>
  </si>
  <si>
    <t>Bim_N</t>
  </si>
  <si>
    <t>Bim protein N-terminus</t>
  </si>
  <si>
    <t>PF06775</t>
  </si>
  <si>
    <t>Seipin</t>
  </si>
  <si>
    <t>Putative adipose-regulatory protein (Seipin)</t>
  </si>
  <si>
    <t>PF06776</t>
  </si>
  <si>
    <t>IalB</t>
  </si>
  <si>
    <t>Invasion associated locus B (IalB) protein</t>
  </si>
  <si>
    <t>PF06777</t>
  </si>
  <si>
    <t>HBB</t>
  </si>
  <si>
    <t>Helical and beta-bridge domain</t>
  </si>
  <si>
    <t>PF06778</t>
  </si>
  <si>
    <t>Chlor_dismutase</t>
  </si>
  <si>
    <t>Chlorite dismutase</t>
  </si>
  <si>
    <t>PF06779</t>
  </si>
  <si>
    <t>MFS_4</t>
  </si>
  <si>
    <t>Uncharacterised MFS-type transporter YbfB</t>
  </si>
  <si>
    <t>PF06780</t>
  </si>
  <si>
    <t>Erp_C</t>
  </si>
  <si>
    <t>Erp protein C-terminus</t>
  </si>
  <si>
    <t>PF06781</t>
  </si>
  <si>
    <t>UPF233</t>
  </si>
  <si>
    <t>Uncharacterised protein family (UPF233)</t>
  </si>
  <si>
    <t>PF06782</t>
  </si>
  <si>
    <t>UPF236</t>
  </si>
  <si>
    <t>Uncharacterised protein family (UPF236)</t>
  </si>
  <si>
    <t>PF06783</t>
  </si>
  <si>
    <t>UPF239</t>
  </si>
  <si>
    <t>Uncharacterised protein family (UPF239)</t>
  </si>
  <si>
    <t>PF06784</t>
  </si>
  <si>
    <t>UPF24</t>
  </si>
  <si>
    <t>Uncharacterised protein family (UPF24)</t>
  </si>
  <si>
    <t>PF06785</t>
  </si>
  <si>
    <t>UPF242</t>
  </si>
  <si>
    <t>Uncharacterised protein family (UPF242)</t>
  </si>
  <si>
    <t>PF06786</t>
  </si>
  <si>
    <t>UPF253</t>
  </si>
  <si>
    <t>Uncharacterised protein family (UPF253)</t>
  </si>
  <si>
    <t>PF06787</t>
  </si>
  <si>
    <t>UPF254</t>
  </si>
  <si>
    <t>Uncharacterised protein family (UPF254)</t>
  </si>
  <si>
    <t>PF06788</t>
  </si>
  <si>
    <t>UPF257</t>
  </si>
  <si>
    <t>Uncharacterised protein family (UPF257)</t>
  </si>
  <si>
    <t>PF06789</t>
  </si>
  <si>
    <t>UPF258</t>
  </si>
  <si>
    <t>Uncharacterised protein family (UPF258)</t>
  </si>
  <si>
    <t>PF06790</t>
  </si>
  <si>
    <t>UPF259</t>
  </si>
  <si>
    <t>Uncharacterised protein family (UPF259)</t>
  </si>
  <si>
    <t>PF06791</t>
  </si>
  <si>
    <t>TMP_2</t>
  </si>
  <si>
    <t>Prophage tail length tape measure protein</t>
  </si>
  <si>
    <t>PF06792</t>
  </si>
  <si>
    <t>UPF261</t>
  </si>
  <si>
    <t>Uncharacterised protein family (UPF261)</t>
  </si>
  <si>
    <t>PF06793</t>
  </si>
  <si>
    <t>UPF262</t>
  </si>
  <si>
    <t>Uncharacterised protein family (UPF262)</t>
  </si>
  <si>
    <t>PF06794</t>
  </si>
  <si>
    <t>UPF27</t>
  </si>
  <si>
    <t>Uncharacterised protein family (UPF27)</t>
  </si>
  <si>
    <t>PF06795</t>
  </si>
  <si>
    <t>Erythrovirus_X</t>
  </si>
  <si>
    <t>Erythrovirus X protein</t>
  </si>
  <si>
    <t>PF06796</t>
  </si>
  <si>
    <t>NapE</t>
  </si>
  <si>
    <t>Periplasmic nitrate reductase protein NapE</t>
  </si>
  <si>
    <t>PF06797</t>
  </si>
  <si>
    <t>DUF1229</t>
  </si>
  <si>
    <t>Protein of unknown function (DUF1229)</t>
  </si>
  <si>
    <t>PF06798</t>
  </si>
  <si>
    <t>PrkA</t>
  </si>
  <si>
    <t>PrkA serine protein kinase C-terminal domain</t>
  </si>
  <si>
    <t>PF06799</t>
  </si>
  <si>
    <t>PF06800</t>
  </si>
  <si>
    <t>Sugar_transport</t>
  </si>
  <si>
    <t>Sugar transport protein</t>
  </si>
  <si>
    <t>PF06802</t>
  </si>
  <si>
    <t>DUF1231</t>
  </si>
  <si>
    <t>Protein of unknown function (DUF1231)</t>
  </si>
  <si>
    <t>PF06803</t>
  </si>
  <si>
    <t>DUF1232</t>
  </si>
  <si>
    <t>Protein of unknown function (DUF1232)</t>
  </si>
  <si>
    <t>PF06804</t>
  </si>
  <si>
    <t>Lipoprotein_18</t>
  </si>
  <si>
    <t>NlpB/DapX lipoprotein</t>
  </si>
  <si>
    <t>PF06805</t>
  </si>
  <si>
    <t>Lambda_tail_I</t>
  </si>
  <si>
    <t>Bacteriophage lambda tail assembly protein I</t>
  </si>
  <si>
    <t>PF06806</t>
  </si>
  <si>
    <t>DUF1233</t>
  </si>
  <si>
    <t>Putative excisionase (DUF1233)</t>
  </si>
  <si>
    <t>PF06807</t>
  </si>
  <si>
    <t>Clp1</t>
  </si>
  <si>
    <t>Pre-mRNA cleavage complex II protein Clp1</t>
  </si>
  <si>
    <t>PF06808</t>
  </si>
  <si>
    <t>DctM</t>
  </si>
  <si>
    <t>Tripartite ATP-independent periplasmic transporter, DctM component</t>
  </si>
  <si>
    <t>PF06809</t>
  </si>
  <si>
    <t>NPDC1</t>
  </si>
  <si>
    <t>Neural proliferation differentiation control-1 protein (NPDC1)</t>
  </si>
  <si>
    <t>PF06810</t>
  </si>
  <si>
    <t>Phage_GP2</t>
  </si>
  <si>
    <t>Phage minor structural protein GP2</t>
  </si>
  <si>
    <t>PF06812</t>
  </si>
  <si>
    <t>ImpA_N</t>
  </si>
  <si>
    <t>ImpA, N-terminal, type VI secretion system</t>
  </si>
  <si>
    <t>PF06813</t>
  </si>
  <si>
    <t>Nodulin-like</t>
  </si>
  <si>
    <t>PF06814</t>
  </si>
  <si>
    <t>Lung_7-TM_R</t>
  </si>
  <si>
    <t>Lung seven transmembrane receptor</t>
  </si>
  <si>
    <t>PF06815</t>
  </si>
  <si>
    <t>RVT_connect</t>
  </si>
  <si>
    <t>Reverse transcriptase connection domain</t>
  </si>
  <si>
    <t>PF06816</t>
  </si>
  <si>
    <t>NOD</t>
  </si>
  <si>
    <t>NOTCH protein</t>
  </si>
  <si>
    <t>PF06817</t>
  </si>
  <si>
    <t>RVT_thumb</t>
  </si>
  <si>
    <t>Reverse transcriptase thumb domain</t>
  </si>
  <si>
    <t>PF06818</t>
  </si>
  <si>
    <t>Fez1</t>
  </si>
  <si>
    <t>PF06819</t>
  </si>
  <si>
    <t>Arc_PepC</t>
  </si>
  <si>
    <t>Archaeal Peptidase A24 C-terminal Domain</t>
  </si>
  <si>
    <t>PF06820</t>
  </si>
  <si>
    <t>Phage_fiber_C</t>
  </si>
  <si>
    <t>Putative prophage tail fibre C-terminus</t>
  </si>
  <si>
    <t>PF06821</t>
  </si>
  <si>
    <t>Ser_hydrolase</t>
  </si>
  <si>
    <t>Serine hydrolase</t>
  </si>
  <si>
    <t>PF06822</t>
  </si>
  <si>
    <t>DUF1235</t>
  </si>
  <si>
    <t>Protein of unknown function (DUF1235)</t>
  </si>
  <si>
    <t>PF06823</t>
  </si>
  <si>
    <t>DUF1236</t>
  </si>
  <si>
    <t>Protein of unknown function (DUF1236)</t>
  </si>
  <si>
    <t>PF06824</t>
  </si>
  <si>
    <t>DUF1237</t>
  </si>
  <si>
    <t>Protein of unknown function (DUF1237)</t>
  </si>
  <si>
    <t>PF06825</t>
  </si>
  <si>
    <t>HSBP1</t>
  </si>
  <si>
    <t>Heat shock factor binding protein 1</t>
  </si>
  <si>
    <t>PF06826</t>
  </si>
  <si>
    <t>Asp-Al_Ex</t>
  </si>
  <si>
    <t>Predicted Permease Membrane Region</t>
  </si>
  <si>
    <t>PF06827</t>
  </si>
  <si>
    <t>zf-FPG_IleRS</t>
  </si>
  <si>
    <t>Zinc finger found in FPG and IleRS</t>
  </si>
  <si>
    <t>PF06830</t>
  </si>
  <si>
    <t>Root_cap</t>
  </si>
  <si>
    <t>Root cap</t>
  </si>
  <si>
    <t>PF06831</t>
  </si>
  <si>
    <t>H2TH</t>
  </si>
  <si>
    <t>Formamidopyrimidine-DNA glycosylase H2TH domain</t>
  </si>
  <si>
    <t>PF06832</t>
  </si>
  <si>
    <t>BiPBP_C</t>
  </si>
  <si>
    <t>Penicillin-Binding Protein C-terminus Family</t>
  </si>
  <si>
    <t>PF06833</t>
  </si>
  <si>
    <t>MdcE</t>
  </si>
  <si>
    <t>Malonate decarboxylase gamma subunit (MdcE)</t>
  </si>
  <si>
    <t>PF06834</t>
  </si>
  <si>
    <t>TraU</t>
  </si>
  <si>
    <t>TraU protein</t>
  </si>
  <si>
    <t>PF06835</t>
  </si>
  <si>
    <t>LptC</t>
  </si>
  <si>
    <t>Lipopolysaccharide-assembly, LptC-related</t>
  </si>
  <si>
    <t>PF06836</t>
  </si>
  <si>
    <t>PF06837</t>
  </si>
  <si>
    <t>Fijivirus_P9-2</t>
  </si>
  <si>
    <t>Fijivirus P9-2 protein</t>
  </si>
  <si>
    <t>PF06838</t>
  </si>
  <si>
    <t>Met_gamma_lyase</t>
  </si>
  <si>
    <t xml:space="preserve">Methionine gamma-lyase </t>
  </si>
  <si>
    <t>PF06839</t>
  </si>
  <si>
    <t>zf-GRF</t>
  </si>
  <si>
    <t>GRF zinc finger</t>
  </si>
  <si>
    <t>PF06840</t>
  </si>
  <si>
    <t>DUF1241</t>
  </si>
  <si>
    <t>Protein of unknown function (DUF1241)</t>
  </si>
  <si>
    <t>PF06841</t>
  </si>
  <si>
    <t>Phage_T4_gp19</t>
  </si>
  <si>
    <t>T4-like virus tail tube protein gp19</t>
  </si>
  <si>
    <t>PF06842</t>
  </si>
  <si>
    <t>DUF1242</t>
  </si>
  <si>
    <t>Protein of unknown function (DUF1242)</t>
  </si>
  <si>
    <t>PF06844</t>
  </si>
  <si>
    <t>DUF1244</t>
  </si>
  <si>
    <t>Protein of unknown function (DUF1244)</t>
  </si>
  <si>
    <t>PF06847</t>
  </si>
  <si>
    <t>Arc_PepC_II</t>
  </si>
  <si>
    <t>Archaeal Peptidase A24 C-terminus Type II</t>
  </si>
  <si>
    <t>PF06848</t>
  </si>
  <si>
    <t>Disaggr_repeat</t>
  </si>
  <si>
    <t>Disaggregatase related repeat</t>
  </si>
  <si>
    <t>PF06849</t>
  </si>
  <si>
    <t>DUF1246</t>
  </si>
  <si>
    <t>Protein of unknown function (DUF1246)</t>
  </si>
  <si>
    <t>PF06850</t>
  </si>
  <si>
    <t>PHB_depo_C</t>
  </si>
  <si>
    <t>PHB de-polymerase C-terminus</t>
  </si>
  <si>
    <t>PF06851</t>
  </si>
  <si>
    <t>DUF1247</t>
  </si>
  <si>
    <t>Protein of unknown function (DUF1247)</t>
  </si>
  <si>
    <t>PF06852</t>
  </si>
  <si>
    <t>DUF1248</t>
  </si>
  <si>
    <t>Protein of unknown function (DUF1248)</t>
  </si>
  <si>
    <t>PF06853</t>
  </si>
  <si>
    <t>DUF1249</t>
  </si>
  <si>
    <t>Protein of unknown function (DUF1249)</t>
  </si>
  <si>
    <t>PF06854</t>
  </si>
  <si>
    <t>Phage_Gp15</t>
  </si>
  <si>
    <t>Bacteriophage Gp15 protein</t>
  </si>
  <si>
    <t>PF06855</t>
  </si>
  <si>
    <t>YozE_SAM_like</t>
  </si>
  <si>
    <t>YozE SAM-like fold</t>
  </si>
  <si>
    <t>PF06856</t>
  </si>
  <si>
    <t>DUF1251</t>
  </si>
  <si>
    <t>Protein of unknown function (DUF1251)</t>
  </si>
  <si>
    <t>PF06857</t>
  </si>
  <si>
    <t>ACP</t>
  </si>
  <si>
    <t>Malonate decarboxylase delta subunit (MdcD)</t>
  </si>
  <si>
    <t>PF06858</t>
  </si>
  <si>
    <t>NOG1</t>
  </si>
  <si>
    <t>Nucleolar GTP-binding protein 1 (NOG1)</t>
  </si>
  <si>
    <t>PF06859</t>
  </si>
  <si>
    <t>Bin3</t>
  </si>
  <si>
    <t>Bicoid-interacting protein 3 (Bin3)</t>
  </si>
  <si>
    <t>PF06861</t>
  </si>
  <si>
    <t>BALF1</t>
  </si>
  <si>
    <t>BALF1 protein</t>
  </si>
  <si>
    <t>PF06862</t>
  </si>
  <si>
    <t>UTP25</t>
  </si>
  <si>
    <t>Utp25, U3 small nucleolar RNA-associated SSU processome protein 25</t>
  </si>
  <si>
    <t>PF06863</t>
  </si>
  <si>
    <t>DUF1254</t>
  </si>
  <si>
    <t>Protein of unknown function (DUF1254)</t>
  </si>
  <si>
    <t>PF06864</t>
  </si>
  <si>
    <t>PAP_PilO</t>
  </si>
  <si>
    <t>Pilin accessory protein (PilO)</t>
  </si>
  <si>
    <t>PF06865</t>
  </si>
  <si>
    <t>DUF1255</t>
  </si>
  <si>
    <t>Protein of unknown function (DUF1255)</t>
  </si>
  <si>
    <t>PF06866</t>
  </si>
  <si>
    <t>DUF1256</t>
  </si>
  <si>
    <t>Protein of unknown function (DUF1256)</t>
  </si>
  <si>
    <t>PF06868</t>
  </si>
  <si>
    <t>DUF1257</t>
  </si>
  <si>
    <t>Protein of unknown function (DUF1257)</t>
  </si>
  <si>
    <t>PF06869</t>
  </si>
  <si>
    <t>DUF1258</t>
  </si>
  <si>
    <t>Protein of unknown function (DUF1258)</t>
  </si>
  <si>
    <t>PF06870</t>
  </si>
  <si>
    <t>RNA_pol_I_A49</t>
  </si>
  <si>
    <t xml:space="preserve">A49-like RNA polymerase I associated factor </t>
  </si>
  <si>
    <t>PF06871</t>
  </si>
  <si>
    <t>TraH_2</t>
  </si>
  <si>
    <t>PF06872</t>
  </si>
  <si>
    <t>EspG</t>
  </si>
  <si>
    <t>EspG protein</t>
  </si>
  <si>
    <t>PF06873</t>
  </si>
  <si>
    <t>SerH</t>
  </si>
  <si>
    <t>Cell surface immobilisation antigen SerH</t>
  </si>
  <si>
    <t>PF06874</t>
  </si>
  <si>
    <t>FBPase_2</t>
  </si>
  <si>
    <t>Firmicute fructose-1,6-bisphosphatase</t>
  </si>
  <si>
    <t>PF06875</t>
  </si>
  <si>
    <t>PRF</t>
  </si>
  <si>
    <t>Plethodontid receptivity factor PRF</t>
  </si>
  <si>
    <t>PF06876</t>
  </si>
  <si>
    <t>SCRL</t>
  </si>
  <si>
    <t>Plant self-incompatibility response (SCRL) protein</t>
  </si>
  <si>
    <t>PF06877</t>
  </si>
  <si>
    <t>RraB</t>
  </si>
  <si>
    <t>Regulator of ribonuclease activity B</t>
  </si>
  <si>
    <t>PF06878</t>
  </si>
  <si>
    <t>Pkip-1</t>
  </si>
  <si>
    <t>Pkip-1 protein</t>
  </si>
  <si>
    <t>PF06880</t>
  </si>
  <si>
    <t>DUF1262</t>
  </si>
  <si>
    <t>Protein of unknown function (DUF1262)</t>
  </si>
  <si>
    <t>PF06881</t>
  </si>
  <si>
    <t>Elongin_A</t>
  </si>
  <si>
    <t>RNA polymerase II transcription factor SIII (Elongin) subunit A</t>
  </si>
  <si>
    <t>PF06882</t>
  </si>
  <si>
    <t>DUF1263</t>
  </si>
  <si>
    <t>Protein of unknown function (DUF1263)</t>
  </si>
  <si>
    <t>PF06883</t>
  </si>
  <si>
    <t>RNA_pol_Rpa2_4</t>
  </si>
  <si>
    <t xml:space="preserve">RNA polymerase I, Rpa2 specific domain </t>
  </si>
  <si>
    <t>PF06884</t>
  </si>
  <si>
    <t>DUF1264</t>
  </si>
  <si>
    <t>Protein of unknown function (DUF1264)</t>
  </si>
  <si>
    <t>PF06886</t>
  </si>
  <si>
    <t>TPX2</t>
  </si>
  <si>
    <t>Targeting protein for Xklp2 (TPX2)</t>
  </si>
  <si>
    <t>PF06887</t>
  </si>
  <si>
    <t>DUF1265</t>
  </si>
  <si>
    <t>Protein of unknown function (DUF1265)</t>
  </si>
  <si>
    <t>PF06888</t>
  </si>
  <si>
    <t>Put_Phosphatase</t>
  </si>
  <si>
    <t>Putative Phosphatase</t>
  </si>
  <si>
    <t>PF06889</t>
  </si>
  <si>
    <t>DUF1266</t>
  </si>
  <si>
    <t>Protein of unknown function (DUF1266)</t>
  </si>
  <si>
    <t>PF06890</t>
  </si>
  <si>
    <t>Phage_Mu_Gp45</t>
  </si>
  <si>
    <t>Bacteriophage Mu Gp45 protein</t>
  </si>
  <si>
    <t>PF06891</t>
  </si>
  <si>
    <t>P2_Phage_GpR</t>
  </si>
  <si>
    <t>P2 phage tail completion protein R (GpR)</t>
  </si>
  <si>
    <t>PF06892</t>
  </si>
  <si>
    <t>Phage_CP76</t>
  </si>
  <si>
    <t>Phage regulatory protein CII (CP76)</t>
  </si>
  <si>
    <t>PF06894</t>
  </si>
  <si>
    <t>Phage_TAC_2</t>
  </si>
  <si>
    <t>Bacteriophage lambda tail assembly chaperone, TAC, protein G</t>
  </si>
  <si>
    <t>PF06896</t>
  </si>
  <si>
    <t>Phage_TAC_3</t>
  </si>
  <si>
    <t>Phage tail assembly chaperone proteins, TAC</t>
  </si>
  <si>
    <t>PF06897</t>
  </si>
  <si>
    <t>DUF1269</t>
  </si>
  <si>
    <t>Protein of unknown function (DUF1269)</t>
  </si>
  <si>
    <t>PF06898</t>
  </si>
  <si>
    <t>YqfD</t>
  </si>
  <si>
    <t>Putative stage IV sporulation protein YqfD</t>
  </si>
  <si>
    <t>PF06899</t>
  </si>
  <si>
    <t>WzyE</t>
  </si>
  <si>
    <t>WzyE protein, O-antigen assembly polymerase</t>
  </si>
  <si>
    <t>PF06900</t>
  </si>
  <si>
    <t>PF06901</t>
  </si>
  <si>
    <t>FrpC</t>
  </si>
  <si>
    <t>RTX iron-regulated protein FrpC</t>
  </si>
  <si>
    <t>PF06902</t>
  </si>
  <si>
    <t>Fer4_19</t>
  </si>
  <si>
    <t>Divergent 4Fe-4S mono-cluster</t>
  </si>
  <si>
    <t>PF06903</t>
  </si>
  <si>
    <t>VirK</t>
  </si>
  <si>
    <t>VirK protein</t>
  </si>
  <si>
    <t>PF06904</t>
  </si>
  <si>
    <t>Extensin-like_C</t>
  </si>
  <si>
    <t>Extensin-like protein C-terminus</t>
  </si>
  <si>
    <t>PF06905</t>
  </si>
  <si>
    <t>FAIM1</t>
  </si>
  <si>
    <t>Fas apoptotic inhibitory molecule (FAIM1)</t>
  </si>
  <si>
    <t>PF06906</t>
  </si>
  <si>
    <t>DUF1272</t>
  </si>
  <si>
    <t>Protein of unknown function (DUF1272)</t>
  </si>
  <si>
    <t>PF06907</t>
  </si>
  <si>
    <t>Latexin</t>
  </si>
  <si>
    <t>PF06908</t>
  </si>
  <si>
    <t>DUF1273</t>
  </si>
  <si>
    <t>Protein of unknown function (DUF1273)</t>
  </si>
  <si>
    <t>PF06910</t>
  </si>
  <si>
    <t>MEA1</t>
  </si>
  <si>
    <t>Male enhanced antigen 1 (MEA1)</t>
  </si>
  <si>
    <t>PF06911</t>
  </si>
  <si>
    <t>Senescence</t>
  </si>
  <si>
    <t>Senescence-associated protein</t>
  </si>
  <si>
    <t>PF06912</t>
  </si>
  <si>
    <t>DUF1275</t>
  </si>
  <si>
    <t>Protein of unknown function (DUF1275)</t>
  </si>
  <si>
    <t>PF06916</t>
  </si>
  <si>
    <t>DUF1279</t>
  </si>
  <si>
    <t>Protein of unknown function (DUF1279)</t>
  </si>
  <si>
    <t>PF06917</t>
  </si>
  <si>
    <t>Pectate_lyase_2</t>
  </si>
  <si>
    <t>Periplasmic pectate lyase</t>
  </si>
  <si>
    <t>PF06918</t>
  </si>
  <si>
    <t>Protein of unknown function (DUF128)</t>
  </si>
  <si>
    <t>PF06919</t>
  </si>
  <si>
    <t>Phage_T4_Gp3_7</t>
  </si>
  <si>
    <t>Phage Gp3.7 protein</t>
  </si>
  <si>
    <t>PF06920</t>
  </si>
  <si>
    <t>DHR-2</t>
  </si>
  <si>
    <t>Dock homology region 2</t>
  </si>
  <si>
    <t>PF06922</t>
  </si>
  <si>
    <t>CTV_P13</t>
  </si>
  <si>
    <t>Citrus tristeza virus P13 protein</t>
  </si>
  <si>
    <t>PF06923</t>
  </si>
  <si>
    <t>GutM</t>
  </si>
  <si>
    <t>Glucitol operon activator protein (GutM)</t>
  </si>
  <si>
    <t>PF06924</t>
  </si>
  <si>
    <t>DUF1281</t>
  </si>
  <si>
    <t>Protein of unknown function (DUF1281)</t>
  </si>
  <si>
    <t>PF06925</t>
  </si>
  <si>
    <t>MGDG_synth</t>
  </si>
  <si>
    <t>Monogalactosyldiacylglycerol (MGDG) synthase</t>
  </si>
  <si>
    <t>PF06926</t>
  </si>
  <si>
    <t>Rep_Org_C</t>
  </si>
  <si>
    <t>Putative replisome organiser protein C-terminus</t>
  </si>
  <si>
    <t>PF06929</t>
  </si>
  <si>
    <t>Rotavirus_VP3</t>
  </si>
  <si>
    <t>Rotavirus VP3 protein</t>
  </si>
  <si>
    <t>PF06930</t>
  </si>
  <si>
    <t>DUF1282</t>
  </si>
  <si>
    <t>Protein of unknown function (DUF1282)</t>
  </si>
  <si>
    <t>PF06931</t>
  </si>
  <si>
    <t>Adeno_E4_ORF3</t>
  </si>
  <si>
    <t>Mastadenovirus E4 ORF3 protein</t>
  </si>
  <si>
    <t>PF06932</t>
  </si>
  <si>
    <t>DUF1283</t>
  </si>
  <si>
    <t>Protein of unknown function (DUF1283)</t>
  </si>
  <si>
    <t>PF06933</t>
  </si>
  <si>
    <t>SSP16</t>
  </si>
  <si>
    <t>Special lobe-specific silk protein SSP16</t>
  </si>
  <si>
    <t>PF06934</t>
  </si>
  <si>
    <t>CTI</t>
  </si>
  <si>
    <t>Fatty acid cis/trans isomerase (CTI)</t>
  </si>
  <si>
    <t>PF06935</t>
  </si>
  <si>
    <t>DUF1284</t>
  </si>
  <si>
    <t>Protein of unknown function (DUF1284)</t>
  </si>
  <si>
    <t>PF06936</t>
  </si>
  <si>
    <t>Selenoprotein_S</t>
  </si>
  <si>
    <t>Selenoprotein S (SelS)</t>
  </si>
  <si>
    <t>PF06937</t>
  </si>
  <si>
    <t>EURL</t>
  </si>
  <si>
    <t>EURL protein</t>
  </si>
  <si>
    <t>PF06938</t>
  </si>
  <si>
    <t>DUF1285</t>
  </si>
  <si>
    <t>Protein of unknown function (DUF1285)</t>
  </si>
  <si>
    <t>PF06939</t>
  </si>
  <si>
    <t>DUF1286</t>
  </si>
  <si>
    <t>Protein of unknown function (DUF1286)</t>
  </si>
  <si>
    <t>PF06940</t>
  </si>
  <si>
    <t>DUF1287</t>
  </si>
  <si>
    <t>Domain of unknown function (DUF1287)</t>
  </si>
  <si>
    <t>PF06941</t>
  </si>
  <si>
    <t>NT5C</t>
  </si>
  <si>
    <t>5' nucleotidase, deoxy (Pyrimidine), cytosolic type C protein (NT5C)</t>
  </si>
  <si>
    <t>PF06942</t>
  </si>
  <si>
    <t>GlpM</t>
  </si>
  <si>
    <t>GlpM protein</t>
  </si>
  <si>
    <t>PF06943</t>
  </si>
  <si>
    <t>zf-LSD1</t>
  </si>
  <si>
    <t>LSD1 zinc finger</t>
  </si>
  <si>
    <t>PF06945</t>
  </si>
  <si>
    <t>DUF1289</t>
  </si>
  <si>
    <t>Protein of unknown function (DUF1289)</t>
  </si>
  <si>
    <t>PF06946</t>
  </si>
  <si>
    <t>Phage_holin_5_1</t>
  </si>
  <si>
    <t>Bacteriophage A118-like holin, Hol118</t>
  </si>
  <si>
    <t>PF06947</t>
  </si>
  <si>
    <t>PF06949</t>
  </si>
  <si>
    <t>DUF1292</t>
  </si>
  <si>
    <t>Protein of unknown function (DUF1292)</t>
  </si>
  <si>
    <t>PF06950</t>
  </si>
  <si>
    <t>DUF1293</t>
  </si>
  <si>
    <t>Protein of unknown function (DUF1293)</t>
  </si>
  <si>
    <t>PF06951</t>
  </si>
  <si>
    <t>PLA2G12</t>
  </si>
  <si>
    <t>Group XII secretory phospholipase A2 precursor (PLA2G12)</t>
  </si>
  <si>
    <t>PF06952</t>
  </si>
  <si>
    <t>PsiA</t>
  </si>
  <si>
    <t>PsiA protein</t>
  </si>
  <si>
    <t>PF06953</t>
  </si>
  <si>
    <t>ArsD</t>
  </si>
  <si>
    <t>Arsenical resistance operon trans-acting repressor ArsD</t>
  </si>
  <si>
    <t>PF06954</t>
  </si>
  <si>
    <t>Resistin</t>
  </si>
  <si>
    <t>PF06955</t>
  </si>
  <si>
    <t>XET_C</t>
  </si>
  <si>
    <t>Xyloglucan endo-transglycosylase (XET) C-terminus</t>
  </si>
  <si>
    <t>PF06956</t>
  </si>
  <si>
    <t>RtcR</t>
  </si>
  <si>
    <t>Regulator of RNA terminal phosphate cyclase</t>
  </si>
  <si>
    <t>PF06957</t>
  </si>
  <si>
    <t>COPI_C</t>
  </si>
  <si>
    <t>Coatomer (COPI) alpha subunit C-terminus</t>
  </si>
  <si>
    <t>PF06958</t>
  </si>
  <si>
    <t>Pyocin_S</t>
  </si>
  <si>
    <t>S-type Pyocin</t>
  </si>
  <si>
    <t>PF06959</t>
  </si>
  <si>
    <t>RecQ5</t>
  </si>
  <si>
    <t>RecQ helicase protein-like 5 (RecQ5)</t>
  </si>
  <si>
    <t>PF06961</t>
  </si>
  <si>
    <t>DUF1294</t>
  </si>
  <si>
    <t>Protein of unknown function (DUF1294)</t>
  </si>
  <si>
    <t>PF06962</t>
  </si>
  <si>
    <t>rRNA_methylase</t>
  </si>
  <si>
    <t>Putative rRNA methylase</t>
  </si>
  <si>
    <t>PF06963</t>
  </si>
  <si>
    <t>FPN1</t>
  </si>
  <si>
    <t>Ferroportin1 (FPN1)</t>
  </si>
  <si>
    <t>PF06964</t>
  </si>
  <si>
    <t>Alpha-L-AF_C</t>
  </si>
  <si>
    <t>Alpha-L-arabinofuranosidase C-terminal domain</t>
  </si>
  <si>
    <t>PF06965</t>
  </si>
  <si>
    <t>Na_H_antiport_1</t>
  </si>
  <si>
    <t>Na+/H+ antiporter 1</t>
  </si>
  <si>
    <t>PF06966</t>
  </si>
  <si>
    <t>DUF1295</t>
  </si>
  <si>
    <t>Protein of unknown function (DUF1295)</t>
  </si>
  <si>
    <t>PF06967</t>
  </si>
  <si>
    <t>Mo-nitro_C</t>
  </si>
  <si>
    <t>Mo-dependent nitrogenase C-terminus</t>
  </si>
  <si>
    <t>PF06968</t>
  </si>
  <si>
    <t>BATS</t>
  </si>
  <si>
    <t>Biotin and Thiamin Synthesis associated domain</t>
  </si>
  <si>
    <t>PF06969</t>
  </si>
  <si>
    <t>HemN_C</t>
  </si>
  <si>
    <t>HemN C-terminal domain</t>
  </si>
  <si>
    <t>PF06970</t>
  </si>
  <si>
    <t>RepA_N</t>
  </si>
  <si>
    <t>Replication initiator protein A (RepA) N-terminus</t>
  </si>
  <si>
    <t>PF06971</t>
  </si>
  <si>
    <t>Put_DNA-bind_N</t>
  </si>
  <si>
    <t>Putative DNA-binding protein N-terminus</t>
  </si>
  <si>
    <t>PF06972</t>
  </si>
  <si>
    <t>DUF1296</t>
  </si>
  <si>
    <t>Protein of unknown function (DUF1296)</t>
  </si>
  <si>
    <t>PF06973</t>
  </si>
  <si>
    <t>DUF1297</t>
  </si>
  <si>
    <t>Domain of unknown function (DUF1297)</t>
  </si>
  <si>
    <t>PF06974</t>
  </si>
  <si>
    <t>DUF1298</t>
  </si>
  <si>
    <t>Protein of unknown function (DUF1298)</t>
  </si>
  <si>
    <t>PF06975</t>
  </si>
  <si>
    <t>DUF1299</t>
  </si>
  <si>
    <t>Protein of unknown function (DUF1299)</t>
  </si>
  <si>
    <t>PF06977</t>
  </si>
  <si>
    <t>SdiA-regulated</t>
  </si>
  <si>
    <t>PF06978</t>
  </si>
  <si>
    <t>POP1</t>
  </si>
  <si>
    <t>Ribonucleases P/MRP protein subunit POP1</t>
  </si>
  <si>
    <t>PF06979</t>
  </si>
  <si>
    <t>TMEM7</t>
  </si>
  <si>
    <t>Assembly, mitochondrial proton-transport ATP synth complex</t>
  </si>
  <si>
    <t>PF06980</t>
  </si>
  <si>
    <t>DUF132</t>
  </si>
  <si>
    <t>Protein of unknown function (DUF132)</t>
  </si>
  <si>
    <t>PF06983</t>
  </si>
  <si>
    <t>3-dmu-9_3-mt</t>
  </si>
  <si>
    <t>3-demethylubiquinone-9 3-methyltransferase</t>
  </si>
  <si>
    <t>PF06984</t>
  </si>
  <si>
    <t>MRP-L47</t>
  </si>
  <si>
    <t>Mitochondrial 39-S ribosomal protein L47 (MRP-L47)</t>
  </si>
  <si>
    <t>PF06985</t>
  </si>
  <si>
    <t>HET</t>
  </si>
  <si>
    <t>Heterokaryon incompatibility protein (HET)</t>
  </si>
  <si>
    <t>PF06986</t>
  </si>
  <si>
    <t>TraN</t>
  </si>
  <si>
    <t>Type-1V conjugative transfer system mating pair stabilisation</t>
  </si>
  <si>
    <t>PF06988</t>
  </si>
  <si>
    <t>NifT</t>
  </si>
  <si>
    <t>NifT/FixU protein</t>
  </si>
  <si>
    <t>PF06989</t>
  </si>
  <si>
    <t>BAALC_N</t>
  </si>
  <si>
    <t>BAALC N-terminus</t>
  </si>
  <si>
    <t>PF06990</t>
  </si>
  <si>
    <t>Gal-3-_sulfotr</t>
  </si>
  <si>
    <t xml:space="preserve">Galactose-3-O-sulfotransferase </t>
  </si>
  <si>
    <t>PF06991</t>
  </si>
  <si>
    <t>MFAP1</t>
  </si>
  <si>
    <t>Microfibril-associated/Pre-mRNA processing</t>
  </si>
  <si>
    <t>PF06992</t>
  </si>
  <si>
    <t>Phage_lambda_P</t>
  </si>
  <si>
    <t>Replication protein P</t>
  </si>
  <si>
    <t>PF06993</t>
  </si>
  <si>
    <t>Protein of unknown function (DUF134)</t>
  </si>
  <si>
    <t>PF06994</t>
  </si>
  <si>
    <t>Involucrin2</t>
  </si>
  <si>
    <t>PF06995</t>
  </si>
  <si>
    <t>Phage_P2_GpU</t>
  </si>
  <si>
    <t>Phage P2 GpU</t>
  </si>
  <si>
    <t>PF06996</t>
  </si>
  <si>
    <t>T6SS_VasB</t>
  </si>
  <si>
    <t>Type VI secretion, VasB, ImpH, VC_A111</t>
  </si>
  <si>
    <t>PF06998</t>
  </si>
  <si>
    <t>Protein of unknown function (DUF137)</t>
  </si>
  <si>
    <t>PF06999</t>
  </si>
  <si>
    <t>Suc_Fer-like</t>
  </si>
  <si>
    <t>Sucrase/ferredoxin-like</t>
  </si>
  <si>
    <t>PF07000</t>
  </si>
  <si>
    <t>DUF138</t>
  </si>
  <si>
    <t>Protein of unknown function (DUF138)</t>
  </si>
  <si>
    <t>PF07001</t>
  </si>
  <si>
    <t>BAT2_N</t>
  </si>
  <si>
    <t>BAT2 N-terminus</t>
  </si>
  <si>
    <t>PF07002</t>
  </si>
  <si>
    <t>Copine</t>
  </si>
  <si>
    <t>PF07004</t>
  </si>
  <si>
    <t>SHIPPO-rpt</t>
  </si>
  <si>
    <t>Sperm-tail PG-rich repeat</t>
  </si>
  <si>
    <t>PF07005</t>
  </si>
  <si>
    <t>DUF1537</t>
  </si>
  <si>
    <t>Putative sugar-binding N-terminal domain</t>
  </si>
  <si>
    <t>PF07006</t>
  </si>
  <si>
    <t>PF07007</t>
  </si>
  <si>
    <t>DUF1311</t>
  </si>
  <si>
    <t>Protein of unknown function (DUF1311)</t>
  </si>
  <si>
    <t>PF07009</t>
  </si>
  <si>
    <t>NusG_II</t>
  </si>
  <si>
    <t>NusG domain II</t>
  </si>
  <si>
    <t>PF07010</t>
  </si>
  <si>
    <t>Endomucin</t>
  </si>
  <si>
    <t>PF07011</t>
  </si>
  <si>
    <t>DUF1313</t>
  </si>
  <si>
    <t>Protein of unknown function (DUF1313)</t>
  </si>
  <si>
    <t>PF07012</t>
  </si>
  <si>
    <t>Curlin_rpt</t>
  </si>
  <si>
    <t>Curlin associated repeat</t>
  </si>
  <si>
    <t>PF07013</t>
  </si>
  <si>
    <t>DUF1314</t>
  </si>
  <si>
    <t>Protein of unknown function (DUF1314)</t>
  </si>
  <si>
    <t>PF07014</t>
  </si>
  <si>
    <t>Hs1pro-1_C</t>
  </si>
  <si>
    <t>Hs1pro-1 protein C-terminus</t>
  </si>
  <si>
    <t>PF07015</t>
  </si>
  <si>
    <t>VirC1</t>
  </si>
  <si>
    <t>VirC1 protein</t>
  </si>
  <si>
    <t>PF07016</t>
  </si>
  <si>
    <t>CRAM_rpt</t>
  </si>
  <si>
    <t>Cysteine-rich acidic integral membrane protein precursor</t>
  </si>
  <si>
    <t>PF07017</t>
  </si>
  <si>
    <t>PagP</t>
  </si>
  <si>
    <t>Antimicrobial peptide resistance and lipid A acylation protein PagP</t>
  </si>
  <si>
    <t>PF07019</t>
  </si>
  <si>
    <t>Rab5ip</t>
  </si>
  <si>
    <t>Rab5-interacting protein (Rab5ip)</t>
  </si>
  <si>
    <t>PF07020</t>
  </si>
  <si>
    <t>Orthopox_C1L</t>
  </si>
  <si>
    <t>Orthopoxvirus C1L protein</t>
  </si>
  <si>
    <t>PF07021</t>
  </si>
  <si>
    <t>MetW</t>
  </si>
  <si>
    <t>Methionine biosynthesis protein MetW</t>
  </si>
  <si>
    <t>PF07022</t>
  </si>
  <si>
    <t>Phage_CI_repr</t>
  </si>
  <si>
    <t>Bacteriophage CI repressor helix-turn-helix domain</t>
  </si>
  <si>
    <t>PF07023</t>
  </si>
  <si>
    <t>DUF1315</t>
  </si>
  <si>
    <t>Protein of unknown function (DUF1315)</t>
  </si>
  <si>
    <t>PF07024</t>
  </si>
  <si>
    <t>ImpE</t>
  </si>
  <si>
    <t>ImpE protein</t>
  </si>
  <si>
    <t>PF07026</t>
  </si>
  <si>
    <t>DUF1317</t>
  </si>
  <si>
    <t>Protein of unknown function (DUF1317)</t>
  </si>
  <si>
    <t>PF07027</t>
  </si>
  <si>
    <t>DUF1318</t>
  </si>
  <si>
    <t>Protein of unknown function (DUF1318)</t>
  </si>
  <si>
    <t>PF07028</t>
  </si>
  <si>
    <t>DUF1319</t>
  </si>
  <si>
    <t>Protein of unknown function (DUF1319)</t>
  </si>
  <si>
    <t>PF07029</t>
  </si>
  <si>
    <t>CryBP1</t>
  </si>
  <si>
    <t>CryBP1 protein</t>
  </si>
  <si>
    <t>PF07030</t>
  </si>
  <si>
    <t>PF07032</t>
  </si>
  <si>
    <t>DUF1322</t>
  </si>
  <si>
    <t>Protein of unknown function (DUF1322)</t>
  </si>
  <si>
    <t>PF07033</t>
  </si>
  <si>
    <t>Orthopox_B11R</t>
  </si>
  <si>
    <t>Orthopoxvirus B11R protein</t>
  </si>
  <si>
    <t>PF07034</t>
  </si>
  <si>
    <t>ORC3_N</t>
  </si>
  <si>
    <t>Origin recognition complex (ORC) subunit 3 N-terminus</t>
  </si>
  <si>
    <t>PF07035</t>
  </si>
  <si>
    <t>Mic1</t>
  </si>
  <si>
    <t>Colon cancer-associated protein Mic1-like</t>
  </si>
  <si>
    <t>PF07037</t>
  </si>
  <si>
    <t>DUF1323</t>
  </si>
  <si>
    <t>Putative transcription regulator (DUF1323)</t>
  </si>
  <si>
    <t>PF07038</t>
  </si>
  <si>
    <t>DUF1324</t>
  </si>
  <si>
    <t>Protein of unknown function (DUF1324)</t>
  </si>
  <si>
    <t>PF07039</t>
  </si>
  <si>
    <t>DUF1325</t>
  </si>
  <si>
    <t>SGF29 tudor-like domain</t>
  </si>
  <si>
    <t>PF07040</t>
  </si>
  <si>
    <t>DUF1326</t>
  </si>
  <si>
    <t>Protein of unknown function (DUF1326)</t>
  </si>
  <si>
    <t>PF07041</t>
  </si>
  <si>
    <t>DUF1327</t>
  </si>
  <si>
    <t>Protein of unknown function (DUF1327)</t>
  </si>
  <si>
    <t>PF07042</t>
  </si>
  <si>
    <t>TrfA</t>
  </si>
  <si>
    <t>TrfA protein</t>
  </si>
  <si>
    <t>PF07043</t>
  </si>
  <si>
    <t>DUF1328</t>
  </si>
  <si>
    <t>Protein of unknown function (DUF1328)</t>
  </si>
  <si>
    <t>PF07044</t>
  </si>
  <si>
    <t>DUF1329</t>
  </si>
  <si>
    <t>Protein of unknown function (DUF1329)</t>
  </si>
  <si>
    <t>PF07045</t>
  </si>
  <si>
    <t>Domain of unknown function (DUF133)</t>
  </si>
  <si>
    <t>PF07046</t>
  </si>
  <si>
    <t>CRA_rpt</t>
  </si>
  <si>
    <t>Cytoplasmic repetitive antigen (CRA) like repeat</t>
  </si>
  <si>
    <t>PF07047</t>
  </si>
  <si>
    <t>OPA3</t>
  </si>
  <si>
    <t>Optic atrophy 3 protein (OPA3)</t>
  </si>
  <si>
    <t>PF07048</t>
  </si>
  <si>
    <t>DUF1331</t>
  </si>
  <si>
    <t>Protein of unknown function (DUF1331)</t>
  </si>
  <si>
    <t>PF07051</t>
  </si>
  <si>
    <t>OCIA</t>
  </si>
  <si>
    <t>Ovarian carcinoma immunoreactive antigen (OCIA)</t>
  </si>
  <si>
    <t>PF07052</t>
  </si>
  <si>
    <t>Hep_59</t>
  </si>
  <si>
    <t>Hepatocellular carcinoma-associated antigen 59</t>
  </si>
  <si>
    <t>PF07054</t>
  </si>
  <si>
    <t>Pericardin_rpt</t>
  </si>
  <si>
    <t>Pericardin like repeat</t>
  </si>
  <si>
    <t>PF07055</t>
  </si>
  <si>
    <t>Eno-Rase_FAD_bd</t>
  </si>
  <si>
    <t>Enoyl reductase FAD binding domain</t>
  </si>
  <si>
    <t>PF07056</t>
  </si>
  <si>
    <t>DUF1335</t>
  </si>
  <si>
    <t>Protein of unknown function (DUF1335)</t>
  </si>
  <si>
    <t>PF07057</t>
  </si>
  <si>
    <t>TraI</t>
  </si>
  <si>
    <t>DNA helicase TraI</t>
  </si>
  <si>
    <t>PF07058</t>
  </si>
  <si>
    <t>Microtubule-associated protein 7</t>
  </si>
  <si>
    <t>PF07059</t>
  </si>
  <si>
    <t>DUF1336</t>
  </si>
  <si>
    <t>Protein of unknown function (DUF1336)</t>
  </si>
  <si>
    <t>PF07061</t>
  </si>
  <si>
    <t>Swi5</t>
  </si>
  <si>
    <t>PF07062</t>
  </si>
  <si>
    <t>Clc-like</t>
  </si>
  <si>
    <t>PF07063</t>
  </si>
  <si>
    <t>DUF1338</t>
  </si>
  <si>
    <t>Domain of unknown function (DUF1338)</t>
  </si>
  <si>
    <t>PF07064</t>
  </si>
  <si>
    <t>RIC1</t>
  </si>
  <si>
    <t>PF07065</t>
  </si>
  <si>
    <t>D123</t>
  </si>
  <si>
    <t>PF07066</t>
  </si>
  <si>
    <t>DUF3882</t>
  </si>
  <si>
    <t>Lactococcus phage M3 protein</t>
  </si>
  <si>
    <t>PF07067</t>
  </si>
  <si>
    <t>PF07068</t>
  </si>
  <si>
    <t>Gp23</t>
  </si>
  <si>
    <t>Major capsid protein Gp23</t>
  </si>
  <si>
    <t>PF07069</t>
  </si>
  <si>
    <t>PRRSV_2b</t>
  </si>
  <si>
    <t xml:space="preserve">Porcine reproductive and respiratory syndrome virus 2b </t>
  </si>
  <si>
    <t>PF07070</t>
  </si>
  <si>
    <t>SpoM</t>
  </si>
  <si>
    <t>SpoOM protein</t>
  </si>
  <si>
    <t>PF07071</t>
  </si>
  <si>
    <t>DUF1341</t>
  </si>
  <si>
    <t>Protein of unknown function (DUF1341)</t>
  </si>
  <si>
    <t>PF07072</t>
  </si>
  <si>
    <t>DUF1342</t>
  </si>
  <si>
    <t>Protein of unknown function (DUF1342)</t>
  </si>
  <si>
    <t>PF07073</t>
  </si>
  <si>
    <t>ROF</t>
  </si>
  <si>
    <t>Modulator of Rho-dependent transcription termination (ROF)</t>
  </si>
  <si>
    <t>PF07074</t>
  </si>
  <si>
    <t>TRAP-gamma</t>
  </si>
  <si>
    <t>Translocon-associated protein, gamma subunit (TRAP-gamma)</t>
  </si>
  <si>
    <t>PF07075</t>
  </si>
  <si>
    <t>DUF1343</t>
  </si>
  <si>
    <t>Protein of unknown function (DUF1343)</t>
  </si>
  <si>
    <t>PF07076</t>
  </si>
  <si>
    <t>DUF1344</t>
  </si>
  <si>
    <t>Protein of unknown function (DUF1344)</t>
  </si>
  <si>
    <t>PF07077</t>
  </si>
  <si>
    <t>DUF1345</t>
  </si>
  <si>
    <t>Protein of unknown function (DUF1345)</t>
  </si>
  <si>
    <t>PF07078</t>
  </si>
  <si>
    <t>FYTT</t>
  </si>
  <si>
    <t>Forty-two-three protein</t>
  </si>
  <si>
    <t>PF07079</t>
  </si>
  <si>
    <t>DUF1347</t>
  </si>
  <si>
    <t>Protein of unknown function (DUF1347)</t>
  </si>
  <si>
    <t>PF07080</t>
  </si>
  <si>
    <t>DUF1348</t>
  </si>
  <si>
    <t>Protein of unknown function (DUF1348)</t>
  </si>
  <si>
    <t>PF07081</t>
  </si>
  <si>
    <t>DUF1349</t>
  </si>
  <si>
    <t>Protein of unknown function (DUF1349)</t>
  </si>
  <si>
    <t>PF07082</t>
  </si>
  <si>
    <t>PF07083</t>
  </si>
  <si>
    <t>DUF1351</t>
  </si>
  <si>
    <t>Protein of unknown function (DUF1351)</t>
  </si>
  <si>
    <t>PF07084</t>
  </si>
  <si>
    <t>Spot_14</t>
  </si>
  <si>
    <t>Thyroid hormone-inducible hepatic protein Spot 14</t>
  </si>
  <si>
    <t>PF07085</t>
  </si>
  <si>
    <t>DRTGG</t>
  </si>
  <si>
    <t>DRTGG domain</t>
  </si>
  <si>
    <t>PF07086</t>
  </si>
  <si>
    <t>Jagunal</t>
  </si>
  <si>
    <t>Jagunal, ER re-organisation during oogenesis</t>
  </si>
  <si>
    <t>PF07087</t>
  </si>
  <si>
    <t>DUF1353</t>
  </si>
  <si>
    <t>Protein of unknown function (DUF1353)</t>
  </si>
  <si>
    <t>PF07088</t>
  </si>
  <si>
    <t>GvpD</t>
  </si>
  <si>
    <t>GvpD gas vesicle protein</t>
  </si>
  <si>
    <t>PF07090</t>
  </si>
  <si>
    <t>GATase1_like</t>
  </si>
  <si>
    <t>Putative glutamine amidotransferase</t>
  </si>
  <si>
    <t>PF07091</t>
  </si>
  <si>
    <t>FmrO</t>
  </si>
  <si>
    <t>Ribosomal RNA methyltransferase (FmrO)</t>
  </si>
  <si>
    <t>PF07092</t>
  </si>
  <si>
    <t>DUF1356</t>
  </si>
  <si>
    <t>Protein of unknown function (DUF1356)</t>
  </si>
  <si>
    <t>PF07093</t>
  </si>
  <si>
    <t>SGT1</t>
  </si>
  <si>
    <t>SGT1 protein</t>
  </si>
  <si>
    <t>PF07094</t>
  </si>
  <si>
    <t>DUF1357</t>
  </si>
  <si>
    <t>Protein of unknown function (DUF1357)</t>
  </si>
  <si>
    <t>PF07095</t>
  </si>
  <si>
    <t>IgaA</t>
  </si>
  <si>
    <t>Intracellular growth attenuator protein IgaA</t>
  </si>
  <si>
    <t>PF07096</t>
  </si>
  <si>
    <t>DUF1358</t>
  </si>
  <si>
    <t>Protein of unknown function (DUF1358)</t>
  </si>
  <si>
    <t>PF07097</t>
  </si>
  <si>
    <t>DUF1359</t>
  </si>
  <si>
    <t>Protein of unknown function (DUF1359)</t>
  </si>
  <si>
    <t>PF07098</t>
  </si>
  <si>
    <t>PF07099</t>
  </si>
  <si>
    <t>DUF1361</t>
  </si>
  <si>
    <t>Protein of unknown function (DUF1361)</t>
  </si>
  <si>
    <t>PF07100</t>
  </si>
  <si>
    <t>ASRT</t>
  </si>
  <si>
    <t>Anabaena sensory rhodopsin transducer</t>
  </si>
  <si>
    <t>PF07101</t>
  </si>
  <si>
    <t>DUF1363</t>
  </si>
  <si>
    <t>Protein of unknown function (DUF1363)</t>
  </si>
  <si>
    <t>PF07102</t>
  </si>
  <si>
    <t>DUF1364</t>
  </si>
  <si>
    <t>Protein of unknown function (DUF1364)</t>
  </si>
  <si>
    <t>PF07103</t>
  </si>
  <si>
    <t>DUF1365</t>
  </si>
  <si>
    <t>Protein of unknown function (DUF1365)</t>
  </si>
  <si>
    <t>PF07104</t>
  </si>
  <si>
    <t>DUF1366</t>
  </si>
  <si>
    <t>Protein of unknown function (DUF1366)</t>
  </si>
  <si>
    <t>PF07105</t>
  </si>
  <si>
    <t>DUF1367</t>
  </si>
  <si>
    <t>Protein of unknown function (DUF1367)</t>
  </si>
  <si>
    <t>PF07106</t>
  </si>
  <si>
    <t>TBPIP</t>
  </si>
  <si>
    <t>Tat binding protein 1(TBP-1)-interacting protein (TBPIP)</t>
  </si>
  <si>
    <t>PF07107</t>
  </si>
  <si>
    <t>WI12</t>
  </si>
  <si>
    <t>Wound-induced protein WI12</t>
  </si>
  <si>
    <t>PF07108</t>
  </si>
  <si>
    <t>PipA</t>
  </si>
  <si>
    <t>PipA protein</t>
  </si>
  <si>
    <t>PF07109</t>
  </si>
  <si>
    <t>Mg-por_mtran_C</t>
  </si>
  <si>
    <t>Magnesium-protoporphyrin IX methyltransferase C-terminus</t>
  </si>
  <si>
    <t>PF07110</t>
  </si>
  <si>
    <t>EthD</t>
  </si>
  <si>
    <t>EthD domain</t>
  </si>
  <si>
    <t>PF07111</t>
  </si>
  <si>
    <t>HCR</t>
  </si>
  <si>
    <t>Alpha helical coiled-coil rod protein (HCR)</t>
  </si>
  <si>
    <t>PF07112</t>
  </si>
  <si>
    <t>DUF1368</t>
  </si>
  <si>
    <t>Protein of unknown function (DUF1368)</t>
  </si>
  <si>
    <t>PF07114</t>
  </si>
  <si>
    <t>PF07116</t>
  </si>
  <si>
    <t>DUF1372</t>
  </si>
  <si>
    <t>Protein of unknown function (DUF1372)</t>
  </si>
  <si>
    <t>PF07117</t>
  </si>
  <si>
    <t>DUF1373</t>
  </si>
  <si>
    <t>Protein of unknown function (DUF1373)</t>
  </si>
  <si>
    <t>PF07118</t>
  </si>
  <si>
    <t>DUF1374</t>
  </si>
  <si>
    <t>Protein of unknown function (DUF1374)</t>
  </si>
  <si>
    <t>PF07119</t>
  </si>
  <si>
    <t>DUF1375</t>
  </si>
  <si>
    <t>Protein of unknown function (DUF1375)</t>
  </si>
  <si>
    <t>PF07120</t>
  </si>
  <si>
    <t>DUF1376</t>
  </si>
  <si>
    <t>Protein of unknown function (DUF1376)</t>
  </si>
  <si>
    <t>PF07122</t>
  </si>
  <si>
    <t>VLPT</t>
  </si>
  <si>
    <t>Variable length PCR target protein (VLPT)</t>
  </si>
  <si>
    <t>PF07123</t>
  </si>
  <si>
    <t>PsbW</t>
  </si>
  <si>
    <t>Photosystem II reaction centre W protein (PsbW)</t>
  </si>
  <si>
    <t>PF07124</t>
  </si>
  <si>
    <t>Phytoreo_P8</t>
  </si>
  <si>
    <t>Phytoreovirus outer capsid protein P8</t>
  </si>
  <si>
    <t>PF07125</t>
  </si>
  <si>
    <t>DUF1378</t>
  </si>
  <si>
    <t>Protein of unknown function (DUF1378)</t>
  </si>
  <si>
    <t>PF07126</t>
  </si>
  <si>
    <t>ZapC</t>
  </si>
  <si>
    <t>Cell-division protein ZapC</t>
  </si>
  <si>
    <t>PF07127</t>
  </si>
  <si>
    <t>Nodulin_late</t>
  </si>
  <si>
    <t>Late nodulin protein</t>
  </si>
  <si>
    <t>PF07128</t>
  </si>
  <si>
    <t>PF07129</t>
  </si>
  <si>
    <t>DUF1381</t>
  </si>
  <si>
    <t>Protein of unknown function (DUF1381)</t>
  </si>
  <si>
    <t>PF07130</t>
  </si>
  <si>
    <t>YebG</t>
  </si>
  <si>
    <t>YebG protein</t>
  </si>
  <si>
    <t>PF07131</t>
  </si>
  <si>
    <t>DUF1382</t>
  </si>
  <si>
    <t>Protein of unknown function (DUF1382)</t>
  </si>
  <si>
    <t>PF07133</t>
  </si>
  <si>
    <t>Merozoite_SPAM</t>
  </si>
  <si>
    <t>Merozoite surface protein (SPAM)</t>
  </si>
  <si>
    <t>PF07134</t>
  </si>
  <si>
    <t>DUF1383</t>
  </si>
  <si>
    <t>Protein of unknown function (DUF1383)</t>
  </si>
  <si>
    <t>PF07136</t>
  </si>
  <si>
    <t>DUF1385</t>
  </si>
  <si>
    <t>Protein of unknown function (DUF1385)</t>
  </si>
  <si>
    <t>PF07137</t>
  </si>
  <si>
    <t>VDE</t>
  </si>
  <si>
    <t>VDE lipocalin domain</t>
  </si>
  <si>
    <t>PF07138</t>
  </si>
  <si>
    <t>DUF1386</t>
  </si>
  <si>
    <t>Protein of unknown function (DUF1386)</t>
  </si>
  <si>
    <t>PF07139</t>
  </si>
  <si>
    <t>DUF1387</t>
  </si>
  <si>
    <t>Protein of unknown function (DUF1387)</t>
  </si>
  <si>
    <t>PF07140</t>
  </si>
  <si>
    <t>IFNGR1</t>
  </si>
  <si>
    <t>Interferon gamma receptor (IFNGR1)</t>
  </si>
  <si>
    <t>PF07141</t>
  </si>
  <si>
    <t>Phage_term_sma</t>
  </si>
  <si>
    <t>Putative bacteriophage terminase small subunit</t>
  </si>
  <si>
    <t>PF07142</t>
  </si>
  <si>
    <t>DUF1388</t>
  </si>
  <si>
    <t>Repeat of unknown function (DUF1388)</t>
  </si>
  <si>
    <t>PF07143</t>
  </si>
  <si>
    <t>CrtC</t>
  </si>
  <si>
    <t>CrtC N-terminal lipocalin domain</t>
  </si>
  <si>
    <t>PF07145</t>
  </si>
  <si>
    <t>PAM2</t>
  </si>
  <si>
    <t>Ataxin-2 C-terminal region</t>
  </si>
  <si>
    <t>PF07146</t>
  </si>
  <si>
    <t>DUF1389</t>
  </si>
  <si>
    <t>Protein of unknown function (DUF1389)</t>
  </si>
  <si>
    <t>PF07147</t>
  </si>
  <si>
    <t>PDCD9</t>
  </si>
  <si>
    <t>Mitochondrial 28S ribosomal protein S3 (PDCD9)</t>
  </si>
  <si>
    <t>PF07148</t>
  </si>
  <si>
    <t>MalM</t>
  </si>
  <si>
    <t>Maltose operon periplasmic protein precursor (MalM)</t>
  </si>
  <si>
    <t>PF07149</t>
  </si>
  <si>
    <t>Pes-1</t>
  </si>
  <si>
    <t>PF07150</t>
  </si>
  <si>
    <t>PF07151</t>
  </si>
  <si>
    <t>DUF1391</t>
  </si>
  <si>
    <t>Protein of unknown function (DUF1391)</t>
  </si>
  <si>
    <t>PF07152</t>
  </si>
  <si>
    <t>YaeQ</t>
  </si>
  <si>
    <t>YaeQ protein</t>
  </si>
  <si>
    <t>PF07153</t>
  </si>
  <si>
    <t>Marek_SORF3</t>
  </si>
  <si>
    <t>Marek's disease-like virus SORF3 protein</t>
  </si>
  <si>
    <t>PF07154</t>
  </si>
  <si>
    <t>DUF1392</t>
  </si>
  <si>
    <t>Protein of unknown function (DUF1392)</t>
  </si>
  <si>
    <t>PF07155</t>
  </si>
  <si>
    <t>ECF-ribofla_trS</t>
  </si>
  <si>
    <t>ECF-type riboflavin transporter, S component</t>
  </si>
  <si>
    <t>PF07156</t>
  </si>
  <si>
    <t>Prenylcys_lyase</t>
  </si>
  <si>
    <t>Prenylcysteine lyase</t>
  </si>
  <si>
    <t>PF07157</t>
  </si>
  <si>
    <t>DNA_circ_N</t>
  </si>
  <si>
    <t>DNA circularisation protein N-terminus</t>
  </si>
  <si>
    <t>PF07158</t>
  </si>
  <si>
    <t>MatC_N</t>
  </si>
  <si>
    <t>Dicarboxylate carrier protein MatC N-terminus</t>
  </si>
  <si>
    <t>PF07159</t>
  </si>
  <si>
    <t>DUF1394</t>
  </si>
  <si>
    <t>Protein of unknown function (DUF1394)</t>
  </si>
  <si>
    <t>PF07160</t>
  </si>
  <si>
    <t>DUF1395</t>
  </si>
  <si>
    <t>Protein of unknown function (DUF1395)</t>
  </si>
  <si>
    <t>PF07161</t>
  </si>
  <si>
    <t>DUF1396</t>
  </si>
  <si>
    <t>Protein of unknown function (DUF1396)</t>
  </si>
  <si>
    <t>PF07162</t>
  </si>
  <si>
    <t>B9-C2</t>
  </si>
  <si>
    <t>Ciliary basal body-associated, B9 protein</t>
  </si>
  <si>
    <t>PF07163</t>
  </si>
  <si>
    <t>Pex26</t>
  </si>
  <si>
    <t>Pex26 protein</t>
  </si>
  <si>
    <t>PF07165</t>
  </si>
  <si>
    <t>DUF1397</t>
  </si>
  <si>
    <t>Protein of unknown function (DUF1397)</t>
  </si>
  <si>
    <t>PF07166</t>
  </si>
  <si>
    <t>DUF1398</t>
  </si>
  <si>
    <t>Protein of unknown function (DUF1398)</t>
  </si>
  <si>
    <t>PF07167</t>
  </si>
  <si>
    <t>PhaC_N</t>
  </si>
  <si>
    <t>Poly-beta-hydroxybutyrate polymerase (PhaC) N-terminus</t>
  </si>
  <si>
    <t>PF07168</t>
  </si>
  <si>
    <t>Ureide_permease</t>
  </si>
  <si>
    <t>Ureide permease</t>
  </si>
  <si>
    <t>PF07171</t>
  </si>
  <si>
    <t>MlrC_C</t>
  </si>
  <si>
    <t>MlrC C-terminus</t>
  </si>
  <si>
    <t>PF07172</t>
  </si>
  <si>
    <t>GRP</t>
  </si>
  <si>
    <t>Glycine rich protein family</t>
  </si>
  <si>
    <t>PF07173</t>
  </si>
  <si>
    <t>DUF1399</t>
  </si>
  <si>
    <t>Protein of unknown function (DUF1399)</t>
  </si>
  <si>
    <t>PF07174</t>
  </si>
  <si>
    <t>FAP</t>
  </si>
  <si>
    <t>Fibronectin-attachment protein (FAP)</t>
  </si>
  <si>
    <t>PF07175</t>
  </si>
  <si>
    <t>Osteoregulin</t>
  </si>
  <si>
    <t>PF07176</t>
  </si>
  <si>
    <t>Alpha/beta hydrolase of unknown function (DUF14)</t>
  </si>
  <si>
    <t>PF07177</t>
  </si>
  <si>
    <t>Neuralized</t>
  </si>
  <si>
    <t>PF07178</t>
  </si>
  <si>
    <t>TraL</t>
  </si>
  <si>
    <t>TraL protein</t>
  </si>
  <si>
    <t>PF07179</t>
  </si>
  <si>
    <t>SseB</t>
  </si>
  <si>
    <t>SseB protein N-terminal domain</t>
  </si>
  <si>
    <t>PF07180</t>
  </si>
  <si>
    <t>Protein of unknown function (DUF141)</t>
  </si>
  <si>
    <t>PF07181</t>
  </si>
  <si>
    <t>VirC2</t>
  </si>
  <si>
    <t>VirC2 protein</t>
  </si>
  <si>
    <t>PF07182</t>
  </si>
  <si>
    <t>DUF142</t>
  </si>
  <si>
    <t>Protein of unknown function (DUF142)</t>
  </si>
  <si>
    <t>PF07183</t>
  </si>
  <si>
    <t>PF07184</t>
  </si>
  <si>
    <t>CTV_P33</t>
  </si>
  <si>
    <t>Citrus tristeza virus P33 protein</t>
  </si>
  <si>
    <t>PF07185</t>
  </si>
  <si>
    <t>DUF144</t>
  </si>
  <si>
    <t>Protein of unknown function (DUF144)</t>
  </si>
  <si>
    <t>PF07187</t>
  </si>
  <si>
    <t>PF07188</t>
  </si>
  <si>
    <t>KSHV_K8</t>
  </si>
  <si>
    <t>Kaposi's sarcoma-associated herpesvirus (KSHV) K8 protein</t>
  </si>
  <si>
    <t>PF07189</t>
  </si>
  <si>
    <t>SF3b1</t>
  </si>
  <si>
    <t>Splicing factor 3B subunit 1 (SF3b1)</t>
  </si>
  <si>
    <t>PF07190</t>
  </si>
  <si>
    <t>DUF146</t>
  </si>
  <si>
    <t>Protein of unknown function (DUF146)</t>
  </si>
  <si>
    <t>PF07191</t>
  </si>
  <si>
    <t>zinc-ribbons_6</t>
  </si>
  <si>
    <t>zinc-ribbons</t>
  </si>
  <si>
    <t>PF07192</t>
  </si>
  <si>
    <t>SNURF</t>
  </si>
  <si>
    <t>SNURF/RPN4 protein</t>
  </si>
  <si>
    <t>PF07193</t>
  </si>
  <si>
    <t>PF07194</t>
  </si>
  <si>
    <t>P2</t>
  </si>
  <si>
    <t>P2 response regulator binding domain</t>
  </si>
  <si>
    <t>PF07195</t>
  </si>
  <si>
    <t>FliD_C</t>
  </si>
  <si>
    <t>Flagellar hook-associated protein 2 C-terminus</t>
  </si>
  <si>
    <t>PF07196</t>
  </si>
  <si>
    <t>Flagellin_IN</t>
  </si>
  <si>
    <t>Flagellin hook IN motif</t>
  </si>
  <si>
    <t>PF07197</t>
  </si>
  <si>
    <t>PF07198</t>
  </si>
  <si>
    <t>PF07199</t>
  </si>
  <si>
    <t>DUF1411</t>
  </si>
  <si>
    <t>Protein of unknown function (DUF1411)</t>
  </si>
  <si>
    <t>PF07200</t>
  </si>
  <si>
    <t>Mod_r</t>
  </si>
  <si>
    <t>Modifier of rudimentary (Mod(r)) protein</t>
  </si>
  <si>
    <t>PF07201</t>
  </si>
  <si>
    <t>HrpJ</t>
  </si>
  <si>
    <t>HrpJ-like domain</t>
  </si>
  <si>
    <t>PF07202</t>
  </si>
  <si>
    <t>Tcp1_C</t>
  </si>
  <si>
    <t>T-complex protein 1 C-terminus</t>
  </si>
  <si>
    <t>PF07203</t>
  </si>
  <si>
    <t>DUF1412</t>
  </si>
  <si>
    <t>Protein of unknown function (DUF1412)</t>
  </si>
  <si>
    <t>PF07204</t>
  </si>
  <si>
    <t>Orthoreo_P1</t>
  </si>
  <si>
    <t>Orthoreovirus membrane fusion protein p1</t>
  </si>
  <si>
    <t>PF07205</t>
  </si>
  <si>
    <t>DUF1413</t>
  </si>
  <si>
    <t>Domain of unknown function (DUF1413)</t>
  </si>
  <si>
    <t>PF07206</t>
  </si>
  <si>
    <t>Baculo_LEF-1</t>
  </si>
  <si>
    <t>Baculovirus late expression factor 1 (LEF-1)</t>
  </si>
  <si>
    <t>PF07207</t>
  </si>
  <si>
    <t>Lir1</t>
  </si>
  <si>
    <t>Light regulated protein Lir1</t>
  </si>
  <si>
    <t>PF07208</t>
  </si>
  <si>
    <t>DUF1414</t>
  </si>
  <si>
    <t>Protein of unknown function (DUF1414)</t>
  </si>
  <si>
    <t>PF07209</t>
  </si>
  <si>
    <t>DUF1415</t>
  </si>
  <si>
    <t>Protein of unknown function (DUF1415)</t>
  </si>
  <si>
    <t>PF07210</t>
  </si>
  <si>
    <t>DUF1416</t>
  </si>
  <si>
    <t>Protein of unknown function (DUF1416)</t>
  </si>
  <si>
    <t>PF07212</t>
  </si>
  <si>
    <t>Hyaluronidase_1</t>
  </si>
  <si>
    <t>Hyaluronidase protein (HylP)</t>
  </si>
  <si>
    <t>PF07213</t>
  </si>
  <si>
    <t>DAP1</t>
  </si>
  <si>
    <t>DAP1 membrane protein</t>
  </si>
  <si>
    <t>PF07214</t>
  </si>
  <si>
    <t>DUF1418</t>
  </si>
  <si>
    <t>Protein of unknown function (DUF1418)</t>
  </si>
  <si>
    <t>PF07215</t>
  </si>
  <si>
    <t>DUF1419</t>
  </si>
  <si>
    <t>Protein of unknown function (DUF1419)</t>
  </si>
  <si>
    <t>PF07216</t>
  </si>
  <si>
    <t>LcrG</t>
  </si>
  <si>
    <t>LcrG protein</t>
  </si>
  <si>
    <t>PF07217</t>
  </si>
  <si>
    <t>Het-C</t>
  </si>
  <si>
    <t>Heterokaryon incompatibility protein Het-C</t>
  </si>
  <si>
    <t>PF07218</t>
  </si>
  <si>
    <t>RAP1</t>
  </si>
  <si>
    <t>PF07219</t>
  </si>
  <si>
    <t>HemY_N</t>
  </si>
  <si>
    <t>HemY protein N-terminus</t>
  </si>
  <si>
    <t>PF07220</t>
  </si>
  <si>
    <t>PF07221</t>
  </si>
  <si>
    <t>GlcNAc_2-epim</t>
  </si>
  <si>
    <t>N-acylglucosamine 2-epimerase (GlcNAc 2-epimerase)</t>
  </si>
  <si>
    <t>PF07222</t>
  </si>
  <si>
    <t>PBP_sp32</t>
  </si>
  <si>
    <t>Proacrosin binding protein sp32</t>
  </si>
  <si>
    <t>PF07223</t>
  </si>
  <si>
    <t>DUF1421</t>
  </si>
  <si>
    <t>Protein of unknown function (DUF1421)</t>
  </si>
  <si>
    <t>PF07224</t>
  </si>
  <si>
    <t>Chlorophyllase</t>
  </si>
  <si>
    <t>PF07225</t>
  </si>
  <si>
    <t>NDUF_B4</t>
  </si>
  <si>
    <t>NADH-ubiquinone oxidoreductase B15 subunit (NDUFB4)</t>
  </si>
  <si>
    <t>PF07226</t>
  </si>
  <si>
    <t>DUF1422</t>
  </si>
  <si>
    <t>Protein of unknown function (DUF1422)</t>
  </si>
  <si>
    <t>PF07227</t>
  </si>
  <si>
    <t>PHD_Oberon</t>
  </si>
  <si>
    <t>PHD - plant homeodomain finger protein</t>
  </si>
  <si>
    <t>PF07228</t>
  </si>
  <si>
    <t>SpoIIE</t>
  </si>
  <si>
    <t>Stage II sporulation protein E (SpoIIE)</t>
  </si>
  <si>
    <t>PF07229</t>
  </si>
  <si>
    <t>VirE2</t>
  </si>
  <si>
    <t>PF07230</t>
  </si>
  <si>
    <t>Bacteriophage T4-like capsid assembly protein (Gp2)</t>
  </si>
  <si>
    <t>PF07231</t>
  </si>
  <si>
    <t>Hs1pro-1_N</t>
  </si>
  <si>
    <t>Hs1pro-1 N-terminus</t>
  </si>
  <si>
    <t>PF07232</t>
  </si>
  <si>
    <t>DUF1424</t>
  </si>
  <si>
    <t>Putative rep protein (DUF1424)</t>
  </si>
  <si>
    <t>PF07233</t>
  </si>
  <si>
    <t>DUF1425</t>
  </si>
  <si>
    <t>Protein of unknown function (DUF1425)</t>
  </si>
  <si>
    <t>PF07234</t>
  </si>
  <si>
    <t>DUF1426</t>
  </si>
  <si>
    <t>Protein of unknown function (DUF1426)</t>
  </si>
  <si>
    <t>PF07235</t>
  </si>
  <si>
    <t>DUF1427</t>
  </si>
  <si>
    <t>Protein of unknown function (DUF1427)</t>
  </si>
  <si>
    <t>PF07236</t>
  </si>
  <si>
    <t>Phytoreo_S7</t>
  </si>
  <si>
    <t>Phytoreovirus S7 protein</t>
  </si>
  <si>
    <t>PF07237</t>
  </si>
  <si>
    <t>DUF1428</t>
  </si>
  <si>
    <t>Protein of unknown function (DUF1428)</t>
  </si>
  <si>
    <t>PF07238</t>
  </si>
  <si>
    <t>PilZ</t>
  </si>
  <si>
    <t>PilZ domain</t>
  </si>
  <si>
    <t>PF07239</t>
  </si>
  <si>
    <t>OpcA</t>
  </si>
  <si>
    <t>Outer membrane protein OpcA</t>
  </si>
  <si>
    <t>PF07240</t>
  </si>
  <si>
    <t>Turandot</t>
  </si>
  <si>
    <t>Stress-inducible humoral factor Turandot</t>
  </si>
  <si>
    <t>PF07242</t>
  </si>
  <si>
    <t>PF07243</t>
  </si>
  <si>
    <t>Phlebovirus_G1</t>
  </si>
  <si>
    <t>Phlebovirus glycoprotein G1</t>
  </si>
  <si>
    <t>PF07244</t>
  </si>
  <si>
    <t>POTRA</t>
  </si>
  <si>
    <t>Surface antigen variable number repeat</t>
  </si>
  <si>
    <t>PF07245</t>
  </si>
  <si>
    <t>Phlebovirus_G2</t>
  </si>
  <si>
    <t>Phlebovirus glycoprotein G2</t>
  </si>
  <si>
    <t>PF07246</t>
  </si>
  <si>
    <t>Phlebovirus_NSM</t>
  </si>
  <si>
    <t>Phlebovirus nonstructural protein NS-M</t>
  </si>
  <si>
    <t>PF07247</t>
  </si>
  <si>
    <t>AATase</t>
  </si>
  <si>
    <t>Alcohol acetyltransferase</t>
  </si>
  <si>
    <t>PF07248</t>
  </si>
  <si>
    <t>DUF1431</t>
  </si>
  <si>
    <t>Protein of unknown function (DUF1431)</t>
  </si>
  <si>
    <t>PF07249</t>
  </si>
  <si>
    <t>Cerato-platanin</t>
  </si>
  <si>
    <t>PF07250</t>
  </si>
  <si>
    <t>Glyoxal_oxid_N</t>
  </si>
  <si>
    <t>Glyoxal oxidase N-terminus</t>
  </si>
  <si>
    <t>PF07252</t>
  </si>
  <si>
    <t>DUF1433</t>
  </si>
  <si>
    <t>Protein of unknown function (DUF1433)</t>
  </si>
  <si>
    <t>PF07253</t>
  </si>
  <si>
    <t>Gypsy</t>
  </si>
  <si>
    <t>Gypsy protein</t>
  </si>
  <si>
    <t>PF07254</t>
  </si>
  <si>
    <t>Cpta_toxin</t>
  </si>
  <si>
    <t>Membrane-bound toxin component of toxin-antitoxin system</t>
  </si>
  <si>
    <t>PF07255</t>
  </si>
  <si>
    <t>Benyvirus_14KDa</t>
  </si>
  <si>
    <t>Benyvirus 14KDa protein</t>
  </si>
  <si>
    <t>PF07256</t>
  </si>
  <si>
    <t>DUF1435</t>
  </si>
  <si>
    <t>Protein of unknown function (DUF1435)</t>
  </si>
  <si>
    <t>PF07258</t>
  </si>
  <si>
    <t>HCaRG</t>
  </si>
  <si>
    <t>HCaRG protein</t>
  </si>
  <si>
    <t>PF07259</t>
  </si>
  <si>
    <t>ProSAAS</t>
  </si>
  <si>
    <t>ProSAAS precursor</t>
  </si>
  <si>
    <t>PF07260</t>
  </si>
  <si>
    <t>ANKH</t>
  </si>
  <si>
    <t>Progressive ankylosis protein (ANKH)</t>
  </si>
  <si>
    <t>PF07261</t>
  </si>
  <si>
    <t>DnaB_2</t>
  </si>
  <si>
    <t>Replication initiation and membrane attachment</t>
  </si>
  <si>
    <t>PF07262</t>
  </si>
  <si>
    <t>DUF1436</t>
  </si>
  <si>
    <t>Protein of unknown function (DUF1436)</t>
  </si>
  <si>
    <t>PF07263</t>
  </si>
  <si>
    <t>DMP1</t>
  </si>
  <si>
    <t>Dentin matrix protein 1 (DMP1)</t>
  </si>
  <si>
    <t>PF07264</t>
  </si>
  <si>
    <t>EI24</t>
  </si>
  <si>
    <t>Etoposide-induced protein 2.4 (EI24)</t>
  </si>
  <si>
    <t>PF07265</t>
  </si>
  <si>
    <t>TAP35_44</t>
  </si>
  <si>
    <t>Tapetum specific protein TAP35/TAP44</t>
  </si>
  <si>
    <t>PF07267</t>
  </si>
  <si>
    <t>Nucleo_P87</t>
  </si>
  <si>
    <t>Nucleopolyhedrovirus capsid protein P87</t>
  </si>
  <si>
    <t>PF07268</t>
  </si>
  <si>
    <t>EppA_BapA</t>
  </si>
  <si>
    <t>Exported protein precursor (EppA/BapA)</t>
  </si>
  <si>
    <t>PF07270</t>
  </si>
  <si>
    <t>DUF1438</t>
  </si>
  <si>
    <t>Protein of unknown function (DUF1438)</t>
  </si>
  <si>
    <t>PF07271</t>
  </si>
  <si>
    <t>Cytadhesin_P3</t>
  </si>
  <si>
    <t>Cytadhesin P3/P32</t>
  </si>
  <si>
    <t>PF07272</t>
  </si>
  <si>
    <t>Orthoreo_P17</t>
  </si>
  <si>
    <t>Orthoreovirus P17 protein</t>
  </si>
  <si>
    <t>PF07273</t>
  </si>
  <si>
    <t>DUF1439</t>
  </si>
  <si>
    <t>Protein of unknown function (DUF1439)</t>
  </si>
  <si>
    <t>PF07274</t>
  </si>
  <si>
    <t>PF07275</t>
  </si>
  <si>
    <t>ArdA</t>
  </si>
  <si>
    <t>Antirestriction protein (ArdA)</t>
  </si>
  <si>
    <t>PF07276</t>
  </si>
  <si>
    <t>PSGP</t>
  </si>
  <si>
    <t>Apopolysialoglycoprotein (PSGP)</t>
  </si>
  <si>
    <t>PF07277</t>
  </si>
  <si>
    <t>SapC</t>
  </si>
  <si>
    <t>PF07278</t>
  </si>
  <si>
    <t>DUF1441</t>
  </si>
  <si>
    <t>Protein of unknown function (DUF1441)</t>
  </si>
  <si>
    <t>PF07279</t>
  </si>
  <si>
    <t>DUF1442</t>
  </si>
  <si>
    <t>Protein of unknown function (DUF1442)</t>
  </si>
  <si>
    <t>PF07280</t>
  </si>
  <si>
    <t>DUF1443</t>
  </si>
  <si>
    <t>Protein of unknown function (DUF1443)</t>
  </si>
  <si>
    <t>PF07281</t>
  </si>
  <si>
    <t>INSIG</t>
  </si>
  <si>
    <t>Insulin-induced protein (INSIG)</t>
  </si>
  <si>
    <t>PF07282</t>
  </si>
  <si>
    <t>OrfB_Zn_ribbon</t>
  </si>
  <si>
    <t>Putative transposase DNA-binding domain</t>
  </si>
  <si>
    <t>PF07283</t>
  </si>
  <si>
    <t>TrbH</t>
  </si>
  <si>
    <t>Conjugal transfer protein TrbH</t>
  </si>
  <si>
    <t>PF07284</t>
  </si>
  <si>
    <t>BCHF</t>
  </si>
  <si>
    <t>2-vinyl bacteriochlorophyllide hydratase (BCHF)</t>
  </si>
  <si>
    <t>PF07285</t>
  </si>
  <si>
    <t>DUF1444</t>
  </si>
  <si>
    <t>Protein of unknown function (DUF1444)</t>
  </si>
  <si>
    <t>PF07286</t>
  </si>
  <si>
    <t>DUF1445</t>
  </si>
  <si>
    <t>Protein of unknown function (DUF1445)</t>
  </si>
  <si>
    <t>PF07287</t>
  </si>
  <si>
    <t>DUF1446</t>
  </si>
  <si>
    <t>Protein of unknown function (DUF1446)</t>
  </si>
  <si>
    <t>PF07288</t>
  </si>
  <si>
    <t>DUF1447</t>
  </si>
  <si>
    <t>Protein of unknown function (DUF1447)</t>
  </si>
  <si>
    <t>PF07289</t>
  </si>
  <si>
    <t>DUF1448</t>
  </si>
  <si>
    <t>Protein of unknown function (DUF1448)</t>
  </si>
  <si>
    <t>PF07290</t>
  </si>
  <si>
    <t>DUF1449</t>
  </si>
  <si>
    <t>Protein of unknown function (DUF1449)</t>
  </si>
  <si>
    <t>PF07291</t>
  </si>
  <si>
    <t>MauE</t>
  </si>
  <si>
    <t>Methylamine utilisation protein MauE</t>
  </si>
  <si>
    <t>PF07292</t>
  </si>
  <si>
    <t>NID</t>
  </si>
  <si>
    <t>Nmi/IFP 35 domain (NID)</t>
  </si>
  <si>
    <t>PF07293</t>
  </si>
  <si>
    <t>PF07294</t>
  </si>
  <si>
    <t>Fibroin_P25</t>
  </si>
  <si>
    <t>Fibroin P25</t>
  </si>
  <si>
    <t>PF07295</t>
  </si>
  <si>
    <t>DUF1451</t>
  </si>
  <si>
    <t>Zinc-ribbon containing domain</t>
  </si>
  <si>
    <t>PF07296</t>
  </si>
  <si>
    <t>TraP</t>
  </si>
  <si>
    <t>TraP protein</t>
  </si>
  <si>
    <t>PF07297</t>
  </si>
  <si>
    <t>DPM2</t>
  </si>
  <si>
    <t>Dolichol phosphate-mannose biosynthesis regulatory protein (DPM2)</t>
  </si>
  <si>
    <t>PF07298</t>
  </si>
  <si>
    <t>NnrU</t>
  </si>
  <si>
    <t>NnrU protein</t>
  </si>
  <si>
    <t>PF07299</t>
  </si>
  <si>
    <t>FBP</t>
  </si>
  <si>
    <t>Fibronectin-binding protein (FBP), N-terminal</t>
  </si>
  <si>
    <t>PF07301</t>
  </si>
  <si>
    <t>DUF1453</t>
  </si>
  <si>
    <t>Protein of unknown function (DUF1453)</t>
  </si>
  <si>
    <t>PF07302</t>
  </si>
  <si>
    <t>AroM</t>
  </si>
  <si>
    <t>AroM protein</t>
  </si>
  <si>
    <t>PF07303</t>
  </si>
  <si>
    <t>Occludin_ELL</t>
  </si>
  <si>
    <t>Occludin homology domain</t>
  </si>
  <si>
    <t>PF07304</t>
  </si>
  <si>
    <t>SRA1</t>
  </si>
  <si>
    <t>Steroid receptor RNA activator (SRA1)</t>
  </si>
  <si>
    <t>PF07305</t>
  </si>
  <si>
    <t>DUF1454</t>
  </si>
  <si>
    <t>Protein of unknown function (DUF1454)</t>
  </si>
  <si>
    <t>PF07306</t>
  </si>
  <si>
    <t>DUF1455</t>
  </si>
  <si>
    <t>Protein of unknown function (DUF1455)</t>
  </si>
  <si>
    <t>PF07307</t>
  </si>
  <si>
    <t>HEPPP_synt_1</t>
  </si>
  <si>
    <t>Heptaprenyl diphosphate synthase (HEPPP synthase) subunit 1</t>
  </si>
  <si>
    <t>PF07308</t>
  </si>
  <si>
    <t>DUF1456</t>
  </si>
  <si>
    <t>Protein of unknown function (DUF1456)</t>
  </si>
  <si>
    <t>PF07309</t>
  </si>
  <si>
    <t>FlaF</t>
  </si>
  <si>
    <t>Flagellar protein FlaF</t>
  </si>
  <si>
    <t>PF07310</t>
  </si>
  <si>
    <t>PAS_5</t>
  </si>
  <si>
    <t>PAS domain</t>
  </si>
  <si>
    <t>PF07311</t>
  </si>
  <si>
    <t>Dodecin</t>
  </si>
  <si>
    <t>PF07312</t>
  </si>
  <si>
    <t>DUF1459</t>
  </si>
  <si>
    <t>Protein of unknown function (DUF1459)</t>
  </si>
  <si>
    <t>PF07313</t>
  </si>
  <si>
    <t>PF07314</t>
  </si>
  <si>
    <t>DUF1461</t>
  </si>
  <si>
    <t>Protein of unknown function (DUF1461)</t>
  </si>
  <si>
    <t>PF07315</t>
  </si>
  <si>
    <t>DUF1462</t>
  </si>
  <si>
    <t>Protein of unknown function (DUF1462)</t>
  </si>
  <si>
    <t>PF07316</t>
  </si>
  <si>
    <t>DUF1463</t>
  </si>
  <si>
    <t>Protein of unknown function (DUF1463)</t>
  </si>
  <si>
    <t>PF07317</t>
  </si>
  <si>
    <t>YcgR</t>
  </si>
  <si>
    <t>Flagellar regulator YcgR</t>
  </si>
  <si>
    <t>PF07318</t>
  </si>
  <si>
    <t>DUF1464</t>
  </si>
  <si>
    <t>Protein of unknown function (DUF1464)</t>
  </si>
  <si>
    <t>PF07319</t>
  </si>
  <si>
    <t>DnaI_N</t>
  </si>
  <si>
    <t>Primosomal protein DnaI N-terminus</t>
  </si>
  <si>
    <t>PF07321</t>
  </si>
  <si>
    <t>YscO</t>
  </si>
  <si>
    <t>Type III secretion protein YscO</t>
  </si>
  <si>
    <t>PF07322</t>
  </si>
  <si>
    <t>Seadorna_Vp1</t>
  </si>
  <si>
    <t>Seadornavirus Vp1</t>
  </si>
  <si>
    <t>PF07323</t>
  </si>
  <si>
    <t>DUF1465</t>
  </si>
  <si>
    <t>Protein of unknown function (DUF1465)</t>
  </si>
  <si>
    <t>PF07324</t>
  </si>
  <si>
    <t>DGCR6</t>
  </si>
  <si>
    <t>DiGeorge syndrome critical region 6 (DGCR6) protein</t>
  </si>
  <si>
    <t>PF07325</t>
  </si>
  <si>
    <t>Curto_V2</t>
  </si>
  <si>
    <t>Curtovirus V2 protein</t>
  </si>
  <si>
    <t>PF07326</t>
  </si>
  <si>
    <t>DUF1466</t>
  </si>
  <si>
    <t>Protein of unknown function (DUF1466)</t>
  </si>
  <si>
    <t>PF07327</t>
  </si>
  <si>
    <t>Neuroparsin</t>
  </si>
  <si>
    <t>PF07328</t>
  </si>
  <si>
    <t>VirD1</t>
  </si>
  <si>
    <t>T-DNA border endonuclease VirD1</t>
  </si>
  <si>
    <t>PF07330</t>
  </si>
  <si>
    <t>DUF1467</t>
  </si>
  <si>
    <t>Protein of unknown function (DUF1467)</t>
  </si>
  <si>
    <t>PF07331</t>
  </si>
  <si>
    <t>TctB</t>
  </si>
  <si>
    <t>Tripartite tricarboxylate transporter TctB family</t>
  </si>
  <si>
    <t>PF07332</t>
  </si>
  <si>
    <t>Phage_holin_3_6</t>
  </si>
  <si>
    <t>Putative Actinobacterial Holin-X, holin superfamily III</t>
  </si>
  <si>
    <t>PF07333</t>
  </si>
  <si>
    <t>SLR1-BP</t>
  </si>
  <si>
    <t>S locus-related glycoprotein 1 binding pollen coat protein (SLR1-BP)</t>
  </si>
  <si>
    <t>PF07334</t>
  </si>
  <si>
    <t>IFP_35_N</t>
  </si>
  <si>
    <t>Interferon-induced 35 kDa protein (IFP 35) N-terminus</t>
  </si>
  <si>
    <t>PF07335</t>
  </si>
  <si>
    <t>Glyco_hydro_75</t>
  </si>
  <si>
    <t>Fungal chitosanase of glycosyl hydrolase group 75</t>
  </si>
  <si>
    <t>PF07336</t>
  </si>
  <si>
    <t>ABATE</t>
  </si>
  <si>
    <t>Putative stress-induced transcription regulator</t>
  </si>
  <si>
    <t>PF07337</t>
  </si>
  <si>
    <t>CagY_M</t>
  </si>
  <si>
    <t>DC-EC Repeat</t>
  </si>
  <si>
    <t>PF07338</t>
  </si>
  <si>
    <t>DUF1471</t>
  </si>
  <si>
    <t>Protein of unknown function (DUF1471)</t>
  </si>
  <si>
    <t>PF07339</t>
  </si>
  <si>
    <t>DUF1472</t>
  </si>
  <si>
    <t>Protein of unknown function (DUF1472)</t>
  </si>
  <si>
    <t>PF07340</t>
  </si>
  <si>
    <t>Herpes_IE1</t>
  </si>
  <si>
    <t>Cytomegalovirus IE1 protein</t>
  </si>
  <si>
    <t>PF07341</t>
  </si>
  <si>
    <t>DUF1473</t>
  </si>
  <si>
    <t>Protein of unknown function (DUF1473)</t>
  </si>
  <si>
    <t>PF07342</t>
  </si>
  <si>
    <t>DUF1474</t>
  </si>
  <si>
    <t>Protein of unknown function (DUF1474)</t>
  </si>
  <si>
    <t>PF07343</t>
  </si>
  <si>
    <t>DUF1475</t>
  </si>
  <si>
    <t>Protein of unknown function (DUF1475)</t>
  </si>
  <si>
    <t>PF07344</t>
  </si>
  <si>
    <t>Amastin</t>
  </si>
  <si>
    <t>Amastin surface glycoprotein</t>
  </si>
  <si>
    <t>PF07345</t>
  </si>
  <si>
    <t>DUF1476</t>
  </si>
  <si>
    <t>Domain of unknown function (DUF1476)</t>
  </si>
  <si>
    <t>PF07346</t>
  </si>
  <si>
    <t>DUF1477</t>
  </si>
  <si>
    <t>Protein of unknown function (DUF1477)</t>
  </si>
  <si>
    <t>PF07347</t>
  </si>
  <si>
    <t>CI-B14_5a</t>
  </si>
  <si>
    <t>NADH:ubiquinone oxidoreductase subunit B14.5a (Complex I-B14.5a)</t>
  </si>
  <si>
    <t>PF07348</t>
  </si>
  <si>
    <t>Syd</t>
  </si>
  <si>
    <t>Syd protein (SUKH-2)</t>
  </si>
  <si>
    <t>PF07349</t>
  </si>
  <si>
    <t>DUF1478</t>
  </si>
  <si>
    <t>Protein of unknown function (DUF1478)</t>
  </si>
  <si>
    <t>PF07350</t>
  </si>
  <si>
    <t>DUF1479</t>
  </si>
  <si>
    <t>Protein of unknown function (DUF1479)</t>
  </si>
  <si>
    <t>PF07351</t>
  </si>
  <si>
    <t>PF07352</t>
  </si>
  <si>
    <t>Phage_Mu_Gam</t>
  </si>
  <si>
    <t>Bacteriophage Mu Gam like protein</t>
  </si>
  <si>
    <t>PF07353</t>
  </si>
  <si>
    <t>Uroplakin_II</t>
  </si>
  <si>
    <t>Uroplakin II</t>
  </si>
  <si>
    <t>PF07354</t>
  </si>
  <si>
    <t>Sp38</t>
  </si>
  <si>
    <t>Zona-pellucida-binding protein (Sp38)</t>
  </si>
  <si>
    <t>PF07355</t>
  </si>
  <si>
    <t>GRDB</t>
  </si>
  <si>
    <t>Glycine/sarcosine/betaine reductase selenoprotein B (GRDB)</t>
  </si>
  <si>
    <t>PF07356</t>
  </si>
  <si>
    <t>DUF1481</t>
  </si>
  <si>
    <t>Protein of unknown function (DUF1481)</t>
  </si>
  <si>
    <t>PF07357</t>
  </si>
  <si>
    <t>DRAT</t>
  </si>
  <si>
    <t>Dinitrogenase reductase ADP-ribosyltransferase (DRAT)</t>
  </si>
  <si>
    <t>PF07358</t>
  </si>
  <si>
    <t>DUF1482</t>
  </si>
  <si>
    <t>Protein of unknown function (DUF1482)</t>
  </si>
  <si>
    <t>PF07359</t>
  </si>
  <si>
    <t>LEAP-2</t>
  </si>
  <si>
    <t>Liver-expressed antimicrobial peptide 2 precursor (LEAP-2)</t>
  </si>
  <si>
    <t>PF07361</t>
  </si>
  <si>
    <t>Cytochrom_B562</t>
  </si>
  <si>
    <t>Cytochrome b562</t>
  </si>
  <si>
    <t>PF07362</t>
  </si>
  <si>
    <t>CcdA</t>
  </si>
  <si>
    <t>Post-segregation antitoxin CcdA</t>
  </si>
  <si>
    <t>PF07363</t>
  </si>
  <si>
    <t>DUF1484</t>
  </si>
  <si>
    <t>Protein of unknown function (DUF1484)</t>
  </si>
  <si>
    <t>PF07364</t>
  </si>
  <si>
    <t>DUF1485</t>
  </si>
  <si>
    <t>Metallopeptidase family M81</t>
  </si>
  <si>
    <t>PF07365</t>
  </si>
  <si>
    <t>Toxin_8</t>
  </si>
  <si>
    <t>Alpha conotoxin precursor</t>
  </si>
  <si>
    <t>PF07366</t>
  </si>
  <si>
    <t>SnoaL</t>
  </si>
  <si>
    <t>SnoaL-like polyketide cyclase</t>
  </si>
  <si>
    <t>PF07367</t>
  </si>
  <si>
    <t>FB_lectin</t>
  </si>
  <si>
    <t>Fungal fruit body lectin</t>
  </si>
  <si>
    <t>PF07368</t>
  </si>
  <si>
    <t>DUF1487</t>
  </si>
  <si>
    <t>Protein of unknown function (DUF1487)</t>
  </si>
  <si>
    <t>PF07369</t>
  </si>
  <si>
    <t>DUF1488</t>
  </si>
  <si>
    <t>Protein of unknown function (DUF1488)</t>
  </si>
  <si>
    <t>PF07370</t>
  </si>
  <si>
    <t>DUF1489</t>
  </si>
  <si>
    <t>Protein of unknown function (DUF1489)</t>
  </si>
  <si>
    <t>PF07371</t>
  </si>
  <si>
    <t>PF07372</t>
  </si>
  <si>
    <t>DUF1491</t>
  </si>
  <si>
    <t>Protein of unknown function (DUF1491)</t>
  </si>
  <si>
    <t>PF07373</t>
  </si>
  <si>
    <t>CAMP_factor</t>
  </si>
  <si>
    <t>CAMP factor (Cfa)</t>
  </si>
  <si>
    <t>PF07374</t>
  </si>
  <si>
    <t>DUF1492</t>
  </si>
  <si>
    <t>Protein of unknown function (DUF1492)</t>
  </si>
  <si>
    <t>PF07376</t>
  </si>
  <si>
    <t>Prosystemin</t>
  </si>
  <si>
    <t>PF07377</t>
  </si>
  <si>
    <t>DUF1493</t>
  </si>
  <si>
    <t>Protein of unknown function (DUF1493)</t>
  </si>
  <si>
    <t>PF07378</t>
  </si>
  <si>
    <t>FlbT</t>
  </si>
  <si>
    <t>Flagellar protein FlbT</t>
  </si>
  <si>
    <t>PF07379</t>
  </si>
  <si>
    <t>DUF1494</t>
  </si>
  <si>
    <t>Protein of unknown function (DUF1494)</t>
  </si>
  <si>
    <t>PF07380</t>
  </si>
  <si>
    <t>Pneumo_M2</t>
  </si>
  <si>
    <t>Pneumovirus M2 protein</t>
  </si>
  <si>
    <t>PF07381</t>
  </si>
  <si>
    <t>DUF1495</t>
  </si>
  <si>
    <t>Winged helix DNA-binding domain (DUF1495)</t>
  </si>
  <si>
    <t>PF07382</t>
  </si>
  <si>
    <t>HC2</t>
  </si>
  <si>
    <t>Histone H1-like nucleoprotein HC2</t>
  </si>
  <si>
    <t>PF07383</t>
  </si>
  <si>
    <t>DUF1496</t>
  </si>
  <si>
    <t>Protein of unknown function (DUF1496)</t>
  </si>
  <si>
    <t>PF07384</t>
  </si>
  <si>
    <t>DUF1497</t>
  </si>
  <si>
    <t>Protein of unknown function (DUF1497)</t>
  </si>
  <si>
    <t>PF07385</t>
  </si>
  <si>
    <t>DUF1498</t>
  </si>
  <si>
    <t>Protein of unknown function (DUF1498)</t>
  </si>
  <si>
    <t>PF07386</t>
  </si>
  <si>
    <t>DUF1499</t>
  </si>
  <si>
    <t>Protein of unknown function (DUF1499)</t>
  </si>
  <si>
    <t>PF07387</t>
  </si>
  <si>
    <t>Seadorna_VP7</t>
  </si>
  <si>
    <t>Seadornavirus VP7</t>
  </si>
  <si>
    <t>PF07388</t>
  </si>
  <si>
    <t>A-2_8-polyST</t>
  </si>
  <si>
    <t>Alpha-2,8-polysialyltransferase (POLYST)</t>
  </si>
  <si>
    <t>PF07389</t>
  </si>
  <si>
    <t>PF07390</t>
  </si>
  <si>
    <t>P3</t>
  </si>
  <si>
    <t>Mycoplasma P3 protein</t>
  </si>
  <si>
    <t>PF07391</t>
  </si>
  <si>
    <t>NPR</t>
  </si>
  <si>
    <t>NPR nonapeptide repeat (2 copies)</t>
  </si>
  <si>
    <t>PF07392</t>
  </si>
  <si>
    <t>P19Arf_N</t>
  </si>
  <si>
    <t>Cyclin-dependent kinase inhibitor 2a p19Arf N-terminus</t>
  </si>
  <si>
    <t>PF07393</t>
  </si>
  <si>
    <t>Exocyst complex component Sec1</t>
  </si>
  <si>
    <t>PF07394</t>
  </si>
  <si>
    <t>DUF151</t>
  </si>
  <si>
    <t>Protein of unknown function (DUF151)</t>
  </si>
  <si>
    <t>PF07395</t>
  </si>
  <si>
    <t>Mig-14</t>
  </si>
  <si>
    <t>PF07396</t>
  </si>
  <si>
    <t>Porin_O_P</t>
  </si>
  <si>
    <t>Phosphate-selective porin O and P</t>
  </si>
  <si>
    <t>PF07397</t>
  </si>
  <si>
    <t>Repeat of unknown function (DUF152)</t>
  </si>
  <si>
    <t>PF07398</t>
  </si>
  <si>
    <t>MDMPI_C</t>
  </si>
  <si>
    <t>MDMPI C-terminal domain</t>
  </si>
  <si>
    <t>PF07399</t>
  </si>
  <si>
    <t>Na_H_antiport_3</t>
  </si>
  <si>
    <t>Putative Na+/H+ antiporter</t>
  </si>
  <si>
    <t>PF07400</t>
  </si>
  <si>
    <t>IL11</t>
  </si>
  <si>
    <t>Interleukin 11</t>
  </si>
  <si>
    <t>PF07401</t>
  </si>
  <si>
    <t>Lenti_VIF_2</t>
  </si>
  <si>
    <t>Bovine Lentivirus VIF protein</t>
  </si>
  <si>
    <t>PF07402</t>
  </si>
  <si>
    <t>Herpes_U26</t>
  </si>
  <si>
    <t>Human herpesvirus U26 protein</t>
  </si>
  <si>
    <t>PF07403</t>
  </si>
  <si>
    <t>Protein of unknown function (DUF155)</t>
  </si>
  <si>
    <t>PF07404</t>
  </si>
  <si>
    <t>TEBP_beta</t>
  </si>
  <si>
    <t>Telomere-binding protein beta subunit (TEBP beta)</t>
  </si>
  <si>
    <t>PF07405</t>
  </si>
  <si>
    <t>PF07406</t>
  </si>
  <si>
    <t>NICE-3</t>
  </si>
  <si>
    <t>NICE-3 protein</t>
  </si>
  <si>
    <t>PF07407</t>
  </si>
  <si>
    <t>Seadorna_VP6</t>
  </si>
  <si>
    <t>Seadornavirus VP6 protein</t>
  </si>
  <si>
    <t>PF07408</t>
  </si>
  <si>
    <t>Protein of unknown function (DUF157)</t>
  </si>
  <si>
    <t>PF07409</t>
  </si>
  <si>
    <t>GP46</t>
  </si>
  <si>
    <t>Phage protein GP46</t>
  </si>
  <si>
    <t>PF07410</t>
  </si>
  <si>
    <t>Phage_Gp111</t>
  </si>
  <si>
    <t>Streptococcus thermophilus bacteriophage Gp111 protein</t>
  </si>
  <si>
    <t>PF07411</t>
  </si>
  <si>
    <t>DUF158</t>
  </si>
  <si>
    <t>Domain of unknown function (DUF158)</t>
  </si>
  <si>
    <t>PF07412</t>
  </si>
  <si>
    <t>Geminin</t>
  </si>
  <si>
    <t>PF07413</t>
  </si>
  <si>
    <t>Herpes_UL37_2</t>
  </si>
  <si>
    <t>Betaherpesvirus immediate-early glycoprotein UL37</t>
  </si>
  <si>
    <t>PF07415</t>
  </si>
  <si>
    <t>Herpes_LMP2</t>
  </si>
  <si>
    <t>Gammaherpesvirus latent membrane protein (LMP2) protein</t>
  </si>
  <si>
    <t>PF07416</t>
  </si>
  <si>
    <t>Crinivirus_P26</t>
  </si>
  <si>
    <t>Crinivirus P26 protein</t>
  </si>
  <si>
    <t>PF07417</t>
  </si>
  <si>
    <t>Crl</t>
  </si>
  <si>
    <t>Transcriptional regulator Crl</t>
  </si>
  <si>
    <t>PF07418</t>
  </si>
  <si>
    <t>PCEMA1</t>
  </si>
  <si>
    <t>Acidic phosphoprotein precursor PCEMA1</t>
  </si>
  <si>
    <t>PF07419</t>
  </si>
  <si>
    <t>PilM</t>
  </si>
  <si>
    <t>PF07420</t>
  </si>
  <si>
    <t>PF07421</t>
  </si>
  <si>
    <t>Pro-NT_NN</t>
  </si>
  <si>
    <t>Neurotensin/neuromedin N precursor</t>
  </si>
  <si>
    <t>PF07422</t>
  </si>
  <si>
    <t>s48_45</t>
  </si>
  <si>
    <t>Sexual stage antigen s48/45 domain</t>
  </si>
  <si>
    <t>PF07423</t>
  </si>
  <si>
    <t>PF07424</t>
  </si>
  <si>
    <t>TrbM</t>
  </si>
  <si>
    <t>PF07425</t>
  </si>
  <si>
    <t>Pardaxin</t>
  </si>
  <si>
    <t>PF07426</t>
  </si>
  <si>
    <t>Dynactin_p22</t>
  </si>
  <si>
    <t>Dynactin subunit p22</t>
  </si>
  <si>
    <t>PF07428</t>
  </si>
  <si>
    <t>Tri3</t>
  </si>
  <si>
    <t>15-O-acetyltransferase Tri3</t>
  </si>
  <si>
    <t>PF07429</t>
  </si>
  <si>
    <t>Glyco_transf_56</t>
  </si>
  <si>
    <t>4-alpha-L-fucosyltransferase glycosyl transferase group 56</t>
  </si>
  <si>
    <t>PF07430</t>
  </si>
  <si>
    <t>PP1</t>
  </si>
  <si>
    <t>Phloem filament protein PP1 cystatin-like domain</t>
  </si>
  <si>
    <t>PF07431</t>
  </si>
  <si>
    <t>DUF1512</t>
  </si>
  <si>
    <t>Protein of unknown function (DUF1512)</t>
  </si>
  <si>
    <t>PF07432</t>
  </si>
  <si>
    <t>Hc1</t>
  </si>
  <si>
    <t>Histone H1-like protein Hc1</t>
  </si>
  <si>
    <t>PF07433</t>
  </si>
  <si>
    <t>DUF1513</t>
  </si>
  <si>
    <t>Protein of unknown function (DUF1513)</t>
  </si>
  <si>
    <t>PF07434</t>
  </si>
  <si>
    <t>CblD</t>
  </si>
  <si>
    <t>CblD like pilus biogenesis initiator</t>
  </si>
  <si>
    <t>PF07435</t>
  </si>
  <si>
    <t>YycH</t>
  </si>
  <si>
    <t>YycH protein</t>
  </si>
  <si>
    <t>PF07436</t>
  </si>
  <si>
    <t>Curto_V3</t>
  </si>
  <si>
    <t>Curtovirus V3 protein</t>
  </si>
  <si>
    <t>PF07437</t>
  </si>
  <si>
    <t>YfaZ</t>
  </si>
  <si>
    <t>YfaZ precursor</t>
  </si>
  <si>
    <t>PF07438</t>
  </si>
  <si>
    <t>DUF1514</t>
  </si>
  <si>
    <t>Protein of unknown function (DUF1514)</t>
  </si>
  <si>
    <t>PF07439</t>
  </si>
  <si>
    <t>DUF1515</t>
  </si>
  <si>
    <t>Protein of unknown function (DUF1515)</t>
  </si>
  <si>
    <t>PF07440</t>
  </si>
  <si>
    <t>Caerin_1</t>
  </si>
  <si>
    <t>Caerin 1 protein</t>
  </si>
  <si>
    <t>PF07441</t>
  </si>
  <si>
    <t>BofA</t>
  </si>
  <si>
    <t>SigmaK-factor processing regulatory protein BofA</t>
  </si>
  <si>
    <t>PF07442</t>
  </si>
  <si>
    <t>Ponericin</t>
  </si>
  <si>
    <t>PF07443</t>
  </si>
  <si>
    <t>HARP</t>
  </si>
  <si>
    <t>HepA-related protein (HARP)</t>
  </si>
  <si>
    <t>PF07444</t>
  </si>
  <si>
    <t>Ycf66_N</t>
  </si>
  <si>
    <t>Ycf66 protein N-terminus</t>
  </si>
  <si>
    <t>PF07445</t>
  </si>
  <si>
    <t>PriC</t>
  </si>
  <si>
    <t>Primosomal replication protein priC</t>
  </si>
  <si>
    <t>PF07447</t>
  </si>
  <si>
    <t>VP4</t>
  </si>
  <si>
    <t>Matrix protein VP4</t>
  </si>
  <si>
    <t>PF07448</t>
  </si>
  <si>
    <t>Spp-24</t>
  </si>
  <si>
    <t>Secreted phosphoprotein 24 (Spp-24) cystatin-like domain</t>
  </si>
  <si>
    <t>PF07449</t>
  </si>
  <si>
    <t>HyaE</t>
  </si>
  <si>
    <t>Hydrogenase-1 expression protein HyaE</t>
  </si>
  <si>
    <t>PF07450</t>
  </si>
  <si>
    <t>HycH</t>
  </si>
  <si>
    <t>Formate hydrogenlyase maturation protein HycH</t>
  </si>
  <si>
    <t>PF07451</t>
  </si>
  <si>
    <t>SpoVAD</t>
  </si>
  <si>
    <t>Stage V sporulation protein AD (SpoVAD)</t>
  </si>
  <si>
    <t>PF07452</t>
  </si>
  <si>
    <t>CHRD</t>
  </si>
  <si>
    <t>CHRD domain</t>
  </si>
  <si>
    <t>PF07453</t>
  </si>
  <si>
    <t>NUMOD1</t>
  </si>
  <si>
    <t>NUMOD1 domain</t>
  </si>
  <si>
    <t>PF07454</t>
  </si>
  <si>
    <t>SpoIIP</t>
  </si>
  <si>
    <t>Stage II sporulation protein P (SpoIIP)</t>
  </si>
  <si>
    <t>PF07455</t>
  </si>
  <si>
    <t>Psu</t>
  </si>
  <si>
    <t>Phage polarity suppression protein (Psu)</t>
  </si>
  <si>
    <t>PF07456</t>
  </si>
  <si>
    <t>Hpre_diP_synt_I</t>
  </si>
  <si>
    <t>Heptaprenyl diphosphate synthase component I</t>
  </si>
  <si>
    <t>PF07457</t>
  </si>
  <si>
    <t>DUF1516</t>
  </si>
  <si>
    <t>Protein of unknown function (DUF1516)</t>
  </si>
  <si>
    <t>PF07458</t>
  </si>
  <si>
    <t>SPAN-X</t>
  </si>
  <si>
    <t>Sperm protein associated with nucleus, mapped to X chromosome</t>
  </si>
  <si>
    <t>PF07459</t>
  </si>
  <si>
    <t>CTX_RstB</t>
  </si>
  <si>
    <t>CTX phage RstB protein</t>
  </si>
  <si>
    <t>PF07460</t>
  </si>
  <si>
    <t>NUMOD3</t>
  </si>
  <si>
    <t>NUMOD3 motif (2 copies)</t>
  </si>
  <si>
    <t>PF07461</t>
  </si>
  <si>
    <t>NADase_NGA</t>
  </si>
  <si>
    <t>Nicotine adenine dinucleotide glycohydrolase (NADase)</t>
  </si>
  <si>
    <t>PF07462</t>
  </si>
  <si>
    <t>MSP1_C</t>
  </si>
  <si>
    <t>Merozoite surface protein 1 (MSP1) C-terminus</t>
  </si>
  <si>
    <t>PF07463</t>
  </si>
  <si>
    <t>NUMOD4</t>
  </si>
  <si>
    <t>NUMOD4 motif</t>
  </si>
  <si>
    <t>PF07464</t>
  </si>
  <si>
    <t>ApoLp-III</t>
  </si>
  <si>
    <t>Apolipophorin-III precursor (apoLp-III)</t>
  </si>
  <si>
    <t>PF07465</t>
  </si>
  <si>
    <t>PsaM</t>
  </si>
  <si>
    <t>Photosystem I protein M (PsaM)</t>
  </si>
  <si>
    <t>PF07466</t>
  </si>
  <si>
    <t>DUF1517</t>
  </si>
  <si>
    <t>Protein of unknown function (DUF1517)</t>
  </si>
  <si>
    <t>PF07467</t>
  </si>
  <si>
    <t>BLIP</t>
  </si>
  <si>
    <t>Beta-lactamase inhibitor (BLIP)</t>
  </si>
  <si>
    <t>PF07468</t>
  </si>
  <si>
    <t>Agglutinin</t>
  </si>
  <si>
    <t>Agglutinin domain</t>
  </si>
  <si>
    <t>PF07469</t>
  </si>
  <si>
    <t>DUF1518</t>
  </si>
  <si>
    <t xml:space="preserve">Domain of unknown function (DUF1518) </t>
  </si>
  <si>
    <t>PF07470</t>
  </si>
  <si>
    <t>Glyco_hydro_88</t>
  </si>
  <si>
    <t>Glycosyl Hydrolase Family 88</t>
  </si>
  <si>
    <t>PF07471</t>
  </si>
  <si>
    <t>Phage_Nu1</t>
  </si>
  <si>
    <t>Phage DNA packaging protein Nu1</t>
  </si>
  <si>
    <t>PF07472</t>
  </si>
  <si>
    <t>PA-IIL</t>
  </si>
  <si>
    <t>Fucose-binding lectin II (PA-IIL)</t>
  </si>
  <si>
    <t>PF07473</t>
  </si>
  <si>
    <t>Toxin_11</t>
  </si>
  <si>
    <t>Spasmodic peptide gm9a; conotoxin from Conus species</t>
  </si>
  <si>
    <t>PF07474</t>
  </si>
  <si>
    <t>G2F</t>
  </si>
  <si>
    <t>G2F domain</t>
  </si>
  <si>
    <t>PF07475</t>
  </si>
  <si>
    <t>Hpr_kinase_C</t>
  </si>
  <si>
    <t>HPr Serine kinase C-terminal domain</t>
  </si>
  <si>
    <t>PF07476</t>
  </si>
  <si>
    <t>MAAL_C</t>
  </si>
  <si>
    <t>Methylaspartate ammonia-lyase C-terminus</t>
  </si>
  <si>
    <t>PF07477</t>
  </si>
  <si>
    <t>Glyco_hydro_67C</t>
  </si>
  <si>
    <t>Glycosyl hydrolase family 67 C-terminus</t>
  </si>
  <si>
    <t>PF07478</t>
  </si>
  <si>
    <t>Dala_Dala_lig_C</t>
  </si>
  <si>
    <t>D-ala D-ala ligase C-terminus</t>
  </si>
  <si>
    <t>PF07479</t>
  </si>
  <si>
    <t>NAD_Gly3P_dh_C</t>
  </si>
  <si>
    <t>NAD-dependent glycerol-3-phosphate dehydrogenase C-terminus</t>
  </si>
  <si>
    <t>PF07481</t>
  </si>
  <si>
    <t>DUF1521</t>
  </si>
  <si>
    <t>Domain of Unknown Function (DUF1521)</t>
  </si>
  <si>
    <t>PF07482</t>
  </si>
  <si>
    <t>DUF1522</t>
  </si>
  <si>
    <t>Domain of Unknown Function (DUF1522)</t>
  </si>
  <si>
    <t>PF07483</t>
  </si>
  <si>
    <t>W_rich_C</t>
  </si>
  <si>
    <t>Tryptophan-rich Synechocystis species C-terminal domain</t>
  </si>
  <si>
    <t>PF07484</t>
  </si>
  <si>
    <t>Collar</t>
  </si>
  <si>
    <t>Phage Tail Collar Domain</t>
  </si>
  <si>
    <t>PF07485</t>
  </si>
  <si>
    <t>DUF1529</t>
  </si>
  <si>
    <t>Domain of Unknown Function (DUF1259)</t>
  </si>
  <si>
    <t>PF07486</t>
  </si>
  <si>
    <t>Hydrolase_2</t>
  </si>
  <si>
    <t>Cell Wall Hydrolase</t>
  </si>
  <si>
    <t>PF07487</t>
  </si>
  <si>
    <t>SopE_GEF</t>
  </si>
  <si>
    <t>SopE GEF domain</t>
  </si>
  <si>
    <t>PF07488</t>
  </si>
  <si>
    <t>Glyco_hydro_67M</t>
  </si>
  <si>
    <t>Glycosyl hydrolase family 67 middle domain</t>
  </si>
  <si>
    <t>PF07489</t>
  </si>
  <si>
    <t>Tir_receptor_C</t>
  </si>
  <si>
    <t>Translocated intimin receptor (Tir) C-terminus</t>
  </si>
  <si>
    <t>PF07490</t>
  </si>
  <si>
    <t>Tir_receptor_N</t>
  </si>
  <si>
    <t>Translocated intimin receptor (Tir) N-terminus</t>
  </si>
  <si>
    <t>PF07491</t>
  </si>
  <si>
    <t>PPI_Ypi1</t>
  </si>
  <si>
    <t xml:space="preserve">Protein phosphatase inhibitor  </t>
  </si>
  <si>
    <t>PF07492</t>
  </si>
  <si>
    <t>Trehalase_Ca-bi</t>
  </si>
  <si>
    <t>Neutral trehalase Ca2+ binding domain</t>
  </si>
  <si>
    <t>PF07494</t>
  </si>
  <si>
    <t>Reg_prop</t>
  </si>
  <si>
    <t>Two component regulator propeller</t>
  </si>
  <si>
    <t>PF07495</t>
  </si>
  <si>
    <t>Y_Y_Y</t>
  </si>
  <si>
    <t>Y_Y_Y domain</t>
  </si>
  <si>
    <t>PF07496</t>
  </si>
  <si>
    <t>zf-CW</t>
  </si>
  <si>
    <t>CW-type Zinc Finger</t>
  </si>
  <si>
    <t>PF07497</t>
  </si>
  <si>
    <t>Rho_RNA_bind</t>
  </si>
  <si>
    <t>Rho termination factor, RNA-binding domain</t>
  </si>
  <si>
    <t>PF07498</t>
  </si>
  <si>
    <t>Rho_N</t>
  </si>
  <si>
    <t>Rho termination factor, N-terminal domain</t>
  </si>
  <si>
    <t>PF07499</t>
  </si>
  <si>
    <t>RuvA_C</t>
  </si>
  <si>
    <t>RuvA, C-terminal domain</t>
  </si>
  <si>
    <t>PF07500</t>
  </si>
  <si>
    <t>TFIIS_M</t>
  </si>
  <si>
    <t>Transcription factor S-II (TFIIS), central domain</t>
  </si>
  <si>
    <t>PF07501</t>
  </si>
  <si>
    <t>G5 domain</t>
  </si>
  <si>
    <t>PF07502</t>
  </si>
  <si>
    <t>MANEC</t>
  </si>
  <si>
    <t>MANEC domain</t>
  </si>
  <si>
    <t>PF07503</t>
  </si>
  <si>
    <t>zf-HYPF</t>
  </si>
  <si>
    <t>HypF finger</t>
  </si>
  <si>
    <t>PF07504</t>
  </si>
  <si>
    <t>FTP</t>
  </si>
  <si>
    <t>Fungalysin/Thermolysin Propeptide Motif</t>
  </si>
  <si>
    <t>PF07505</t>
  </si>
  <si>
    <t>DUF5131</t>
  </si>
  <si>
    <t>Protein of unknown function (DUF5131)</t>
  </si>
  <si>
    <t>PF07506</t>
  </si>
  <si>
    <t>RepB</t>
  </si>
  <si>
    <t>RepB plasmid partitioning protein</t>
  </si>
  <si>
    <t>PF07507</t>
  </si>
  <si>
    <t>WavE</t>
  </si>
  <si>
    <t>WavE lipopolysaccharide synthesis</t>
  </si>
  <si>
    <t>PF07508</t>
  </si>
  <si>
    <t>Recombinase</t>
  </si>
  <si>
    <t>PF07509</t>
  </si>
  <si>
    <t>DUF1523</t>
  </si>
  <si>
    <t>Protein of unknown function (DUF1523)</t>
  </si>
  <si>
    <t>PF07510</t>
  </si>
  <si>
    <t>DUF1524</t>
  </si>
  <si>
    <t>Protein of unknown function (DUF1524)</t>
  </si>
  <si>
    <t>PF07511</t>
  </si>
  <si>
    <t>DUF1525</t>
  </si>
  <si>
    <t>Protein of unknown function (DUF1525)</t>
  </si>
  <si>
    <t>PF07514</t>
  </si>
  <si>
    <t>TraI_2</t>
  </si>
  <si>
    <t>Putative helicase</t>
  </si>
  <si>
    <t>PF07515</t>
  </si>
  <si>
    <t>TraI_2_C</t>
  </si>
  <si>
    <t>Putative conjugal transfer nickase/helicase TraI C-term</t>
  </si>
  <si>
    <t>PF07516</t>
  </si>
  <si>
    <t>SecA_SW</t>
  </si>
  <si>
    <t>SecA Wing and Scaffold domain</t>
  </si>
  <si>
    <t>PF07517</t>
  </si>
  <si>
    <t>SecA_DEAD</t>
  </si>
  <si>
    <t>SecA DEAD-like domain</t>
  </si>
  <si>
    <t>PF07519</t>
  </si>
  <si>
    <t>Tannase</t>
  </si>
  <si>
    <t>Tannase and feruloyl esterase</t>
  </si>
  <si>
    <t>PF07520</t>
  </si>
  <si>
    <t>SrfB</t>
  </si>
  <si>
    <t>Virulence factor SrfB</t>
  </si>
  <si>
    <t>PF07521</t>
  </si>
  <si>
    <t>RMMBL</t>
  </si>
  <si>
    <t>Zn-dependent metallo-hydrolase RNA specificity domain</t>
  </si>
  <si>
    <t>PF07522</t>
  </si>
  <si>
    <t>DRMBL</t>
  </si>
  <si>
    <t>DNA repair metallo-beta-lactamase</t>
  </si>
  <si>
    <t>PF07523</t>
  </si>
  <si>
    <t>Big_3</t>
  </si>
  <si>
    <t>Bacterial Ig-like domain (group 3)</t>
  </si>
  <si>
    <t>PF07524</t>
  </si>
  <si>
    <t>Bromo_TP</t>
  </si>
  <si>
    <t>Bromodomain associated</t>
  </si>
  <si>
    <t>PF07525</t>
  </si>
  <si>
    <t>SOCS_box</t>
  </si>
  <si>
    <t>SOCS box</t>
  </si>
  <si>
    <t>PF07526</t>
  </si>
  <si>
    <t>POX</t>
  </si>
  <si>
    <t>Associated with HOX</t>
  </si>
  <si>
    <t>PF07527</t>
  </si>
  <si>
    <t>Hairy_orange</t>
  </si>
  <si>
    <t>Hairy Orange</t>
  </si>
  <si>
    <t>PF07528</t>
  </si>
  <si>
    <t>DZF</t>
  </si>
  <si>
    <t>DZF domain</t>
  </si>
  <si>
    <t>PF07529</t>
  </si>
  <si>
    <t>HSA</t>
  </si>
  <si>
    <t>PF07530</t>
  </si>
  <si>
    <t>PRE_C2HC</t>
  </si>
  <si>
    <t>Associated with zinc fingers</t>
  </si>
  <si>
    <t>PF07531</t>
  </si>
  <si>
    <t>TAFH</t>
  </si>
  <si>
    <t>NHR1 homology to TAF</t>
  </si>
  <si>
    <t>PF07532</t>
  </si>
  <si>
    <t>Big_4</t>
  </si>
  <si>
    <t>Bacterial Ig-like domain (group 4)</t>
  </si>
  <si>
    <t>PF07533</t>
  </si>
  <si>
    <t>BRK</t>
  </si>
  <si>
    <t>BRK domain</t>
  </si>
  <si>
    <t>PF07534</t>
  </si>
  <si>
    <t>TLD</t>
  </si>
  <si>
    <t>PF07535</t>
  </si>
  <si>
    <t>zf-DBF</t>
  </si>
  <si>
    <t>DBF zinc finger</t>
  </si>
  <si>
    <t>PF07536</t>
  </si>
  <si>
    <t>HWE_HK</t>
  </si>
  <si>
    <t>HWE histidine kinase</t>
  </si>
  <si>
    <t>PF07537</t>
  </si>
  <si>
    <t>CamS</t>
  </si>
  <si>
    <t>CamS sex pheromone cAM373 precursor</t>
  </si>
  <si>
    <t>PF07538</t>
  </si>
  <si>
    <t>ChW</t>
  </si>
  <si>
    <t>Clostridial hydrophobic W</t>
  </si>
  <si>
    <t>PF07539</t>
  </si>
  <si>
    <t>DRIM</t>
  </si>
  <si>
    <t>Down-regulated in metastasis</t>
  </si>
  <si>
    <t>PF07540</t>
  </si>
  <si>
    <t>NOC3p</t>
  </si>
  <si>
    <t>Nucleolar complex-associated protein</t>
  </si>
  <si>
    <t>PF07541</t>
  </si>
  <si>
    <t>EIF_2_alpha</t>
  </si>
  <si>
    <t>Eukaryotic translation initiation factor 2 alpha subunit</t>
  </si>
  <si>
    <t>PF07542</t>
  </si>
  <si>
    <t>ATP12</t>
  </si>
  <si>
    <t>ATP12 chaperone protein</t>
  </si>
  <si>
    <t>PF07543</t>
  </si>
  <si>
    <t>PGA2</t>
  </si>
  <si>
    <t>Protein trafficking PGA2</t>
  </si>
  <si>
    <t>PF07544</t>
  </si>
  <si>
    <t>Med9</t>
  </si>
  <si>
    <t>RNA polymerase II transcription mediator complex subunit 9</t>
  </si>
  <si>
    <t>PF07545</t>
  </si>
  <si>
    <t>Vg_Tdu</t>
  </si>
  <si>
    <t>Vestigial/Tondu family</t>
  </si>
  <si>
    <t>PF07546</t>
  </si>
  <si>
    <t>EMI</t>
  </si>
  <si>
    <t>EMI domain</t>
  </si>
  <si>
    <t>PF07547</t>
  </si>
  <si>
    <t>RSD-2</t>
  </si>
  <si>
    <t>RSD-2 N-terminal domain</t>
  </si>
  <si>
    <t>PF07548</t>
  </si>
  <si>
    <t>ChlamPMP_M</t>
  </si>
  <si>
    <t>Chlamydia polymorphic membrane protein middle domain</t>
  </si>
  <si>
    <t>PF07549</t>
  </si>
  <si>
    <t>Sec_GG</t>
  </si>
  <si>
    <t>SecD/SecF GG Motif</t>
  </si>
  <si>
    <t>PF07550</t>
  </si>
  <si>
    <t>DUF1533</t>
  </si>
  <si>
    <t>Protein of unknown function (DUF1533)</t>
  </si>
  <si>
    <t>PF07551</t>
  </si>
  <si>
    <t>DUF1534</t>
  </si>
  <si>
    <t>Protein of unknown function (DUF1534)</t>
  </si>
  <si>
    <t>PF07552</t>
  </si>
  <si>
    <t>Coat_X</t>
  </si>
  <si>
    <t>Spore Coat Protein X and V domain</t>
  </si>
  <si>
    <t>PF07553</t>
  </si>
  <si>
    <t>Lipoprotein_Ltp</t>
  </si>
  <si>
    <t>Host cell surface-exposed lipoprotein</t>
  </si>
  <si>
    <t>PF07554</t>
  </si>
  <si>
    <t>FIVAR</t>
  </si>
  <si>
    <t>Uncharacterised Sugar-binding Domain</t>
  </si>
  <si>
    <t>PF07555</t>
  </si>
  <si>
    <t>NAGidase</t>
  </si>
  <si>
    <t xml:space="preserve">beta-N-acetylglucosaminidase </t>
  </si>
  <si>
    <t>PF07556</t>
  </si>
  <si>
    <t>DUF1538</t>
  </si>
  <si>
    <t>Protein of unknown function (DUF1538)</t>
  </si>
  <si>
    <t>PF07557</t>
  </si>
  <si>
    <t>Shugoshin_C</t>
  </si>
  <si>
    <t>Shugoshin C terminus</t>
  </si>
  <si>
    <t>PF07558</t>
  </si>
  <si>
    <t>Shugoshin_N</t>
  </si>
  <si>
    <t>Shugoshin N-terminal coiled-coil region</t>
  </si>
  <si>
    <t>PF07559</t>
  </si>
  <si>
    <t>FlaE</t>
  </si>
  <si>
    <t>Flagellar basal body protein FlaE</t>
  </si>
  <si>
    <t>PF07560</t>
  </si>
  <si>
    <t>DUF1539</t>
  </si>
  <si>
    <t>Domain of Unknown Function (DUF1539)</t>
  </si>
  <si>
    <t>PF07561</t>
  </si>
  <si>
    <t>Domain of Unknown Function (DUF154)</t>
  </si>
  <si>
    <t>PF07562</t>
  </si>
  <si>
    <t>NCD3G</t>
  </si>
  <si>
    <t>Nine Cysteines Domain of family 3 GPCR</t>
  </si>
  <si>
    <t>PF07563</t>
  </si>
  <si>
    <t>DUF1541</t>
  </si>
  <si>
    <t>Protein of unknown function (DUF1541)</t>
  </si>
  <si>
    <t>PF07564</t>
  </si>
  <si>
    <t>DUF1542</t>
  </si>
  <si>
    <t>Domain of Unknown Function (DUF1542)</t>
  </si>
  <si>
    <t>PF07565</t>
  </si>
  <si>
    <t>Band_3_cyto</t>
  </si>
  <si>
    <t>Band 3 cytoplasmic domain</t>
  </si>
  <si>
    <t>PF07566</t>
  </si>
  <si>
    <t>DUF1543</t>
  </si>
  <si>
    <t>Domain of Unknown Function (DUF1543)</t>
  </si>
  <si>
    <t>PF07568</t>
  </si>
  <si>
    <t>HisKA_2</t>
  </si>
  <si>
    <t>PF07569</t>
  </si>
  <si>
    <t>Hira</t>
  </si>
  <si>
    <t>TUP1-like enhancer of split</t>
  </si>
  <si>
    <t>PF07571</t>
  </si>
  <si>
    <t>TAF6_C</t>
  </si>
  <si>
    <t>TAF6 C-terminal HEAT repeat domain</t>
  </si>
  <si>
    <t>PF07572</t>
  </si>
  <si>
    <t>BCNT</t>
  </si>
  <si>
    <t>Bucentaur or craniofacial development</t>
  </si>
  <si>
    <t>PF07573</t>
  </si>
  <si>
    <t>AreA_N</t>
  </si>
  <si>
    <t>Nitrogen regulatory protein AreA N terminus</t>
  </si>
  <si>
    <t>PF07574</t>
  </si>
  <si>
    <t>SMC_Nse1</t>
  </si>
  <si>
    <t>Nse1 non-SMC component of SMC5-6 complex</t>
  </si>
  <si>
    <t>PF07575</t>
  </si>
  <si>
    <t>Nucleopor_Nup85</t>
  </si>
  <si>
    <t>Nup85 Nucleoporin</t>
  </si>
  <si>
    <t>PF07576</t>
  </si>
  <si>
    <t>BRAP2</t>
  </si>
  <si>
    <t>BRCA1-associated protein 2</t>
  </si>
  <si>
    <t>PF07577</t>
  </si>
  <si>
    <t>DUF1547</t>
  </si>
  <si>
    <t>Domain of Unknown Function (DUF1547)</t>
  </si>
  <si>
    <t>PF07578</t>
  </si>
  <si>
    <t>LAB_N</t>
  </si>
  <si>
    <t>Lipid A Biosynthesis N-terminal domain</t>
  </si>
  <si>
    <t>PF07579</t>
  </si>
  <si>
    <t>DUF1548</t>
  </si>
  <si>
    <t>Domain of Unknown Function (DUF1548)</t>
  </si>
  <si>
    <t>PF07580</t>
  </si>
  <si>
    <t>Peptidase_M26_C</t>
  </si>
  <si>
    <t>M26 IgA1-specific Metallo-endopeptidase C-terminal region</t>
  </si>
  <si>
    <t>PF07581</t>
  </si>
  <si>
    <t>Glug</t>
  </si>
  <si>
    <t>The GLUG motif</t>
  </si>
  <si>
    <t>PF07582</t>
  </si>
  <si>
    <t>AP_endonuc_2_N</t>
  </si>
  <si>
    <t>AP endonuclease family 2 C terminus</t>
  </si>
  <si>
    <t>PF07583</t>
  </si>
  <si>
    <t>PSCyt2</t>
  </si>
  <si>
    <t>Protein of unknown function (DUF1549)</t>
  </si>
  <si>
    <t>PF07584</t>
  </si>
  <si>
    <t>BatA</t>
  </si>
  <si>
    <t>Aerotolerance regulator N-terminal</t>
  </si>
  <si>
    <t>PF07585</t>
  </si>
  <si>
    <t>BBP7</t>
  </si>
  <si>
    <t>Putative beta barrel porin-7 (BBP7)</t>
  </si>
  <si>
    <t>PF07586</t>
  </si>
  <si>
    <t>HXXSHH</t>
  </si>
  <si>
    <t>Protein of unknown function (DUF1552)</t>
  </si>
  <si>
    <t>PF07587</t>
  </si>
  <si>
    <t>PSD1</t>
  </si>
  <si>
    <t>Protein of unknown function (DUF1553)</t>
  </si>
  <si>
    <t>PF07588</t>
  </si>
  <si>
    <t>DUF1554</t>
  </si>
  <si>
    <t>Protein of unknown function (DUF1554)</t>
  </si>
  <si>
    <t>PF07589</t>
  </si>
  <si>
    <t>VPEP</t>
  </si>
  <si>
    <t>PEP-CTERM motif</t>
  </si>
  <si>
    <t>PF07590</t>
  </si>
  <si>
    <t>DUF1556</t>
  </si>
  <si>
    <t>Protein of unknown function (DUF1556)</t>
  </si>
  <si>
    <t>PF07591</t>
  </si>
  <si>
    <t>PT-HINT</t>
  </si>
  <si>
    <t>Pretoxin HINT domain</t>
  </si>
  <si>
    <t>PF07592</t>
  </si>
  <si>
    <t>DDE_Tnp_ISAZ13</t>
  </si>
  <si>
    <t>Rhodopirellula transposase DDE domain</t>
  </si>
  <si>
    <t>PF07593</t>
  </si>
  <si>
    <t>UnbV_ASPIC</t>
  </si>
  <si>
    <t>ASPIC and UnbV</t>
  </si>
  <si>
    <t>PF07595</t>
  </si>
  <si>
    <t>Planc_extracel</t>
  </si>
  <si>
    <t>Planctomycete extracellular</t>
  </si>
  <si>
    <t>PF07596</t>
  </si>
  <si>
    <t>Protein of unknown function (DUF1559)</t>
  </si>
  <si>
    <t>PF07597</t>
  </si>
  <si>
    <t>PF07598</t>
  </si>
  <si>
    <t>DUF1561</t>
  </si>
  <si>
    <t>Protein of unknown function (DUF1561)</t>
  </si>
  <si>
    <t>PF07599</t>
  </si>
  <si>
    <t>DUF1563</t>
  </si>
  <si>
    <t>Protein of unknown function (DUF1563)</t>
  </si>
  <si>
    <t>PF07600</t>
  </si>
  <si>
    <t>DUF1564</t>
  </si>
  <si>
    <t>Protein of unknown function (DUF1564)</t>
  </si>
  <si>
    <t>PF07602</t>
  </si>
  <si>
    <t>DUF1565</t>
  </si>
  <si>
    <t>Protein of unknown function (DUF1565)</t>
  </si>
  <si>
    <t>PF07603</t>
  </si>
  <si>
    <t>DUF1566</t>
  </si>
  <si>
    <t>Protein of unknown function (DUF1566)</t>
  </si>
  <si>
    <t>PF07606</t>
  </si>
  <si>
    <t>DUF1569</t>
  </si>
  <si>
    <t>Protein of unknown function (DUF1569)</t>
  </si>
  <si>
    <t>PF07607</t>
  </si>
  <si>
    <t>PF07608</t>
  </si>
  <si>
    <t>DUF1571</t>
  </si>
  <si>
    <t>Protein of unknown function (DUF1571)</t>
  </si>
  <si>
    <t>PF07609</t>
  </si>
  <si>
    <t>DUF1572</t>
  </si>
  <si>
    <t>Protein of unknown function (DUF1572)</t>
  </si>
  <si>
    <t>PF07610</t>
  </si>
  <si>
    <t>DUF1573</t>
  </si>
  <si>
    <t>Protein of unknown function (DUF1573)</t>
  </si>
  <si>
    <t>PF07611</t>
  </si>
  <si>
    <t>DUF1574</t>
  </si>
  <si>
    <t>Protein of unknown function (DUF1574)</t>
  </si>
  <si>
    <t>PF07613</t>
  </si>
  <si>
    <t>DUF1576</t>
  </si>
  <si>
    <t>Protein of unknown function (DUF1576)</t>
  </si>
  <si>
    <t>PF07614</t>
  </si>
  <si>
    <t>DUF1577</t>
  </si>
  <si>
    <t>Protein of unknown function (DUF1577)</t>
  </si>
  <si>
    <t>PF07615</t>
  </si>
  <si>
    <t>Ykof</t>
  </si>
  <si>
    <t>YKOF-related Family</t>
  </si>
  <si>
    <t>PF07617</t>
  </si>
  <si>
    <t>DUF1579</t>
  </si>
  <si>
    <t>Protein of unknown function (DUF1579)</t>
  </si>
  <si>
    <t>PF07618</t>
  </si>
  <si>
    <t>Protein of unknown function (DUF158)</t>
  </si>
  <si>
    <t>PF07619</t>
  </si>
  <si>
    <t>DUF1581</t>
  </si>
  <si>
    <t>Protein of unknown function (DUF1581)</t>
  </si>
  <si>
    <t>PF07621</t>
  </si>
  <si>
    <t>DUF1582</t>
  </si>
  <si>
    <t>Protein of unknown function (DUF1582)</t>
  </si>
  <si>
    <t>PF07622</t>
  </si>
  <si>
    <t>DUF1583</t>
  </si>
  <si>
    <t>Protein of unknown function (DUF1583)</t>
  </si>
  <si>
    <t>PF07623</t>
  </si>
  <si>
    <t>PEGSRP</t>
  </si>
  <si>
    <t>Protein of unknown function (DUF1584)</t>
  </si>
  <si>
    <t>PF07624</t>
  </si>
  <si>
    <t>PSD2</t>
  </si>
  <si>
    <t>Protein of unknown function (DUF1585)</t>
  </si>
  <si>
    <t>PF07625</t>
  </si>
  <si>
    <t>DUF1586</t>
  </si>
  <si>
    <t>Protein of unknown function (DUF1586)</t>
  </si>
  <si>
    <t>PF07626</t>
  </si>
  <si>
    <t>PSD3</t>
  </si>
  <si>
    <t>Protein of unknown function (DUF1587)</t>
  </si>
  <si>
    <t>PF07627</t>
  </si>
  <si>
    <t>PSCyt3</t>
  </si>
  <si>
    <t>Protein of unknown function (DUF1588)</t>
  </si>
  <si>
    <t>PF07628</t>
  </si>
  <si>
    <t>DUF1589</t>
  </si>
  <si>
    <t>Protein of unknown function (DUF1589)</t>
  </si>
  <si>
    <t>PF07629</t>
  </si>
  <si>
    <t>PF07631</t>
  </si>
  <si>
    <t>PSD4</t>
  </si>
  <si>
    <t>Protein of unknown function (DUF1592)</t>
  </si>
  <si>
    <t>PF07632</t>
  </si>
  <si>
    <t>DUF1593</t>
  </si>
  <si>
    <t>Protein of unknown function (DUF1593)</t>
  </si>
  <si>
    <t>PF07634</t>
  </si>
  <si>
    <t>RtxA</t>
  </si>
  <si>
    <t>RtxA repeat</t>
  </si>
  <si>
    <t>PF07635</t>
  </si>
  <si>
    <t>PSCyt1</t>
  </si>
  <si>
    <t>Planctomycete cytochrome C</t>
  </si>
  <si>
    <t>PF07636</t>
  </si>
  <si>
    <t>PSRT</t>
  </si>
  <si>
    <t>PF07637</t>
  </si>
  <si>
    <t>PSD5</t>
  </si>
  <si>
    <t>Protein of unknown function (DUF1595)</t>
  </si>
  <si>
    <t>PF07638</t>
  </si>
  <si>
    <t>Sigma7_ECF</t>
  </si>
  <si>
    <t>ECF sigma factor</t>
  </si>
  <si>
    <t>PF07639</t>
  </si>
  <si>
    <t>YTV</t>
  </si>
  <si>
    <t>PF07640</t>
  </si>
  <si>
    <t>QPP</t>
  </si>
  <si>
    <t>PF07642</t>
  </si>
  <si>
    <t>BBP2</t>
  </si>
  <si>
    <t>Putative beta-barrel porin-2, OmpL-like. bbp2</t>
  </si>
  <si>
    <t>PF07643</t>
  </si>
  <si>
    <t>DUF1598</t>
  </si>
  <si>
    <t>Protein of unknown function (DUF1598)</t>
  </si>
  <si>
    <t>PF07644</t>
  </si>
  <si>
    <t>PGAMP</t>
  </si>
  <si>
    <t>Planctomycete PGAMP</t>
  </si>
  <si>
    <t>PF07645</t>
  </si>
  <si>
    <t>EGF_CA</t>
  </si>
  <si>
    <t>Calcium-binding EGF domain</t>
  </si>
  <si>
    <t>PF07646</t>
  </si>
  <si>
    <t>Kelch_2</t>
  </si>
  <si>
    <t>PF07647</t>
  </si>
  <si>
    <t>SAM_2</t>
  </si>
  <si>
    <t>PF07648</t>
  </si>
  <si>
    <t>Kazal_2</t>
  </si>
  <si>
    <t>PF07649</t>
  </si>
  <si>
    <t>C1_3</t>
  </si>
  <si>
    <t>C1-like domain</t>
  </si>
  <si>
    <t>PF07650</t>
  </si>
  <si>
    <t>KH_2</t>
  </si>
  <si>
    <t>PF07651</t>
  </si>
  <si>
    <t>ANTH</t>
  </si>
  <si>
    <t>ANTH domain</t>
  </si>
  <si>
    <t>PF07652</t>
  </si>
  <si>
    <t>Flavi_DEAD</t>
  </si>
  <si>
    <t xml:space="preserve">Flavivirus DEAD domain </t>
  </si>
  <si>
    <t>PF07653</t>
  </si>
  <si>
    <t>SH3_2</t>
  </si>
  <si>
    <t>Variant SH3 domain</t>
  </si>
  <si>
    <t>PF07654</t>
  </si>
  <si>
    <t>C1-set</t>
  </si>
  <si>
    <t>Immunoglobulin C1-set domain</t>
  </si>
  <si>
    <t>PF07655</t>
  </si>
  <si>
    <t>Secretin_N_2</t>
  </si>
  <si>
    <t>Secretin N-terminal domain</t>
  </si>
  <si>
    <t>PF07657</t>
  </si>
  <si>
    <t>MNNL</t>
  </si>
  <si>
    <t>N terminus of Notch ligand</t>
  </si>
  <si>
    <t>PF07659</t>
  </si>
  <si>
    <t>DUF1599</t>
  </si>
  <si>
    <t>Domain of Unknown Function (DUF1599)</t>
  </si>
  <si>
    <t>PF07660</t>
  </si>
  <si>
    <t>STN</t>
  </si>
  <si>
    <t>Secretin and TonB N terminus short domain</t>
  </si>
  <si>
    <t>PF07661</t>
  </si>
  <si>
    <t>MORN_2</t>
  </si>
  <si>
    <t>MORN repeat variant</t>
  </si>
  <si>
    <t>PF07662</t>
  </si>
  <si>
    <t>Nucleos_tra2_C</t>
  </si>
  <si>
    <t>Na+ dependent nucleoside transporter C-terminus</t>
  </si>
  <si>
    <t>PF07663</t>
  </si>
  <si>
    <t>EIIBC-GUT_C</t>
  </si>
  <si>
    <t>Sorbitol phosphotransferase enzyme II C-terminus</t>
  </si>
  <si>
    <t>PF07664</t>
  </si>
  <si>
    <t>FeoB_C</t>
  </si>
  <si>
    <t>Ferrous iron transport protein B C terminus</t>
  </si>
  <si>
    <t>PF07666</t>
  </si>
  <si>
    <t>MpPF26</t>
  </si>
  <si>
    <t>M penetrans paralogue family 26</t>
  </si>
  <si>
    <t>PF07667</t>
  </si>
  <si>
    <t>Protein of unknown function (DUF16)</t>
  </si>
  <si>
    <t>PF07668</t>
  </si>
  <si>
    <t>MpPF1</t>
  </si>
  <si>
    <t>M penetrans paralogue family 1</t>
  </si>
  <si>
    <t>PF07669</t>
  </si>
  <si>
    <t>Eco57I</t>
  </si>
  <si>
    <t>Eco57I restriction-modification methylase</t>
  </si>
  <si>
    <t>PF07670</t>
  </si>
  <si>
    <t>Gate</t>
  </si>
  <si>
    <t>Nucleoside recognition</t>
  </si>
  <si>
    <t>PF07671</t>
  </si>
  <si>
    <t>DUF161</t>
  </si>
  <si>
    <t>Protein of unknown function (DUF161)</t>
  </si>
  <si>
    <t>PF07672</t>
  </si>
  <si>
    <t>MFS_Mycoplasma</t>
  </si>
  <si>
    <t>Mycoplasma MFS transporter</t>
  </si>
  <si>
    <t>PF07675</t>
  </si>
  <si>
    <t>Cleaved_Adhesin</t>
  </si>
  <si>
    <t>Cleaved Adhesin Domain</t>
  </si>
  <si>
    <t>PF07676</t>
  </si>
  <si>
    <t>PD4</t>
  </si>
  <si>
    <t>WD4-like Beta Propeller Repeat</t>
  </si>
  <si>
    <t>PF07677</t>
  </si>
  <si>
    <t>A2M_recep</t>
  </si>
  <si>
    <t>A-macroglobulin receptor</t>
  </si>
  <si>
    <t>PF07678</t>
  </si>
  <si>
    <t>A2M_comp</t>
  </si>
  <si>
    <t>A-macroglobulin complement component</t>
  </si>
  <si>
    <t>PF07679</t>
  </si>
  <si>
    <t>I-set</t>
  </si>
  <si>
    <t>Immunoglobulin I-set domain</t>
  </si>
  <si>
    <t>PF07680</t>
  </si>
  <si>
    <t>DoxA</t>
  </si>
  <si>
    <t>TQO small subunit DoxA</t>
  </si>
  <si>
    <t>PF07681</t>
  </si>
  <si>
    <t>DoxX</t>
  </si>
  <si>
    <t>PF07682</t>
  </si>
  <si>
    <t>SOR</t>
  </si>
  <si>
    <t>Sulphur oxygenase reductase</t>
  </si>
  <si>
    <t>PF07683</t>
  </si>
  <si>
    <t>CobW_C</t>
  </si>
  <si>
    <t>Cobalamin synthesis protein cobW C-terminal domain</t>
  </si>
  <si>
    <t>PF07684</t>
  </si>
  <si>
    <t>NODP</t>
  </si>
  <si>
    <t>PF07685</t>
  </si>
  <si>
    <t>GATase_3</t>
  </si>
  <si>
    <t>CobB/CobQ-like glutamine amidotransferase domain</t>
  </si>
  <si>
    <t>PF07686</t>
  </si>
  <si>
    <t>V-set</t>
  </si>
  <si>
    <t>Immunoglobulin V-set domain</t>
  </si>
  <si>
    <t>PF07687</t>
  </si>
  <si>
    <t>M2_dimer</t>
  </si>
  <si>
    <t>Peptidase dimerisation domain</t>
  </si>
  <si>
    <t>PF07688</t>
  </si>
  <si>
    <t>KaiA</t>
  </si>
  <si>
    <t>KaiA domain</t>
  </si>
  <si>
    <t>PF07689</t>
  </si>
  <si>
    <t>KaiB</t>
  </si>
  <si>
    <t>KaiB domain</t>
  </si>
  <si>
    <t>PF07690</t>
  </si>
  <si>
    <t>MFS_1</t>
  </si>
  <si>
    <t>Major Facilitator Superfamily</t>
  </si>
  <si>
    <t>PF07691</t>
  </si>
  <si>
    <t>PA14</t>
  </si>
  <si>
    <t>PA14 domain</t>
  </si>
  <si>
    <t>PF07692</t>
  </si>
  <si>
    <t>Fea1</t>
  </si>
  <si>
    <t>Low iron-inducible periplasmic protein</t>
  </si>
  <si>
    <t>PF07693</t>
  </si>
  <si>
    <t>KAP_NTPase</t>
  </si>
  <si>
    <t>KAP family P-loop domain</t>
  </si>
  <si>
    <t>PF07694</t>
  </si>
  <si>
    <t>5TM-5TMR_LYT</t>
  </si>
  <si>
    <t>5TMR of 5TMR-LYT</t>
  </si>
  <si>
    <t>PF07695</t>
  </si>
  <si>
    <t>7TMR-DISM_7TM</t>
  </si>
  <si>
    <t>7TM diverse intracellular signalling</t>
  </si>
  <si>
    <t>PF07696</t>
  </si>
  <si>
    <t>7TMR-DISMED2</t>
  </si>
  <si>
    <t>7TMR-DISM extracellular 2</t>
  </si>
  <si>
    <t>PF07697</t>
  </si>
  <si>
    <t>7TMR-HDED</t>
  </si>
  <si>
    <t>7TM-HD extracellular</t>
  </si>
  <si>
    <t>PF07698</t>
  </si>
  <si>
    <t>7TM-7TMR_HD</t>
  </si>
  <si>
    <t>7TM receptor with intracellular HD hydrolase</t>
  </si>
  <si>
    <t>PF07699</t>
  </si>
  <si>
    <t>Ephrin_rec_like</t>
  </si>
  <si>
    <t xml:space="preserve">Putative ephrin-receptor like </t>
  </si>
  <si>
    <t>PF07700</t>
  </si>
  <si>
    <t>HNOB</t>
  </si>
  <si>
    <t>Haem-NO-binding</t>
  </si>
  <si>
    <t>PF07701</t>
  </si>
  <si>
    <t>HNOBA</t>
  </si>
  <si>
    <t>Heme NO binding associated</t>
  </si>
  <si>
    <t>PF07702</t>
  </si>
  <si>
    <t>UTRA</t>
  </si>
  <si>
    <t>UTRA domain</t>
  </si>
  <si>
    <t>PF07703</t>
  </si>
  <si>
    <t>A2M_N_2</t>
  </si>
  <si>
    <t>Alpha-2-macroglobulin family N-terminal region</t>
  </si>
  <si>
    <t>PF07704</t>
  </si>
  <si>
    <t>PSK_trans_fac</t>
  </si>
  <si>
    <t>Rv623-like transcription factor</t>
  </si>
  <si>
    <t>PF07705</t>
  </si>
  <si>
    <t>CARDB</t>
  </si>
  <si>
    <t>PF07706</t>
  </si>
  <si>
    <t>TAT_ubiq</t>
  </si>
  <si>
    <t>Aminotransferase ubiquitination site</t>
  </si>
  <si>
    <t>PF07707</t>
  </si>
  <si>
    <t>BACK</t>
  </si>
  <si>
    <t>BTB And C-terminal Kelch</t>
  </si>
  <si>
    <t>PF07708</t>
  </si>
  <si>
    <t>Tash_PEST</t>
  </si>
  <si>
    <t>Tash protein PEST motif</t>
  </si>
  <si>
    <t>PF07709</t>
  </si>
  <si>
    <t>SRR</t>
  </si>
  <si>
    <t>Seven Residue Repeat</t>
  </si>
  <si>
    <t>PF07710</t>
  </si>
  <si>
    <t>P53_tetramer</t>
  </si>
  <si>
    <t>P53 tetramerisation motif</t>
  </si>
  <si>
    <t>PF07711</t>
  </si>
  <si>
    <t>RabGGT_insert</t>
  </si>
  <si>
    <t xml:space="preserve">Rab geranylgeranyl transferase alpha-subunit, insert domain </t>
  </si>
  <si>
    <t>PF07712</t>
  </si>
  <si>
    <t>SURNod19</t>
  </si>
  <si>
    <t>Stress up-regulated Nod 19</t>
  </si>
  <si>
    <t>PF07713</t>
  </si>
  <si>
    <t>PF07714</t>
  </si>
  <si>
    <t>Pkinase_Tyr</t>
  </si>
  <si>
    <t>Protein tyrosine kinase</t>
  </si>
  <si>
    <t>PF07715</t>
  </si>
  <si>
    <t>Plug</t>
  </si>
  <si>
    <t>TonB-dependent Receptor Plug Domain</t>
  </si>
  <si>
    <t>PF07716</t>
  </si>
  <si>
    <t>bZIP_2</t>
  </si>
  <si>
    <t>Basic region leucine zipper</t>
  </si>
  <si>
    <t>PF07717</t>
  </si>
  <si>
    <t>OB_NTP_bind</t>
  </si>
  <si>
    <t>Oligonucleotide/oligosaccharide-binding (OB)-fold</t>
  </si>
  <si>
    <t>PF07718</t>
  </si>
  <si>
    <t>Coatamer_beta_C</t>
  </si>
  <si>
    <t>Coatomer beta C-terminal region</t>
  </si>
  <si>
    <t>PF07719</t>
  </si>
  <si>
    <t>TPR_2</t>
  </si>
  <si>
    <t>PF07720</t>
  </si>
  <si>
    <t>TPR_3</t>
  </si>
  <si>
    <t>PF07721</t>
  </si>
  <si>
    <t>TPR_4</t>
  </si>
  <si>
    <t>PF07722</t>
  </si>
  <si>
    <t>Peptidase_C26</t>
  </si>
  <si>
    <t>Peptidase C26</t>
  </si>
  <si>
    <t>PF07723</t>
  </si>
  <si>
    <t>LRR_2</t>
  </si>
  <si>
    <t>PF07724</t>
  </si>
  <si>
    <t>AAA_2</t>
  </si>
  <si>
    <t>AAA domain (Cdc48 subfamily)</t>
  </si>
  <si>
    <t>PF07725</t>
  </si>
  <si>
    <t>LRR_3</t>
  </si>
  <si>
    <t>PF07726</t>
  </si>
  <si>
    <t>AAA_3</t>
  </si>
  <si>
    <t>PF07727</t>
  </si>
  <si>
    <t>RVT_2</t>
  </si>
  <si>
    <t>PF07728</t>
  </si>
  <si>
    <t>AAA_5</t>
  </si>
  <si>
    <t>AAA domain (dynein-related subfamily)</t>
  </si>
  <si>
    <t>PF07729</t>
  </si>
  <si>
    <t>FCD</t>
  </si>
  <si>
    <t>FCD domain</t>
  </si>
  <si>
    <t>PF07730</t>
  </si>
  <si>
    <t>HisKA_3</t>
  </si>
  <si>
    <t>PF07731</t>
  </si>
  <si>
    <t>Cu-oxidase_2</t>
  </si>
  <si>
    <t>PF07732</t>
  </si>
  <si>
    <t>Cu-oxidase_3</t>
  </si>
  <si>
    <t>PF07733</t>
  </si>
  <si>
    <t>DNA_pol3_alpha</t>
  </si>
  <si>
    <t>Bacterial DNA polymerase III alpha subunit</t>
  </si>
  <si>
    <t>PF07734</t>
  </si>
  <si>
    <t>FBA_1</t>
  </si>
  <si>
    <t>F-box associated</t>
  </si>
  <si>
    <t>PF07735</t>
  </si>
  <si>
    <t>FBA_2</t>
  </si>
  <si>
    <t>PF07736</t>
  </si>
  <si>
    <t>CM_1</t>
  </si>
  <si>
    <t>Chorismate mutase type I</t>
  </si>
  <si>
    <t>PF07737</t>
  </si>
  <si>
    <t>ATLF</t>
  </si>
  <si>
    <t>Anthrax toxin lethal factor, N- and C-terminal domain</t>
  </si>
  <si>
    <t>PF07738</t>
  </si>
  <si>
    <t>Sad1_UNC</t>
  </si>
  <si>
    <t xml:space="preserve">Sad1 / UNC-like C-terminal </t>
  </si>
  <si>
    <t>PF07739</t>
  </si>
  <si>
    <t>TipAS</t>
  </si>
  <si>
    <t>TipAS antibiotic-recognition domain</t>
  </si>
  <si>
    <t>PF07740</t>
  </si>
  <si>
    <t>Toxin_12</t>
  </si>
  <si>
    <t>Ion channel inhibitory toxin</t>
  </si>
  <si>
    <t>PF07741</t>
  </si>
  <si>
    <t>BRF1</t>
  </si>
  <si>
    <t>Brf1-like TBP-binding domain</t>
  </si>
  <si>
    <t>PF07742</t>
  </si>
  <si>
    <t>BTG</t>
  </si>
  <si>
    <t>BTG family</t>
  </si>
  <si>
    <t>PF07743</t>
  </si>
  <si>
    <t>HSCB_C</t>
  </si>
  <si>
    <t>HSCB C-terminal oligomerisation domain</t>
  </si>
  <si>
    <t>PF07744</t>
  </si>
  <si>
    <t>SPOC</t>
  </si>
  <si>
    <t>SPOC domain</t>
  </si>
  <si>
    <t>PF07745</t>
  </si>
  <si>
    <t>Glyco_hydro_53</t>
  </si>
  <si>
    <t>Glycosyl hydrolase family 53</t>
  </si>
  <si>
    <t>PF07746</t>
  </si>
  <si>
    <t>LigA</t>
  </si>
  <si>
    <t>Aromatic-ring-opening dioxygenase LigAB, LigA subunit</t>
  </si>
  <si>
    <t>PF07747</t>
  </si>
  <si>
    <t>MTH865</t>
  </si>
  <si>
    <t>MTH865-like family</t>
  </si>
  <si>
    <t>PF07748</t>
  </si>
  <si>
    <t>Glyco_hydro_38C</t>
  </si>
  <si>
    <t>Glycosyl hydrolases family 38 C-terminal domain</t>
  </si>
  <si>
    <t>PF07749</t>
  </si>
  <si>
    <t>ERp29</t>
  </si>
  <si>
    <t>Endoplasmic reticulum protein ERp29, C-terminal domain</t>
  </si>
  <si>
    <t>PF07750</t>
  </si>
  <si>
    <t>GcrA</t>
  </si>
  <si>
    <t>GcrA cell cycle regulator</t>
  </si>
  <si>
    <t>PF07751</t>
  </si>
  <si>
    <t>Abi_2</t>
  </si>
  <si>
    <t>Abi-like protein</t>
  </si>
  <si>
    <t>PF07752</t>
  </si>
  <si>
    <t>S-layer</t>
  </si>
  <si>
    <t>S-layer protein</t>
  </si>
  <si>
    <t>PF07753</t>
  </si>
  <si>
    <t>PF07754</t>
  </si>
  <si>
    <t>Domain of unknown function (DUF161)</t>
  </si>
  <si>
    <t>PF07755</t>
  </si>
  <si>
    <t>DUF1611</t>
  </si>
  <si>
    <t>Protein of unknown function (DUF1611)</t>
  </si>
  <si>
    <t>PF07756</t>
  </si>
  <si>
    <t>DUF1612</t>
  </si>
  <si>
    <t>Protein of unknown function (DUF1612)</t>
  </si>
  <si>
    <t>PF07757</t>
  </si>
  <si>
    <t>AdoMet_MTase</t>
  </si>
  <si>
    <t>Predicted AdoMet-dependent methyltransferase</t>
  </si>
  <si>
    <t>PF07758</t>
  </si>
  <si>
    <t>DUF1614</t>
  </si>
  <si>
    <t>Protein of unknown function (DUF1614)</t>
  </si>
  <si>
    <t>PF07759</t>
  </si>
  <si>
    <t>DUF1615</t>
  </si>
  <si>
    <t>Protein of unknown function (DUF1615)</t>
  </si>
  <si>
    <t>PF07760</t>
  </si>
  <si>
    <t>DUF1616</t>
  </si>
  <si>
    <t>Protein of unknown function (DUF1616)</t>
  </si>
  <si>
    <t>PF07761</t>
  </si>
  <si>
    <t>DUF1617</t>
  </si>
  <si>
    <t>Protein of unknown function (DUF1617)</t>
  </si>
  <si>
    <t>PF07762</t>
  </si>
  <si>
    <t>DUF1618</t>
  </si>
  <si>
    <t>Protein of unknown function (DUF1618)</t>
  </si>
  <si>
    <t>PF07763</t>
  </si>
  <si>
    <t>FEZ</t>
  </si>
  <si>
    <t>FEZ-like protein</t>
  </si>
  <si>
    <t>PF07764</t>
  </si>
  <si>
    <t>Omega_Repress</t>
  </si>
  <si>
    <t>Omega Transcriptional Repressor</t>
  </si>
  <si>
    <t>PF07765</t>
  </si>
  <si>
    <t>KIP1</t>
  </si>
  <si>
    <t>KIP1-like protein</t>
  </si>
  <si>
    <t>PF07766</t>
  </si>
  <si>
    <t>LETM1</t>
  </si>
  <si>
    <t>LETM1-like protein</t>
  </si>
  <si>
    <t>PF07767</t>
  </si>
  <si>
    <t>Nop53</t>
  </si>
  <si>
    <t>Nop53 (6S ribosomal biogenesis)</t>
  </si>
  <si>
    <t>PF07768</t>
  </si>
  <si>
    <t>PVL_ORF5</t>
  </si>
  <si>
    <t>PVL ORF-5-like family</t>
  </si>
  <si>
    <t>PF07769</t>
  </si>
  <si>
    <t>PsiF_repeat</t>
  </si>
  <si>
    <t>psiF repeat</t>
  </si>
  <si>
    <t>PF07771</t>
  </si>
  <si>
    <t>TSGP1</t>
  </si>
  <si>
    <t>Tick salivary peptide group 1</t>
  </si>
  <si>
    <t>PF07773</t>
  </si>
  <si>
    <t>DUF1619</t>
  </si>
  <si>
    <t>Protein of unknown function (DUF1619)</t>
  </si>
  <si>
    <t>PF07774</t>
  </si>
  <si>
    <t>PF07775</t>
  </si>
  <si>
    <t>PaRep2b</t>
  </si>
  <si>
    <t>PaRep2b protein</t>
  </si>
  <si>
    <t>PF07776</t>
  </si>
  <si>
    <t>zf-AD</t>
  </si>
  <si>
    <t xml:space="preserve">Zinc-finger associated domain (zf-AD)  </t>
  </si>
  <si>
    <t>PF07777</t>
  </si>
  <si>
    <t>MFMR</t>
  </si>
  <si>
    <t>G-box binding protein MFMR</t>
  </si>
  <si>
    <t>PF07778</t>
  </si>
  <si>
    <t>CENP-I</t>
  </si>
  <si>
    <t xml:space="preserve">Mis6 </t>
  </si>
  <si>
    <t>PF07779</t>
  </si>
  <si>
    <t>Cas1_AcylT</t>
  </si>
  <si>
    <t>1 TM Acyl Transferase domain found in Cas1p</t>
  </si>
  <si>
    <t>PF07780</t>
  </si>
  <si>
    <t>Spb1_C</t>
  </si>
  <si>
    <t>Spb1 C-terminal domain</t>
  </si>
  <si>
    <t>PF07781</t>
  </si>
  <si>
    <t>Reovirus_Mu2</t>
  </si>
  <si>
    <t>Reovirus minor core protein Mu-2</t>
  </si>
  <si>
    <t>PF07782</t>
  </si>
  <si>
    <t>DC_STAMP</t>
  </si>
  <si>
    <t>DC-STAMP-like protein</t>
  </si>
  <si>
    <t>PF07784</t>
  </si>
  <si>
    <t>DUF1622</t>
  </si>
  <si>
    <t>Protein of unknown function (DUF1622)</t>
  </si>
  <si>
    <t>PF07785</t>
  </si>
  <si>
    <t>DUF1623</t>
  </si>
  <si>
    <t>Protein of unknown function (DUF1623)</t>
  </si>
  <si>
    <t>PF07786</t>
  </si>
  <si>
    <t>DUF1624</t>
  </si>
  <si>
    <t>Protein of unknown function (DUF1624)</t>
  </si>
  <si>
    <t>PF07787</t>
  </si>
  <si>
    <t>DUF1625</t>
  </si>
  <si>
    <t>Protein of unknown function (DUF1625)</t>
  </si>
  <si>
    <t>PF07788</t>
  </si>
  <si>
    <t>PDDEXK_1</t>
  </si>
  <si>
    <t>PF07789</t>
  </si>
  <si>
    <t>DUF1627</t>
  </si>
  <si>
    <t>Protein of unknown function (DUF1627)</t>
  </si>
  <si>
    <t>PF07790</t>
  </si>
  <si>
    <t>DUF1628</t>
  </si>
  <si>
    <t>Protein of unknown function (DUF1628)</t>
  </si>
  <si>
    <t>PF07791</t>
  </si>
  <si>
    <t>DUF1629</t>
  </si>
  <si>
    <t>Protein of unknown function (DUF1629)</t>
  </si>
  <si>
    <t>PF07792</t>
  </si>
  <si>
    <t>Afi1</t>
  </si>
  <si>
    <t>Docking domain of Afi1 for Arf3 in vesicle trafficking</t>
  </si>
  <si>
    <t>PF07793</t>
  </si>
  <si>
    <t>DUF1631</t>
  </si>
  <si>
    <t>Protein of unknown function (DUF1631)</t>
  </si>
  <si>
    <t>PF07794</t>
  </si>
  <si>
    <t>DUF1633</t>
  </si>
  <si>
    <t>Protein of unknown function (DUF1633)</t>
  </si>
  <si>
    <t>PF07795</t>
  </si>
  <si>
    <t>DUF1635</t>
  </si>
  <si>
    <t>Protein of unknown function (DUF1635)</t>
  </si>
  <si>
    <t>PF07796</t>
  </si>
  <si>
    <t>DUF1638</t>
  </si>
  <si>
    <t>Protein of unknown function (DUF1638)</t>
  </si>
  <si>
    <t>PF07797</t>
  </si>
  <si>
    <t>DUF1639</t>
  </si>
  <si>
    <t>Protein of unknown function (DUF1639)</t>
  </si>
  <si>
    <t>PF07798</t>
  </si>
  <si>
    <t>PF07799</t>
  </si>
  <si>
    <t>DUF1643</t>
  </si>
  <si>
    <t>Protein of unknown function (DUF1643)</t>
  </si>
  <si>
    <t>PF07800</t>
  </si>
  <si>
    <t>DUF1644</t>
  </si>
  <si>
    <t>Protein of unknown function (DUF1644)</t>
  </si>
  <si>
    <t>PF07801</t>
  </si>
  <si>
    <t>DUF1647</t>
  </si>
  <si>
    <t>Protein of unknown function (DUF1647)</t>
  </si>
  <si>
    <t>PF07802</t>
  </si>
  <si>
    <t>GCK</t>
  </si>
  <si>
    <t>GCK domain</t>
  </si>
  <si>
    <t>PF07803</t>
  </si>
  <si>
    <t>GSG-1</t>
  </si>
  <si>
    <t>GSG1-like protein</t>
  </si>
  <si>
    <t>PF07804</t>
  </si>
  <si>
    <t>HipA_C</t>
  </si>
  <si>
    <t>HipA-like C-terminal domain</t>
  </si>
  <si>
    <t>PF07805</t>
  </si>
  <si>
    <t>HipA_N</t>
  </si>
  <si>
    <t>HipA-like N-terminal domain</t>
  </si>
  <si>
    <t>PF07806</t>
  </si>
  <si>
    <t>Nod_GRP</t>
  </si>
  <si>
    <t>Nodule-specific GRP repeat</t>
  </si>
  <si>
    <t>PF07807</t>
  </si>
  <si>
    <t>RED_C</t>
  </si>
  <si>
    <t>RED-like protein C-terminal region</t>
  </si>
  <si>
    <t>PF07808</t>
  </si>
  <si>
    <t>RED_N</t>
  </si>
  <si>
    <t>RED-like protein N-terminal region</t>
  </si>
  <si>
    <t>PF07809</t>
  </si>
  <si>
    <t>RTP81_C</t>
  </si>
  <si>
    <t>RTP81 C-terminal region</t>
  </si>
  <si>
    <t>PF07810</t>
  </si>
  <si>
    <t>TMC</t>
  </si>
  <si>
    <t>TMC domain</t>
  </si>
  <si>
    <t>PF07811</t>
  </si>
  <si>
    <t>TadE</t>
  </si>
  <si>
    <t>TadE-like protein</t>
  </si>
  <si>
    <t>PF07812</t>
  </si>
  <si>
    <t>TfuA</t>
  </si>
  <si>
    <t>TfuA-like protein</t>
  </si>
  <si>
    <t>PF07813</t>
  </si>
  <si>
    <t>LTXXQ</t>
  </si>
  <si>
    <t>LTXXQ motif family protein</t>
  </si>
  <si>
    <t>PF07814</t>
  </si>
  <si>
    <t>WAPL</t>
  </si>
  <si>
    <t>Wings apart-like protein regulation of heterochromatin</t>
  </si>
  <si>
    <t>PF07815</t>
  </si>
  <si>
    <t>Abi_HHR</t>
  </si>
  <si>
    <t>Abl-interactor HHR</t>
  </si>
  <si>
    <t>PF07816</t>
  </si>
  <si>
    <t>DUF1645</t>
  </si>
  <si>
    <t>Protein of unknown function (DUF1645)</t>
  </si>
  <si>
    <t>PF07817</t>
  </si>
  <si>
    <t>GLE1</t>
  </si>
  <si>
    <t>GLE1-like protein</t>
  </si>
  <si>
    <t>PF07818</t>
  </si>
  <si>
    <t>HCNGP</t>
  </si>
  <si>
    <t>HCNGP-like protein</t>
  </si>
  <si>
    <t>PF07819</t>
  </si>
  <si>
    <t>PGAP1</t>
  </si>
  <si>
    <t>PGAP1-like protein</t>
  </si>
  <si>
    <t>PF07820</t>
  </si>
  <si>
    <t>TraC</t>
  </si>
  <si>
    <t>TraC-like protein</t>
  </si>
  <si>
    <t>PF07821</t>
  </si>
  <si>
    <t>Alpha-amyl_C2</t>
  </si>
  <si>
    <t>Alpha-amylase C-terminal beta-sheet domain</t>
  </si>
  <si>
    <t>PF07822</t>
  </si>
  <si>
    <t>Toxin_13</t>
  </si>
  <si>
    <t>Neurotoxin B-IV-like protein</t>
  </si>
  <si>
    <t>PF07823</t>
  </si>
  <si>
    <t>CPDase</t>
  </si>
  <si>
    <t>Cyclic phosphodiesterase-like protein</t>
  </si>
  <si>
    <t>PF07824</t>
  </si>
  <si>
    <t>Chaperone_III</t>
  </si>
  <si>
    <t>Type III secretion chaperone domain</t>
  </si>
  <si>
    <t>PF07825</t>
  </si>
  <si>
    <t>Exc</t>
  </si>
  <si>
    <t>Excisionase-like protein</t>
  </si>
  <si>
    <t>PF07826</t>
  </si>
  <si>
    <t>IMP_cyclohyd</t>
  </si>
  <si>
    <t>IMP cyclohydrolase-like protein</t>
  </si>
  <si>
    <t>PF07827</t>
  </si>
  <si>
    <t>KNTase_C</t>
  </si>
  <si>
    <t>KNTase C-terminal domain</t>
  </si>
  <si>
    <t>PF07828</t>
  </si>
  <si>
    <t>PA-IL</t>
  </si>
  <si>
    <t>PA-IL-like protein</t>
  </si>
  <si>
    <t>PF07829</t>
  </si>
  <si>
    <t>Toxin_14</t>
  </si>
  <si>
    <t>Alpha-A conotoxin PIVA-like protein</t>
  </si>
  <si>
    <t>PF07830</t>
  </si>
  <si>
    <t>PP2C_C</t>
  </si>
  <si>
    <t>Protein serine/threonine phosphatase 2C, C-terminal domain</t>
  </si>
  <si>
    <t>PF07831</t>
  </si>
  <si>
    <t>PYNP_C</t>
  </si>
  <si>
    <t>Pyrimidine nucleoside phosphorylase C-terminal domain</t>
  </si>
  <si>
    <t>PF07832</t>
  </si>
  <si>
    <t>Bse634I</t>
  </si>
  <si>
    <t>Cfr1I/Bse634I restriction endonuclease</t>
  </si>
  <si>
    <t>PF07833</t>
  </si>
  <si>
    <t>Cu_amine_oxidN1</t>
  </si>
  <si>
    <t>Copper amine oxidase N-terminal domain</t>
  </si>
  <si>
    <t>PF07834</t>
  </si>
  <si>
    <t>RanGAP1_C</t>
  </si>
  <si>
    <t>RanGAP1 C-terminal domain</t>
  </si>
  <si>
    <t>PF07835</t>
  </si>
  <si>
    <t>COX4_pro_2</t>
  </si>
  <si>
    <t>Bacterial aa3 type cytochrome c oxidase subunit IV</t>
  </si>
  <si>
    <t>PF07836</t>
  </si>
  <si>
    <t>DmpG_comm</t>
  </si>
  <si>
    <t>DmpG-like communication domain</t>
  </si>
  <si>
    <t>PF07837</t>
  </si>
  <si>
    <t>FTCD_N</t>
  </si>
  <si>
    <t>Formiminotransferase domain, N-terminal subdomain</t>
  </si>
  <si>
    <t>PF07839</t>
  </si>
  <si>
    <t>CaM_binding</t>
  </si>
  <si>
    <t>Plant calmodulin-binding domain</t>
  </si>
  <si>
    <t>PF07840</t>
  </si>
  <si>
    <t>FadR_C</t>
  </si>
  <si>
    <t>FadR C-terminal domain</t>
  </si>
  <si>
    <t>PF07841</t>
  </si>
  <si>
    <t>DM4_12</t>
  </si>
  <si>
    <t>DM4/DM12 family</t>
  </si>
  <si>
    <t>PF07842</t>
  </si>
  <si>
    <t>GCFC</t>
  </si>
  <si>
    <t>GC-rich sequence DNA-binding factor-like protein</t>
  </si>
  <si>
    <t>PF07843</t>
  </si>
  <si>
    <t>DUF1634</t>
  </si>
  <si>
    <t>Protein of unknown function (DUF1634)</t>
  </si>
  <si>
    <t>PF07845</t>
  </si>
  <si>
    <t>DUF1636</t>
  </si>
  <si>
    <t>Protein of unknown function (DUF1636)</t>
  </si>
  <si>
    <t>PF07846</t>
  </si>
  <si>
    <t>Metallothio_Cad</t>
  </si>
  <si>
    <t>Metallothionein family</t>
  </si>
  <si>
    <t>PF07847</t>
  </si>
  <si>
    <t>DUF1637</t>
  </si>
  <si>
    <t>Protein of unknown function (DUF1637)</t>
  </si>
  <si>
    <t>PF07848</t>
  </si>
  <si>
    <t>PaaX</t>
  </si>
  <si>
    <t>PaaX-like protein</t>
  </si>
  <si>
    <t>PF07849</t>
  </si>
  <si>
    <t>DUF1641</t>
  </si>
  <si>
    <t>Protein of unknown function (DUF1641)</t>
  </si>
  <si>
    <t>PF07850</t>
  </si>
  <si>
    <t>Renin_r</t>
  </si>
  <si>
    <t>Renin receptor-like protein</t>
  </si>
  <si>
    <t>PF07851</t>
  </si>
  <si>
    <t>TMPIT</t>
  </si>
  <si>
    <t>TMPIT-like protein</t>
  </si>
  <si>
    <t>PF07852</t>
  </si>
  <si>
    <t>DUF1642</t>
  </si>
  <si>
    <t>Protein of unknown function (DUF1642)</t>
  </si>
  <si>
    <t>PF07853</t>
  </si>
  <si>
    <t>DUF1648</t>
  </si>
  <si>
    <t>Protein of unknown function (DUF1648)</t>
  </si>
  <si>
    <t>PF07854</t>
  </si>
  <si>
    <t>DUF1646</t>
  </si>
  <si>
    <t>Protein of unknown function (DUF1646)</t>
  </si>
  <si>
    <t>PF07855</t>
  </si>
  <si>
    <t>DUF1649</t>
  </si>
  <si>
    <t>Protein of unknown function (DUF1649)</t>
  </si>
  <si>
    <t>PF07856</t>
  </si>
  <si>
    <t>Orai-1</t>
  </si>
  <si>
    <t>Mediator of CRAC channel activity</t>
  </si>
  <si>
    <t>PF07857</t>
  </si>
  <si>
    <t>TMEM144</t>
  </si>
  <si>
    <t>Transmembrane family, TMEM144 of transporters</t>
  </si>
  <si>
    <t>PF07858</t>
  </si>
  <si>
    <t>LEH</t>
  </si>
  <si>
    <t>Limonene-1,2-epoxide hydrolase catalytic domain</t>
  </si>
  <si>
    <t>PF07859</t>
  </si>
  <si>
    <t>Abhydrolase_3</t>
  </si>
  <si>
    <t>PF07860</t>
  </si>
  <si>
    <t>CCD</t>
  </si>
  <si>
    <t>WisP family C-Terminal Region</t>
  </si>
  <si>
    <t>PF07861</t>
  </si>
  <si>
    <t>WND</t>
  </si>
  <si>
    <t>WisP family N-Terminal Region</t>
  </si>
  <si>
    <t>PF07862</t>
  </si>
  <si>
    <t>Nif11</t>
  </si>
  <si>
    <t>Nitrogen fixation protein of unknown function</t>
  </si>
  <si>
    <t>PF07863</t>
  </si>
  <si>
    <t>CtnDOT_TraJ</t>
  </si>
  <si>
    <t>Homologues of TraJ from Bacteroides conjugative transposon</t>
  </si>
  <si>
    <t>PF07864</t>
  </si>
  <si>
    <t>DUF1651</t>
  </si>
  <si>
    <t>Protein of unknown function (DUF1651)</t>
  </si>
  <si>
    <t>PF07865</t>
  </si>
  <si>
    <t>DUF1652</t>
  </si>
  <si>
    <t>Protein of unknown function (DUF1652)</t>
  </si>
  <si>
    <t>PF07866</t>
  </si>
  <si>
    <t>DUF1653</t>
  </si>
  <si>
    <t>Protein of unknown function (DUF1653)</t>
  </si>
  <si>
    <t>PF07867</t>
  </si>
  <si>
    <t>DUF1654</t>
  </si>
  <si>
    <t>Protein of unknown function (DUF1654)</t>
  </si>
  <si>
    <t>PF07868</t>
  </si>
  <si>
    <t>DUF1655</t>
  </si>
  <si>
    <t>Protein of unknown function (DUF1655)</t>
  </si>
  <si>
    <t>PF07869</t>
  </si>
  <si>
    <t>DUF1656</t>
  </si>
  <si>
    <t>Protein of unknown function (DUF1656)</t>
  </si>
  <si>
    <t>PF07870</t>
  </si>
  <si>
    <t>DUF1657</t>
  </si>
  <si>
    <t>Protein of unknown function (DUF1657)</t>
  </si>
  <si>
    <t>PF07871</t>
  </si>
  <si>
    <t>DUF1658</t>
  </si>
  <si>
    <t>Protein of unknown function (DUF1658)</t>
  </si>
  <si>
    <t>PF07872</t>
  </si>
  <si>
    <t>DUF1659</t>
  </si>
  <si>
    <t>Protein of unknown function (DUF1659)</t>
  </si>
  <si>
    <t>PF07873</t>
  </si>
  <si>
    <t>YabP</t>
  </si>
  <si>
    <t>YabP family</t>
  </si>
  <si>
    <t>PF07874</t>
  </si>
  <si>
    <t>Prophage protein (DUF166)</t>
  </si>
  <si>
    <t>PF07875</t>
  </si>
  <si>
    <t>Coat_F</t>
  </si>
  <si>
    <t>Coat F domain</t>
  </si>
  <si>
    <t>PF07876</t>
  </si>
  <si>
    <t>Dabb</t>
  </si>
  <si>
    <t>Stress responsive A/B Barrel Domain</t>
  </si>
  <si>
    <t>PF07877</t>
  </si>
  <si>
    <t>DUF1661</t>
  </si>
  <si>
    <t>Protein of unknown function (DUF1661)</t>
  </si>
  <si>
    <t>PF07878</t>
  </si>
  <si>
    <t>RHH_5</t>
  </si>
  <si>
    <t>CopG-like RHH_1 or ribbon-helix-helix domain, RHH_5</t>
  </si>
  <si>
    <t>PF07879</t>
  </si>
  <si>
    <t>PHB_acc_N</t>
  </si>
  <si>
    <t>PHB/PHA accumulation regulator DNA-binding domain</t>
  </si>
  <si>
    <t>PF07880</t>
  </si>
  <si>
    <t>T4_gp9_1</t>
  </si>
  <si>
    <t>Bacteriophage T4 gp9/1-like protein</t>
  </si>
  <si>
    <t>PF07881</t>
  </si>
  <si>
    <t>Fucose_iso_N1</t>
  </si>
  <si>
    <t>L-fucose isomerase, first N-terminal domain</t>
  </si>
  <si>
    <t>PF07882</t>
  </si>
  <si>
    <t>Fucose_iso_N2</t>
  </si>
  <si>
    <t>L-fucose isomerase, second N-terminal domain</t>
  </si>
  <si>
    <t>PF07883</t>
  </si>
  <si>
    <t>Cupin_2</t>
  </si>
  <si>
    <t>Cupin domain</t>
  </si>
  <si>
    <t>PF07884</t>
  </si>
  <si>
    <t>VKOR</t>
  </si>
  <si>
    <t>Vitamin K epoxide reductase family</t>
  </si>
  <si>
    <t>PF07885</t>
  </si>
  <si>
    <t>Ion_trans_2</t>
  </si>
  <si>
    <t>Ion channel</t>
  </si>
  <si>
    <t>PF07886</t>
  </si>
  <si>
    <t>BA14K</t>
  </si>
  <si>
    <t>BA14K-like protein</t>
  </si>
  <si>
    <t>PF07887</t>
  </si>
  <si>
    <t>Calmodulin_bind</t>
  </si>
  <si>
    <t>Calmodulin binding protein-like</t>
  </si>
  <si>
    <t>PF07888</t>
  </si>
  <si>
    <t>CALCOCO1</t>
  </si>
  <si>
    <t>Calcium binding and coiled-coil domain (CALCOCO1) like</t>
  </si>
  <si>
    <t>PF07889</t>
  </si>
  <si>
    <t>DUF1664</t>
  </si>
  <si>
    <t>Protein of unknown function (DUF1664)</t>
  </si>
  <si>
    <t>PF07890</t>
  </si>
  <si>
    <t>Rrp15p</t>
  </si>
  <si>
    <t>PF07891</t>
  </si>
  <si>
    <t>DUF1666</t>
  </si>
  <si>
    <t>Protein of unknown function (DUF1666)</t>
  </si>
  <si>
    <t>PF07892</t>
  </si>
  <si>
    <t>DUF1667</t>
  </si>
  <si>
    <t>Protein of unknown function (DUF1667)</t>
  </si>
  <si>
    <t>PF07893</t>
  </si>
  <si>
    <t>DUF1668</t>
  </si>
  <si>
    <t>Protein of unknown function (DUF1668)</t>
  </si>
  <si>
    <t>PF07894</t>
  </si>
  <si>
    <t>DUF1669</t>
  </si>
  <si>
    <t>Protein of unknown function (DUF1669)</t>
  </si>
  <si>
    <t>PF07895</t>
  </si>
  <si>
    <t>DUF1673</t>
  </si>
  <si>
    <t>Protein of unknown function (DUF1673)</t>
  </si>
  <si>
    <t>PF07896</t>
  </si>
  <si>
    <t>DUF1674</t>
  </si>
  <si>
    <t>Protein of unknown function (DUF1674)</t>
  </si>
  <si>
    <t>PF07897</t>
  </si>
  <si>
    <t>EAR</t>
  </si>
  <si>
    <t>Ethylene-responsive binding factor-associated repression</t>
  </si>
  <si>
    <t>PF07898</t>
  </si>
  <si>
    <t>DUF1676</t>
  </si>
  <si>
    <t>Protein of unknown function (DUF1676)</t>
  </si>
  <si>
    <t>PF07899</t>
  </si>
  <si>
    <t>Frigida</t>
  </si>
  <si>
    <t>Frigida-like protein</t>
  </si>
  <si>
    <t>PF07900</t>
  </si>
  <si>
    <t>PF07901</t>
  </si>
  <si>
    <t>DUF1672</t>
  </si>
  <si>
    <t>Protein of unknown function (DUF1672)</t>
  </si>
  <si>
    <t>PF07902</t>
  </si>
  <si>
    <t>Gp58</t>
  </si>
  <si>
    <t>gp58-like protein</t>
  </si>
  <si>
    <t>PF07903</t>
  </si>
  <si>
    <t>PaRep2a</t>
  </si>
  <si>
    <t>PaRep2a protein</t>
  </si>
  <si>
    <t>PF07904</t>
  </si>
  <si>
    <t>Eaf7</t>
  </si>
  <si>
    <t>Chromatin modification-related protein EAF7</t>
  </si>
  <si>
    <t>PF07905</t>
  </si>
  <si>
    <t>PucR</t>
  </si>
  <si>
    <t>Purine catabolism regulatory protein-like family</t>
  </si>
  <si>
    <t>PF07906</t>
  </si>
  <si>
    <t>Toxin_15</t>
  </si>
  <si>
    <t>ShET2 enterotoxin, N-terminal region</t>
  </si>
  <si>
    <t>PF07907</t>
  </si>
  <si>
    <t>YibE_F</t>
  </si>
  <si>
    <t>YibE/F-like protein</t>
  </si>
  <si>
    <t>PF07909</t>
  </si>
  <si>
    <t>DUF1663</t>
  </si>
  <si>
    <t>Protein of unknown function (DUF1663)</t>
  </si>
  <si>
    <t>PF07910</t>
  </si>
  <si>
    <t>Peptidase_C78</t>
  </si>
  <si>
    <t>Peptidase family C78</t>
  </si>
  <si>
    <t>PF07911</t>
  </si>
  <si>
    <t>DUF1677</t>
  </si>
  <si>
    <t>Protein of unknown function (DUF1677)</t>
  </si>
  <si>
    <t>PF07912</t>
  </si>
  <si>
    <t>ERp29_N</t>
  </si>
  <si>
    <t>ERp29, N-terminal domain</t>
  </si>
  <si>
    <t>PF07913</t>
  </si>
  <si>
    <t>DUF1678</t>
  </si>
  <si>
    <t>Protein of unknown function (DUF1678)</t>
  </si>
  <si>
    <t>PF07914</t>
  </si>
  <si>
    <t>DUF1679</t>
  </si>
  <si>
    <t>Protein of unknown function (DUF1679)</t>
  </si>
  <si>
    <t>PF07915</t>
  </si>
  <si>
    <t>PRKCSH</t>
  </si>
  <si>
    <t>Glucosidase II beta subunit-like protein</t>
  </si>
  <si>
    <t>PF07916</t>
  </si>
  <si>
    <t>TraG_N</t>
  </si>
  <si>
    <t>TraG-like protein, N-terminal region</t>
  </si>
  <si>
    <t>PF07918</t>
  </si>
  <si>
    <t>CAP16</t>
  </si>
  <si>
    <t>CAP16 repeat</t>
  </si>
  <si>
    <t>PF07919</t>
  </si>
  <si>
    <t>Gryzun</t>
  </si>
  <si>
    <t>Gryzun, putative trafficking through Golgi</t>
  </si>
  <si>
    <t>PF07920</t>
  </si>
  <si>
    <t>DUF1684</t>
  </si>
  <si>
    <t>Protein of unknown function (DUF1684)</t>
  </si>
  <si>
    <t>PF07921</t>
  </si>
  <si>
    <t>Fibritin_C</t>
  </si>
  <si>
    <t>Fibritin C-terminal region</t>
  </si>
  <si>
    <t>PF07922</t>
  </si>
  <si>
    <t>Glyco_transf_52</t>
  </si>
  <si>
    <t>Glycosyltransferase family 52</t>
  </si>
  <si>
    <t>PF07923</t>
  </si>
  <si>
    <t>N1221</t>
  </si>
  <si>
    <t>N1221-like protein</t>
  </si>
  <si>
    <t>PF07924</t>
  </si>
  <si>
    <t>NuiA</t>
  </si>
  <si>
    <t>Nuclease A inhibitor-like protein</t>
  </si>
  <si>
    <t>PF07925</t>
  </si>
  <si>
    <t>RdRP_5</t>
  </si>
  <si>
    <t>Reovirus RNA-dependent RNA polymerase lambda 3</t>
  </si>
  <si>
    <t>PF07926</t>
  </si>
  <si>
    <t>TPR_MLP1_2</t>
  </si>
  <si>
    <t>TPR/MLP1/MLP2-like protein</t>
  </si>
  <si>
    <t>PF07927</t>
  </si>
  <si>
    <t>HicA_toxin</t>
  </si>
  <si>
    <t xml:space="preserve">HicA toxin of bacterial toxin-antitoxin, </t>
  </si>
  <si>
    <t>PF07928</t>
  </si>
  <si>
    <t>Vps54</t>
  </si>
  <si>
    <t>Vps54-like protein</t>
  </si>
  <si>
    <t>PF07929</t>
  </si>
  <si>
    <t>PRiA4_ORF3</t>
  </si>
  <si>
    <t>Plasmid pRiA4b ORF-3-like protein</t>
  </si>
  <si>
    <t>PF07930</t>
  </si>
  <si>
    <t>DAP_B</t>
  </si>
  <si>
    <t>D-aminopeptidase, domain B</t>
  </si>
  <si>
    <t>PF07931</t>
  </si>
  <si>
    <t>CPT</t>
  </si>
  <si>
    <t>Chloramphenicol phosphotransferase-like protein</t>
  </si>
  <si>
    <t>PF07933</t>
  </si>
  <si>
    <t>DUF1681</t>
  </si>
  <si>
    <t>Protein of unknown function (DUF1681)</t>
  </si>
  <si>
    <t>PF07934</t>
  </si>
  <si>
    <t>OGG_N</t>
  </si>
  <si>
    <t>8-oxoguanine DNA glycosylase, N-terminal domain</t>
  </si>
  <si>
    <t>PF07935</t>
  </si>
  <si>
    <t>SSV1_ORF_D-335</t>
  </si>
  <si>
    <t>ORF D-335-like protein</t>
  </si>
  <si>
    <t>PF07936</t>
  </si>
  <si>
    <t>Defensin_4</t>
  </si>
  <si>
    <t>Potassium-channel blocking toxin</t>
  </si>
  <si>
    <t>PF07937</t>
  </si>
  <si>
    <t>DUF1686</t>
  </si>
  <si>
    <t>Protein of unknown function (DUF1686)</t>
  </si>
  <si>
    <t>PF07938</t>
  </si>
  <si>
    <t>Fungal_lectin</t>
  </si>
  <si>
    <t>Fungal fucose-specific lectin</t>
  </si>
  <si>
    <t>PF07939</t>
  </si>
  <si>
    <t>DUF1685</t>
  </si>
  <si>
    <t>Protein of unknown function (DUF1685)</t>
  </si>
  <si>
    <t>PF07940</t>
  </si>
  <si>
    <t>Hepar_II_III</t>
  </si>
  <si>
    <t>Heparinase II/III-like protein</t>
  </si>
  <si>
    <t>PF07941</t>
  </si>
  <si>
    <t>K_channel_TID</t>
  </si>
  <si>
    <t>Potassium channel Kv1.4 tandem inactivation domain</t>
  </si>
  <si>
    <t>PF07942</t>
  </si>
  <si>
    <t>N2227</t>
  </si>
  <si>
    <t>N2227-like protein</t>
  </si>
  <si>
    <t>PF07943</t>
  </si>
  <si>
    <t>PBP5_C</t>
  </si>
  <si>
    <t>Penicillin-binding protein 5, C-terminal domain</t>
  </si>
  <si>
    <t>PF07944</t>
  </si>
  <si>
    <t>Glyco_hydro_127</t>
  </si>
  <si>
    <t>Beta-L-arabinofuranosidase, GH127</t>
  </si>
  <si>
    <t>PF07945</t>
  </si>
  <si>
    <t>Toxin_16</t>
  </si>
  <si>
    <t>Janus-atracotoxin</t>
  </si>
  <si>
    <t>PF07946</t>
  </si>
  <si>
    <t>DUF1682</t>
  </si>
  <si>
    <t>Protein of unknown function (DUF1682)</t>
  </si>
  <si>
    <t>PF07947</t>
  </si>
  <si>
    <t>YhhN</t>
  </si>
  <si>
    <t>YhhN-like protein</t>
  </si>
  <si>
    <t>PF07948</t>
  </si>
  <si>
    <t>Nairovirus_M</t>
  </si>
  <si>
    <t>Nairovirus M polyprotein-like</t>
  </si>
  <si>
    <t>PF07949</t>
  </si>
  <si>
    <t>YbbR</t>
  </si>
  <si>
    <t>YbbR-like protein</t>
  </si>
  <si>
    <t>PF07950</t>
  </si>
  <si>
    <t>DUF1691</t>
  </si>
  <si>
    <t>Protein of unknown function (DUF1691)</t>
  </si>
  <si>
    <t>PF07951</t>
  </si>
  <si>
    <t>Toxin_R_bind_C</t>
  </si>
  <si>
    <t>Clostridium neurotoxin, C-terminal receptor binding</t>
  </si>
  <si>
    <t>PF07952</t>
  </si>
  <si>
    <t>Toxin_trans</t>
  </si>
  <si>
    <t>Clostridium neurotoxin, Translocation domain</t>
  </si>
  <si>
    <t>PF07953</t>
  </si>
  <si>
    <t>Toxin_R_bind_N</t>
  </si>
  <si>
    <t>Clostridium neurotoxin, N-terminal receptor binding</t>
  </si>
  <si>
    <t>PF07954</t>
  </si>
  <si>
    <t>DUF1689</t>
  </si>
  <si>
    <t xml:space="preserve">Protein of unknown function (DUF1689) </t>
  </si>
  <si>
    <t>PF07955</t>
  </si>
  <si>
    <t>DUF1687</t>
  </si>
  <si>
    <t xml:space="preserve">Protein of unknown function (DUF1687) </t>
  </si>
  <si>
    <t>PF07956</t>
  </si>
  <si>
    <t xml:space="preserve">Protein of Unknown function (DUF169) </t>
  </si>
  <si>
    <t>PF07957</t>
  </si>
  <si>
    <t>DUF3294</t>
  </si>
  <si>
    <t>Protein of unknown function (DUF3294)</t>
  </si>
  <si>
    <t>PF07958</t>
  </si>
  <si>
    <t>DUF1688</t>
  </si>
  <si>
    <t>Protein of unknown function (DUF1688)</t>
  </si>
  <si>
    <t>PF07959</t>
  </si>
  <si>
    <t>Fucokinase</t>
  </si>
  <si>
    <t>L-fucokinase</t>
  </si>
  <si>
    <t>PF07960</t>
  </si>
  <si>
    <t>CBP4</t>
  </si>
  <si>
    <t>PF07961</t>
  </si>
  <si>
    <t>MBA1</t>
  </si>
  <si>
    <t>MBA1-like protein</t>
  </si>
  <si>
    <t>PF07962</t>
  </si>
  <si>
    <t>Swi3</t>
  </si>
  <si>
    <t>Replication Fork Protection Component Swi3</t>
  </si>
  <si>
    <t>PF07963</t>
  </si>
  <si>
    <t>N_methyl</t>
  </si>
  <si>
    <t>Prokaryotic N-terminal methylation motif</t>
  </si>
  <si>
    <t>PF07964</t>
  </si>
  <si>
    <t>Red1</t>
  </si>
  <si>
    <t>Rec1 / Red1</t>
  </si>
  <si>
    <t>PF07965</t>
  </si>
  <si>
    <t>Integrin_B_tail</t>
  </si>
  <si>
    <t>Integrin beta tail domain</t>
  </si>
  <si>
    <t>PF07966</t>
  </si>
  <si>
    <t>A1_Propeptide</t>
  </si>
  <si>
    <t xml:space="preserve">A1 Propeptide </t>
  </si>
  <si>
    <t>PF07967</t>
  </si>
  <si>
    <t>zf-C3HC</t>
  </si>
  <si>
    <t xml:space="preserve">C3HC zinc finger-like </t>
  </si>
  <si>
    <t>PF07968</t>
  </si>
  <si>
    <t>Leukocidin</t>
  </si>
  <si>
    <t>Leukocidin/Hemolysin toxin family</t>
  </si>
  <si>
    <t>PF07969</t>
  </si>
  <si>
    <t>Amidohydro_3</t>
  </si>
  <si>
    <t>PF07970</t>
  </si>
  <si>
    <t>COPIIcoated_ERV</t>
  </si>
  <si>
    <t xml:space="preserve">Endoplasmic reticulum vesicle transporter </t>
  </si>
  <si>
    <t>PF07971</t>
  </si>
  <si>
    <t>Glyco_hydro_92</t>
  </si>
  <si>
    <t>Glycosyl hydrolase family 92</t>
  </si>
  <si>
    <t>PF07972</t>
  </si>
  <si>
    <t>Flavodoxin_NdrI</t>
  </si>
  <si>
    <t xml:space="preserve">NrdI Flavodoxin like </t>
  </si>
  <si>
    <t>PF07973</t>
  </si>
  <si>
    <t>tRNA_SAD</t>
  </si>
  <si>
    <t>Threonyl and Alanyl tRNA synthetase second additional domain</t>
  </si>
  <si>
    <t>PF07974</t>
  </si>
  <si>
    <t>EGF_2</t>
  </si>
  <si>
    <t>PF07975</t>
  </si>
  <si>
    <t>C1_4</t>
  </si>
  <si>
    <t>TFIIH C1-like domain</t>
  </si>
  <si>
    <t>PF07976</t>
  </si>
  <si>
    <t>Phe_hydrox_dim</t>
  </si>
  <si>
    <t xml:space="preserve">Phenol hydroxylase, C-terminal dimerisation domain </t>
  </si>
  <si>
    <t>PF07977</t>
  </si>
  <si>
    <t>FabA</t>
  </si>
  <si>
    <t>FabA-like domain</t>
  </si>
  <si>
    <t>PF07978</t>
  </si>
  <si>
    <t>NIPSNAP</t>
  </si>
  <si>
    <t xml:space="preserve">NIPSNAP </t>
  </si>
  <si>
    <t>PF07979</t>
  </si>
  <si>
    <t>Intimin_C</t>
  </si>
  <si>
    <t>Intimin C-type lectin domain</t>
  </si>
  <si>
    <t>PF07980</t>
  </si>
  <si>
    <t>SusD</t>
  </si>
  <si>
    <t>SusD family</t>
  </si>
  <si>
    <t>PF07981</t>
  </si>
  <si>
    <t>Plasmod_MYXSPDY</t>
  </si>
  <si>
    <t>Plasmodium repeat_MYXSPDY</t>
  </si>
  <si>
    <t>PF07982</t>
  </si>
  <si>
    <t>Herpes_UL74</t>
  </si>
  <si>
    <t xml:space="preserve">Herpes UL74 glycoproteins </t>
  </si>
  <si>
    <t>PF07983</t>
  </si>
  <si>
    <t>X8</t>
  </si>
  <si>
    <t>X8 domain</t>
  </si>
  <si>
    <t>PF07984</t>
  </si>
  <si>
    <t>NTP_transf_7</t>
  </si>
  <si>
    <t xml:space="preserve">Nucleotidyltransferase </t>
  </si>
  <si>
    <t>PF07985</t>
  </si>
  <si>
    <t>SRR1</t>
  </si>
  <si>
    <t>PF07986</t>
  </si>
  <si>
    <t>TBCC</t>
  </si>
  <si>
    <t>Tubulin binding cofactor C</t>
  </si>
  <si>
    <t>PF07987</t>
  </si>
  <si>
    <t>DUF1775</t>
  </si>
  <si>
    <t>Domain of unkown function (DUF1775)</t>
  </si>
  <si>
    <t>PF07988</t>
  </si>
  <si>
    <t>LMSTEN</t>
  </si>
  <si>
    <t>LMSTEN motif</t>
  </si>
  <si>
    <t>PF07989</t>
  </si>
  <si>
    <t>Cnn_1N</t>
  </si>
  <si>
    <t>Centrosomin N-terminal motif 1</t>
  </si>
  <si>
    <t>PF07990</t>
  </si>
  <si>
    <t>NABP</t>
  </si>
  <si>
    <t>Nucleic acid binding protein NABP</t>
  </si>
  <si>
    <t>PF07991</t>
  </si>
  <si>
    <t>IlvN</t>
  </si>
  <si>
    <t>Acetohydroxy acid isomeroreductase, NADPH-binding domain</t>
  </si>
  <si>
    <t>PF07992</t>
  </si>
  <si>
    <t>Pyr_redox_2</t>
  </si>
  <si>
    <t>PF07993</t>
  </si>
  <si>
    <t>NAD_binding_4</t>
  </si>
  <si>
    <t>PF07994</t>
  </si>
  <si>
    <t>NAD_binding_5</t>
  </si>
  <si>
    <t>PF07995</t>
  </si>
  <si>
    <t>GSDH</t>
  </si>
  <si>
    <t>Glucose / Sorbosone dehydrogenase</t>
  </si>
  <si>
    <t>PF07996</t>
  </si>
  <si>
    <t>T4SS</t>
  </si>
  <si>
    <t>Type IV secretion system proteins</t>
  </si>
  <si>
    <t>PF07997</t>
  </si>
  <si>
    <t>DUF1694</t>
  </si>
  <si>
    <t>Protein of unknown function (DUF1694)</t>
  </si>
  <si>
    <t>PF07998</t>
  </si>
  <si>
    <t>Peptidase_M54</t>
  </si>
  <si>
    <t>Peptidase family M54</t>
  </si>
  <si>
    <t>PF07999</t>
  </si>
  <si>
    <t>RHSP</t>
  </si>
  <si>
    <t>Retrotransposon hot spot protein</t>
  </si>
  <si>
    <t>PF08000</t>
  </si>
  <si>
    <t>bPH_1</t>
  </si>
  <si>
    <t>PF08001</t>
  </si>
  <si>
    <t>CMV_US</t>
  </si>
  <si>
    <t>CMV US</t>
  </si>
  <si>
    <t>PF08002</t>
  </si>
  <si>
    <t>DUF1697</t>
  </si>
  <si>
    <t>Protein of unknown function (DUF1697)</t>
  </si>
  <si>
    <t>PF08003</t>
  </si>
  <si>
    <t>Methyltransf_9</t>
  </si>
  <si>
    <t>Protein of unknown function (DUF1698)</t>
  </si>
  <si>
    <t>PF08004</t>
  </si>
  <si>
    <t>DUF1699</t>
  </si>
  <si>
    <t>Protein of unknown function (DUF1699)</t>
  </si>
  <si>
    <t>PF08005</t>
  </si>
  <si>
    <t>PHR</t>
  </si>
  <si>
    <t xml:space="preserve">PHR domain </t>
  </si>
  <si>
    <t>PF08006</t>
  </si>
  <si>
    <t>PF08007</t>
  </si>
  <si>
    <t>Cupin_4</t>
  </si>
  <si>
    <t>Cupin superfamily protein</t>
  </si>
  <si>
    <t>PF08008</t>
  </si>
  <si>
    <t>Viral_cys_rich</t>
  </si>
  <si>
    <t>Viral cysteine rich</t>
  </si>
  <si>
    <t>PF08009</t>
  </si>
  <si>
    <t>CDP-OH_P_tran_2</t>
  </si>
  <si>
    <t>CDP-alcohol phosphatidyltransferase 2</t>
  </si>
  <si>
    <t>PF08010</t>
  </si>
  <si>
    <t>Phage_3_3</t>
  </si>
  <si>
    <t>Bacteriophage protein GP3.3</t>
  </si>
  <si>
    <t>PF08011</t>
  </si>
  <si>
    <t>PDDEXK_9</t>
  </si>
  <si>
    <t>PF08012</t>
  </si>
  <si>
    <t>PF08013</t>
  </si>
  <si>
    <t>Tagatose_6_P_K</t>
  </si>
  <si>
    <t>Tagatose 6 phosphate kinase</t>
  </si>
  <si>
    <t>PF08014</t>
  </si>
  <si>
    <t>Domain of unknown function (DUF174)</t>
  </si>
  <si>
    <t>PF08015</t>
  </si>
  <si>
    <t>Pheromone</t>
  </si>
  <si>
    <t>Fungal mating-type pheromone</t>
  </si>
  <si>
    <t>PF08016</t>
  </si>
  <si>
    <t>PKD_channel</t>
  </si>
  <si>
    <t>Polycystin cation channel</t>
  </si>
  <si>
    <t>PF08017</t>
  </si>
  <si>
    <t>Fibrinogen_BP</t>
  </si>
  <si>
    <t xml:space="preserve">Fibrinogen binding protein </t>
  </si>
  <si>
    <t>PF08018</t>
  </si>
  <si>
    <t>Antimicrobial_1</t>
  </si>
  <si>
    <t xml:space="preserve">Frog antimicrobial peptide </t>
  </si>
  <si>
    <t>PF08019</t>
  </si>
  <si>
    <t>Domain of unknown function (DUF175)</t>
  </si>
  <si>
    <t>PF08020</t>
  </si>
  <si>
    <t xml:space="preserve">Protein of unknown function (DUF176)   </t>
  </si>
  <si>
    <t>PF08021</t>
  </si>
  <si>
    <t>FAD_binding_9</t>
  </si>
  <si>
    <t>Siderophore-interacting FAD-binding domain</t>
  </si>
  <si>
    <t>PF08022</t>
  </si>
  <si>
    <t>FAD_binding_8</t>
  </si>
  <si>
    <t>FAD-binding domain</t>
  </si>
  <si>
    <t>PF08023</t>
  </si>
  <si>
    <t>Antimicrobial_2</t>
  </si>
  <si>
    <t>PF08024</t>
  </si>
  <si>
    <t>Antimicrobial_4</t>
  </si>
  <si>
    <t>Ant antimicrobial peptide</t>
  </si>
  <si>
    <t>PF08025</t>
  </si>
  <si>
    <t>Antimicrobial_3</t>
  </si>
  <si>
    <t>Spider antimicrobial peptide</t>
  </si>
  <si>
    <t>PF08026</t>
  </si>
  <si>
    <t>Antimicrobial_5</t>
  </si>
  <si>
    <t>Bee antimicrobial peptide</t>
  </si>
  <si>
    <t>PF08027</t>
  </si>
  <si>
    <t>Albumin_I</t>
  </si>
  <si>
    <t>Albumin I chain b</t>
  </si>
  <si>
    <t>PF08028</t>
  </si>
  <si>
    <t>Acyl-CoA_dh_2</t>
  </si>
  <si>
    <t>PF08029</t>
  </si>
  <si>
    <t>HisG_C</t>
  </si>
  <si>
    <t>HisG, C-terminal domain</t>
  </si>
  <si>
    <t>PF08030</t>
  </si>
  <si>
    <t>NAD_binding_6</t>
  </si>
  <si>
    <t>Ferric reductase NAD binding domain</t>
  </si>
  <si>
    <t>PF08031</t>
  </si>
  <si>
    <t>BBE</t>
  </si>
  <si>
    <t xml:space="preserve">Berberine and berberine like </t>
  </si>
  <si>
    <t>PF08032</t>
  </si>
  <si>
    <t>SpoU_sub_bind</t>
  </si>
  <si>
    <t>RNA 2'-O ribose methyltransferase substrate binding</t>
  </si>
  <si>
    <t>PF08033</t>
  </si>
  <si>
    <t>Sec23_BS</t>
  </si>
  <si>
    <t>Sec23/Sec24 beta-sandwich domain</t>
  </si>
  <si>
    <t>PF08034</t>
  </si>
  <si>
    <t>TES</t>
  </si>
  <si>
    <t>Trematode eggshell synthesis protein</t>
  </si>
  <si>
    <t>PF08035</t>
  </si>
  <si>
    <t>Op_neuropeptide</t>
  </si>
  <si>
    <t>Opioids neuropeptide</t>
  </si>
  <si>
    <t>PF08036</t>
  </si>
  <si>
    <t>Antimicrobial_6</t>
  </si>
  <si>
    <t>Diapausin family of antimicrobial peptide</t>
  </si>
  <si>
    <t>PF08037</t>
  </si>
  <si>
    <t>Attractin</t>
  </si>
  <si>
    <t>Attractin family</t>
  </si>
  <si>
    <t>PF08038</t>
  </si>
  <si>
    <t>Tom7</t>
  </si>
  <si>
    <t>TOM7 family</t>
  </si>
  <si>
    <t>PF08039</t>
  </si>
  <si>
    <t>Mit_proteolip</t>
  </si>
  <si>
    <t>Mitochondrial proteolipid</t>
  </si>
  <si>
    <t>PF08040</t>
  </si>
  <si>
    <t>NADH_oxidored</t>
  </si>
  <si>
    <t>MNLL subunit</t>
  </si>
  <si>
    <t>PF08041</t>
  </si>
  <si>
    <t>PetM</t>
  </si>
  <si>
    <t>PetM family of cytochrome b6f complex subunit 7</t>
  </si>
  <si>
    <t>PF08042</t>
  </si>
  <si>
    <t>PqqA</t>
  </si>
  <si>
    <t>PqqA family</t>
  </si>
  <si>
    <t>PF08043</t>
  </si>
  <si>
    <t>Xin</t>
  </si>
  <si>
    <t>Xin repeat</t>
  </si>
  <si>
    <t>PF08044</t>
  </si>
  <si>
    <t>Domain of unknown function (DUF177)</t>
  </si>
  <si>
    <t>PF08045</t>
  </si>
  <si>
    <t>CDC14</t>
  </si>
  <si>
    <t>Cell division control protein 14, SIN component</t>
  </si>
  <si>
    <t>PF08046</t>
  </si>
  <si>
    <t>IlvGEDA_leader</t>
  </si>
  <si>
    <t>IlvGEDA operon leader peptide</t>
  </si>
  <si>
    <t>PF08047</t>
  </si>
  <si>
    <t>His_leader</t>
  </si>
  <si>
    <t>Histidine operon leader peptide</t>
  </si>
  <si>
    <t>PF08048</t>
  </si>
  <si>
    <t>RepA1_leader</t>
  </si>
  <si>
    <t>Tap RepA1 leader peptide</t>
  </si>
  <si>
    <t>PF08049</t>
  </si>
  <si>
    <t>IlvB_leader</t>
  </si>
  <si>
    <t>IlvB leader peptide</t>
  </si>
  <si>
    <t>PF08050</t>
  </si>
  <si>
    <t>Tet_res_leader</t>
  </si>
  <si>
    <t>Tetracycline resistance leader peptide</t>
  </si>
  <si>
    <t>PF08051</t>
  </si>
  <si>
    <t>Ery_res_leader1</t>
  </si>
  <si>
    <t>Erythromycin resistance leader peptide</t>
  </si>
  <si>
    <t>PF08052</t>
  </si>
  <si>
    <t>PyrBI_leader</t>
  </si>
  <si>
    <t>PyrBI operon leader peptide</t>
  </si>
  <si>
    <t>PF08053</t>
  </si>
  <si>
    <t>Tna_leader</t>
  </si>
  <si>
    <t>Tryptophanase operon leader peptide</t>
  </si>
  <si>
    <t>PF08054</t>
  </si>
  <si>
    <t>Leu_leader</t>
  </si>
  <si>
    <t>Leucine operon leader peptide</t>
  </si>
  <si>
    <t>PF08055</t>
  </si>
  <si>
    <t>Trp_leader1</t>
  </si>
  <si>
    <t>Tryptophan leader peptide</t>
  </si>
  <si>
    <t>PF08056</t>
  </si>
  <si>
    <t>Trp_leader2</t>
  </si>
  <si>
    <t>Tryptophan operon leader peptide</t>
  </si>
  <si>
    <t>PF08057</t>
  </si>
  <si>
    <t>Ery_res_leader2</t>
  </si>
  <si>
    <t>PF08058</t>
  </si>
  <si>
    <t>NPCC</t>
  </si>
  <si>
    <t>Nuclear pore complex component</t>
  </si>
  <si>
    <t>PF08059</t>
  </si>
  <si>
    <t>SEP</t>
  </si>
  <si>
    <t>SEP domain</t>
  </si>
  <si>
    <t>PF08061</t>
  </si>
  <si>
    <t>P68HR</t>
  </si>
  <si>
    <t>P68HR (NUC4) repeat</t>
  </si>
  <si>
    <t>PF08062</t>
  </si>
  <si>
    <t>P12R</t>
  </si>
  <si>
    <t>P12R (NUC6) repeat</t>
  </si>
  <si>
    <t>PF08063</t>
  </si>
  <si>
    <t>PADR1</t>
  </si>
  <si>
    <t>PADR1 (NUC8) domain</t>
  </si>
  <si>
    <t>PF08064</t>
  </si>
  <si>
    <t>UME</t>
  </si>
  <si>
    <t>UME (NUC1) domain</t>
  </si>
  <si>
    <t>PF08065</t>
  </si>
  <si>
    <t>K167R</t>
  </si>
  <si>
    <t>K167R (NUC7) repeat</t>
  </si>
  <si>
    <t>PF08066</t>
  </si>
  <si>
    <t>PMC2NT</t>
  </si>
  <si>
    <t>PMC2NT (NUC16) domain</t>
  </si>
  <si>
    <t>PF08067</t>
  </si>
  <si>
    <t>ROKNT</t>
  </si>
  <si>
    <t>ROKNT (NUC14) domain</t>
  </si>
  <si>
    <t>PF08068</t>
  </si>
  <si>
    <t>DKCLD</t>
  </si>
  <si>
    <t>DKCLD (NUC11) domain</t>
  </si>
  <si>
    <t>PF08069</t>
  </si>
  <si>
    <t>Ribosomal_S13_N</t>
  </si>
  <si>
    <t>Ribosomal S13/S15 N-terminal domain</t>
  </si>
  <si>
    <t>PF08070</t>
  </si>
  <si>
    <t>DTHCT</t>
  </si>
  <si>
    <t>DTHCT (NUC29) region</t>
  </si>
  <si>
    <t>PF08071</t>
  </si>
  <si>
    <t>RS4NT</t>
  </si>
  <si>
    <t>RS4NT (NUC23) domain</t>
  </si>
  <si>
    <t>PF08072</t>
  </si>
  <si>
    <t>BDHCT</t>
  </si>
  <si>
    <t>BDHCT (NUC31) domain</t>
  </si>
  <si>
    <t>PF08073</t>
  </si>
  <si>
    <t>CHDNT</t>
  </si>
  <si>
    <t>CHDNT (NUC34) domain</t>
  </si>
  <si>
    <t>PF08074</t>
  </si>
  <si>
    <t>CHDCT2</t>
  </si>
  <si>
    <t>CHDCT2 (NUC38) domain</t>
  </si>
  <si>
    <t>PF08075</t>
  </si>
  <si>
    <t>NOPS</t>
  </si>
  <si>
    <t>NOPS (NUC59) domain</t>
  </si>
  <si>
    <t>PF08076</t>
  </si>
  <si>
    <t>TetM_leader</t>
  </si>
  <si>
    <t>Tetracycline resistance determinant leader peptide</t>
  </si>
  <si>
    <t>PF08077</t>
  </si>
  <si>
    <t>Cm_res_leader</t>
  </si>
  <si>
    <t>Chloramphenicol resistance gene leader peptide</t>
  </si>
  <si>
    <t>PF08078</t>
  </si>
  <si>
    <t>PsaX</t>
  </si>
  <si>
    <t>PsaX family</t>
  </si>
  <si>
    <t>PF08079</t>
  </si>
  <si>
    <t>Ribosomal_L3_N</t>
  </si>
  <si>
    <t>Ribosomal L3 N-terminal domain</t>
  </si>
  <si>
    <t>PF08080</t>
  </si>
  <si>
    <t>zf-RNPHF</t>
  </si>
  <si>
    <t>RNPHF zinc finger</t>
  </si>
  <si>
    <t>PF08081</t>
  </si>
  <si>
    <t>RBM1CTR</t>
  </si>
  <si>
    <t>RBM1CTR (NUC64) family</t>
  </si>
  <si>
    <t>PF08082</t>
  </si>
  <si>
    <t>PRO8NT</t>
  </si>
  <si>
    <t>PRO8NT (NUC69), PrP8 N-terminal domain</t>
  </si>
  <si>
    <t>PF08083</t>
  </si>
  <si>
    <t>PROCN</t>
  </si>
  <si>
    <t>PROCN (NUC71) domain</t>
  </si>
  <si>
    <t>PF08084</t>
  </si>
  <si>
    <t>PROCT</t>
  </si>
  <si>
    <t>PROCT (NUC72) domain</t>
  </si>
  <si>
    <t>PF08085</t>
  </si>
  <si>
    <t>Entericidin</t>
  </si>
  <si>
    <t>Entericidin EcnA/B family</t>
  </si>
  <si>
    <t>PF08086</t>
  </si>
  <si>
    <t>Toxin_17</t>
  </si>
  <si>
    <t>Ergtoxin family</t>
  </si>
  <si>
    <t>PF08087</t>
  </si>
  <si>
    <t>Toxin_18</t>
  </si>
  <si>
    <t>Conotoxin O-superfamily</t>
  </si>
  <si>
    <t>PF08088</t>
  </si>
  <si>
    <t>Toxin_19</t>
  </si>
  <si>
    <t>Conotoxin I-superfamily</t>
  </si>
  <si>
    <t>PF08089</t>
  </si>
  <si>
    <t>Huwentoxin-II family</t>
  </si>
  <si>
    <t>PF08090</t>
  </si>
  <si>
    <t>Enterotoxin_HS1</t>
  </si>
  <si>
    <t>Heat stable E.coli enterotoxin 1</t>
  </si>
  <si>
    <t>PF08091</t>
  </si>
  <si>
    <t>Toxin_21</t>
  </si>
  <si>
    <t>Spider insecticidal peptide</t>
  </si>
  <si>
    <t>PF08092</t>
  </si>
  <si>
    <t>Toxin_22</t>
  </si>
  <si>
    <t xml:space="preserve">Magi peptide toxin family </t>
  </si>
  <si>
    <t>PF08093</t>
  </si>
  <si>
    <t>Toxin_23</t>
  </si>
  <si>
    <t>Magi 5 toxic peptide family</t>
  </si>
  <si>
    <t>PF08094</t>
  </si>
  <si>
    <t>Toxin_24</t>
  </si>
  <si>
    <t>Conotoxin TVIIA/GS family</t>
  </si>
  <si>
    <t>PF08095</t>
  </si>
  <si>
    <t>Toxin_25</t>
  </si>
  <si>
    <t>Hefutoxin family</t>
  </si>
  <si>
    <t>PF08096</t>
  </si>
  <si>
    <t>Bombolitin</t>
  </si>
  <si>
    <t>Bombolitin family</t>
  </si>
  <si>
    <t>PF08097</t>
  </si>
  <si>
    <t>Toxin_26</t>
  </si>
  <si>
    <t>Conotoxin T-superfamily</t>
  </si>
  <si>
    <t>PF08098</t>
  </si>
  <si>
    <t>ATX_III</t>
  </si>
  <si>
    <t>Anemonia sulcata toxin III family</t>
  </si>
  <si>
    <t>PF08099</t>
  </si>
  <si>
    <t>Toxin_27</t>
  </si>
  <si>
    <t>Scorpion calcine family</t>
  </si>
  <si>
    <t>PF08100</t>
  </si>
  <si>
    <t>Dimerisation</t>
  </si>
  <si>
    <t>Dimerisation domain</t>
  </si>
  <si>
    <t>PF08101</t>
  </si>
  <si>
    <t>DUF178</t>
  </si>
  <si>
    <t>Domain of unknown function (DUF178)</t>
  </si>
  <si>
    <t>PF08102</t>
  </si>
  <si>
    <t>Antimicrobial_7</t>
  </si>
  <si>
    <t xml:space="preserve">Scorpion antimicrobial peptide </t>
  </si>
  <si>
    <t>PF08103</t>
  </si>
  <si>
    <t>Antimicrobial_8</t>
  </si>
  <si>
    <t>Uperin family</t>
  </si>
  <si>
    <t>PF08104</t>
  </si>
  <si>
    <t>Antimicrobial_9</t>
  </si>
  <si>
    <t>Ponericin L family</t>
  </si>
  <si>
    <t>PF08105</t>
  </si>
  <si>
    <t>Antimicrobial1</t>
  </si>
  <si>
    <t>Metchnikowin family</t>
  </si>
  <si>
    <t>PF08106</t>
  </si>
  <si>
    <t>Antimicrobial11</t>
  </si>
  <si>
    <t>Formaecin family</t>
  </si>
  <si>
    <t>PF08107</t>
  </si>
  <si>
    <t>Antimicrobial12</t>
  </si>
  <si>
    <t>Pleurocidin family</t>
  </si>
  <si>
    <t>PF08108</t>
  </si>
  <si>
    <t>Antimicrobial13</t>
  </si>
  <si>
    <t>Halocidin family</t>
  </si>
  <si>
    <t>PF08109</t>
  </si>
  <si>
    <t>Antimicrobial14</t>
  </si>
  <si>
    <t>Lactocin 75 family</t>
  </si>
  <si>
    <t>PF08110</t>
  </si>
  <si>
    <t>Antimicrobial15</t>
  </si>
  <si>
    <t>Ocellatin family</t>
  </si>
  <si>
    <t>PF08111</t>
  </si>
  <si>
    <t>Pea-VEAacid</t>
  </si>
  <si>
    <t>Pea-VEAacid family</t>
  </si>
  <si>
    <t>PF08112</t>
  </si>
  <si>
    <t>ATP-synt_E_2</t>
  </si>
  <si>
    <t>ATP synthase epsilon subunit</t>
  </si>
  <si>
    <t>PF08113</t>
  </si>
  <si>
    <t>CoxIIa</t>
  </si>
  <si>
    <t>Cytochrome c oxidase subunit IIa family</t>
  </si>
  <si>
    <t>PF08114</t>
  </si>
  <si>
    <t>PMP1_2</t>
  </si>
  <si>
    <t>ATPase proteolipid family</t>
  </si>
  <si>
    <t>PF08115</t>
  </si>
  <si>
    <t>Toxin_28</t>
  </si>
  <si>
    <t>SFI toxin family</t>
  </si>
  <si>
    <t>PF08116</t>
  </si>
  <si>
    <t>Toxin_29</t>
  </si>
  <si>
    <t>PhTx neurotoxin family</t>
  </si>
  <si>
    <t>PF08117</t>
  </si>
  <si>
    <t>Ptu family</t>
  </si>
  <si>
    <t>PF08118</t>
  </si>
  <si>
    <t>MDM31_MDM32</t>
  </si>
  <si>
    <t xml:space="preserve">Yeast mitochondrial distribution and morphology (MDM) proteins </t>
  </si>
  <si>
    <t>PF08119</t>
  </si>
  <si>
    <t>Toxin_31</t>
  </si>
  <si>
    <t>Scorpion acidic alpha-KTx toxin family</t>
  </si>
  <si>
    <t>PF08120</t>
  </si>
  <si>
    <t>Toxin_32</t>
  </si>
  <si>
    <t>Tamulustoxin family</t>
  </si>
  <si>
    <t>PF08121</t>
  </si>
  <si>
    <t>Toxin_33</t>
  </si>
  <si>
    <t>Waglerin family</t>
  </si>
  <si>
    <t>PF08122</t>
  </si>
  <si>
    <t>NDUF_B12</t>
  </si>
  <si>
    <t>NADH-ubiquinone oxidoreductase B12 subunit family</t>
  </si>
  <si>
    <t>PF08123</t>
  </si>
  <si>
    <t>DOT1</t>
  </si>
  <si>
    <t xml:space="preserve">Histone methylation protein DOT1 </t>
  </si>
  <si>
    <t>PF08124</t>
  </si>
  <si>
    <t>Lyase_8_N</t>
  </si>
  <si>
    <t>Polysaccharide lyase family 8, N terminal alpha-helical domain</t>
  </si>
  <si>
    <t>PF08125</t>
  </si>
  <si>
    <t>Mannitol_dh_C</t>
  </si>
  <si>
    <t>Mannitol dehydrogenase C-terminal domain</t>
  </si>
  <si>
    <t>PF08126</t>
  </si>
  <si>
    <t>Propeptide_C25</t>
  </si>
  <si>
    <t>PF08127</t>
  </si>
  <si>
    <t>Propeptide_C1</t>
  </si>
  <si>
    <t>Peptidase family C1 propeptide</t>
  </si>
  <si>
    <t>PF08129</t>
  </si>
  <si>
    <t>Antimicrobial17</t>
  </si>
  <si>
    <t>Alpha/beta enterocin family</t>
  </si>
  <si>
    <t>PF08130</t>
  </si>
  <si>
    <t>Antimicrobial18</t>
  </si>
  <si>
    <t>Type A lantibiotic family</t>
  </si>
  <si>
    <t>PF08131</t>
  </si>
  <si>
    <t>Defensin_3</t>
  </si>
  <si>
    <t>Defensin-like peptide family</t>
  </si>
  <si>
    <t>PF08132</t>
  </si>
  <si>
    <t>AdoMetDC_leader</t>
  </si>
  <si>
    <t>S-adenosyl-l-methionine decarboxylase leader peptide</t>
  </si>
  <si>
    <t>PF08133</t>
  </si>
  <si>
    <t>Nuclease_act</t>
  </si>
  <si>
    <t>Anticodon nuclease activator family</t>
  </si>
  <si>
    <t>PF08134</t>
  </si>
  <si>
    <t>cIII</t>
  </si>
  <si>
    <t>cIII protein family</t>
  </si>
  <si>
    <t>PF08135</t>
  </si>
  <si>
    <t>EPV_E5</t>
  </si>
  <si>
    <t>Major transforming protein E5 family</t>
  </si>
  <si>
    <t>PF08136</t>
  </si>
  <si>
    <t>Ribosomal_S22</t>
  </si>
  <si>
    <t>3S ribosomal protein subunit S22 family</t>
  </si>
  <si>
    <t>PF08137</t>
  </si>
  <si>
    <t>DVL</t>
  </si>
  <si>
    <t>DVL family</t>
  </si>
  <si>
    <t>PF08138</t>
  </si>
  <si>
    <t>Sex_peptide</t>
  </si>
  <si>
    <t>Sex peptide (SP) family</t>
  </si>
  <si>
    <t>PF08139</t>
  </si>
  <si>
    <t>LPAM_1</t>
  </si>
  <si>
    <t>Prokaryotic membrane lipoprotein lipid attachment site</t>
  </si>
  <si>
    <t>PF08140</t>
  </si>
  <si>
    <t>Cuticle_1</t>
  </si>
  <si>
    <t>Crustacean cuticle protein repeat</t>
  </si>
  <si>
    <t>PF08141</t>
  </si>
  <si>
    <t>SspH</t>
  </si>
  <si>
    <t>Small acid-soluble spore protein H family</t>
  </si>
  <si>
    <t>PF08142</t>
  </si>
  <si>
    <t>AARP2CN</t>
  </si>
  <si>
    <t>AARP2CN (NUC121) domain</t>
  </si>
  <si>
    <t>PF08143</t>
  </si>
  <si>
    <t>CBFNT</t>
  </si>
  <si>
    <t>CBFNT (NUC161) domain</t>
  </si>
  <si>
    <t>PF08144</t>
  </si>
  <si>
    <t>CPL</t>
  </si>
  <si>
    <t>CPL (NUC119) domain</t>
  </si>
  <si>
    <t>PF08145</t>
  </si>
  <si>
    <t>BOP1NT</t>
  </si>
  <si>
    <t>BOP1NT (NUC169) domain</t>
  </si>
  <si>
    <t>PF08146</t>
  </si>
  <si>
    <t>BP28CT</t>
  </si>
  <si>
    <t>BP28CT (NUC211) domain</t>
  </si>
  <si>
    <t>PF08147</t>
  </si>
  <si>
    <t>DBP1CT</t>
  </si>
  <si>
    <t>DBP1CT (NUC16) domain</t>
  </si>
  <si>
    <t>PF08148</t>
  </si>
  <si>
    <t>DSHCT</t>
  </si>
  <si>
    <t>DSHCT (NUC185) domain</t>
  </si>
  <si>
    <t>PF08149</t>
  </si>
  <si>
    <t>BING4CT</t>
  </si>
  <si>
    <t>BING4CT (NUC141) domain</t>
  </si>
  <si>
    <t>PF08150</t>
  </si>
  <si>
    <t>FerB</t>
  </si>
  <si>
    <t>FerB (NUC96) domain</t>
  </si>
  <si>
    <t>PF08151</t>
  </si>
  <si>
    <t>FerI</t>
  </si>
  <si>
    <t>FerI (NUC94) domain</t>
  </si>
  <si>
    <t>PF08152</t>
  </si>
  <si>
    <t>GUCT</t>
  </si>
  <si>
    <t>GUCT (NUC152) domain</t>
  </si>
  <si>
    <t>PF08153</t>
  </si>
  <si>
    <t>NGP1NT</t>
  </si>
  <si>
    <t>NGP1NT (NUC91) domain</t>
  </si>
  <si>
    <t>PF08154</t>
  </si>
  <si>
    <t>NLE</t>
  </si>
  <si>
    <t>NLE (NUC135) domain</t>
  </si>
  <si>
    <t>PF08155</t>
  </si>
  <si>
    <t>NOGCT</t>
  </si>
  <si>
    <t>NOGCT (NUC87) domain</t>
  </si>
  <si>
    <t>PF08156</t>
  </si>
  <si>
    <t>NOP5NT</t>
  </si>
  <si>
    <t>NOP5NT (NUC127) domain</t>
  </si>
  <si>
    <t>PF08157</t>
  </si>
  <si>
    <t>NUC129</t>
  </si>
  <si>
    <t>NUC129 domain</t>
  </si>
  <si>
    <t>PF08158</t>
  </si>
  <si>
    <t>NUC13_3NT</t>
  </si>
  <si>
    <t>NUC13/3NT domain</t>
  </si>
  <si>
    <t>PF08159</t>
  </si>
  <si>
    <t>NUC153</t>
  </si>
  <si>
    <t>NUC153 domain</t>
  </si>
  <si>
    <t>PF08161</t>
  </si>
  <si>
    <t>NUC173</t>
  </si>
  <si>
    <t>NUC173 domain</t>
  </si>
  <si>
    <t>PF08163</t>
  </si>
  <si>
    <t>NUC194</t>
  </si>
  <si>
    <t>NUC194 domain</t>
  </si>
  <si>
    <t>PF08164</t>
  </si>
  <si>
    <t>TRAUB</t>
  </si>
  <si>
    <t>Apoptosis-antagonizing transcription factor, C-terminal</t>
  </si>
  <si>
    <t>PF08165</t>
  </si>
  <si>
    <t>FerA</t>
  </si>
  <si>
    <t>FerA (NUC95) domain</t>
  </si>
  <si>
    <t>PF08166</t>
  </si>
  <si>
    <t>NUC22</t>
  </si>
  <si>
    <t>NUC22 domain</t>
  </si>
  <si>
    <t>PF08167</t>
  </si>
  <si>
    <t>RIX1</t>
  </si>
  <si>
    <t>rRNA processing/ribosome biogenesis</t>
  </si>
  <si>
    <t>PF08168</t>
  </si>
  <si>
    <t>NUC25</t>
  </si>
  <si>
    <t>NUC25 domain</t>
  </si>
  <si>
    <t>PF08169</t>
  </si>
  <si>
    <t>RBB1NT</t>
  </si>
  <si>
    <t>RBB1NT (NUC162) domain</t>
  </si>
  <si>
    <t>PF08170</t>
  </si>
  <si>
    <t>POPLD</t>
  </si>
  <si>
    <t>POPLD (NUC188) domain</t>
  </si>
  <si>
    <t>PF08171</t>
  </si>
  <si>
    <t>Mad3_BUB1_II</t>
  </si>
  <si>
    <t>Mad3/BUB1 homology region 2</t>
  </si>
  <si>
    <t>PF08172</t>
  </si>
  <si>
    <t>CASP_C</t>
  </si>
  <si>
    <t>CASP C terminal</t>
  </si>
  <si>
    <t>PF08173</t>
  </si>
  <si>
    <t>YbgT_YccB</t>
  </si>
  <si>
    <t>Membrane bound YbgT-like protein</t>
  </si>
  <si>
    <t>PF08174</t>
  </si>
  <si>
    <t>Anillin</t>
  </si>
  <si>
    <t>Cell division protein anillin</t>
  </si>
  <si>
    <t>PF08175</t>
  </si>
  <si>
    <t>SspO</t>
  </si>
  <si>
    <t>Small acid-soluble spore protein O family</t>
  </si>
  <si>
    <t>PF08176</t>
  </si>
  <si>
    <t>SspK</t>
  </si>
  <si>
    <t>Small acid-soluble spore protein K family</t>
  </si>
  <si>
    <t>PF08177</t>
  </si>
  <si>
    <t>SspN</t>
  </si>
  <si>
    <t>Small acid-soluble spore protein N family</t>
  </si>
  <si>
    <t>PF08178</t>
  </si>
  <si>
    <t>GnsAB_toxin</t>
  </si>
  <si>
    <t>GnsA/GnsB toxin of bacterial toxin-antitoxin system</t>
  </si>
  <si>
    <t>PF08179</t>
  </si>
  <si>
    <t>SspP</t>
  </si>
  <si>
    <t>Small acid-soluble spore protein P family</t>
  </si>
  <si>
    <t>PF08180</t>
  </si>
  <si>
    <t>BAGE</t>
  </si>
  <si>
    <t>B melanoma antigen family</t>
  </si>
  <si>
    <t>PF08181</t>
  </si>
  <si>
    <t>DegQ</t>
  </si>
  <si>
    <t>DegQ (SacQ) family</t>
  </si>
  <si>
    <t>PF08182</t>
  </si>
  <si>
    <t>Pedibin</t>
  </si>
  <si>
    <t>Pedibin/Hym-346 family</t>
  </si>
  <si>
    <t>PF08183</t>
  </si>
  <si>
    <t>SpoV</t>
  </si>
  <si>
    <t>Stage V sporulation protein family</t>
  </si>
  <si>
    <t>PF08184</t>
  </si>
  <si>
    <t>Cuticle_2</t>
  </si>
  <si>
    <t>Cuticle protein 7 isoform family</t>
  </si>
  <si>
    <t>PF08186</t>
  </si>
  <si>
    <t>Wound_ind</t>
  </si>
  <si>
    <t>Wound-inducible basic protein family</t>
  </si>
  <si>
    <t>PF08187</t>
  </si>
  <si>
    <t>Tetradecapep</t>
  </si>
  <si>
    <t>Myoactive tetradecapeptides family</t>
  </si>
  <si>
    <t>PF08188</t>
  </si>
  <si>
    <t>Protamine_3</t>
  </si>
  <si>
    <t>Spermatozal protamine family</t>
  </si>
  <si>
    <t>PF08189</t>
  </si>
  <si>
    <t>Meleagrin</t>
  </si>
  <si>
    <t>Meleagrin/Cygnin family</t>
  </si>
  <si>
    <t>PF08190</t>
  </si>
  <si>
    <t>PIH1</t>
  </si>
  <si>
    <t>pre-RNA processing PIH1/Nop17</t>
  </si>
  <si>
    <t>PF08191</t>
  </si>
  <si>
    <t>LRR_adjacent</t>
  </si>
  <si>
    <t>LRR adjacent</t>
  </si>
  <si>
    <t>PF08192</t>
  </si>
  <si>
    <t>Peptidase_S64</t>
  </si>
  <si>
    <t>Peptidase family S64</t>
  </si>
  <si>
    <t>PF08193</t>
  </si>
  <si>
    <t>INO8_Ies4</t>
  </si>
  <si>
    <t>INO8 complex subunit Ies4</t>
  </si>
  <si>
    <t>PF08194</t>
  </si>
  <si>
    <t>DIM</t>
  </si>
  <si>
    <t>DIM protein</t>
  </si>
  <si>
    <t>PF08195</t>
  </si>
  <si>
    <t>TRI9</t>
  </si>
  <si>
    <t>TRI9 protein</t>
  </si>
  <si>
    <t>PF08196</t>
  </si>
  <si>
    <t>UL2</t>
  </si>
  <si>
    <t>UL2 protein</t>
  </si>
  <si>
    <t>PF08197</t>
  </si>
  <si>
    <t>TT_ORF2a</t>
  </si>
  <si>
    <t>pORF2a truncated protein</t>
  </si>
  <si>
    <t>PF08198</t>
  </si>
  <si>
    <t>Thymopoietin</t>
  </si>
  <si>
    <t>Thymopoietin protein</t>
  </si>
  <si>
    <t>PF08199</t>
  </si>
  <si>
    <t>E2</t>
  </si>
  <si>
    <t>Bacteriophage E2-like protein</t>
  </si>
  <si>
    <t>PF08200</t>
  </si>
  <si>
    <t>Phage_1_1</t>
  </si>
  <si>
    <t xml:space="preserve">Bacteriophage 1.1 Protein </t>
  </si>
  <si>
    <t>PF08201</t>
  </si>
  <si>
    <t>BssC_TutF</t>
  </si>
  <si>
    <t>BssC/TutF protein</t>
  </si>
  <si>
    <t>PF08202</t>
  </si>
  <si>
    <t>MIS13</t>
  </si>
  <si>
    <t>Mis12-Mtw1 protein family</t>
  </si>
  <si>
    <t>PF08203</t>
  </si>
  <si>
    <t>RNA_polI_A14</t>
  </si>
  <si>
    <t>Yeast RNA polymerase I subunit RPA14</t>
  </si>
  <si>
    <t>PF08204</t>
  </si>
  <si>
    <t>V-set_CD47</t>
  </si>
  <si>
    <t>CD47 immunoglobulin-like domain</t>
  </si>
  <si>
    <t>PF08205</t>
  </si>
  <si>
    <t>C2-set_2</t>
  </si>
  <si>
    <t xml:space="preserve">CD8-like C2-set immunoglobulin domain </t>
  </si>
  <si>
    <t>PF08206</t>
  </si>
  <si>
    <t>OB_RNB</t>
  </si>
  <si>
    <t>Ribonuclease B OB domain</t>
  </si>
  <si>
    <t>PF08207</t>
  </si>
  <si>
    <t>EFP_N</t>
  </si>
  <si>
    <t>Elongation factor P (EF-P) KOW-like domain</t>
  </si>
  <si>
    <t>PF08208</t>
  </si>
  <si>
    <t>RNA_polI_A34</t>
  </si>
  <si>
    <t>DNA-directed RNA polymerase I subunit RPA34.5</t>
  </si>
  <si>
    <t>PF08209</t>
  </si>
  <si>
    <t>Sgf11</t>
  </si>
  <si>
    <t>Sgf11 (transcriptional regulation protein)</t>
  </si>
  <si>
    <t>PF08210</t>
  </si>
  <si>
    <t>APOBEC_N</t>
  </si>
  <si>
    <t>APOBEC-like N-terminal domain</t>
  </si>
  <si>
    <t>PF08211</t>
  </si>
  <si>
    <t>dCMP_cyt_deam_2</t>
  </si>
  <si>
    <t xml:space="preserve">Cytidine and deoxycytidylate deaminase zinc-binding region </t>
  </si>
  <si>
    <t>PF08212</t>
  </si>
  <si>
    <t>Lipocalin_2</t>
  </si>
  <si>
    <t>Lipocalin-like domain</t>
  </si>
  <si>
    <t>PF08213</t>
  </si>
  <si>
    <t>DUF1713</t>
  </si>
  <si>
    <t>Mitochondrial domain of unknown function (DUF1713)</t>
  </si>
  <si>
    <t>PF08214</t>
  </si>
  <si>
    <t>HAT_KAT11</t>
  </si>
  <si>
    <t>Histone acetylation protein</t>
  </si>
  <si>
    <t>PF08216</t>
  </si>
  <si>
    <t>CTNNBL</t>
  </si>
  <si>
    <t>Catenin-beta-like, Arm-motif containing nuclear</t>
  </si>
  <si>
    <t>PF08217</t>
  </si>
  <si>
    <t>DUF1712</t>
  </si>
  <si>
    <t>Fungal domain of unknown function (DUF1712)</t>
  </si>
  <si>
    <t>PF08218</t>
  </si>
  <si>
    <t>Citrate_ly_lig</t>
  </si>
  <si>
    <t>Citrate lyase ligase C-terminal domain</t>
  </si>
  <si>
    <t>PF08219</t>
  </si>
  <si>
    <t>TOM13</t>
  </si>
  <si>
    <t>Outer membrane protein TOM13</t>
  </si>
  <si>
    <t>PF08220</t>
  </si>
  <si>
    <t>HTH_DeoR</t>
  </si>
  <si>
    <t>DeoR-like helix-turn-helix domain</t>
  </si>
  <si>
    <t>PF08221</t>
  </si>
  <si>
    <t>HTH_9</t>
  </si>
  <si>
    <t>RNA polymerase III subunit RPC82 helix-turn-helix domain</t>
  </si>
  <si>
    <t>PF08222</t>
  </si>
  <si>
    <t>HTH_CodY</t>
  </si>
  <si>
    <t>CodY helix-turn-helix domain</t>
  </si>
  <si>
    <t>PF08223</t>
  </si>
  <si>
    <t>PaaX_C</t>
  </si>
  <si>
    <t>PaaX-like protein C-terminal domain</t>
  </si>
  <si>
    <t>PF08224</t>
  </si>
  <si>
    <t>DUF1719</t>
  </si>
  <si>
    <t>Domain of unknown function (DUF1719)</t>
  </si>
  <si>
    <t>PF08225</t>
  </si>
  <si>
    <t>Antimicrobial19</t>
  </si>
  <si>
    <t>Pseudin antimicrobial peptide</t>
  </si>
  <si>
    <t>PF08226</t>
  </si>
  <si>
    <t>Domain of unknown function (DUF172)</t>
  </si>
  <si>
    <t>PF08227</t>
  </si>
  <si>
    <t>DASH_Hsk3</t>
  </si>
  <si>
    <t>DASH complex subunit Hsk3 like</t>
  </si>
  <si>
    <t>PF08228</t>
  </si>
  <si>
    <t>RNase_P_pop3</t>
  </si>
  <si>
    <t>RNase P subunit Pop3</t>
  </si>
  <si>
    <t>PF08229</t>
  </si>
  <si>
    <t>SHR3_chaperone</t>
  </si>
  <si>
    <t xml:space="preserve">ER membrane protein SH3 </t>
  </si>
  <si>
    <t>PF08230</t>
  </si>
  <si>
    <t>Cpl-7</t>
  </si>
  <si>
    <t>Cpl-7 lysozyme C-terminal domain</t>
  </si>
  <si>
    <t>PF08231</t>
  </si>
  <si>
    <t>SYF2</t>
  </si>
  <si>
    <t>SYF2 splicing factor</t>
  </si>
  <si>
    <t>PF08232</t>
  </si>
  <si>
    <t>Striatin</t>
  </si>
  <si>
    <t>Striatin family</t>
  </si>
  <si>
    <t>PF08234</t>
  </si>
  <si>
    <t>Spindle_Spc25</t>
  </si>
  <si>
    <t>Chromosome segregation protein Spc25</t>
  </si>
  <si>
    <t>PF08235</t>
  </si>
  <si>
    <t>LNS2</t>
  </si>
  <si>
    <t>LNS2 (Lipin/Ned1/Smp2)</t>
  </si>
  <si>
    <t>PF08236</t>
  </si>
  <si>
    <t>SRI</t>
  </si>
  <si>
    <t>SRI (Set2 Rpb1 interacting) domain</t>
  </si>
  <si>
    <t>PF08237</t>
  </si>
  <si>
    <t>PE-PPE</t>
  </si>
  <si>
    <t>PE-PPE domain</t>
  </si>
  <si>
    <t>PF08238</t>
  </si>
  <si>
    <t>Sel1</t>
  </si>
  <si>
    <t>Sel1 repeat</t>
  </si>
  <si>
    <t>PF08239</t>
  </si>
  <si>
    <t>SH3_3</t>
  </si>
  <si>
    <t>PF08240</t>
  </si>
  <si>
    <t>ADH_N</t>
  </si>
  <si>
    <t>Alcohol dehydrogenase GroES-like domain</t>
  </si>
  <si>
    <t>PF08241</t>
  </si>
  <si>
    <t>Methyltransf_11</t>
  </si>
  <si>
    <t>Methyltransferase domain</t>
  </si>
  <si>
    <t>PF08242</t>
  </si>
  <si>
    <t>Methyltransf_12</t>
  </si>
  <si>
    <t>PF08243</t>
  </si>
  <si>
    <t>SPT2</t>
  </si>
  <si>
    <t>SPT2 chromatin protein</t>
  </si>
  <si>
    <t>PF08244</t>
  </si>
  <si>
    <t>Glyco_hydro_32C</t>
  </si>
  <si>
    <t>Glycosyl hydrolases family 32 C terminal</t>
  </si>
  <si>
    <t>PF08245</t>
  </si>
  <si>
    <t>Mur_ligase_M</t>
  </si>
  <si>
    <t>Mur ligase middle domain</t>
  </si>
  <si>
    <t>PF08246</t>
  </si>
  <si>
    <t>Inhibitor_I29</t>
  </si>
  <si>
    <t>Cathepsin propeptide inhibitor domain (I29)</t>
  </si>
  <si>
    <t>PF08247</t>
  </si>
  <si>
    <t>ENOD4</t>
  </si>
  <si>
    <t>ENOD4 protein</t>
  </si>
  <si>
    <t>PF08248</t>
  </si>
  <si>
    <t>Tryp_FSAP</t>
  </si>
  <si>
    <t>Tryptophyllin-3 skin active peptide</t>
  </si>
  <si>
    <t>PF08249</t>
  </si>
  <si>
    <t>Mastoparan</t>
  </si>
  <si>
    <t>Mastoparan protein</t>
  </si>
  <si>
    <t>PF08250</t>
  </si>
  <si>
    <t>Sperm_act_pep</t>
  </si>
  <si>
    <t>Sperm-activating peptides</t>
  </si>
  <si>
    <t>PF08251</t>
  </si>
  <si>
    <t>Mastoparan_2</t>
  </si>
  <si>
    <t>Mastoparan peptide</t>
  </si>
  <si>
    <t>PF08252</t>
  </si>
  <si>
    <t>Leader_CPA1</t>
  </si>
  <si>
    <t xml:space="preserve">arg-2/CPA1 leader peptide </t>
  </si>
  <si>
    <t>PF08253</t>
  </si>
  <si>
    <t>Leader_Erm</t>
  </si>
  <si>
    <t xml:space="preserve">Erm Leader peptide </t>
  </si>
  <si>
    <t>PF08254</t>
  </si>
  <si>
    <t>Leader_Thr</t>
  </si>
  <si>
    <t>Threonine leader peptide</t>
  </si>
  <si>
    <t>PF08255</t>
  </si>
  <si>
    <t>Leader_Trp</t>
  </si>
  <si>
    <t>Trp-operon Leader Peptide</t>
  </si>
  <si>
    <t>PF08256</t>
  </si>
  <si>
    <t>Antimicrobial2</t>
  </si>
  <si>
    <t>Aurein-like antibiotic peptide</t>
  </si>
  <si>
    <t>PF08257</t>
  </si>
  <si>
    <t>Sulfakinin</t>
  </si>
  <si>
    <t>Sulfakinin family</t>
  </si>
  <si>
    <t>PF08258</t>
  </si>
  <si>
    <t>WWamide</t>
  </si>
  <si>
    <t>WWamide peptide</t>
  </si>
  <si>
    <t>PF08259</t>
  </si>
  <si>
    <t>Periviscerokin</t>
  </si>
  <si>
    <t>Periviscerokinin family</t>
  </si>
  <si>
    <t>PF08260</t>
  </si>
  <si>
    <t>Kinin</t>
  </si>
  <si>
    <t>Insect kinin peptide</t>
  </si>
  <si>
    <t>PF08261</t>
  </si>
  <si>
    <t>Carcinustatin</t>
  </si>
  <si>
    <t>Carcinustatin peptide</t>
  </si>
  <si>
    <t>PF08262</t>
  </si>
  <si>
    <t>Lem_TRP</t>
  </si>
  <si>
    <t xml:space="preserve">Leucophaea maderae tachykinin-related peptide </t>
  </si>
  <si>
    <t>PF08263</t>
  </si>
  <si>
    <t>LRRNT_2</t>
  </si>
  <si>
    <t>PF08264</t>
  </si>
  <si>
    <t>Anticodon_1</t>
  </si>
  <si>
    <t>Anticodon-binding domain of tRNA</t>
  </si>
  <si>
    <t>PF08265</t>
  </si>
  <si>
    <t>YL1_C</t>
  </si>
  <si>
    <t>YL1 nuclear protein C-terminal domain</t>
  </si>
  <si>
    <t>PF08266</t>
  </si>
  <si>
    <t>Cadherin_2</t>
  </si>
  <si>
    <t>Cadherin-like</t>
  </si>
  <si>
    <t>PF08267</t>
  </si>
  <si>
    <t>Meth_synt_1</t>
  </si>
  <si>
    <t>Cobalamin-independent synthase, N-terminal domain</t>
  </si>
  <si>
    <t>PF08268</t>
  </si>
  <si>
    <t>FBA_3</t>
  </si>
  <si>
    <t>F-box associated domain</t>
  </si>
  <si>
    <t>PF08269</t>
  </si>
  <si>
    <t>dCache_2</t>
  </si>
  <si>
    <t>PF08270</t>
  </si>
  <si>
    <t>PRD_Mga</t>
  </si>
  <si>
    <t>M protein trans-acting positive regulator (MGA) PRD domain</t>
  </si>
  <si>
    <t>PF08271</t>
  </si>
  <si>
    <t>TF_Zn_Ribbon</t>
  </si>
  <si>
    <t>TFIIB zinc-binding</t>
  </si>
  <si>
    <t>PF08272</t>
  </si>
  <si>
    <t>Topo_Zn_Ribbon</t>
  </si>
  <si>
    <t xml:space="preserve">Topoisomerase I zinc-ribbon-like </t>
  </si>
  <si>
    <t>PF08273</t>
  </si>
  <si>
    <t>Prim_Zn_Ribbon</t>
  </si>
  <si>
    <t>Zinc-binding domain of primase-helicase</t>
  </si>
  <si>
    <t>PF08274</t>
  </si>
  <si>
    <t>PhnA_Zn_Ribbon</t>
  </si>
  <si>
    <t xml:space="preserve">PhnA Zinc-Ribbon </t>
  </si>
  <si>
    <t>PF08275</t>
  </si>
  <si>
    <t>Toprim_N</t>
  </si>
  <si>
    <t>DNA primase catalytic core, N-terminal domain</t>
  </si>
  <si>
    <t>PF08276</t>
  </si>
  <si>
    <t>PAN_2</t>
  </si>
  <si>
    <t>PAN-like domain</t>
  </si>
  <si>
    <t>PF08277</t>
  </si>
  <si>
    <t>PAN_3</t>
  </si>
  <si>
    <t>PF08278</t>
  </si>
  <si>
    <t>DnaG_DnaB_bind</t>
  </si>
  <si>
    <t xml:space="preserve">DNA primase DnaG DnaB-binding </t>
  </si>
  <si>
    <t>PF08279</t>
  </si>
  <si>
    <t>HTH_11</t>
  </si>
  <si>
    <t>HTH domain</t>
  </si>
  <si>
    <t>PF08280</t>
  </si>
  <si>
    <t>HTH_Mga</t>
  </si>
  <si>
    <t>M protein trans-acting positive regulator (MGA) HTH domain</t>
  </si>
  <si>
    <t>PF08281</t>
  </si>
  <si>
    <t>Sigma7_r4_2</t>
  </si>
  <si>
    <t>PF08282</t>
  </si>
  <si>
    <t>Hydrolase_3</t>
  </si>
  <si>
    <t>PF08283</t>
  </si>
  <si>
    <t>Gemini_AL1_M</t>
  </si>
  <si>
    <t>Geminivirus rep protein central domain</t>
  </si>
  <si>
    <t>PF08284</t>
  </si>
  <si>
    <t>RVP_2</t>
  </si>
  <si>
    <t>PF08285</t>
  </si>
  <si>
    <t>DPM3</t>
  </si>
  <si>
    <t>Dolichol-phosphate mannosyltransferase subunit 3 (DPM3)</t>
  </si>
  <si>
    <t>PF08286</t>
  </si>
  <si>
    <t>Spc24</t>
  </si>
  <si>
    <t>Spc24 subunit of Ndc8</t>
  </si>
  <si>
    <t>PF08287</t>
  </si>
  <si>
    <t>DASH_Spc19</t>
  </si>
  <si>
    <t>Spc19</t>
  </si>
  <si>
    <t>PF08288</t>
  </si>
  <si>
    <t>PIGA</t>
  </si>
  <si>
    <t>PIGA (GPI anchor biosynthesis)</t>
  </si>
  <si>
    <t>PF08289</t>
  </si>
  <si>
    <t>Flu_M1_C</t>
  </si>
  <si>
    <t>Influenza Matrix protein (M1) C-terminal domain</t>
  </si>
  <si>
    <t>PF08290</t>
  </si>
  <si>
    <t>Hep_core_N</t>
  </si>
  <si>
    <t>Hepatitis core protein, putative zinc finger</t>
  </si>
  <si>
    <t>PF08291</t>
  </si>
  <si>
    <t>Peptidase_M15_3</t>
  </si>
  <si>
    <t xml:space="preserve">Peptidase M15 </t>
  </si>
  <si>
    <t>PF08292</t>
  </si>
  <si>
    <t>RNA_pol_Rbc25</t>
  </si>
  <si>
    <t>RNA polymerase III subunit Rpc25</t>
  </si>
  <si>
    <t>PF08293</t>
  </si>
  <si>
    <t>MRP-S33</t>
  </si>
  <si>
    <t>Mitochondrial ribosomal subunit S27</t>
  </si>
  <si>
    <t>PF08294</t>
  </si>
  <si>
    <t>TIM21</t>
  </si>
  <si>
    <t>PF08295</t>
  </si>
  <si>
    <t>Sin3_corepress</t>
  </si>
  <si>
    <t>Sin3 family co-repressor</t>
  </si>
  <si>
    <t>PF08297</t>
  </si>
  <si>
    <t>U3_snoRNA_assoc</t>
  </si>
  <si>
    <t>U3 snoRNA associated</t>
  </si>
  <si>
    <t>PF08298</t>
  </si>
  <si>
    <t>AAA_PrkA</t>
  </si>
  <si>
    <t>PrkA AAA domain</t>
  </si>
  <si>
    <t>PF08299</t>
  </si>
  <si>
    <t>Bac_DnaA_C</t>
  </si>
  <si>
    <t>Bacterial dnaA protein helix-turn-helix</t>
  </si>
  <si>
    <t>PF08300</t>
  </si>
  <si>
    <t>HCV_NS5a_1a</t>
  </si>
  <si>
    <t>Hepatitis C virus non-structural 5a zinc finger domain</t>
  </si>
  <si>
    <t>PF08301</t>
  </si>
  <si>
    <t>HCV_NS5a_1b</t>
  </si>
  <si>
    <t>Hepatitis C virus non-structural 5a domain 1b</t>
  </si>
  <si>
    <t>PF08302</t>
  </si>
  <si>
    <t>tRNA_lig_CPD</t>
  </si>
  <si>
    <t>Fungal tRNA ligase phosphodiesterase domain</t>
  </si>
  <si>
    <t>PF08303</t>
  </si>
  <si>
    <t>tRNA_lig_kinase</t>
  </si>
  <si>
    <t>tRNA ligase kinase domain</t>
  </si>
  <si>
    <t>PF08305</t>
  </si>
  <si>
    <t>NPCBM</t>
  </si>
  <si>
    <t>NPCBM/NEW2 domain</t>
  </si>
  <si>
    <t>PF08306</t>
  </si>
  <si>
    <t>Glyco_hydro_98M</t>
  </si>
  <si>
    <t>Glycosyl hydrolase family 98</t>
  </si>
  <si>
    <t>PF08307</t>
  </si>
  <si>
    <t>Glyco_hydro_98C</t>
  </si>
  <si>
    <t>Glycosyl hydrolase family 98 C-terminal domain</t>
  </si>
  <si>
    <t>PF08308</t>
  </si>
  <si>
    <t>PEGA</t>
  </si>
  <si>
    <t>PEGA domain</t>
  </si>
  <si>
    <t>PF08309</t>
  </si>
  <si>
    <t>LVIVD</t>
  </si>
  <si>
    <t>LVIVD repeat</t>
  </si>
  <si>
    <t>PF08310</t>
  </si>
  <si>
    <t>LGFP</t>
  </si>
  <si>
    <t>LGFP repeat</t>
  </si>
  <si>
    <t>PF08311</t>
  </si>
  <si>
    <t>Mad3_BUB1_I</t>
  </si>
  <si>
    <t>Mad3/BUB1 homology region 1</t>
  </si>
  <si>
    <t>PF08312</t>
  </si>
  <si>
    <t>cwf21</t>
  </si>
  <si>
    <t>cwf21 domain</t>
  </si>
  <si>
    <t>PF08313</t>
  </si>
  <si>
    <t>SCA7</t>
  </si>
  <si>
    <t>SCA7, zinc-binding domain</t>
  </si>
  <si>
    <t>PF08314</t>
  </si>
  <si>
    <t>Sec39</t>
  </si>
  <si>
    <t>Secretory pathway protein Sec39</t>
  </si>
  <si>
    <t>PF08315</t>
  </si>
  <si>
    <t>cwf18</t>
  </si>
  <si>
    <t xml:space="preserve">cwf18 pre-mRNA splicing factor </t>
  </si>
  <si>
    <t>PF08316</t>
  </si>
  <si>
    <t>Pal1</t>
  </si>
  <si>
    <t>Pal1 cell morphology protein</t>
  </si>
  <si>
    <t>PF08317</t>
  </si>
  <si>
    <t>Spc7</t>
  </si>
  <si>
    <t>Spc7 kinetochore protein</t>
  </si>
  <si>
    <t>PF08318</t>
  </si>
  <si>
    <t>COG4</t>
  </si>
  <si>
    <t>COG4 transport protein</t>
  </si>
  <si>
    <t>PF08320</t>
  </si>
  <si>
    <t>PIG-X</t>
  </si>
  <si>
    <t>PIG-X / PBN1</t>
  </si>
  <si>
    <t>PF08321</t>
  </si>
  <si>
    <t>PPP5</t>
  </si>
  <si>
    <t>PPP5 TPR repeat region</t>
  </si>
  <si>
    <t>PF08323</t>
  </si>
  <si>
    <t>Glyco_transf_5</t>
  </si>
  <si>
    <t>Starch synthase catalytic domain</t>
  </si>
  <si>
    <t>PF08324</t>
  </si>
  <si>
    <t>PUL</t>
  </si>
  <si>
    <t>PUL domain</t>
  </si>
  <si>
    <t>PF08325</t>
  </si>
  <si>
    <t>WLM</t>
  </si>
  <si>
    <t>WLM domain</t>
  </si>
  <si>
    <t>PF08326</t>
  </si>
  <si>
    <t>ACC_central</t>
  </si>
  <si>
    <t>Acetyl-CoA carboxylase, central region</t>
  </si>
  <si>
    <t>PF08327</t>
  </si>
  <si>
    <t>AHSA1</t>
  </si>
  <si>
    <t>Activator of Hsp9 ATPase homolog 1-like protein</t>
  </si>
  <si>
    <t>PF08328</t>
  </si>
  <si>
    <t>ASL_C</t>
  </si>
  <si>
    <t>Adenylosuccinate lyase C-terminal</t>
  </si>
  <si>
    <t>PF08329</t>
  </si>
  <si>
    <t>ChitinaseA_N</t>
  </si>
  <si>
    <t>Chitinase A, N-terminal domain</t>
  </si>
  <si>
    <t>PF08331</t>
  </si>
  <si>
    <t>Domain of unknown function (DUF173)</t>
  </si>
  <si>
    <t>PF08332</t>
  </si>
  <si>
    <t>CaMKII_AD</t>
  </si>
  <si>
    <t>Calcium/calmodulin dependent protein kinase II association domain</t>
  </si>
  <si>
    <t>PF08333</t>
  </si>
  <si>
    <t>DUF1725</t>
  </si>
  <si>
    <t>Protein of unknown function (DUF1725)</t>
  </si>
  <si>
    <t>PF08334</t>
  </si>
  <si>
    <t>T2SSG</t>
  </si>
  <si>
    <t>Type II secretion system (T2SS), protein G</t>
  </si>
  <si>
    <t>PF08335</t>
  </si>
  <si>
    <t>GlnD_UR_UTase</t>
  </si>
  <si>
    <t>GlnD PII-uridylyltransferase</t>
  </si>
  <si>
    <t>PF08336</t>
  </si>
  <si>
    <t>P4Ha_N</t>
  </si>
  <si>
    <t>Prolyl 4-Hydroxylase alpha-subunit, N-terminal region</t>
  </si>
  <si>
    <t>PF08337</t>
  </si>
  <si>
    <t>Plexin_cytopl</t>
  </si>
  <si>
    <t>Plexin cytoplasmic RasGAP domain</t>
  </si>
  <si>
    <t>PF08338</t>
  </si>
  <si>
    <t>DUF1731</t>
  </si>
  <si>
    <t>Domain of unknown function (DUF1731)</t>
  </si>
  <si>
    <t>PF08339</t>
  </si>
  <si>
    <t>RTX_C</t>
  </si>
  <si>
    <t>RTX C-terminal domain</t>
  </si>
  <si>
    <t>PF08340</t>
  </si>
  <si>
    <t>DUF1732</t>
  </si>
  <si>
    <t>Domain of unknown function (DUF1732)</t>
  </si>
  <si>
    <t>PF08341</t>
  </si>
  <si>
    <t>TED</t>
  </si>
  <si>
    <t>Thioester domain</t>
  </si>
  <si>
    <t>PF08343</t>
  </si>
  <si>
    <t>RNR_N</t>
  </si>
  <si>
    <t>Ribonucleotide reductase N-terminal</t>
  </si>
  <si>
    <t>PF08344</t>
  </si>
  <si>
    <t>TRP_2</t>
  </si>
  <si>
    <t>Transient receptor ion channel II</t>
  </si>
  <si>
    <t>PF08345</t>
  </si>
  <si>
    <t>YscJ_FliF_C</t>
  </si>
  <si>
    <t>Flagellar M-ring protein C-terminal</t>
  </si>
  <si>
    <t>PF08346</t>
  </si>
  <si>
    <t>AntA</t>
  </si>
  <si>
    <t>AntA/AntB antirepressor</t>
  </si>
  <si>
    <t>PF08347</t>
  </si>
  <si>
    <t>CTNNB1_binding</t>
  </si>
  <si>
    <t>N-terminal CTNNB1 binding</t>
  </si>
  <si>
    <t>PF08348</t>
  </si>
  <si>
    <t>PAS_6</t>
  </si>
  <si>
    <t>YheO-like PAS domain</t>
  </si>
  <si>
    <t>PF08349</t>
  </si>
  <si>
    <t>DUF1722</t>
  </si>
  <si>
    <t>Protein of unknown function (DUF1722)</t>
  </si>
  <si>
    <t>PF08350</t>
  </si>
  <si>
    <t>DUF1724</t>
  </si>
  <si>
    <t>Domain of unknown function (DUF1724)</t>
  </si>
  <si>
    <t>PF08351</t>
  </si>
  <si>
    <t>DUF1726</t>
  </si>
  <si>
    <t>Domain of unknown function (DUF1726)</t>
  </si>
  <si>
    <t>PF08352</t>
  </si>
  <si>
    <t>oligo_HPY</t>
  </si>
  <si>
    <t>Oligopeptide/dipeptide transporter, C-terminal region</t>
  </si>
  <si>
    <t>PF08353</t>
  </si>
  <si>
    <t>DUF1727</t>
  </si>
  <si>
    <t>Domain of unknown function (DUF1727)</t>
  </si>
  <si>
    <t>PF08354</t>
  </si>
  <si>
    <t>DUF1729</t>
  </si>
  <si>
    <t>Domain of unknown function (DUF1729)</t>
  </si>
  <si>
    <t>PF08355</t>
  </si>
  <si>
    <t>EF_assoc_1</t>
  </si>
  <si>
    <t>EF hand associated</t>
  </si>
  <si>
    <t>PF08356</t>
  </si>
  <si>
    <t>EF_assoc_2</t>
  </si>
  <si>
    <t>PF08357</t>
  </si>
  <si>
    <t>SEFIR</t>
  </si>
  <si>
    <t>SEFIR domain</t>
  </si>
  <si>
    <t>PF08358</t>
  </si>
  <si>
    <t>Flexi_CP_N</t>
  </si>
  <si>
    <t>Carlavirus coat</t>
  </si>
  <si>
    <t>PF08359</t>
  </si>
  <si>
    <t>TetR_C_4</t>
  </si>
  <si>
    <t>YsiA-like protein, C-terminal region</t>
  </si>
  <si>
    <t>PF08360</t>
  </si>
  <si>
    <t>TetR_C_5</t>
  </si>
  <si>
    <t>QacR-like protein, C-terminal region</t>
  </si>
  <si>
    <t>PF08361</t>
  </si>
  <si>
    <t>TetR_C_2</t>
  </si>
  <si>
    <t>MAATS-type transcriptional repressor, C-terminal region</t>
  </si>
  <si>
    <t>PF08362</t>
  </si>
  <si>
    <t>TetR_C_3</t>
  </si>
  <si>
    <t>YcdC-like protein, C-terminal region</t>
  </si>
  <si>
    <t>PF08363</t>
  </si>
  <si>
    <t>GbpC</t>
  </si>
  <si>
    <t>Glucan-binding protein C</t>
  </si>
  <si>
    <t>PF08364</t>
  </si>
  <si>
    <t>IF2_assoc</t>
  </si>
  <si>
    <t>Bacterial translation initiation factor IF-2 associated region</t>
  </si>
  <si>
    <t>PF08365</t>
  </si>
  <si>
    <t>IGF2_C</t>
  </si>
  <si>
    <t>Insulin-like growth factor II E-peptide</t>
  </si>
  <si>
    <t>PF08366</t>
  </si>
  <si>
    <t>LLGL</t>
  </si>
  <si>
    <t>LLGL2</t>
  </si>
  <si>
    <t>PF08367</t>
  </si>
  <si>
    <t>M16C_assoc</t>
  </si>
  <si>
    <t>Peptidase M16C associated</t>
  </si>
  <si>
    <t>PF08368</t>
  </si>
  <si>
    <t>FAST_2</t>
  </si>
  <si>
    <t>FAST kinase-like protein, subdomain 2</t>
  </si>
  <si>
    <t>PF08369</t>
  </si>
  <si>
    <t>PCP_red</t>
  </si>
  <si>
    <t>Proto-chlorophyllide reductase 57 kD subunit</t>
  </si>
  <si>
    <t>PF08370</t>
  </si>
  <si>
    <t>PDR_assoc</t>
  </si>
  <si>
    <t>Plant PDR ABC transporter associated</t>
  </si>
  <si>
    <t>PF08372</t>
  </si>
  <si>
    <t>PRT_C</t>
  </si>
  <si>
    <t>Plant phosphoribosyltransferase C-terminal</t>
  </si>
  <si>
    <t>PF08373</t>
  </si>
  <si>
    <t>RAP</t>
  </si>
  <si>
    <t>RAP domain</t>
  </si>
  <si>
    <t>PF08374</t>
  </si>
  <si>
    <t>Protocadherin</t>
  </si>
  <si>
    <t>PF08375</t>
  </si>
  <si>
    <t>Rpn3_C</t>
  </si>
  <si>
    <t>Proteasome regulatory subunit C-terminal</t>
  </si>
  <si>
    <t>PF08376</t>
  </si>
  <si>
    <t>NIT</t>
  </si>
  <si>
    <t>Nitrate and nitrite sensing</t>
  </si>
  <si>
    <t>PF08377</t>
  </si>
  <si>
    <t>MAP2_projctn</t>
  </si>
  <si>
    <t>MAP2/Tau projection domain</t>
  </si>
  <si>
    <t>PF08378</t>
  </si>
  <si>
    <t>NERD</t>
  </si>
  <si>
    <t>Nuclease-related domain</t>
  </si>
  <si>
    <t>PF08379</t>
  </si>
  <si>
    <t>Bact_transglu_N</t>
  </si>
  <si>
    <t>Bacterial transglutaminase-like N-terminal region</t>
  </si>
  <si>
    <t>PF08381</t>
  </si>
  <si>
    <t>BRX</t>
  </si>
  <si>
    <t>Transcription factor regulating root and shoot growth via Pin3</t>
  </si>
  <si>
    <t>PF08383</t>
  </si>
  <si>
    <t>Maf_N</t>
  </si>
  <si>
    <t>Maf N-terminal region</t>
  </si>
  <si>
    <t>PF08384</t>
  </si>
  <si>
    <t>NPP</t>
  </si>
  <si>
    <t>Pro-opiomelanocortin, N-terminal region</t>
  </si>
  <si>
    <t>PF08385</t>
  </si>
  <si>
    <t>DHC_N1</t>
  </si>
  <si>
    <t>Dynein heavy chain, N-terminal region 1</t>
  </si>
  <si>
    <t>PF08386</t>
  </si>
  <si>
    <t>Abhydrolase_4</t>
  </si>
  <si>
    <t>TAP-like protein</t>
  </si>
  <si>
    <t>PF08387</t>
  </si>
  <si>
    <t>FBD</t>
  </si>
  <si>
    <t>PF08388</t>
  </si>
  <si>
    <t>GIIM</t>
  </si>
  <si>
    <t>Group II intron, maturase-specific domain</t>
  </si>
  <si>
    <t>PF08389</t>
  </si>
  <si>
    <t>Xpo1</t>
  </si>
  <si>
    <t>Exportin 1-like protein</t>
  </si>
  <si>
    <t>PF08390</t>
  </si>
  <si>
    <t>TRAM1</t>
  </si>
  <si>
    <t>TRAM1-like protein</t>
  </si>
  <si>
    <t>PF08391</t>
  </si>
  <si>
    <t>Ly49</t>
  </si>
  <si>
    <t>Ly49-like protein, N-terminal region</t>
  </si>
  <si>
    <t>PF08392</t>
  </si>
  <si>
    <t>FAE1_CUT1_RppA</t>
  </si>
  <si>
    <t>FAE1/Type III polyketide synthase-like protein</t>
  </si>
  <si>
    <t>PF08393</t>
  </si>
  <si>
    <t>DHC_N2</t>
  </si>
  <si>
    <t>Dynein heavy chain, N-terminal region 2</t>
  </si>
  <si>
    <t>PF08394</t>
  </si>
  <si>
    <t>Arc_trans_TRASH</t>
  </si>
  <si>
    <t>Archaeal TRASH domain</t>
  </si>
  <si>
    <t>PF08395</t>
  </si>
  <si>
    <t>7tm_7</t>
  </si>
  <si>
    <t>7tm Chemosensory receptor</t>
  </si>
  <si>
    <t>PF08396</t>
  </si>
  <si>
    <t>Toxin_34</t>
  </si>
  <si>
    <t>Spider toxin omega agatoxin/Tx1 family</t>
  </si>
  <si>
    <t>PF08397</t>
  </si>
  <si>
    <t>IMD</t>
  </si>
  <si>
    <t>IRSp53/MIM homology domain</t>
  </si>
  <si>
    <t>PF08398</t>
  </si>
  <si>
    <t>Parvo_coat_N</t>
  </si>
  <si>
    <t>Parvovirus coat protein VP1</t>
  </si>
  <si>
    <t>PF08399</t>
  </si>
  <si>
    <t>VWA_N</t>
  </si>
  <si>
    <t>VWA N-terminal</t>
  </si>
  <si>
    <t>PF08400</t>
  </si>
  <si>
    <t>phage_tail_N</t>
  </si>
  <si>
    <t>Prophage tail fibre N-terminal</t>
  </si>
  <si>
    <t>PF08401</t>
  </si>
  <si>
    <t>DUF1738</t>
  </si>
  <si>
    <t>Domain of unknown function (DUF1738)</t>
  </si>
  <si>
    <t>PF08402</t>
  </si>
  <si>
    <t>TOBE_2</t>
  </si>
  <si>
    <t>PF08403</t>
  </si>
  <si>
    <t>AA_permease_N</t>
  </si>
  <si>
    <t>Amino acid permease N-terminal</t>
  </si>
  <si>
    <t>PF08404</t>
  </si>
  <si>
    <t>Baculo_p74_N</t>
  </si>
  <si>
    <t>Baculoviridae P74 N-terminal</t>
  </si>
  <si>
    <t>PF08405</t>
  </si>
  <si>
    <t>Calici_PP_N</t>
  </si>
  <si>
    <t>Viral polyprotein N-terminal</t>
  </si>
  <si>
    <t>PF08406</t>
  </si>
  <si>
    <t>CbbQ_C</t>
  </si>
  <si>
    <t xml:space="preserve">CbbQ/NirQ/NorQ C-terminal </t>
  </si>
  <si>
    <t>PF08407</t>
  </si>
  <si>
    <t>Chitin_synth_1N</t>
  </si>
  <si>
    <t>Chitin synthase N-terminal</t>
  </si>
  <si>
    <t>PF08408</t>
  </si>
  <si>
    <t>DNA_pol_B_3</t>
  </si>
  <si>
    <t>DNA polymerase family B viral insert</t>
  </si>
  <si>
    <t>PF08409</t>
  </si>
  <si>
    <t>DUF1736</t>
  </si>
  <si>
    <t>Domain of unknown function (DUF1736)</t>
  </si>
  <si>
    <t>PF08410</t>
  </si>
  <si>
    <t>DUF1737</t>
  </si>
  <si>
    <t>Domain of unknown function (DUF1737)</t>
  </si>
  <si>
    <t>PF08411</t>
  </si>
  <si>
    <t>Exonuc_X-T_C</t>
  </si>
  <si>
    <t>Exonuclease C-terminal</t>
  </si>
  <si>
    <t>PF08412</t>
  </si>
  <si>
    <t>Ion_trans_N</t>
  </si>
  <si>
    <t>Ion transport protein N-terminal</t>
  </si>
  <si>
    <t>PF08414</t>
  </si>
  <si>
    <t>NADPH_Ox</t>
  </si>
  <si>
    <t>Respiratory burst NADPH oxidase</t>
  </si>
  <si>
    <t>PF08415</t>
  </si>
  <si>
    <t>NRPS</t>
  </si>
  <si>
    <t>Nonribosomal peptide synthase</t>
  </si>
  <si>
    <t>PF08416</t>
  </si>
  <si>
    <t>PTB</t>
  </si>
  <si>
    <t>Phosphotyrosine-binding domain</t>
  </si>
  <si>
    <t>PF08417</t>
  </si>
  <si>
    <t>PaO</t>
  </si>
  <si>
    <t>Pheophorbide a oxygenase</t>
  </si>
  <si>
    <t>PF08418</t>
  </si>
  <si>
    <t>Pol_alpha_B_N</t>
  </si>
  <si>
    <t>DNA polymerase alpha subunit B N-terminal</t>
  </si>
  <si>
    <t>PF08421</t>
  </si>
  <si>
    <t>Methyltransf_13</t>
  </si>
  <si>
    <t>Putative zinc binding domain</t>
  </si>
  <si>
    <t>PF08423</t>
  </si>
  <si>
    <t>Rad51</t>
  </si>
  <si>
    <t>PF08424</t>
  </si>
  <si>
    <t>NRDE-2</t>
  </si>
  <si>
    <t>NRDE-2, necessary for RNA interference</t>
  </si>
  <si>
    <t>PF08426</t>
  </si>
  <si>
    <t>ICE2</t>
  </si>
  <si>
    <t>PF08427</t>
  </si>
  <si>
    <t>DUF1741</t>
  </si>
  <si>
    <t>Domain of unknown function (DUF1741)</t>
  </si>
  <si>
    <t>PF08428</t>
  </si>
  <si>
    <t>Rib</t>
  </si>
  <si>
    <t>Rib/alpha-like repeat</t>
  </si>
  <si>
    <t>PF08429</t>
  </si>
  <si>
    <t>PLU-1</t>
  </si>
  <si>
    <t>PLU-1-like protein</t>
  </si>
  <si>
    <t>PF08430</t>
  </si>
  <si>
    <t>Forkhead_N</t>
  </si>
  <si>
    <t>Forkhead N-terminal region</t>
  </si>
  <si>
    <t>PF08432</t>
  </si>
  <si>
    <t>Vfa1</t>
  </si>
  <si>
    <t>AAA-ATPase Vps4-associated protein 1</t>
  </si>
  <si>
    <t>PF08433</t>
  </si>
  <si>
    <t>KTI12</t>
  </si>
  <si>
    <t xml:space="preserve">Chromatin associated protein KTI12 </t>
  </si>
  <si>
    <t>PF08434</t>
  </si>
  <si>
    <t>CLCA</t>
  </si>
  <si>
    <t>PF08435</t>
  </si>
  <si>
    <t>Calici_coat_C</t>
  </si>
  <si>
    <t>Calicivirus coat protein C-terminal</t>
  </si>
  <si>
    <t>PF08436</t>
  </si>
  <si>
    <t>DXP_redisom_C</t>
  </si>
  <si>
    <t>1-deoxy-D-xylulose 5-phosphate reductoisomerase C-terminal</t>
  </si>
  <si>
    <t>PF08437</t>
  </si>
  <si>
    <t>Glyco_transf_8C</t>
  </si>
  <si>
    <t>Glycosyl transferase family 8 C-terminal</t>
  </si>
  <si>
    <t>PF08438</t>
  </si>
  <si>
    <t>MMR_HSR1_C</t>
  </si>
  <si>
    <t>GTPase of unknown function C-terminal</t>
  </si>
  <si>
    <t>PF08439</t>
  </si>
  <si>
    <t>Peptidase_M3_N</t>
  </si>
  <si>
    <t>Oligopeptidase F</t>
  </si>
  <si>
    <t>PF08440</t>
  </si>
  <si>
    <t>Poty_PP</t>
  </si>
  <si>
    <t>Potyviridae polyprotein</t>
  </si>
  <si>
    <t>PF08441</t>
  </si>
  <si>
    <t>Integrin_alpha2</t>
  </si>
  <si>
    <t>Integrin alpha</t>
  </si>
  <si>
    <t>PF08442</t>
  </si>
  <si>
    <t>ATP-grasp_2</t>
  </si>
  <si>
    <t>PF08443</t>
  </si>
  <si>
    <t>RimK</t>
  </si>
  <si>
    <t>RimK-like ATP-grasp domain</t>
  </si>
  <si>
    <t>PF08444</t>
  </si>
  <si>
    <t>Gly_acyl_tr_C</t>
  </si>
  <si>
    <t>Aralkyl acyl-CoA:amino acid N-acyltransferase, C-terminal region</t>
  </si>
  <si>
    <t>PF08445</t>
  </si>
  <si>
    <t>FR47</t>
  </si>
  <si>
    <t>FR47-like protein</t>
  </si>
  <si>
    <t>PF08446</t>
  </si>
  <si>
    <t>PAS_2</t>
  </si>
  <si>
    <t>PF08447</t>
  </si>
  <si>
    <t>PAS_3</t>
  </si>
  <si>
    <t>PF08448</t>
  </si>
  <si>
    <t>PAS_4</t>
  </si>
  <si>
    <t>PF08449</t>
  </si>
  <si>
    <t>UAA</t>
  </si>
  <si>
    <t>UAA transporter family</t>
  </si>
  <si>
    <t>PF08450</t>
  </si>
  <si>
    <t>SGL</t>
  </si>
  <si>
    <t>SMP-3/Gluconolaconase/LRE-like region</t>
  </si>
  <si>
    <t>PF08451</t>
  </si>
  <si>
    <t>A_deaminase_N</t>
  </si>
  <si>
    <t>Adenosine/AMP deaminase N-terminal</t>
  </si>
  <si>
    <t>PF08452</t>
  </si>
  <si>
    <t>DNAP_B_exo_N</t>
  </si>
  <si>
    <t>DNA polymerase family B exonuclease domain, N-terminal</t>
  </si>
  <si>
    <t>PF08453</t>
  </si>
  <si>
    <t>Peptidase_M9_N</t>
  </si>
  <si>
    <t>Peptidase family M9 N-terminal</t>
  </si>
  <si>
    <t>PF08454</t>
  </si>
  <si>
    <t>RIH_assoc</t>
  </si>
  <si>
    <t>RyR and IP3R Homology associated</t>
  </si>
  <si>
    <t>PF08455</t>
  </si>
  <si>
    <t>SNF2_assoc</t>
  </si>
  <si>
    <t>Bacterial SNF2 helicase associated</t>
  </si>
  <si>
    <t>PF08456</t>
  </si>
  <si>
    <t>Vmethyltransf_C</t>
  </si>
  <si>
    <t>Viral methyltransferase C-terminal</t>
  </si>
  <si>
    <t>PF08457</t>
  </si>
  <si>
    <t>Sfi1</t>
  </si>
  <si>
    <t>Sfi1 spindle body protein</t>
  </si>
  <si>
    <t>PF08458</t>
  </si>
  <si>
    <t>PH_2</t>
  </si>
  <si>
    <t>Plant pleckstrin homology-like region</t>
  </si>
  <si>
    <t>PF08459</t>
  </si>
  <si>
    <t>UvrC_HhH_N</t>
  </si>
  <si>
    <t>UvrC Helix-hairpin-helix N-terminal</t>
  </si>
  <si>
    <t>PF08460</t>
  </si>
  <si>
    <t>SH3_5</t>
  </si>
  <si>
    <t>PF08461</t>
  </si>
  <si>
    <t>HTH_12</t>
  </si>
  <si>
    <t>Ribonuclease R winged-helix domain</t>
  </si>
  <si>
    <t>PF08462</t>
  </si>
  <si>
    <t>Carmo_coat_C</t>
  </si>
  <si>
    <t>Carmovirus coat protein</t>
  </si>
  <si>
    <t>PF08463</t>
  </si>
  <si>
    <t>EcoEI_R_C</t>
  </si>
  <si>
    <t>EcoEI R protein C-terminal</t>
  </si>
  <si>
    <t>PF08464</t>
  </si>
  <si>
    <t>Gemini_AC4_5_2</t>
  </si>
  <si>
    <t>PF08465</t>
  </si>
  <si>
    <t>Herpes_TK_C</t>
  </si>
  <si>
    <t>Thymidine kinase from Herpesvirus C-terminal</t>
  </si>
  <si>
    <t>PF08466</t>
  </si>
  <si>
    <t>IRK_N</t>
  </si>
  <si>
    <t>Inward rectifier potassium channel N-terminal</t>
  </si>
  <si>
    <t>PF08467</t>
  </si>
  <si>
    <t>Luteo_P1-P2</t>
  </si>
  <si>
    <t>Luteovirus RNA polymerase P1-P2/replicase</t>
  </si>
  <si>
    <t>PF08468</t>
  </si>
  <si>
    <t>MTS_N</t>
  </si>
  <si>
    <t>Methyltransferase small domain N-terminal</t>
  </si>
  <si>
    <t>PF08469</t>
  </si>
  <si>
    <t>NPHI_C</t>
  </si>
  <si>
    <t>Nucleoside triphosphatase I C-terminal</t>
  </si>
  <si>
    <t>PF08470</t>
  </si>
  <si>
    <t>NTNH_C</t>
  </si>
  <si>
    <t>Nontoxic nonhaemagglutinin C-terminal</t>
  </si>
  <si>
    <t>PF08471</t>
  </si>
  <si>
    <t>Ribonuc_red_2_N</t>
  </si>
  <si>
    <t>Class II vitamin B12-dependent ribonucleotide reductase</t>
  </si>
  <si>
    <t>PF08472</t>
  </si>
  <si>
    <t>S6PP_C</t>
  </si>
  <si>
    <t>Sucrose-6-phosphate phosphohydrolase C-terminal</t>
  </si>
  <si>
    <t>PF08473</t>
  </si>
  <si>
    <t>VGCC_alpha2</t>
  </si>
  <si>
    <t>Neuronal voltage-dependent calcium channel alpha 2acd</t>
  </si>
  <si>
    <t>PF08474</t>
  </si>
  <si>
    <t>MYT1</t>
  </si>
  <si>
    <t>Myelin transcription factor 1</t>
  </si>
  <si>
    <t>PF08475</t>
  </si>
  <si>
    <t>Baculo_VP91_N</t>
  </si>
  <si>
    <t>Viral capsid protein 91 N-terminal</t>
  </si>
  <si>
    <t>PF08476</t>
  </si>
  <si>
    <t>VD1_N</t>
  </si>
  <si>
    <t>Viral D1 N-terminal</t>
  </si>
  <si>
    <t>PF08477</t>
  </si>
  <si>
    <t>Roc</t>
  </si>
  <si>
    <t>Ras of Complex, Roc, domain of DAPkinase</t>
  </si>
  <si>
    <t>PF08478</t>
  </si>
  <si>
    <t>POTRA_1</t>
  </si>
  <si>
    <t>POTRA domain, FtsQ-type</t>
  </si>
  <si>
    <t>PF08479</t>
  </si>
  <si>
    <t>POTRA_2</t>
  </si>
  <si>
    <t>POTRA domain, ShlB-type</t>
  </si>
  <si>
    <t>PF08480</t>
  </si>
  <si>
    <t>Disaggr_assoc</t>
  </si>
  <si>
    <t>Disaggregatase related</t>
  </si>
  <si>
    <t>PF08481</t>
  </si>
  <si>
    <t>GBS_Bsp-like</t>
  </si>
  <si>
    <t>GBS Bsp-like repeat</t>
  </si>
  <si>
    <t>PF08482</t>
  </si>
  <si>
    <t>HrpB_C</t>
  </si>
  <si>
    <t>ATP-dependent helicase C-terminal</t>
  </si>
  <si>
    <t>PF08483</t>
  </si>
  <si>
    <t>IstB_IS21_ATP</t>
  </si>
  <si>
    <t>IstB-like ATP binding N-terminal</t>
  </si>
  <si>
    <t>PF08484</t>
  </si>
  <si>
    <t>Methyltransf_14</t>
  </si>
  <si>
    <t>C-methyltransferase C-terminal domain</t>
  </si>
  <si>
    <t>PF08485</t>
  </si>
  <si>
    <t>Polysacc_syn_2C</t>
  </si>
  <si>
    <t>Polysaccharide biosynthesis protein C-terminal</t>
  </si>
  <si>
    <t>PF08486</t>
  </si>
  <si>
    <t>SpoIID</t>
  </si>
  <si>
    <t>Stage II sporulation protein</t>
  </si>
  <si>
    <t>PF08487</t>
  </si>
  <si>
    <t>VIT</t>
  </si>
  <si>
    <t>Vault protein inter-alpha-trypsin domain</t>
  </si>
  <si>
    <t>PF08488</t>
  </si>
  <si>
    <t>WAK</t>
  </si>
  <si>
    <t>Wall-associated kinase</t>
  </si>
  <si>
    <t>PF08489</t>
  </si>
  <si>
    <t>DUF1743</t>
  </si>
  <si>
    <t>Domain of unknown function (DUF1743)</t>
  </si>
  <si>
    <t>PF08490</t>
  </si>
  <si>
    <t>DUF1744</t>
  </si>
  <si>
    <t>Domain of unknown function (DUF1744)</t>
  </si>
  <si>
    <t>PF08491</t>
  </si>
  <si>
    <t>SE</t>
  </si>
  <si>
    <t>Squalene epoxidase</t>
  </si>
  <si>
    <t>PF08492</t>
  </si>
  <si>
    <t>SRP72</t>
  </si>
  <si>
    <t>SRP72 RNA-binding domain</t>
  </si>
  <si>
    <t>PF08493</t>
  </si>
  <si>
    <t>AflR</t>
  </si>
  <si>
    <t>Aflatoxin regulatory protein</t>
  </si>
  <si>
    <t>PF08494</t>
  </si>
  <si>
    <t>DEAD_assoc</t>
  </si>
  <si>
    <t>DEAD/H associated</t>
  </si>
  <si>
    <t>PF08495</t>
  </si>
  <si>
    <t>FIST</t>
  </si>
  <si>
    <t>FIST N domain</t>
  </si>
  <si>
    <t>PF08496</t>
  </si>
  <si>
    <t>Peptidase_S49_N</t>
  </si>
  <si>
    <t>Peptidase family S49 N-terminal</t>
  </si>
  <si>
    <t>PF08497</t>
  </si>
  <si>
    <t>Radical_SAM_N</t>
  </si>
  <si>
    <t>Radical SAM N-terminal</t>
  </si>
  <si>
    <t>PF08498</t>
  </si>
  <si>
    <t>Sterol_MT_C</t>
  </si>
  <si>
    <t>Sterol methyltransferase C-terminal</t>
  </si>
  <si>
    <t>PF08499</t>
  </si>
  <si>
    <t>PDEase_I_N</t>
  </si>
  <si>
    <t>3'5'-cyclic nucleotide phosphodiesterase N-terminal</t>
  </si>
  <si>
    <t>PF08500</t>
  </si>
  <si>
    <t>Tombus_P33</t>
  </si>
  <si>
    <t xml:space="preserve">Tombusvirus p33 </t>
  </si>
  <si>
    <t>PF08501</t>
  </si>
  <si>
    <t>Shikimate_dh_N</t>
  </si>
  <si>
    <t>Shikimate dehydrogenase substrate binding domain</t>
  </si>
  <si>
    <t>PF08502</t>
  </si>
  <si>
    <t>LeuA_dimer</t>
  </si>
  <si>
    <t>LeuA allosteric (dimerisation) domain</t>
  </si>
  <si>
    <t>PF08503</t>
  </si>
  <si>
    <t>DapH_N</t>
  </si>
  <si>
    <t>Tetrahydrodipicolinate succinyltransferase N-terminal</t>
  </si>
  <si>
    <t>PF08504</t>
  </si>
  <si>
    <t>RunxI</t>
  </si>
  <si>
    <t>Runx inhibition domain</t>
  </si>
  <si>
    <t>PF08505</t>
  </si>
  <si>
    <t>MMR1</t>
  </si>
  <si>
    <t>Mitochondrial Myo2 receptor-related protein</t>
  </si>
  <si>
    <t>PF08506</t>
  </si>
  <si>
    <t>Cse1</t>
  </si>
  <si>
    <t>PF08507</t>
  </si>
  <si>
    <t>COPI_assoc</t>
  </si>
  <si>
    <t>COPI associated protein</t>
  </si>
  <si>
    <t>PF08508</t>
  </si>
  <si>
    <t>DUF1746</t>
  </si>
  <si>
    <t>Fungal domain of unknown function (DUF1746)</t>
  </si>
  <si>
    <t>PF08509</t>
  </si>
  <si>
    <t>Ad_cyc_g-alpha</t>
  </si>
  <si>
    <t>Adenylate cyclase G-alpha binding domain</t>
  </si>
  <si>
    <t>PF08510</t>
  </si>
  <si>
    <t>PIG-P</t>
  </si>
  <si>
    <t>PF08511</t>
  </si>
  <si>
    <t>COQ9</t>
  </si>
  <si>
    <t>PF08512</t>
  </si>
  <si>
    <t>Rtt16</t>
  </si>
  <si>
    <t>Histone chaperone Rttp16-like</t>
  </si>
  <si>
    <t>PF08513</t>
  </si>
  <si>
    <t>LisH</t>
  </si>
  <si>
    <t>PF08514</t>
  </si>
  <si>
    <t>STAG</t>
  </si>
  <si>
    <t xml:space="preserve">STAG domain  </t>
  </si>
  <si>
    <t>PF08515</t>
  </si>
  <si>
    <t>TGF_beta_GS</t>
  </si>
  <si>
    <t>Transforming growth factor beta type I GS-motif</t>
  </si>
  <si>
    <t>PF08516</t>
  </si>
  <si>
    <t>ADAM_CR</t>
  </si>
  <si>
    <t>ADAM cysteine-rich</t>
  </si>
  <si>
    <t>PF08517</t>
  </si>
  <si>
    <t>AXH</t>
  </si>
  <si>
    <t>Ataxin-1 and HBP1 module (AXH)</t>
  </si>
  <si>
    <t>PF08518</t>
  </si>
  <si>
    <t>GIT_SHD</t>
  </si>
  <si>
    <t>Spa2 homology domain (SHD) of GIT</t>
  </si>
  <si>
    <t>PF08519</t>
  </si>
  <si>
    <t>RFC1</t>
  </si>
  <si>
    <t>Replication factor RFC1 C terminal domain</t>
  </si>
  <si>
    <t>PF08520</t>
  </si>
  <si>
    <t>DUF1748</t>
  </si>
  <si>
    <t>Fungal protein of unknown function (DUF1748)</t>
  </si>
  <si>
    <t>PF08521</t>
  </si>
  <si>
    <t>2CSK_N</t>
  </si>
  <si>
    <t>Two-component sensor kinase N-terminal</t>
  </si>
  <si>
    <t>PF08522</t>
  </si>
  <si>
    <t>DUF1735</t>
  </si>
  <si>
    <t>Domain of unknown function (DUF1735)</t>
  </si>
  <si>
    <t>PF08523</t>
  </si>
  <si>
    <t>MBF1</t>
  </si>
  <si>
    <t>Multiprotein bridging factor 1</t>
  </si>
  <si>
    <t>PF08524</t>
  </si>
  <si>
    <t>rRNA_processing</t>
  </si>
  <si>
    <t>rRNA processing</t>
  </si>
  <si>
    <t>PF08525</t>
  </si>
  <si>
    <t>OapA_N</t>
  </si>
  <si>
    <t>Opacity-associated protein A N-terminal motif</t>
  </si>
  <si>
    <t>PF08526</t>
  </si>
  <si>
    <t>PAD_N</t>
  </si>
  <si>
    <t>Protein-arginine deiminase (PAD) N-terminal domain</t>
  </si>
  <si>
    <t>PF08527</t>
  </si>
  <si>
    <t>PAD_M</t>
  </si>
  <si>
    <t>Protein-arginine deiminase (PAD) middle domain</t>
  </si>
  <si>
    <t>PF08528</t>
  </si>
  <si>
    <t>Whi5</t>
  </si>
  <si>
    <t>Whi5 like</t>
  </si>
  <si>
    <t>PF08529</t>
  </si>
  <si>
    <t>NusA_N</t>
  </si>
  <si>
    <t>NusA N-terminal domain</t>
  </si>
  <si>
    <t>PF08530</t>
  </si>
  <si>
    <t>PepX_C</t>
  </si>
  <si>
    <t>X-Pro dipeptidyl-peptidase C-terminal non-catalytic domain</t>
  </si>
  <si>
    <t>PF08531</t>
  </si>
  <si>
    <t>Bac_rhamnosid_N</t>
  </si>
  <si>
    <t>Alpha-L-rhamnosidase N-terminal domain</t>
  </si>
  <si>
    <t>PF08532</t>
  </si>
  <si>
    <t>Glyco_hydro_42M</t>
  </si>
  <si>
    <t>Beta-galactosidase trimerisation domain</t>
  </si>
  <si>
    <t>PF08533</t>
  </si>
  <si>
    <t>Glyco_hydro_42C</t>
  </si>
  <si>
    <t>Beta-galactosidase C-terminal domain</t>
  </si>
  <si>
    <t>PF08534</t>
  </si>
  <si>
    <t>Redoxin</t>
  </si>
  <si>
    <t>PF08535</t>
  </si>
  <si>
    <t>KorB</t>
  </si>
  <si>
    <t>KorB domain</t>
  </si>
  <si>
    <t>PF08536</t>
  </si>
  <si>
    <t>Whirly</t>
  </si>
  <si>
    <t>Whirly transcription factor</t>
  </si>
  <si>
    <t>PF08537</t>
  </si>
  <si>
    <t>NBP1</t>
  </si>
  <si>
    <t>Fungal Nap binding protein NBP1</t>
  </si>
  <si>
    <t>PF08538</t>
  </si>
  <si>
    <t>DUF1749</t>
  </si>
  <si>
    <t>Protein of unknown function (DUF1749)</t>
  </si>
  <si>
    <t>PF08539</t>
  </si>
  <si>
    <t>HbrB</t>
  </si>
  <si>
    <t>HbrB-like</t>
  </si>
  <si>
    <t>PF08540</t>
  </si>
  <si>
    <t>HMG_CoA_synt_C</t>
  </si>
  <si>
    <t>Hydroxymethylglutaryl-coenzyme A synthase C terminal</t>
  </si>
  <si>
    <t>PF08541</t>
  </si>
  <si>
    <t>ACP_syn_III_C</t>
  </si>
  <si>
    <t xml:space="preserve">3-Oxoacyl-[acyl-carrier-protein (ACP)] synthase III C terminal  </t>
  </si>
  <si>
    <t>PF08542</t>
  </si>
  <si>
    <t>Rep_fac_C</t>
  </si>
  <si>
    <t>Replication factor C C-terminal domain</t>
  </si>
  <si>
    <t>PF08543</t>
  </si>
  <si>
    <t>Phos_pyr_kin</t>
  </si>
  <si>
    <t>Phosphomethylpyrimidine kinase</t>
  </si>
  <si>
    <t>PF08544</t>
  </si>
  <si>
    <t>GHMP_kinases_C</t>
  </si>
  <si>
    <t xml:space="preserve">GHMP kinases C terminal </t>
  </si>
  <si>
    <t>PF08545</t>
  </si>
  <si>
    <t>ACP_syn_III</t>
  </si>
  <si>
    <t>3-Oxoacyl-[acyl-carrier-protein (ACP)] synthase III</t>
  </si>
  <si>
    <t>PF08546</t>
  </si>
  <si>
    <t>ApbA_C</t>
  </si>
  <si>
    <t>Ketopantoate reductase PanE/ApbA C terminal</t>
  </si>
  <si>
    <t>PF08547</t>
  </si>
  <si>
    <t>CIA3</t>
  </si>
  <si>
    <t>Complex I intermediate-associated protein 3 (CIA3)</t>
  </si>
  <si>
    <t>PF08548</t>
  </si>
  <si>
    <t>Peptidase_M1_C</t>
  </si>
  <si>
    <t>Peptidase M1 serralysin C terminal</t>
  </si>
  <si>
    <t>PF08549</t>
  </si>
  <si>
    <t>SWI-SNF_Ssr4</t>
  </si>
  <si>
    <t>Fungal domain of unknown function (DUF175)</t>
  </si>
  <si>
    <t>PF08550</t>
  </si>
  <si>
    <t>DUF1752</t>
  </si>
  <si>
    <t>Fungal protein of unknown function (DUF1752)</t>
  </si>
  <si>
    <t>PF08551</t>
  </si>
  <si>
    <t>DUF1751</t>
  </si>
  <si>
    <t>Eukaryotic integral membrane protein (DUF1751)</t>
  </si>
  <si>
    <t>PF08552</t>
  </si>
  <si>
    <t>Kei1</t>
  </si>
  <si>
    <t>Inositolphosphorylceramide synthase subunit Kei1</t>
  </si>
  <si>
    <t>PF08553</t>
  </si>
  <si>
    <t>VID27</t>
  </si>
  <si>
    <t>VID27 cytoplasmic protein</t>
  </si>
  <si>
    <t>PF08555</t>
  </si>
  <si>
    <t>DUF1754</t>
  </si>
  <si>
    <t>Eukaryotic family of unknown function (DUF1754)</t>
  </si>
  <si>
    <t>PF08557</t>
  </si>
  <si>
    <t>Lipid_DES</t>
  </si>
  <si>
    <t>Sphingolipid Delta4-desaturase (DES)</t>
  </si>
  <si>
    <t>PF08558</t>
  </si>
  <si>
    <t>TRF</t>
  </si>
  <si>
    <t>Telomere repeat binding factor (TRF)</t>
  </si>
  <si>
    <t>PF08559</t>
  </si>
  <si>
    <t>Cut8</t>
  </si>
  <si>
    <t>Cut8, nuclear proteasome tether protein</t>
  </si>
  <si>
    <t>PF08560</t>
  </si>
  <si>
    <t>DUF1757</t>
  </si>
  <si>
    <t>Protein of unknown function (DUF1757)</t>
  </si>
  <si>
    <t>PF08561</t>
  </si>
  <si>
    <t>Ribosomal_L37</t>
  </si>
  <si>
    <t>Mitochondrial ribosomal protein L37</t>
  </si>
  <si>
    <t>PF08562</t>
  </si>
  <si>
    <t>Crisp</t>
  </si>
  <si>
    <t>PF08563</t>
  </si>
  <si>
    <t>P53_TAD</t>
  </si>
  <si>
    <t>P53 transactivation motif</t>
  </si>
  <si>
    <t>PF08564</t>
  </si>
  <si>
    <t>CDC37_C</t>
  </si>
  <si>
    <t>Cdc37 C terminal domain</t>
  </si>
  <si>
    <t>PF08565</t>
  </si>
  <si>
    <t>CDC37_M</t>
  </si>
  <si>
    <t>Cdc37 Hsp9 binding domain</t>
  </si>
  <si>
    <t>PF08566</t>
  </si>
  <si>
    <t>Pam17</t>
  </si>
  <si>
    <t>Mitochondrial import protein Pam17</t>
  </si>
  <si>
    <t>PF08567</t>
  </si>
  <si>
    <t>PH_TFIIH</t>
  </si>
  <si>
    <t>TFIIH p62 subunit, N-terminal domain</t>
  </si>
  <si>
    <t>PF08568</t>
  </si>
  <si>
    <t>Kinetochor_Ybp2</t>
  </si>
  <si>
    <t>Uncharacterised protein family, YAP/Alf4/glomulin</t>
  </si>
  <si>
    <t>PF08569</t>
  </si>
  <si>
    <t>Mo25</t>
  </si>
  <si>
    <t>Mo25-like</t>
  </si>
  <si>
    <t>PF08570</t>
  </si>
  <si>
    <t>DUF1761</t>
  </si>
  <si>
    <t>Protein of unknown function (DUF1761)</t>
  </si>
  <si>
    <t>PF08571</t>
  </si>
  <si>
    <t>Yos1</t>
  </si>
  <si>
    <t>Yos1-like</t>
  </si>
  <si>
    <t>PF08572</t>
  </si>
  <si>
    <t>PRP3</t>
  </si>
  <si>
    <t>pre-mRNA processing factor 3 (PRP3)</t>
  </si>
  <si>
    <t>PF08573</t>
  </si>
  <si>
    <t>SAE2</t>
  </si>
  <si>
    <t>DNA repair protein endonuclease SAE2/CtIP C-terminus</t>
  </si>
  <si>
    <t>PF08574</t>
  </si>
  <si>
    <t>DUF1762</t>
  </si>
  <si>
    <t>Protein of unknown function (DUF1762)</t>
  </si>
  <si>
    <t>PF08576</t>
  </si>
  <si>
    <t>DUF1764</t>
  </si>
  <si>
    <t>Eukaryotic protein of unknown function (DUF1764)</t>
  </si>
  <si>
    <t>PF08577</t>
  </si>
  <si>
    <t>PI31_Prot_C</t>
  </si>
  <si>
    <t xml:space="preserve">PI31 proteasome regulator </t>
  </si>
  <si>
    <t>PF08578</t>
  </si>
  <si>
    <t>DUF1765</t>
  </si>
  <si>
    <t>Protein of unknown function (DUF1765)</t>
  </si>
  <si>
    <t>PF08579</t>
  </si>
  <si>
    <t>RPM2</t>
  </si>
  <si>
    <t>Mitochondrial ribonuclease P subunit (RPM2)</t>
  </si>
  <si>
    <t>PF08580</t>
  </si>
  <si>
    <t>KAR9</t>
  </si>
  <si>
    <t>Yeast cortical protein KAR9</t>
  </si>
  <si>
    <t>PF08581</t>
  </si>
  <si>
    <t>Tup_N</t>
  </si>
  <si>
    <t>Tup N-terminal</t>
  </si>
  <si>
    <t>PF08583</t>
  </si>
  <si>
    <t>Cmc1</t>
  </si>
  <si>
    <t>Cytochrome c oxidase biogenesis protein Cmc1 like</t>
  </si>
  <si>
    <t>PF08584</t>
  </si>
  <si>
    <t>Ribonuc_P_4</t>
  </si>
  <si>
    <t>Ribonuclease P 4kDa (Rpp4) subunit</t>
  </si>
  <si>
    <t>PF08585</t>
  </si>
  <si>
    <t>RMI1_N</t>
  </si>
  <si>
    <t>RecQ mediated genome instability protein</t>
  </si>
  <si>
    <t>PF08586</t>
  </si>
  <si>
    <t>Rsc14</t>
  </si>
  <si>
    <t>RSC complex, Rsc14/Ldb7 subunit</t>
  </si>
  <si>
    <t>PF08587</t>
  </si>
  <si>
    <t>UBA_2</t>
  </si>
  <si>
    <t xml:space="preserve">Ubiquitin associated domain (UBA) </t>
  </si>
  <si>
    <t>PF08588</t>
  </si>
  <si>
    <t>DUF1769</t>
  </si>
  <si>
    <t>Protein of unknown function (DUF1769)</t>
  </si>
  <si>
    <t>PF08589</t>
  </si>
  <si>
    <t>Fungal protein of unknown function (DUF177)</t>
  </si>
  <si>
    <t>PF08590</t>
  </si>
  <si>
    <t>DUF1771</t>
  </si>
  <si>
    <t>Domain of unknown function (DUF1771)</t>
  </si>
  <si>
    <t>PF08591</t>
  </si>
  <si>
    <t>RNR_inhib</t>
  </si>
  <si>
    <t>Ribonucleotide reductase inhibitor</t>
  </si>
  <si>
    <t>PF08592</t>
  </si>
  <si>
    <t>DUF1772</t>
  </si>
  <si>
    <t>Domain of unknown function (DUF1772)</t>
  </si>
  <si>
    <t>PF08593</t>
  </si>
  <si>
    <t>DUF1773</t>
  </si>
  <si>
    <t>PF08594</t>
  </si>
  <si>
    <t>UPF3</t>
  </si>
  <si>
    <t>Uncharacterised protein family (UPF3)</t>
  </si>
  <si>
    <t>PF08595</t>
  </si>
  <si>
    <t>RXT2_N</t>
  </si>
  <si>
    <t>RXT2-like, N-terminal</t>
  </si>
  <si>
    <t>PF08596</t>
  </si>
  <si>
    <t>Lgl_C</t>
  </si>
  <si>
    <t>Lethal giant larvae(Lgl) like, C-terminal</t>
  </si>
  <si>
    <t>PF08597</t>
  </si>
  <si>
    <t>eIF3_subunit</t>
  </si>
  <si>
    <t>Translation initiation factor eIF3 subunit</t>
  </si>
  <si>
    <t>PF08598</t>
  </si>
  <si>
    <t>Sds3</t>
  </si>
  <si>
    <t>Sds3-like</t>
  </si>
  <si>
    <t>PF08599</t>
  </si>
  <si>
    <t>Nbs1_C</t>
  </si>
  <si>
    <t>DNA damage repair protein Nbs1</t>
  </si>
  <si>
    <t>PF08600</t>
  </si>
  <si>
    <t>Rsm1</t>
  </si>
  <si>
    <t>Rsm1-like</t>
  </si>
  <si>
    <t>PF08601</t>
  </si>
  <si>
    <t>PAP1</t>
  </si>
  <si>
    <t>Transcription factor PAP1</t>
  </si>
  <si>
    <t>PF08602</t>
  </si>
  <si>
    <t>Mgr1</t>
  </si>
  <si>
    <t>Mgr1-like, i-AAA protease complex subunit</t>
  </si>
  <si>
    <t>PF08603</t>
  </si>
  <si>
    <t>CAP_C</t>
  </si>
  <si>
    <t>Adenylate cyclase associated (CAP) C terminal</t>
  </si>
  <si>
    <t>PF08604</t>
  </si>
  <si>
    <t>Nup153</t>
  </si>
  <si>
    <t>Nucleoporin Nup153-like</t>
  </si>
  <si>
    <t>PF08605</t>
  </si>
  <si>
    <t>Rad9_Rad53_bind</t>
  </si>
  <si>
    <t>Fungal Rad9-like Rad53-binding</t>
  </si>
  <si>
    <t>PF08606</t>
  </si>
  <si>
    <t>Prp19</t>
  </si>
  <si>
    <t>Prp19/Pso4-like</t>
  </si>
  <si>
    <t>PF08608</t>
  </si>
  <si>
    <t>Wyosine_form</t>
  </si>
  <si>
    <t>Wyosine base formation</t>
  </si>
  <si>
    <t>PF08609</t>
  </si>
  <si>
    <t>Fes1</t>
  </si>
  <si>
    <t>Nucleotide exchange factor Fes1</t>
  </si>
  <si>
    <t>PF08610</t>
  </si>
  <si>
    <t>Pex16</t>
  </si>
  <si>
    <t>Peroxisomal membrane protein (Pex16)</t>
  </si>
  <si>
    <t>PF08611</t>
  </si>
  <si>
    <t>DUF1774</t>
  </si>
  <si>
    <t>Fungal protein of unknown function (DUF1774)</t>
  </si>
  <si>
    <t>PF08612</t>
  </si>
  <si>
    <t>Med2</t>
  </si>
  <si>
    <t>TATA-binding related factor (TRF) of subunit 2 of Mediator complex</t>
  </si>
  <si>
    <t>PF08613</t>
  </si>
  <si>
    <t>Cyclin</t>
  </si>
  <si>
    <t>PF08614</t>
  </si>
  <si>
    <t>ATG16</t>
  </si>
  <si>
    <t>Autophagy protein 16 (ATG16)</t>
  </si>
  <si>
    <t>PF08615</t>
  </si>
  <si>
    <t>RNase_H2_suC</t>
  </si>
  <si>
    <t>Ribonuclease H2 non-catalytic subunit (Ylr154p-like)</t>
  </si>
  <si>
    <t>PF08616</t>
  </si>
  <si>
    <t>SPA</t>
  </si>
  <si>
    <t>Stabilization of polarity axis</t>
  </si>
  <si>
    <t>PF08617</t>
  </si>
  <si>
    <t>CGI-121</t>
  </si>
  <si>
    <t>Kinase binding protein CGI-121</t>
  </si>
  <si>
    <t>PF08618</t>
  </si>
  <si>
    <t>Opi1</t>
  </si>
  <si>
    <t>Transcription factor Opi1</t>
  </si>
  <si>
    <t>PF08619</t>
  </si>
  <si>
    <t>Nha1_C</t>
  </si>
  <si>
    <t>Alkali metal cation/H+ antiporter Nha1 C terminus</t>
  </si>
  <si>
    <t>PF08620</t>
  </si>
  <si>
    <t>RPAP1_C</t>
  </si>
  <si>
    <t>RPAP1-like, C-terminal</t>
  </si>
  <si>
    <t>PF08621</t>
  </si>
  <si>
    <t>RPAP1_N</t>
  </si>
  <si>
    <t>RPAP1-like, N-terminal</t>
  </si>
  <si>
    <t>PF08622</t>
  </si>
  <si>
    <t>Svf1</t>
  </si>
  <si>
    <t>Svf1-like N-terminal lipocalin domain</t>
  </si>
  <si>
    <t>PF08623</t>
  </si>
  <si>
    <t>TIP12</t>
  </si>
  <si>
    <t>TATA-binding protein interacting (TIP2)</t>
  </si>
  <si>
    <t>PF08624</t>
  </si>
  <si>
    <t>CRC_subunit</t>
  </si>
  <si>
    <t>Chromatin remodelling complex Rsc7/Swp82 subunit</t>
  </si>
  <si>
    <t>PF08625</t>
  </si>
  <si>
    <t>Utp13</t>
  </si>
  <si>
    <t>Utp13 specific WD4 associated domain</t>
  </si>
  <si>
    <t>PF08626</t>
  </si>
  <si>
    <t>TRAPPC9-Trs12</t>
  </si>
  <si>
    <t>Transport protein Trs12 or TRAPPC9, TRAPP II complex subunit</t>
  </si>
  <si>
    <t>PF08627</t>
  </si>
  <si>
    <t>CRT-like</t>
  </si>
  <si>
    <t>CRT-like, chloroquine-resistance transporter-like</t>
  </si>
  <si>
    <t>PF08628</t>
  </si>
  <si>
    <t>Nexin_C</t>
  </si>
  <si>
    <t>Sorting nexin C terminal</t>
  </si>
  <si>
    <t>PF08629</t>
  </si>
  <si>
    <t>PDE8</t>
  </si>
  <si>
    <t>PDE8 phosphodiesterase</t>
  </si>
  <si>
    <t>PF08630</t>
  </si>
  <si>
    <t>Dfp1_Him1_M</t>
  </si>
  <si>
    <t>Dfp1/Him1, central region</t>
  </si>
  <si>
    <t>PF08631</t>
  </si>
  <si>
    <t>SPO22</t>
  </si>
  <si>
    <t>Meiosis protein SPO22/ZIP4 like</t>
  </si>
  <si>
    <t>PF08632</t>
  </si>
  <si>
    <t>Zds_C</t>
  </si>
  <si>
    <t>Activator of mitotic machinery Cdc14 phosphatase activation C-term</t>
  </si>
  <si>
    <t>PF08633</t>
  </si>
  <si>
    <t>Rox3</t>
  </si>
  <si>
    <t>Rox3 mediator complex subunit</t>
  </si>
  <si>
    <t>PF08634</t>
  </si>
  <si>
    <t>Pet127</t>
  </si>
  <si>
    <t>Mitochondrial protein Pet127</t>
  </si>
  <si>
    <t>PF08635</t>
  </si>
  <si>
    <t>ox_reductase_C</t>
  </si>
  <si>
    <t>Putative oxidoreductase C terminal</t>
  </si>
  <si>
    <t>PF08636</t>
  </si>
  <si>
    <t>Pkr1</t>
  </si>
  <si>
    <t>ER protein Pkr1</t>
  </si>
  <si>
    <t>PF08637</t>
  </si>
  <si>
    <t>NCA2</t>
  </si>
  <si>
    <t>ATP synthase regulation protein NCA2</t>
  </si>
  <si>
    <t>PF08638</t>
  </si>
  <si>
    <t>Med14</t>
  </si>
  <si>
    <t>Mediator complex subunit MED14</t>
  </si>
  <si>
    <t>PF08639</t>
  </si>
  <si>
    <t>SLD3</t>
  </si>
  <si>
    <t>DNA replication regulator SLD3</t>
  </si>
  <si>
    <t>PF08640</t>
  </si>
  <si>
    <t>U3_assoc_6</t>
  </si>
  <si>
    <t>U3 small nucleolar RNA-associated protein 6</t>
  </si>
  <si>
    <t>PF08641</t>
  </si>
  <si>
    <t>Mis14</t>
  </si>
  <si>
    <t>Kinetochore protein Mis14 like</t>
  </si>
  <si>
    <t>PF08642</t>
  </si>
  <si>
    <t>Rxt3</t>
  </si>
  <si>
    <t>Histone deacetylation protein Rxt3</t>
  </si>
  <si>
    <t>PF08643</t>
  </si>
  <si>
    <t>DUF1776</t>
  </si>
  <si>
    <t>Fungal family of unknown function (DUF1776)</t>
  </si>
  <si>
    <t>PF08644</t>
  </si>
  <si>
    <t>SPT16</t>
  </si>
  <si>
    <t>FACT complex subunit (SPT16/CDC68)</t>
  </si>
  <si>
    <t>PF08645</t>
  </si>
  <si>
    <t>PNK3P</t>
  </si>
  <si>
    <t>Polynucleotide kinase 3 phosphatase</t>
  </si>
  <si>
    <t>PF08646</t>
  </si>
  <si>
    <t>Rep_fac-A_C</t>
  </si>
  <si>
    <t>Replication factor-A C terminal domain</t>
  </si>
  <si>
    <t>PF08647</t>
  </si>
  <si>
    <t>BRE1</t>
  </si>
  <si>
    <t>BRE1 E3 ubiquitin ligase</t>
  </si>
  <si>
    <t>PF08648</t>
  </si>
  <si>
    <t>DUF1777</t>
  </si>
  <si>
    <t>Protein of unknown function (DUF1777)</t>
  </si>
  <si>
    <t>PF08649</t>
  </si>
  <si>
    <t>DASH_Dad1</t>
  </si>
  <si>
    <t>DASH complex subunit Dad1</t>
  </si>
  <si>
    <t>PF08650</t>
  </si>
  <si>
    <t>DASH_Dad4</t>
  </si>
  <si>
    <t>DASH complex subunit Dad4</t>
  </si>
  <si>
    <t>PF08651</t>
  </si>
  <si>
    <t>DASH_Duo1</t>
  </si>
  <si>
    <t>DASH complex subunit Duo1</t>
  </si>
  <si>
    <t>PF08652</t>
  </si>
  <si>
    <t>RAI1</t>
  </si>
  <si>
    <t>RAI1 like PD-(D/E)XK nuclease</t>
  </si>
  <si>
    <t>PF08653</t>
  </si>
  <si>
    <t>DASH_Dam1</t>
  </si>
  <si>
    <t>DASH complex subunit Dam1</t>
  </si>
  <si>
    <t>PF08654</t>
  </si>
  <si>
    <t>DASH_Dad2</t>
  </si>
  <si>
    <t>DASH complex subunit Dad2</t>
  </si>
  <si>
    <t>PF08655</t>
  </si>
  <si>
    <t>DASH_Ask1</t>
  </si>
  <si>
    <t>DASH complex subunit Ask1</t>
  </si>
  <si>
    <t>PF08656</t>
  </si>
  <si>
    <t>DASH_Dad3</t>
  </si>
  <si>
    <t>DASH complex subunit Dad3</t>
  </si>
  <si>
    <t>PF08657</t>
  </si>
  <si>
    <t>DASH_Spc34</t>
  </si>
  <si>
    <t xml:space="preserve">DASH complex subunit Spc34 </t>
  </si>
  <si>
    <t>PF08658</t>
  </si>
  <si>
    <t>Rad54_N</t>
  </si>
  <si>
    <t>Rad54 N terminal</t>
  </si>
  <si>
    <t>PF08659</t>
  </si>
  <si>
    <t>KR</t>
  </si>
  <si>
    <t>KR domain</t>
  </si>
  <si>
    <t>PF08660</t>
  </si>
  <si>
    <t>Alg14</t>
  </si>
  <si>
    <t>Oligosaccharide biosynthesis protein Alg14 like</t>
  </si>
  <si>
    <t>PF08661</t>
  </si>
  <si>
    <t>Rep_fac-A_3</t>
  </si>
  <si>
    <t>Replication factor A protein 3</t>
  </si>
  <si>
    <t>PF08662</t>
  </si>
  <si>
    <t>eIF2A</t>
  </si>
  <si>
    <t>Eukaryotic translation initiation factor eIF2A</t>
  </si>
  <si>
    <t>PF08663</t>
  </si>
  <si>
    <t>HalX</t>
  </si>
  <si>
    <t>HalX domain</t>
  </si>
  <si>
    <t>PF08664</t>
  </si>
  <si>
    <t>YcbB</t>
  </si>
  <si>
    <t>YcbB domain</t>
  </si>
  <si>
    <t>PF08665</t>
  </si>
  <si>
    <t>PglZ</t>
  </si>
  <si>
    <t>PglZ domain</t>
  </si>
  <si>
    <t>PF08666</t>
  </si>
  <si>
    <t>SAF</t>
  </si>
  <si>
    <t>SAF domain</t>
  </si>
  <si>
    <t>PF08667</t>
  </si>
  <si>
    <t>BetR</t>
  </si>
  <si>
    <t>BetR domain</t>
  </si>
  <si>
    <t>PF08668</t>
  </si>
  <si>
    <t>HDOD</t>
  </si>
  <si>
    <t>HDOD domain</t>
  </si>
  <si>
    <t>PF08669</t>
  </si>
  <si>
    <t>GCV_T_C</t>
  </si>
  <si>
    <t>Glycine cleavage T-protein C-terminal barrel domain</t>
  </si>
  <si>
    <t>PF08670</t>
  </si>
  <si>
    <t>MEKHLA</t>
  </si>
  <si>
    <t>MEKHLA domain</t>
  </si>
  <si>
    <t>PF08671</t>
  </si>
  <si>
    <t>SinI</t>
  </si>
  <si>
    <t>Anti-repressor SinI</t>
  </si>
  <si>
    <t>PF08672</t>
  </si>
  <si>
    <t>ANAPC2</t>
  </si>
  <si>
    <t>Anaphase promoting complex (APC) subunit 2</t>
  </si>
  <si>
    <t>PF08673</t>
  </si>
  <si>
    <t>RsbU_N</t>
  </si>
  <si>
    <t>Phosphoserine phosphatase RsbU, N-terminal domain</t>
  </si>
  <si>
    <t>PF08674</t>
  </si>
  <si>
    <t>AChE_tetra</t>
  </si>
  <si>
    <t>Acetylcholinesterase tetramerisation domain</t>
  </si>
  <si>
    <t>PF08675</t>
  </si>
  <si>
    <t>RNA_bind</t>
  </si>
  <si>
    <t>RNA binding domain</t>
  </si>
  <si>
    <t>PF08676</t>
  </si>
  <si>
    <t>MutL_C</t>
  </si>
  <si>
    <t>MutL C terminal dimerisation domain</t>
  </si>
  <si>
    <t>PF08677</t>
  </si>
  <si>
    <t>GP11</t>
  </si>
  <si>
    <t>GP11 baseplate wedge protein</t>
  </si>
  <si>
    <t>PF08678</t>
  </si>
  <si>
    <t>Rsbr_N</t>
  </si>
  <si>
    <t>Rsbr N terminal</t>
  </si>
  <si>
    <t>PF08679</t>
  </si>
  <si>
    <t>DsrD</t>
  </si>
  <si>
    <t>Dissimilatory sulfite reductase D (DsrD)</t>
  </si>
  <si>
    <t>PF08680</t>
  </si>
  <si>
    <t>DUF1779</t>
  </si>
  <si>
    <t>TATA-box binding</t>
  </si>
  <si>
    <t>PF08681</t>
  </si>
  <si>
    <t>DUF1778</t>
  </si>
  <si>
    <t>Protein of unknown function (DUF1778)</t>
  </si>
  <si>
    <t>PF08682</t>
  </si>
  <si>
    <t>Putative endonuclease, protein of unknown function (DUF178)</t>
  </si>
  <si>
    <t>PF08683</t>
  </si>
  <si>
    <t>CAMSAP_CKK</t>
  </si>
  <si>
    <t>Microtubule-binding calmodulin-regulated spectrin-associated</t>
  </si>
  <si>
    <t>PF08684</t>
  </si>
  <si>
    <t>ocr</t>
  </si>
  <si>
    <t>DNA mimic ocr</t>
  </si>
  <si>
    <t>PF08685</t>
  </si>
  <si>
    <t>GON</t>
  </si>
  <si>
    <t>GON domain</t>
  </si>
  <si>
    <t>PF08686</t>
  </si>
  <si>
    <t>PLAC</t>
  </si>
  <si>
    <t>PLAC (protease and lacunin) domain</t>
  </si>
  <si>
    <t>PF08687</t>
  </si>
  <si>
    <t>ASD2</t>
  </si>
  <si>
    <t>Apx/Shroom domain ASD2</t>
  </si>
  <si>
    <t>PF08688</t>
  </si>
  <si>
    <t>ASD1</t>
  </si>
  <si>
    <t>Apx/Shroom domain ASD1</t>
  </si>
  <si>
    <t>PF08689</t>
  </si>
  <si>
    <t>Med5</t>
  </si>
  <si>
    <t>Mediator complex subunit Med5</t>
  </si>
  <si>
    <t>PF08690</t>
  </si>
  <si>
    <t>GET2</t>
  </si>
  <si>
    <t>GET complex subunit GET2</t>
  </si>
  <si>
    <t>PF08691</t>
  </si>
  <si>
    <t>Nse5</t>
  </si>
  <si>
    <t>DNA repair proteins Nse5 and Nse6</t>
  </si>
  <si>
    <t>PF08692</t>
  </si>
  <si>
    <t>Pet2</t>
  </si>
  <si>
    <t>Mitochondrial protein Pet2</t>
  </si>
  <si>
    <t>PF08693</t>
  </si>
  <si>
    <t>SKG6</t>
  </si>
  <si>
    <t>Transmembrane alpha-helix domain</t>
  </si>
  <si>
    <t>PF08694</t>
  </si>
  <si>
    <t>UFC1</t>
  </si>
  <si>
    <t>Ubiquitin-fold modifier-conjugating enzyme 1</t>
  </si>
  <si>
    <t>PF08695</t>
  </si>
  <si>
    <t>Coa1</t>
  </si>
  <si>
    <t>Cytochrome oxidase complex assembly protein 1</t>
  </si>
  <si>
    <t>PF08696</t>
  </si>
  <si>
    <t>Dna2</t>
  </si>
  <si>
    <t>DNA replication factor Dna2</t>
  </si>
  <si>
    <t>PF08698</t>
  </si>
  <si>
    <t>Fcf2</t>
  </si>
  <si>
    <t>Fcf2 pre-rRNA processing</t>
  </si>
  <si>
    <t>PF08699</t>
  </si>
  <si>
    <t>ArgoL1</t>
  </si>
  <si>
    <t>Argonaute linker 1 domain</t>
  </si>
  <si>
    <t>PF08700</t>
  </si>
  <si>
    <t>Vps51</t>
  </si>
  <si>
    <t>Vps51/Vps67</t>
  </si>
  <si>
    <t>PF08701</t>
  </si>
  <si>
    <t>GN3L_Grn1</t>
  </si>
  <si>
    <t>GNL3L/Grn1 putative GTPase</t>
  </si>
  <si>
    <t>PF08702</t>
  </si>
  <si>
    <t>Fib_alpha</t>
  </si>
  <si>
    <t>Fibrinogen alpha/beta chain family</t>
  </si>
  <si>
    <t>PF08703</t>
  </si>
  <si>
    <t>PLC-beta_C</t>
  </si>
  <si>
    <t>PLC-beta C terminal</t>
  </si>
  <si>
    <t>PF08704</t>
  </si>
  <si>
    <t>GCD14</t>
  </si>
  <si>
    <t>tRNA methyltransferase complex GCD14 subunit</t>
  </si>
  <si>
    <t>PF08705</t>
  </si>
  <si>
    <t>Gag_p6</t>
  </si>
  <si>
    <t>Gag protein p6</t>
  </si>
  <si>
    <t>PF08706</t>
  </si>
  <si>
    <t>D5_N</t>
  </si>
  <si>
    <t>D5 N terminal like</t>
  </si>
  <si>
    <t>PF08707</t>
  </si>
  <si>
    <t>PriCT_2</t>
  </si>
  <si>
    <t xml:space="preserve">Primase C terminal 2 (PriCT-2)   </t>
  </si>
  <si>
    <t>PF08708</t>
  </si>
  <si>
    <t>PriCT_1</t>
  </si>
  <si>
    <t>Primase C terminal 1 (PriCT-1)</t>
  </si>
  <si>
    <t>PF08709</t>
  </si>
  <si>
    <t>Ins145_P3_rec</t>
  </si>
  <si>
    <t>Inositol 1,4,5-trisphosphate/ryanodine receptor</t>
  </si>
  <si>
    <t>PF08710</t>
  </si>
  <si>
    <t>nsp9</t>
  </si>
  <si>
    <t>nsp9 replicase</t>
  </si>
  <si>
    <t>PF08711</t>
  </si>
  <si>
    <t>Med26</t>
  </si>
  <si>
    <t>TFIIS helical bundle-like domain</t>
  </si>
  <si>
    <t>PF08712</t>
  </si>
  <si>
    <t>Nfu_N</t>
  </si>
  <si>
    <t>Scaffold protein Nfu/NifU N terminal</t>
  </si>
  <si>
    <t>PF08713</t>
  </si>
  <si>
    <t>DNA_alkylation</t>
  </si>
  <si>
    <t>DNA alkylation repair enzyme</t>
  </si>
  <si>
    <t>PF08714</t>
  </si>
  <si>
    <t>Fae</t>
  </si>
  <si>
    <t>Formaldehyde-activating enzyme (Fae)</t>
  </si>
  <si>
    <t>PF08715</t>
  </si>
  <si>
    <t>Viral_protease</t>
  </si>
  <si>
    <t>Papain like viral protease</t>
  </si>
  <si>
    <t>PF08716</t>
  </si>
  <si>
    <t>nsp7</t>
  </si>
  <si>
    <t>nsp7 replicase</t>
  </si>
  <si>
    <t>PF08717</t>
  </si>
  <si>
    <t>nsp8</t>
  </si>
  <si>
    <t>nsp8 replicase</t>
  </si>
  <si>
    <t>PF08718</t>
  </si>
  <si>
    <t>GLTP</t>
  </si>
  <si>
    <t>Glycolipid transfer protein (GLTP)</t>
  </si>
  <si>
    <t>PF08719</t>
  </si>
  <si>
    <t>DUF1768</t>
  </si>
  <si>
    <t>Domain of unknown function (DUF1768)</t>
  </si>
  <si>
    <t>PF08720</t>
  </si>
  <si>
    <t>Hema_stalk</t>
  </si>
  <si>
    <t>Influenza C hemagglutinin stalk</t>
  </si>
  <si>
    <t>PF08721</t>
  </si>
  <si>
    <t>Tn7_Tnp_TnsA_C</t>
  </si>
  <si>
    <t>TnsA endonuclease C terminal</t>
  </si>
  <si>
    <t>PF08722</t>
  </si>
  <si>
    <t>Tn7_Tnp_TnsA_N</t>
  </si>
  <si>
    <t>TnsA endonuclease N terminal</t>
  </si>
  <si>
    <t>PF08723</t>
  </si>
  <si>
    <t>Gag_p15</t>
  </si>
  <si>
    <t>Gag protein p15</t>
  </si>
  <si>
    <t>PF08724</t>
  </si>
  <si>
    <t>Rep_N</t>
  </si>
  <si>
    <t>Rep protein catalytic domain like</t>
  </si>
  <si>
    <t>PF08725</t>
  </si>
  <si>
    <t>Integrin_b_cyt</t>
  </si>
  <si>
    <t>Integrin beta cytoplasmic domain</t>
  </si>
  <si>
    <t>PF08726</t>
  </si>
  <si>
    <t>EFhand_Ca_insen</t>
  </si>
  <si>
    <t>Ca2+ insensitive EF hand</t>
  </si>
  <si>
    <t>PF08727</t>
  </si>
  <si>
    <t>P3A</t>
  </si>
  <si>
    <t>Poliovirus 3A protein like</t>
  </si>
  <si>
    <t>PF08728</t>
  </si>
  <si>
    <t>CRT1</t>
  </si>
  <si>
    <t>PF08729</t>
  </si>
  <si>
    <t>HUN</t>
  </si>
  <si>
    <t>HPC2 and ubinuclein domain</t>
  </si>
  <si>
    <t>PF08730</t>
  </si>
  <si>
    <t>Rad33</t>
  </si>
  <si>
    <t>PF08731</t>
  </si>
  <si>
    <t>AFT</t>
  </si>
  <si>
    <t>Transcription factor AFT</t>
  </si>
  <si>
    <t>PF08732</t>
  </si>
  <si>
    <t>HIM1</t>
  </si>
  <si>
    <t>PF08733</t>
  </si>
  <si>
    <t>PalH</t>
  </si>
  <si>
    <t>PalH/RIM21</t>
  </si>
  <si>
    <t>PF08734</t>
  </si>
  <si>
    <t>GYD</t>
  </si>
  <si>
    <t>GYD domain</t>
  </si>
  <si>
    <t>PF08735</t>
  </si>
  <si>
    <t>DUF1786</t>
  </si>
  <si>
    <t>Putative pyruvate format-lyase activating enzyme (DUF1786)</t>
  </si>
  <si>
    <t>PF08736</t>
  </si>
  <si>
    <t>FA</t>
  </si>
  <si>
    <t>FERM adjacent (FA)</t>
  </si>
  <si>
    <t>PF08737</t>
  </si>
  <si>
    <t>Rgp1</t>
  </si>
  <si>
    <t>PF08738</t>
  </si>
  <si>
    <t>Gon7</t>
  </si>
  <si>
    <t>Gon7 family</t>
  </si>
  <si>
    <t>PF08740</t>
  </si>
  <si>
    <t>BCS1_N</t>
  </si>
  <si>
    <t>BCS1 N terminal</t>
  </si>
  <si>
    <t>PF08741</t>
  </si>
  <si>
    <t>YwhD</t>
  </si>
  <si>
    <t>YwhD family</t>
  </si>
  <si>
    <t>PF08742</t>
  </si>
  <si>
    <t>C8</t>
  </si>
  <si>
    <t>C8 domain</t>
  </si>
  <si>
    <t>PF08743</t>
  </si>
  <si>
    <t>Nse4_C</t>
  </si>
  <si>
    <t>Nse4 C-terminal</t>
  </si>
  <si>
    <t>PF08744</t>
  </si>
  <si>
    <t>NOZZLE</t>
  </si>
  <si>
    <t>Plant transcription factor NOZZLE</t>
  </si>
  <si>
    <t>PF08745</t>
  </si>
  <si>
    <t>PIN_5</t>
  </si>
  <si>
    <t>PINc domain ribonuclease</t>
  </si>
  <si>
    <t>PF08746</t>
  </si>
  <si>
    <t>zf-RING-like</t>
  </si>
  <si>
    <t>RING-like domain</t>
  </si>
  <si>
    <t>PF08747</t>
  </si>
  <si>
    <t>DUF1788</t>
  </si>
  <si>
    <t>Domain of unknown function (DUF1788)</t>
  </si>
  <si>
    <t>PF08748</t>
  </si>
  <si>
    <t>Phage_TAC_4</t>
  </si>
  <si>
    <t>PF08750</t>
  </si>
  <si>
    <t>CNP1</t>
  </si>
  <si>
    <t>CNP1-like family</t>
  </si>
  <si>
    <t>PF08751</t>
  </si>
  <si>
    <t>TrwC</t>
  </si>
  <si>
    <t>TrwC relaxase</t>
  </si>
  <si>
    <t>PF08752</t>
  </si>
  <si>
    <t>COP-gamma_platf</t>
  </si>
  <si>
    <t>Coatomer gamma subunit appendage platform subdomain</t>
  </si>
  <si>
    <t>PF08753</t>
  </si>
  <si>
    <t>NikR_C</t>
  </si>
  <si>
    <t>NikR C terminal nickel binding domain</t>
  </si>
  <si>
    <t>PF08755</t>
  </si>
  <si>
    <t>YccV-like</t>
  </si>
  <si>
    <t>Hemimethylated DNA-binding protein YccV like</t>
  </si>
  <si>
    <t>PF08756</t>
  </si>
  <si>
    <t>YfkB</t>
  </si>
  <si>
    <t>YfkB-like domain</t>
  </si>
  <si>
    <t>PF08757</t>
  </si>
  <si>
    <t>CotH</t>
  </si>
  <si>
    <t>CotH protein</t>
  </si>
  <si>
    <t>PF08758</t>
  </si>
  <si>
    <t>Cadherin_pro</t>
  </si>
  <si>
    <t>Cadherin prodomain like</t>
  </si>
  <si>
    <t>PF08759</t>
  </si>
  <si>
    <t>DUF1792</t>
  </si>
  <si>
    <t>Domain of unknown function (DUF1792)</t>
  </si>
  <si>
    <t>PF08760</t>
  </si>
  <si>
    <t>DUF1793</t>
  </si>
  <si>
    <t>Domain of unknown function (DUF1793)</t>
  </si>
  <si>
    <t>PF08761</t>
  </si>
  <si>
    <t>dUTPase_2</t>
  </si>
  <si>
    <t>PF08762</t>
  </si>
  <si>
    <t>CRPV_capsid</t>
  </si>
  <si>
    <t>CRPV capsid protein like</t>
  </si>
  <si>
    <t>PF08763</t>
  </si>
  <si>
    <t>Ca_chan_IQ</t>
  </si>
  <si>
    <t>Voltage gated calcium channel IQ domain</t>
  </si>
  <si>
    <t>PF08764</t>
  </si>
  <si>
    <t>Coagulase</t>
  </si>
  <si>
    <t>Staphylococcus aureus coagulase</t>
  </si>
  <si>
    <t>PF08765</t>
  </si>
  <si>
    <t>Mor</t>
  </si>
  <si>
    <t>Mor transcription activator family</t>
  </si>
  <si>
    <t>PF08766</t>
  </si>
  <si>
    <t>DEK_C</t>
  </si>
  <si>
    <t>DEK C terminal domain</t>
  </si>
  <si>
    <t>PF08767</t>
  </si>
  <si>
    <t>CRM1_C</t>
  </si>
  <si>
    <t>CRM1 C terminal</t>
  </si>
  <si>
    <t>PF08768</t>
  </si>
  <si>
    <t>DUF1794</t>
  </si>
  <si>
    <t>Domain of unknown function (DUF1794)</t>
  </si>
  <si>
    <t>PF08769</t>
  </si>
  <si>
    <t>SpoA_C</t>
  </si>
  <si>
    <t>Sporulation initiation factor SpoA C terminal</t>
  </si>
  <si>
    <t>PF08770</t>
  </si>
  <si>
    <t>SoxZ</t>
  </si>
  <si>
    <t>Sulphur oxidation protein SoxZ</t>
  </si>
  <si>
    <t>PF08771</t>
  </si>
  <si>
    <t>Rapamycin_bind</t>
  </si>
  <si>
    <t>Rapamycin binding domain</t>
  </si>
  <si>
    <t>PF08772</t>
  </si>
  <si>
    <t>NOB1_Zn_bind</t>
  </si>
  <si>
    <t>Nin one binding (NOB1) Zn-ribbon like</t>
  </si>
  <si>
    <t>PF08773</t>
  </si>
  <si>
    <t>CathepsinC_exc</t>
  </si>
  <si>
    <t>Cathepsin C exclusion domain</t>
  </si>
  <si>
    <t>PF08774</t>
  </si>
  <si>
    <t>VRR_NUC</t>
  </si>
  <si>
    <t>VRR-NUC domain</t>
  </si>
  <si>
    <t>PF08775</t>
  </si>
  <si>
    <t>ParB</t>
  </si>
  <si>
    <t>ParB family</t>
  </si>
  <si>
    <t>PF08776</t>
  </si>
  <si>
    <t>VASP_tetra</t>
  </si>
  <si>
    <t>VASP tetramerisation domain</t>
  </si>
  <si>
    <t>PF08777</t>
  </si>
  <si>
    <t>RRM_3</t>
  </si>
  <si>
    <t>RNA binding motif</t>
  </si>
  <si>
    <t>PF08778</t>
  </si>
  <si>
    <t>HIF-1a_CTAD</t>
  </si>
  <si>
    <t>HIF-1 alpha C terminal transactivation domain</t>
  </si>
  <si>
    <t>PF08779</t>
  </si>
  <si>
    <t>SARS_X4</t>
  </si>
  <si>
    <t>SARS coronavirus X4 like</t>
  </si>
  <si>
    <t>PF08780</t>
  </si>
  <si>
    <t>NTase_sub_bind</t>
  </si>
  <si>
    <t>Nucleotidyltransferase substrate binding protein like</t>
  </si>
  <si>
    <t>PF08781</t>
  </si>
  <si>
    <t>DP</t>
  </si>
  <si>
    <t>Transcription factor DP</t>
  </si>
  <si>
    <t>PF08782</t>
  </si>
  <si>
    <t>c-SKI_SMAD_bind</t>
  </si>
  <si>
    <t>c-SKI Smad4 binding domain</t>
  </si>
  <si>
    <t>PF08783</t>
  </si>
  <si>
    <t>DWNN</t>
  </si>
  <si>
    <t>DWNN domain</t>
  </si>
  <si>
    <t>PF08784</t>
  </si>
  <si>
    <t>RPA_C</t>
  </si>
  <si>
    <t>Replication protein A C terminal</t>
  </si>
  <si>
    <t>PF08785</t>
  </si>
  <si>
    <t>Ku_PK_bind</t>
  </si>
  <si>
    <t>Ku C terminal domain like</t>
  </si>
  <si>
    <t>PF08786</t>
  </si>
  <si>
    <t>DUF1795</t>
  </si>
  <si>
    <t>Domain of unknown function (DUF1795)</t>
  </si>
  <si>
    <t>PF08787</t>
  </si>
  <si>
    <t>Alginate_lyase2</t>
  </si>
  <si>
    <t>PF08788</t>
  </si>
  <si>
    <t>NHR2</t>
  </si>
  <si>
    <t>NHR2 domain like</t>
  </si>
  <si>
    <t>PF08789</t>
  </si>
  <si>
    <t>PBCV_basic_adap</t>
  </si>
  <si>
    <t>PBCV-specific basic adaptor domain</t>
  </si>
  <si>
    <t>PF08790</t>
  </si>
  <si>
    <t>zf-LYAR</t>
  </si>
  <si>
    <t xml:space="preserve">LYAR-type C2HC zinc finger </t>
  </si>
  <si>
    <t>PF08792</t>
  </si>
  <si>
    <t>A2L_zn_ribbon</t>
  </si>
  <si>
    <t>A2L zinc ribbon domain</t>
  </si>
  <si>
    <t>PF08793</t>
  </si>
  <si>
    <t>2C_adapt</t>
  </si>
  <si>
    <t>2-cysteine adaptor domain</t>
  </si>
  <si>
    <t>PF08794</t>
  </si>
  <si>
    <t>Lipoprot_C</t>
  </si>
  <si>
    <t>Lipoprotein GNA187 C terminal like</t>
  </si>
  <si>
    <t>PF08795</t>
  </si>
  <si>
    <t>DUF1796</t>
  </si>
  <si>
    <t>Putative papain-like cysteine peptidase (DUF1796)</t>
  </si>
  <si>
    <t>PF08796</t>
  </si>
  <si>
    <t>DUF1797</t>
  </si>
  <si>
    <t>Protein of unknown function (DUF1797)</t>
  </si>
  <si>
    <t>PF08797</t>
  </si>
  <si>
    <t>HIRAN</t>
  </si>
  <si>
    <t>HIRAN domain</t>
  </si>
  <si>
    <t>PF08798</t>
  </si>
  <si>
    <t>CRISPR_assoc</t>
  </si>
  <si>
    <t>CRISPR associated protein</t>
  </si>
  <si>
    <t>PF08799</t>
  </si>
  <si>
    <t>PRP4</t>
  </si>
  <si>
    <t>pre-mRNA processing factor 4 (PRP4) like</t>
  </si>
  <si>
    <t>PF08800</t>
  </si>
  <si>
    <t>VirE_N</t>
  </si>
  <si>
    <t>VirE N-terminal domain</t>
  </si>
  <si>
    <t>PF08801</t>
  </si>
  <si>
    <t>Nucleoporin_N</t>
  </si>
  <si>
    <t>Nup133 N terminal like</t>
  </si>
  <si>
    <t>PF08802</t>
  </si>
  <si>
    <t>CytB6-F_Fe-S</t>
  </si>
  <si>
    <t xml:space="preserve">Cytochrome B6-F complex Fe-S subunit </t>
  </si>
  <si>
    <t>PF08803</t>
  </si>
  <si>
    <t>ydhR</t>
  </si>
  <si>
    <t>Putative mono-oxygenase ydhR</t>
  </si>
  <si>
    <t>PF08804</t>
  </si>
  <si>
    <t>gp32</t>
  </si>
  <si>
    <t>gp32 DNA binding protein like</t>
  </si>
  <si>
    <t>PF08805</t>
  </si>
  <si>
    <t>PilS</t>
  </si>
  <si>
    <t>PilS N terminal</t>
  </si>
  <si>
    <t>PF08806</t>
  </si>
  <si>
    <t>Sep15_SelM</t>
  </si>
  <si>
    <t>Sep15/SelM redox domain</t>
  </si>
  <si>
    <t>PF08807</t>
  </si>
  <si>
    <t>DUF1798</t>
  </si>
  <si>
    <t>Bacterial domain of unknown function (DUF1798)</t>
  </si>
  <si>
    <t>PF08808</t>
  </si>
  <si>
    <t>RES</t>
  </si>
  <si>
    <t>RES domain</t>
  </si>
  <si>
    <t>PF08809</t>
  </si>
  <si>
    <t>DUF1799</t>
  </si>
  <si>
    <t>Phage related hypothetical protein (DUF1799)</t>
  </si>
  <si>
    <t>PF08810</t>
  </si>
  <si>
    <t>KapB</t>
  </si>
  <si>
    <t>Kinase associated protein B</t>
  </si>
  <si>
    <t>PF08811</t>
  </si>
  <si>
    <t>Protein of unknown function (DUF18)</t>
  </si>
  <si>
    <t>PF08812</t>
  </si>
  <si>
    <t>YtxC</t>
  </si>
  <si>
    <t>YtxC-like family</t>
  </si>
  <si>
    <t>PF08813</t>
  </si>
  <si>
    <t>Phage_tail_3</t>
  </si>
  <si>
    <t>Phage tail tube protein, TTP</t>
  </si>
  <si>
    <t>PF08814</t>
  </si>
  <si>
    <t>XisH</t>
  </si>
  <si>
    <t>XisH protein</t>
  </si>
  <si>
    <t>PF08815</t>
  </si>
  <si>
    <t>Nuc_rec_co-act</t>
  </si>
  <si>
    <t>Nuclear receptor coactivator</t>
  </si>
  <si>
    <t>PF08816</t>
  </si>
  <si>
    <t>Ivy</t>
  </si>
  <si>
    <t>Inhibitor of vertebrate lysozyme (Ivy)</t>
  </si>
  <si>
    <t>PF08817</t>
  </si>
  <si>
    <t>YukD</t>
  </si>
  <si>
    <t>WXG1 protein secretion system (Wss), protein YukD</t>
  </si>
  <si>
    <t>PF08818</t>
  </si>
  <si>
    <t>Domain of unknown function (DU181)</t>
  </si>
  <si>
    <t>PF08819</t>
  </si>
  <si>
    <t>Domain of unknown function (DUF182)</t>
  </si>
  <si>
    <t>PF08820</t>
  </si>
  <si>
    <t>DUF183</t>
  </si>
  <si>
    <t>Domain of unknown function (DUF183)</t>
  </si>
  <si>
    <t>PF08821</t>
  </si>
  <si>
    <t>CGGC</t>
  </si>
  <si>
    <t>CGGC domain</t>
  </si>
  <si>
    <t>PF08822</t>
  </si>
  <si>
    <t>PF08823</t>
  </si>
  <si>
    <t>PG_binding_2</t>
  </si>
  <si>
    <t>PF08824</t>
  </si>
  <si>
    <t>Serine_rich</t>
  </si>
  <si>
    <t>Serine rich protein interaction domain</t>
  </si>
  <si>
    <t>PF08825</t>
  </si>
  <si>
    <t>E2_bind</t>
  </si>
  <si>
    <t>E2 binding domain</t>
  </si>
  <si>
    <t>PF08826</t>
  </si>
  <si>
    <t>DMPK_coil</t>
  </si>
  <si>
    <t>DMPK coiled coil domain like</t>
  </si>
  <si>
    <t>PF08827</t>
  </si>
  <si>
    <t>DUF185</t>
  </si>
  <si>
    <t>Domain of unknown function (DUF185)</t>
  </si>
  <si>
    <t>PF08828</t>
  </si>
  <si>
    <t>DSX_dimer</t>
  </si>
  <si>
    <t>Doublesex dimerisation domain</t>
  </si>
  <si>
    <t>PF08829</t>
  </si>
  <si>
    <t>AlphaC_N</t>
  </si>
  <si>
    <t>Alpha C protein N terminal</t>
  </si>
  <si>
    <t>PF08830</t>
  </si>
  <si>
    <t>Protein of unknown function (DUF186)</t>
  </si>
  <si>
    <t>PF08831</t>
  </si>
  <si>
    <t>MHCassoc_trimer</t>
  </si>
  <si>
    <t>Class II MHC-associated invariant chain trimerisation domain</t>
  </si>
  <si>
    <t>PF08832</t>
  </si>
  <si>
    <t>SRC-1</t>
  </si>
  <si>
    <t>Steroid receptor coactivator</t>
  </si>
  <si>
    <t>PF08833</t>
  </si>
  <si>
    <t>Axin_b-cat_bind</t>
  </si>
  <si>
    <t>Axin beta-catenin binding domain</t>
  </si>
  <si>
    <t>PF08837</t>
  </si>
  <si>
    <t>Protein of unknown function (DUF181)</t>
  </si>
  <si>
    <t>PF08838</t>
  </si>
  <si>
    <t>DUF1811</t>
  </si>
  <si>
    <t>Protein of unknown function (DUF1811)</t>
  </si>
  <si>
    <t>PF08839</t>
  </si>
  <si>
    <t>CDT1</t>
  </si>
  <si>
    <t>DNA replication factor CDT1 like</t>
  </si>
  <si>
    <t>PF08840</t>
  </si>
  <si>
    <t>BAAT_C</t>
  </si>
  <si>
    <t>BAAT / Acyl-CoA thioester hydrolase C terminal</t>
  </si>
  <si>
    <t>PF08841</t>
  </si>
  <si>
    <t>DDR</t>
  </si>
  <si>
    <t>Diol dehydratase reactivase ATPase-like domain</t>
  </si>
  <si>
    <t>PF08842</t>
  </si>
  <si>
    <t>Mfa2</t>
  </si>
  <si>
    <t>Fimbrillin-A associated anchor proteins Mfa1 and Mfa2</t>
  </si>
  <si>
    <t>PF08843</t>
  </si>
  <si>
    <t>AbiEii</t>
  </si>
  <si>
    <t>Nucleotidyl transferase AbiEii toxin, Type IV TA system</t>
  </si>
  <si>
    <t>PF08844</t>
  </si>
  <si>
    <t>DUF1815</t>
  </si>
  <si>
    <t>Domain of unknown function (DUF1815)</t>
  </si>
  <si>
    <t>PF08845</t>
  </si>
  <si>
    <t>SymE_toxin</t>
  </si>
  <si>
    <t>Toxin SymE, type I toxin-antitoxin system</t>
  </si>
  <si>
    <t>PF08846</t>
  </si>
  <si>
    <t>DUF1816</t>
  </si>
  <si>
    <t>Domain of unknown function (DUF1816)</t>
  </si>
  <si>
    <t>PF08847</t>
  </si>
  <si>
    <t>DUF1817</t>
  </si>
  <si>
    <t>Domain of unknown function (DUF1817)</t>
  </si>
  <si>
    <t>PF08848</t>
  </si>
  <si>
    <t>DUF1818</t>
  </si>
  <si>
    <t>Domain of unknown function (DUF1818)</t>
  </si>
  <si>
    <t>PF08849</t>
  </si>
  <si>
    <t>DUF1819</t>
  </si>
  <si>
    <t>Putative inner membrane protein (DUF1819)</t>
  </si>
  <si>
    <t>PF08850</t>
  </si>
  <si>
    <t>PF08852</t>
  </si>
  <si>
    <t>DUF1822</t>
  </si>
  <si>
    <t>Protein of unknown function (DUF1822)</t>
  </si>
  <si>
    <t>PF08853</t>
  </si>
  <si>
    <t>DUF1823</t>
  </si>
  <si>
    <t>Domain of unknown function (DUF1823)</t>
  </si>
  <si>
    <t>PF08854</t>
  </si>
  <si>
    <t>DUF1824</t>
  </si>
  <si>
    <t>Domain of unknown function (DUF1824)</t>
  </si>
  <si>
    <t>PF08855</t>
  </si>
  <si>
    <t>DUF1825</t>
  </si>
  <si>
    <t>Domain of unknown function (DUF1825)</t>
  </si>
  <si>
    <t>PF08856</t>
  </si>
  <si>
    <t>DUF1826</t>
  </si>
  <si>
    <t>Protein of unknown function (DUF1826)</t>
  </si>
  <si>
    <t>PF08857</t>
  </si>
  <si>
    <t>ParBc_2</t>
  </si>
  <si>
    <t>Putative ParB-like nuclease</t>
  </si>
  <si>
    <t>PF08858</t>
  </si>
  <si>
    <t>IDEAL</t>
  </si>
  <si>
    <t>IDEAL domain</t>
  </si>
  <si>
    <t>PF08859</t>
  </si>
  <si>
    <t>DGC</t>
  </si>
  <si>
    <t>DGC domain</t>
  </si>
  <si>
    <t>PF08860</t>
  </si>
  <si>
    <t>DUF1827</t>
  </si>
  <si>
    <t>Domain of unknown function (DUF1827)</t>
  </si>
  <si>
    <t>PF08861</t>
  </si>
  <si>
    <t>DUF1828</t>
  </si>
  <si>
    <t>Domain of unknown function DUF1828</t>
  </si>
  <si>
    <t>PF08862</t>
  </si>
  <si>
    <t>DUF1829</t>
  </si>
  <si>
    <t>Domain of unknown function DUF1829</t>
  </si>
  <si>
    <t>PF08863</t>
  </si>
  <si>
    <t>YolD</t>
  </si>
  <si>
    <t>YolD-like protein</t>
  </si>
  <si>
    <t>PF08864</t>
  </si>
  <si>
    <t>UPF32</t>
  </si>
  <si>
    <t>UPF32 domain</t>
  </si>
  <si>
    <t>PF08865</t>
  </si>
  <si>
    <t>PF08866</t>
  </si>
  <si>
    <t>DUF1831</t>
  </si>
  <si>
    <t>Putative amino acid metabolism</t>
  </si>
  <si>
    <t>PF08867</t>
  </si>
  <si>
    <t>FRG</t>
  </si>
  <si>
    <t>FRG domain</t>
  </si>
  <si>
    <t>PF08868</t>
  </si>
  <si>
    <t>YugN</t>
  </si>
  <si>
    <t>YugN-like family</t>
  </si>
  <si>
    <t>PF08869</t>
  </si>
  <si>
    <t>XisI</t>
  </si>
  <si>
    <t>XisI protein</t>
  </si>
  <si>
    <t>PF08870</t>
  </si>
  <si>
    <t>DUF1832</t>
  </si>
  <si>
    <t>Domain of unknown function (DUF1832)</t>
  </si>
  <si>
    <t>PF08872</t>
  </si>
  <si>
    <t>KGK</t>
  </si>
  <si>
    <t>KGK domain</t>
  </si>
  <si>
    <t>PF08873</t>
  </si>
  <si>
    <t>DUF1834</t>
  </si>
  <si>
    <t>Domain of unknown function (DUF1834)</t>
  </si>
  <si>
    <t>PF08874</t>
  </si>
  <si>
    <t>DUF1835</t>
  </si>
  <si>
    <t>Domain of unknown function (DUF1835)</t>
  </si>
  <si>
    <t>PF08875</t>
  </si>
  <si>
    <t>DUF1833</t>
  </si>
  <si>
    <t>Domain of unknown function (DUF1833)</t>
  </si>
  <si>
    <t>PF08876</t>
  </si>
  <si>
    <t>DUF1836</t>
  </si>
  <si>
    <t>Domain of unknown function (DUF1836)</t>
  </si>
  <si>
    <t>PF08877</t>
  </si>
  <si>
    <t>MepB</t>
  </si>
  <si>
    <t>MepB protein</t>
  </si>
  <si>
    <t>PF08878</t>
  </si>
  <si>
    <t>DUF1837</t>
  </si>
  <si>
    <t>Domain of unknown function (DUF1837)</t>
  </si>
  <si>
    <t>PF08879</t>
  </si>
  <si>
    <t>WRC</t>
  </si>
  <si>
    <t>PF08880</t>
  </si>
  <si>
    <t>QLQ</t>
  </si>
  <si>
    <t>PF08881</t>
  </si>
  <si>
    <t>CVNH</t>
  </si>
  <si>
    <t>CVNH domain</t>
  </si>
  <si>
    <t>PF08882</t>
  </si>
  <si>
    <t>Acetone_carb_G</t>
  </si>
  <si>
    <t>Acetone carboxylase gamma subunit</t>
  </si>
  <si>
    <t>PF08883</t>
  </si>
  <si>
    <t>DOPA_dioxygen</t>
  </si>
  <si>
    <t>Dopa 4,5-dioxygenase family</t>
  </si>
  <si>
    <t>PF08884</t>
  </si>
  <si>
    <t>Flagellin_D3</t>
  </si>
  <si>
    <t>Flagellin D3 domain</t>
  </si>
  <si>
    <t>PF08885</t>
  </si>
  <si>
    <t>GSCFA</t>
  </si>
  <si>
    <t>GSCFA family</t>
  </si>
  <si>
    <t>PF08886</t>
  </si>
  <si>
    <t>GshA</t>
  </si>
  <si>
    <t>PF08887</t>
  </si>
  <si>
    <t>GAD-like</t>
  </si>
  <si>
    <t>GAD-like domain</t>
  </si>
  <si>
    <t>PF08888</t>
  </si>
  <si>
    <t>HopJ</t>
  </si>
  <si>
    <t>HopJ type III effector protein</t>
  </si>
  <si>
    <t>PF08889</t>
  </si>
  <si>
    <t>WbqC</t>
  </si>
  <si>
    <t>WbqC-like protein family</t>
  </si>
  <si>
    <t>PF08890</t>
  </si>
  <si>
    <t>Phage_TAC_5</t>
  </si>
  <si>
    <t>Phage XkdN-like tail assembly chaperone protein, TAC</t>
  </si>
  <si>
    <t>PF08891</t>
  </si>
  <si>
    <t>YfcL</t>
  </si>
  <si>
    <t>YfcL protein</t>
  </si>
  <si>
    <t>PF08892</t>
  </si>
  <si>
    <t>YqcI_YcgG</t>
  </si>
  <si>
    <t>YqcI/YcgG family</t>
  </si>
  <si>
    <t>PF08893</t>
  </si>
  <si>
    <t>DUF1839</t>
  </si>
  <si>
    <t>Domain of unknown function (DUF1839)</t>
  </si>
  <si>
    <t>PF08894</t>
  </si>
  <si>
    <t>DUF1838</t>
  </si>
  <si>
    <t>Protein of unknown function (DUF1838)</t>
  </si>
  <si>
    <t>PF08895</t>
  </si>
  <si>
    <t>Domain of unknown function (DUF184)</t>
  </si>
  <si>
    <t>PF08896</t>
  </si>
  <si>
    <t>DUF1842</t>
  </si>
  <si>
    <t>Domain of unknown function (DUF1842)</t>
  </si>
  <si>
    <t>PF08897</t>
  </si>
  <si>
    <t>DUF1841</t>
  </si>
  <si>
    <t>Domain of unknown function (DUF1841)</t>
  </si>
  <si>
    <t>PF08898</t>
  </si>
  <si>
    <t>DUF1843</t>
  </si>
  <si>
    <t>Domain of unknown function (DUF1843)</t>
  </si>
  <si>
    <t>PF08899</t>
  </si>
  <si>
    <t>DUF1844</t>
  </si>
  <si>
    <t>Domain of unknown function (DUF1844)</t>
  </si>
  <si>
    <t>PF08900</t>
  </si>
  <si>
    <t>DUF1845</t>
  </si>
  <si>
    <t>Domain of unknown function (DUF1845)</t>
  </si>
  <si>
    <t>PF08901</t>
  </si>
  <si>
    <t>DUF1847</t>
  </si>
  <si>
    <t>Protein of unknown function (DUF1847)</t>
  </si>
  <si>
    <t>PF08902</t>
  </si>
  <si>
    <t>DUF1848</t>
  </si>
  <si>
    <t>Domain of unknown function (DUF1848)</t>
  </si>
  <si>
    <t>PF08903</t>
  </si>
  <si>
    <t>DUF1846</t>
  </si>
  <si>
    <t>Domain of unknown function (DUF1846)</t>
  </si>
  <si>
    <t>PF08904</t>
  </si>
  <si>
    <t>DUF1849</t>
  </si>
  <si>
    <t>Domain of unknown function (DUF1849)</t>
  </si>
  <si>
    <t>PF08905</t>
  </si>
  <si>
    <t>PF08906</t>
  </si>
  <si>
    <t>DUF1851</t>
  </si>
  <si>
    <t>Domain of unknown function (DUF1851)</t>
  </si>
  <si>
    <t>PF08907</t>
  </si>
  <si>
    <t>DUF1853</t>
  </si>
  <si>
    <t>Domain of unknown function (DUF1853)</t>
  </si>
  <si>
    <t>PF08908</t>
  </si>
  <si>
    <t>DUF1852</t>
  </si>
  <si>
    <t>Domain of unknown function (DUF1852)</t>
  </si>
  <si>
    <t>PF08909</t>
  </si>
  <si>
    <t>DUF1854</t>
  </si>
  <si>
    <t>Domain of unknown function (DUF1854)</t>
  </si>
  <si>
    <t>PF08910</t>
  </si>
  <si>
    <t>Aida_N</t>
  </si>
  <si>
    <t>Aida N-terminus</t>
  </si>
  <si>
    <t>PF08911</t>
  </si>
  <si>
    <t>NUP5</t>
  </si>
  <si>
    <t>NUP5 (Nucleoporin 5 kDa)</t>
  </si>
  <si>
    <t>PF08912</t>
  </si>
  <si>
    <t>Rho_Binding</t>
  </si>
  <si>
    <t>Rho Binding</t>
  </si>
  <si>
    <t>PF08913</t>
  </si>
  <si>
    <t>VBS</t>
  </si>
  <si>
    <t>Vinculin Binding Site</t>
  </si>
  <si>
    <t>PF08914</t>
  </si>
  <si>
    <t>Myb_DNA-bind_2</t>
  </si>
  <si>
    <t>Rap1 Myb domain</t>
  </si>
  <si>
    <t>PF08915</t>
  </si>
  <si>
    <t>tRNA-Thr_ED</t>
  </si>
  <si>
    <t>Archaea-specific editing domain of threonyl-tRNA synthetase</t>
  </si>
  <si>
    <t>PF08916</t>
  </si>
  <si>
    <t>Phe_ZIP</t>
  </si>
  <si>
    <t>Phenylalanine zipper</t>
  </si>
  <si>
    <t>PF08917</t>
  </si>
  <si>
    <t>ecTbetaR2</t>
  </si>
  <si>
    <t>Transforming growth factor beta receptor 2 ectodomain</t>
  </si>
  <si>
    <t>PF08918</t>
  </si>
  <si>
    <t>PhoQ_Sensor</t>
  </si>
  <si>
    <t>PhoQ Sensor</t>
  </si>
  <si>
    <t>PF08919</t>
  </si>
  <si>
    <t>F_actin_bind</t>
  </si>
  <si>
    <t>F-actin binding</t>
  </si>
  <si>
    <t>PF08920</t>
  </si>
  <si>
    <t>Splicing factor 3B subunit 1</t>
  </si>
  <si>
    <t>PF08921</t>
  </si>
  <si>
    <t>DUF194</t>
  </si>
  <si>
    <t>Domain of unknown function (DUF194)</t>
  </si>
  <si>
    <t>PF08922</t>
  </si>
  <si>
    <t>DUF195</t>
  </si>
  <si>
    <t>Domain of unknown function (DUF195)</t>
  </si>
  <si>
    <t>PF08923</t>
  </si>
  <si>
    <t>MAPKK1_Int</t>
  </si>
  <si>
    <t>Mitogen-activated protein kinase kinase 1 interacting</t>
  </si>
  <si>
    <t>PF08924</t>
  </si>
  <si>
    <t>Domain of unknown function (DUF196)</t>
  </si>
  <si>
    <t>PF08925</t>
  </si>
  <si>
    <t>Domain of Unknown Function (DUF197)</t>
  </si>
  <si>
    <t>PF08926</t>
  </si>
  <si>
    <t>Domain of unknown function (DUF198)</t>
  </si>
  <si>
    <t>PF08928</t>
  </si>
  <si>
    <t>Domain of unknown function (DUF191)</t>
  </si>
  <si>
    <t>PF08929</t>
  </si>
  <si>
    <t>DUF1911</t>
  </si>
  <si>
    <t>Domain of unknown function (DUF1911)</t>
  </si>
  <si>
    <t>PF08930</t>
  </si>
  <si>
    <t>DUF1912</t>
  </si>
  <si>
    <t>Domain of unknown function (DUF1912)</t>
  </si>
  <si>
    <t>PF08931</t>
  </si>
  <si>
    <t>Caudo_bapla_RBP</t>
  </si>
  <si>
    <t>Receptor-binding protein of phage tail base-plate Siphoviridae, head</t>
  </si>
  <si>
    <t>PF08933</t>
  </si>
  <si>
    <t>DUF1864</t>
  </si>
  <si>
    <t>Domain of unknown function (DUF1864)</t>
  </si>
  <si>
    <t>PF08934</t>
  </si>
  <si>
    <t>Rb_C</t>
  </si>
  <si>
    <t>Rb C-terminal domain</t>
  </si>
  <si>
    <t>PF08935</t>
  </si>
  <si>
    <t>VP4_2</t>
  </si>
  <si>
    <t>Viral protein VP4 subunit</t>
  </si>
  <si>
    <t>PF08936</t>
  </si>
  <si>
    <t>CsoSCA</t>
  </si>
  <si>
    <t>Carboxysome Shell Carbonic Anhydrase</t>
  </si>
  <si>
    <t>PF08937</t>
  </si>
  <si>
    <t>DUF1863</t>
  </si>
  <si>
    <t>MTH538 TIR-like domain (DUF1863)</t>
  </si>
  <si>
    <t>PF08938</t>
  </si>
  <si>
    <t>HBS1_N</t>
  </si>
  <si>
    <t>HBS1 N-terminus</t>
  </si>
  <si>
    <t>PF08939</t>
  </si>
  <si>
    <t>DUF1917</t>
  </si>
  <si>
    <t>Domain of unknown function (DUF1917)</t>
  </si>
  <si>
    <t>PF08940</t>
  </si>
  <si>
    <t>DUF1918</t>
  </si>
  <si>
    <t>Domain of unknown function (DUF1918)</t>
  </si>
  <si>
    <t>PF08941</t>
  </si>
  <si>
    <t>USP8_interact</t>
  </si>
  <si>
    <t>USP8 interacting</t>
  </si>
  <si>
    <t>PF08942</t>
  </si>
  <si>
    <t>DUF1919</t>
  </si>
  <si>
    <t>Domain of unknown function (DUF1919)</t>
  </si>
  <si>
    <t>PF08943</t>
  </si>
  <si>
    <t>CsiD</t>
  </si>
  <si>
    <t>PF08944</t>
  </si>
  <si>
    <t>p47_phox_C</t>
  </si>
  <si>
    <t>NADPH oxidase subunit p47Phox, C terminal domain</t>
  </si>
  <si>
    <t>PF08945</t>
  </si>
  <si>
    <t>Bclx_interact</t>
  </si>
  <si>
    <t>Bcl-x interacting, BH3 domain</t>
  </si>
  <si>
    <t>PF08946</t>
  </si>
  <si>
    <t>Osmo_CC</t>
  </si>
  <si>
    <t>Osmosensory transporter coiled coil</t>
  </si>
  <si>
    <t>PF08947</t>
  </si>
  <si>
    <t>BPS</t>
  </si>
  <si>
    <t xml:space="preserve">BPS (Between PH and SH2) </t>
  </si>
  <si>
    <t>PF08948</t>
  </si>
  <si>
    <t>DUF1859</t>
  </si>
  <si>
    <t>Domain of unknown function (DUF1859)</t>
  </si>
  <si>
    <t>PF08949</t>
  </si>
  <si>
    <t>Domain of unknown function (DUF186)</t>
  </si>
  <si>
    <t>PF08950</t>
  </si>
  <si>
    <t>DUF1861</t>
  </si>
  <si>
    <t>Protein of unknown function (DUF1861)</t>
  </si>
  <si>
    <t>PF08951</t>
  </si>
  <si>
    <t>EntA_Immun</t>
  </si>
  <si>
    <t>Enterocin A Immunity</t>
  </si>
  <si>
    <t>PF08952</t>
  </si>
  <si>
    <t>DUF1866</t>
  </si>
  <si>
    <t xml:space="preserve">Domain of unknown function (DUF1866) </t>
  </si>
  <si>
    <t>PF08953</t>
  </si>
  <si>
    <t>DUF1899</t>
  </si>
  <si>
    <t>Domain of unknown function (DUF1899)</t>
  </si>
  <si>
    <t>PF08954</t>
  </si>
  <si>
    <t>Trimer_CC</t>
  </si>
  <si>
    <t>Trimerisation motif</t>
  </si>
  <si>
    <t>PF08955</t>
  </si>
  <si>
    <t>BofC_C</t>
  </si>
  <si>
    <t>BofC C-terminal domain</t>
  </si>
  <si>
    <t>PF08956</t>
  </si>
  <si>
    <t>DUF1869</t>
  </si>
  <si>
    <t>Domain of unknown function (DUF1869)</t>
  </si>
  <si>
    <t>PF08958</t>
  </si>
  <si>
    <t>DUF1871</t>
  </si>
  <si>
    <t>Domain of unknown function (DUF1871)</t>
  </si>
  <si>
    <t>PF08960</t>
  </si>
  <si>
    <t>DUF1874</t>
  </si>
  <si>
    <t>Domain of unknown function (DUF1874)</t>
  </si>
  <si>
    <t>PF08961</t>
  </si>
  <si>
    <t>NRBF2</t>
  </si>
  <si>
    <t>Nuclear receptor-binding factor 2, autophagy regulator</t>
  </si>
  <si>
    <t>PF08962</t>
  </si>
  <si>
    <t>DUF1876</t>
  </si>
  <si>
    <t>Domain of unknown function (DUF1876)</t>
  </si>
  <si>
    <t>PF08963</t>
  </si>
  <si>
    <t>DUF1878</t>
  </si>
  <si>
    <t>Protein of unknown function (DUF1878)</t>
  </si>
  <si>
    <t>PF08964</t>
  </si>
  <si>
    <t>Crystall_3</t>
  </si>
  <si>
    <t>PF08965</t>
  </si>
  <si>
    <t>Domain of unknown function (DUF187)</t>
  </si>
  <si>
    <t>PF08966</t>
  </si>
  <si>
    <t>DUF1882</t>
  </si>
  <si>
    <t>Domain of unknown function (DUF1882)</t>
  </si>
  <si>
    <t>PF08967</t>
  </si>
  <si>
    <t>DUF1884</t>
  </si>
  <si>
    <t>Domain of unknown function (DUF1884)</t>
  </si>
  <si>
    <t>PF08968</t>
  </si>
  <si>
    <t>DUF1885</t>
  </si>
  <si>
    <t>Domain of unknown function (DUF1885)</t>
  </si>
  <si>
    <t>PF08969</t>
  </si>
  <si>
    <t>USP8_dimer</t>
  </si>
  <si>
    <t>USP8 dimerisation domain</t>
  </si>
  <si>
    <t>PF08970</t>
  </si>
  <si>
    <t>Sda</t>
  </si>
  <si>
    <t>Sporulation inhibitor A</t>
  </si>
  <si>
    <t>PF08971</t>
  </si>
  <si>
    <t>GlgS</t>
  </si>
  <si>
    <t>Glycogen synthesis protein</t>
  </si>
  <si>
    <t>PF08972</t>
  </si>
  <si>
    <t>Domain of unknown function (DUF192)</t>
  </si>
  <si>
    <t>PF08973</t>
  </si>
  <si>
    <t>TM156</t>
  </si>
  <si>
    <t>Domain of unknown function (DUF1893)</t>
  </si>
  <si>
    <t>PF08974</t>
  </si>
  <si>
    <t>DUF1877</t>
  </si>
  <si>
    <t>Domain of unknown function (DUF1877)</t>
  </si>
  <si>
    <t>PF08975</t>
  </si>
  <si>
    <t>2H-phosphodiest</t>
  </si>
  <si>
    <t>Domain of unknown function (DUF1868)</t>
  </si>
  <si>
    <t>PF08976</t>
  </si>
  <si>
    <t>EF-hand_11</t>
  </si>
  <si>
    <t>EF-hand domain</t>
  </si>
  <si>
    <t>PF08977</t>
  </si>
  <si>
    <t>BOFC_N</t>
  </si>
  <si>
    <t>Bypass of Forespore C, N terminal</t>
  </si>
  <si>
    <t>PF08978</t>
  </si>
  <si>
    <t>Reoviridae_Vp9</t>
  </si>
  <si>
    <t>Reoviridae VP9</t>
  </si>
  <si>
    <t>PF08979</t>
  </si>
  <si>
    <t>DUF1894</t>
  </si>
  <si>
    <t>Domain of unknown function (DUF1894)</t>
  </si>
  <si>
    <t>PF08980</t>
  </si>
  <si>
    <t>DUF1883</t>
  </si>
  <si>
    <t>Domain of unknown function (DUF1883)</t>
  </si>
  <si>
    <t>PF08982</t>
  </si>
  <si>
    <t>DUF1857</t>
  </si>
  <si>
    <t>Domain of unknown function (DUF1857)</t>
  </si>
  <si>
    <t>PF08983</t>
  </si>
  <si>
    <t>DUF1856</t>
  </si>
  <si>
    <t>Domain of unknown function (DUF1856)</t>
  </si>
  <si>
    <t>PF08984</t>
  </si>
  <si>
    <t>DUF1858</t>
  </si>
  <si>
    <t>Domain of unknown function (DUF1858)</t>
  </si>
  <si>
    <t>PF08985</t>
  </si>
  <si>
    <t>DUF1888</t>
  </si>
  <si>
    <t>Domain of unknown function (DUF1888)</t>
  </si>
  <si>
    <t>PF08986</t>
  </si>
  <si>
    <t>DUF1889</t>
  </si>
  <si>
    <t>Domain of unknown function (DUF1889)</t>
  </si>
  <si>
    <t>PF08987</t>
  </si>
  <si>
    <t>DUF1892</t>
  </si>
  <si>
    <t>Protein of unknown function (DUF1892)</t>
  </si>
  <si>
    <t>PF08988</t>
  </si>
  <si>
    <t>T3SS_needle_E</t>
  </si>
  <si>
    <t>Type III secretion system, cytoplasmic E component of needle</t>
  </si>
  <si>
    <t>PF08989</t>
  </si>
  <si>
    <t>DUF1896</t>
  </si>
  <si>
    <t>Domain of unknown function (DUF1896)</t>
  </si>
  <si>
    <t>PF08990</t>
  </si>
  <si>
    <t>Docking</t>
  </si>
  <si>
    <t>Erythronolide synthase docking</t>
  </si>
  <si>
    <t>PF08991</t>
  </si>
  <si>
    <t>MTCP1</t>
  </si>
  <si>
    <t>Mature-T-Cell Proliferation I type</t>
  </si>
  <si>
    <t>PF08992</t>
  </si>
  <si>
    <t>QH-AmDH_gamma</t>
  </si>
  <si>
    <t>Quinohemoprotein amine dehydrogenase, gamma subunit</t>
  </si>
  <si>
    <t>PF08993</t>
  </si>
  <si>
    <t>T4_Gp59_N</t>
  </si>
  <si>
    <t>T4 gene Gp59 loader of gp41 DNA helicase</t>
  </si>
  <si>
    <t>PF08994</t>
  </si>
  <si>
    <t>T4_Gp59_C</t>
  </si>
  <si>
    <t>T4 gene Gp59 loader of gp41 DNA helicase C-term</t>
  </si>
  <si>
    <t>PF08995</t>
  </si>
  <si>
    <t>NIP_1</t>
  </si>
  <si>
    <t>Necrosis inducing protein-1</t>
  </si>
  <si>
    <t>PF08996</t>
  </si>
  <si>
    <t>zf-DNA_Pol</t>
  </si>
  <si>
    <t>DNA Polymerase alpha zinc finger</t>
  </si>
  <si>
    <t>PF08997</t>
  </si>
  <si>
    <t>UCR_6-4kD</t>
  </si>
  <si>
    <t>Ubiquinol-cytochrome C reductase complex, 6.4kD protein</t>
  </si>
  <si>
    <t>PF08998</t>
  </si>
  <si>
    <t>Epsilon_antitox</t>
  </si>
  <si>
    <t>Bacterial epsilon antitoxin</t>
  </si>
  <si>
    <t>PF08999</t>
  </si>
  <si>
    <t>SP_C-Propep</t>
  </si>
  <si>
    <t>Surfactant protein C, N terminal propeptide</t>
  </si>
  <si>
    <t>PF09000</t>
  </si>
  <si>
    <t>Cytotoxic</t>
  </si>
  <si>
    <t>PF09001</t>
  </si>
  <si>
    <t>DUF189</t>
  </si>
  <si>
    <t>Domain of unknown function (DUF189)</t>
  </si>
  <si>
    <t>PF09002</t>
  </si>
  <si>
    <t>DUF1887</t>
  </si>
  <si>
    <t>Domain of unknown function (DUF1887)</t>
  </si>
  <si>
    <t>PF09003</t>
  </si>
  <si>
    <t>Phage_integ_N</t>
  </si>
  <si>
    <t xml:space="preserve">Bacteriophage lambda integrase, N-terminal domain </t>
  </si>
  <si>
    <t>PF09004</t>
  </si>
  <si>
    <t>DUF1891</t>
  </si>
  <si>
    <t>Domain of unknown function (DUF1891)</t>
  </si>
  <si>
    <t>PF09005</t>
  </si>
  <si>
    <t>DUF1897</t>
  </si>
  <si>
    <t>Domain of unknown function (DUF1897)</t>
  </si>
  <si>
    <t>PF09006</t>
  </si>
  <si>
    <t>Surfac_D-trimer</t>
  </si>
  <si>
    <t>Lung surfactant protein D coiled-coil trimerisation</t>
  </si>
  <si>
    <t>PF09007</t>
  </si>
  <si>
    <t>EBP5_C</t>
  </si>
  <si>
    <t>EBP5, C-terminal</t>
  </si>
  <si>
    <t>PF09008</t>
  </si>
  <si>
    <t>Head_binding</t>
  </si>
  <si>
    <t>Head binding</t>
  </si>
  <si>
    <t>PF09009</t>
  </si>
  <si>
    <t>Exotox-A_cataly</t>
  </si>
  <si>
    <t>Exotoxin A catalytic</t>
  </si>
  <si>
    <t>PF09010</t>
  </si>
  <si>
    <t>AsiA</t>
  </si>
  <si>
    <t>Anti-Sigma Factor A</t>
  </si>
  <si>
    <t>PF09011</t>
  </si>
  <si>
    <t>HMG_box_2</t>
  </si>
  <si>
    <t>HMG-box domain</t>
  </si>
  <si>
    <t>PF09012</t>
  </si>
  <si>
    <t>FeoC</t>
  </si>
  <si>
    <t>FeoC like transcriptional regulator</t>
  </si>
  <si>
    <t>PF09013</t>
  </si>
  <si>
    <t>YopH_N</t>
  </si>
  <si>
    <t>YopH, N-terminal</t>
  </si>
  <si>
    <t>PF09014</t>
  </si>
  <si>
    <t>Sushi_2</t>
  </si>
  <si>
    <t>Beta-2-glycoprotein-1 fifth domain</t>
  </si>
  <si>
    <t>PF09015</t>
  </si>
  <si>
    <t>NgoMIV_restric</t>
  </si>
  <si>
    <t>NgoMIV restriction enzyme</t>
  </si>
  <si>
    <t>PF09016</t>
  </si>
  <si>
    <t>Pas_Saposin</t>
  </si>
  <si>
    <t>Pas factor saposin fold</t>
  </si>
  <si>
    <t>PF09017</t>
  </si>
  <si>
    <t>Transglut_prok</t>
  </si>
  <si>
    <t>Microbial transglutaminase</t>
  </si>
  <si>
    <t>PF09018</t>
  </si>
  <si>
    <t>Phage_Capsid_P3</t>
  </si>
  <si>
    <t>P3 major capsid protein</t>
  </si>
  <si>
    <t>PF09019</t>
  </si>
  <si>
    <t>EcoRII-C</t>
  </si>
  <si>
    <t>EcoRII C terminal</t>
  </si>
  <si>
    <t>PF09020</t>
  </si>
  <si>
    <t>YopE_N</t>
  </si>
  <si>
    <t>YopE, N terminal</t>
  </si>
  <si>
    <t>PF09021</t>
  </si>
  <si>
    <t>HutP</t>
  </si>
  <si>
    <t>PF09022</t>
  </si>
  <si>
    <t>Staphostatin_A</t>
  </si>
  <si>
    <t>Staphostatin A</t>
  </si>
  <si>
    <t>PF09023</t>
  </si>
  <si>
    <t>Staphostatin_B</t>
  </si>
  <si>
    <t>Staphostatin B</t>
  </si>
  <si>
    <t>PF09025</t>
  </si>
  <si>
    <t>T3SS_needle_reg</t>
  </si>
  <si>
    <t>YopR, type III needle-polymerisation regulator</t>
  </si>
  <si>
    <t>PF09026</t>
  </si>
  <si>
    <t>CENP-B_dimeris</t>
  </si>
  <si>
    <t>Centromere protein B dimerisation domain</t>
  </si>
  <si>
    <t>PF09027</t>
  </si>
  <si>
    <t>GTPase_binding</t>
  </si>
  <si>
    <t>GTPase binding</t>
  </si>
  <si>
    <t>PF09028</t>
  </si>
  <si>
    <t>Mac-1</t>
  </si>
  <si>
    <t>Mac 1</t>
  </si>
  <si>
    <t>PF09029</t>
  </si>
  <si>
    <t>Preseq_ALAS</t>
  </si>
  <si>
    <t>5-aminolevulinate synthase presequence</t>
  </si>
  <si>
    <t>PF09030</t>
  </si>
  <si>
    <t>Creb_binding</t>
  </si>
  <si>
    <t>Creb binding</t>
  </si>
  <si>
    <t>PF09032</t>
  </si>
  <si>
    <t>Siah-Interact_N</t>
  </si>
  <si>
    <t xml:space="preserve">Siah interacting protein, N terminal </t>
  </si>
  <si>
    <t>PF09033</t>
  </si>
  <si>
    <t>DFF-C</t>
  </si>
  <si>
    <t>DNA Fragmentation factor 45kDa, C terminal domain</t>
  </si>
  <si>
    <t>PF09034</t>
  </si>
  <si>
    <t>TRADD_N</t>
  </si>
  <si>
    <t>TRADD, N-terminal domain</t>
  </si>
  <si>
    <t>PF09035</t>
  </si>
  <si>
    <t>Tn916-Xis</t>
  </si>
  <si>
    <t>Excisionase from transposon Tn916</t>
  </si>
  <si>
    <t>PF09036</t>
  </si>
  <si>
    <t>Bcr-Abl_Oligo</t>
  </si>
  <si>
    <t>Bcr-Abl oncoprotein oligomerisation domain</t>
  </si>
  <si>
    <t>PF09037</t>
  </si>
  <si>
    <t>Sulphotransf</t>
  </si>
  <si>
    <t>Stf sulphotransferase</t>
  </si>
  <si>
    <t>PF09038</t>
  </si>
  <si>
    <t>53-BP1_Tudor</t>
  </si>
  <si>
    <t>Tumour suppressor p53-binding protein-1 Tudor</t>
  </si>
  <si>
    <t>PF09039</t>
  </si>
  <si>
    <t>HTH_Tnp_Mu_2</t>
  </si>
  <si>
    <t>Mu DNA binding, I gamma subdomain</t>
  </si>
  <si>
    <t>PF09040</t>
  </si>
  <si>
    <t>H-K_ATPase_N</t>
  </si>
  <si>
    <t>Gastric H+/K+-ATPase, N terminal domain</t>
  </si>
  <si>
    <t>PF09041</t>
  </si>
  <si>
    <t>Aurora-A_bind</t>
  </si>
  <si>
    <t xml:space="preserve">Aurora-A binding </t>
  </si>
  <si>
    <t>PF09042</t>
  </si>
  <si>
    <t>Titin_Z</t>
  </si>
  <si>
    <t>Titin Z</t>
  </si>
  <si>
    <t>PF09043</t>
  </si>
  <si>
    <t>Lys-AminoMut_A</t>
  </si>
  <si>
    <t>D-Lysine 5,6-aminomutase TIM-barrel domain of alpha subunit</t>
  </si>
  <si>
    <t>PF09044</t>
  </si>
  <si>
    <t>Kp4</t>
  </si>
  <si>
    <t>PF09045</t>
  </si>
  <si>
    <t>L27_2</t>
  </si>
  <si>
    <t>PF09046</t>
  </si>
  <si>
    <t>AvrPtoB-E3_ubiq</t>
  </si>
  <si>
    <t>AvrPtoB E3 ubiquitin ligase</t>
  </si>
  <si>
    <t>PF09047</t>
  </si>
  <si>
    <t>MEF2_binding</t>
  </si>
  <si>
    <t>MEF2 binding</t>
  </si>
  <si>
    <t>PF09048</t>
  </si>
  <si>
    <t>Cro</t>
  </si>
  <si>
    <t>PF09049</t>
  </si>
  <si>
    <t>SNN_transmemb</t>
  </si>
  <si>
    <t>Stannin transmembrane</t>
  </si>
  <si>
    <t>PF09050</t>
  </si>
  <si>
    <t>SNN_linker</t>
  </si>
  <si>
    <t>Stannin unstructured linker</t>
  </si>
  <si>
    <t>PF09051</t>
  </si>
  <si>
    <t>SNN_cytoplasm</t>
  </si>
  <si>
    <t>Stannin cytoplasmic</t>
  </si>
  <si>
    <t>PF09052</t>
  </si>
  <si>
    <t>SipA</t>
  </si>
  <si>
    <t>Salmonella invasion protein A</t>
  </si>
  <si>
    <t>PF09053</t>
  </si>
  <si>
    <t>CagZ</t>
  </si>
  <si>
    <t>PF09055</t>
  </si>
  <si>
    <t>Sod_Ni</t>
  </si>
  <si>
    <t>Nickel-containing superoxide dismutase</t>
  </si>
  <si>
    <t>PF09056</t>
  </si>
  <si>
    <t>Phospholip_A2_3</t>
  </si>
  <si>
    <t>Prokaryotic phospholipase A2</t>
  </si>
  <si>
    <t>PF09057</t>
  </si>
  <si>
    <t>Smac_DIABLO</t>
  </si>
  <si>
    <t>Second Mitochondria-derived Activator of Caspases</t>
  </si>
  <si>
    <t>PF09058</t>
  </si>
  <si>
    <t>L27_1</t>
  </si>
  <si>
    <t>PF09059</t>
  </si>
  <si>
    <t>TyeA</t>
  </si>
  <si>
    <t>PF09060</t>
  </si>
  <si>
    <t>L27_N</t>
  </si>
  <si>
    <t>PF09061</t>
  </si>
  <si>
    <t>Stirrup</t>
  </si>
  <si>
    <t>PF09062</t>
  </si>
  <si>
    <t>Endonuc_subdom</t>
  </si>
  <si>
    <t>PI-PfuI Endonuclease subdomain</t>
  </si>
  <si>
    <t>PF09063</t>
  </si>
  <si>
    <t>Phage_coat</t>
  </si>
  <si>
    <t>Phage PP7 coat protein</t>
  </si>
  <si>
    <t>PF09064</t>
  </si>
  <si>
    <t>Tme5_EGF_like</t>
  </si>
  <si>
    <t>Thrombomodulin like fifth domain, EGF-like</t>
  </si>
  <si>
    <t>PF09065</t>
  </si>
  <si>
    <t>Haemadin</t>
  </si>
  <si>
    <t>PF09066</t>
  </si>
  <si>
    <t>B2-adapt-app_C</t>
  </si>
  <si>
    <t>Beta2-adaptin appendage, C-terminal sub-domain</t>
  </si>
  <si>
    <t>PF09067</t>
  </si>
  <si>
    <t>EpoR_lig-bind</t>
  </si>
  <si>
    <t>Erythropoietin receptor, ligand binding</t>
  </si>
  <si>
    <t>PF09068</t>
  </si>
  <si>
    <t>EF-hand_2</t>
  </si>
  <si>
    <t>PF09069</t>
  </si>
  <si>
    <t>EF-hand_3</t>
  </si>
  <si>
    <t>EF-hand</t>
  </si>
  <si>
    <t>PF09070</t>
  </si>
  <si>
    <t>PFU</t>
  </si>
  <si>
    <t>PFU (PLAA family ubiquitin binding)</t>
  </si>
  <si>
    <t>PF09071</t>
  </si>
  <si>
    <t>Alpha-amyl_C</t>
  </si>
  <si>
    <t>Alpha-amylase, C terminal</t>
  </si>
  <si>
    <t>PF09072</t>
  </si>
  <si>
    <t>TMA7</t>
  </si>
  <si>
    <t>Translation machinery associated TMA7</t>
  </si>
  <si>
    <t>PF09073</t>
  </si>
  <si>
    <t>BUD22</t>
  </si>
  <si>
    <t>PF09074</t>
  </si>
  <si>
    <t>Mer2</t>
  </si>
  <si>
    <t>PF09075</t>
  </si>
  <si>
    <t>STb_secrete</t>
  </si>
  <si>
    <t>Heat-stable enterotoxin B, secretory</t>
  </si>
  <si>
    <t>PF09076</t>
  </si>
  <si>
    <t>Crystall_2</t>
  </si>
  <si>
    <t>PF09077</t>
  </si>
  <si>
    <t>Phage-MuB_C</t>
  </si>
  <si>
    <t xml:space="preserve">Mu B transposition protein, C terminal </t>
  </si>
  <si>
    <t>PF09078</t>
  </si>
  <si>
    <t>CheY-binding</t>
  </si>
  <si>
    <t>CheY binding</t>
  </si>
  <si>
    <t>PF09079</t>
  </si>
  <si>
    <t>Cdc6_C</t>
  </si>
  <si>
    <t>CDC6, C terminal winged helix domain</t>
  </si>
  <si>
    <t>PF09080</t>
  </si>
  <si>
    <t>K-cyclin_vir_C</t>
  </si>
  <si>
    <t>K cyclin, C terminal</t>
  </si>
  <si>
    <t>PF09081</t>
  </si>
  <si>
    <t>DUF1921</t>
  </si>
  <si>
    <t>Domain of unknown function (DUF1921)</t>
  </si>
  <si>
    <t>PF09082</t>
  </si>
  <si>
    <t>DUF1922</t>
  </si>
  <si>
    <t>Domain of unknown function (DUF1922)</t>
  </si>
  <si>
    <t>PF09083</t>
  </si>
  <si>
    <t>DUF1923</t>
  </si>
  <si>
    <t>Domain of unknown function (DUF1923)</t>
  </si>
  <si>
    <t>PF09084</t>
  </si>
  <si>
    <t>NMT1</t>
  </si>
  <si>
    <t>NMT1/THI5 like</t>
  </si>
  <si>
    <t>PF09085</t>
  </si>
  <si>
    <t>Adhes-Ig_like</t>
  </si>
  <si>
    <t>Adhesion molecule, immunoglobulin-like</t>
  </si>
  <si>
    <t>PF09086</t>
  </si>
  <si>
    <t>DUF1924</t>
  </si>
  <si>
    <t>Domain of unknown function (DUF1924)</t>
  </si>
  <si>
    <t>PF09087</t>
  </si>
  <si>
    <t>Cyc-maltodext_N</t>
  </si>
  <si>
    <t>Cyclomaltodextrinase, N-terminal</t>
  </si>
  <si>
    <t>PF09088</t>
  </si>
  <si>
    <t>MIF4G_like</t>
  </si>
  <si>
    <t>MIF4G like</t>
  </si>
  <si>
    <t>PF09089</t>
  </si>
  <si>
    <t>gp12-short_mid</t>
  </si>
  <si>
    <t>Phage short tail fibre protein gp12, middle domain</t>
  </si>
  <si>
    <t>PF09090</t>
  </si>
  <si>
    <t>MIF4G_like_2</t>
  </si>
  <si>
    <t>PF09092</t>
  </si>
  <si>
    <t>Lyase_N</t>
  </si>
  <si>
    <t>Lyase, N terminal</t>
  </si>
  <si>
    <t>PF09093</t>
  </si>
  <si>
    <t>Lyase_catalyt</t>
  </si>
  <si>
    <t>Lyase, catalytic</t>
  </si>
  <si>
    <t>PF09094</t>
  </si>
  <si>
    <t>DUF1925</t>
  </si>
  <si>
    <t>Domain of unknown function (DUF1925)</t>
  </si>
  <si>
    <t>PF09095</t>
  </si>
  <si>
    <t>DUF1926</t>
  </si>
  <si>
    <t>Domain of unknown function (DUF1926)</t>
  </si>
  <si>
    <t>PF09096</t>
  </si>
  <si>
    <t>Phage-tail_2</t>
  </si>
  <si>
    <t>Baseplate structural protein, domain 2</t>
  </si>
  <si>
    <t>PF09097</t>
  </si>
  <si>
    <t>Phage-tail_1</t>
  </si>
  <si>
    <t>Baseplate structural protein, domain 1</t>
  </si>
  <si>
    <t>PF09098</t>
  </si>
  <si>
    <t>Dehyd-heme_bind</t>
  </si>
  <si>
    <t>Quinohemoprotein amine dehydrogenase A, alpha subunit, haem binding</t>
  </si>
  <si>
    <t>PF09099</t>
  </si>
  <si>
    <t>Qn_am_d_aIII</t>
  </si>
  <si>
    <t>Quinohemoprotein amine dehydrogenase, alpha subunit domain III</t>
  </si>
  <si>
    <t>PF09100</t>
  </si>
  <si>
    <t>Qn_am_d_aIV</t>
  </si>
  <si>
    <t>Quinohemoprotein amine dehydrogenase, alpha subunit domain IV</t>
  </si>
  <si>
    <t>PF09101</t>
  </si>
  <si>
    <t>Exotox-A_bind</t>
  </si>
  <si>
    <t>Exotoxin A binding</t>
  </si>
  <si>
    <t>PF09102</t>
  </si>
  <si>
    <t>Exotox-A_target</t>
  </si>
  <si>
    <t>Exotoxin A, targeting</t>
  </si>
  <si>
    <t>PF09103</t>
  </si>
  <si>
    <t>BRCA-2_OB1</t>
  </si>
  <si>
    <t>BRCA2, oligonucleotide/oligosaccharide-binding, domain 1</t>
  </si>
  <si>
    <t>PF09104</t>
  </si>
  <si>
    <t>BRCA-2_OB3</t>
  </si>
  <si>
    <t>BRCA2, oligonucleotide/oligosaccharide-binding, domain 3</t>
  </si>
  <si>
    <t>PF09105</t>
  </si>
  <si>
    <t>SelB-wing_1</t>
  </si>
  <si>
    <t xml:space="preserve">Elongation factor SelB, winged helix </t>
  </si>
  <si>
    <t>PF09106</t>
  </si>
  <si>
    <t>SelB-wing_2</t>
  </si>
  <si>
    <t>PF09107</t>
  </si>
  <si>
    <t>SelB-wing_3</t>
  </si>
  <si>
    <t>PF09108</t>
  </si>
  <si>
    <t>Xol-1_N</t>
  </si>
  <si>
    <t>Switch protein XOL-1, N-terminal</t>
  </si>
  <si>
    <t>PF09109</t>
  </si>
  <si>
    <t>Xol-1_GHMP-like</t>
  </si>
  <si>
    <t>Switch protein XOL-1, GHMP-like</t>
  </si>
  <si>
    <t>PF09110</t>
  </si>
  <si>
    <t>HAND</t>
  </si>
  <si>
    <t>PF09111</t>
  </si>
  <si>
    <t>SLIDE</t>
  </si>
  <si>
    <t>PF09112</t>
  </si>
  <si>
    <t>N-glycanase_N</t>
  </si>
  <si>
    <t>Peptide-N-glycosidase F, N terminal</t>
  </si>
  <si>
    <t>PF09113</t>
  </si>
  <si>
    <t>N-glycanase_C</t>
  </si>
  <si>
    <t>Peptide-N-glycosidase F, C terminal</t>
  </si>
  <si>
    <t>PF09114</t>
  </si>
  <si>
    <t>MotA_activ</t>
  </si>
  <si>
    <t>Transcription factor MotA, activation domain</t>
  </si>
  <si>
    <t>PF09115</t>
  </si>
  <si>
    <t>DNApol3-delta_C</t>
  </si>
  <si>
    <t>DNA polymerase III, delta subunit, C terminal</t>
  </si>
  <si>
    <t>PF09116</t>
  </si>
  <si>
    <t>gp45-slide_C</t>
  </si>
  <si>
    <t>gp45 sliding clamp, C terminal</t>
  </si>
  <si>
    <t>PF09117</t>
  </si>
  <si>
    <t>MiAMP1</t>
  </si>
  <si>
    <t>PF09118</t>
  </si>
  <si>
    <t>DUF1929</t>
  </si>
  <si>
    <t>Domain of unknown function (DUF1929)</t>
  </si>
  <si>
    <t>PF09119</t>
  </si>
  <si>
    <t>SicP-binding</t>
  </si>
  <si>
    <t>SicP binding</t>
  </si>
  <si>
    <t>PF09121</t>
  </si>
  <si>
    <t>Tower</t>
  </si>
  <si>
    <t>PF09122</t>
  </si>
  <si>
    <t>Domain of unknown function (DUF193)</t>
  </si>
  <si>
    <t>PF09123</t>
  </si>
  <si>
    <t>DUF1931</t>
  </si>
  <si>
    <t>Domain of unknown function (DUF1931)</t>
  </si>
  <si>
    <t>PF09124</t>
  </si>
  <si>
    <t>Endonuc-dimeris</t>
  </si>
  <si>
    <t>T4 recombination endonuclease VII, dimerisation</t>
  </si>
  <si>
    <t>PF09125</t>
  </si>
  <si>
    <t>COX2-transmemb</t>
  </si>
  <si>
    <t>Cytochrome C oxidase subunit II, transmembrane</t>
  </si>
  <si>
    <t>PF09126</t>
  </si>
  <si>
    <t>NaeI</t>
  </si>
  <si>
    <t xml:space="preserve">Restriction endonuclease NaeI </t>
  </si>
  <si>
    <t>PF09127</t>
  </si>
  <si>
    <t>Leuk-A4-hydro_C</t>
  </si>
  <si>
    <t>Leukotriene A4 hydrolase, C-terminal</t>
  </si>
  <si>
    <t>PF09128</t>
  </si>
  <si>
    <t>RGS-like</t>
  </si>
  <si>
    <t>Regulator of G protein signalling-like domain</t>
  </si>
  <si>
    <t>PF09129</t>
  </si>
  <si>
    <t>Chol_subst-bind</t>
  </si>
  <si>
    <t>Cholesterol oxidase, substrate-binding</t>
  </si>
  <si>
    <t>PF09130</t>
  </si>
  <si>
    <t>DUF1932</t>
  </si>
  <si>
    <t>Domain of unknown function (DUF1932)</t>
  </si>
  <si>
    <t>PF09131</t>
  </si>
  <si>
    <t>Endotoxin_mid</t>
  </si>
  <si>
    <t>Bacillus thuringiensis delta-Endotoxin, middle domain</t>
  </si>
  <si>
    <t>PF09132</t>
  </si>
  <si>
    <t>BmKX</t>
  </si>
  <si>
    <t>PF09133</t>
  </si>
  <si>
    <t>SANTA</t>
  </si>
  <si>
    <t>SANTA (SANT Associated)</t>
  </si>
  <si>
    <t>PF09134</t>
  </si>
  <si>
    <t>Invasin_D3</t>
  </si>
  <si>
    <t>Invasin, domain 3</t>
  </si>
  <si>
    <t>PF09135</t>
  </si>
  <si>
    <t>Alb1</t>
  </si>
  <si>
    <t>PF09136</t>
  </si>
  <si>
    <t>Glucodextran_B</t>
  </si>
  <si>
    <t>Glucodextranase, domain B</t>
  </si>
  <si>
    <t>PF09137</t>
  </si>
  <si>
    <t>Glucodextran_N</t>
  </si>
  <si>
    <t>Glucodextranase, domain N</t>
  </si>
  <si>
    <t>PF09138</t>
  </si>
  <si>
    <t>Urm1</t>
  </si>
  <si>
    <t>Urm1 (Ubiquitin related modifier)</t>
  </si>
  <si>
    <t>PF09139</t>
  </si>
  <si>
    <t>Mmp37</t>
  </si>
  <si>
    <t>Mitochondrial matrix Mmp37</t>
  </si>
  <si>
    <t>PF09140</t>
  </si>
  <si>
    <t>MipZ</t>
  </si>
  <si>
    <t>ATPase MipZ</t>
  </si>
  <si>
    <t>PF09141</t>
  </si>
  <si>
    <t>Talin_middle</t>
  </si>
  <si>
    <t>Talin, middle domain</t>
  </si>
  <si>
    <t>PF09142</t>
  </si>
  <si>
    <t>TruB_C</t>
  </si>
  <si>
    <t>tRNA Pseudouridine synthase II, C terminal</t>
  </si>
  <si>
    <t>PF09143</t>
  </si>
  <si>
    <t>AvrPphF-ORF-2</t>
  </si>
  <si>
    <t>PF09144</t>
  </si>
  <si>
    <t>YpM</t>
  </si>
  <si>
    <t>Yersinia pseudo-tuberculosis mitogen</t>
  </si>
  <si>
    <t>PF09145</t>
  </si>
  <si>
    <t>Ubiq-assoc</t>
  </si>
  <si>
    <t>Ubiquitin-associated</t>
  </si>
  <si>
    <t>PF09147</t>
  </si>
  <si>
    <t>DUF1933</t>
  </si>
  <si>
    <t>Domain of unknown function (DUF1933)</t>
  </si>
  <si>
    <t>PF09148</t>
  </si>
  <si>
    <t>DUF1934</t>
  </si>
  <si>
    <t>Domain of unknown function (DUF1934)</t>
  </si>
  <si>
    <t>PF09149</t>
  </si>
  <si>
    <t>DUF1935</t>
  </si>
  <si>
    <t>Domain of unknown function (DUF1935)</t>
  </si>
  <si>
    <t>PF09150</t>
  </si>
  <si>
    <t>Carot_N</t>
  </si>
  <si>
    <t xml:space="preserve">Orange carotenoid protein, N-terminal </t>
  </si>
  <si>
    <t>PF09151</t>
  </si>
  <si>
    <t>DUF1936</t>
  </si>
  <si>
    <t>Domain of unknown function (DUF1936)</t>
  </si>
  <si>
    <t>PF09152</t>
  </si>
  <si>
    <t>DUF1937</t>
  </si>
  <si>
    <t>Domain of unknown function (DUF1937)</t>
  </si>
  <si>
    <t>PF09153</t>
  </si>
  <si>
    <t>DUF1938</t>
  </si>
  <si>
    <t>Domain of unknown function (DUF1938)</t>
  </si>
  <si>
    <t>PF09154</t>
  </si>
  <si>
    <t>DUF1939</t>
  </si>
  <si>
    <t>Domain of unknown function (DUF1939)</t>
  </si>
  <si>
    <t>PF09155</t>
  </si>
  <si>
    <t>PF09156</t>
  </si>
  <si>
    <t>Anthrax-tox_M</t>
  </si>
  <si>
    <t>Anthrax toxin lethal factor, middle domain</t>
  </si>
  <si>
    <t>PF09157</t>
  </si>
  <si>
    <t>TruB-C_2</t>
  </si>
  <si>
    <t>Pseudouridine synthase II TruB, C-terminal</t>
  </si>
  <si>
    <t>PF09158</t>
  </si>
  <si>
    <t>MotCF</t>
  </si>
  <si>
    <t>Bacteriophage T4 MotA, C-terminal</t>
  </si>
  <si>
    <t>PF09159</t>
  </si>
  <si>
    <t>Ydc2-catalyt</t>
  </si>
  <si>
    <t>Mitochondrial resolvase Ydc2 / RNA splicing MRS1</t>
  </si>
  <si>
    <t>PF09160</t>
  </si>
  <si>
    <t>FimH_man-bind</t>
  </si>
  <si>
    <t>FimH, mannose binding</t>
  </si>
  <si>
    <t>PF09162</t>
  </si>
  <si>
    <t>Tap-RNA_bind</t>
  </si>
  <si>
    <t>Tap, RNA-binding</t>
  </si>
  <si>
    <t>PF09163</t>
  </si>
  <si>
    <t>Form-deh_trans</t>
  </si>
  <si>
    <t>Formate dehydrogenase N, transmembrane</t>
  </si>
  <si>
    <t>PF09164</t>
  </si>
  <si>
    <t>VitD-bind_III</t>
  </si>
  <si>
    <t>Vitamin D binding protein, domain III</t>
  </si>
  <si>
    <t>PF09165</t>
  </si>
  <si>
    <t>Ubiq-Cytc-red_N</t>
  </si>
  <si>
    <t>Ubiquinol-cytochrome c reductase 8 kDa, N-terminal</t>
  </si>
  <si>
    <t>PF09166</t>
  </si>
  <si>
    <t>Biliv-reduc_cat</t>
  </si>
  <si>
    <t>Biliverdin reductase, catalytic</t>
  </si>
  <si>
    <t>PF09167</t>
  </si>
  <si>
    <t>DUF1942</t>
  </si>
  <si>
    <t>Domain of unknown function (DUF1942)</t>
  </si>
  <si>
    <t>PF09168</t>
  </si>
  <si>
    <t>PepX_N</t>
  </si>
  <si>
    <t>X-Prolyl dipeptidyl aminopeptidase PepX, N-terminal</t>
  </si>
  <si>
    <t>PF09169</t>
  </si>
  <si>
    <t>BRCA-2_helical</t>
  </si>
  <si>
    <t>BRCA2, helical</t>
  </si>
  <si>
    <t>PF09170</t>
  </si>
  <si>
    <t>STN1_2</t>
  </si>
  <si>
    <t>CST, Suppressor of cdc thirteen homolog, complex subunit STN1</t>
  </si>
  <si>
    <t>PF09171</t>
  </si>
  <si>
    <t>DUF1886</t>
  </si>
  <si>
    <t>Domain of unknown function (DUF1886)</t>
  </si>
  <si>
    <t>PF09172</t>
  </si>
  <si>
    <t>DUF1943</t>
  </si>
  <si>
    <t>Domain of unknown function (DUF1943)</t>
  </si>
  <si>
    <t>PF09173</t>
  </si>
  <si>
    <t>eIF2_C</t>
  </si>
  <si>
    <t>Initiation factor eIF2 gamma, C terminal</t>
  </si>
  <si>
    <t>PF09174</t>
  </si>
  <si>
    <t>Maf1</t>
  </si>
  <si>
    <t>Maf1 regulator</t>
  </si>
  <si>
    <t>PF09175</t>
  </si>
  <si>
    <t>DUF1944</t>
  </si>
  <si>
    <t>Domain of unknown function (DUF1944)</t>
  </si>
  <si>
    <t>PF09176</t>
  </si>
  <si>
    <t>Mpt_N</t>
  </si>
  <si>
    <t>Methylene-tetrahydromethanopterin dehydrogenase, N-terminal</t>
  </si>
  <si>
    <t>PF09177</t>
  </si>
  <si>
    <t>Syntaxin-6_N</t>
  </si>
  <si>
    <t>Syntaxin 6, N-terminal</t>
  </si>
  <si>
    <t>PF09178</t>
  </si>
  <si>
    <t>DUF1945</t>
  </si>
  <si>
    <t>Domain of unknown function (DUF1945)</t>
  </si>
  <si>
    <t>PF09179</t>
  </si>
  <si>
    <t>TilS</t>
  </si>
  <si>
    <t>TilS substrate binding domain</t>
  </si>
  <si>
    <t>PF09180</t>
  </si>
  <si>
    <t>ProRS-C_1</t>
  </si>
  <si>
    <t>Prolyl-tRNA synthetase, C-terminal</t>
  </si>
  <si>
    <t>PF09181</t>
  </si>
  <si>
    <t>ProRS-C_2</t>
  </si>
  <si>
    <t>PF09182</t>
  </si>
  <si>
    <t>PuR_N</t>
  </si>
  <si>
    <t>Bacterial purine repressor, N-terminal</t>
  </si>
  <si>
    <t>PF09183</t>
  </si>
  <si>
    <t>DUF1947</t>
  </si>
  <si>
    <t>Domain of unknown function (DUF1947)</t>
  </si>
  <si>
    <t>PF09184</t>
  </si>
  <si>
    <t>PPP4R2</t>
  </si>
  <si>
    <t>PF09185</t>
  </si>
  <si>
    <t>DUF1948</t>
  </si>
  <si>
    <t>Domain of unknown function (DUF1948)</t>
  </si>
  <si>
    <t>PF09186</t>
  </si>
  <si>
    <t>DUF1949</t>
  </si>
  <si>
    <t>Domain of unknown function (DUF1949)</t>
  </si>
  <si>
    <t>PF09187</t>
  </si>
  <si>
    <t>Domain of unknown function(DUF195)</t>
  </si>
  <si>
    <t>PF09188</t>
  </si>
  <si>
    <t>DUF1951</t>
  </si>
  <si>
    <t>Domain of unknown function (DUF1951)</t>
  </si>
  <si>
    <t>PF09189</t>
  </si>
  <si>
    <t>DUF1952</t>
  </si>
  <si>
    <t>Domain of unknown function (DUF1952)</t>
  </si>
  <si>
    <t>PF09190</t>
  </si>
  <si>
    <t>DALR_2</t>
  </si>
  <si>
    <t>DALR domain</t>
  </si>
  <si>
    <t>PF09191</t>
  </si>
  <si>
    <t>CD4-extracel</t>
  </si>
  <si>
    <t>CD4, extracellular</t>
  </si>
  <si>
    <t>PF09192</t>
  </si>
  <si>
    <t>Act-Frag_cataly</t>
  </si>
  <si>
    <t>Actin-fragmin kinase, catalytic</t>
  </si>
  <si>
    <t>PF09193</t>
  </si>
  <si>
    <t>CholecysA-Rec_N</t>
  </si>
  <si>
    <t>Cholecystokinin A receptor, N-terminal</t>
  </si>
  <si>
    <t>PF09194</t>
  </si>
  <si>
    <t>Endonuc-BsobI</t>
  </si>
  <si>
    <t>Restriction endonuclease BsobI</t>
  </si>
  <si>
    <t>PF09195</t>
  </si>
  <si>
    <t>Endonuc-BglII</t>
  </si>
  <si>
    <t>Restriction endonuclease BglII</t>
  </si>
  <si>
    <t>PF09196</t>
  </si>
  <si>
    <t>DUF1953</t>
  </si>
  <si>
    <t>Domain of unknown function (DUF1953)</t>
  </si>
  <si>
    <t>PF09197</t>
  </si>
  <si>
    <t>Rap1-DNA-bind</t>
  </si>
  <si>
    <t>Rap1, DNA-binding</t>
  </si>
  <si>
    <t>PF09198</t>
  </si>
  <si>
    <t>T4-Gluco-transf</t>
  </si>
  <si>
    <t>Bacteriophage T4 beta-glucosyltransferase</t>
  </si>
  <si>
    <t>PF09199</t>
  </si>
  <si>
    <t>SSL_OB</t>
  </si>
  <si>
    <t xml:space="preserve">Staphylococcal superantigen-like OB-fold domain </t>
  </si>
  <si>
    <t>PF09200</t>
  </si>
  <si>
    <t>Monellin</t>
  </si>
  <si>
    <t>PF09201</t>
  </si>
  <si>
    <t>SRX</t>
  </si>
  <si>
    <t>SRX, signal recognition particle receptor alpha subunit</t>
  </si>
  <si>
    <t>PF09202</t>
  </si>
  <si>
    <t>Rio2_N</t>
  </si>
  <si>
    <t>Rio2, N-terminal</t>
  </si>
  <si>
    <t>PF09203</t>
  </si>
  <si>
    <t>MspA</t>
  </si>
  <si>
    <t>PF09204</t>
  </si>
  <si>
    <t>Colicin_immun</t>
  </si>
  <si>
    <t>Bacterial self-protective colicin-like immunity</t>
  </si>
  <si>
    <t>PF09205</t>
  </si>
  <si>
    <t>DUF1955</t>
  </si>
  <si>
    <t>Domain of unknown function (DUF1955)</t>
  </si>
  <si>
    <t>PF09206</t>
  </si>
  <si>
    <t>ArabFuran-catal</t>
  </si>
  <si>
    <t>Alpha-L-arabinofuranosidase B, catalytic</t>
  </si>
  <si>
    <t>PF09207</t>
  </si>
  <si>
    <t>Yeast-kill-tox</t>
  </si>
  <si>
    <t>Yeast killer toxin</t>
  </si>
  <si>
    <t>PF09208</t>
  </si>
  <si>
    <t>Endonuc-MspI</t>
  </si>
  <si>
    <t xml:space="preserve">Restriction endonuclease MspI </t>
  </si>
  <si>
    <t>PF09209</t>
  </si>
  <si>
    <t>DUF1956</t>
  </si>
  <si>
    <t>Domain of unknown function (DUF1956)</t>
  </si>
  <si>
    <t>PF09210</t>
  </si>
  <si>
    <t>DUF1957</t>
  </si>
  <si>
    <t>Domain of unknown function (DUF1957)</t>
  </si>
  <si>
    <t>PF09211</t>
  </si>
  <si>
    <t>DUF1958</t>
  </si>
  <si>
    <t>Domain of unknown function (DUF1958)</t>
  </si>
  <si>
    <t>PF09212</t>
  </si>
  <si>
    <t>CBM27</t>
  </si>
  <si>
    <t>Carbohydrate binding module 27</t>
  </si>
  <si>
    <t>PF09213</t>
  </si>
  <si>
    <t>M3</t>
  </si>
  <si>
    <t>PF09214</t>
  </si>
  <si>
    <t>Prd1-P2</t>
  </si>
  <si>
    <t>Bacteriophage Prd1, adsorption protein P2</t>
  </si>
  <si>
    <t>PF09215</t>
  </si>
  <si>
    <t>Phage-Gp8</t>
  </si>
  <si>
    <t>Bacteriophage T4, Gp8</t>
  </si>
  <si>
    <t>PF09216</t>
  </si>
  <si>
    <t>Pfg27</t>
  </si>
  <si>
    <t>PF09217</t>
  </si>
  <si>
    <t>EcoRII-N</t>
  </si>
  <si>
    <t>Restriction endonuclease EcoRII, N-terminal</t>
  </si>
  <si>
    <t>PF09218</t>
  </si>
  <si>
    <t>DUF1959</t>
  </si>
  <si>
    <t>Domain of unknown function (DUF1959)</t>
  </si>
  <si>
    <t>PF09220</t>
  </si>
  <si>
    <t>LA-virus_coat</t>
  </si>
  <si>
    <t>L-A virus, major coat protein</t>
  </si>
  <si>
    <t>PF09221</t>
  </si>
  <si>
    <t>Bacteriocin_IId</t>
  </si>
  <si>
    <t>Bacteriocin class IId cyclical uberolysin-like</t>
  </si>
  <si>
    <t>PF09222</t>
  </si>
  <si>
    <t>Fim-adh_lectin</t>
  </si>
  <si>
    <t>Fimbrial adhesin F17-AG, lectin domain</t>
  </si>
  <si>
    <t>PF09223</t>
  </si>
  <si>
    <t>ZinT</t>
  </si>
  <si>
    <t>ZinT (YodA) periplasmic lipocalin-like zinc-recruitment</t>
  </si>
  <si>
    <t>PF09224</t>
  </si>
  <si>
    <t>DUF1961</t>
  </si>
  <si>
    <t>Domain of unknown function (DUF1961)</t>
  </si>
  <si>
    <t>PF09225</t>
  </si>
  <si>
    <t>Endonuc-PvuII</t>
  </si>
  <si>
    <t>Restriction endonuclease PvuII</t>
  </si>
  <si>
    <t>PF09226</t>
  </si>
  <si>
    <t>Endonuc-HincII</t>
  </si>
  <si>
    <t>Restriction endonuclease HincII</t>
  </si>
  <si>
    <t>PF09227</t>
  </si>
  <si>
    <t>DUF1962</t>
  </si>
  <si>
    <t>Domain of unknown function (DUF1962)</t>
  </si>
  <si>
    <t>PF09228</t>
  </si>
  <si>
    <t>Prok-TraM</t>
  </si>
  <si>
    <t>Prokaryotic Transcriptional repressor TraM</t>
  </si>
  <si>
    <t>PF09229</t>
  </si>
  <si>
    <t>Aha1_N</t>
  </si>
  <si>
    <t>Activator of Hsp9 ATPase, N-terminal</t>
  </si>
  <si>
    <t>PF09230</t>
  </si>
  <si>
    <t>DFF4</t>
  </si>
  <si>
    <t>DNA fragmentation factor 4 kDa</t>
  </si>
  <si>
    <t>PF09231</t>
  </si>
  <si>
    <t>RDV-p3</t>
  </si>
  <si>
    <t>Rice dwarf virus p3</t>
  </si>
  <si>
    <t>PF09232</t>
  </si>
  <si>
    <t>Caenor_Her-1</t>
  </si>
  <si>
    <t>Caenorhabditis elegans Her-1</t>
  </si>
  <si>
    <t>PF09233</t>
  </si>
  <si>
    <t>Endonuc-EcoRV</t>
  </si>
  <si>
    <t>Restriction endonuclease EcoRV</t>
  </si>
  <si>
    <t>PF09234</t>
  </si>
  <si>
    <t>DUF1963</t>
  </si>
  <si>
    <t>Domain of unknown function (DUF1963)</t>
  </si>
  <si>
    <t>PF09235</t>
  </si>
  <si>
    <t>Ste5p-SAM</t>
  </si>
  <si>
    <t>Ste5p, sterile alpha motif</t>
  </si>
  <si>
    <t>PF09236</t>
  </si>
  <si>
    <t>AHSP</t>
  </si>
  <si>
    <t>Alpha-haemoglobin stabilising protein</t>
  </si>
  <si>
    <t>PF09237</t>
  </si>
  <si>
    <t>GAGA</t>
  </si>
  <si>
    <t>GAGA factor</t>
  </si>
  <si>
    <t>PF09238</t>
  </si>
  <si>
    <t>IL4Ra_N</t>
  </si>
  <si>
    <t>Interleukin-4 receptor alpha chain, N-terminal</t>
  </si>
  <si>
    <t>PF09239</t>
  </si>
  <si>
    <t>Topo-VIb_trans</t>
  </si>
  <si>
    <t>Topoisomerase VI B subunit, transducer</t>
  </si>
  <si>
    <t>PF09240</t>
  </si>
  <si>
    <t>IL6Ra-bind</t>
  </si>
  <si>
    <t>Interleukin-6 receptor alpha chain, binding</t>
  </si>
  <si>
    <t>PF09241</t>
  </si>
  <si>
    <t>Herp-Cyclin</t>
  </si>
  <si>
    <t>Herpesviridae viral cyclin</t>
  </si>
  <si>
    <t>PF09242</t>
  </si>
  <si>
    <t>FCSD-flav_bind</t>
  </si>
  <si>
    <t>Flavocytochrome c sulphide dehydrogenase, flavin-binding</t>
  </si>
  <si>
    <t>PF09243</t>
  </si>
  <si>
    <t>Rsm22</t>
  </si>
  <si>
    <t>Mitochondrial small ribosomal subunit Rsm22</t>
  </si>
  <si>
    <t>PF09244</t>
  </si>
  <si>
    <t>DUF1964</t>
  </si>
  <si>
    <t>Domain of unknown function (DUF1964)</t>
  </si>
  <si>
    <t>PF09245</t>
  </si>
  <si>
    <t>MA-Mit</t>
  </si>
  <si>
    <t>Mycoplasma arthritidis-derived mitogen</t>
  </si>
  <si>
    <t>PF09246</t>
  </si>
  <si>
    <t>PHAT</t>
  </si>
  <si>
    <t>PF09247</t>
  </si>
  <si>
    <t>TBP-binding</t>
  </si>
  <si>
    <t>TATA box-binding protein binding</t>
  </si>
  <si>
    <t>PF09248</t>
  </si>
  <si>
    <t>DUF1965</t>
  </si>
  <si>
    <t>Domain of unknown function (DUF1965)</t>
  </si>
  <si>
    <t>PF09249</t>
  </si>
  <si>
    <t>tRNA_NucTransf2</t>
  </si>
  <si>
    <t>tRNA nucleotidyltransferase, second domain</t>
  </si>
  <si>
    <t>PF09250</t>
  </si>
  <si>
    <t>Prim-Pol</t>
  </si>
  <si>
    <t>Bifunctional DNA primase/polymerase, N-terminal</t>
  </si>
  <si>
    <t>PF09251</t>
  </si>
  <si>
    <t>PhageP22-tail</t>
  </si>
  <si>
    <t>Salmonella phage P22 tail-spike</t>
  </si>
  <si>
    <t>PF09252</t>
  </si>
  <si>
    <t>Feld-I_B</t>
  </si>
  <si>
    <t>Allergen Fel d I-B chain</t>
  </si>
  <si>
    <t>PF09253</t>
  </si>
  <si>
    <t>Ole-e-6</t>
  </si>
  <si>
    <t>Pollen allergen ole e 6</t>
  </si>
  <si>
    <t>PF09254</t>
  </si>
  <si>
    <t>Endonuc-FokI_C</t>
  </si>
  <si>
    <t>Restriction endonuclease FokI, C terminal</t>
  </si>
  <si>
    <t>PF09255</t>
  </si>
  <si>
    <t>Antig_Caf1</t>
  </si>
  <si>
    <t>Caf1 Capsule antigen</t>
  </si>
  <si>
    <t>PF09256</t>
  </si>
  <si>
    <t>BaffR-Tall_bind</t>
  </si>
  <si>
    <t>BAFF-R, TALL-1 binding</t>
  </si>
  <si>
    <t>PF09257</t>
  </si>
  <si>
    <t>BCMA-Tall_bind</t>
  </si>
  <si>
    <t>BCMA, TALL-1 binding</t>
  </si>
  <si>
    <t>PF09258</t>
  </si>
  <si>
    <t>Glyco_transf_64</t>
  </si>
  <si>
    <t>Glycosyl transferase family 64 domain</t>
  </si>
  <si>
    <t>PF09259</t>
  </si>
  <si>
    <t>Fve</t>
  </si>
  <si>
    <t>Fungal immunomodulatory protein Fve</t>
  </si>
  <si>
    <t>PF09260</t>
  </si>
  <si>
    <t>DUF1966</t>
  </si>
  <si>
    <t>Domain of unknown function (DUF1966)</t>
  </si>
  <si>
    <t>PF09261</t>
  </si>
  <si>
    <t>Alpha-mann_mid</t>
  </si>
  <si>
    <t>Alpha mannosidase middle domain</t>
  </si>
  <si>
    <t>PF09262</t>
  </si>
  <si>
    <t>PEX-1N</t>
  </si>
  <si>
    <t xml:space="preserve">Peroxisome biogenesis factor 1, N-terminal </t>
  </si>
  <si>
    <t>PF09263</t>
  </si>
  <si>
    <t>PEX-2N</t>
  </si>
  <si>
    <t>PF09264</t>
  </si>
  <si>
    <t>Sial-lect-inser</t>
  </si>
  <si>
    <t>Vibrio cholerae sialidase, lectin insertion</t>
  </si>
  <si>
    <t>PF09265</t>
  </si>
  <si>
    <t>Cytokin-bind</t>
  </si>
  <si>
    <t>Cytokinin dehydrogenase 1, FAD and cytokinin binding</t>
  </si>
  <si>
    <t>PF09266</t>
  </si>
  <si>
    <t>VirDNA-topo-I_N</t>
  </si>
  <si>
    <t>Viral DNA topoisomerase I, N-terminal</t>
  </si>
  <si>
    <t>PF09267</t>
  </si>
  <si>
    <t>Dict-STAT-coil</t>
  </si>
  <si>
    <t>Dictyostelium STAT, coiled coil</t>
  </si>
  <si>
    <t>PF09268</t>
  </si>
  <si>
    <t>Clathrin-link</t>
  </si>
  <si>
    <t>Clathrin, heavy-chain linker</t>
  </si>
  <si>
    <t>PF09269</t>
  </si>
  <si>
    <t>DUF1967</t>
  </si>
  <si>
    <t>Domain of unknown function (DUF1967)</t>
  </si>
  <si>
    <t>PF09270</t>
  </si>
  <si>
    <t>BTD</t>
  </si>
  <si>
    <t>Beta-trefoil DNA-binding domain</t>
  </si>
  <si>
    <t>PF09271</t>
  </si>
  <si>
    <t>LAG1-DNAbind</t>
  </si>
  <si>
    <t>LAG1, DNA binding</t>
  </si>
  <si>
    <t>PF09272</t>
  </si>
  <si>
    <t>Hepsin-SRCR</t>
  </si>
  <si>
    <t>Hepsin, SRCR</t>
  </si>
  <si>
    <t>PF09273</t>
  </si>
  <si>
    <t>Rubis-subs-bind</t>
  </si>
  <si>
    <t>Rubisco LSMT substrate-binding</t>
  </si>
  <si>
    <t>PF09274</t>
  </si>
  <si>
    <t>ParG</t>
  </si>
  <si>
    <t>PF09275</t>
  </si>
  <si>
    <t>Pertus-S4-tox</t>
  </si>
  <si>
    <t>Pertussis toxin S4 subunit</t>
  </si>
  <si>
    <t>PF09276</t>
  </si>
  <si>
    <t>Pertus-S5-tox</t>
  </si>
  <si>
    <t xml:space="preserve">Pertussis toxin S5 subunit </t>
  </si>
  <si>
    <t>PF09277</t>
  </si>
  <si>
    <t>Erythro-docking</t>
  </si>
  <si>
    <t>Erythronolide synthase, docking</t>
  </si>
  <si>
    <t>PF09278</t>
  </si>
  <si>
    <t>MerR-DNA-bind</t>
  </si>
  <si>
    <t>MerR, DNA binding</t>
  </si>
  <si>
    <t>PF09279</t>
  </si>
  <si>
    <t>EF-hand_like</t>
  </si>
  <si>
    <t>Phosphoinositide-specific phospholipase C, efhand-like</t>
  </si>
  <si>
    <t>PF09280</t>
  </si>
  <si>
    <t>XPC-binding</t>
  </si>
  <si>
    <t>XPC-binding domain</t>
  </si>
  <si>
    <t>PF09281</t>
  </si>
  <si>
    <t>Taq-exonuc</t>
  </si>
  <si>
    <t>Taq polymerase, exonuclease</t>
  </si>
  <si>
    <t>PF09282</t>
  </si>
  <si>
    <t>Mago-bind</t>
  </si>
  <si>
    <t>Mago binding</t>
  </si>
  <si>
    <t>PF09284</t>
  </si>
  <si>
    <t>RhgB_N</t>
  </si>
  <si>
    <t>Rhamnogalacturonan lyase B, N-terminal</t>
  </si>
  <si>
    <t>PF09285</t>
  </si>
  <si>
    <t>Elong-fact-P_C</t>
  </si>
  <si>
    <t>Elongation factor P, C-terminal</t>
  </si>
  <si>
    <t>PF09286</t>
  </si>
  <si>
    <t>Pro-kuma_activ</t>
  </si>
  <si>
    <t xml:space="preserve">Pro-kumamolisin, activation domain </t>
  </si>
  <si>
    <t>PF09287</t>
  </si>
  <si>
    <t>CEP1-DNA_bind</t>
  </si>
  <si>
    <t>CEP-1, DNA binding</t>
  </si>
  <si>
    <t>PF09288</t>
  </si>
  <si>
    <t>UBA_3</t>
  </si>
  <si>
    <t xml:space="preserve">Fungal ubiquitin-associated domain </t>
  </si>
  <si>
    <t>PF09289</t>
  </si>
  <si>
    <t>FOLN</t>
  </si>
  <si>
    <t>Follistatin/Osteonectin-like EGF domain</t>
  </si>
  <si>
    <t>PF09290</t>
  </si>
  <si>
    <t>AcetDehyd-dimer</t>
  </si>
  <si>
    <t>Prokaryotic acetaldehyde dehydrogenase, dimerisation</t>
  </si>
  <si>
    <t>PF09291</t>
  </si>
  <si>
    <t>DUF1968</t>
  </si>
  <si>
    <t>Domain of unknown function (DUF1968)</t>
  </si>
  <si>
    <t>PF09292</t>
  </si>
  <si>
    <t>Neil1-DNA_bind</t>
  </si>
  <si>
    <t>Endonuclease VIII-like 1, DNA bind</t>
  </si>
  <si>
    <t>PF09293</t>
  </si>
  <si>
    <t>RNaseH_C</t>
  </si>
  <si>
    <t>T4 RNase H, C terminal</t>
  </si>
  <si>
    <t>PF09294</t>
  </si>
  <si>
    <t>Interfer-bind</t>
  </si>
  <si>
    <t>Interferon-alpha/beta receptor, fibronectin type III</t>
  </si>
  <si>
    <t>PF09295</t>
  </si>
  <si>
    <t>ChAPs</t>
  </si>
  <si>
    <t>ChAPs (Chs5p-Arf1p-binding proteins)</t>
  </si>
  <si>
    <t>PF09296</t>
  </si>
  <si>
    <t>NUDIX-like</t>
  </si>
  <si>
    <t>NADH pyrophosphatase-like rudimentary NUDIX domain</t>
  </si>
  <si>
    <t>PF09297</t>
  </si>
  <si>
    <t>zf-NADH-PPase</t>
  </si>
  <si>
    <t>NADH pyrophosphatase zinc ribbon domain</t>
  </si>
  <si>
    <t>PF09298</t>
  </si>
  <si>
    <t>FAA_hydrolase_N</t>
  </si>
  <si>
    <t>Fumarylacetoacetase N-terminal</t>
  </si>
  <si>
    <t>PF09299</t>
  </si>
  <si>
    <t>Mu-transpos_C</t>
  </si>
  <si>
    <t>Mu transposase, C-terminal</t>
  </si>
  <si>
    <t>PF09300</t>
  </si>
  <si>
    <t>Tecti-min-caps</t>
  </si>
  <si>
    <t>Tectiviridae, minor capsid</t>
  </si>
  <si>
    <t>PF09301</t>
  </si>
  <si>
    <t>Domain of unknown function (DUF197)</t>
  </si>
  <si>
    <t>PF09302</t>
  </si>
  <si>
    <t>XLF</t>
  </si>
  <si>
    <t>XLF-Cernunnos, XRcc4-like factor, NHEJ component</t>
  </si>
  <si>
    <t>PF09303</t>
  </si>
  <si>
    <t>KcnmB2_inactiv</t>
  </si>
  <si>
    <t>KCNMB2, ball and chain domain</t>
  </si>
  <si>
    <t>PF09304</t>
  </si>
  <si>
    <t>Cortex-I_coil</t>
  </si>
  <si>
    <t>Cortexillin I, coiled coil</t>
  </si>
  <si>
    <t>PF09305</t>
  </si>
  <si>
    <t>TACI-CRD2</t>
  </si>
  <si>
    <t>TACI, cysteine-rich domain</t>
  </si>
  <si>
    <t>PF09306</t>
  </si>
  <si>
    <t>Phage-scaffold</t>
  </si>
  <si>
    <t>Bacteriophage, scaffolding protein</t>
  </si>
  <si>
    <t>PF09307</t>
  </si>
  <si>
    <t>MHC2-interact</t>
  </si>
  <si>
    <t>CLIP, MHC2 interacting</t>
  </si>
  <si>
    <t>PF09308</t>
  </si>
  <si>
    <t>LuxQ-periplasm</t>
  </si>
  <si>
    <t>LuxQ, periplasmic</t>
  </si>
  <si>
    <t>PF09309</t>
  </si>
  <si>
    <t>FCP1_C</t>
  </si>
  <si>
    <t>FCP1, C-terminal</t>
  </si>
  <si>
    <t>PF09310</t>
  </si>
  <si>
    <t>PD-C2-AF1</t>
  </si>
  <si>
    <t>POU domain, class 2, associating factor 1</t>
  </si>
  <si>
    <t>PF09311</t>
  </si>
  <si>
    <t>Rab5-bind</t>
  </si>
  <si>
    <t>Rabaptin-like protein</t>
  </si>
  <si>
    <t>PF09312</t>
  </si>
  <si>
    <t>SurA_N</t>
  </si>
  <si>
    <t>SurA N-terminal domain</t>
  </si>
  <si>
    <t>PF09313</t>
  </si>
  <si>
    <t>DUF1971</t>
  </si>
  <si>
    <t>Domain of unknown function (DUF1971)</t>
  </si>
  <si>
    <t>PF09314</t>
  </si>
  <si>
    <t>DUF1972</t>
  </si>
  <si>
    <t>Domain of unknown function (DUF1972)</t>
  </si>
  <si>
    <t>PF09316</t>
  </si>
  <si>
    <t>Cmyb_C</t>
  </si>
  <si>
    <t>C-myb, C-terminal</t>
  </si>
  <si>
    <t>PF09317</t>
  </si>
  <si>
    <t>DUF1974</t>
  </si>
  <si>
    <t>Domain of unknown function (DUF1974)</t>
  </si>
  <si>
    <t>PF09318</t>
  </si>
  <si>
    <t>Glyco_trans_A_1</t>
  </si>
  <si>
    <t>Glycosyl transferase 1 domain A</t>
  </si>
  <si>
    <t>PF09320</t>
  </si>
  <si>
    <t>DUF1977</t>
  </si>
  <si>
    <t>Domain of unknown function (DUF1977)</t>
  </si>
  <si>
    <t>PF09321</t>
  </si>
  <si>
    <t>DUF1978</t>
  </si>
  <si>
    <t>Domain of unknown function (DUF1978)</t>
  </si>
  <si>
    <t>PF09322</t>
  </si>
  <si>
    <t>DUF1979</t>
  </si>
  <si>
    <t>Domain of unknown function (DUF1979)</t>
  </si>
  <si>
    <t>PF09323</t>
  </si>
  <si>
    <t>PF09324</t>
  </si>
  <si>
    <t>DUF1981</t>
  </si>
  <si>
    <t>Domain of unknown function (DUF1981)</t>
  </si>
  <si>
    <t>PF09325</t>
  </si>
  <si>
    <t>Vps5</t>
  </si>
  <si>
    <t>Vps5 C terminal like</t>
  </si>
  <si>
    <t>PF09326</t>
  </si>
  <si>
    <t>NADH_dhqG_C</t>
  </si>
  <si>
    <t>NADH-ubiquinone oxidoreductase subunit G, C-terminal</t>
  </si>
  <si>
    <t>PF09327</t>
  </si>
  <si>
    <t>DUF1983</t>
  </si>
  <si>
    <t>Domain of unknown function (DUF1983)</t>
  </si>
  <si>
    <t>PF09328</t>
  </si>
  <si>
    <t>Phytochelatin_C</t>
  </si>
  <si>
    <t>Domain of unknown function (DUF1984)</t>
  </si>
  <si>
    <t>PF09329</t>
  </si>
  <si>
    <t>zf-primase</t>
  </si>
  <si>
    <t>Primase zinc finger</t>
  </si>
  <si>
    <t>PF09330</t>
  </si>
  <si>
    <t>Lact-deh-memb</t>
  </si>
  <si>
    <t>D-lactate dehydrogenase, membrane binding</t>
  </si>
  <si>
    <t>PF09331</t>
  </si>
  <si>
    <t>DUF1985</t>
  </si>
  <si>
    <t>Domain of unknown function (DUF1985)</t>
  </si>
  <si>
    <t>PF09332</t>
  </si>
  <si>
    <t>Mcm1</t>
  </si>
  <si>
    <t>Mcm1 replication factor</t>
  </si>
  <si>
    <t>PF09333</t>
  </si>
  <si>
    <t>ATG_C</t>
  </si>
  <si>
    <t>Autophagy-related protein C terminal domain</t>
  </si>
  <si>
    <t>PF09334</t>
  </si>
  <si>
    <t>tRNA-synt_1g</t>
  </si>
  <si>
    <t>tRNA synthetases class I (M)</t>
  </si>
  <si>
    <t>PF09335</t>
  </si>
  <si>
    <t>SNARE_assoc</t>
  </si>
  <si>
    <t>SNARE associated Golgi protein</t>
  </si>
  <si>
    <t>PF09336</t>
  </si>
  <si>
    <t>Vps4_C</t>
  </si>
  <si>
    <t>Vps4 C terminal oligomerisation domain</t>
  </si>
  <si>
    <t>PF09337</t>
  </si>
  <si>
    <t>zf-H2C2</t>
  </si>
  <si>
    <t>His(2)-Cys(2) zinc finger</t>
  </si>
  <si>
    <t>PF09338</t>
  </si>
  <si>
    <t>Gly_reductase</t>
  </si>
  <si>
    <t>Glycine/sarcosine/betaine reductase component B subunits</t>
  </si>
  <si>
    <t>PF09339</t>
  </si>
  <si>
    <t>HTH_IclR</t>
  </si>
  <si>
    <t>IclR helix-turn-helix domain</t>
  </si>
  <si>
    <t>PF09340</t>
  </si>
  <si>
    <t>NuA4</t>
  </si>
  <si>
    <t>Histone acetyltransferase subunit NuA4</t>
  </si>
  <si>
    <t>PF09341</t>
  </si>
  <si>
    <t>Pcc1</t>
  </si>
  <si>
    <t>Transcription factor Pcc1</t>
  </si>
  <si>
    <t>PF09342</t>
  </si>
  <si>
    <t>DUF1986</t>
  </si>
  <si>
    <t>Domain of unknown function (DUF1986)</t>
  </si>
  <si>
    <t>PF09343</t>
  </si>
  <si>
    <t>DUF246</t>
  </si>
  <si>
    <t>Conserved hypothetical protein 2217 (DUF246)</t>
  </si>
  <si>
    <t>PF09344</t>
  </si>
  <si>
    <t>Cas_CT1975</t>
  </si>
  <si>
    <t>CT1975-like protein</t>
  </si>
  <si>
    <t>PF09345</t>
  </si>
  <si>
    <t>DUF1987</t>
  </si>
  <si>
    <t>Domain of unknown function (DUF1987)</t>
  </si>
  <si>
    <t>PF09346</t>
  </si>
  <si>
    <t>SMI1_KNR4</t>
  </si>
  <si>
    <t>SMI1 / KNR4 family (SUKH-1)</t>
  </si>
  <si>
    <t>PF09347</t>
  </si>
  <si>
    <t>DUF1989</t>
  </si>
  <si>
    <t>Domain of unknown function (DUF1989)</t>
  </si>
  <si>
    <t>PF09348</t>
  </si>
  <si>
    <t>DUF199</t>
  </si>
  <si>
    <t>Domain of unknown function (DUF199)</t>
  </si>
  <si>
    <t>PF09349</t>
  </si>
  <si>
    <t>OHCU_decarbox</t>
  </si>
  <si>
    <t>OHCU decarboxylase</t>
  </si>
  <si>
    <t>PF09350</t>
  </si>
  <si>
    <t>DUF1992</t>
  </si>
  <si>
    <t>Domain of unknown function (DUF1992)</t>
  </si>
  <si>
    <t>PF09351</t>
  </si>
  <si>
    <t>DUF1993</t>
  </si>
  <si>
    <t>Domain of unknown function (DUF1993)</t>
  </si>
  <si>
    <t>PF09353</t>
  </si>
  <si>
    <t>DUF1995</t>
  </si>
  <si>
    <t>Domain of unknown function (DUF1995)</t>
  </si>
  <si>
    <t>PF09354</t>
  </si>
  <si>
    <t>HNF_C</t>
  </si>
  <si>
    <t>HNF3 C-terminal domain</t>
  </si>
  <si>
    <t>PF09355</t>
  </si>
  <si>
    <t>Phage_Gp19</t>
  </si>
  <si>
    <t>Phage protein Gp19/Gp15/Gp42</t>
  </si>
  <si>
    <t>PF09356</t>
  </si>
  <si>
    <t>Phage_BR599</t>
  </si>
  <si>
    <t>Phage conserved hypothetical protein BR599</t>
  </si>
  <si>
    <t>PF09357</t>
  </si>
  <si>
    <t>RteC</t>
  </si>
  <si>
    <t>RteC protein</t>
  </si>
  <si>
    <t>PF09358</t>
  </si>
  <si>
    <t>E1_UFD</t>
  </si>
  <si>
    <t>Ubiquitin fold domain</t>
  </si>
  <si>
    <t>PF09359</t>
  </si>
  <si>
    <t>VTC</t>
  </si>
  <si>
    <t>VTC domain</t>
  </si>
  <si>
    <t>PF09360</t>
  </si>
  <si>
    <t>zf-CDGSH</t>
  </si>
  <si>
    <t>Iron-binding zinc finger CDGSH type</t>
  </si>
  <si>
    <t>PF09361</t>
  </si>
  <si>
    <t>Phasin_2</t>
  </si>
  <si>
    <t>Phasin protein</t>
  </si>
  <si>
    <t>PF09362</t>
  </si>
  <si>
    <t>DUF1996</t>
  </si>
  <si>
    <t>Domain of unknown function (DUF1996)</t>
  </si>
  <si>
    <t>PF09363</t>
  </si>
  <si>
    <t>XFP_C</t>
  </si>
  <si>
    <t>XFP C-terminal domain</t>
  </si>
  <si>
    <t>PF09364</t>
  </si>
  <si>
    <t>XFP_N</t>
  </si>
  <si>
    <t>XFP N-terminal domain</t>
  </si>
  <si>
    <t>PF09365</t>
  </si>
  <si>
    <t>DUF2461</t>
  </si>
  <si>
    <t>Conserved hypothetical protein (DUF2461)</t>
  </si>
  <si>
    <t>PF09366</t>
  </si>
  <si>
    <t>DUF1997</t>
  </si>
  <si>
    <t>Protein of unknown function (DUF1997)</t>
  </si>
  <si>
    <t>PF09367</t>
  </si>
  <si>
    <t>CpeS</t>
  </si>
  <si>
    <t>CpeS-like protein</t>
  </si>
  <si>
    <t>PF09368</t>
  </si>
  <si>
    <t>Sas1</t>
  </si>
  <si>
    <t>Sas1 C-terminal domain</t>
  </si>
  <si>
    <t>PF09369</t>
  </si>
  <si>
    <t>DUF1998</t>
  </si>
  <si>
    <t>Domain of unknown function (DUF1998)</t>
  </si>
  <si>
    <t>PF09370</t>
  </si>
  <si>
    <t>PEP_hydrolase</t>
  </si>
  <si>
    <t>Phosphoenolpyruvate hydrolase-like</t>
  </si>
  <si>
    <t>PF09371</t>
  </si>
  <si>
    <t>Tex_N</t>
  </si>
  <si>
    <t>Tex-like protein N-terminal domain</t>
  </si>
  <si>
    <t>PF09372</t>
  </si>
  <si>
    <t>PRANC</t>
  </si>
  <si>
    <t>PRANC domain</t>
  </si>
  <si>
    <t>PF09373</t>
  </si>
  <si>
    <t>PMBR</t>
  </si>
  <si>
    <t>Pseudomurein-binding repeat</t>
  </si>
  <si>
    <t>PF09374</t>
  </si>
  <si>
    <t>PG_binding_3</t>
  </si>
  <si>
    <t>Predicted Peptidoglycan domain</t>
  </si>
  <si>
    <t>PF09375</t>
  </si>
  <si>
    <t>Peptidase_M75</t>
  </si>
  <si>
    <t>Imelysin</t>
  </si>
  <si>
    <t>PF09376</t>
  </si>
  <si>
    <t>NurA</t>
  </si>
  <si>
    <t>NurA domain</t>
  </si>
  <si>
    <t>PF09377</t>
  </si>
  <si>
    <t>SBDS_C</t>
  </si>
  <si>
    <t>SBDS protein C-terminal domain</t>
  </si>
  <si>
    <t>PF09378</t>
  </si>
  <si>
    <t>HAS-barrel</t>
  </si>
  <si>
    <t>HAS barrel domain</t>
  </si>
  <si>
    <t>PF09379</t>
  </si>
  <si>
    <t>FERM_N</t>
  </si>
  <si>
    <t xml:space="preserve">FERM N-terminal domain </t>
  </si>
  <si>
    <t>PF09380</t>
  </si>
  <si>
    <t>FERM_C</t>
  </si>
  <si>
    <t>FERM C-terminal PH-like domain</t>
  </si>
  <si>
    <t>PF09381</t>
  </si>
  <si>
    <t>Porin_OmpG</t>
  </si>
  <si>
    <t>Outer membrane protein G (OmpG)</t>
  </si>
  <si>
    <t>PF09382</t>
  </si>
  <si>
    <t>RQC</t>
  </si>
  <si>
    <t>RQC domain</t>
  </si>
  <si>
    <t>PF09383</t>
  </si>
  <si>
    <t>NIL</t>
  </si>
  <si>
    <t>NIL domain</t>
  </si>
  <si>
    <t>PF09384</t>
  </si>
  <si>
    <t>UTP15_C</t>
  </si>
  <si>
    <t>UTP15 C terminal</t>
  </si>
  <si>
    <t>PF09385</t>
  </si>
  <si>
    <t>HisK_N</t>
  </si>
  <si>
    <t>Histidine kinase N terminal</t>
  </si>
  <si>
    <t>PF09386</t>
  </si>
  <si>
    <t>ParD</t>
  </si>
  <si>
    <t>Antitoxin ParD</t>
  </si>
  <si>
    <t>PF09387</t>
  </si>
  <si>
    <t>MRP</t>
  </si>
  <si>
    <t>Mitochondrial RNA binding protein MRP</t>
  </si>
  <si>
    <t>PF09388</t>
  </si>
  <si>
    <t>SpoOE-like</t>
  </si>
  <si>
    <t>SpoE like sporulation regulatory protein</t>
  </si>
  <si>
    <t>PF09390</t>
  </si>
  <si>
    <t>DUF1999</t>
  </si>
  <si>
    <t>Protein of unknown function (DUF1999)</t>
  </si>
  <si>
    <t>PF09391</t>
  </si>
  <si>
    <t>DUF2</t>
  </si>
  <si>
    <t>Protein of unknown function (DUF2)</t>
  </si>
  <si>
    <t>PF09392</t>
  </si>
  <si>
    <t>T3SS_needle_F</t>
  </si>
  <si>
    <t>Type III secretion needle MxiH, YscF, SsaG, EprI, PscF, EscF</t>
  </si>
  <si>
    <t>PF09393</t>
  </si>
  <si>
    <t>PF09394</t>
  </si>
  <si>
    <t>Inhibitor_I42</t>
  </si>
  <si>
    <t>Chagasin family peptidase inhibitor I42</t>
  </si>
  <si>
    <t>PF09396</t>
  </si>
  <si>
    <t>Thrombin_light</t>
  </si>
  <si>
    <t>Thrombin light chain</t>
  </si>
  <si>
    <t>PF09397</t>
  </si>
  <si>
    <t>Ftsk_gamma</t>
  </si>
  <si>
    <t>Ftsk gamma domain</t>
  </si>
  <si>
    <t>PF09398</t>
  </si>
  <si>
    <t>FOP_dimer</t>
  </si>
  <si>
    <t>FOP N terminal dimerisation domain</t>
  </si>
  <si>
    <t>PF09399</t>
  </si>
  <si>
    <t>SARS_lipid_bind</t>
  </si>
  <si>
    <t>SARS lipid binding protein</t>
  </si>
  <si>
    <t>PF09400</t>
  </si>
  <si>
    <t>Protein of unknown function (DUF22)</t>
  </si>
  <si>
    <t>PF09401</t>
  </si>
  <si>
    <t>NSP1</t>
  </si>
  <si>
    <t>RNA synthesis protein NSP1</t>
  </si>
  <si>
    <t>PF09402</t>
  </si>
  <si>
    <t>MSC</t>
  </si>
  <si>
    <t>Man1-Src1p-C-terminal domain</t>
  </si>
  <si>
    <t>PF09403</t>
  </si>
  <si>
    <t>FadA</t>
  </si>
  <si>
    <t>Adhesion protein FadA</t>
  </si>
  <si>
    <t>PF09404</t>
  </si>
  <si>
    <t>DUF23</t>
  </si>
  <si>
    <t>Eukaryotic protein of unknown function (DUF23)</t>
  </si>
  <si>
    <t>PF09405</t>
  </si>
  <si>
    <t>Btz</t>
  </si>
  <si>
    <t>CASC3/Barentsz eIF4AIII binding</t>
  </si>
  <si>
    <t>PF09406</t>
  </si>
  <si>
    <t>Protein of unknown function (DUF24)</t>
  </si>
  <si>
    <t>PF09407</t>
  </si>
  <si>
    <t>AbiEi_1</t>
  </si>
  <si>
    <t>AbiEi antitoxin C-terminal domain</t>
  </si>
  <si>
    <t>PF09408</t>
  </si>
  <si>
    <t>Spike_rec_bind</t>
  </si>
  <si>
    <t>Spike receptor binding domain</t>
  </si>
  <si>
    <t>PF09409</t>
  </si>
  <si>
    <t>PUB</t>
  </si>
  <si>
    <t>PUB domain</t>
  </si>
  <si>
    <t>PF09411</t>
  </si>
  <si>
    <t>PagL</t>
  </si>
  <si>
    <t>Lipid A 3-O-deacylase (PagL)</t>
  </si>
  <si>
    <t>PF09412</t>
  </si>
  <si>
    <t>XendoU</t>
  </si>
  <si>
    <t>Endoribonuclease XendoU</t>
  </si>
  <si>
    <t>PF09413</t>
  </si>
  <si>
    <t>DUF27</t>
  </si>
  <si>
    <t xml:space="preserve">Putative prokaryotic signal transducing protein </t>
  </si>
  <si>
    <t>PF09414</t>
  </si>
  <si>
    <t>RNA_ligase</t>
  </si>
  <si>
    <t>RNA ligase</t>
  </si>
  <si>
    <t>PF09415</t>
  </si>
  <si>
    <t>CENP-X</t>
  </si>
  <si>
    <t>CENP-S associating Centromere protein X</t>
  </si>
  <si>
    <t>PF09416</t>
  </si>
  <si>
    <t>UPF1_Zn_bind</t>
  </si>
  <si>
    <t>RNA helicase (UPF2 interacting domain)</t>
  </si>
  <si>
    <t>PF09418</t>
  </si>
  <si>
    <t>Protein of unknown function (DUF29)</t>
  </si>
  <si>
    <t>PF09419</t>
  </si>
  <si>
    <t>PGP_phosphatase</t>
  </si>
  <si>
    <t>Mitochondrial PGP phosphatase</t>
  </si>
  <si>
    <t>PF09420</t>
  </si>
  <si>
    <t>Nop16</t>
  </si>
  <si>
    <t>Ribosome biogenesis protein Nop16</t>
  </si>
  <si>
    <t>PF09421</t>
  </si>
  <si>
    <t>FRQ</t>
  </si>
  <si>
    <t>Frequency clock protein</t>
  </si>
  <si>
    <t>PF09422</t>
  </si>
  <si>
    <t>WTX</t>
  </si>
  <si>
    <t>WTX protein</t>
  </si>
  <si>
    <t>PF09423</t>
  </si>
  <si>
    <t>PhoD</t>
  </si>
  <si>
    <t>PhoD-like phosphatase</t>
  </si>
  <si>
    <t>PF09424</t>
  </si>
  <si>
    <t>YqeY</t>
  </si>
  <si>
    <t>Yqey-like protein</t>
  </si>
  <si>
    <t>PF09425</t>
  </si>
  <si>
    <t>CCT_2</t>
  </si>
  <si>
    <t>Divergent CCT motif</t>
  </si>
  <si>
    <t>PF09426</t>
  </si>
  <si>
    <t>Nyv1_N</t>
  </si>
  <si>
    <t>Vacuolar R-SNARE Nyv1 N terminal</t>
  </si>
  <si>
    <t>PF09427</t>
  </si>
  <si>
    <t>DUF214</t>
  </si>
  <si>
    <t xml:space="preserve">Domain of unknown function (DUF214) </t>
  </si>
  <si>
    <t>PF09428</t>
  </si>
  <si>
    <t>Fungal protein of unknown function (DUF211)</t>
  </si>
  <si>
    <t>PF09429</t>
  </si>
  <si>
    <t>Wbp11</t>
  </si>
  <si>
    <t>WW domain binding protein 11</t>
  </si>
  <si>
    <t>PF09430</t>
  </si>
  <si>
    <t>Protein of unknown function (DUF212)</t>
  </si>
  <si>
    <t>PF09431</t>
  </si>
  <si>
    <t>DUF213</t>
  </si>
  <si>
    <t>Protein of unknown function (DUF213)</t>
  </si>
  <si>
    <t>PF09432</t>
  </si>
  <si>
    <t>THP2</t>
  </si>
  <si>
    <t>Tho complex subunit THP2</t>
  </si>
  <si>
    <t>PF09435</t>
  </si>
  <si>
    <t>DUF215</t>
  </si>
  <si>
    <t>Fungal protein of unknown function (DUF215)</t>
  </si>
  <si>
    <t>PF09436</t>
  </si>
  <si>
    <t>DUF216</t>
  </si>
  <si>
    <t>Domain of unknown function (DUF216)</t>
  </si>
  <si>
    <t>PF09437</t>
  </si>
  <si>
    <t>Pombe_5TM</t>
  </si>
  <si>
    <t>Pombe specific 5TM protein</t>
  </si>
  <si>
    <t>PF09438</t>
  </si>
  <si>
    <t>Domain of unknown function (DUF217)</t>
  </si>
  <si>
    <t>PF09439</t>
  </si>
  <si>
    <t>SRPRB</t>
  </si>
  <si>
    <t>Signal recognition particle receptor beta subunit</t>
  </si>
  <si>
    <t>PF09440</t>
  </si>
  <si>
    <t>eIF3_N</t>
  </si>
  <si>
    <t>eIF3 subunit 6 N terminal domain</t>
  </si>
  <si>
    <t>PF09441</t>
  </si>
  <si>
    <t>Abp2</t>
  </si>
  <si>
    <t>ARS binding protein 2</t>
  </si>
  <si>
    <t>PF09442</t>
  </si>
  <si>
    <t>Domain of unknown function (DUF218)</t>
  </si>
  <si>
    <t>PF09443</t>
  </si>
  <si>
    <t>CFC</t>
  </si>
  <si>
    <t>Cripto_Frl-1_Cryptic (CFC)</t>
  </si>
  <si>
    <t>PF09444</t>
  </si>
  <si>
    <t>MRC1</t>
  </si>
  <si>
    <t>MRC1-like domain</t>
  </si>
  <si>
    <t>PF09445</t>
  </si>
  <si>
    <t>Methyltransf_15</t>
  </si>
  <si>
    <t>RNA cap guanine-N2 methyltransferase</t>
  </si>
  <si>
    <t>PF09446</t>
  </si>
  <si>
    <t>VMA21</t>
  </si>
  <si>
    <t>VMA21-like domain</t>
  </si>
  <si>
    <t>PF09447</t>
  </si>
  <si>
    <t>Cnl2_NKP2</t>
  </si>
  <si>
    <t>Cnl2/NKP2 family protein</t>
  </si>
  <si>
    <t>PF09448</t>
  </si>
  <si>
    <t>MmlI</t>
  </si>
  <si>
    <t xml:space="preserve">Methylmuconolactone methyl-isomerase </t>
  </si>
  <si>
    <t>PF09449</t>
  </si>
  <si>
    <t>PF09450</t>
  </si>
  <si>
    <t>DUF219</t>
  </si>
  <si>
    <t>Domain of unknown function (DUF219)</t>
  </si>
  <si>
    <t>PF09451</t>
  </si>
  <si>
    <t>ATG27</t>
  </si>
  <si>
    <t>Autophagy-related protein 27</t>
  </si>
  <si>
    <t>PF09452</t>
  </si>
  <si>
    <t>Mvb12</t>
  </si>
  <si>
    <t>ESCRT-I subunit Mvb12</t>
  </si>
  <si>
    <t>PF09453</t>
  </si>
  <si>
    <t>HIRA_B</t>
  </si>
  <si>
    <t>HIRA B motif</t>
  </si>
  <si>
    <t>PF09454</t>
  </si>
  <si>
    <t>Vps23_core</t>
  </si>
  <si>
    <t>Vps23 core domain</t>
  </si>
  <si>
    <t>PF09455</t>
  </si>
  <si>
    <t>Cas_DxTHG</t>
  </si>
  <si>
    <t>CRISPR-associated (Cas) DxTHG family</t>
  </si>
  <si>
    <t>PF09456</t>
  </si>
  <si>
    <t>RcsC</t>
  </si>
  <si>
    <t>RcsC Alpha-Beta-Loop (ABL)</t>
  </si>
  <si>
    <t>PF09457</t>
  </si>
  <si>
    <t>RBD-FIP</t>
  </si>
  <si>
    <t xml:space="preserve">FIP domain </t>
  </si>
  <si>
    <t>PF09458</t>
  </si>
  <si>
    <t>H_lectin</t>
  </si>
  <si>
    <t>H-type lectin domain</t>
  </si>
  <si>
    <t>PF09459</t>
  </si>
  <si>
    <t>EB_dh</t>
  </si>
  <si>
    <t>Ethylbenzene dehydrogenase</t>
  </si>
  <si>
    <t>PF09460</t>
  </si>
  <si>
    <t>Saf-Nte_pilin</t>
  </si>
  <si>
    <t>Saf-pilin pilus formation protein</t>
  </si>
  <si>
    <t>PF09461</t>
  </si>
  <si>
    <t>PcF</t>
  </si>
  <si>
    <t>Phytotoxin PcF protein</t>
  </si>
  <si>
    <t>PF09462</t>
  </si>
  <si>
    <t>Mus7</t>
  </si>
  <si>
    <t>Mus7/MMS22 family</t>
  </si>
  <si>
    <t>PF09463</t>
  </si>
  <si>
    <t>Opy2</t>
  </si>
  <si>
    <t>Opy2 protein</t>
  </si>
  <si>
    <t>PF09465</t>
  </si>
  <si>
    <t>LBR_tudor</t>
  </si>
  <si>
    <t>Lamin-B receptor of TUDOR domain</t>
  </si>
  <si>
    <t>PF09466</t>
  </si>
  <si>
    <t>Yqai</t>
  </si>
  <si>
    <t>Hypothetical protein Yqai</t>
  </si>
  <si>
    <t>PF09467</t>
  </si>
  <si>
    <t>Yopt</t>
  </si>
  <si>
    <t>Hypothetical protein Yopt</t>
  </si>
  <si>
    <t>PF09468</t>
  </si>
  <si>
    <t>RNase_H2-Ydr279</t>
  </si>
  <si>
    <t>Ydr279p protein family (RNase H2 complex component)</t>
  </si>
  <si>
    <t>PF09469</t>
  </si>
  <si>
    <t>Cobl</t>
  </si>
  <si>
    <t>Cordon-bleu ubiquitin-like domain</t>
  </si>
  <si>
    <t>PF09470</t>
  </si>
  <si>
    <t>Telethonin</t>
  </si>
  <si>
    <t>Telethonin protein</t>
  </si>
  <si>
    <t>PF09471</t>
  </si>
  <si>
    <t>Peptidase_M64</t>
  </si>
  <si>
    <t>IgA Peptidase M64</t>
  </si>
  <si>
    <t>PF09472</t>
  </si>
  <si>
    <t>MtrF</t>
  </si>
  <si>
    <t>Tetrahydromethanopterin S-methyltransferase, F subunit (MtrF)</t>
  </si>
  <si>
    <t>PF09474</t>
  </si>
  <si>
    <t>Type_III_YscX</t>
  </si>
  <si>
    <t>Type III secretion system YscX (type_III_YscX)</t>
  </si>
  <si>
    <t>PF09475</t>
  </si>
  <si>
    <t>Dot_icm_IcmQ</t>
  </si>
  <si>
    <t>Dot/Icm secretion system protein (dot_icm_IcmQ)</t>
  </si>
  <si>
    <t>PF09476</t>
  </si>
  <si>
    <t>Pilus_CpaD</t>
  </si>
  <si>
    <t>Pilus biogenesis CpaD protein (pilus_cpaD)</t>
  </si>
  <si>
    <t>PF09477</t>
  </si>
  <si>
    <t>Type_III_YscG</t>
  </si>
  <si>
    <t>Bacterial type II secretion system chaperone protein (type_III_yscG)</t>
  </si>
  <si>
    <t>PF09478</t>
  </si>
  <si>
    <t>CBM49</t>
  </si>
  <si>
    <t>Carbohydrate binding domain CBM49</t>
  </si>
  <si>
    <t>PF09479</t>
  </si>
  <si>
    <t>Flg_new</t>
  </si>
  <si>
    <t>Listeria-Bacteroides repeat domain (List_Bact_rpt)</t>
  </si>
  <si>
    <t>PF09480</t>
  </si>
  <si>
    <t>PrgH</t>
  </si>
  <si>
    <t>Type III secretion system protein PrgH-EprH (PrgH)</t>
  </si>
  <si>
    <t>PF09481</t>
  </si>
  <si>
    <t>CRISPR_Cse1</t>
  </si>
  <si>
    <t>CRISPR-associated protein Cse1 (CRISPR_cse1)</t>
  </si>
  <si>
    <t>PF09482</t>
  </si>
  <si>
    <t>OrgA_MxiK</t>
  </si>
  <si>
    <t>Bacterial type III secretion apparatus protein (OrgA_MxiK)</t>
  </si>
  <si>
    <t>PF09483</t>
  </si>
  <si>
    <t>HpaP</t>
  </si>
  <si>
    <t>Type III secretion protein (HpaP)</t>
  </si>
  <si>
    <t>PF09484</t>
  </si>
  <si>
    <t>Cas_TM182</t>
  </si>
  <si>
    <t>CRISPR-associated protein TM182 (cas_TM182)</t>
  </si>
  <si>
    <t>PF09485</t>
  </si>
  <si>
    <t>CRISPR_Cse2</t>
  </si>
  <si>
    <t>CRISPR-associated protein Cse2 (CRISPR_cse2)</t>
  </si>
  <si>
    <t>PF09486</t>
  </si>
  <si>
    <t>HrpB7</t>
  </si>
  <si>
    <t>Bacterial type III secretion protein (HrpB7)</t>
  </si>
  <si>
    <t>PF09487</t>
  </si>
  <si>
    <t>HrpB2</t>
  </si>
  <si>
    <t>Bacterial type III secretion protein (HrpB2)</t>
  </si>
  <si>
    <t>PF09488</t>
  </si>
  <si>
    <t>Osmo_MPGsynth</t>
  </si>
  <si>
    <t>Mannosyl-3-phosphoglycerate synthase (osmo_MPGsynth)</t>
  </si>
  <si>
    <t>PF09489</t>
  </si>
  <si>
    <t>CbtB</t>
  </si>
  <si>
    <t>Probable cobalt transporter subunit (CbtB)</t>
  </si>
  <si>
    <t>PF09490</t>
  </si>
  <si>
    <t>CbtA</t>
  </si>
  <si>
    <t>Probable cobalt transporter subunit (CbtA)</t>
  </si>
  <si>
    <t>PF09491</t>
  </si>
  <si>
    <t>RE_AlwI</t>
  </si>
  <si>
    <t>AlwI restriction endonuclease</t>
  </si>
  <si>
    <t>PF09492</t>
  </si>
  <si>
    <t>Pec_lyase</t>
  </si>
  <si>
    <t>Pectic acid lyase</t>
  </si>
  <si>
    <t>PF09493</t>
  </si>
  <si>
    <t>DUF2389</t>
  </si>
  <si>
    <t>Tryptophan-rich protein (DUF2389)</t>
  </si>
  <si>
    <t>PF09494</t>
  </si>
  <si>
    <t>Slx4</t>
  </si>
  <si>
    <t>Slx4 endonuclease</t>
  </si>
  <si>
    <t>PF09495</t>
  </si>
  <si>
    <t>DUF2462</t>
  </si>
  <si>
    <t>Protein of unknown function (DUF2462)</t>
  </si>
  <si>
    <t>PF09496</t>
  </si>
  <si>
    <t>CENP-O</t>
  </si>
  <si>
    <t>Cenp-O kinetochore centromere component</t>
  </si>
  <si>
    <t>PF09497</t>
  </si>
  <si>
    <t>Med12</t>
  </si>
  <si>
    <t>Transcription mediator complex subunit Med12</t>
  </si>
  <si>
    <t>PF09498</t>
  </si>
  <si>
    <t>DUF2388</t>
  </si>
  <si>
    <t>Protein of unknown function (DUF2388)</t>
  </si>
  <si>
    <t>PF09499</t>
  </si>
  <si>
    <t>RE_ApaLI</t>
  </si>
  <si>
    <t>ApaLI-like restriction endonuclease</t>
  </si>
  <si>
    <t>PF09500</t>
  </si>
  <si>
    <t>YiiD_C</t>
  </si>
  <si>
    <t>Putative thioesterase (yiiD_Cterm)</t>
  </si>
  <si>
    <t>PF09501</t>
  </si>
  <si>
    <t>Bac_small_YrzI</t>
  </si>
  <si>
    <t>Probable sporulation protein (Bac_small_yrzI)</t>
  </si>
  <si>
    <t>PF09502</t>
  </si>
  <si>
    <t>HrpB4</t>
  </si>
  <si>
    <t>Bacterial type III secretion protein (HrpB4)</t>
  </si>
  <si>
    <t>PF09504</t>
  </si>
  <si>
    <t>RE_Bsp6I</t>
  </si>
  <si>
    <t>Bsp6I restriction endonuclease</t>
  </si>
  <si>
    <t>PF09505</t>
  </si>
  <si>
    <t>Dimeth_Pyl</t>
  </si>
  <si>
    <t>Dimethylamine methyltransferase (Dimeth_PyL)</t>
  </si>
  <si>
    <t>PF09506</t>
  </si>
  <si>
    <t>Salt_tol_Pase</t>
  </si>
  <si>
    <t>Glucosylglycerol-phosphate phosphatase (Salt_tol_Pase)</t>
  </si>
  <si>
    <t>PF09507</t>
  </si>
  <si>
    <t>CDC27</t>
  </si>
  <si>
    <t>DNA polymerase subunit Cdc27</t>
  </si>
  <si>
    <t>PF09508</t>
  </si>
  <si>
    <t>Lact_bio_phlase</t>
  </si>
  <si>
    <t>Lacto-N-biose phosphorylase</t>
  </si>
  <si>
    <t>PF09509</t>
  </si>
  <si>
    <t>Hypoth_Ymh</t>
  </si>
  <si>
    <t>Protein of unknown function (Hypoth_ymh)</t>
  </si>
  <si>
    <t>PF09510</t>
  </si>
  <si>
    <t>Rtt12p</t>
  </si>
  <si>
    <t>Rtt12p-like transcription regulator protein</t>
  </si>
  <si>
    <t>PF09511</t>
  </si>
  <si>
    <t>RNA_lig_T4_1</t>
  </si>
  <si>
    <t>PF09512</t>
  </si>
  <si>
    <t>ThiW</t>
  </si>
  <si>
    <t>Thiamine-precursor transporter protein (ThiW)</t>
  </si>
  <si>
    <t>PF09514</t>
  </si>
  <si>
    <t>SSXRD</t>
  </si>
  <si>
    <t>SSXRD motif</t>
  </si>
  <si>
    <t>PF09515</t>
  </si>
  <si>
    <t>Thia_YuaJ</t>
  </si>
  <si>
    <t>Thiamine transporter protein (Thia_YuaJ)</t>
  </si>
  <si>
    <t>PF09516</t>
  </si>
  <si>
    <t>RE_CfrBI</t>
  </si>
  <si>
    <t>CfrBI restriction endonuclease</t>
  </si>
  <si>
    <t>PF09517</t>
  </si>
  <si>
    <t>RE_Eco29kI</t>
  </si>
  <si>
    <t>Eco29kI restriction endonuclease</t>
  </si>
  <si>
    <t>PF09518</t>
  </si>
  <si>
    <t>RE_HindIII</t>
  </si>
  <si>
    <t>HindIII restriction endonuclease</t>
  </si>
  <si>
    <t>PF09519</t>
  </si>
  <si>
    <t>RE_HindVP</t>
  </si>
  <si>
    <t>HindVP restriction endonuclease</t>
  </si>
  <si>
    <t>PF09520</t>
  </si>
  <si>
    <t>RE_TdeIII</t>
  </si>
  <si>
    <t>Type II restriction endonuclease, TdeIII</t>
  </si>
  <si>
    <t>PF09521</t>
  </si>
  <si>
    <t>RE_NgoPII</t>
  </si>
  <si>
    <t>NgoPII restriction endonuclease</t>
  </si>
  <si>
    <t>PF09522</t>
  </si>
  <si>
    <t>RE_R_Pab1</t>
  </si>
  <si>
    <t>R.Pab1 restriction endonuclease</t>
  </si>
  <si>
    <t>PF09523</t>
  </si>
  <si>
    <t>Protein of unknown function (DUF239)</t>
  </si>
  <si>
    <t>PF09524</t>
  </si>
  <si>
    <t>Phg_222_C</t>
  </si>
  <si>
    <t>Conserved phage C-terminus (Phg_222_C)</t>
  </si>
  <si>
    <t>PF09526</t>
  </si>
  <si>
    <t>DUF2387</t>
  </si>
  <si>
    <t>Probable metal-binding protein (DUF2387)</t>
  </si>
  <si>
    <t>PF09527</t>
  </si>
  <si>
    <t>ATPase_gene1</t>
  </si>
  <si>
    <t>Putative FF1-ATPase subunit Ca2+/Mg2+ transporter</t>
  </si>
  <si>
    <t>PF09528</t>
  </si>
  <si>
    <t>Ehrlichia_rpt</t>
  </si>
  <si>
    <t>Ehrlichia tandem repeat (Ehrlichia_rpt)</t>
  </si>
  <si>
    <t>PF09529</t>
  </si>
  <si>
    <t>Intg_mem_TP381</t>
  </si>
  <si>
    <t>Integral membrane protein (intg_mem_TP381)</t>
  </si>
  <si>
    <t>PF09531</t>
  </si>
  <si>
    <t>Ndc1_Nup</t>
  </si>
  <si>
    <t>Nucleoporin protein Ndc1-Nup</t>
  </si>
  <si>
    <t>PF09532</t>
  </si>
  <si>
    <t>FDF</t>
  </si>
  <si>
    <t>FDF domain</t>
  </si>
  <si>
    <t>PF09533</t>
  </si>
  <si>
    <t>DUF238</t>
  </si>
  <si>
    <t>Predicted lipoprotein of unknown function (DUF238)</t>
  </si>
  <si>
    <t>PF09534</t>
  </si>
  <si>
    <t>Trp_oprn_chp</t>
  </si>
  <si>
    <t>Tryptophan-associated transmembrane protein (Trp_oprn_chp)</t>
  </si>
  <si>
    <t>PF09535</t>
  </si>
  <si>
    <t>Gmx_para_CXXCG</t>
  </si>
  <si>
    <t>Protein of unknown function (Gmx_para_CXXCG)</t>
  </si>
  <si>
    <t>PF09536</t>
  </si>
  <si>
    <t>DUF2378</t>
  </si>
  <si>
    <t>Protein of unknown function (DUF2378)</t>
  </si>
  <si>
    <t>PF09537</t>
  </si>
  <si>
    <t>DUF2383</t>
  </si>
  <si>
    <t>Domain of unknown function (DUF2383)</t>
  </si>
  <si>
    <t>PF09538</t>
  </si>
  <si>
    <t>FYDLN_acid</t>
  </si>
  <si>
    <t>Protein of unknown function (FYDLN_acid)</t>
  </si>
  <si>
    <t>PF09539</t>
  </si>
  <si>
    <t>DUF2385</t>
  </si>
  <si>
    <t>Protein of unknown function (DUF2385)</t>
  </si>
  <si>
    <t>PF09543</t>
  </si>
  <si>
    <t>DUF2379</t>
  </si>
  <si>
    <t>Protein of unknown function (DUF2379)</t>
  </si>
  <si>
    <t>PF09544</t>
  </si>
  <si>
    <t>DUF2381</t>
  </si>
  <si>
    <t>Protein of unknown function (DUF2381)</t>
  </si>
  <si>
    <t>PF09545</t>
  </si>
  <si>
    <t>RE_AccI</t>
  </si>
  <si>
    <t>AccI restriction endonuclease</t>
  </si>
  <si>
    <t>PF09546</t>
  </si>
  <si>
    <t>Spore_III_AE</t>
  </si>
  <si>
    <t>Stage III sporulation protein AE (spore_III_AE)</t>
  </si>
  <si>
    <t>PF09547</t>
  </si>
  <si>
    <t>Spore_IV_A</t>
  </si>
  <si>
    <t>Stage IV sporulation protein A (spore_IV_A)</t>
  </si>
  <si>
    <t>PF09548</t>
  </si>
  <si>
    <t>Spore_III_AB</t>
  </si>
  <si>
    <t>Stage III sporulation protein AB (spore_III_AB)</t>
  </si>
  <si>
    <t>PF09549</t>
  </si>
  <si>
    <t>RE_Bpu1I</t>
  </si>
  <si>
    <t>Bpu1I restriction endonuclease</t>
  </si>
  <si>
    <t>PF09550</t>
  </si>
  <si>
    <t>Phage_TAC_6</t>
  </si>
  <si>
    <t>Phage tail assembly chaperone protein, TAC</t>
  </si>
  <si>
    <t>PF09551</t>
  </si>
  <si>
    <t>Spore_II_R</t>
  </si>
  <si>
    <t>Stage II sporulation protein R (spore_II_R)</t>
  </si>
  <si>
    <t>PF09552</t>
  </si>
  <si>
    <t>RE_BstXI</t>
  </si>
  <si>
    <t>BstXI restriction endonuclease</t>
  </si>
  <si>
    <t>PF09553</t>
  </si>
  <si>
    <t>RE_Eco47II</t>
  </si>
  <si>
    <t>Eco47II restriction endonuclease</t>
  </si>
  <si>
    <t>PF09554</t>
  </si>
  <si>
    <t>RE_HaeII</t>
  </si>
  <si>
    <t>HaeII restriction endonuclease</t>
  </si>
  <si>
    <t>PF09556</t>
  </si>
  <si>
    <t>RE_HaeIII</t>
  </si>
  <si>
    <t>HaeIII restriction endonuclease</t>
  </si>
  <si>
    <t>PF09557</t>
  </si>
  <si>
    <t>DUF2382</t>
  </si>
  <si>
    <t>Domain of unknown function (DUF2382)</t>
  </si>
  <si>
    <t>PF09558</t>
  </si>
  <si>
    <t>DUF2375</t>
  </si>
  <si>
    <t>Protein of unknown function (DUF2375)</t>
  </si>
  <si>
    <t>PF09559</t>
  </si>
  <si>
    <t>Cas6</t>
  </si>
  <si>
    <t>Cas6 Crispr</t>
  </si>
  <si>
    <t>PF09560</t>
  </si>
  <si>
    <t>Spore_YunB</t>
  </si>
  <si>
    <t>Sporulation protein YunB (Spo_YunB)</t>
  </si>
  <si>
    <t>PF09561</t>
  </si>
  <si>
    <t>RE_HpaII</t>
  </si>
  <si>
    <t>HpaII restriction endonuclease</t>
  </si>
  <si>
    <t>PF09562</t>
  </si>
  <si>
    <t>RE_LlaMI</t>
  </si>
  <si>
    <t>LlaMI restriction endonuclease</t>
  </si>
  <si>
    <t>PF09563</t>
  </si>
  <si>
    <t>RE_LlaJI</t>
  </si>
  <si>
    <t>LlaJI restriction endonuclease</t>
  </si>
  <si>
    <t>PF09564</t>
  </si>
  <si>
    <t>RE_NgoBV</t>
  </si>
  <si>
    <t>NgoBV restriction endonuclease</t>
  </si>
  <si>
    <t>PF09565</t>
  </si>
  <si>
    <t>RE_NgoFVII</t>
  </si>
  <si>
    <t>NgoFVII restriction endonuclease</t>
  </si>
  <si>
    <t>PF09566</t>
  </si>
  <si>
    <t>RE_SacI</t>
  </si>
  <si>
    <t>SacI restriction endonuclease</t>
  </si>
  <si>
    <t>PF09567</t>
  </si>
  <si>
    <t>RE_MamI</t>
  </si>
  <si>
    <t>MamI restriction endonuclease</t>
  </si>
  <si>
    <t>PF09568</t>
  </si>
  <si>
    <t>RE_MjaI</t>
  </si>
  <si>
    <t>MjaI restriction endonuclease</t>
  </si>
  <si>
    <t>PF09569</t>
  </si>
  <si>
    <t>RE_ScaI</t>
  </si>
  <si>
    <t>ScaI restriction endonuclease</t>
  </si>
  <si>
    <t>PF09570</t>
  </si>
  <si>
    <t>RE_SinI</t>
  </si>
  <si>
    <t>SinI restriction endonuclease</t>
  </si>
  <si>
    <t>PF09571</t>
  </si>
  <si>
    <t>RE_XcyI</t>
  </si>
  <si>
    <t>XcyI restriction endonuclease</t>
  </si>
  <si>
    <t>PF09572</t>
  </si>
  <si>
    <t>RE_XamI</t>
  </si>
  <si>
    <t>XamI restriction endonuclease</t>
  </si>
  <si>
    <t>PF09573</t>
  </si>
  <si>
    <t>RE_TaqI</t>
  </si>
  <si>
    <t>TaqI restriction endonuclease</t>
  </si>
  <si>
    <t>PF09574</t>
  </si>
  <si>
    <t>DUF2374</t>
  </si>
  <si>
    <t>Protein  of unknown function (Duf2374)</t>
  </si>
  <si>
    <t>PF09575</t>
  </si>
  <si>
    <t>Spore_SspJ</t>
  </si>
  <si>
    <t>Small spore protein J (Spore_SspJ)</t>
  </si>
  <si>
    <t>PF09577</t>
  </si>
  <si>
    <t>Spore_YpjB</t>
  </si>
  <si>
    <t>Sporulation protein YpjB (SpoYpjB)</t>
  </si>
  <si>
    <t>PF09578</t>
  </si>
  <si>
    <t>Spore_YabQ</t>
  </si>
  <si>
    <t>Spore cortex protein YabQ (Spore_YabQ)</t>
  </si>
  <si>
    <t>PF09579</t>
  </si>
  <si>
    <t>Spore_YtfJ</t>
  </si>
  <si>
    <t>Sporulation protein YtfJ (Spore_YtfJ)</t>
  </si>
  <si>
    <t>PF09580</t>
  </si>
  <si>
    <t>Spore_YhcN_YlaJ</t>
  </si>
  <si>
    <t>Sporulation lipoprotein YhcN/YlaJ (Spore_YhcN_YlaJ)</t>
  </si>
  <si>
    <t>PF09581</t>
  </si>
  <si>
    <t>Spore_III_AF</t>
  </si>
  <si>
    <t>Stage III sporulation protein AF (Spore_III_AF)</t>
  </si>
  <si>
    <t>PF09582</t>
  </si>
  <si>
    <t>AnfO_nitrog</t>
  </si>
  <si>
    <t>Iron only nitrogenase protein AnfO (AnfO_nitrog)</t>
  </si>
  <si>
    <t>PF09583</t>
  </si>
  <si>
    <t>Phageshock_PspG</t>
  </si>
  <si>
    <t>Phage shock protein G (Phageshock_PspG)</t>
  </si>
  <si>
    <t>PF09584</t>
  </si>
  <si>
    <t>Phageshock_PspD</t>
  </si>
  <si>
    <t>Phage shock protein PspD (Phageshock_PspD)</t>
  </si>
  <si>
    <t>PF09585</t>
  </si>
  <si>
    <t>Lin512_fam</t>
  </si>
  <si>
    <t>Conserved hypothetical protein (Lin512_fam)</t>
  </si>
  <si>
    <t>PF09586</t>
  </si>
  <si>
    <t>YfhO</t>
  </si>
  <si>
    <t>Bacterial membrane protein YfhO</t>
  </si>
  <si>
    <t>PF09587</t>
  </si>
  <si>
    <t>PGA_cap</t>
  </si>
  <si>
    <t>Bacterial capsule synthesis protein PGA_cap</t>
  </si>
  <si>
    <t>PF09588</t>
  </si>
  <si>
    <t>YqaJ</t>
  </si>
  <si>
    <t>YqaJ-like viral recombinase domain</t>
  </si>
  <si>
    <t>PF09589</t>
  </si>
  <si>
    <t>HrpA_pilin</t>
  </si>
  <si>
    <t>HrpA pilus formation protein</t>
  </si>
  <si>
    <t>PF09590</t>
  </si>
  <si>
    <t>Env-gp36</t>
  </si>
  <si>
    <t>Lentivirus surface glycoprotein</t>
  </si>
  <si>
    <t>PF09591</t>
  </si>
  <si>
    <t>DUF2463</t>
  </si>
  <si>
    <t>Protein of unknown function (DUF2463)</t>
  </si>
  <si>
    <t>PF09592</t>
  </si>
  <si>
    <t>DUF231</t>
  </si>
  <si>
    <t>Protein of unknown function (DUF231)</t>
  </si>
  <si>
    <t>PF09593</t>
  </si>
  <si>
    <t>Pathogen_betaC1</t>
  </si>
  <si>
    <t>Beta-satellite pathogenicity beta C1 protein</t>
  </si>
  <si>
    <t>PF09594</t>
  </si>
  <si>
    <t>PF09595</t>
  </si>
  <si>
    <t>Metaviral_G</t>
  </si>
  <si>
    <t>Metaviral_G glycoprotein</t>
  </si>
  <si>
    <t>PF09596</t>
  </si>
  <si>
    <t>MamL-1</t>
  </si>
  <si>
    <t>MamL-1 domain</t>
  </si>
  <si>
    <t>PF09597</t>
  </si>
  <si>
    <t>IGR</t>
  </si>
  <si>
    <t>IGR protein motif</t>
  </si>
  <si>
    <t>PF09598</t>
  </si>
  <si>
    <t>Stm1_N</t>
  </si>
  <si>
    <t>Stm1</t>
  </si>
  <si>
    <t>PF09599</t>
  </si>
  <si>
    <t>IpaC_SipC</t>
  </si>
  <si>
    <t>Salmonella-Shigella invasin protein C (IpaC_SipC)</t>
  </si>
  <si>
    <t>PF09600</t>
  </si>
  <si>
    <t>Cyd_oper_YbgE</t>
  </si>
  <si>
    <t>Cyd operon protein YbgE (Cyd_oper_YbgE)</t>
  </si>
  <si>
    <t>PF09601</t>
  </si>
  <si>
    <t>DUF2459</t>
  </si>
  <si>
    <t>Protein of unknown function (DUF2459)</t>
  </si>
  <si>
    <t>PF09602</t>
  </si>
  <si>
    <t>PhaP_Bmeg</t>
  </si>
  <si>
    <t>Polyhydroxyalkanoic acid inclusion protein (PhaP_Bmeg)</t>
  </si>
  <si>
    <t>PF09603</t>
  </si>
  <si>
    <t>Fib_succ_major</t>
  </si>
  <si>
    <t>Fibrobacter succinogenes major domain (Fib_succ_major)</t>
  </si>
  <si>
    <t>PF09604</t>
  </si>
  <si>
    <t>Potass_KdpF</t>
  </si>
  <si>
    <t>F subunit of K+-transporting ATPase (Potass_KdpF)</t>
  </si>
  <si>
    <t>PF09605</t>
  </si>
  <si>
    <t>Trep_Strep</t>
  </si>
  <si>
    <t>Hypothetical bacterial integral membrane protein (Trep_Strep)</t>
  </si>
  <si>
    <t>PF09606</t>
  </si>
  <si>
    <t>Med15</t>
  </si>
  <si>
    <t>ARC15 or Med15 subunit of Mediator complex non-fungal</t>
  </si>
  <si>
    <t>PF09607</t>
  </si>
  <si>
    <t>BrkDBD</t>
  </si>
  <si>
    <t>Brinker DNA-binding domain</t>
  </si>
  <si>
    <t>PF09608</t>
  </si>
  <si>
    <t>Alph_Pro_TM</t>
  </si>
  <si>
    <t>Putative transmembrane protein (Alph_Pro_TM)</t>
  </si>
  <si>
    <t>PF09609</t>
  </si>
  <si>
    <t>Cas_GSU54</t>
  </si>
  <si>
    <t>CRISPR-associated protein, GSU54 family (Cas_GSU54)</t>
  </si>
  <si>
    <t>PF09610</t>
  </si>
  <si>
    <t>Myco_arth_vir_N</t>
  </si>
  <si>
    <t>Mycoplasma virulence signal region (Myco_arth_vir_N)</t>
  </si>
  <si>
    <t>PF09611</t>
  </si>
  <si>
    <t>Cas_Csy1</t>
  </si>
  <si>
    <t>CRISPR-associated protein (Cas_Csy1)</t>
  </si>
  <si>
    <t>PF09612</t>
  </si>
  <si>
    <t>HtrL_YibB</t>
  </si>
  <si>
    <t>Bacterial protein of unknown function (HtrL_YibB)</t>
  </si>
  <si>
    <t>PF09613</t>
  </si>
  <si>
    <t>HrpB1_HrpK</t>
  </si>
  <si>
    <t>Bacterial type III secretion protein (HrpB1_HrpK)</t>
  </si>
  <si>
    <t>PF09614</t>
  </si>
  <si>
    <t>Cas_Csy2</t>
  </si>
  <si>
    <t>CRISPR-associated protein (Cas_Csy2)</t>
  </si>
  <si>
    <t>PF09615</t>
  </si>
  <si>
    <t>Cas_Csy3</t>
  </si>
  <si>
    <t>CRISPR-associated protein (Cas_Csy3)</t>
  </si>
  <si>
    <t>PF09617</t>
  </si>
  <si>
    <t>Cas_GSU53</t>
  </si>
  <si>
    <t>CRISPR-associated protein GSU53 (Cas_GSU53)</t>
  </si>
  <si>
    <t>PF09618</t>
  </si>
  <si>
    <t>Cas_Csy4</t>
  </si>
  <si>
    <t>CRISPR-associated protein (Cas_Csy4)</t>
  </si>
  <si>
    <t>PF09619</t>
  </si>
  <si>
    <t>YscW</t>
  </si>
  <si>
    <t>Type III secretion system lipoprotein chaperone (YscW)</t>
  </si>
  <si>
    <t>PF09620</t>
  </si>
  <si>
    <t>Cas_csx3</t>
  </si>
  <si>
    <t>CRISPR-associated protein (Cas_csx3)</t>
  </si>
  <si>
    <t>PF09621</t>
  </si>
  <si>
    <t>LcrR</t>
  </si>
  <si>
    <t>Type III secretion system regulator (LcrR)</t>
  </si>
  <si>
    <t>PF09622</t>
  </si>
  <si>
    <t>DUF2391</t>
  </si>
  <si>
    <t>Putative integral membrane protein (DUF2391)</t>
  </si>
  <si>
    <t>PF09623</t>
  </si>
  <si>
    <t>Cas_NE113</t>
  </si>
  <si>
    <t>CRISPR-associated protein NE113 (Cas_NE113)</t>
  </si>
  <si>
    <t>PF09624</t>
  </si>
  <si>
    <t>DUF2393</t>
  </si>
  <si>
    <t>Protein of unknown function (DUF2393)</t>
  </si>
  <si>
    <t>PF09625</t>
  </si>
  <si>
    <t>VP9</t>
  </si>
  <si>
    <t>VP9 protein</t>
  </si>
  <si>
    <t>PF09626</t>
  </si>
  <si>
    <t>DHC</t>
  </si>
  <si>
    <t>Dihaem cytochrome c</t>
  </si>
  <si>
    <t>PF09627</t>
  </si>
  <si>
    <t>PrgU</t>
  </si>
  <si>
    <t>PrgU-like protein</t>
  </si>
  <si>
    <t>PF09628</t>
  </si>
  <si>
    <t>YvfG</t>
  </si>
  <si>
    <t>YvfG protein</t>
  </si>
  <si>
    <t>PF09629</t>
  </si>
  <si>
    <t>YorP</t>
  </si>
  <si>
    <t>YorP protein</t>
  </si>
  <si>
    <t>PF09630</t>
  </si>
  <si>
    <t>DUF224</t>
  </si>
  <si>
    <t>Domain of unknown function (DUF224)</t>
  </si>
  <si>
    <t>PF09631</t>
  </si>
  <si>
    <t>Sen15</t>
  </si>
  <si>
    <t>Sen15 protein</t>
  </si>
  <si>
    <t>PF09632</t>
  </si>
  <si>
    <t>Rac1</t>
  </si>
  <si>
    <t>Rac1-binding domain</t>
  </si>
  <si>
    <t>PF09633</t>
  </si>
  <si>
    <t>Protein of unknown function (DUF223)</t>
  </si>
  <si>
    <t>PF09634</t>
  </si>
  <si>
    <t>DUF225</t>
  </si>
  <si>
    <t>Protein of unknown function (DUF225)</t>
  </si>
  <si>
    <t>PF09635</t>
  </si>
  <si>
    <t>MetRS-N</t>
  </si>
  <si>
    <t>MetRS-N binding domain</t>
  </si>
  <si>
    <t>PF09636</t>
  </si>
  <si>
    <t>XkdW</t>
  </si>
  <si>
    <t>XkdW protein</t>
  </si>
  <si>
    <t>PF09637</t>
  </si>
  <si>
    <t>Med18</t>
  </si>
  <si>
    <t>Med18 protein</t>
  </si>
  <si>
    <t>PF09638</t>
  </si>
  <si>
    <t>Ph157</t>
  </si>
  <si>
    <t>Ph157 protein</t>
  </si>
  <si>
    <t>PF09639</t>
  </si>
  <si>
    <t>YjcQ</t>
  </si>
  <si>
    <t>YjcQ protein</t>
  </si>
  <si>
    <t>PF09640</t>
  </si>
  <si>
    <t>DUF227</t>
  </si>
  <si>
    <t>Domain of unknown function (DUF227)</t>
  </si>
  <si>
    <t>PF09641</t>
  </si>
  <si>
    <t>Protein of unknown function (DUF226)</t>
  </si>
  <si>
    <t>PF09642</t>
  </si>
  <si>
    <t>YonK</t>
  </si>
  <si>
    <t>YonK protein</t>
  </si>
  <si>
    <t>PF09643</t>
  </si>
  <si>
    <t>YopX</t>
  </si>
  <si>
    <t>YopX protein</t>
  </si>
  <si>
    <t>PF09644</t>
  </si>
  <si>
    <t>Mg296</t>
  </si>
  <si>
    <t>Mg296 protein</t>
  </si>
  <si>
    <t>PF09645</t>
  </si>
  <si>
    <t>F-112</t>
  </si>
  <si>
    <t>F-112 protein</t>
  </si>
  <si>
    <t>PF09646</t>
  </si>
  <si>
    <t>Gp37</t>
  </si>
  <si>
    <t>Gp37 protein</t>
  </si>
  <si>
    <t>PF09648</t>
  </si>
  <si>
    <t>YycI</t>
  </si>
  <si>
    <t>PF09649</t>
  </si>
  <si>
    <t>CHZ</t>
  </si>
  <si>
    <t>Histone chaperone domain CHZ</t>
  </si>
  <si>
    <t>PF09650</t>
  </si>
  <si>
    <t>PHA_gran_rgn</t>
  </si>
  <si>
    <t>Putative polyhydroxyalkanoic acid system protein (PHA_gran_rgn)</t>
  </si>
  <si>
    <t>PF09651</t>
  </si>
  <si>
    <t>Cas_APE2256</t>
  </si>
  <si>
    <t>CRISPR-associated protein (Cas_APE2256)</t>
  </si>
  <si>
    <t>PF09652</t>
  </si>
  <si>
    <t>Cas_VVA1548</t>
  </si>
  <si>
    <t>Putative CRISPR-associated protein (Cas_VVA1548)</t>
  </si>
  <si>
    <t>PF09654</t>
  </si>
  <si>
    <t>DUF2396</t>
  </si>
  <si>
    <t>Protein of unknown function (DUF2396)</t>
  </si>
  <si>
    <t>PF09655</t>
  </si>
  <si>
    <t>Nitr_red_assoc</t>
  </si>
  <si>
    <t>Conserved nitrate reductase-associated protein (Nitr_red_assoc)</t>
  </si>
  <si>
    <t>PF09656</t>
  </si>
  <si>
    <t>PGPGW</t>
  </si>
  <si>
    <t>Putative transmembrane protein (PGPGW)</t>
  </si>
  <si>
    <t>PF09657</t>
  </si>
  <si>
    <t>Cas_Csx8</t>
  </si>
  <si>
    <t>CRISPR-associated protein Csx8 (Cas_Csx8)</t>
  </si>
  <si>
    <t>PF09658</t>
  </si>
  <si>
    <t>Cas_Csx9</t>
  </si>
  <si>
    <t>CRISPR-associated protein (Cas_Csx9)</t>
  </si>
  <si>
    <t>PF09659</t>
  </si>
  <si>
    <t>Cas_Csm6</t>
  </si>
  <si>
    <t>CRISPR-associated protein (Cas_Csm6)</t>
  </si>
  <si>
    <t>PF09660</t>
  </si>
  <si>
    <t>DUF2397</t>
  </si>
  <si>
    <t>Protein of unknown function (DUF2397)</t>
  </si>
  <si>
    <t>PF09661</t>
  </si>
  <si>
    <t>DUF2398</t>
  </si>
  <si>
    <t>Protein of unknown function (DUF2398)</t>
  </si>
  <si>
    <t>PF09662</t>
  </si>
  <si>
    <t>Phenyl_P_gamma</t>
  </si>
  <si>
    <t>Phenylphosphate carboxylase gamma subunit (Phenyl_P_gamma)</t>
  </si>
  <si>
    <t>PF09663</t>
  </si>
  <si>
    <t>Amido_AtzD_TrzD</t>
  </si>
  <si>
    <t>Amidohydrolase ring-opening protein (Amido_AtzD_TrzD)</t>
  </si>
  <si>
    <t>PF09664</t>
  </si>
  <si>
    <t>DUF2399</t>
  </si>
  <si>
    <t>Protein of unknown function C-terminus (DUF2399)</t>
  </si>
  <si>
    <t>PF09665</t>
  </si>
  <si>
    <t>RE_Alw26IDE</t>
  </si>
  <si>
    <t>Type II restriction endonuclease (RE_Alw26IDE)</t>
  </si>
  <si>
    <t>PF09666</t>
  </si>
  <si>
    <t>Sororin</t>
  </si>
  <si>
    <t>Sororin protein</t>
  </si>
  <si>
    <t>PF09667</t>
  </si>
  <si>
    <t>Domain of unknown function (DUF228)</t>
  </si>
  <si>
    <t>PF09668</t>
  </si>
  <si>
    <t>Asp_protease</t>
  </si>
  <si>
    <t>Aspartyl protease</t>
  </si>
  <si>
    <t>PF09669</t>
  </si>
  <si>
    <t>Phage_pRha</t>
  </si>
  <si>
    <t>Phage regulatory protein Rha (Phage_pRha)</t>
  </si>
  <si>
    <t>PF09670</t>
  </si>
  <si>
    <t>Cas_Cas271</t>
  </si>
  <si>
    <t>CRISPR-associated protein (Cas_Cas271)</t>
  </si>
  <si>
    <t>PF09671</t>
  </si>
  <si>
    <t>Spore_GerQ</t>
  </si>
  <si>
    <t>Spore coat protein (Spore_GerQ)</t>
  </si>
  <si>
    <t>PF09673</t>
  </si>
  <si>
    <t>TrbC_Ftype</t>
  </si>
  <si>
    <t>Type-F conjugative transfer system pilin assembly protein</t>
  </si>
  <si>
    <t>PF09674</t>
  </si>
  <si>
    <t>PF09675</t>
  </si>
  <si>
    <t>Chlamy_scaf</t>
  </si>
  <si>
    <t>Chlamydia-phage Chp2 scaffold (Chlamy_scaf)</t>
  </si>
  <si>
    <t>PF09676</t>
  </si>
  <si>
    <t>TraV</t>
  </si>
  <si>
    <t>Type IV conjugative transfer system lipoprotein (TraV)</t>
  </si>
  <si>
    <t>PF09677</t>
  </si>
  <si>
    <t>TrbI_Ftype</t>
  </si>
  <si>
    <t>Type-F conjugative transfer system protein (TrbI_Ftype)</t>
  </si>
  <si>
    <t>PF09678</t>
  </si>
  <si>
    <t>Caa3_CtaG</t>
  </si>
  <si>
    <t>Cytochrome c oxidase caa3 assembly factor (Caa3_CtaG)</t>
  </si>
  <si>
    <t>PF09679</t>
  </si>
  <si>
    <t>TraQ</t>
  </si>
  <si>
    <t>Type-F conjugative transfer system pilin chaperone (TraQ)</t>
  </si>
  <si>
    <t>PF09680</t>
  </si>
  <si>
    <t>Tiny_TM_bacill</t>
  </si>
  <si>
    <t>Protein of unknown function (Tiny_TM_bacill)</t>
  </si>
  <si>
    <t>PF09681</t>
  </si>
  <si>
    <t>Phage_rep_org_N</t>
  </si>
  <si>
    <t>N-terminal phage replisome organiser (Phage_rep_org_N)</t>
  </si>
  <si>
    <t>PF09682</t>
  </si>
  <si>
    <t>Phage_holin_6_1</t>
  </si>
  <si>
    <t>Bacteriophage holin of superfamily 6 (Holin_LLH)</t>
  </si>
  <si>
    <t>PF09683</t>
  </si>
  <si>
    <t>Lactococcin_972</t>
  </si>
  <si>
    <t>Bacteriocin (Lactococcin_972)</t>
  </si>
  <si>
    <t>PF09684</t>
  </si>
  <si>
    <t>Tail_P2_I</t>
  </si>
  <si>
    <t>Phage tail protein (Tail_P2_I)</t>
  </si>
  <si>
    <t>PF09685</t>
  </si>
  <si>
    <t>DUF487</t>
  </si>
  <si>
    <t xml:space="preserve">Domain of unknown function (DUF487) </t>
  </si>
  <si>
    <t>PF09686</t>
  </si>
  <si>
    <t>Plasmid_RAQPRD</t>
  </si>
  <si>
    <t>Plasmid protein of unknown function (Plasmid_RAQPRD)</t>
  </si>
  <si>
    <t>PF09687</t>
  </si>
  <si>
    <t>PRESAN</t>
  </si>
  <si>
    <t>Plasmodium RESA N-terminal</t>
  </si>
  <si>
    <t>PF09688</t>
  </si>
  <si>
    <t>Wx5_PLAF3D7</t>
  </si>
  <si>
    <t>Protein of unknown function (Wx5_PLAF3D7)</t>
  </si>
  <si>
    <t>PF09689</t>
  </si>
  <si>
    <t>PY_rept_46</t>
  </si>
  <si>
    <t>Plasmodium yoelii repeat (PY_rept_46)</t>
  </si>
  <si>
    <t>PF09690</t>
  </si>
  <si>
    <t>PYST-C1</t>
  </si>
  <si>
    <t>Plasmodium yoelii subtelomeric region (PYST-C1)</t>
  </si>
  <si>
    <t>PF09691</t>
  </si>
  <si>
    <t>T2SS_PulS_OutS</t>
  </si>
  <si>
    <t>Type II secretion system pilotin lipoprotein (PulS_OutS)</t>
  </si>
  <si>
    <t>PF09692</t>
  </si>
  <si>
    <t>Arb1</t>
  </si>
  <si>
    <t>Argonaute siRNA chaperone (ARC) complex subunit Arb1</t>
  </si>
  <si>
    <t>PF09693</t>
  </si>
  <si>
    <t>Phage_XkdX</t>
  </si>
  <si>
    <t>Phage uncharacterised protein (Phage_XkdX)</t>
  </si>
  <si>
    <t>PF09694</t>
  </si>
  <si>
    <t>Gcw_chp</t>
  </si>
  <si>
    <t>Bacterial protein of unknown function (Gcw_chp)</t>
  </si>
  <si>
    <t>PF09695</t>
  </si>
  <si>
    <t>YtfJ_HI45</t>
  </si>
  <si>
    <t>Bacterial protein of unknown function (YtfJ_HI45)</t>
  </si>
  <si>
    <t>PF09696</t>
  </si>
  <si>
    <t>Ctf8</t>
  </si>
  <si>
    <t>PF09697</t>
  </si>
  <si>
    <t>Porph_ging</t>
  </si>
  <si>
    <t>Protein of unknown function (Porph_ging)</t>
  </si>
  <si>
    <t>PF09698</t>
  </si>
  <si>
    <t>GSu_C4xC__C2xCH</t>
  </si>
  <si>
    <t>Geobacter CxxxxCH...CXXCH motif (GSu_C4xC__C2xCH)</t>
  </si>
  <si>
    <t>PF09699</t>
  </si>
  <si>
    <t>Paired_CXXCH_1</t>
  </si>
  <si>
    <t>Doubled CXXCH motif (Paired_CXXCH_1)</t>
  </si>
  <si>
    <t>PF09700</t>
  </si>
  <si>
    <t>Cas_Cmr3</t>
  </si>
  <si>
    <t>CRISPR-associated protein (Cas_Cmr3)</t>
  </si>
  <si>
    <t>PF09701</t>
  </si>
  <si>
    <t>Cas_Cmr5</t>
  </si>
  <si>
    <t>CRISPR-associated protein (Cas_Cmr5)</t>
  </si>
  <si>
    <t>PF09702</t>
  </si>
  <si>
    <t>Cas_Csa5</t>
  </si>
  <si>
    <t>CRISPR-associated protein (Cas_Csa5)</t>
  </si>
  <si>
    <t>PF09703</t>
  </si>
  <si>
    <t>Cas_Csa4</t>
  </si>
  <si>
    <t>CRISPR-associated protein (Cas_Csa4)</t>
  </si>
  <si>
    <t>PF09704</t>
  </si>
  <si>
    <t>Cas_Cas5d</t>
  </si>
  <si>
    <t>CRISPR-associated protein (Cas_Cas5)</t>
  </si>
  <si>
    <t>PF09706</t>
  </si>
  <si>
    <t>Cas_CXXC_CXXC</t>
  </si>
  <si>
    <t>CRISPR-associated protein (Cas_CXXC_CXXC)</t>
  </si>
  <si>
    <t>PF09707</t>
  </si>
  <si>
    <t>Cas_Cas2CT1978</t>
  </si>
  <si>
    <t>CRISPR-associated protein (Cas_Cas2CT1978)</t>
  </si>
  <si>
    <t>PF09709</t>
  </si>
  <si>
    <t>Cas_Csd1</t>
  </si>
  <si>
    <t>CRISPR-associated protein (Cas_Csd1)</t>
  </si>
  <si>
    <t>PF09710</t>
  </si>
  <si>
    <t>Trep_dent_lipo</t>
  </si>
  <si>
    <t>Treponema clustered lipoprotein (Trep_dent_lipo)</t>
  </si>
  <si>
    <t>PF09711</t>
  </si>
  <si>
    <t>Cas_Csn2</t>
  </si>
  <si>
    <t>CRISPR-associated protein (Cas_Csn2)</t>
  </si>
  <si>
    <t>PF09712</t>
  </si>
  <si>
    <t>PHA_synth_III_E</t>
  </si>
  <si>
    <t>Poly(R)-hydroxyalkanoic acid synthase subunit (PHA_synth_III_E)</t>
  </si>
  <si>
    <t>PF09713</t>
  </si>
  <si>
    <t>A_thal_3526</t>
  </si>
  <si>
    <t>Plant protein 1589 of unknown function (A_thal_3526)</t>
  </si>
  <si>
    <t>PF09715</t>
  </si>
  <si>
    <t>Plasmod_dom_1</t>
  </si>
  <si>
    <t>Plasmodium protein of unknown function (Plasmod_dom_1)</t>
  </si>
  <si>
    <t>PF09716</t>
  </si>
  <si>
    <t>ETRAMP</t>
  </si>
  <si>
    <t>Malarial early transcribed membrane protein (ETRAMP)</t>
  </si>
  <si>
    <t>PF09717</t>
  </si>
  <si>
    <t>CPW_WPC</t>
  </si>
  <si>
    <t>Plasmodium falciparum domain of unknown function (CPW_WPC)</t>
  </si>
  <si>
    <t>PF09718</t>
  </si>
  <si>
    <t>Tape_meas_lam_C</t>
  </si>
  <si>
    <t>Lambda phage tail tape-measure protein (Tape_meas_lam_C)</t>
  </si>
  <si>
    <t>PF09719</t>
  </si>
  <si>
    <t>C_GCAxxG_C_C</t>
  </si>
  <si>
    <t>Putative redox-active protein (C_GCAxxG_C_C)</t>
  </si>
  <si>
    <t>PF09720</t>
  </si>
  <si>
    <t>Unstab_antitox</t>
  </si>
  <si>
    <t>Putative addiction module component</t>
  </si>
  <si>
    <t>PF09721</t>
  </si>
  <si>
    <t>Exosortase_EpsH</t>
  </si>
  <si>
    <t>Transmembrane exosortase (Exosortase_EpsH)</t>
  </si>
  <si>
    <t>PF09722</t>
  </si>
  <si>
    <t>DUF2384</t>
  </si>
  <si>
    <t>Protein of unknown function (DUF2384)</t>
  </si>
  <si>
    <t>PF09723</t>
  </si>
  <si>
    <t>Zn-ribbon_8</t>
  </si>
  <si>
    <t>Zinc ribbon domain</t>
  </si>
  <si>
    <t>PF09724</t>
  </si>
  <si>
    <t>Uncharacterized conserved protein (DUF236)</t>
  </si>
  <si>
    <t>PF09725</t>
  </si>
  <si>
    <t>Fra1Ac1</t>
  </si>
  <si>
    <t>Folate-sensitive fragile site protein Fra1Ac1</t>
  </si>
  <si>
    <t>PF09726</t>
  </si>
  <si>
    <t>Macoilin</t>
  </si>
  <si>
    <t>Transmembrane protein</t>
  </si>
  <si>
    <t>PF09727</t>
  </si>
  <si>
    <t>CortBP2</t>
  </si>
  <si>
    <t>Cortactin-binding protein-2</t>
  </si>
  <si>
    <t>PF09728</t>
  </si>
  <si>
    <t>Taxilin</t>
  </si>
  <si>
    <t>Myosin-like coiled-coil protein</t>
  </si>
  <si>
    <t>PF09729</t>
  </si>
  <si>
    <t>Gti1_Pac2</t>
  </si>
  <si>
    <t>Gti1/Pac2 family</t>
  </si>
  <si>
    <t>PF09730</t>
  </si>
  <si>
    <t>BicD</t>
  </si>
  <si>
    <t>Microtubule-associated protein Bicaudal-D</t>
  </si>
  <si>
    <t>PF09731</t>
  </si>
  <si>
    <t>Mitofilin</t>
  </si>
  <si>
    <t>Mitochondrial inner membrane protein</t>
  </si>
  <si>
    <t>PF09732</t>
  </si>
  <si>
    <t>CactinC_cactus</t>
  </si>
  <si>
    <t>Cactus-binding C-terminus of cactin protein</t>
  </si>
  <si>
    <t>PF09733</t>
  </si>
  <si>
    <t>VEFS-Box</t>
  </si>
  <si>
    <t>VEFS-Box of polycomb protein</t>
  </si>
  <si>
    <t>PF09734</t>
  </si>
  <si>
    <t>Tau95</t>
  </si>
  <si>
    <t>RNA polymerase III transcription factor (TF)IIIC subunit</t>
  </si>
  <si>
    <t>PF09735</t>
  </si>
  <si>
    <t>Nckap1</t>
  </si>
  <si>
    <t>Membrane-associated apoptosis protein</t>
  </si>
  <si>
    <t>PF09736</t>
  </si>
  <si>
    <t>Bud13</t>
  </si>
  <si>
    <t>Pre-mRNA-splicing factor of RES complex</t>
  </si>
  <si>
    <t>PF09737</t>
  </si>
  <si>
    <t>Det1</t>
  </si>
  <si>
    <t>De-etiolated protein 1 Det1</t>
  </si>
  <si>
    <t>PF09738</t>
  </si>
  <si>
    <t>DUF251</t>
  </si>
  <si>
    <t>Double stranded RNA binding protein (DUF251)</t>
  </si>
  <si>
    <t>PF09739</t>
  </si>
  <si>
    <t>MCM_bind</t>
  </si>
  <si>
    <t>Mini-chromosome maintenance replisome factor</t>
  </si>
  <si>
    <t>PF09740</t>
  </si>
  <si>
    <t>Uncharacterized conserved protein (DUF243)</t>
  </si>
  <si>
    <t>PF09741</t>
  </si>
  <si>
    <t>DUF245</t>
  </si>
  <si>
    <t>Uncharacterized conserved protein (DUF245)</t>
  </si>
  <si>
    <t>PF09742</t>
  </si>
  <si>
    <t>Dymeclin</t>
  </si>
  <si>
    <t>Dyggve-Melchior-Clausen syndrome protein</t>
  </si>
  <si>
    <t>PF09743</t>
  </si>
  <si>
    <t>DUF242</t>
  </si>
  <si>
    <t>Uncharacterized conserved protein (DUF242)</t>
  </si>
  <si>
    <t>PF09744</t>
  </si>
  <si>
    <t>Jnk-SapK_ap_N</t>
  </si>
  <si>
    <t>JNK_SAPK-associated protein-1</t>
  </si>
  <si>
    <t>PF09745</t>
  </si>
  <si>
    <t>Coiled-coil domain-containing protein 55 (DUF24)</t>
  </si>
  <si>
    <t>PF09746</t>
  </si>
  <si>
    <t>Membralin</t>
  </si>
  <si>
    <t>Tumour-associated protein</t>
  </si>
  <si>
    <t>PF09747</t>
  </si>
  <si>
    <t>DUF252</t>
  </si>
  <si>
    <t>Coiled-coil domain containing protein (DUF252)</t>
  </si>
  <si>
    <t>PF09748</t>
  </si>
  <si>
    <t>Med1</t>
  </si>
  <si>
    <t>Transcription factor subunit Med1 of Mediator complex</t>
  </si>
  <si>
    <t>PF09749</t>
  </si>
  <si>
    <t>HVSL</t>
  </si>
  <si>
    <t>Uncharacterised conserved protein</t>
  </si>
  <si>
    <t>PF09750</t>
  </si>
  <si>
    <t>DRY_EERY</t>
  </si>
  <si>
    <t xml:space="preserve">Alternative splicing regulator  </t>
  </si>
  <si>
    <t>PF09751</t>
  </si>
  <si>
    <t>Es2</t>
  </si>
  <si>
    <t>Nuclear protein Es2</t>
  </si>
  <si>
    <t>PF09752</t>
  </si>
  <si>
    <t>DUF248</t>
  </si>
  <si>
    <t>Uncharacterized conserved protein (DUF248)</t>
  </si>
  <si>
    <t>PF09753</t>
  </si>
  <si>
    <t>Use1</t>
  </si>
  <si>
    <t>Membrane fusion protein Use1</t>
  </si>
  <si>
    <t>PF09754</t>
  </si>
  <si>
    <t>PAC2</t>
  </si>
  <si>
    <t>PAC2 family</t>
  </si>
  <si>
    <t>PF09755</t>
  </si>
  <si>
    <t>Uncharacterized conserved protein H4 (DUF246)</t>
  </si>
  <si>
    <t>PF09756</t>
  </si>
  <si>
    <t>DDRGK</t>
  </si>
  <si>
    <t>DDRGK domain</t>
  </si>
  <si>
    <t>PF09757</t>
  </si>
  <si>
    <t>Arb2</t>
  </si>
  <si>
    <t>Arb2 domain</t>
  </si>
  <si>
    <t>PF09758</t>
  </si>
  <si>
    <t>FPL</t>
  </si>
  <si>
    <t>PF09759</t>
  </si>
  <si>
    <t>Atx1homo_assoc</t>
  </si>
  <si>
    <t>Spinocerebellar ataxia type 1 protein domain</t>
  </si>
  <si>
    <t>PF09762</t>
  </si>
  <si>
    <t>KOG271</t>
  </si>
  <si>
    <t>Coiled-coil domain-containing protein (DUF237)</t>
  </si>
  <si>
    <t>PF09763</t>
  </si>
  <si>
    <t>Sec3_C</t>
  </si>
  <si>
    <t>Exocyst complex component Sec3</t>
  </si>
  <si>
    <t>PF09764</t>
  </si>
  <si>
    <t>Nt_Gln_amidase</t>
  </si>
  <si>
    <t>N-terminal glutamine amidase</t>
  </si>
  <si>
    <t>PF09765</t>
  </si>
  <si>
    <t>WD-3</t>
  </si>
  <si>
    <t>WD-repeat region</t>
  </si>
  <si>
    <t>PF09766</t>
  </si>
  <si>
    <t>FimP</t>
  </si>
  <si>
    <t>Fms-interacting protein</t>
  </si>
  <si>
    <t>PF09767</t>
  </si>
  <si>
    <t>DUF253</t>
  </si>
  <si>
    <t>Predicted membrane protein (DUF253)</t>
  </si>
  <si>
    <t>PF09768</t>
  </si>
  <si>
    <t>Peptidase_M76</t>
  </si>
  <si>
    <t>Peptidase M76 family</t>
  </si>
  <si>
    <t>PF09769</t>
  </si>
  <si>
    <t>ApoO</t>
  </si>
  <si>
    <t>Apolipoprotein O</t>
  </si>
  <si>
    <t>PF09770</t>
  </si>
  <si>
    <t>PAT1</t>
  </si>
  <si>
    <t>Topoisomerase II-associated protein PAT1</t>
  </si>
  <si>
    <t>PF09771</t>
  </si>
  <si>
    <t>Tmemb_18A</t>
  </si>
  <si>
    <t>Transmembrane protein 188</t>
  </si>
  <si>
    <t>PF09772</t>
  </si>
  <si>
    <t>Tmem26</t>
  </si>
  <si>
    <t>Transmembrane protein 26</t>
  </si>
  <si>
    <t>PF09773</t>
  </si>
  <si>
    <t>Meckelin</t>
  </si>
  <si>
    <t>Meckelin (Transmembrane protein 67)</t>
  </si>
  <si>
    <t>PF09774</t>
  </si>
  <si>
    <t>Cid2</t>
  </si>
  <si>
    <t>Caffeine-induced death protein 2</t>
  </si>
  <si>
    <t>PF09775</t>
  </si>
  <si>
    <t>Keratin_assoc</t>
  </si>
  <si>
    <t>Keratinocyte-associated protein 2</t>
  </si>
  <si>
    <t>PF09776</t>
  </si>
  <si>
    <t>Mitoc_L55</t>
  </si>
  <si>
    <t>Mitochondrial ribosomal protein L55</t>
  </si>
  <si>
    <t>PF09777</t>
  </si>
  <si>
    <t>OSTMP1</t>
  </si>
  <si>
    <t>Osteopetrosis-associated transmembrane protein 1 precursor</t>
  </si>
  <si>
    <t>PF09778</t>
  </si>
  <si>
    <t>Guanylate_cyc_2</t>
  </si>
  <si>
    <t>Guanylylate cyclase</t>
  </si>
  <si>
    <t>PF09779</t>
  </si>
  <si>
    <t>Ima1_N</t>
  </si>
  <si>
    <t>Ima1 N-terminal domain</t>
  </si>
  <si>
    <t>PF09781</t>
  </si>
  <si>
    <t>NDUF_B5</t>
  </si>
  <si>
    <t>NADH:ubiquinone oxidoreductase, NDUFB5/SGDH subunit</t>
  </si>
  <si>
    <t>PF09782</t>
  </si>
  <si>
    <t>NDUF_B6</t>
  </si>
  <si>
    <t>NADH:ubiquinone oxidoreductase, NDUFB6/B17 subunit</t>
  </si>
  <si>
    <t>PF09783</t>
  </si>
  <si>
    <t>Vac_ImportDeg</t>
  </si>
  <si>
    <t>Vacuolar import and degradation protein</t>
  </si>
  <si>
    <t>PF09784</t>
  </si>
  <si>
    <t>L31</t>
  </si>
  <si>
    <t>Mitochondrial ribosomal protein L31</t>
  </si>
  <si>
    <t>PF09785</t>
  </si>
  <si>
    <t>Prp31_C</t>
  </si>
  <si>
    <t>Prp31 C terminal domain</t>
  </si>
  <si>
    <t>PF09786</t>
  </si>
  <si>
    <t>CytochromB561_N</t>
  </si>
  <si>
    <t>Cytochrome B561, N terminal</t>
  </si>
  <si>
    <t>PF09787</t>
  </si>
  <si>
    <t>Golgin_A5</t>
  </si>
  <si>
    <t>Golgin subfamily A member 5</t>
  </si>
  <si>
    <t>PF09788</t>
  </si>
  <si>
    <t>Tmemb_55A</t>
  </si>
  <si>
    <t>Transmembrane protein 55A</t>
  </si>
  <si>
    <t>PF09789</t>
  </si>
  <si>
    <t>DUF2353</t>
  </si>
  <si>
    <t>Uncharacterized coiled-coil protein (DUF2353)</t>
  </si>
  <si>
    <t>PF09790</t>
  </si>
  <si>
    <t>Hyccin</t>
  </si>
  <si>
    <t>PF09791</t>
  </si>
  <si>
    <t>Oxidored-like</t>
  </si>
  <si>
    <t>Oxidoreductase-like protein, N-terminal</t>
  </si>
  <si>
    <t>PF09792</t>
  </si>
  <si>
    <t>But2</t>
  </si>
  <si>
    <t>Ubiquitin 3 binding protein But2 C-terminal domain</t>
  </si>
  <si>
    <t>PF09793</t>
  </si>
  <si>
    <t>AD</t>
  </si>
  <si>
    <t>Anticodon-binding domain</t>
  </si>
  <si>
    <t>PF09794</t>
  </si>
  <si>
    <t>Avl9</t>
  </si>
  <si>
    <t>Transport protein Avl9</t>
  </si>
  <si>
    <t>PF09795</t>
  </si>
  <si>
    <t>Atg31</t>
  </si>
  <si>
    <t>Autophagy-related protein 31</t>
  </si>
  <si>
    <t>PF09796</t>
  </si>
  <si>
    <t>QCR1</t>
  </si>
  <si>
    <t>Ubiquinol-cytochrome-c reductase complex subunit (QCR1)</t>
  </si>
  <si>
    <t>PF09797</t>
  </si>
  <si>
    <t>NatB_MDM2</t>
  </si>
  <si>
    <t>N-acetyltransferase B complex (NatB) non catalytic subunit</t>
  </si>
  <si>
    <t>PF09798</t>
  </si>
  <si>
    <t>LCD1</t>
  </si>
  <si>
    <t>DNA damage checkpoint protein</t>
  </si>
  <si>
    <t>PF09799</t>
  </si>
  <si>
    <t>Transmemb_17</t>
  </si>
  <si>
    <t>Predicted membrane protein</t>
  </si>
  <si>
    <t>PF09801</t>
  </si>
  <si>
    <t>SYS1</t>
  </si>
  <si>
    <t>Integral membrane protein S linking to the trans Golgi network</t>
  </si>
  <si>
    <t>PF09802</t>
  </si>
  <si>
    <t>Sec66</t>
  </si>
  <si>
    <t>Preprotein translocase subunit Sec66</t>
  </si>
  <si>
    <t>PF09803</t>
  </si>
  <si>
    <t>DUF2346</t>
  </si>
  <si>
    <t>Uncharacterized conserved protein (DUF2346)</t>
  </si>
  <si>
    <t>PF09804</t>
  </si>
  <si>
    <t>DUF2347</t>
  </si>
  <si>
    <t>Uncharacterized conserved protein (DUF2347)</t>
  </si>
  <si>
    <t>PF09805</t>
  </si>
  <si>
    <t>Nop25</t>
  </si>
  <si>
    <t>Nucleolar protein 12 (25kDa)</t>
  </si>
  <si>
    <t>PF09806</t>
  </si>
  <si>
    <t>CDK2AP</t>
  </si>
  <si>
    <t>Cyclin-dependent kinase 2-associated protein</t>
  </si>
  <si>
    <t>PF09807</t>
  </si>
  <si>
    <t>ELP6</t>
  </si>
  <si>
    <t>Elongation complex protein 6</t>
  </si>
  <si>
    <t>PF09808</t>
  </si>
  <si>
    <t>SNAPc_SNAP43</t>
  </si>
  <si>
    <t>Small nuclear RNA activating complex (SNAPc), subunit SNAP43</t>
  </si>
  <si>
    <t>PF09809</t>
  </si>
  <si>
    <t>MRP-L27</t>
  </si>
  <si>
    <t>Mitochondrial ribosomal protein L27</t>
  </si>
  <si>
    <t>PF09810</t>
  </si>
  <si>
    <t>Exo5</t>
  </si>
  <si>
    <t>Exonuclease V - a 5' deoxyribonuclease</t>
  </si>
  <si>
    <t>PF09811</t>
  </si>
  <si>
    <t>Yae1_N</t>
  </si>
  <si>
    <t>Essential protein Yae1, N terminal</t>
  </si>
  <si>
    <t>PF09812</t>
  </si>
  <si>
    <t>MRP-L28</t>
  </si>
  <si>
    <t>Mitochondrial ribosomal protein L28</t>
  </si>
  <si>
    <t>PF09813</t>
  </si>
  <si>
    <t>Coiled-coil_56</t>
  </si>
  <si>
    <t>Coiled-coil domain-containing protein 56</t>
  </si>
  <si>
    <t>PF09814</t>
  </si>
  <si>
    <t>HECT_2</t>
  </si>
  <si>
    <t>HECT-like Ubiquitin-conjugating enzyme (E2)-binding</t>
  </si>
  <si>
    <t>PF09815</t>
  </si>
  <si>
    <t>XK-related</t>
  </si>
  <si>
    <t>XK-related protein</t>
  </si>
  <si>
    <t>PF09816</t>
  </si>
  <si>
    <t>EAF</t>
  </si>
  <si>
    <t>RNA polymerase II transcription elongation factor</t>
  </si>
  <si>
    <t>PF09817</t>
  </si>
  <si>
    <t>DUF2352</t>
  </si>
  <si>
    <t>Uncharacterized conserved protein (DUF2352)</t>
  </si>
  <si>
    <t>PF09818</t>
  </si>
  <si>
    <t>ABC_ATPase</t>
  </si>
  <si>
    <t>Predicted ATPase of the ABC class</t>
  </si>
  <si>
    <t>PF09819</t>
  </si>
  <si>
    <t>ABC_cobalt</t>
  </si>
  <si>
    <t>ABC-type cobalt transport system, permease component</t>
  </si>
  <si>
    <t>PF09820</t>
  </si>
  <si>
    <t>AAA-ATPase_like</t>
  </si>
  <si>
    <t>Predicted AAA-ATPase</t>
  </si>
  <si>
    <t>PF09821</t>
  </si>
  <si>
    <t>AAA_assoc_C</t>
  </si>
  <si>
    <t>C-terminal AAA-associated domain</t>
  </si>
  <si>
    <t>PF09822</t>
  </si>
  <si>
    <t>ABC_transp_aux</t>
  </si>
  <si>
    <t>ABC-type uncharacterized transport system</t>
  </si>
  <si>
    <t>PF09823</t>
  </si>
  <si>
    <t>DUF2357</t>
  </si>
  <si>
    <t>Domain of unknown function (DUF2357)</t>
  </si>
  <si>
    <t>PF09824</t>
  </si>
  <si>
    <t>ArsR</t>
  </si>
  <si>
    <t>ArsR transcriptional regulator</t>
  </si>
  <si>
    <t>PF09825</t>
  </si>
  <si>
    <t>BPL_N</t>
  </si>
  <si>
    <t>Biotin-protein ligase, N terminal</t>
  </si>
  <si>
    <t>PF09826</t>
  </si>
  <si>
    <t>Beta_propel</t>
  </si>
  <si>
    <t>Beta propeller domain</t>
  </si>
  <si>
    <t>PF09827</t>
  </si>
  <si>
    <t>CRISPR_Cas2</t>
  </si>
  <si>
    <t>CRISPR associated protein Cas2</t>
  </si>
  <si>
    <t>PF09828</t>
  </si>
  <si>
    <t>Chrome_Resist</t>
  </si>
  <si>
    <t>Chromate resistance exported protein</t>
  </si>
  <si>
    <t>PF09829</t>
  </si>
  <si>
    <t>Uncharacterized protein conserved in bacteria (DUF257)</t>
  </si>
  <si>
    <t>PF09830</t>
  </si>
  <si>
    <t>ATP_transf</t>
  </si>
  <si>
    <t>ATP adenylyltransferase</t>
  </si>
  <si>
    <t>PF09831</t>
  </si>
  <si>
    <t>Uncharacterized protein conserved in bacteria (DUF258)</t>
  </si>
  <si>
    <t>PF09832</t>
  </si>
  <si>
    <t>DUF259</t>
  </si>
  <si>
    <t>Uncharacterized protein conserved in bacteria (DUF259)</t>
  </si>
  <si>
    <t>PF09834</t>
  </si>
  <si>
    <t>Predicted membrane protein (DUF261)</t>
  </si>
  <si>
    <t>PF09835</t>
  </si>
  <si>
    <t>Uncharacterized protein conserved in bacteria (DUF262)</t>
  </si>
  <si>
    <t>PF09836</t>
  </si>
  <si>
    <t>DUF263</t>
  </si>
  <si>
    <t>PF09837</t>
  </si>
  <si>
    <t>DUF264</t>
  </si>
  <si>
    <t>Uncharacterized protein conserved in bacteria (DUF264)</t>
  </si>
  <si>
    <t>PF09838</t>
  </si>
  <si>
    <t>DUF265</t>
  </si>
  <si>
    <t>Uncharacterized protein conserved in bacteria (DUF265)</t>
  </si>
  <si>
    <t>PF09839</t>
  </si>
  <si>
    <t>DUF266</t>
  </si>
  <si>
    <t>Uncharacterized protein conserved in bacteria (DUF266)</t>
  </si>
  <si>
    <t>PF09840</t>
  </si>
  <si>
    <t>Uncharacterized protein conserved in archaea (DUF267)</t>
  </si>
  <si>
    <t>PF09842</t>
  </si>
  <si>
    <t>Predicted membrane protein (DUF269)</t>
  </si>
  <si>
    <t>PF09843</t>
  </si>
  <si>
    <t>Predicted membrane protein (DUF27)</t>
  </si>
  <si>
    <t>PF09844</t>
  </si>
  <si>
    <t>DUF271</t>
  </si>
  <si>
    <t>Uncharacterized conserved protein (COG271)</t>
  </si>
  <si>
    <t>PF09845</t>
  </si>
  <si>
    <t>Zn-ribbon containing protein</t>
  </si>
  <si>
    <t>PF09846</t>
  </si>
  <si>
    <t>Uncharacterized protein conserved in archaea (DUF273)</t>
  </si>
  <si>
    <t>PF09847</t>
  </si>
  <si>
    <t>12TM_1</t>
  </si>
  <si>
    <t>Membrane protein of 12 TMs</t>
  </si>
  <si>
    <t>PF09848</t>
  </si>
  <si>
    <t>DUF275</t>
  </si>
  <si>
    <t>Uncharacterized conserved protein (DUF275)</t>
  </si>
  <si>
    <t>PF09849</t>
  </si>
  <si>
    <t>Uncharacterized protein conserved in bacteria (DUF276)</t>
  </si>
  <si>
    <t>PF09850</t>
  </si>
  <si>
    <t>DotU</t>
  </si>
  <si>
    <t>Type VI secretion system protein DotU</t>
  </si>
  <si>
    <t>PF09851</t>
  </si>
  <si>
    <t>SHOCT</t>
  </si>
  <si>
    <t>Short C-terminal domain</t>
  </si>
  <si>
    <t>PF09852</t>
  </si>
  <si>
    <t>DUF279</t>
  </si>
  <si>
    <t>Predicted membrane protein (DUF279)</t>
  </si>
  <si>
    <t>PF09853</t>
  </si>
  <si>
    <t>Putative transposon-encoded protein (DUF28)</t>
  </si>
  <si>
    <t>PF09855</t>
  </si>
  <si>
    <t>zinc_ribbon_13</t>
  </si>
  <si>
    <t>Nucleic-acid-binding protein containing Zn-ribbon domain (DUF282)</t>
  </si>
  <si>
    <t>PF09856</t>
  </si>
  <si>
    <t>DUF283</t>
  </si>
  <si>
    <t>Predicted transcriptional regulator (DUF283)</t>
  </si>
  <si>
    <t>PF09857</t>
  </si>
  <si>
    <t>YjhX_toxin</t>
  </si>
  <si>
    <t>Putative toxin of bacterial toxin-antitoxin pair</t>
  </si>
  <si>
    <t>PF09858</t>
  </si>
  <si>
    <t>Predicted membrane protein (DUF285)</t>
  </si>
  <si>
    <t>PF09859</t>
  </si>
  <si>
    <t>Oxygenase-NA</t>
  </si>
  <si>
    <t>Oxygenase, catalysing oxidative methylation of damaged DNA</t>
  </si>
  <si>
    <t>PF09860</t>
  </si>
  <si>
    <t>Uncharacterized protein conserved in bacteria (DUF287)</t>
  </si>
  <si>
    <t>PF09861</t>
  </si>
  <si>
    <t>Domain of unknown function (DUF288)</t>
  </si>
  <si>
    <t>PF09862</t>
  </si>
  <si>
    <t>DUF289</t>
  </si>
  <si>
    <t>Protein of unknown function (DUF289)</t>
  </si>
  <si>
    <t>PF09863</t>
  </si>
  <si>
    <t>Uncharacterized protein conserved in bacteria (DUF29)</t>
  </si>
  <si>
    <t>PF09864</t>
  </si>
  <si>
    <t>MliC</t>
  </si>
  <si>
    <t>Membrane-bound lysozyme-inhibitor of c-type lysozyme</t>
  </si>
  <si>
    <t>PF09865</t>
  </si>
  <si>
    <t>DUF292</t>
  </si>
  <si>
    <t>Predicted periplasmic protein (DUF292)</t>
  </si>
  <si>
    <t>PF09866</t>
  </si>
  <si>
    <t>DUF293</t>
  </si>
  <si>
    <t>Uncharacterized protein conserved in bacteria (DUF293)</t>
  </si>
  <si>
    <t>PF09867</t>
  </si>
  <si>
    <t>Uncharacterized protein conserved in bacteria (DUF294)</t>
  </si>
  <si>
    <t>PF09868</t>
  </si>
  <si>
    <t>Uncharacterized protein conserved in archaea (DUF295)</t>
  </si>
  <si>
    <t>PF09869</t>
  </si>
  <si>
    <t>Uncharacterized protein conserved in archaea (DUF296)</t>
  </si>
  <si>
    <t>PF09870</t>
  </si>
  <si>
    <t>DUF297</t>
  </si>
  <si>
    <t>Uncharacterized protein conserved in archaea (DUF297)</t>
  </si>
  <si>
    <t>PF09871</t>
  </si>
  <si>
    <t>DUF298</t>
  </si>
  <si>
    <t>Uncharacterized protein conserved in archaea (DUF298)</t>
  </si>
  <si>
    <t>PF09872</t>
  </si>
  <si>
    <t>DUF299</t>
  </si>
  <si>
    <t>Uncharacterized protein conserved in archaea (DUF299)</t>
  </si>
  <si>
    <t>PF09873</t>
  </si>
  <si>
    <t>Uncharacterized protein conserved in archaea (DUF21)</t>
  </si>
  <si>
    <t>PF09874</t>
  </si>
  <si>
    <t>Predicted membrane protein (DUF211)</t>
  </si>
  <si>
    <t>PF09875</t>
  </si>
  <si>
    <t>Uncharacterized protein conserved in archaea (DUF212)</t>
  </si>
  <si>
    <t>PF09876</t>
  </si>
  <si>
    <t>Predicted metal-binding protein (DUF213)</t>
  </si>
  <si>
    <t>PF09877</t>
  </si>
  <si>
    <t>Predicted membrane protein (DUF214)</t>
  </si>
  <si>
    <t>PF09878</t>
  </si>
  <si>
    <t>Predicted membrane protein (DUF215)</t>
  </si>
  <si>
    <t>PF09879</t>
  </si>
  <si>
    <t>Predicted membrane protein (DUF216)</t>
  </si>
  <si>
    <t>PF09880</t>
  </si>
  <si>
    <t>Predicted membrane protein (DUF217)</t>
  </si>
  <si>
    <t>PF09881</t>
  </si>
  <si>
    <t>Predicted membrane protein (DUF218)</t>
  </si>
  <si>
    <t>PF09882</t>
  </si>
  <si>
    <t>Predicted membrane protein (DUF219)</t>
  </si>
  <si>
    <t>PF09883</t>
  </si>
  <si>
    <t>Uncharacterized protein conserved in archaea (DUF211)</t>
  </si>
  <si>
    <t>PF09884</t>
  </si>
  <si>
    <t>DUF2111</t>
  </si>
  <si>
    <t>Uncharacterized protein conserved in archaea (DUF2111)</t>
  </si>
  <si>
    <t>PF09885</t>
  </si>
  <si>
    <t>DUF2112</t>
  </si>
  <si>
    <t>Uncharacterized protein conserved in archaea (DUF2112)</t>
  </si>
  <si>
    <t>PF09886</t>
  </si>
  <si>
    <t>DUF2113</t>
  </si>
  <si>
    <t>Uncharacterized protein conserved in archaea (DUF2113)</t>
  </si>
  <si>
    <t>PF09887</t>
  </si>
  <si>
    <t>DUF2114</t>
  </si>
  <si>
    <t>Uncharacterized protein conserved in archaea (DUF2114)</t>
  </si>
  <si>
    <t>PF09888</t>
  </si>
  <si>
    <t>DUF2115</t>
  </si>
  <si>
    <t>Uncharacterized protein conserved in archaea (DUF2115)</t>
  </si>
  <si>
    <t>PF09889</t>
  </si>
  <si>
    <t>DUF2116</t>
  </si>
  <si>
    <t>Uncharacterized protein containing a Zn-ribbon (DUF2116)</t>
  </si>
  <si>
    <t>PF09890</t>
  </si>
  <si>
    <t>DUF2117</t>
  </si>
  <si>
    <t>Uncharacterized protein conserved in archaea (DUF2117)</t>
  </si>
  <si>
    <t>PF09891</t>
  </si>
  <si>
    <t>DUF2118</t>
  </si>
  <si>
    <t>Uncharacterized protein conserved in archaea (DUF2118)</t>
  </si>
  <si>
    <t>PF09892</t>
  </si>
  <si>
    <t>DUF2119</t>
  </si>
  <si>
    <t>Uncharacterized protein conserved in archaea (DUF2119)</t>
  </si>
  <si>
    <t>PF09893</t>
  </si>
  <si>
    <t>PF09894</t>
  </si>
  <si>
    <t>DUF2121</t>
  </si>
  <si>
    <t>Uncharacterized protein conserved in archaea (DUF2121)</t>
  </si>
  <si>
    <t>PF09895</t>
  </si>
  <si>
    <t>DUF2122</t>
  </si>
  <si>
    <t>RecB-family nuclease (DUF2122)</t>
  </si>
  <si>
    <t>PF09897</t>
  </si>
  <si>
    <t>DUF2124</t>
  </si>
  <si>
    <t>Uncharacterized protein conserved in archaea (DUF2124)</t>
  </si>
  <si>
    <t>PF09898</t>
  </si>
  <si>
    <t>DUF2125</t>
  </si>
  <si>
    <t>Uncharacterized protein conserved in bacteria (DUF2125)</t>
  </si>
  <si>
    <t>PF09899</t>
  </si>
  <si>
    <t>DUF2126</t>
  </si>
  <si>
    <t>Putative amidoligase enzyme (DUF2126)</t>
  </si>
  <si>
    <t>PF09900</t>
  </si>
  <si>
    <t>DUF2127</t>
  </si>
  <si>
    <t>Predicted membrane protein (DUF2127)</t>
  </si>
  <si>
    <t>PF09902</t>
  </si>
  <si>
    <t>DUF2129</t>
  </si>
  <si>
    <t>Uncharacterized protein conserved in bacteria (DUF2129)</t>
  </si>
  <si>
    <t>PF09903</t>
  </si>
  <si>
    <t>Uncharacterized protein conserved in bacteria (DUF213)</t>
  </si>
  <si>
    <t>PF09904</t>
  </si>
  <si>
    <t>HTH_43</t>
  </si>
  <si>
    <t>Winged helix-turn helix</t>
  </si>
  <si>
    <t>PF09905</t>
  </si>
  <si>
    <t>DUF2132</t>
  </si>
  <si>
    <t>Uncharacterized conserved protein (DUF2132)</t>
  </si>
  <si>
    <t>PF09906</t>
  </si>
  <si>
    <t>DUF2135</t>
  </si>
  <si>
    <t>Uncharacterized protein conserved in bacteria (DUF2135)</t>
  </si>
  <si>
    <t>PF09907</t>
  </si>
  <si>
    <t>HigB_toxin</t>
  </si>
  <si>
    <t>HigB_toxin, RelE-like toxic component of a toxin-antitoxin system</t>
  </si>
  <si>
    <t>PF09909</t>
  </si>
  <si>
    <t>DUF2138</t>
  </si>
  <si>
    <t>Uncharacterized protein conserved in bacteria (DUF2138)</t>
  </si>
  <si>
    <t>PF09910</t>
  </si>
  <si>
    <t>DUF2139</t>
  </si>
  <si>
    <t>Uncharacterized protein conserved in archaea (DUF2139)</t>
  </si>
  <si>
    <t>PF09911</t>
  </si>
  <si>
    <t>Uncharacterized protein conserved in bacteria (DUF214)</t>
  </si>
  <si>
    <t>PF09912</t>
  </si>
  <si>
    <t>DUF2141</t>
  </si>
  <si>
    <t>Uncharacterized protein conserved in bacteria (DUF2141)</t>
  </si>
  <si>
    <t>PF09913</t>
  </si>
  <si>
    <t>DUF2142</t>
  </si>
  <si>
    <t>Predicted membrane protein (DUF2142)</t>
  </si>
  <si>
    <t>PF09916</t>
  </si>
  <si>
    <t>DUF2145</t>
  </si>
  <si>
    <t>Uncharacterized protein conserved in bacteria (DUF2145)</t>
  </si>
  <si>
    <t>PF09917</t>
  </si>
  <si>
    <t>DUF2147</t>
  </si>
  <si>
    <t>Uncharacterized protein conserved in bacteria (DUF2147)</t>
  </si>
  <si>
    <t>PF09918</t>
  </si>
  <si>
    <t>DUF2148</t>
  </si>
  <si>
    <t>Uncharacterized protein containing a ferredoxin domain (DUF2148)</t>
  </si>
  <si>
    <t>PF09919</t>
  </si>
  <si>
    <t>DUF2149</t>
  </si>
  <si>
    <t>Uncharacterized conserved protein (DUF2149)</t>
  </si>
  <si>
    <t>PF09920</t>
  </si>
  <si>
    <t>Uncharacterized protein conserved in archaea (DUF215)</t>
  </si>
  <si>
    <t>PF09921</t>
  </si>
  <si>
    <t>DUF2153</t>
  </si>
  <si>
    <t>Uncharacterized protein conserved in archaea (DUF2153)</t>
  </si>
  <si>
    <t>PF09922</t>
  </si>
  <si>
    <t>DUF2154</t>
  </si>
  <si>
    <t>Cell wall-active antibiotics response 4TMS YvqF</t>
  </si>
  <si>
    <t>PF09923</t>
  </si>
  <si>
    <t>DUF2155</t>
  </si>
  <si>
    <t>Uncharacterized protein conserved in bacteria (DUF2155)</t>
  </si>
  <si>
    <t>PF09924</t>
  </si>
  <si>
    <t>DUF2156</t>
  </si>
  <si>
    <t>Uncharacterised conserved protein (DUF2156)</t>
  </si>
  <si>
    <t>PF09925</t>
  </si>
  <si>
    <t>DUF2157</t>
  </si>
  <si>
    <t>Predicted membrane protein (DUF2157)</t>
  </si>
  <si>
    <t>PF09926</t>
  </si>
  <si>
    <t>DUF2158</t>
  </si>
  <si>
    <t>Uncharacterized small protein (DUF2158)</t>
  </si>
  <si>
    <t>PF09928</t>
  </si>
  <si>
    <t>Predicted small integral membrane protein (DUF216)</t>
  </si>
  <si>
    <t>PF09929</t>
  </si>
  <si>
    <t>DUF2161</t>
  </si>
  <si>
    <t>Putative PD-(D/E)XK phosphodiesterase (DUF2161)</t>
  </si>
  <si>
    <t>PF09930</t>
  </si>
  <si>
    <t>DUF2162</t>
  </si>
  <si>
    <t>Predicted transporter (DUF2162)</t>
  </si>
  <si>
    <t>PF09931</t>
  </si>
  <si>
    <t>DUF2163</t>
  </si>
  <si>
    <t>Uncharacterized conserved protein (DUF2163)</t>
  </si>
  <si>
    <t>PF09932</t>
  </si>
  <si>
    <t>DUF2164</t>
  </si>
  <si>
    <t>Uncharacterized conserved protein (DUF2164)</t>
  </si>
  <si>
    <t>PF09933</t>
  </si>
  <si>
    <t>DUF2165</t>
  </si>
  <si>
    <t>Predicted small integral membrane protein (DUF2165)</t>
  </si>
  <si>
    <t>PF09935</t>
  </si>
  <si>
    <t>DUF2167</t>
  </si>
  <si>
    <t>Protein of unknown function (DUF2167)</t>
  </si>
  <si>
    <t>PF09936</t>
  </si>
  <si>
    <t>Methyltrn_RNA_4</t>
  </si>
  <si>
    <t>SAM-dependent RNA methyltransferase</t>
  </si>
  <si>
    <t>PF09937</t>
  </si>
  <si>
    <t>DUF2169</t>
  </si>
  <si>
    <t>Uncharacterized protein conserved in bacteria (DUF2169)</t>
  </si>
  <si>
    <t>PF09938</t>
  </si>
  <si>
    <t>Uncharacterized protein conserved in bacteria (DUF217)</t>
  </si>
  <si>
    <t>PF09939</t>
  </si>
  <si>
    <t>DUF2171</t>
  </si>
  <si>
    <t>Uncharacterized protein conserved in bacteria (DUF2171)</t>
  </si>
  <si>
    <t>PF09940</t>
  </si>
  <si>
    <t>DUF2172</t>
  </si>
  <si>
    <t>Domain of unknown function (DUF2172)</t>
  </si>
  <si>
    <t>PF09941</t>
  </si>
  <si>
    <t>DUF2173</t>
  </si>
  <si>
    <t>Uncharacterized conserved protein (DUF2173)</t>
  </si>
  <si>
    <t>PF09943</t>
  </si>
  <si>
    <t>DUF2175</t>
  </si>
  <si>
    <t>Uncharacterized protein conserved in archaea (DUF2175)</t>
  </si>
  <si>
    <t>PF09945</t>
  </si>
  <si>
    <t>DUF2177</t>
  </si>
  <si>
    <t>Predicted membrane protein (DUF2177)</t>
  </si>
  <si>
    <t>PF09946</t>
  </si>
  <si>
    <t>DUF2178</t>
  </si>
  <si>
    <t>Predicted membrane protein (DUF2178)</t>
  </si>
  <si>
    <t>PF09947</t>
  </si>
  <si>
    <t>Uncharacterized protein conserved in archaea (DUF218)</t>
  </si>
  <si>
    <t>PF09948</t>
  </si>
  <si>
    <t>DUF2182</t>
  </si>
  <si>
    <t>Predicted metal-binding integral membrane protein (DUF2182)</t>
  </si>
  <si>
    <t>PF09949</t>
  </si>
  <si>
    <t>DUF2183</t>
  </si>
  <si>
    <t>Uncharacterized conserved protein (DUF2183)</t>
  </si>
  <si>
    <t>PF09950</t>
  </si>
  <si>
    <t>DUF2184</t>
  </si>
  <si>
    <t>Uncharacterized protein conserved in bacteria (DUF2184)</t>
  </si>
  <si>
    <t>PF09951</t>
  </si>
  <si>
    <t>DUF2185</t>
  </si>
  <si>
    <t>Protein of unknown function (DUF2185)</t>
  </si>
  <si>
    <t>PF09952</t>
  </si>
  <si>
    <t>AbiEi_2</t>
  </si>
  <si>
    <t>Transcriptional regulator, AbiEi antitoxin, Type IV TA system</t>
  </si>
  <si>
    <t>PF09953</t>
  </si>
  <si>
    <t>DUF2187</t>
  </si>
  <si>
    <t>Uncharacterized protein conserved in bacteria (DUF2187)</t>
  </si>
  <si>
    <t>PF09954</t>
  </si>
  <si>
    <t>DUF2188</t>
  </si>
  <si>
    <t>Uncharacterized protein conserved in bacteria (DUF2188)</t>
  </si>
  <si>
    <t>PF09955</t>
  </si>
  <si>
    <t>DUF2189</t>
  </si>
  <si>
    <t>Predicted integral membrane protein (DUF2189)</t>
  </si>
  <si>
    <t>PF09956</t>
  </si>
  <si>
    <t>Uncharacterized conserved protein (DUF219)</t>
  </si>
  <si>
    <t>PF09957</t>
  </si>
  <si>
    <t>VapB_antitoxin</t>
  </si>
  <si>
    <t>Bacterial antitoxin of type II TA system, VapB</t>
  </si>
  <si>
    <t>PF09958</t>
  </si>
  <si>
    <t>DUF2192</t>
  </si>
  <si>
    <t>Uncharacterized protein conserved in archaea (DUF2192)</t>
  </si>
  <si>
    <t>PF09959</t>
  </si>
  <si>
    <t>DUF2193</t>
  </si>
  <si>
    <t>Uncharacterized protein conserved in archaea (DUF2193)</t>
  </si>
  <si>
    <t>PF09960</t>
  </si>
  <si>
    <t>DUF2194</t>
  </si>
  <si>
    <t>Uncharacterised protein conserved in bacteria (DUF2194)</t>
  </si>
  <si>
    <t>PF09961</t>
  </si>
  <si>
    <t>DUF2195</t>
  </si>
  <si>
    <t>Uncharacterized protein conserved in bacteria (DUF2195)</t>
  </si>
  <si>
    <t>PF09962</t>
  </si>
  <si>
    <t>DUF2196</t>
  </si>
  <si>
    <t>Uncharacterized conserved protein (DUF2196)</t>
  </si>
  <si>
    <t>PF09963</t>
  </si>
  <si>
    <t>DUF2197</t>
  </si>
  <si>
    <t>Uncharacterized protein conserved in bacteria (DUF2197)</t>
  </si>
  <si>
    <t>PF09964</t>
  </si>
  <si>
    <t>DUF2198</t>
  </si>
  <si>
    <t>Uncharacterized protein conserved in bacteria (DUF2198)</t>
  </si>
  <si>
    <t>PF09965</t>
  </si>
  <si>
    <t>DUF2199</t>
  </si>
  <si>
    <t>Uncharacterized protein conserved in bacteria (DUF2199)</t>
  </si>
  <si>
    <t>PF09966</t>
  </si>
  <si>
    <t>Uncharacterized protein conserved in bacteria (DUF22)</t>
  </si>
  <si>
    <t>PF09967</t>
  </si>
  <si>
    <t>DUF221</t>
  </si>
  <si>
    <t>VWA-like domain (DUF221)</t>
  </si>
  <si>
    <t>PF09968</t>
  </si>
  <si>
    <t>Uncharacterized protein domain (DUF222)</t>
  </si>
  <si>
    <t>PF09969</t>
  </si>
  <si>
    <t>Uncharacterized conserved protein (DUF223)</t>
  </si>
  <si>
    <t>PF09970</t>
  </si>
  <si>
    <t>Nucleotidyl transferase of unknown function (DUF224)</t>
  </si>
  <si>
    <t>PF09971</t>
  </si>
  <si>
    <t>Predicted membrane protein (DUF226)</t>
  </si>
  <si>
    <t>PF09972</t>
  </si>
  <si>
    <t>Predicted membrane protein (DUF227)</t>
  </si>
  <si>
    <t>PF09973</t>
  </si>
  <si>
    <t>Predicted membrane protein (DUF228)</t>
  </si>
  <si>
    <t>PF09974</t>
  </si>
  <si>
    <t>Uncharacterized protein conserved in archaea (DUF229)</t>
  </si>
  <si>
    <t>PF09976</t>
  </si>
  <si>
    <t>TPR_21</t>
  </si>
  <si>
    <t>Tetratricopeptide repeat-like domain</t>
  </si>
  <si>
    <t>PF09977</t>
  </si>
  <si>
    <t>Tad_C</t>
  </si>
  <si>
    <t>Putative Tad-like Flp pilus-assembly</t>
  </si>
  <si>
    <t>PF09979</t>
  </si>
  <si>
    <t>DUF2213</t>
  </si>
  <si>
    <t>Uncharacterized protein conserved in bacteria (DUF2213)</t>
  </si>
  <si>
    <t>PF09980</t>
  </si>
  <si>
    <t>DUF2214</t>
  </si>
  <si>
    <t>Predicted membrane protein (DUF2214)</t>
  </si>
  <si>
    <t>PF09981</t>
  </si>
  <si>
    <t>DUF2218</t>
  </si>
  <si>
    <t>Uncharacterized protein conserved in bacteria (DUF2218)</t>
  </si>
  <si>
    <t>PF09982</t>
  </si>
  <si>
    <t>DUF2219</t>
  </si>
  <si>
    <t>Uncharacterized protein conserved in bacteria (DUF2219)</t>
  </si>
  <si>
    <t>PF09983</t>
  </si>
  <si>
    <t>Uncharacterized protein conserved in bacteria C-term(DUF222)</t>
  </si>
  <si>
    <t>PF09984</t>
  </si>
  <si>
    <t>DUF2222</t>
  </si>
  <si>
    <t>Uncharacterised signal transduction histidine kinase domain (DUF2222)</t>
  </si>
  <si>
    <t>PF09985</t>
  </si>
  <si>
    <t>Glucodextran_C</t>
  </si>
  <si>
    <t>C-terminal binding-module, SLH-like, of glucodextranase</t>
  </si>
  <si>
    <t>PF09986</t>
  </si>
  <si>
    <t>DUF2225</t>
  </si>
  <si>
    <t>Uncharacterized protein conserved in bacteria (DUF2225)</t>
  </si>
  <si>
    <t>PF09987</t>
  </si>
  <si>
    <t>DUF2226</t>
  </si>
  <si>
    <t>Uncharacterized protein conserved in archaea (DUF2226)</t>
  </si>
  <si>
    <t>PF09988</t>
  </si>
  <si>
    <t>DUF2227</t>
  </si>
  <si>
    <t>Uncharacterized metal-binding protein (DUF2227)</t>
  </si>
  <si>
    <t>PF09989</t>
  </si>
  <si>
    <t>DUF2229</t>
  </si>
  <si>
    <t>CoA enzyme activase uncharacterised domain (DUF2229)</t>
  </si>
  <si>
    <t>PF09990</t>
  </si>
  <si>
    <t>DUF2231</t>
  </si>
  <si>
    <t>Predicted membrane protein (DUF2231)</t>
  </si>
  <si>
    <t>PF09991</t>
  </si>
  <si>
    <t>DUF2232</t>
  </si>
  <si>
    <t>Predicted membrane protein (DUF2232)</t>
  </si>
  <si>
    <t>PF09992</t>
  </si>
  <si>
    <t>NAGPA</t>
  </si>
  <si>
    <t>Phosphodiester glycosidase</t>
  </si>
  <si>
    <t>PF09994</t>
  </si>
  <si>
    <t>DUF2235</t>
  </si>
  <si>
    <t>Uncharacterized alpha/beta hydrolase domain (DUF2235)</t>
  </si>
  <si>
    <t>PF09995</t>
  </si>
  <si>
    <t>DUF2236</t>
  </si>
  <si>
    <t>Uncharacterized protein conserved in bacteria (DUF2236)</t>
  </si>
  <si>
    <t>PF09996</t>
  </si>
  <si>
    <t>DUF2237</t>
  </si>
  <si>
    <t>Uncharacterized protein conserved in bacteria (DUF2237)</t>
  </si>
  <si>
    <t>PF09997</t>
  </si>
  <si>
    <t>DUF2238</t>
  </si>
  <si>
    <t>Predicted membrane protein (DUF2238)</t>
  </si>
  <si>
    <t>PF09998</t>
  </si>
  <si>
    <t>DUF2239</t>
  </si>
  <si>
    <t>Uncharacterized protein conserved in bacteria (DUF2239)</t>
  </si>
  <si>
    <t>PF09999</t>
  </si>
  <si>
    <t>Uncharacterized protein conserved in archaea (DUF224)</t>
  </si>
  <si>
    <t>PF10000</t>
  </si>
  <si>
    <t>ACT_3</t>
  </si>
  <si>
    <t>PF10001</t>
  </si>
  <si>
    <t>DUF2242</t>
  </si>
  <si>
    <t>Uncharacterized protein conserved in bacteria (DUF2242)</t>
  </si>
  <si>
    <t>PF10002</t>
  </si>
  <si>
    <t>DUF2243</t>
  </si>
  <si>
    <t>Predicted membrane protein (DUF2243)</t>
  </si>
  <si>
    <t>PF10003</t>
  </si>
  <si>
    <t>DUF2244</t>
  </si>
  <si>
    <t>Integral membrane protein (DUF2244)</t>
  </si>
  <si>
    <t>PF10004</t>
  </si>
  <si>
    <t>DUF2247</t>
  </si>
  <si>
    <t>Uncharacterized protein conserved in bacteria (DUF2247)</t>
  </si>
  <si>
    <t>PF10005</t>
  </si>
  <si>
    <t>zinc-ribbon_6</t>
  </si>
  <si>
    <t>zinc-ribbon domain</t>
  </si>
  <si>
    <t>PF10006</t>
  </si>
  <si>
    <t>DUF2249</t>
  </si>
  <si>
    <t>Uncharacterized conserved protein (DUF2249)</t>
  </si>
  <si>
    <t>PF10007</t>
  </si>
  <si>
    <t>Uncharacterized protein conserved in archaea (DUF225)</t>
  </si>
  <si>
    <t>PF10008</t>
  </si>
  <si>
    <t>DUF2251</t>
  </si>
  <si>
    <t>Uncharacterized protein conserved in bacteria (DUF2251)</t>
  </si>
  <si>
    <t>PF10009</t>
  </si>
  <si>
    <t>DUF2252</t>
  </si>
  <si>
    <t>Uncharacterized protein conserved in bacteria (DUF2252)</t>
  </si>
  <si>
    <t>PF10011</t>
  </si>
  <si>
    <t>DUF2254</t>
  </si>
  <si>
    <t>Predicted membrane protein (DUF2254)</t>
  </si>
  <si>
    <t>PF10012</t>
  </si>
  <si>
    <t>DUF2255</t>
  </si>
  <si>
    <t>Uncharacterized protein conserved in bacteria (DUF2255)</t>
  </si>
  <si>
    <t>PF10013</t>
  </si>
  <si>
    <t>DUF2256</t>
  </si>
  <si>
    <t>Uncharacterized protein conserved in bacteria (DUF2256)</t>
  </si>
  <si>
    <t>PF10014</t>
  </si>
  <si>
    <t>2OG-Fe_Oxy_2</t>
  </si>
  <si>
    <t>2OG-Fe dioxygenase</t>
  </si>
  <si>
    <t>PF10015</t>
  </si>
  <si>
    <t>DUF2258</t>
  </si>
  <si>
    <t>Uncharacterized protein conserved in archaea (DUF2258)</t>
  </si>
  <si>
    <t>PF10016</t>
  </si>
  <si>
    <t>DUF2259</t>
  </si>
  <si>
    <t>Predicted secreted protein (DUF2259)</t>
  </si>
  <si>
    <t>PF10017</t>
  </si>
  <si>
    <t>Methyltransf_33</t>
  </si>
  <si>
    <t>Histidine-specific methyltransferase, SAM-dependent</t>
  </si>
  <si>
    <t>PF10018</t>
  </si>
  <si>
    <t>Med4</t>
  </si>
  <si>
    <t>Vitamin-D-receptor interacting Mediator subunit 4</t>
  </si>
  <si>
    <t>PF10020</t>
  </si>
  <si>
    <t>DUF2262</t>
  </si>
  <si>
    <t>Uncharacterized protein conserved in bacteria (DUF2262)</t>
  </si>
  <si>
    <t>PF10021</t>
  </si>
  <si>
    <t>DUF2263</t>
  </si>
  <si>
    <t>Uncharacterized protein conserved in bacteria (DUF2263)</t>
  </si>
  <si>
    <t>PF10022</t>
  </si>
  <si>
    <t>DUF2264</t>
  </si>
  <si>
    <t>Uncharacterized protein conserved in bacteria (DUF2264)</t>
  </si>
  <si>
    <t>PF10023</t>
  </si>
  <si>
    <t>Aminopep</t>
  </si>
  <si>
    <t>Putative aminopeptidase</t>
  </si>
  <si>
    <t>PF10025</t>
  </si>
  <si>
    <t>DUF2267</t>
  </si>
  <si>
    <t>Uncharacterized conserved protein (DUF2267)</t>
  </si>
  <si>
    <t>PF10026</t>
  </si>
  <si>
    <t>DUF2268</t>
  </si>
  <si>
    <t>Predicted Zn-dependent protease (DUF2268)</t>
  </si>
  <si>
    <t>PF10027</t>
  </si>
  <si>
    <t>DUF2269</t>
  </si>
  <si>
    <t>Predicted integral membrane protein (DUF2269)</t>
  </si>
  <si>
    <t>PF10028</t>
  </si>
  <si>
    <t>Predicted integral membrane protein (DUF227)</t>
  </si>
  <si>
    <t>PF10029</t>
  </si>
  <si>
    <t>DUF2271</t>
  </si>
  <si>
    <t>Predicted periplasmic protein (DUF2271)</t>
  </si>
  <si>
    <t>PF10030</t>
  </si>
  <si>
    <t>DUF2272</t>
  </si>
  <si>
    <t>Uncharacterized protein conserved in bacteria (DUF2272)</t>
  </si>
  <si>
    <t>PF10031</t>
  </si>
  <si>
    <t>DUF2273</t>
  </si>
  <si>
    <t>Small integral membrane protein (DUF2273)</t>
  </si>
  <si>
    <t>PF10032</t>
  </si>
  <si>
    <t>Pho88</t>
  </si>
  <si>
    <t>Phosphate transport (Pho88)</t>
  </si>
  <si>
    <t>PF10033</t>
  </si>
  <si>
    <t>ATG13</t>
  </si>
  <si>
    <t>Autophagy-related protein 13</t>
  </si>
  <si>
    <t>PF10034</t>
  </si>
  <si>
    <t>Dpy19</t>
  </si>
  <si>
    <t>Q-cell neuroblast polarisation</t>
  </si>
  <si>
    <t>PF10035</t>
  </si>
  <si>
    <t>DUF2179</t>
  </si>
  <si>
    <t>Uncharacterized protein conserved in bacteria (DUF2179)</t>
  </si>
  <si>
    <t>PF10036</t>
  </si>
  <si>
    <t>RLL</t>
  </si>
  <si>
    <t>Putative carnitine deficiency-associated protein</t>
  </si>
  <si>
    <t>PF10037</t>
  </si>
  <si>
    <t>MRP-S27</t>
  </si>
  <si>
    <t>Mitochondrial 28S ribosomal protein S27</t>
  </si>
  <si>
    <t>PF10038</t>
  </si>
  <si>
    <t>DUF2274</t>
  </si>
  <si>
    <t>Protein of unknown function (DUF2274)</t>
  </si>
  <si>
    <t>PF10039</t>
  </si>
  <si>
    <t>DUF2275</t>
  </si>
  <si>
    <t>Predicted integral membrane protein (DUF2275)</t>
  </si>
  <si>
    <t>PF10040</t>
  </si>
  <si>
    <t>DUF2276</t>
  </si>
  <si>
    <t>Uncharacterized conserved protein (DUF2276)</t>
  </si>
  <si>
    <t>PF10041</t>
  </si>
  <si>
    <t>DUF2277</t>
  </si>
  <si>
    <t>Uncharacterized conserved protein (DUF2277)</t>
  </si>
  <si>
    <t>PF10042</t>
  </si>
  <si>
    <t>DUF2278</t>
  </si>
  <si>
    <t>Uncharacterized conserved protein (DUF2278)</t>
  </si>
  <si>
    <t>PF10043</t>
  </si>
  <si>
    <t>DUF2279</t>
  </si>
  <si>
    <t>Predicted periplasmic lipoprotein (DUF2279)</t>
  </si>
  <si>
    <t>PF10044</t>
  </si>
  <si>
    <t>LIN52</t>
  </si>
  <si>
    <t>Retinal tissue protein</t>
  </si>
  <si>
    <t>PF10045</t>
  </si>
  <si>
    <t>Uncharacterized conserved protein (DUF228)</t>
  </si>
  <si>
    <t>PF10046</t>
  </si>
  <si>
    <t>BLOC1_2</t>
  </si>
  <si>
    <t xml:space="preserve">Biogenesis of lysosome-related organelles complex-1 subunit 2 </t>
  </si>
  <si>
    <t>PF10047</t>
  </si>
  <si>
    <t>DUF2281</t>
  </si>
  <si>
    <t>Protein of unknown function (DUF2281)</t>
  </si>
  <si>
    <t>PF10048</t>
  </si>
  <si>
    <t>DUF2282</t>
  </si>
  <si>
    <t>Predicted integral membrane protein (DUF2282)</t>
  </si>
  <si>
    <t>PF10049</t>
  </si>
  <si>
    <t>DUF2283</t>
  </si>
  <si>
    <t>Protein of unknown function (DUF2283)</t>
  </si>
  <si>
    <t>PF10050</t>
  </si>
  <si>
    <t>DUF2284</t>
  </si>
  <si>
    <t>Predicted metal-binding protein (DUF2284)</t>
  </si>
  <si>
    <t>PF10051</t>
  </si>
  <si>
    <t>DUF2286</t>
  </si>
  <si>
    <t>Uncharacterized protein conserved in archaea (DUF2286)</t>
  </si>
  <si>
    <t>PF10052</t>
  </si>
  <si>
    <t>DUF2288</t>
  </si>
  <si>
    <t>Protein of unknown function (DUF2288)</t>
  </si>
  <si>
    <t>PF10053</t>
  </si>
  <si>
    <t>Uncharacterized conserved protein (DUF229)</t>
  </si>
  <si>
    <t>PF10054</t>
  </si>
  <si>
    <t>DUF2291</t>
  </si>
  <si>
    <t>Predicted periplasmic lipoprotein (DUF2291)</t>
  </si>
  <si>
    <t>PF10055</t>
  </si>
  <si>
    <t>DUF2292</t>
  </si>
  <si>
    <t>Uncharacterized small protein (DUF2292)</t>
  </si>
  <si>
    <t>PF10056</t>
  </si>
  <si>
    <t>DUF2293</t>
  </si>
  <si>
    <t>Uncharacterized conserved protein (DUF2293)</t>
  </si>
  <si>
    <t>PF10057</t>
  </si>
  <si>
    <t>DUF2294</t>
  </si>
  <si>
    <t>Uncharacterized conserved protein (DUF2294)</t>
  </si>
  <si>
    <t>PF10058</t>
  </si>
  <si>
    <t>zinc_ribbon_1</t>
  </si>
  <si>
    <t>Predicted integral membrane zinc-ribbon metal-binding protein</t>
  </si>
  <si>
    <t>PF10060</t>
  </si>
  <si>
    <t>DUF2298</t>
  </si>
  <si>
    <t>Uncharacterized membrane protein (DUF2298)</t>
  </si>
  <si>
    <t>PF10061</t>
  </si>
  <si>
    <t>DUF2299</t>
  </si>
  <si>
    <t>Uncharacterized conserved protein (DUF2299)</t>
  </si>
  <si>
    <t>PF10062</t>
  </si>
  <si>
    <t>Predicted secreted protein (DUF23)</t>
  </si>
  <si>
    <t>PF10063</t>
  </si>
  <si>
    <t>Uncharacterized integral membrane protein (DUF231)</t>
  </si>
  <si>
    <t>PF10065</t>
  </si>
  <si>
    <t>DUF233</t>
  </si>
  <si>
    <t>Uncharacterized conserved protein (DUF233)</t>
  </si>
  <si>
    <t>PF10066</t>
  </si>
  <si>
    <t>Uncharacterized conserved protein (DUF234)</t>
  </si>
  <si>
    <t>PF10067</t>
  </si>
  <si>
    <t>Predicted membrane protein (DUF236)</t>
  </si>
  <si>
    <t>PF10069</t>
  </si>
  <si>
    <t>DICT</t>
  </si>
  <si>
    <t>Sensory domain in DIguanylate Cyclases and Two-component system</t>
  </si>
  <si>
    <t>PF10070</t>
  </si>
  <si>
    <t>Uncharacterized protein conserved in bacteria (DUF239)</t>
  </si>
  <si>
    <t>PF10071</t>
  </si>
  <si>
    <t>Zn-ribbon-containing, possibly nucleic-acid-binding protein (DUF231)</t>
  </si>
  <si>
    <t>PF10073</t>
  </si>
  <si>
    <t>DUF2312</t>
  </si>
  <si>
    <t>Uncharacterized protein conserved in bacteria (DUF2312)</t>
  </si>
  <si>
    <t>PF10074</t>
  </si>
  <si>
    <t>DUF2285</t>
  </si>
  <si>
    <t>Uncharacterized conserved protein (DUF2285)</t>
  </si>
  <si>
    <t>PF10075</t>
  </si>
  <si>
    <t>CSN8_PSD8_EIF3K</t>
  </si>
  <si>
    <t>CSN8/PSMD8/EIF3K family</t>
  </si>
  <si>
    <t>PF10076</t>
  </si>
  <si>
    <t>DUF2313</t>
  </si>
  <si>
    <t>Uncharacterised protein conserved in bacteria (DUF2313)</t>
  </si>
  <si>
    <t>PF10077</t>
  </si>
  <si>
    <t>DUF2314</t>
  </si>
  <si>
    <t>Uncharacterized protein conserved in bacteria (DUF2314)</t>
  </si>
  <si>
    <t>PF10078</t>
  </si>
  <si>
    <t>DUF2316</t>
  </si>
  <si>
    <t>Uncharacterized protein conserved in bacteria (DUF2316)</t>
  </si>
  <si>
    <t>PF10079</t>
  </si>
  <si>
    <t>DUF2317</t>
  </si>
  <si>
    <t>Uncharacterized protein conserved in bacteria (DUF2317)</t>
  </si>
  <si>
    <t>PF10080</t>
  </si>
  <si>
    <t>DUF2318</t>
  </si>
  <si>
    <t>Predicted membrane protein (DUF2318)</t>
  </si>
  <si>
    <t>PF10081</t>
  </si>
  <si>
    <t>Abhydrolase_9</t>
  </si>
  <si>
    <t>Alpha/beta-hydrolase family</t>
  </si>
  <si>
    <t>PF10082</t>
  </si>
  <si>
    <t>BBP2_2</t>
  </si>
  <si>
    <t>Putative beta-barrel porin 2</t>
  </si>
  <si>
    <t>PF10083</t>
  </si>
  <si>
    <t>DUF2321</t>
  </si>
  <si>
    <t>Uncharacterized protein conserved in bacteria (DUF2321)</t>
  </si>
  <si>
    <t>PF10084</t>
  </si>
  <si>
    <t>DUF2322</t>
  </si>
  <si>
    <t>Uncharacterized protein conserved in bacteria (DUF2322)</t>
  </si>
  <si>
    <t>PF10086</t>
  </si>
  <si>
    <t>DUF2324</t>
  </si>
  <si>
    <t>Putative membrane peptidase family (DUF2324)</t>
  </si>
  <si>
    <t>PF10087</t>
  </si>
  <si>
    <t>DUF2325</t>
  </si>
  <si>
    <t>Uncharacterized protein conserved in bacteria (DUF2325)</t>
  </si>
  <si>
    <t>PF10088</t>
  </si>
  <si>
    <t>DUF2326</t>
  </si>
  <si>
    <t>Uncharacterised protein conserved in bacteria (DUF2326)</t>
  </si>
  <si>
    <t>PF10090</t>
  </si>
  <si>
    <t>HPTransfase</t>
  </si>
  <si>
    <t>Histidine phosphotransferase</t>
  </si>
  <si>
    <t>PF10091</t>
  </si>
  <si>
    <t>Glycoamylase</t>
  </si>
  <si>
    <t>Putative glucoamylase</t>
  </si>
  <si>
    <t>PF10092</t>
  </si>
  <si>
    <t>Uncharacterized protein conserved in bacteria (DUF233)</t>
  </si>
  <si>
    <t>PF10093</t>
  </si>
  <si>
    <t>DUF2331</t>
  </si>
  <si>
    <t>Uncharacterized protein conserved in bacteria (DUF2331)</t>
  </si>
  <si>
    <t>PF10094</t>
  </si>
  <si>
    <t>DUF2332</t>
  </si>
  <si>
    <t>Uncharacterized protein conserved in bacteria (DUF2332)</t>
  </si>
  <si>
    <t>PF10095</t>
  </si>
  <si>
    <t>DUF2333</t>
  </si>
  <si>
    <t>Uncharacterized protein conserved in bacteria (DUF2333)</t>
  </si>
  <si>
    <t>PF10096</t>
  </si>
  <si>
    <t>DUF2334</t>
  </si>
  <si>
    <t>Uncharacterized protein conserved in bacteria (DUF2334)</t>
  </si>
  <si>
    <t>PF10097</t>
  </si>
  <si>
    <t>DUF2335</t>
  </si>
  <si>
    <t>Predicted membrane protein (DUF2335)</t>
  </si>
  <si>
    <t>PF10098</t>
  </si>
  <si>
    <t>DUF2336</t>
  </si>
  <si>
    <t>Uncharacterised protein conserved in bacteria (DUF2336)</t>
  </si>
  <si>
    <t>PF10099</t>
  </si>
  <si>
    <t>RskA</t>
  </si>
  <si>
    <t>Anti-sigma-K factor rskA</t>
  </si>
  <si>
    <t>PF10100</t>
  </si>
  <si>
    <t>DUF2338</t>
  </si>
  <si>
    <t>Uncharacterized protein conserved in bacteria (DUF2338)</t>
  </si>
  <si>
    <t>PF10101</t>
  </si>
  <si>
    <t>DUF2339</t>
  </si>
  <si>
    <t>Predicted membrane protein (DUF2339)</t>
  </si>
  <si>
    <t>PF10102</t>
  </si>
  <si>
    <t>DUF2341</t>
  </si>
  <si>
    <t>Domain of unknown function (DUF2341)</t>
  </si>
  <si>
    <t>PF10103</t>
  </si>
  <si>
    <t>Zinicin_2</t>
  </si>
  <si>
    <t>PF10104</t>
  </si>
  <si>
    <t>Brr6_like_C_C</t>
  </si>
  <si>
    <t>Di-sulfide bridge nucleocytoplasmic transport domain</t>
  </si>
  <si>
    <t>PF10105</t>
  </si>
  <si>
    <t>DUF2344</t>
  </si>
  <si>
    <t>Uncharacterized protein conserved in bacteria (DUF2344)</t>
  </si>
  <si>
    <t>PF10106</t>
  </si>
  <si>
    <t>DUF2345</t>
  </si>
  <si>
    <t>Uncharacterized protein conserved in bacteria (DUF2345)</t>
  </si>
  <si>
    <t>PF10107</t>
  </si>
  <si>
    <t>Endonuc_Holl</t>
  </si>
  <si>
    <t>Endonuclease related to archaeal Holliday junction resolvase</t>
  </si>
  <si>
    <t>PF10108</t>
  </si>
  <si>
    <t>DNA_pol_B_exo2</t>
  </si>
  <si>
    <t>Predicted 3'-5' exonuclease related to the exonuclease domain of PolB</t>
  </si>
  <si>
    <t>PF10109</t>
  </si>
  <si>
    <t>Phage_TAC_7</t>
  </si>
  <si>
    <t>Phage tail assembly chaperone proteins, E, or 41 or 14</t>
  </si>
  <si>
    <t>PF10110</t>
  </si>
  <si>
    <t>GPDPase_memb</t>
  </si>
  <si>
    <t>Membrane domain of glycerophosphoryl diester phosphodiesterase</t>
  </si>
  <si>
    <t>PF10111</t>
  </si>
  <si>
    <t>Glyco_tranf_2_2</t>
  </si>
  <si>
    <t>Glycosyltransferase like family 2</t>
  </si>
  <si>
    <t>PF10112</t>
  </si>
  <si>
    <t>Halogen_Hydrol</t>
  </si>
  <si>
    <t>5-bromo-4-chloroindolyl phosphate hydrolysis protein</t>
  </si>
  <si>
    <t>PF10113</t>
  </si>
  <si>
    <t>Fibrillarin_2</t>
  </si>
  <si>
    <t>Fibrillarin-like archaeal protein</t>
  </si>
  <si>
    <t>PF10114</t>
  </si>
  <si>
    <t>PocR</t>
  </si>
  <si>
    <t>Sensory domain found in PocR</t>
  </si>
  <si>
    <t>PF10115</t>
  </si>
  <si>
    <t>HlyU</t>
  </si>
  <si>
    <t>Transcriptional activator HlyU</t>
  </si>
  <si>
    <t>PF10116</t>
  </si>
  <si>
    <t>Host_attach</t>
  </si>
  <si>
    <t>Protein required for attachment to host cells</t>
  </si>
  <si>
    <t>PF10117</t>
  </si>
  <si>
    <t>McrBC</t>
  </si>
  <si>
    <t>McrBC 5-methylcytosine restriction system component</t>
  </si>
  <si>
    <t>PF10118</t>
  </si>
  <si>
    <t>Metal_hydrol</t>
  </si>
  <si>
    <t>Predicted metal-dependent hydrolase</t>
  </si>
  <si>
    <t>PF10119</t>
  </si>
  <si>
    <t>MethyTransf_Reg</t>
  </si>
  <si>
    <t>Predicted methyltransferase regulatory domain</t>
  </si>
  <si>
    <t>PF10120</t>
  </si>
  <si>
    <t>ThiP_synth</t>
  </si>
  <si>
    <t>Thiamine-phosphate synthase</t>
  </si>
  <si>
    <t>PF10122</t>
  </si>
  <si>
    <t>Mu-like_Com</t>
  </si>
  <si>
    <t>Mu-like prophage protein Com</t>
  </si>
  <si>
    <t>PF10123</t>
  </si>
  <si>
    <t>Mu-like_Pro</t>
  </si>
  <si>
    <t>Mu-like prophage I protein</t>
  </si>
  <si>
    <t>PF10124</t>
  </si>
  <si>
    <t>Mu-like_gpT</t>
  </si>
  <si>
    <t>Mu-like prophage major head subunit gpT</t>
  </si>
  <si>
    <t>PF10125</t>
  </si>
  <si>
    <t>NADHdeh_related</t>
  </si>
  <si>
    <t>NADH dehydrogenase I, subunit N related protein</t>
  </si>
  <si>
    <t>PF10126</t>
  </si>
  <si>
    <t>Nit_Regul_Hom</t>
  </si>
  <si>
    <t>Uncharacterized protein, homolog of nitrogen regulatory protein PII</t>
  </si>
  <si>
    <t>PF10127</t>
  </si>
  <si>
    <t>Nuc-transf</t>
  </si>
  <si>
    <t>Predicted nucleotidyltransferase</t>
  </si>
  <si>
    <t>PF10128</t>
  </si>
  <si>
    <t>OpcA_G6PD_assem</t>
  </si>
  <si>
    <t>Glucose-6-phosphate dehydrogenase subunit</t>
  </si>
  <si>
    <t>PF10129</t>
  </si>
  <si>
    <t>OpgC_C</t>
  </si>
  <si>
    <t>OpgC protein</t>
  </si>
  <si>
    <t>PF10130</t>
  </si>
  <si>
    <t>PIN_2</t>
  </si>
  <si>
    <t>PF10131</t>
  </si>
  <si>
    <t>PTPS_related</t>
  </si>
  <si>
    <t>6-pyruvoyl-tetrahydropterin synthase related domain; membrane protein</t>
  </si>
  <si>
    <t>PF10133</t>
  </si>
  <si>
    <t>RNA_bind_2</t>
  </si>
  <si>
    <t>Predicted RNA-binding protein</t>
  </si>
  <si>
    <t>PF10134</t>
  </si>
  <si>
    <t>RPA</t>
  </si>
  <si>
    <t>Replication initiator protein A</t>
  </si>
  <si>
    <t>PF10135</t>
  </si>
  <si>
    <t>Rod-binding</t>
  </si>
  <si>
    <t>Rod binding protein</t>
  </si>
  <si>
    <t>PF10136</t>
  </si>
  <si>
    <t>SpecificRecomb</t>
  </si>
  <si>
    <t>Site-specific recombinase</t>
  </si>
  <si>
    <t>PF10137</t>
  </si>
  <si>
    <t>TIR-like</t>
  </si>
  <si>
    <t>Predicted nucleotide-binding protein containing TIR-like domain</t>
  </si>
  <si>
    <t>PF10138</t>
  </si>
  <si>
    <t>vWA-TerF-like</t>
  </si>
  <si>
    <t xml:space="preserve">vWA found in TerF C terminus </t>
  </si>
  <si>
    <t>PF10139</t>
  </si>
  <si>
    <t>Virul_Fac</t>
  </si>
  <si>
    <t>Putative bacterial virulence factor</t>
  </si>
  <si>
    <t>PF10140</t>
  </si>
  <si>
    <t>YukC</t>
  </si>
  <si>
    <t>WXG1 protein secretion system (Wss), protein YukC</t>
  </si>
  <si>
    <t>PF10141</t>
  </si>
  <si>
    <t>ssDNA-exonuc_C</t>
  </si>
  <si>
    <t>Single-strand DNA-specific exonuclease, C terminal domain</t>
  </si>
  <si>
    <t>PF10142</t>
  </si>
  <si>
    <t>PhoPQ_related</t>
  </si>
  <si>
    <t>PhoPQ-activated pathogenicity-related protein</t>
  </si>
  <si>
    <t>PF10143</t>
  </si>
  <si>
    <t>PhosphMutase</t>
  </si>
  <si>
    <t>2,3-bisphosphoglycerate-independent phosphoglycerate mutase</t>
  </si>
  <si>
    <t>PF10144</t>
  </si>
  <si>
    <t>SMP_2</t>
  </si>
  <si>
    <t>Bacterial virulence factor haemolysin</t>
  </si>
  <si>
    <t>PF10145</t>
  </si>
  <si>
    <t>PhageMin_Tail</t>
  </si>
  <si>
    <t>Phage-related minor tail protein</t>
  </si>
  <si>
    <t>PF10146</t>
  </si>
  <si>
    <t>zf-C4H2</t>
  </si>
  <si>
    <t xml:space="preserve">Zinc finger-containing protein </t>
  </si>
  <si>
    <t>PF10147</t>
  </si>
  <si>
    <t>CR6_interact</t>
  </si>
  <si>
    <t>Growth arrest and DNA-damage-inducible proteins-interacting protein 1</t>
  </si>
  <si>
    <t>PF10148</t>
  </si>
  <si>
    <t>SCHIP-1</t>
  </si>
  <si>
    <t>Schwannomin-interacting protein 1</t>
  </si>
  <si>
    <t>PF10149</t>
  </si>
  <si>
    <t>TM231</t>
  </si>
  <si>
    <t>Transmembrane protein 231</t>
  </si>
  <si>
    <t>PF10150</t>
  </si>
  <si>
    <t>RNase_E_G</t>
  </si>
  <si>
    <t>Ribonuclease E/G family</t>
  </si>
  <si>
    <t>PF10151</t>
  </si>
  <si>
    <t>TMEM214</t>
  </si>
  <si>
    <t>TMEM214, C-terminal, caspase 4 activator</t>
  </si>
  <si>
    <t>PF10152</t>
  </si>
  <si>
    <t>Predicted coiled-coil domain-containing protein (DUF236)</t>
  </si>
  <si>
    <t>PF10153</t>
  </si>
  <si>
    <t>DUF2361</t>
  </si>
  <si>
    <t>Uncharacterised conserved protein (DUF2361)</t>
  </si>
  <si>
    <t>PF10154</t>
  </si>
  <si>
    <t>DUF2362</t>
  </si>
  <si>
    <t>Uncharacterized conserved protein (DUF2362)</t>
  </si>
  <si>
    <t>PF10155</t>
  </si>
  <si>
    <t>DUF2363</t>
  </si>
  <si>
    <t>Uncharacterized conserved protein (DUF2363)</t>
  </si>
  <si>
    <t>PF10156</t>
  </si>
  <si>
    <t>Med17</t>
  </si>
  <si>
    <t>Subunit 17 of Mediator complex</t>
  </si>
  <si>
    <t>PF10157</t>
  </si>
  <si>
    <t>DUF2365</t>
  </si>
  <si>
    <t>Uncharacterized conserved protein (DUF2365)</t>
  </si>
  <si>
    <t>PF10158</t>
  </si>
  <si>
    <t>LOH1CR12</t>
  </si>
  <si>
    <t>Tumour suppressor protein</t>
  </si>
  <si>
    <t>PF10159</t>
  </si>
  <si>
    <t>MMtag</t>
  </si>
  <si>
    <t>Kinase phosphorylation protein</t>
  </si>
  <si>
    <t>PF10160</t>
  </si>
  <si>
    <t>Tmemb_4</t>
  </si>
  <si>
    <t>PF10161</t>
  </si>
  <si>
    <t>DDDD</t>
  </si>
  <si>
    <t>Putative mitochondrial precursor protein</t>
  </si>
  <si>
    <t>PF10162</t>
  </si>
  <si>
    <t>G8</t>
  </si>
  <si>
    <t>G8 domain</t>
  </si>
  <si>
    <t>PF10163</t>
  </si>
  <si>
    <t>EnY2</t>
  </si>
  <si>
    <t>Transcription factor e(y)2</t>
  </si>
  <si>
    <t>PF10164</t>
  </si>
  <si>
    <t>DUF2367</t>
  </si>
  <si>
    <t>Uncharacterized conserved protein (DUF2367)</t>
  </si>
  <si>
    <t>PF10165</t>
  </si>
  <si>
    <t>Ric8</t>
  </si>
  <si>
    <t>Guanine nucleotide exchange factor synembryn</t>
  </si>
  <si>
    <t>PF10166</t>
  </si>
  <si>
    <t>DUF2368</t>
  </si>
  <si>
    <t>Uncharacterised conserved protein (DUF2368)</t>
  </si>
  <si>
    <t>PF10167</t>
  </si>
  <si>
    <t>NEP</t>
  </si>
  <si>
    <t>PF10168</t>
  </si>
  <si>
    <t>Nup88</t>
  </si>
  <si>
    <t>Nuclear pore component</t>
  </si>
  <si>
    <t>PF10169</t>
  </si>
  <si>
    <t>Laps</t>
  </si>
  <si>
    <t>Learning-associated protein</t>
  </si>
  <si>
    <t>PF10170</t>
  </si>
  <si>
    <t>C6_DPF</t>
  </si>
  <si>
    <t>PF10171</t>
  </si>
  <si>
    <t>DUF2366</t>
  </si>
  <si>
    <t>Uncharacterised conserved protein (DUF2366)</t>
  </si>
  <si>
    <t>PF10172</t>
  </si>
  <si>
    <t>DDA1</t>
  </si>
  <si>
    <t>Det1 complexing ubiquitin ligase</t>
  </si>
  <si>
    <t>PF10173</t>
  </si>
  <si>
    <t>Mit_KHE1</t>
  </si>
  <si>
    <t>Mitochondrial K+-H+ exchange-related</t>
  </si>
  <si>
    <t>PF10174</t>
  </si>
  <si>
    <t>Cast</t>
  </si>
  <si>
    <t>RIM-binding protein of the cytomatrix active zone</t>
  </si>
  <si>
    <t>PF10175</t>
  </si>
  <si>
    <t>MPP6</t>
  </si>
  <si>
    <t>M-phase phosphoprotein 6</t>
  </si>
  <si>
    <t>PF10176</t>
  </si>
  <si>
    <t>Protein of unknown function (DUF237)</t>
  </si>
  <si>
    <t>PF10177</t>
  </si>
  <si>
    <t>DUF2371</t>
  </si>
  <si>
    <t>Uncharacterised conserved protein (DUF2371)</t>
  </si>
  <si>
    <t>PF10178</t>
  </si>
  <si>
    <t>PAC3</t>
  </si>
  <si>
    <t>Proteasome assembly chaperone 3</t>
  </si>
  <si>
    <t>PF10179</t>
  </si>
  <si>
    <t>DUF2369</t>
  </si>
  <si>
    <t>Uncharacterised conserved protein (DUF2369)</t>
  </si>
  <si>
    <t>PF10180</t>
  </si>
  <si>
    <t>DUF2373</t>
  </si>
  <si>
    <t>Uncharacterised conserved protein (DUF2373)</t>
  </si>
  <si>
    <t>PF10181</t>
  </si>
  <si>
    <t>PIG-H</t>
  </si>
  <si>
    <t>GPI-GlcNAc transferase complex, PIG-H component</t>
  </si>
  <si>
    <t>PF10182</t>
  </si>
  <si>
    <t>Flo11</t>
  </si>
  <si>
    <t>Flo11 domain</t>
  </si>
  <si>
    <t>PF10183</t>
  </si>
  <si>
    <t>ESSS</t>
  </si>
  <si>
    <t xml:space="preserve">ESSS subunit of NADH:ubiquinone oxidoreductase (complex I) </t>
  </si>
  <si>
    <t>PF10184</t>
  </si>
  <si>
    <t>DUF2358</t>
  </si>
  <si>
    <t>Uncharacterized conserved protein (DUF2358)</t>
  </si>
  <si>
    <t>PF10185</t>
  </si>
  <si>
    <t>Mesd</t>
  </si>
  <si>
    <t>Chaperone for wingless signalling and trafficking of LDL receptor</t>
  </si>
  <si>
    <t>PF10186</t>
  </si>
  <si>
    <t>Atg14</t>
  </si>
  <si>
    <t>Vacuolar sorting 38 and autophagy-related subunit 14</t>
  </si>
  <si>
    <t>PF10187</t>
  </si>
  <si>
    <t>Nefa_Nip3_N</t>
  </si>
  <si>
    <t>N-terminal domain of NEFA-interacting nuclear protein NIP3</t>
  </si>
  <si>
    <t>PF10188</t>
  </si>
  <si>
    <t>Oscp1</t>
  </si>
  <si>
    <t>Organic solute transport protein 1</t>
  </si>
  <si>
    <t>PF10189</t>
  </si>
  <si>
    <t>DUF2356</t>
  </si>
  <si>
    <t>Conserved protein (DUF2356)</t>
  </si>
  <si>
    <t>PF10190</t>
  </si>
  <si>
    <t>Tmemb_17</t>
  </si>
  <si>
    <t>Putative transmembrane protein 17</t>
  </si>
  <si>
    <t>PF10191</t>
  </si>
  <si>
    <t>COG7</t>
  </si>
  <si>
    <t>Golgi complex component 7 (COG7)</t>
  </si>
  <si>
    <t>PF10192</t>
  </si>
  <si>
    <t>GpcrRhopsn4</t>
  </si>
  <si>
    <t>Rhodopsin-like GPCR transmembrane domain</t>
  </si>
  <si>
    <t>PF10193</t>
  </si>
  <si>
    <t>Telomere_reg-2</t>
  </si>
  <si>
    <t>Telomere length regulation protein</t>
  </si>
  <si>
    <t>PF10195</t>
  </si>
  <si>
    <t>Phospho_p8</t>
  </si>
  <si>
    <t>DNA-binding nuclear phosphoprotein p8</t>
  </si>
  <si>
    <t>PF10197</t>
  </si>
  <si>
    <t>Cir_N</t>
  </si>
  <si>
    <t>N-terminal domain of CBF1 interacting co-repressor CIR</t>
  </si>
  <si>
    <t>PF10198</t>
  </si>
  <si>
    <t>Ada3</t>
  </si>
  <si>
    <t>Histone acetyltransferases subunit 3</t>
  </si>
  <si>
    <t>PF10199</t>
  </si>
  <si>
    <t>Adaptin_binding</t>
  </si>
  <si>
    <t>Alpha and gamma adaptin binding protein p34</t>
  </si>
  <si>
    <t>PF10200</t>
  </si>
  <si>
    <t>Ndufs5</t>
  </si>
  <si>
    <t>NADH:ubiquinone oxidoreductase, NDUFS5-15kDa</t>
  </si>
  <si>
    <t>PF10203</t>
  </si>
  <si>
    <t>Pet191_N</t>
  </si>
  <si>
    <t>Cytochrome c oxidase assembly protein PET191</t>
  </si>
  <si>
    <t>PF10204</t>
  </si>
  <si>
    <t>DuoxA</t>
  </si>
  <si>
    <t>Dual oxidase maturation factor</t>
  </si>
  <si>
    <t>PF10205</t>
  </si>
  <si>
    <t>KLRAQ</t>
  </si>
  <si>
    <t>Predicted coiled-coil domain-containing protein</t>
  </si>
  <si>
    <t>PF10206</t>
  </si>
  <si>
    <t>WRW</t>
  </si>
  <si>
    <t>Mitochondrial F1F-ATP synthase, subunit f</t>
  </si>
  <si>
    <t>PF10208</t>
  </si>
  <si>
    <t>Armet</t>
  </si>
  <si>
    <t>Degradation arginine-rich protein for mis-folding</t>
  </si>
  <si>
    <t>PF10209</t>
  </si>
  <si>
    <t>PF10210</t>
  </si>
  <si>
    <t>MRP-S32</t>
  </si>
  <si>
    <t>Mitochondrial 28S ribosomal protein S32</t>
  </si>
  <si>
    <t>PF10211</t>
  </si>
  <si>
    <t>Ax_dynein_light</t>
  </si>
  <si>
    <t>Axonemal dynein light chain</t>
  </si>
  <si>
    <t>PF10212</t>
  </si>
  <si>
    <t>TTKRSYEDQ</t>
  </si>
  <si>
    <t>PF10213</t>
  </si>
  <si>
    <t>MRP-S28</t>
  </si>
  <si>
    <t xml:space="preserve">Mitochondrial ribosomal subunit protein </t>
  </si>
  <si>
    <t>PF10214</t>
  </si>
  <si>
    <t>Rrn6</t>
  </si>
  <si>
    <t>RNA polymerase I-specific transcription-initiation factor</t>
  </si>
  <si>
    <t>PF10215</t>
  </si>
  <si>
    <t>Ost4</t>
  </si>
  <si>
    <t xml:space="preserve">Oligosaccaryltransferase  </t>
  </si>
  <si>
    <t>PF10216</t>
  </si>
  <si>
    <t>ChpXY</t>
  </si>
  <si>
    <t>CO2 hydration protein (ChpXY)</t>
  </si>
  <si>
    <t>PF10217</t>
  </si>
  <si>
    <t>Uncharacterized conserved protein (DUF239)</t>
  </si>
  <si>
    <t>PF10218</t>
  </si>
  <si>
    <t>DUF254</t>
  </si>
  <si>
    <t>Uncharacterized conserved protein (DUF254)</t>
  </si>
  <si>
    <t>PF10220</t>
  </si>
  <si>
    <t>DUF2146</t>
  </si>
  <si>
    <t>Uncharacterized conserved protein (DUF2146)</t>
  </si>
  <si>
    <t>PF10221</t>
  </si>
  <si>
    <t>DUF2151</t>
  </si>
  <si>
    <t>Cell cycle and development regulator</t>
  </si>
  <si>
    <t>PF10222</t>
  </si>
  <si>
    <t>DUF2152</t>
  </si>
  <si>
    <t>Uncharacterized conserved protein (DUF2152)</t>
  </si>
  <si>
    <t>PF10223</t>
  </si>
  <si>
    <t>DUF2181</t>
  </si>
  <si>
    <t>Uncharacterized conserved protein (DUF2181)</t>
  </si>
  <si>
    <t>PF10224</t>
  </si>
  <si>
    <t>Predicted coiled-coil protein (DUF225)</t>
  </si>
  <si>
    <t>PF10225</t>
  </si>
  <si>
    <t>DUF2215</t>
  </si>
  <si>
    <t>Uncharacterized conserved protein (DUF2215)</t>
  </si>
  <si>
    <t>PF10226</t>
  </si>
  <si>
    <t>DUF2216</t>
  </si>
  <si>
    <t>Uncharacterized conserved proteins (DUF2216)</t>
  </si>
  <si>
    <t>PF10228</t>
  </si>
  <si>
    <t>DUF2228</t>
  </si>
  <si>
    <t>Uncharacterised conserved protein (DUF2228)</t>
  </si>
  <si>
    <t>PF10229</t>
  </si>
  <si>
    <t>DUF2246</t>
  </si>
  <si>
    <t>Uncharacterized conserved protein (DUF2246)</t>
  </si>
  <si>
    <t>PF10230</t>
  </si>
  <si>
    <t>LIDHydrolase</t>
  </si>
  <si>
    <t>Lipid-droplet associated hydrolase</t>
  </si>
  <si>
    <t>PF10231</t>
  </si>
  <si>
    <t>DUF2315</t>
  </si>
  <si>
    <t>Uncharacterised conserved protein (DUF2315)</t>
  </si>
  <si>
    <t>PF10232</t>
  </si>
  <si>
    <t>Med8</t>
  </si>
  <si>
    <t>Mediator of RNA polymerase II transcription complex subunit 8</t>
  </si>
  <si>
    <t>PF10233</t>
  </si>
  <si>
    <t>Cg6151-P</t>
  </si>
  <si>
    <t>Uncharacterized conserved protein CG6151-P</t>
  </si>
  <si>
    <t>PF10234</t>
  </si>
  <si>
    <t>Cluap1</t>
  </si>
  <si>
    <t>Clusterin-associated protein-1</t>
  </si>
  <si>
    <t>PF10235</t>
  </si>
  <si>
    <t>Cript</t>
  </si>
  <si>
    <t>Microtubule-associated protein CRIPT</t>
  </si>
  <si>
    <t>PF10236</t>
  </si>
  <si>
    <t>DAP3</t>
  </si>
  <si>
    <t>Mitochondrial ribosomal death-associated protein 3</t>
  </si>
  <si>
    <t>PF10237</t>
  </si>
  <si>
    <t>N6-adenineMlase</t>
  </si>
  <si>
    <t>Probable N6-adenine methyltransferase</t>
  </si>
  <si>
    <t>PF10238</t>
  </si>
  <si>
    <t>Eapp_C</t>
  </si>
  <si>
    <t>E2F-associated phosphoprotein</t>
  </si>
  <si>
    <t>PF10239</t>
  </si>
  <si>
    <t>DUF2465</t>
  </si>
  <si>
    <t>Protein of unknown function (DUF2465)</t>
  </si>
  <si>
    <t>PF10240</t>
  </si>
  <si>
    <t>DUF2464</t>
  </si>
  <si>
    <t>Protein of unknown function (DUF2464)</t>
  </si>
  <si>
    <t>PF10241</t>
  </si>
  <si>
    <t>KxDL</t>
  </si>
  <si>
    <t>Uncharacterized conserved protein</t>
  </si>
  <si>
    <t>PF10242</t>
  </si>
  <si>
    <t>L_HMGIC_fpl</t>
  </si>
  <si>
    <t>Lipoma HMGIC fusion partner-like protein</t>
  </si>
  <si>
    <t>PF10243</t>
  </si>
  <si>
    <t>MIP-T3</t>
  </si>
  <si>
    <t>Microtubule-binding protein MIP-T3</t>
  </si>
  <si>
    <t>PF10244</t>
  </si>
  <si>
    <t>MRP-L51</t>
  </si>
  <si>
    <t>Mitochondrial ribosomal subunit</t>
  </si>
  <si>
    <t>PF10245</t>
  </si>
  <si>
    <t>MRP-S22</t>
  </si>
  <si>
    <t>Mitochondrial 28S ribosomal protein S22</t>
  </si>
  <si>
    <t>PF10246</t>
  </si>
  <si>
    <t>MRP-S35</t>
  </si>
  <si>
    <t>Mitochondrial ribosomal protein MRP-S35</t>
  </si>
  <si>
    <t>PF10247</t>
  </si>
  <si>
    <t>Romo1</t>
  </si>
  <si>
    <t>Reactive mitochondrial oxygen species modulator 1</t>
  </si>
  <si>
    <t>PF10248</t>
  </si>
  <si>
    <t>Mlf1IP</t>
  </si>
  <si>
    <t>Myelodysplasia-myeloid leukemia factor 1-interacting protein</t>
  </si>
  <si>
    <t>PF10249</t>
  </si>
  <si>
    <t>NDUFB1</t>
  </si>
  <si>
    <t>NADH-ubiquinone oxidoreductase subunit 1</t>
  </si>
  <si>
    <t>PF10250</t>
  </si>
  <si>
    <t>O-FucT</t>
  </si>
  <si>
    <t>GDP-fucose protein O-fucosyltransferase</t>
  </si>
  <si>
    <t>PF10251</t>
  </si>
  <si>
    <t>PEN-2</t>
  </si>
  <si>
    <t>Presenilin enhancer-2 subunit of gamma secretase</t>
  </si>
  <si>
    <t>PF10252</t>
  </si>
  <si>
    <t>PP28</t>
  </si>
  <si>
    <t>Casein kinase substrate phosphoprotein PP28</t>
  </si>
  <si>
    <t>PF10253</t>
  </si>
  <si>
    <t>PRCC</t>
  </si>
  <si>
    <t>Mitotic checkpoint regulator, MAD2B-interacting</t>
  </si>
  <si>
    <t>PF10254</t>
  </si>
  <si>
    <t>Pacs-1</t>
  </si>
  <si>
    <t>PACS-1 cytosolic sorting protein</t>
  </si>
  <si>
    <t>PF10255</t>
  </si>
  <si>
    <t>Paf67</t>
  </si>
  <si>
    <t>RNA polymerase I-associated factor PAF67</t>
  </si>
  <si>
    <t>PF10256</t>
  </si>
  <si>
    <t>Erf4</t>
  </si>
  <si>
    <t>Golgin subfamily A member 7/ERF4 family</t>
  </si>
  <si>
    <t>PF10257</t>
  </si>
  <si>
    <t>RAI16-like</t>
  </si>
  <si>
    <t>Retinoic acid induced 16-like protein</t>
  </si>
  <si>
    <t>PF10258</t>
  </si>
  <si>
    <t>RNA_GG_bind</t>
  </si>
  <si>
    <t>PHAX RNA-binding domain</t>
  </si>
  <si>
    <t>PF10259</t>
  </si>
  <si>
    <t>Rogdi_lz</t>
  </si>
  <si>
    <t>Rogdi leucine zipper containing protein</t>
  </si>
  <si>
    <t>PF10260</t>
  </si>
  <si>
    <t>SAYSvFN</t>
  </si>
  <si>
    <t>Uncharacterized conserved domain (SAYSvFN)</t>
  </si>
  <si>
    <t>PF10261</t>
  </si>
  <si>
    <t>Scs3p</t>
  </si>
  <si>
    <t>Inositol phospholipid synthesis and fat-storage-inducing TM</t>
  </si>
  <si>
    <t>PF10262</t>
  </si>
  <si>
    <t>Rdx</t>
  </si>
  <si>
    <t>Rdx family</t>
  </si>
  <si>
    <t>PF10263</t>
  </si>
  <si>
    <t>SprT-like</t>
  </si>
  <si>
    <t>SprT-like family</t>
  </si>
  <si>
    <t>PF10264</t>
  </si>
  <si>
    <t>Stork_head</t>
  </si>
  <si>
    <t>Winged helix Storkhead-box1 domain</t>
  </si>
  <si>
    <t>PF10265</t>
  </si>
  <si>
    <t>DUF2217</t>
  </si>
  <si>
    <t>Uncharacterized conserved protein (DUF2217)</t>
  </si>
  <si>
    <t>PF10266</t>
  </si>
  <si>
    <t>Strumpellin</t>
  </si>
  <si>
    <t>Hereditary spastic paraplegia protein strumpellin</t>
  </si>
  <si>
    <t>PF10267</t>
  </si>
  <si>
    <t>Tmemb_cc2</t>
  </si>
  <si>
    <t>Predicted transmembrane and coiled-coil 2 protein</t>
  </si>
  <si>
    <t>PF10268</t>
  </si>
  <si>
    <t>Tmemb_161AB</t>
  </si>
  <si>
    <t>Predicted transmembrane protein 161AB</t>
  </si>
  <si>
    <t>PF10269</t>
  </si>
  <si>
    <t>Tmemb_185A</t>
  </si>
  <si>
    <t xml:space="preserve">Transmembrane Fragile-X-F protein </t>
  </si>
  <si>
    <t>PF10270</t>
  </si>
  <si>
    <t>MMgT</t>
  </si>
  <si>
    <t>Membrane magnesium transporter</t>
  </si>
  <si>
    <t>PF10271</t>
  </si>
  <si>
    <t>Tmp39</t>
  </si>
  <si>
    <t>Putative transmembrane protein</t>
  </si>
  <si>
    <t>PF10272</t>
  </si>
  <si>
    <t>Tmpp129</t>
  </si>
  <si>
    <t>Putative transmembrane protein precursor</t>
  </si>
  <si>
    <t>PF10273</t>
  </si>
  <si>
    <t>WGG</t>
  </si>
  <si>
    <t>Pre-rRNA-processing protein TSR2</t>
  </si>
  <si>
    <t>PF10274</t>
  </si>
  <si>
    <t>ParcG</t>
  </si>
  <si>
    <t>Parkin co-regulated protein</t>
  </si>
  <si>
    <t>PF10275</t>
  </si>
  <si>
    <t>Peptidase_C65</t>
  </si>
  <si>
    <t>Peptidase C65 Otubain</t>
  </si>
  <si>
    <t>PF10276</t>
  </si>
  <si>
    <t>zf-CHCC</t>
  </si>
  <si>
    <t>Zinc-finger domain</t>
  </si>
  <si>
    <t>PF10277</t>
  </si>
  <si>
    <t>Frag1</t>
  </si>
  <si>
    <t>Frag1/DRAM/Sfk1 family</t>
  </si>
  <si>
    <t>PF10278</t>
  </si>
  <si>
    <t>Med19</t>
  </si>
  <si>
    <t xml:space="preserve">Mediator of RNA pol II transcription subunit 19 </t>
  </si>
  <si>
    <t>PF10279</t>
  </si>
  <si>
    <t>Latarcin</t>
  </si>
  <si>
    <t>Latarcin precursor</t>
  </si>
  <si>
    <t>PF10280</t>
  </si>
  <si>
    <t>Med11</t>
  </si>
  <si>
    <t xml:space="preserve">Mediator complex protein </t>
  </si>
  <si>
    <t>PF10281</t>
  </si>
  <si>
    <t>Ish1</t>
  </si>
  <si>
    <t>Putative stress-responsive nuclear envelope protein</t>
  </si>
  <si>
    <t>PF10282</t>
  </si>
  <si>
    <t>Lactonase</t>
  </si>
  <si>
    <t>Lactonase, 7-bladed beta-propeller</t>
  </si>
  <si>
    <t>PF10283</t>
  </si>
  <si>
    <t>zf-CCHH</t>
  </si>
  <si>
    <t>Zinc-finger (CX5CX6HX5H) motif</t>
  </si>
  <si>
    <t>PF10284</t>
  </si>
  <si>
    <t>Luciferase_3H</t>
  </si>
  <si>
    <t>Luciferase helical bundle domain</t>
  </si>
  <si>
    <t>PF10285</t>
  </si>
  <si>
    <t>Luciferase_cat</t>
  </si>
  <si>
    <t>Luciferase catalytic domain</t>
  </si>
  <si>
    <t>PF10287</t>
  </si>
  <si>
    <t>Putative TOS1-like glycosyl hydrolase (DUF241)</t>
  </si>
  <si>
    <t>PF10288</t>
  </si>
  <si>
    <t>CTU2</t>
  </si>
  <si>
    <t>Cytoplasmic tRNA 2-thiolation protein 2</t>
  </si>
  <si>
    <t>PF10290</t>
  </si>
  <si>
    <t>Glycine-rich protein domain (DUF243)</t>
  </si>
  <si>
    <t>PF10291</t>
  </si>
  <si>
    <t>muHD</t>
  </si>
  <si>
    <t>Muniscin C-terminal mu homology domain</t>
  </si>
  <si>
    <t>PF10292</t>
  </si>
  <si>
    <t>7TM_GPCR_Srab</t>
  </si>
  <si>
    <t>Serpentine type 7TM GPCR receptor class ab chemoreceptor</t>
  </si>
  <si>
    <t>PF10293</t>
  </si>
  <si>
    <t>Domain of unknown function (DUF245)</t>
  </si>
  <si>
    <t>PF10294</t>
  </si>
  <si>
    <t>Methyltransf_16</t>
  </si>
  <si>
    <t>Lysine methyltransferase</t>
  </si>
  <si>
    <t>PF10295</t>
  </si>
  <si>
    <t>Uncharacterised protein (DUF246)</t>
  </si>
  <si>
    <t>PF10296</t>
  </si>
  <si>
    <t>MMM1</t>
  </si>
  <si>
    <t>Maintenance of mitochondrial morphology protein 1</t>
  </si>
  <si>
    <t>PF10297</t>
  </si>
  <si>
    <t>Hap4_Hap_bind</t>
  </si>
  <si>
    <t xml:space="preserve">Minimal binding motif of Hap4 for binding to Hap2/3/5   </t>
  </si>
  <si>
    <t>PF10298</t>
  </si>
  <si>
    <t>WhiA_N</t>
  </si>
  <si>
    <t>WhiA N-terminal LAGLIDADG-like domain</t>
  </si>
  <si>
    <t>PF10300</t>
  </si>
  <si>
    <t>DUF388</t>
  </si>
  <si>
    <t>Protein of unknown function (DUF388)</t>
  </si>
  <si>
    <t>PF10302</t>
  </si>
  <si>
    <t>DUF247 ubiquitin-like domain</t>
  </si>
  <si>
    <t>PF10303</t>
  </si>
  <si>
    <t>Protein of unknown function (DUF248)</t>
  </si>
  <si>
    <t>PF10304</t>
  </si>
  <si>
    <t>RTP1_C2</t>
  </si>
  <si>
    <t>Required for nuclear transport of RNA pol II C-terminus 2</t>
  </si>
  <si>
    <t>PF10305</t>
  </si>
  <si>
    <t>Fmp27_SW</t>
  </si>
  <si>
    <t>RNA pol II promoter Fmp27 protein domain</t>
  </si>
  <si>
    <t>PF10306</t>
  </si>
  <si>
    <t>FLILHELTA</t>
  </si>
  <si>
    <t>Hypothetical protein FLILHELTA</t>
  </si>
  <si>
    <t>PF10307</t>
  </si>
  <si>
    <t>Hypothetical protein (DUF241)</t>
  </si>
  <si>
    <t>PF10309</t>
  </si>
  <si>
    <t>DUF2414</t>
  </si>
  <si>
    <t>Protein of unknown function (DUF2414)</t>
  </si>
  <si>
    <t>PF10310</t>
  </si>
  <si>
    <t>DUF2413</t>
  </si>
  <si>
    <t>Protein of unknown function (DUF2413)</t>
  </si>
  <si>
    <t>PF10311</t>
  </si>
  <si>
    <t>Ilm1</t>
  </si>
  <si>
    <t>Increased loss of mitochondrial DNA protein 1</t>
  </si>
  <si>
    <t>PF10312</t>
  </si>
  <si>
    <t>Cactin_mid</t>
  </si>
  <si>
    <t>Conserved mid region of cactin</t>
  </si>
  <si>
    <t>PF10313</t>
  </si>
  <si>
    <t>DUF2415</t>
  </si>
  <si>
    <t>Uncharacterised protein domain (DUF2415)</t>
  </si>
  <si>
    <t>PF10315</t>
  </si>
  <si>
    <t>DUF2416</t>
  </si>
  <si>
    <t>Protein of unknown function (DUF2416)</t>
  </si>
  <si>
    <t>PF10316</t>
  </si>
  <si>
    <t>7TM_GPCR_Srbc</t>
  </si>
  <si>
    <t xml:space="preserve">Serpentine type 7TM GPCR chemoreceptor Srbc </t>
  </si>
  <si>
    <t>PF10317</t>
  </si>
  <si>
    <t>7TM_GPCR_Srd</t>
  </si>
  <si>
    <t>Serpentine type 7TM GPCR chemoreceptor Srd</t>
  </si>
  <si>
    <t>PF10318</t>
  </si>
  <si>
    <t>7TM_GPCR_Srh</t>
  </si>
  <si>
    <t>Serpentine type 7TM GPCR chemoreceptor Srh</t>
  </si>
  <si>
    <t>PF10319</t>
  </si>
  <si>
    <t>7TM_GPCR_Srj</t>
  </si>
  <si>
    <t>Serpentine type 7TM GPCR chemoreceptor Srj</t>
  </si>
  <si>
    <t>PF10320</t>
  </si>
  <si>
    <t>7TM_GPCR_Srsx</t>
  </si>
  <si>
    <t>Serpentine type 7TM GPCR chemoreceptor Srsx</t>
  </si>
  <si>
    <t>PF10321</t>
  </si>
  <si>
    <t>7TM_GPCR_Srt</t>
  </si>
  <si>
    <t>Serpentine type 7TM GPCR chemoreceptor Srt</t>
  </si>
  <si>
    <t>PF10322</t>
  </si>
  <si>
    <t>7TM_GPCR_Sru</t>
  </si>
  <si>
    <t>Serpentine type 7TM GPCR chemoreceptor Sru</t>
  </si>
  <si>
    <t>PF10323</t>
  </si>
  <si>
    <t>7TM_GPCR_Srv</t>
  </si>
  <si>
    <t>Serpentine type 7TM GPCR chemoreceptor Srv</t>
  </si>
  <si>
    <t>PF10324</t>
  </si>
  <si>
    <t>7TM_GPCR_Srw</t>
  </si>
  <si>
    <t>Serpentine type 7TM GPCR chemoreceptor Srw</t>
  </si>
  <si>
    <t>PF10325</t>
  </si>
  <si>
    <t>7TM_GPCR_Srz</t>
  </si>
  <si>
    <t>Serpentine type 7TM GPCR chemoreceptor Srz</t>
  </si>
  <si>
    <t>PF10326</t>
  </si>
  <si>
    <t>7TM_GPCR_Str</t>
  </si>
  <si>
    <t>Serpentine type 7TM GPCR chemoreceptor Str</t>
  </si>
  <si>
    <t>PF10327</t>
  </si>
  <si>
    <t>7TM_GPCR_Sri</t>
  </si>
  <si>
    <t>Serpentine type 7TM GPCR chemoreceptor Sri</t>
  </si>
  <si>
    <t>PF10328</t>
  </si>
  <si>
    <t>7TM_GPCR_Srx</t>
  </si>
  <si>
    <t>Serpentine type 7TM GPCR chemoreceptor Srx</t>
  </si>
  <si>
    <t>PF10329</t>
  </si>
  <si>
    <t>DUF2417</t>
  </si>
  <si>
    <t>Region of unknown function (DUF2417)</t>
  </si>
  <si>
    <t>PF10330</t>
  </si>
  <si>
    <t>Stb3</t>
  </si>
  <si>
    <t>Putative Sin3 binding protein</t>
  </si>
  <si>
    <t>PF10332</t>
  </si>
  <si>
    <t>DUF2418</t>
  </si>
  <si>
    <t>Protein of unknown function (DUF2418)</t>
  </si>
  <si>
    <t>PF10333</t>
  </si>
  <si>
    <t>Pga1</t>
  </si>
  <si>
    <t>GPI-Mannosyltransferase II co-activator</t>
  </si>
  <si>
    <t>PF10334</t>
  </si>
  <si>
    <t>ArAE_2</t>
  </si>
  <si>
    <t>Aromatic acid exporter family member 2</t>
  </si>
  <si>
    <t>PF10335</t>
  </si>
  <si>
    <t>DUF294_C</t>
  </si>
  <si>
    <t>Putative nucleotidyltransferase substrate binding domain</t>
  </si>
  <si>
    <t>PF10336</t>
  </si>
  <si>
    <t>Protein of unknown function (DUF242)</t>
  </si>
  <si>
    <t>PF10337</t>
  </si>
  <si>
    <t>ArAE_2_N</t>
  </si>
  <si>
    <t>Putative ER transporter, 6TM, N-terminal</t>
  </si>
  <si>
    <t>PF10338</t>
  </si>
  <si>
    <t>DUF2423</t>
  </si>
  <si>
    <t>Protein of unknown function (DUF2423)</t>
  </si>
  <si>
    <t>PF10339</t>
  </si>
  <si>
    <t>Vel1p</t>
  </si>
  <si>
    <t>Yeast-specific zinc responsive</t>
  </si>
  <si>
    <t>PF10340</t>
  </si>
  <si>
    <t>DUF2424</t>
  </si>
  <si>
    <t>Protein of unknown function (DUF2424)</t>
  </si>
  <si>
    <t>PF10341</t>
  </si>
  <si>
    <t>TPP1</t>
  </si>
  <si>
    <t>Shelterin complex subunit, TPP1/ACD</t>
  </si>
  <si>
    <t>PF10342</t>
  </si>
  <si>
    <t>GPI-anchored</t>
  </si>
  <si>
    <t>Ser-Thr-rich glycosyl-phosphatidyl-inositol-anchored membrane family</t>
  </si>
  <si>
    <t>PF10343</t>
  </si>
  <si>
    <t>Q_salvage</t>
  </si>
  <si>
    <t>Potential Queuosine, Q, salvage protein family</t>
  </si>
  <si>
    <t>PF10344</t>
  </si>
  <si>
    <t>Fmp27</t>
  </si>
  <si>
    <t>Mitochondrial protein from FMP27</t>
  </si>
  <si>
    <t>PF10345</t>
  </si>
  <si>
    <t>Cohesin_load</t>
  </si>
  <si>
    <t>Cohesin loading factor</t>
  </si>
  <si>
    <t>PF10346</t>
  </si>
  <si>
    <t>Con-6</t>
  </si>
  <si>
    <t>Conidiation protein 6</t>
  </si>
  <si>
    <t>PF10347</t>
  </si>
  <si>
    <t>Fmp27_GFWDK</t>
  </si>
  <si>
    <t>PF10348</t>
  </si>
  <si>
    <t>DUF2427</t>
  </si>
  <si>
    <t>Domain of unknown function (DUF2427)</t>
  </si>
  <si>
    <t>PF10349</t>
  </si>
  <si>
    <t>WWbp</t>
  </si>
  <si>
    <t>WW-domain ligand protein</t>
  </si>
  <si>
    <t>PF10350</t>
  </si>
  <si>
    <t>DUF2428</t>
  </si>
  <si>
    <t>Putative death-receptor fusion protein (DUF2428)</t>
  </si>
  <si>
    <t>PF10351</t>
  </si>
  <si>
    <t>Apt1</t>
  </si>
  <si>
    <t>Golgi-body localisation protein domain</t>
  </si>
  <si>
    <t>PF10353</t>
  </si>
  <si>
    <t>Protein of unknown function (DUF243)</t>
  </si>
  <si>
    <t>PF10354</t>
  </si>
  <si>
    <t>DUF2431</t>
  </si>
  <si>
    <t>Domain of unknown function (DUF2431)</t>
  </si>
  <si>
    <t>PF10355</t>
  </si>
  <si>
    <t>Ytp1</t>
  </si>
  <si>
    <t>Protein of unknown function (Ytp1)</t>
  </si>
  <si>
    <t>PF10356</t>
  </si>
  <si>
    <t>Protein of unknown function (DUF234)</t>
  </si>
  <si>
    <t>PF10357</t>
  </si>
  <si>
    <t>Kin17_mid</t>
  </si>
  <si>
    <t>Domain of Kin17 curved DNA-binding protein</t>
  </si>
  <si>
    <t>PF10358</t>
  </si>
  <si>
    <t>NT-C2</t>
  </si>
  <si>
    <t>N-terminal C2 in EEIG1 and EHBP1 proteins</t>
  </si>
  <si>
    <t>PF10359</t>
  </si>
  <si>
    <t>Fmp27_WPPW</t>
  </si>
  <si>
    <t>PF10360</t>
  </si>
  <si>
    <t>DUF2433</t>
  </si>
  <si>
    <t>Protein of unknown function (DUF2433)</t>
  </si>
  <si>
    <t>PF10361</t>
  </si>
  <si>
    <t>DUF2434</t>
  </si>
  <si>
    <t>Protein of unknown function (DUF2434)</t>
  </si>
  <si>
    <t>PF10363</t>
  </si>
  <si>
    <t>RTP1_C1</t>
  </si>
  <si>
    <t>Required for nuclear transport of RNA pol II C-terminus 1</t>
  </si>
  <si>
    <t>PF10364</t>
  </si>
  <si>
    <t>NKWYS</t>
  </si>
  <si>
    <t>Putative capsular polysaccharide synthesis protein</t>
  </si>
  <si>
    <t>PF10365</t>
  </si>
  <si>
    <t>DUF2436</t>
  </si>
  <si>
    <t>Domain of unknown function (DUF2436)</t>
  </si>
  <si>
    <t>PF10366</t>
  </si>
  <si>
    <t>Vps39_1</t>
  </si>
  <si>
    <t>Vacuolar sorting protein 39 domain 1</t>
  </si>
  <si>
    <t>PF10367</t>
  </si>
  <si>
    <t>Vps39_2</t>
  </si>
  <si>
    <t>Vacuolar sorting protein 39 domain 2</t>
  </si>
  <si>
    <t>PF10368</t>
  </si>
  <si>
    <t>YkyA</t>
  </si>
  <si>
    <t>Putative cell-wall binding lipoprotein</t>
  </si>
  <si>
    <t>PF10369</t>
  </si>
  <si>
    <t>ALS_ss_C</t>
  </si>
  <si>
    <t>Small subunit of acetolactate synthase</t>
  </si>
  <si>
    <t>PF10370</t>
  </si>
  <si>
    <t>DUF2437</t>
  </si>
  <si>
    <t>Domain of unknown function (DUF2437)</t>
  </si>
  <si>
    <t>PF10371</t>
  </si>
  <si>
    <t>EKR</t>
  </si>
  <si>
    <t>PF10372</t>
  </si>
  <si>
    <t>YojJ</t>
  </si>
  <si>
    <t>Bacterial membrane-spanning protein N-terminus</t>
  </si>
  <si>
    <t>PF10373</t>
  </si>
  <si>
    <t>EST1_DNA_bind</t>
  </si>
  <si>
    <t>Est1 DNA/RNA binding domain</t>
  </si>
  <si>
    <t>PF10374</t>
  </si>
  <si>
    <t>EST1</t>
  </si>
  <si>
    <t>Telomerase activating protein Est1</t>
  </si>
  <si>
    <t>PF10375</t>
  </si>
  <si>
    <t>GRAB</t>
  </si>
  <si>
    <t xml:space="preserve">GRIP-related Arf-binding domain </t>
  </si>
  <si>
    <t>PF10376</t>
  </si>
  <si>
    <t>Mei5</t>
  </si>
  <si>
    <t xml:space="preserve">Double-strand recombination repair protein  </t>
  </si>
  <si>
    <t>PF10377</t>
  </si>
  <si>
    <t>ATG11</t>
  </si>
  <si>
    <t>Autophagy-related protein 11</t>
  </si>
  <si>
    <t>PF10378</t>
  </si>
  <si>
    <t>RRM</t>
  </si>
  <si>
    <t xml:space="preserve">Putative RRM domain  </t>
  </si>
  <si>
    <t>PF10379</t>
  </si>
  <si>
    <t>nec1</t>
  </si>
  <si>
    <t>Virulence protein nec1</t>
  </si>
  <si>
    <t>PF10380</t>
  </si>
  <si>
    <t>CRF1</t>
  </si>
  <si>
    <t>Transcription factor CRF1</t>
  </si>
  <si>
    <t>PF10381</t>
  </si>
  <si>
    <t>Autophagy_C</t>
  </si>
  <si>
    <t>Autophagocytosis associated protein C-terminal</t>
  </si>
  <si>
    <t>PF10382</t>
  </si>
  <si>
    <t>DUF2439</t>
  </si>
  <si>
    <t>Protein of unknown function (DUF2439)</t>
  </si>
  <si>
    <t>PF10383</t>
  </si>
  <si>
    <t>Clr2</t>
  </si>
  <si>
    <t xml:space="preserve">Transcription-silencing protein Clr2   </t>
  </si>
  <si>
    <t>PF10384</t>
  </si>
  <si>
    <t>Scm3</t>
  </si>
  <si>
    <t>Centromere protein Scm3</t>
  </si>
  <si>
    <t>PF10385</t>
  </si>
  <si>
    <t>RNA_pol_Rpb2_45</t>
  </si>
  <si>
    <t>RNA polymerase beta subunit external 1 domain</t>
  </si>
  <si>
    <t>PF10386</t>
  </si>
  <si>
    <t>DUF2441</t>
  </si>
  <si>
    <t>Protein of unknown function (DUF2441)</t>
  </si>
  <si>
    <t>PF10387</t>
  </si>
  <si>
    <t>DUF2442</t>
  </si>
  <si>
    <t>Protein of unknown function (DUF2442)</t>
  </si>
  <si>
    <t>PF10388</t>
  </si>
  <si>
    <t>YkuI_C</t>
  </si>
  <si>
    <t>EAL-domain associated signalling protein domain</t>
  </si>
  <si>
    <t>PF10389</t>
  </si>
  <si>
    <t>CoatB</t>
  </si>
  <si>
    <t xml:space="preserve">Bacteriophage coat protein B </t>
  </si>
  <si>
    <t>PF10390</t>
  </si>
  <si>
    <t>ELL</t>
  </si>
  <si>
    <t xml:space="preserve">RNA polymerase II elongation factor ELL  </t>
  </si>
  <si>
    <t>PF10391</t>
  </si>
  <si>
    <t>DNA_pol_lambd_f</t>
  </si>
  <si>
    <t>Fingers domain of DNA polymerase lambda</t>
  </si>
  <si>
    <t>PF10392</t>
  </si>
  <si>
    <t>COG5</t>
  </si>
  <si>
    <t>Golgi transport complex subunit 5</t>
  </si>
  <si>
    <t>PF10393</t>
  </si>
  <si>
    <t>Matrilin_ccoil</t>
  </si>
  <si>
    <t>Trimeric coiled-coil oligomerisation domain of matrilin</t>
  </si>
  <si>
    <t>PF10394</t>
  </si>
  <si>
    <t>Hat1_N</t>
  </si>
  <si>
    <t>Histone acetyl transferase HAT1 N-terminus</t>
  </si>
  <si>
    <t>PF10395</t>
  </si>
  <si>
    <t>Utp8</t>
  </si>
  <si>
    <t>Utp8 family</t>
  </si>
  <si>
    <t>PF10396</t>
  </si>
  <si>
    <t>TrmE_N</t>
  </si>
  <si>
    <t>GTP-binding protein TrmE N-terminus</t>
  </si>
  <si>
    <t>PF10397</t>
  </si>
  <si>
    <t>ADSL_C</t>
  </si>
  <si>
    <t>Adenylosuccinate lyase C-terminus</t>
  </si>
  <si>
    <t>PF10398</t>
  </si>
  <si>
    <t>DUF2443</t>
  </si>
  <si>
    <t>Protein of unknown function (DUF2443)</t>
  </si>
  <si>
    <t>PF10399</t>
  </si>
  <si>
    <t>UCR_Fe-S_N</t>
  </si>
  <si>
    <t>Ubiquitinol-cytochrome C reductase Fe-S subunit TAT signal</t>
  </si>
  <si>
    <t>PF10400</t>
  </si>
  <si>
    <t>Vir_act_alpha_C</t>
  </si>
  <si>
    <t>Virulence activator alpha C-term</t>
  </si>
  <si>
    <t>PF10401</t>
  </si>
  <si>
    <t>IRF-3</t>
  </si>
  <si>
    <t>Interferon-regulatory factor 3</t>
  </si>
  <si>
    <t>PF10403</t>
  </si>
  <si>
    <t>BHD_1</t>
  </si>
  <si>
    <t>Rad4 beta-hairpin domain 1</t>
  </si>
  <si>
    <t>PF10404</t>
  </si>
  <si>
    <t>BHD_2</t>
  </si>
  <si>
    <t>Rad4 beta-hairpin domain 2</t>
  </si>
  <si>
    <t>PF10405</t>
  </si>
  <si>
    <t>BHD_3</t>
  </si>
  <si>
    <t>Rad4 beta-hairpin domain 3</t>
  </si>
  <si>
    <t>PF10406</t>
  </si>
  <si>
    <t>TAF8_C</t>
  </si>
  <si>
    <t xml:space="preserve">Transcription factor TFIID complex subunit 8 C-term </t>
  </si>
  <si>
    <t>PF10407</t>
  </si>
  <si>
    <t>Cytokin_check_N</t>
  </si>
  <si>
    <t xml:space="preserve">Cdc14 phosphatase binding protein N-terminus   </t>
  </si>
  <si>
    <t>PF10408</t>
  </si>
  <si>
    <t>Ufd2P_core</t>
  </si>
  <si>
    <t>Ubiquitin elongating factor core</t>
  </si>
  <si>
    <t>PF10409</t>
  </si>
  <si>
    <t>PTEN_C2</t>
  </si>
  <si>
    <t>C2 domain of PTEN tumour-suppressor protein</t>
  </si>
  <si>
    <t>PF10410</t>
  </si>
  <si>
    <t>DnaB_bind</t>
  </si>
  <si>
    <t>DnaB-helicase binding domain of primase</t>
  </si>
  <si>
    <t>PF10411</t>
  </si>
  <si>
    <t>DsbC_N</t>
  </si>
  <si>
    <t>Disulfide bond isomerase protein N-terminus</t>
  </si>
  <si>
    <t>PF10412</t>
  </si>
  <si>
    <t>TrwB_AAD_bind</t>
  </si>
  <si>
    <t>Type IV secretion-system coupling protein DNA-binding domain</t>
  </si>
  <si>
    <t>PF10413</t>
  </si>
  <si>
    <t>Rhodopsin_N</t>
  </si>
  <si>
    <t>Amino terminal of the G-protein receptor rhodopsin</t>
  </si>
  <si>
    <t>PF10414</t>
  </si>
  <si>
    <t>CysG_dimeriser</t>
  </si>
  <si>
    <t>Sirohaem synthase dimerisation region</t>
  </si>
  <si>
    <t>PF10415</t>
  </si>
  <si>
    <t>FumaraseC_C</t>
  </si>
  <si>
    <t>Fumarase C C-terminus</t>
  </si>
  <si>
    <t>PF10416</t>
  </si>
  <si>
    <t>IBD</t>
  </si>
  <si>
    <t>Transcription-initiator DNA-binding domain IBD</t>
  </si>
  <si>
    <t>PF10417</t>
  </si>
  <si>
    <t>1-cysPrx_C</t>
  </si>
  <si>
    <t>C-terminal domain of 1-Cys peroxiredoxin</t>
  </si>
  <si>
    <t>PF10418</t>
  </si>
  <si>
    <t>DHODB_Fe-S_bind</t>
  </si>
  <si>
    <t>Iron-sulfur cluster binding domain of dihydroorotate dehydrogenase B</t>
  </si>
  <si>
    <t>PF10419</t>
  </si>
  <si>
    <t>TFIIIC_sub6</t>
  </si>
  <si>
    <t>TFIIIC subunit</t>
  </si>
  <si>
    <t>PF10420</t>
  </si>
  <si>
    <t>IL12p4_C</t>
  </si>
  <si>
    <t>Cytokine interleukin-12p4 C-terminus</t>
  </si>
  <si>
    <t>PF10421</t>
  </si>
  <si>
    <t>OAS1_C</t>
  </si>
  <si>
    <t xml:space="preserve">2'-5'-oligoadenylate synthetase 1, domain 2, C-terminus </t>
  </si>
  <si>
    <t>PF10422</t>
  </si>
  <si>
    <t>LRS4</t>
  </si>
  <si>
    <t>Monopolin complex subunit LRS4</t>
  </si>
  <si>
    <t>PF10423</t>
  </si>
  <si>
    <t>AMNp_N</t>
  </si>
  <si>
    <t xml:space="preserve">Bacterial AMP nucleoside phosphorylase N-terminus </t>
  </si>
  <si>
    <t>PF10425</t>
  </si>
  <si>
    <t>SdrG_C_C</t>
  </si>
  <si>
    <t>C-terminus of bacterial fibrinogen-binding adhesin</t>
  </si>
  <si>
    <t>PF10426</t>
  </si>
  <si>
    <t>zf-RAG1</t>
  </si>
  <si>
    <t>Recombination-activating protein 1 zinc-finger domain</t>
  </si>
  <si>
    <t>PF10427</t>
  </si>
  <si>
    <t>Ago_hook</t>
  </si>
  <si>
    <t>Argonaute hook</t>
  </si>
  <si>
    <t>PF10428</t>
  </si>
  <si>
    <t>SOG2</t>
  </si>
  <si>
    <t>RAM signalling pathway protein</t>
  </si>
  <si>
    <t>PF10429</t>
  </si>
  <si>
    <t>Mtr2</t>
  </si>
  <si>
    <t>Nuclear pore RNA shuttling protein Mtr2</t>
  </si>
  <si>
    <t>PF10430</t>
  </si>
  <si>
    <t>Ig_Tie2_1</t>
  </si>
  <si>
    <t>Tie-2 Ig-like domain 1</t>
  </si>
  <si>
    <t>PF10431</t>
  </si>
  <si>
    <t>ClpB_D2-small</t>
  </si>
  <si>
    <t xml:space="preserve">C-terminal, D2-small domain, of ClpB protein </t>
  </si>
  <si>
    <t>PF10432</t>
  </si>
  <si>
    <t>bact-PGI_C</t>
  </si>
  <si>
    <t>Bacterial phospho-glucose isomerase C-terminal SIS domain</t>
  </si>
  <si>
    <t>PF10433</t>
  </si>
  <si>
    <t>MMS1_N</t>
  </si>
  <si>
    <t>Mono-functional DNA-alkylating methyl methanesulfonate N-term</t>
  </si>
  <si>
    <t>PF10434</t>
  </si>
  <si>
    <t>MAM1</t>
  </si>
  <si>
    <t>Monopolin complex protein MAM1</t>
  </si>
  <si>
    <t>PF10435</t>
  </si>
  <si>
    <t>BetaGal_dom2</t>
  </si>
  <si>
    <t>Beta-galactosidase, domain 2</t>
  </si>
  <si>
    <t>PF10436</t>
  </si>
  <si>
    <t>BCDHK_Adom3</t>
  </si>
  <si>
    <t>Mitochondrial branched-chain alpha-ketoacid dehydrogenase kinase</t>
  </si>
  <si>
    <t>PF10437</t>
  </si>
  <si>
    <t>Lip_prot_lig_C</t>
  </si>
  <si>
    <t>Bacterial lipoate protein ligase C-terminus</t>
  </si>
  <si>
    <t>PF10438</t>
  </si>
  <si>
    <t>Cyc-maltodext_C</t>
  </si>
  <si>
    <t>Cyclo-malto-dextrinase C-terminal domain</t>
  </si>
  <si>
    <t>PF10439</t>
  </si>
  <si>
    <t>Bacteriocin_IIc</t>
  </si>
  <si>
    <t>Bacteriocin class II with double-glycine leader peptide</t>
  </si>
  <si>
    <t>PF10440</t>
  </si>
  <si>
    <t>WIYLD</t>
  </si>
  <si>
    <t>Ubiquitin-binding WIYLD domain</t>
  </si>
  <si>
    <t>PF10441</t>
  </si>
  <si>
    <t>Urb2</t>
  </si>
  <si>
    <t>Urb2/Npa2 family</t>
  </si>
  <si>
    <t>PF10442</t>
  </si>
  <si>
    <t>FIST_C</t>
  </si>
  <si>
    <t>FIST C domain</t>
  </si>
  <si>
    <t>PF10443</t>
  </si>
  <si>
    <t>RNA12</t>
  </si>
  <si>
    <t>RNA12 protein</t>
  </si>
  <si>
    <t>PF10444</t>
  </si>
  <si>
    <t>Nbl1_Borealin_N</t>
  </si>
  <si>
    <t>Nbl1 / Borealin N terminal</t>
  </si>
  <si>
    <t>PF10445</t>
  </si>
  <si>
    <t>DUF2456</t>
  </si>
  <si>
    <t>Protein of unknown function (DUF2456)</t>
  </si>
  <si>
    <t>PF10446</t>
  </si>
  <si>
    <t>DUF2457</t>
  </si>
  <si>
    <t>Protein of unknown function (DUF2457)</t>
  </si>
  <si>
    <t>PF10447</t>
  </si>
  <si>
    <t>EXOSC1</t>
  </si>
  <si>
    <t>Exosome component EXOSC1/CSL4</t>
  </si>
  <si>
    <t>PF10448</t>
  </si>
  <si>
    <t>POC3_POC4</t>
  </si>
  <si>
    <t>2S proteasome chaperone assembly proteins 3 and 4</t>
  </si>
  <si>
    <t>PF10450</t>
  </si>
  <si>
    <t>POC1</t>
  </si>
  <si>
    <t>POC1 chaperone</t>
  </si>
  <si>
    <t>PF10451</t>
  </si>
  <si>
    <t>Stn1</t>
  </si>
  <si>
    <t>Telomere regulation protein Stn1</t>
  </si>
  <si>
    <t>PF10452</t>
  </si>
  <si>
    <t>TCO89</t>
  </si>
  <si>
    <t>TORC1 subunit TCO89</t>
  </si>
  <si>
    <t>PF10453</t>
  </si>
  <si>
    <t>NUFIP1</t>
  </si>
  <si>
    <t>Nuclear fragile X mental retardation-interacting protein 1 (NUFIP1)</t>
  </si>
  <si>
    <t>PF10454</t>
  </si>
  <si>
    <t>DUF2458</t>
  </si>
  <si>
    <t>Protein of unknown function (DUF2458)</t>
  </si>
  <si>
    <t>PF10455</t>
  </si>
  <si>
    <t>BAR_2</t>
  </si>
  <si>
    <t>Bin/amphiphysin/Rvs domain for vesicular trafficking</t>
  </si>
  <si>
    <t>PF10456</t>
  </si>
  <si>
    <t>BAR_3_WASP_bdg</t>
  </si>
  <si>
    <t>WASP-binding domain of Sorting nexin protein</t>
  </si>
  <si>
    <t>PF10457</t>
  </si>
  <si>
    <t>MENTAL</t>
  </si>
  <si>
    <t>Cholesterol-capturing domain</t>
  </si>
  <si>
    <t>PF10458</t>
  </si>
  <si>
    <t>Val_tRNA-synt_C</t>
  </si>
  <si>
    <t>Valyl tRNA synthetase tRNA binding arm</t>
  </si>
  <si>
    <t>PF10459</t>
  </si>
  <si>
    <t>Peptidase_S46</t>
  </si>
  <si>
    <t>Peptidase S46</t>
  </si>
  <si>
    <t>PF10460</t>
  </si>
  <si>
    <t>Peptidase M3</t>
  </si>
  <si>
    <t>PF10461</t>
  </si>
  <si>
    <t>Peptidase_S68</t>
  </si>
  <si>
    <t>Peptidase S68</t>
  </si>
  <si>
    <t>PF10462</t>
  </si>
  <si>
    <t>Peptidase_M66</t>
  </si>
  <si>
    <t>Peptidase M66</t>
  </si>
  <si>
    <t>PF10463</t>
  </si>
  <si>
    <t>Peptidase_U49</t>
  </si>
  <si>
    <t>Peptidase U49</t>
  </si>
  <si>
    <t>PF10464</t>
  </si>
  <si>
    <t>Peptidase U4</t>
  </si>
  <si>
    <t>PF10465</t>
  </si>
  <si>
    <t>Inhibitor_I24</t>
  </si>
  <si>
    <t xml:space="preserve">PinA peptidase inhibitor </t>
  </si>
  <si>
    <t>PF10466</t>
  </si>
  <si>
    <t>Inhibitor_I34</t>
  </si>
  <si>
    <t>Saccharopepsin inhibitor I34</t>
  </si>
  <si>
    <t>PF10467</t>
  </si>
  <si>
    <t>Inhibitor_I48</t>
  </si>
  <si>
    <t>Peptidase inhibitor clitocypin</t>
  </si>
  <si>
    <t>PF10468</t>
  </si>
  <si>
    <t>Inhibitor_I68</t>
  </si>
  <si>
    <t>Carboxypeptidase inhibitor I68</t>
  </si>
  <si>
    <t>PF10469</t>
  </si>
  <si>
    <t>AKAP7_NLS</t>
  </si>
  <si>
    <t>AKAP7 2'5' RNA ligase-like domain</t>
  </si>
  <si>
    <t>PF10470</t>
  </si>
  <si>
    <t>AKAP7_RIRII_bdg</t>
  </si>
  <si>
    <t>PKA-RI-RII subunit binding domain of A-kinase anchor protein</t>
  </si>
  <si>
    <t>PF10471</t>
  </si>
  <si>
    <t>ANAPC_CDC26</t>
  </si>
  <si>
    <t>Anaphase-promoting complex APC subunit CDC26</t>
  </si>
  <si>
    <t>PF10472</t>
  </si>
  <si>
    <t>CReP_N</t>
  </si>
  <si>
    <t>eIF2-alpha phosphatase phosphorylation constitutive repressor</t>
  </si>
  <si>
    <t>PF10473</t>
  </si>
  <si>
    <t>CENP-F_leu_zip</t>
  </si>
  <si>
    <t>Leucine-rich repeats of kinetochore protein Cenp-F/LEK1</t>
  </si>
  <si>
    <t>PF10474</t>
  </si>
  <si>
    <t>DUF2451</t>
  </si>
  <si>
    <t>Protein of unknown function C-terminus (DUF2451)</t>
  </si>
  <si>
    <t>PF10475</t>
  </si>
  <si>
    <t>Vps54_N</t>
  </si>
  <si>
    <t xml:space="preserve">Vacuolar-sorting protein 54, of GARP complex </t>
  </si>
  <si>
    <t>PF10476</t>
  </si>
  <si>
    <t>DUF2448</t>
  </si>
  <si>
    <t xml:space="preserve">Protein of unknown function C-terminus (DUF2448) </t>
  </si>
  <si>
    <t>PF10477</t>
  </si>
  <si>
    <t>EIF4E-T</t>
  </si>
  <si>
    <t>Nucleocytoplasmic shuttling protein for mRNA cap-binding EIF4E</t>
  </si>
  <si>
    <t>PF10479</t>
  </si>
  <si>
    <t>FSA_C</t>
  </si>
  <si>
    <t>Fragile site-associated protein C-terminus</t>
  </si>
  <si>
    <t>PF10480</t>
  </si>
  <si>
    <t>ICAP-1_inte_bdg</t>
  </si>
  <si>
    <t>Beta-1 integrin binding protein</t>
  </si>
  <si>
    <t>PF10481</t>
  </si>
  <si>
    <t>CENP-F_N</t>
  </si>
  <si>
    <t>Cenp-F N-terminal domain</t>
  </si>
  <si>
    <t>PF10482</t>
  </si>
  <si>
    <t>CtIP_N</t>
  </si>
  <si>
    <t>Tumour-suppressor protein CtIP N-terminal domain</t>
  </si>
  <si>
    <t>PF10483</t>
  </si>
  <si>
    <t>Elong_Iki1</t>
  </si>
  <si>
    <t>Elongator subunit Iki1</t>
  </si>
  <si>
    <t>PF10484</t>
  </si>
  <si>
    <t>MRP-S23</t>
  </si>
  <si>
    <t>Mitochondrial ribosomal protein S23</t>
  </si>
  <si>
    <t>PF10486</t>
  </si>
  <si>
    <t>PI3K_1B_p11</t>
  </si>
  <si>
    <t>Phosphoinositide 3-kinase gamma adapter protein p11 subunit</t>
  </si>
  <si>
    <t>PF10487</t>
  </si>
  <si>
    <t>Nup188</t>
  </si>
  <si>
    <t>Nucleoporin subcomplex protein binding to Pom34</t>
  </si>
  <si>
    <t>PF10488</t>
  </si>
  <si>
    <t>PP1c_bdg</t>
  </si>
  <si>
    <t>Phosphatase-1 catalytic subunit binding region</t>
  </si>
  <si>
    <t>PF10490</t>
  </si>
  <si>
    <t>CENP-F_C_Rb_bdg</t>
  </si>
  <si>
    <t>Rb-binding domain of kinetochore protein Cenp-F/LEK1</t>
  </si>
  <si>
    <t>PF10491</t>
  </si>
  <si>
    <t>Nrf1_DNA-bind</t>
  </si>
  <si>
    <t>NLS-binding and DNA-binding and dimerisation domains of Nrf1</t>
  </si>
  <si>
    <t>PF10492</t>
  </si>
  <si>
    <t>Nrf1_activ_bdg</t>
  </si>
  <si>
    <t>Nrf1 activator activation site binding domain</t>
  </si>
  <si>
    <t>PF10493</t>
  </si>
  <si>
    <t>Rod_C</t>
  </si>
  <si>
    <t>Rough deal protein C-terminal region</t>
  </si>
  <si>
    <t>PF10494</t>
  </si>
  <si>
    <t>Stk19</t>
  </si>
  <si>
    <t>Serine-threonine protein kinase 19</t>
  </si>
  <si>
    <t>PF10495</t>
  </si>
  <si>
    <t>PACT_coil_coil</t>
  </si>
  <si>
    <t>Pericentrin-AKAP-45 domain of centrosomal targeting protein</t>
  </si>
  <si>
    <t>PF10496</t>
  </si>
  <si>
    <t>Syntaxin-18_N</t>
  </si>
  <si>
    <t xml:space="preserve">SNARE-complex protein Syntaxin-18 N-terminus </t>
  </si>
  <si>
    <t>PF10497</t>
  </si>
  <si>
    <t>zf-4CXXC_R1</t>
  </si>
  <si>
    <t>Zinc-finger domain of monoamine-oxidase A repressor R1</t>
  </si>
  <si>
    <t>PF10498</t>
  </si>
  <si>
    <t>IFT57</t>
  </si>
  <si>
    <t xml:space="preserve">Intra-flagellar transport protein 57  </t>
  </si>
  <si>
    <t>PF10500</t>
  </si>
  <si>
    <t>SR-25</t>
  </si>
  <si>
    <t>Nuclear RNA-splicing-associated protein</t>
  </si>
  <si>
    <t>PF10501</t>
  </si>
  <si>
    <t>Ribosomal subunit 39S</t>
  </si>
  <si>
    <t>PF10502</t>
  </si>
  <si>
    <t>Peptidase_S26</t>
  </si>
  <si>
    <t xml:space="preserve">Signal peptidase, peptidase S26 </t>
  </si>
  <si>
    <t>PF10503</t>
  </si>
  <si>
    <t>Esterase_phd</t>
  </si>
  <si>
    <t>Esterase PHB depolymerase</t>
  </si>
  <si>
    <t>PF10504</t>
  </si>
  <si>
    <t>DUF2452</t>
  </si>
  <si>
    <t>Protein of unknown function (DUF2452)</t>
  </si>
  <si>
    <t>PF10505</t>
  </si>
  <si>
    <t>NARG2_C</t>
  </si>
  <si>
    <t>NMDA receptor-regulated gene protein 2 C-terminus</t>
  </si>
  <si>
    <t>PF10506</t>
  </si>
  <si>
    <t>MCC-bdg_PDZ</t>
  </si>
  <si>
    <t>PDZ domain of MCC-2 bdg protein for Usher syndrome</t>
  </si>
  <si>
    <t>PF10507</t>
  </si>
  <si>
    <t>DUF2453</t>
  </si>
  <si>
    <t>Protein of unknown function (DUF2453)</t>
  </si>
  <si>
    <t>PF10508</t>
  </si>
  <si>
    <t>Proteasom_PSMB</t>
  </si>
  <si>
    <t>Proteasome non-ATPase 26S subunit</t>
  </si>
  <si>
    <t>PF10509</t>
  </si>
  <si>
    <t>GalKase_gal_bdg</t>
  </si>
  <si>
    <t>Galactokinase galactose-binding signature</t>
  </si>
  <si>
    <t>PF10510</t>
  </si>
  <si>
    <t>PIG-S</t>
  </si>
  <si>
    <t>Phosphatidylinositol-glycan biosynthesis class S protein</t>
  </si>
  <si>
    <t>PF10511</t>
  </si>
  <si>
    <t>Cementoin</t>
  </si>
  <si>
    <t>Trappin protein transglutaminase binding domain</t>
  </si>
  <si>
    <t>PF10512</t>
  </si>
  <si>
    <t>Borealin</t>
  </si>
  <si>
    <t xml:space="preserve">Cell division cycle-associated protein 8 </t>
  </si>
  <si>
    <t>PF10513</t>
  </si>
  <si>
    <t>EPL1</t>
  </si>
  <si>
    <t>Enhancer of polycomb-like</t>
  </si>
  <si>
    <t>PF10514</t>
  </si>
  <si>
    <t>Bcl-2_BAD</t>
  </si>
  <si>
    <t>Pro-apoptotic Bcl-2 protein, BAD</t>
  </si>
  <si>
    <t>PF10515</t>
  </si>
  <si>
    <t>APP_amyloid</t>
  </si>
  <si>
    <t>beta-amyloid precursor protein C-terminus</t>
  </si>
  <si>
    <t>PF10516</t>
  </si>
  <si>
    <t>SHNi-TPR</t>
  </si>
  <si>
    <t>PF10517</t>
  </si>
  <si>
    <t>DM13</t>
  </si>
  <si>
    <t>Electron transfer DM13</t>
  </si>
  <si>
    <t>PF10518</t>
  </si>
  <si>
    <t>TAT_signal</t>
  </si>
  <si>
    <t>TAT (twin-arginine translocation) pathway signal sequence</t>
  </si>
  <si>
    <t>PF10520</t>
  </si>
  <si>
    <t>TMEM189_B_dmain</t>
  </si>
  <si>
    <t>B domain of TMEM189, localisation domain</t>
  </si>
  <si>
    <t>PF10521</t>
  </si>
  <si>
    <t>DUF2454</t>
  </si>
  <si>
    <t>Protein of unknown function (DUF2454)</t>
  </si>
  <si>
    <t>PF10522</t>
  </si>
  <si>
    <t>RII_binding_1</t>
  </si>
  <si>
    <t>RII binding domain</t>
  </si>
  <si>
    <t>PF10523</t>
  </si>
  <si>
    <t>BEN</t>
  </si>
  <si>
    <t>BEN domain</t>
  </si>
  <si>
    <t>PF10524</t>
  </si>
  <si>
    <t>NfI_DNAbd_pre-N</t>
  </si>
  <si>
    <t>Nuclear factor I protein pre-N-terminus</t>
  </si>
  <si>
    <t>PF10525</t>
  </si>
  <si>
    <t>Engrail_1_C_sig</t>
  </si>
  <si>
    <t>Engrailed homeobox C-terminal signature domain</t>
  </si>
  <si>
    <t>PF10528</t>
  </si>
  <si>
    <t>PA14_2</t>
  </si>
  <si>
    <t>GLEYA domain</t>
  </si>
  <si>
    <t>PF10529</t>
  </si>
  <si>
    <t>Hist_rich_Ca-bd</t>
  </si>
  <si>
    <t>Histidine-rich Calcium-binding repeat region</t>
  </si>
  <si>
    <t>PF10530</t>
  </si>
  <si>
    <t>Toxin_35</t>
  </si>
  <si>
    <t>Toxin with inhibitor cystine knot ICK or Knottin scaffold</t>
  </si>
  <si>
    <t>PF10531</t>
  </si>
  <si>
    <t>SLBB</t>
  </si>
  <si>
    <t>SLBB domain</t>
  </si>
  <si>
    <t>PF10532</t>
  </si>
  <si>
    <t>Plant_all_beta</t>
  </si>
  <si>
    <t>Plant specific N-all beta domain</t>
  </si>
  <si>
    <t>PF10533</t>
  </si>
  <si>
    <t>Plant_zn_clust</t>
  </si>
  <si>
    <t>Plant zinc cluster domain</t>
  </si>
  <si>
    <t>PF10534</t>
  </si>
  <si>
    <t>CRIC_ras_sig</t>
  </si>
  <si>
    <t>Connector enhancer of kinase suppressor of ras</t>
  </si>
  <si>
    <t>PF10536</t>
  </si>
  <si>
    <t>PMD</t>
  </si>
  <si>
    <t>Plant mobile domain</t>
  </si>
  <si>
    <t>PF10537</t>
  </si>
  <si>
    <t>WAC_Acf1_DNA_bd</t>
  </si>
  <si>
    <t>ATP-utilising chromatin assembly and remodelling N-terminal</t>
  </si>
  <si>
    <t>PF10538</t>
  </si>
  <si>
    <t>ITAM_Cys-rich</t>
  </si>
  <si>
    <t>PF10539</t>
  </si>
  <si>
    <t>Dev_Cell_Death</t>
  </si>
  <si>
    <t>Development and cell death domain</t>
  </si>
  <si>
    <t>PF10540</t>
  </si>
  <si>
    <t>Membr_traf_MHD</t>
  </si>
  <si>
    <t>Munc13 (mammalian uncoordinated) homology domain</t>
  </si>
  <si>
    <t>PF10541</t>
  </si>
  <si>
    <t>KASH</t>
  </si>
  <si>
    <t>Nuclear envelope localisation domain</t>
  </si>
  <si>
    <t>PF10542</t>
  </si>
  <si>
    <t>Vitelline_membr</t>
  </si>
  <si>
    <t>Vitelline membrane cysteine-rich region</t>
  </si>
  <si>
    <t>PF10543</t>
  </si>
  <si>
    <t>ORF6N</t>
  </si>
  <si>
    <t>ORF6N domain</t>
  </si>
  <si>
    <t>PF10544</t>
  </si>
  <si>
    <t>T5orf172</t>
  </si>
  <si>
    <t>T5orf172 domain</t>
  </si>
  <si>
    <t>PF10545</t>
  </si>
  <si>
    <t>MADF_DNA_bdg</t>
  </si>
  <si>
    <t>Alcohol dehydrogenase transcription factor Myb/SANT-like</t>
  </si>
  <si>
    <t>PF10546</t>
  </si>
  <si>
    <t>P63C</t>
  </si>
  <si>
    <t>P63C domain</t>
  </si>
  <si>
    <t>PF10547</t>
  </si>
  <si>
    <t>P22_AR_N</t>
  </si>
  <si>
    <t>P22_AR N-terminal domain</t>
  </si>
  <si>
    <t>PF10548</t>
  </si>
  <si>
    <t>P22_AR_C</t>
  </si>
  <si>
    <t>P22AR C-terminal domain</t>
  </si>
  <si>
    <t>PF10549</t>
  </si>
  <si>
    <t>ORF11CD3</t>
  </si>
  <si>
    <t>ORF11CD3 domain</t>
  </si>
  <si>
    <t>PF10550</t>
  </si>
  <si>
    <t>Toxin_36</t>
  </si>
  <si>
    <t>Conantokin-G mollusc-toxin</t>
  </si>
  <si>
    <t>PF10551</t>
  </si>
  <si>
    <t>MULE</t>
  </si>
  <si>
    <t>MULE transposase domain</t>
  </si>
  <si>
    <t>PF10552</t>
  </si>
  <si>
    <t>ORF6C</t>
  </si>
  <si>
    <t>ORF6C domain</t>
  </si>
  <si>
    <t>PF10553</t>
  </si>
  <si>
    <t>MSV199</t>
  </si>
  <si>
    <t>MSV199 domain</t>
  </si>
  <si>
    <t>PF10554</t>
  </si>
  <si>
    <t>Phage_ASH</t>
  </si>
  <si>
    <t>Ash protein family</t>
  </si>
  <si>
    <t>PF10555</t>
  </si>
  <si>
    <t>MraY_sig1</t>
  </si>
  <si>
    <t xml:space="preserve">Phospho-N-acetylmuramoyl-pentapeptide-transferase signature 1 </t>
  </si>
  <si>
    <t>PF10557</t>
  </si>
  <si>
    <t>Cullin_Nedd8</t>
  </si>
  <si>
    <t>Cullin protein neddylation domain</t>
  </si>
  <si>
    <t>PF10558</t>
  </si>
  <si>
    <t>MTP18</t>
  </si>
  <si>
    <t xml:space="preserve">Mitochondrial 18 KDa protein (MTP18)  </t>
  </si>
  <si>
    <t>PF10559</t>
  </si>
  <si>
    <t>Plug_translocon</t>
  </si>
  <si>
    <t>Plug domain of Sec61p</t>
  </si>
  <si>
    <t>PF10561</t>
  </si>
  <si>
    <t>UPF565</t>
  </si>
  <si>
    <t>Uncharacterised protein family UPF565</t>
  </si>
  <si>
    <t>PF10562</t>
  </si>
  <si>
    <t>CaM_bdg_C</t>
  </si>
  <si>
    <t>Calmodulin-binding domain C of NMDA receptor NR1 subunit</t>
  </si>
  <si>
    <t>PF10563</t>
  </si>
  <si>
    <t>CdCA1</t>
  </si>
  <si>
    <t>Cadmium carbonic anhydrase repeat</t>
  </si>
  <si>
    <t>PF10564</t>
  </si>
  <si>
    <t>MAR_sialic_bdg</t>
  </si>
  <si>
    <t>Sialic-acid binding micronemal adhesive repeat</t>
  </si>
  <si>
    <t>PF10565</t>
  </si>
  <si>
    <t>NMDAR2_C</t>
  </si>
  <si>
    <t>N-methyl D-aspartate receptor 2B3 C-terminus</t>
  </si>
  <si>
    <t>PF10566</t>
  </si>
  <si>
    <t>Glyco_hydro_97</t>
  </si>
  <si>
    <t xml:space="preserve">Glycoside hydrolase 97  </t>
  </si>
  <si>
    <t>PF10567</t>
  </si>
  <si>
    <t>Nab6_mRNP_bdg</t>
  </si>
  <si>
    <t>RNA-recognition motif</t>
  </si>
  <si>
    <t>PF10568</t>
  </si>
  <si>
    <t>Tom37</t>
  </si>
  <si>
    <t>Outer mitochondrial membrane transport complex protein</t>
  </si>
  <si>
    <t>PF10569</t>
  </si>
  <si>
    <t>Thiol-ester_cl</t>
  </si>
  <si>
    <t>Alpha-macro-globulin thiol-ester bond-forming region</t>
  </si>
  <si>
    <t>PF10570</t>
  </si>
  <si>
    <t>Myelin-PO_C</t>
  </si>
  <si>
    <t>Myelin-PO cytoplasmic C-term p65 binding region</t>
  </si>
  <si>
    <t>PF10571</t>
  </si>
  <si>
    <t>UPF547</t>
  </si>
  <si>
    <t>Uncharacterised protein family UPF547</t>
  </si>
  <si>
    <t>PF10572</t>
  </si>
  <si>
    <t>UPF556</t>
  </si>
  <si>
    <t>Uncharacterised protein family UPF556</t>
  </si>
  <si>
    <t>PF10573</t>
  </si>
  <si>
    <t>UPF561</t>
  </si>
  <si>
    <t>Uncharacterised protein family UPF561</t>
  </si>
  <si>
    <t>PF10574</t>
  </si>
  <si>
    <t>UPF552</t>
  </si>
  <si>
    <t>Uncharacterised protein family UPF552</t>
  </si>
  <si>
    <t>PF10576</t>
  </si>
  <si>
    <t>EndIII_4Fe-2S</t>
  </si>
  <si>
    <t>Iron-sulfur binding domain of endonuclease III</t>
  </si>
  <si>
    <t>PF10577</t>
  </si>
  <si>
    <t>UPF56</t>
  </si>
  <si>
    <t>Uncharacterised protein family UPF56</t>
  </si>
  <si>
    <t>PF10578</t>
  </si>
  <si>
    <t>SVS_QK</t>
  </si>
  <si>
    <t>Seminal vesicle protein repeat</t>
  </si>
  <si>
    <t>PF10579</t>
  </si>
  <si>
    <t>Rapsyn_N</t>
  </si>
  <si>
    <t>Rapsyn N-terminal myristoylation and linker region</t>
  </si>
  <si>
    <t>PF10580</t>
  </si>
  <si>
    <t>Neuromodulin_N</t>
  </si>
  <si>
    <t>Gap junction protein N-terminal region</t>
  </si>
  <si>
    <t>PF10581</t>
  </si>
  <si>
    <t>Synapsin_N</t>
  </si>
  <si>
    <t>Synapsin N-terminal</t>
  </si>
  <si>
    <t>PF10583</t>
  </si>
  <si>
    <t>Involucrin_N</t>
  </si>
  <si>
    <t>Involucrin of squamous epithelia N-terminus</t>
  </si>
  <si>
    <t>PF10584</t>
  </si>
  <si>
    <t>Proteasome_A_N</t>
  </si>
  <si>
    <t>Proteasome subunit A N-terminal signature</t>
  </si>
  <si>
    <t>PF10585</t>
  </si>
  <si>
    <t>UBA_e1_thiolCys</t>
  </si>
  <si>
    <t xml:space="preserve">Ubiquitin-activating enzyme active site </t>
  </si>
  <si>
    <t>PF10587</t>
  </si>
  <si>
    <t>EF-1_beta_acid</t>
  </si>
  <si>
    <t>Eukaryotic elongation factor 1 beta central acidic region</t>
  </si>
  <si>
    <t>PF10588</t>
  </si>
  <si>
    <t>NADH-G_4Fe-4S_3</t>
  </si>
  <si>
    <t>NADH-ubiquinone oxidoreductase-G iron-sulfur binding region</t>
  </si>
  <si>
    <t>PF10589</t>
  </si>
  <si>
    <t>NADH_4Fe-4S</t>
  </si>
  <si>
    <t>NADH-ubiquinone oxidoreductase-F iron-sulfur binding region</t>
  </si>
  <si>
    <t>PF10590</t>
  </si>
  <si>
    <t>PNPOx_C</t>
  </si>
  <si>
    <t>Pyridoxine 5'-phosphate oxidase C-terminal dimerisation region</t>
  </si>
  <si>
    <t>PF10591</t>
  </si>
  <si>
    <t>SPARC_Ca_bdg</t>
  </si>
  <si>
    <t>Secreted protein acidic and rich in cysteine Ca binding region</t>
  </si>
  <si>
    <t>PF10592</t>
  </si>
  <si>
    <t>AIPR</t>
  </si>
  <si>
    <t>AIPR protein</t>
  </si>
  <si>
    <t>PF10593</t>
  </si>
  <si>
    <t>Z1</t>
  </si>
  <si>
    <t>Z1 domain</t>
  </si>
  <si>
    <t>PF10595</t>
  </si>
  <si>
    <t>UPF564</t>
  </si>
  <si>
    <t>Uncharacterised protein family UPF564</t>
  </si>
  <si>
    <t>PF10596</t>
  </si>
  <si>
    <t>U6-snRNA_bdg</t>
  </si>
  <si>
    <t>U6-snRNA interacting domain of PrP8</t>
  </si>
  <si>
    <t>PF10597</t>
  </si>
  <si>
    <t>U5_2-snRNA_bdg</t>
  </si>
  <si>
    <t>U5-snRNA binding site 2 of PrP8</t>
  </si>
  <si>
    <t>PF10598</t>
  </si>
  <si>
    <t>RRM_4</t>
  </si>
  <si>
    <t>RNA recognition motif of the spliceosomal PrP8</t>
  </si>
  <si>
    <t>PF10599</t>
  </si>
  <si>
    <t>Nup_retrotrp_bd</t>
  </si>
  <si>
    <t xml:space="preserve">Retro-transposon transporting motif  </t>
  </si>
  <si>
    <t>PF10600</t>
  </si>
  <si>
    <t>PDZ_assoc</t>
  </si>
  <si>
    <t>PDZ-associated domain of NMDA receptors</t>
  </si>
  <si>
    <t>PF10601</t>
  </si>
  <si>
    <t>zf-LITAF-like</t>
  </si>
  <si>
    <t>LITAF-like zinc ribbon domain</t>
  </si>
  <si>
    <t>PF10602</t>
  </si>
  <si>
    <t>RPN7</t>
  </si>
  <si>
    <t>26S proteasome subunit RPN7</t>
  </si>
  <si>
    <t>PF10604</t>
  </si>
  <si>
    <t>Polyketide_cyc2</t>
  </si>
  <si>
    <t>PF10605</t>
  </si>
  <si>
    <t>3HBOH</t>
  </si>
  <si>
    <t xml:space="preserve">3HB-oligomer hydrolase (3HBOH) </t>
  </si>
  <si>
    <t>PF10606</t>
  </si>
  <si>
    <t>GluR_Homer-bdg</t>
  </si>
  <si>
    <t xml:space="preserve">Homer-binding domain of metabotropic glutamate receptor </t>
  </si>
  <si>
    <t>PF10607</t>
  </si>
  <si>
    <t>CLTH</t>
  </si>
  <si>
    <t>CTLH/CRA C-terminal to LisH motif domain</t>
  </si>
  <si>
    <t>PF10608</t>
  </si>
  <si>
    <t>MAGUK_N_PEST</t>
  </si>
  <si>
    <t>Polyubiquitination (PEST) N-terminal domain of MAGUK</t>
  </si>
  <si>
    <t>PF10609</t>
  </si>
  <si>
    <t>ParA</t>
  </si>
  <si>
    <t>NUBPL iron-transfer P-loop NTPase</t>
  </si>
  <si>
    <t>PF10610</t>
  </si>
  <si>
    <t>Tafi-CsgC</t>
  </si>
  <si>
    <t>Thin aggregative fimbriae synthesis protein</t>
  </si>
  <si>
    <t>PF10611</t>
  </si>
  <si>
    <t>DUF2469</t>
  </si>
  <si>
    <t>Protein of unknown function (DUF2469)</t>
  </si>
  <si>
    <t>PF10612</t>
  </si>
  <si>
    <t>Spore-coat_CotZ</t>
  </si>
  <si>
    <t>Spore coat protein Z</t>
  </si>
  <si>
    <t>PF10613</t>
  </si>
  <si>
    <t>Lig_chan-Glu_bd</t>
  </si>
  <si>
    <t>Ligated ion channel L-glutamate- and glycine-binding site</t>
  </si>
  <si>
    <t>PF10614</t>
  </si>
  <si>
    <t>CsgF</t>
  </si>
  <si>
    <t>Type VIII secretion system (T8SS), CsgF protein</t>
  </si>
  <si>
    <t>PF10615</t>
  </si>
  <si>
    <t>Protein of unknown function (DUF247)</t>
  </si>
  <si>
    <t>PF10616</t>
  </si>
  <si>
    <t>DUF2471</t>
  </si>
  <si>
    <t xml:space="preserve">Protein of unknown function (DUF2471) </t>
  </si>
  <si>
    <t>PF10617</t>
  </si>
  <si>
    <t>DUF2474</t>
  </si>
  <si>
    <t>Protein of unknown function (DUF2474)</t>
  </si>
  <si>
    <t>PF10618</t>
  </si>
  <si>
    <t>Tail_tube</t>
  </si>
  <si>
    <t>PF10620</t>
  </si>
  <si>
    <t>MdcG</t>
  </si>
  <si>
    <t>Phosphoribosyl-dephospho-CoA transferase MdcG</t>
  </si>
  <si>
    <t>PF10621</t>
  </si>
  <si>
    <t>FpoO</t>
  </si>
  <si>
    <t xml:space="preserve">F42H2 dehydrogenase subunit FpoO </t>
  </si>
  <si>
    <t>PF10622</t>
  </si>
  <si>
    <t>Ehbp</t>
  </si>
  <si>
    <t>Energy-converting hydrogenase B subunit P (EhbP)</t>
  </si>
  <si>
    <t>PF10623</t>
  </si>
  <si>
    <t>PilI</t>
  </si>
  <si>
    <t>Plasmid conjugative transfer protein PilI</t>
  </si>
  <si>
    <t>PF10624</t>
  </si>
  <si>
    <t>TraS</t>
  </si>
  <si>
    <t>Plasmid conjugative transfer entry exclusion protein TraS</t>
  </si>
  <si>
    <t>PF10625</t>
  </si>
  <si>
    <t>UspB</t>
  </si>
  <si>
    <t>Universal stress protein B (UspB)</t>
  </si>
  <si>
    <t>PF10626</t>
  </si>
  <si>
    <t>TraO</t>
  </si>
  <si>
    <t>Conjugative transposon protein TraO</t>
  </si>
  <si>
    <t>PF10627</t>
  </si>
  <si>
    <t>CsgE</t>
  </si>
  <si>
    <t>Curli assembly protein CsgE</t>
  </si>
  <si>
    <t>PF10628</t>
  </si>
  <si>
    <t>CotE</t>
  </si>
  <si>
    <t>Outer spore coat protein E (CotE)</t>
  </si>
  <si>
    <t>PF10629</t>
  </si>
  <si>
    <t>DUF2475</t>
  </si>
  <si>
    <t>Protein of unknown function (DUF2475)</t>
  </si>
  <si>
    <t>PF10630</t>
  </si>
  <si>
    <t>DUF2476</t>
  </si>
  <si>
    <t>Protein of unknown function (DUF2476)</t>
  </si>
  <si>
    <t>PF10631</t>
  </si>
  <si>
    <t>DUF2477</t>
  </si>
  <si>
    <t>Protein of unknown function (DUF2477)</t>
  </si>
  <si>
    <t>PF10632</t>
  </si>
  <si>
    <t>He_PIG_assoc</t>
  </si>
  <si>
    <t>He_PIG associated, NEW1 domain of bacterial glycohydrolase</t>
  </si>
  <si>
    <t>PF10633</t>
  </si>
  <si>
    <t>NPCBM_assoc</t>
  </si>
  <si>
    <t>NPCBM-associated, NEW3 domain of alpha-galactosidase</t>
  </si>
  <si>
    <t>PF10634</t>
  </si>
  <si>
    <t>Iron_transport</t>
  </si>
  <si>
    <t>Fe2+ transport protein</t>
  </si>
  <si>
    <t>PF10635</t>
  </si>
  <si>
    <t>DisA-linker</t>
  </si>
  <si>
    <t xml:space="preserve">DisA bacterial checkpoint controller linker region </t>
  </si>
  <si>
    <t>PF10636</t>
  </si>
  <si>
    <t>hemP</t>
  </si>
  <si>
    <t>Hemin uptake protein hemP</t>
  </si>
  <si>
    <t>PF10637</t>
  </si>
  <si>
    <t>Ofd1_CTDD</t>
  </si>
  <si>
    <t>Oxoglutarate and iron-dependent oxygenase degradation C-term</t>
  </si>
  <si>
    <t>PF10638</t>
  </si>
  <si>
    <t>Sfi1_C</t>
  </si>
  <si>
    <t xml:space="preserve">Spindle body associated protein C-terminus  </t>
  </si>
  <si>
    <t>PF10639</t>
  </si>
  <si>
    <t>TMEM234</t>
  </si>
  <si>
    <t>Putative transmembrane family 234</t>
  </si>
  <si>
    <t>PF10640</t>
  </si>
  <si>
    <t>Pox_ATPase-GT</t>
  </si>
  <si>
    <t>mRNA capping enzyme N-terminal, ATPase and guanylyltransferase</t>
  </si>
  <si>
    <t>PF10642</t>
  </si>
  <si>
    <t>Tom5</t>
  </si>
  <si>
    <t>Mitochondrial import receptor subunit or translocase</t>
  </si>
  <si>
    <t>PF10643</t>
  </si>
  <si>
    <t>Cytochrome-c551</t>
  </si>
  <si>
    <t>Photosystem P84 reaction-centre cytochrome c-551</t>
  </si>
  <si>
    <t>PF10644</t>
  </si>
  <si>
    <t>Misat_Tub_SegII</t>
  </si>
  <si>
    <t>Misato Segment II tubulin-like domain</t>
  </si>
  <si>
    <t>PF10645</t>
  </si>
  <si>
    <t>Carb_bind</t>
  </si>
  <si>
    <t>Carbohydrate binding</t>
  </si>
  <si>
    <t>PF10646</t>
  </si>
  <si>
    <t>Germane</t>
  </si>
  <si>
    <t>Sporulation and spore germination</t>
  </si>
  <si>
    <t>PF10647</t>
  </si>
  <si>
    <t>Gmad1</t>
  </si>
  <si>
    <t>Lipoprotein LpqB beta-propeller domain</t>
  </si>
  <si>
    <t>PF10648</t>
  </si>
  <si>
    <t>Gmad2</t>
  </si>
  <si>
    <t>Immunoglobulin-like domain of bacterial spore germination</t>
  </si>
  <si>
    <t>PF10649</t>
  </si>
  <si>
    <t>DUF2478</t>
  </si>
  <si>
    <t>Protein of unknown function (DUF2478)</t>
  </si>
  <si>
    <t>PF10650</t>
  </si>
  <si>
    <t>zf-C3H1</t>
  </si>
  <si>
    <t>Putative zinc-finger domain</t>
  </si>
  <si>
    <t>PF10651</t>
  </si>
  <si>
    <t>DUF2479</t>
  </si>
  <si>
    <t>Domain of unknown function (DUF2479)</t>
  </si>
  <si>
    <t>PF10652</t>
  </si>
  <si>
    <t>PF10653</t>
  </si>
  <si>
    <t>Phage-A118_gp45</t>
  </si>
  <si>
    <t>Protein gp45 of Bacteriophage A118</t>
  </si>
  <si>
    <t>PF10654</t>
  </si>
  <si>
    <t>DUF2481</t>
  </si>
  <si>
    <t xml:space="preserve">Protein of unknown function (DUF2481) </t>
  </si>
  <si>
    <t>PF10655</t>
  </si>
  <si>
    <t>DUF2482</t>
  </si>
  <si>
    <t>Hypothetical protein of unknown function (DUF2482)</t>
  </si>
  <si>
    <t>PF10656</t>
  </si>
  <si>
    <t>DUF2483</t>
  </si>
  <si>
    <t>Hypothetical protein of unknown function (DUF2483)</t>
  </si>
  <si>
    <t>PF10657</t>
  </si>
  <si>
    <t>RC-P84_PscD</t>
  </si>
  <si>
    <t>Photosystem P84 reaction centre protein PscD</t>
  </si>
  <si>
    <t>PF10658</t>
  </si>
  <si>
    <t>DUF2484</t>
  </si>
  <si>
    <t>Protein of unknown function (DUF2484)</t>
  </si>
  <si>
    <t>PF10659</t>
  </si>
  <si>
    <t>Trypan_glycop_C</t>
  </si>
  <si>
    <t>Trypanosome variant surface glycoprotein C-terminal domain</t>
  </si>
  <si>
    <t>PF10660</t>
  </si>
  <si>
    <t>MitoNEET_N</t>
  </si>
  <si>
    <t xml:space="preserve">Iron-containing outer mitochondrial membrane protein N-terminus  </t>
  </si>
  <si>
    <t>PF10661</t>
  </si>
  <si>
    <t>EssA</t>
  </si>
  <si>
    <t>WXG1 protein secretion system (Wss), protein EssA</t>
  </si>
  <si>
    <t>PF10662</t>
  </si>
  <si>
    <t>PduV-EutP</t>
  </si>
  <si>
    <t>Ethanolamine utilisation - propanediol utilisation</t>
  </si>
  <si>
    <t>PF10664</t>
  </si>
  <si>
    <t>NdhM</t>
  </si>
  <si>
    <t>Cyanobacterial and plastid NDH-1 subunit M</t>
  </si>
  <si>
    <t>PF10665</t>
  </si>
  <si>
    <t>Minor_capsid_1</t>
  </si>
  <si>
    <t>Minor capsid protein</t>
  </si>
  <si>
    <t>PF10666</t>
  </si>
  <si>
    <t>Phage_TAC_8</t>
  </si>
  <si>
    <t>Phage tail assembly chaperone protein Gp14 ()A118</t>
  </si>
  <si>
    <t>PF10667</t>
  </si>
  <si>
    <t>DUF2486</t>
  </si>
  <si>
    <t>Protein of unknown function (DUF2486)</t>
  </si>
  <si>
    <t>PF10668</t>
  </si>
  <si>
    <t>Phage_terminase</t>
  </si>
  <si>
    <t>Phage terminase small subunit</t>
  </si>
  <si>
    <t>PF10669</t>
  </si>
  <si>
    <t>Phage_Gp23</t>
  </si>
  <si>
    <t>Protein gp23 (Bacteriophage A118)</t>
  </si>
  <si>
    <t>PF10670</t>
  </si>
  <si>
    <t>DUF4198</t>
  </si>
  <si>
    <t>Domain of unknown function (DUF4198)</t>
  </si>
  <si>
    <t>PF10671</t>
  </si>
  <si>
    <t>TcpQ</t>
  </si>
  <si>
    <t>Toxin co-regulated pilus biosynthesis protein Q</t>
  </si>
  <si>
    <t>PF10672</t>
  </si>
  <si>
    <t>Methyltrans_SAM</t>
  </si>
  <si>
    <t>S-adenosylmethionine-dependent methyltransferase</t>
  </si>
  <si>
    <t>PF10673</t>
  </si>
  <si>
    <t>DUF2487</t>
  </si>
  <si>
    <t>Protein of unknown function (DUF2487)</t>
  </si>
  <si>
    <t>PF10674</t>
  </si>
  <si>
    <t>Ycf54</t>
  </si>
  <si>
    <t>Protein of unknown function (DUF2488)</t>
  </si>
  <si>
    <t>PF10675</t>
  </si>
  <si>
    <t>DUF2489</t>
  </si>
  <si>
    <t>Protein of unknown function (DUF2489)</t>
  </si>
  <si>
    <t>PF10676</t>
  </si>
  <si>
    <t>gerPA</t>
  </si>
  <si>
    <t>Spore germination protein gerPA/gerPF</t>
  </si>
  <si>
    <t>PF10677</t>
  </si>
  <si>
    <t>Protein of unknown function (DUF249)</t>
  </si>
  <si>
    <t>PF10678</t>
  </si>
  <si>
    <t>DUF2492</t>
  </si>
  <si>
    <t>Protein of unknown function (DUF2492)</t>
  </si>
  <si>
    <t>PF10679</t>
  </si>
  <si>
    <t>DUF2491</t>
  </si>
  <si>
    <t>Protein of unknown function (DUF2491)</t>
  </si>
  <si>
    <t>PF10680</t>
  </si>
  <si>
    <t>RRN9</t>
  </si>
  <si>
    <t>RNA polymerase I specific transcription initiation factor</t>
  </si>
  <si>
    <t>PF10681</t>
  </si>
  <si>
    <t>Rot1</t>
  </si>
  <si>
    <t>Chaperone for protein-folding within the ER, fungal</t>
  </si>
  <si>
    <t>PF10682</t>
  </si>
  <si>
    <t>UL4</t>
  </si>
  <si>
    <t>Glycoprotein of human cytomegalovirus HHV-5</t>
  </si>
  <si>
    <t>PF10683</t>
  </si>
  <si>
    <t>DBD_Tnp_Hermes</t>
  </si>
  <si>
    <t xml:space="preserve">Hermes transposase DNA-binding domain  </t>
  </si>
  <si>
    <t>PF10684</t>
  </si>
  <si>
    <t>BDM</t>
  </si>
  <si>
    <t>Putative biofilm-dependent modulation protein</t>
  </si>
  <si>
    <t>PF10685</t>
  </si>
  <si>
    <t>KGG</t>
  </si>
  <si>
    <t>Stress-induced bacterial acidophilic repeat motif</t>
  </si>
  <si>
    <t>PF10686</t>
  </si>
  <si>
    <t>DUF2493</t>
  </si>
  <si>
    <t>Protein of unknown function (DUF2493)</t>
  </si>
  <si>
    <t>PF10688</t>
  </si>
  <si>
    <t>Imp-YgjV</t>
  </si>
  <si>
    <t>Bacterial inner membrane protein</t>
  </si>
  <si>
    <t>PF10689</t>
  </si>
  <si>
    <t>DUF2496</t>
  </si>
  <si>
    <t>Protein of unknown function (DUF2496)</t>
  </si>
  <si>
    <t>PF10690</t>
  </si>
  <si>
    <t>Myticin-prepro</t>
  </si>
  <si>
    <t>Myticin pre-proprotein from the mussel</t>
  </si>
  <si>
    <t>PF10691</t>
  </si>
  <si>
    <t>DUF2497</t>
  </si>
  <si>
    <t xml:space="preserve">Protein of unknown function (DUF2497) </t>
  </si>
  <si>
    <t>PF10692</t>
  </si>
  <si>
    <t>DUF2498</t>
  </si>
  <si>
    <t>Protein of unknown function (DUF2498)</t>
  </si>
  <si>
    <t>PF10693</t>
  </si>
  <si>
    <t>DUF2499</t>
  </si>
  <si>
    <t>Protein of unknown function (DUF2499)</t>
  </si>
  <si>
    <t>PF10694</t>
  </si>
  <si>
    <t>DUF25</t>
  </si>
  <si>
    <t>Protein of unknown function (DUF25)</t>
  </si>
  <si>
    <t>PF10696</t>
  </si>
  <si>
    <t>Protein of unknown function (DUF251)</t>
  </si>
  <si>
    <t>PF10697</t>
  </si>
  <si>
    <t>Protein of unknown function (DUF252)</t>
  </si>
  <si>
    <t>PF10698</t>
  </si>
  <si>
    <t>DUF255</t>
  </si>
  <si>
    <t>Protein of unknown function (DUF255)</t>
  </si>
  <si>
    <t>PF10699</t>
  </si>
  <si>
    <t>HAP2-GCS1</t>
  </si>
  <si>
    <t>Male gamete fusion factor</t>
  </si>
  <si>
    <t>PF10702</t>
  </si>
  <si>
    <t>Protein of unknown function (DUF257)</t>
  </si>
  <si>
    <t>PF10703</t>
  </si>
  <si>
    <t>MoaF</t>
  </si>
  <si>
    <t>Molybdenum cofactor biosynthesis protein F</t>
  </si>
  <si>
    <t>PF10704</t>
  </si>
  <si>
    <t>Protein of unknown function (DUF258)</t>
  </si>
  <si>
    <t>PF10705</t>
  </si>
  <si>
    <t>Ycf15</t>
  </si>
  <si>
    <t>Chloroplast protein precursor Ycf15 putative</t>
  </si>
  <si>
    <t>PF10706</t>
  </si>
  <si>
    <t>Aminoglyc_resit</t>
  </si>
  <si>
    <t>Aminoglycoside-2''-adenylyltransferase</t>
  </si>
  <si>
    <t>PF10707</t>
  </si>
  <si>
    <t>YrbL-PhoP_reg</t>
  </si>
  <si>
    <t>PhoP regulatory network protein YrbL</t>
  </si>
  <si>
    <t>PF10708</t>
  </si>
  <si>
    <t>PF10709</t>
  </si>
  <si>
    <t>DUF2511</t>
  </si>
  <si>
    <t>Protein of unknown function (DUF2511)</t>
  </si>
  <si>
    <t>PF10710</t>
  </si>
  <si>
    <t>DUF2512</t>
  </si>
  <si>
    <t>Protein of unknown function (DUF2512)</t>
  </si>
  <si>
    <t>PF10711</t>
  </si>
  <si>
    <t>DUF2513</t>
  </si>
  <si>
    <t>Hypothetical protein (DUF2513)</t>
  </si>
  <si>
    <t>PF10712</t>
  </si>
  <si>
    <t>NAD-GH</t>
  </si>
  <si>
    <t>NAD-specific glutamate dehydrogenase</t>
  </si>
  <si>
    <t>PF10713</t>
  </si>
  <si>
    <t xml:space="preserve">Protein of unknown function (DUF259) </t>
  </si>
  <si>
    <t>PF10714</t>
  </si>
  <si>
    <t>LEA_6</t>
  </si>
  <si>
    <t>Late embryogenesis abundant protein 18</t>
  </si>
  <si>
    <t>PF10715</t>
  </si>
  <si>
    <t>REGB_T4</t>
  </si>
  <si>
    <t>Endoribonuclease RegB T4-bacteriophage encoded</t>
  </si>
  <si>
    <t>PF10716</t>
  </si>
  <si>
    <t>NdhL</t>
  </si>
  <si>
    <t>NADH dehydrogenase transmembrane subunit</t>
  </si>
  <si>
    <t>PF10717</t>
  </si>
  <si>
    <t>ODV-E18</t>
  </si>
  <si>
    <t>Occlusion-derived virus envelope protein ODV-E18</t>
  </si>
  <si>
    <t>PF10718</t>
  </si>
  <si>
    <t>Ycf34</t>
  </si>
  <si>
    <t>Hypothetical chloroplast protein Ycf34</t>
  </si>
  <si>
    <t>PF10719</t>
  </si>
  <si>
    <t>ComFB</t>
  </si>
  <si>
    <t>Late competence development protein ComFB</t>
  </si>
  <si>
    <t>PF10720</t>
  </si>
  <si>
    <t>DUF2515</t>
  </si>
  <si>
    <t>Protein of unknown function (DUF2515)</t>
  </si>
  <si>
    <t>PF10721</t>
  </si>
  <si>
    <t>DUF2514</t>
  </si>
  <si>
    <t>Protein of unknown function (DUF2514)</t>
  </si>
  <si>
    <t>PF10722</t>
  </si>
  <si>
    <t>YbjN</t>
  </si>
  <si>
    <t>Putative bacterial sensory transduction regulator</t>
  </si>
  <si>
    <t>PF10723</t>
  </si>
  <si>
    <t>RepB-RCR_reg</t>
  </si>
  <si>
    <t>Replication regulatory protein RepB</t>
  </si>
  <si>
    <t>PF10724</t>
  </si>
  <si>
    <t>DUF2516</t>
  </si>
  <si>
    <t>Protein of unknown function (DUF2516)</t>
  </si>
  <si>
    <t>PF10725</t>
  </si>
  <si>
    <t>DUF2517</t>
  </si>
  <si>
    <t>Protein of unknown function (DUF2517)</t>
  </si>
  <si>
    <t>PF10726</t>
  </si>
  <si>
    <t>DUF2518</t>
  </si>
  <si>
    <t>Protein of function (DUF2518)</t>
  </si>
  <si>
    <t>PF10727</t>
  </si>
  <si>
    <t>Rossmann-like</t>
  </si>
  <si>
    <t>Rossmann-like domain</t>
  </si>
  <si>
    <t>PF10728</t>
  </si>
  <si>
    <t>Domain of unknown function (DUF252)</t>
  </si>
  <si>
    <t>PF10729</t>
  </si>
  <si>
    <t>CedA</t>
  </si>
  <si>
    <t>Cell division activator CedA</t>
  </si>
  <si>
    <t>PF10730</t>
  </si>
  <si>
    <t>DUF2521</t>
  </si>
  <si>
    <t>Protein of unknown function (DUF2521)</t>
  </si>
  <si>
    <t>PF10731</t>
  </si>
  <si>
    <t>Anophelin</t>
  </si>
  <si>
    <t>Thrombin inhibitor from mosquito</t>
  </si>
  <si>
    <t>PF10732</t>
  </si>
  <si>
    <t>DUF2524</t>
  </si>
  <si>
    <t>Protein of unknown function (DUF2524)</t>
  </si>
  <si>
    <t>PF10733</t>
  </si>
  <si>
    <t>DUF2525</t>
  </si>
  <si>
    <t>Protein of unknown function (DUF2525)</t>
  </si>
  <si>
    <t>PF10734</t>
  </si>
  <si>
    <t>DUF2523</t>
  </si>
  <si>
    <t>Protein of unknown function (DUF2523)</t>
  </si>
  <si>
    <t>PF10735</t>
  </si>
  <si>
    <t>DUF2526</t>
  </si>
  <si>
    <t xml:space="preserve">Protein of unknown function (DUF2526)   </t>
  </si>
  <si>
    <t>PF10736</t>
  </si>
  <si>
    <t>DUF2527</t>
  </si>
  <si>
    <t xml:space="preserve">Protein of unknown function (DUF2627) </t>
  </si>
  <si>
    <t>PF10737</t>
  </si>
  <si>
    <t>GerPC</t>
  </si>
  <si>
    <t>Spore germination protein GerPC</t>
  </si>
  <si>
    <t>PF10738</t>
  </si>
  <si>
    <t>Lpp-LpqN</t>
  </si>
  <si>
    <t>Probable lipoprotein LpqN</t>
  </si>
  <si>
    <t>PF10739</t>
  </si>
  <si>
    <t>PF10740</t>
  </si>
  <si>
    <t>DUF2529</t>
  </si>
  <si>
    <t>Domain of unknown function (DUF2529)</t>
  </si>
  <si>
    <t>PF10741</t>
  </si>
  <si>
    <t>T2SSM_b</t>
  </si>
  <si>
    <t>Type II secretion system (T2SS), protein M subtype b</t>
  </si>
  <si>
    <t>PF10742</t>
  </si>
  <si>
    <t>DUF2555</t>
  </si>
  <si>
    <t>Protein of unknown function (DUF2555)</t>
  </si>
  <si>
    <t>PF10743</t>
  </si>
  <si>
    <t>Phage_Cox</t>
  </si>
  <si>
    <t>Regulatory phage protein cox</t>
  </si>
  <si>
    <t>PF10744</t>
  </si>
  <si>
    <t>Mediator of RNA polymerase II transcription subunit 1</t>
  </si>
  <si>
    <t>PF10745</t>
  </si>
  <si>
    <t>Protein of unknown function (DUF253)</t>
  </si>
  <si>
    <t>PF10746</t>
  </si>
  <si>
    <t>Phage_holin_2_2</t>
  </si>
  <si>
    <t>Phage holin T7 family, holin superfamily II</t>
  </si>
  <si>
    <t>PF10747</t>
  </si>
  <si>
    <t>DUF2522</t>
  </si>
  <si>
    <t>Protein of unknown function (DUF2522)</t>
  </si>
  <si>
    <t>PF10748</t>
  </si>
  <si>
    <t>DUF2531</t>
  </si>
  <si>
    <t>Protein of unknown function (DUF2531)</t>
  </si>
  <si>
    <t>PF10749</t>
  </si>
  <si>
    <t>DUF2534</t>
  </si>
  <si>
    <t>Protein of unknown function (DUF2534)</t>
  </si>
  <si>
    <t>PF10750</t>
  </si>
  <si>
    <t>DUF2536</t>
  </si>
  <si>
    <t>Protein of unknown function (DUF2536)</t>
  </si>
  <si>
    <t>PF10751</t>
  </si>
  <si>
    <t>DUF2535</t>
  </si>
  <si>
    <t>Protein of unknown function (DUF2535)</t>
  </si>
  <si>
    <t>PF10752</t>
  </si>
  <si>
    <t>DUF2533</t>
  </si>
  <si>
    <t xml:space="preserve">Protein of unknown function (DUF2533) </t>
  </si>
  <si>
    <t>PF10753</t>
  </si>
  <si>
    <t>DUF2566</t>
  </si>
  <si>
    <t>Protein of unknown function (DUF2566)</t>
  </si>
  <si>
    <t>PF10754</t>
  </si>
  <si>
    <t>DUF2569</t>
  </si>
  <si>
    <t>Protein of unknown function (DUF2569)</t>
  </si>
  <si>
    <t>PF10755</t>
  </si>
  <si>
    <t>DUF2585</t>
  </si>
  <si>
    <t>Protein of unknown function (DUF2585)</t>
  </si>
  <si>
    <t>PF10756</t>
  </si>
  <si>
    <t>bPH_6</t>
  </si>
  <si>
    <t>PF10757</t>
  </si>
  <si>
    <t>YbaJ</t>
  </si>
  <si>
    <t>Biofilm formation regulator YbaJ</t>
  </si>
  <si>
    <t>PF10758</t>
  </si>
  <si>
    <t>DUF2586</t>
  </si>
  <si>
    <t>Protein of unknown function (DUF2586)</t>
  </si>
  <si>
    <t>PF10759</t>
  </si>
  <si>
    <t>DUF2587</t>
  </si>
  <si>
    <t>Protein of unknown function (DUF2587)</t>
  </si>
  <si>
    <t>PF10761</t>
  </si>
  <si>
    <t>Protein of unknown function (DUF259)</t>
  </si>
  <si>
    <t>PF10762</t>
  </si>
  <si>
    <t>DUF2583</t>
  </si>
  <si>
    <t xml:space="preserve">Protein of unknown function (DUF2583)   </t>
  </si>
  <si>
    <t>PF10763</t>
  </si>
  <si>
    <t>DUF2584</t>
  </si>
  <si>
    <t>Protein of unknown function (DUF2584)</t>
  </si>
  <si>
    <t>PF10764</t>
  </si>
  <si>
    <t>Gin</t>
  </si>
  <si>
    <t>Inhibitor of sigma-G Gin</t>
  </si>
  <si>
    <t>PF10765</t>
  </si>
  <si>
    <t>DUF2591</t>
  </si>
  <si>
    <t>Protein of unknown function (DUF2591)</t>
  </si>
  <si>
    <t>PF10766</t>
  </si>
  <si>
    <t>AcrZ</t>
  </si>
  <si>
    <t>Multidrug efflux pump-associated protein AcrZ</t>
  </si>
  <si>
    <t>PF10767</t>
  </si>
  <si>
    <t>DUF2593</t>
  </si>
  <si>
    <t>Protein of unknown function (DUF2593)</t>
  </si>
  <si>
    <t>PF10768</t>
  </si>
  <si>
    <t>FliX</t>
  </si>
  <si>
    <t>Class II flagellar assembly regulator</t>
  </si>
  <si>
    <t>PF10769</t>
  </si>
  <si>
    <t>DUF2594</t>
  </si>
  <si>
    <t>Protein of unknown function (DUF2594)</t>
  </si>
  <si>
    <t>PF10771</t>
  </si>
  <si>
    <t>DUF2582</t>
  </si>
  <si>
    <t>Winged helix-turn-helix domain (DUF2582)</t>
  </si>
  <si>
    <t>PF10772</t>
  </si>
  <si>
    <t>DUF2597</t>
  </si>
  <si>
    <t>Protein of unknown function (DUF2597)</t>
  </si>
  <si>
    <t>PF10774</t>
  </si>
  <si>
    <t>DUF4226</t>
  </si>
  <si>
    <t>Domain of unknown function (DUF4226)</t>
  </si>
  <si>
    <t>PF10775</t>
  </si>
  <si>
    <t>ATP_sub_h</t>
  </si>
  <si>
    <t>ATP synthase complex subunit h</t>
  </si>
  <si>
    <t>PF10776</t>
  </si>
  <si>
    <t>Protein of unknown function (DUF26)</t>
  </si>
  <si>
    <t>PF10777</t>
  </si>
  <si>
    <t>YlaC</t>
  </si>
  <si>
    <t>Inner membrane protein YlaC</t>
  </si>
  <si>
    <t>PF10778</t>
  </si>
  <si>
    <t>DehI</t>
  </si>
  <si>
    <t>Halocarboxylic acid dehydrogenase DehI</t>
  </si>
  <si>
    <t>PF10779</t>
  </si>
  <si>
    <t>XhlA</t>
  </si>
  <si>
    <t>Haemolysin XhlA</t>
  </si>
  <si>
    <t>PF10780</t>
  </si>
  <si>
    <t>MRP_L53</t>
  </si>
  <si>
    <t>39S ribosomal protein L53/MRP-L53</t>
  </si>
  <si>
    <t>PF10781</t>
  </si>
  <si>
    <t>DSRB</t>
  </si>
  <si>
    <t>Dextransucrase DSRB</t>
  </si>
  <si>
    <t>PF10782</t>
  </si>
  <si>
    <t>zf-C2HCIx2C</t>
  </si>
  <si>
    <t>Zinc-finger</t>
  </si>
  <si>
    <t>PF10783</t>
  </si>
  <si>
    <t>DUF2599</t>
  </si>
  <si>
    <t>Protein of unknown function (DUF2599)</t>
  </si>
  <si>
    <t>PF10784</t>
  </si>
  <si>
    <t>Plasmid_stab_B</t>
  </si>
  <si>
    <t>Plasmid stability protein</t>
  </si>
  <si>
    <t>PF10785</t>
  </si>
  <si>
    <t>NADH-u_ox-rdase</t>
  </si>
  <si>
    <t>NADH-ubiquinone oxidoreductase complex I, 21 kDa subunit</t>
  </si>
  <si>
    <t>PF10786</t>
  </si>
  <si>
    <t>G6PD_bact</t>
  </si>
  <si>
    <t>Glucose-6-phosphate 1-dehydrogenase (EC 1.1.1.49)</t>
  </si>
  <si>
    <t>PF10787</t>
  </si>
  <si>
    <t>YfmQ</t>
  </si>
  <si>
    <t>Uncharacterised protein from bacillus cereus group</t>
  </si>
  <si>
    <t>PF10788</t>
  </si>
  <si>
    <t>Protein of unknown function (DUF263)</t>
  </si>
  <si>
    <t>PF10789</t>
  </si>
  <si>
    <t>Phage_RpbA</t>
  </si>
  <si>
    <t>Phage RNA polymerase binding, RpbA</t>
  </si>
  <si>
    <t>PF10790</t>
  </si>
  <si>
    <t>Protein of Unknown function (DUF264)</t>
  </si>
  <si>
    <t>PF10791</t>
  </si>
  <si>
    <t>F1F-ATPsyn_F</t>
  </si>
  <si>
    <t>Mitochondrial F1-F ATP synthase subunit F of fungi</t>
  </si>
  <si>
    <t>PF10792</t>
  </si>
  <si>
    <t>Protein of unknown function (DUF265)</t>
  </si>
  <si>
    <t>PF10793</t>
  </si>
  <si>
    <t>Gloverin</t>
  </si>
  <si>
    <t xml:space="preserve">Gloverin-like protein </t>
  </si>
  <si>
    <t>PF10794</t>
  </si>
  <si>
    <t>Protein of unknown function (DUF266)</t>
  </si>
  <si>
    <t>PF10795</t>
  </si>
  <si>
    <t>Protein of unknown function (DUF267)</t>
  </si>
  <si>
    <t>PF10796</t>
  </si>
  <si>
    <t>Anti-adapt_IraP</t>
  </si>
  <si>
    <t xml:space="preserve">Sigma-S stabilisation anti-adaptor protein </t>
  </si>
  <si>
    <t>PF10797</t>
  </si>
  <si>
    <t>YhfT</t>
  </si>
  <si>
    <t>PF10798</t>
  </si>
  <si>
    <t>YmgB</t>
  </si>
  <si>
    <t>Biofilm development protein YmgB/AriR</t>
  </si>
  <si>
    <t>PF10799</t>
  </si>
  <si>
    <t>YliH</t>
  </si>
  <si>
    <t>Biofilm formation protein (YliH/bssR)</t>
  </si>
  <si>
    <t>PF10800</t>
  </si>
  <si>
    <t>DUF2528</t>
  </si>
  <si>
    <t xml:space="preserve">Protein of unknown function (DUF2528) </t>
  </si>
  <si>
    <t>PF10801</t>
  </si>
  <si>
    <t>DUF2537</t>
  </si>
  <si>
    <t>Protein of unknown function (DUF2537)</t>
  </si>
  <si>
    <t>PF10802</t>
  </si>
  <si>
    <t>Protein of unknown function (DUF254)</t>
  </si>
  <si>
    <t>PF10803</t>
  </si>
  <si>
    <t>GerPB</t>
  </si>
  <si>
    <t>Spore germination GerPB</t>
  </si>
  <si>
    <t>PF10804</t>
  </si>
  <si>
    <t>DUF2538</t>
  </si>
  <si>
    <t xml:space="preserve">Protein of unknown function (DUF2538) </t>
  </si>
  <si>
    <t>PF10805</t>
  </si>
  <si>
    <t>Protein of unknown function (DUF273)</t>
  </si>
  <si>
    <t>PF10806</t>
  </si>
  <si>
    <t>SAM35</t>
  </si>
  <si>
    <t>SAM35, subunit of SAM coomplex</t>
  </si>
  <si>
    <t>PF10807</t>
  </si>
  <si>
    <t>DUF2541</t>
  </si>
  <si>
    <t>Protein of unknown function (DUF2541)</t>
  </si>
  <si>
    <t>PF10808</t>
  </si>
  <si>
    <t>DUF2542</t>
  </si>
  <si>
    <t xml:space="preserve">Protein of unknown function (DUF2542) </t>
  </si>
  <si>
    <t>PF10809</t>
  </si>
  <si>
    <t>DUF2732</t>
  </si>
  <si>
    <t>Protein of unknown function (DUF2732)</t>
  </si>
  <si>
    <t>PF10810</t>
  </si>
  <si>
    <t>DUF2545</t>
  </si>
  <si>
    <t xml:space="preserve">Protein of unknown function (DUF2545)   </t>
  </si>
  <si>
    <t>PF10811</t>
  </si>
  <si>
    <t>DUF2532</t>
  </si>
  <si>
    <t>Protein of unknown function (DUF2532)</t>
  </si>
  <si>
    <t>PF10812</t>
  </si>
  <si>
    <t>DUF2561</t>
  </si>
  <si>
    <t>Protein of unknown function (DUF2561)</t>
  </si>
  <si>
    <t>PF10813</t>
  </si>
  <si>
    <t>DUF2733</t>
  </si>
  <si>
    <t>Protein of unknown function (DUF2733)</t>
  </si>
  <si>
    <t>PF10814</t>
  </si>
  <si>
    <t>DUF2562</t>
  </si>
  <si>
    <t>Protein of unknown function (DUF2562)</t>
  </si>
  <si>
    <t>PF10815</t>
  </si>
  <si>
    <t>ComZ</t>
  </si>
  <si>
    <t>PF10816</t>
  </si>
  <si>
    <t>Domain of unknown function (DUF276)</t>
  </si>
  <si>
    <t>PF10817</t>
  </si>
  <si>
    <t>DUF2563</t>
  </si>
  <si>
    <t>Protein of unknown function (DUF2563)</t>
  </si>
  <si>
    <t>PF10818</t>
  </si>
  <si>
    <t>DUF2547</t>
  </si>
  <si>
    <t>Protein of unknown function (DUF2547)</t>
  </si>
  <si>
    <t>PF10819</t>
  </si>
  <si>
    <t>DUF2564</t>
  </si>
  <si>
    <t xml:space="preserve">Protein of unknown function (DUF2564)     </t>
  </si>
  <si>
    <t>PF10820</t>
  </si>
  <si>
    <t>DUF2543</t>
  </si>
  <si>
    <t>Protein of unknown function (DUF2543)</t>
  </si>
  <si>
    <t>PF10821</t>
  </si>
  <si>
    <t>DUF2567</t>
  </si>
  <si>
    <t>Protein of unknown function (DUF2567)</t>
  </si>
  <si>
    <t>PF10823</t>
  </si>
  <si>
    <t>DUF2568</t>
  </si>
  <si>
    <t>Protein of unknown function (DUF2568)</t>
  </si>
  <si>
    <t>PF10824</t>
  </si>
  <si>
    <t>T7SS_ESX_EspC</t>
  </si>
  <si>
    <t>Excreted virulence factor EspC, type VII ESX diderm</t>
  </si>
  <si>
    <t>PF10825</t>
  </si>
  <si>
    <t>DUF2752</t>
  </si>
  <si>
    <t>Protein of unknown function (DUF2752)</t>
  </si>
  <si>
    <t>PF10826</t>
  </si>
  <si>
    <t>DUF2551</t>
  </si>
  <si>
    <t xml:space="preserve">Protein of unknown function (DUF2551) </t>
  </si>
  <si>
    <t>PF10827</t>
  </si>
  <si>
    <t>DUF2552</t>
  </si>
  <si>
    <t xml:space="preserve">Protein of unknown function (DUF2552) </t>
  </si>
  <si>
    <t>PF10828</t>
  </si>
  <si>
    <t>PF10829</t>
  </si>
  <si>
    <t>DUF2554</t>
  </si>
  <si>
    <t>Protein of unknown function (DUF2554)</t>
  </si>
  <si>
    <t>PF10830</t>
  </si>
  <si>
    <t>DUF2553</t>
  </si>
  <si>
    <t>Protein of unknown function (DUF2553)</t>
  </si>
  <si>
    <t>PF10831</t>
  </si>
  <si>
    <t>DUF2556</t>
  </si>
  <si>
    <t>Protein of unknown function (DUF2556)</t>
  </si>
  <si>
    <t>PF10832</t>
  </si>
  <si>
    <t>DUF2559</t>
  </si>
  <si>
    <t>Protein of unknown function (DUF2559)</t>
  </si>
  <si>
    <t>PF10833</t>
  </si>
  <si>
    <t>DUF2572</t>
  </si>
  <si>
    <t>Protein of unknown function (DUF2572)</t>
  </si>
  <si>
    <t>PF10834</t>
  </si>
  <si>
    <t>DUF256</t>
  </si>
  <si>
    <t>Protein of unknown function (DUF256)</t>
  </si>
  <si>
    <t>PF10835</t>
  </si>
  <si>
    <t>DUF2573</t>
  </si>
  <si>
    <t>Protein of unknown function (DUF2573)</t>
  </si>
  <si>
    <t>PF10836</t>
  </si>
  <si>
    <t>DUF2574</t>
  </si>
  <si>
    <t xml:space="preserve">Protein of unknown function (DUF2574)  </t>
  </si>
  <si>
    <t>PF10837</t>
  </si>
  <si>
    <t>DUF2575</t>
  </si>
  <si>
    <t>Protein of unknown function (DUF2575)</t>
  </si>
  <si>
    <t>PF10838</t>
  </si>
  <si>
    <t>DUF2677</t>
  </si>
  <si>
    <t>Protein of unknown function (DUF2677)</t>
  </si>
  <si>
    <t>PF10839</t>
  </si>
  <si>
    <t>DUF2647</t>
  </si>
  <si>
    <t xml:space="preserve">Protein of unknown function (DUF2647)   </t>
  </si>
  <si>
    <t>PF10840</t>
  </si>
  <si>
    <t>DUF2645</t>
  </si>
  <si>
    <t>Protein of unknown function (DUF2645)</t>
  </si>
  <si>
    <t>PF10841</t>
  </si>
  <si>
    <t>DUF2644</t>
  </si>
  <si>
    <t>Protein of unknown function (DUF2644)</t>
  </si>
  <si>
    <t>PF10842</t>
  </si>
  <si>
    <t>DUF2642</t>
  </si>
  <si>
    <t>Protein of unknown function (DUF2642)</t>
  </si>
  <si>
    <t>PF10843</t>
  </si>
  <si>
    <t>DUF2578</t>
  </si>
  <si>
    <t>Protein of unknown function (DUF2578)</t>
  </si>
  <si>
    <t>PF10844</t>
  </si>
  <si>
    <t>DUF2577</t>
  </si>
  <si>
    <t>Protein of unknown function (DUF2577)</t>
  </si>
  <si>
    <t>PF10845</t>
  </si>
  <si>
    <t>DUF2576</t>
  </si>
  <si>
    <t>Protein of unknown function (DUF2576)</t>
  </si>
  <si>
    <t>PF10846</t>
  </si>
  <si>
    <t>DUF2722</t>
  </si>
  <si>
    <t>Protein of unknown function (DUF2722)</t>
  </si>
  <si>
    <t>PF10847</t>
  </si>
  <si>
    <t>DUF2656</t>
  </si>
  <si>
    <t>Protein of unknown function (DUF2656)</t>
  </si>
  <si>
    <t>PF10848</t>
  </si>
  <si>
    <t>DUF2655</t>
  </si>
  <si>
    <t>Protein of unknown function (DUF2655)</t>
  </si>
  <si>
    <t>PF10849</t>
  </si>
  <si>
    <t>DUF2654</t>
  </si>
  <si>
    <t>Protein of unknown function (DUF2654)</t>
  </si>
  <si>
    <t>PF10850</t>
  </si>
  <si>
    <t>DUF2653</t>
  </si>
  <si>
    <t>Protein of unknown function (DUF2653)</t>
  </si>
  <si>
    <t>PF10851</t>
  </si>
  <si>
    <t>DUF2652</t>
  </si>
  <si>
    <t xml:space="preserve">Protein of unknown function (DUF2652)   </t>
  </si>
  <si>
    <t>PF10852</t>
  </si>
  <si>
    <t>DUF2651</t>
  </si>
  <si>
    <t xml:space="preserve">Protein of unknown function (DUF2651)   </t>
  </si>
  <si>
    <t>PF10853</t>
  </si>
  <si>
    <t>PF10854</t>
  </si>
  <si>
    <t>DUF2649</t>
  </si>
  <si>
    <t>Protein of unknown function (DUF2649)</t>
  </si>
  <si>
    <t>PF10855</t>
  </si>
  <si>
    <t>DUF2648</t>
  </si>
  <si>
    <t>Protein of unknown function (DUF2648)</t>
  </si>
  <si>
    <t>PF10856</t>
  </si>
  <si>
    <t>DUF2678</t>
  </si>
  <si>
    <t>Protein of unknown function (DUF2678)</t>
  </si>
  <si>
    <t>PF10857</t>
  </si>
  <si>
    <t>Protein of unknown function (DUF271)</t>
  </si>
  <si>
    <t>PF10858</t>
  </si>
  <si>
    <t>DUF2659</t>
  </si>
  <si>
    <t>Protein of unknown function (DUF2659)</t>
  </si>
  <si>
    <t>PF10859</t>
  </si>
  <si>
    <t>PF10860</t>
  </si>
  <si>
    <t>DUF2661</t>
  </si>
  <si>
    <t>Protein of unknown function (DUF2661)</t>
  </si>
  <si>
    <t>PF10861</t>
  </si>
  <si>
    <t>DUF2784</t>
  </si>
  <si>
    <t>Protein of Unknown function (DUF2784)</t>
  </si>
  <si>
    <t>PF10862</t>
  </si>
  <si>
    <t>FcoT</t>
  </si>
  <si>
    <t>FcoT-like thioesterase domain</t>
  </si>
  <si>
    <t>PF10863</t>
  </si>
  <si>
    <t>PF10864</t>
  </si>
  <si>
    <t>DUF2663</t>
  </si>
  <si>
    <t>Protein of unknown function (DUF2663)</t>
  </si>
  <si>
    <t>PF10865</t>
  </si>
  <si>
    <t>Domain of unknown function (DUF273)</t>
  </si>
  <si>
    <t>PF10866</t>
  </si>
  <si>
    <t>DUF274</t>
  </si>
  <si>
    <t>Protein of unknown function (DUF274)</t>
  </si>
  <si>
    <t>PF10867</t>
  </si>
  <si>
    <t>DUF2664</t>
  </si>
  <si>
    <t>Protein of unknown function (DUF2664)</t>
  </si>
  <si>
    <t>PF10868</t>
  </si>
  <si>
    <t>Defensin_like</t>
  </si>
  <si>
    <t>Cysteine-rich antifungal protein 2, defensin-like</t>
  </si>
  <si>
    <t>PF10869</t>
  </si>
  <si>
    <t>DUF2666</t>
  </si>
  <si>
    <t xml:space="preserve">Protein of unknown function (DUF2666) </t>
  </si>
  <si>
    <t>PF10870</t>
  </si>
  <si>
    <t>DUF2729</t>
  </si>
  <si>
    <t>Protein of unknown function (DUF2729)</t>
  </si>
  <si>
    <t>PF10871</t>
  </si>
  <si>
    <t>DUF2748</t>
  </si>
  <si>
    <t>Protein of unknown function (DUF2748)</t>
  </si>
  <si>
    <t>PF10872</t>
  </si>
  <si>
    <t>PF10873</t>
  </si>
  <si>
    <t>DUF2668</t>
  </si>
  <si>
    <t>Protein of unknown function (DUF2668)</t>
  </si>
  <si>
    <t>PF10874</t>
  </si>
  <si>
    <t>DUF2746</t>
  </si>
  <si>
    <t>Protein of unknown function (DUF2746)</t>
  </si>
  <si>
    <t>PF10875</t>
  </si>
  <si>
    <t>PF10876</t>
  </si>
  <si>
    <t>Phage_TAC_9</t>
  </si>
  <si>
    <t>Phage tail assemb.y chaperone protein, TAC</t>
  </si>
  <si>
    <t>PF10877</t>
  </si>
  <si>
    <t>DUF2671</t>
  </si>
  <si>
    <t>Protein of unknown function (DUF2671)</t>
  </si>
  <si>
    <t>PF10878</t>
  </si>
  <si>
    <t>DUF2672</t>
  </si>
  <si>
    <t>Protein of unknown function (DUF2672)</t>
  </si>
  <si>
    <t>PF10879</t>
  </si>
  <si>
    <t>DUF2674</t>
  </si>
  <si>
    <t>Protein of unknown function (DUF2674)</t>
  </si>
  <si>
    <t>PF10880</t>
  </si>
  <si>
    <t>DUF2673</t>
  </si>
  <si>
    <t>Protein of unknown function (DUF2673)</t>
  </si>
  <si>
    <t>PF10881</t>
  </si>
  <si>
    <t>DUF2726</t>
  </si>
  <si>
    <t>Protein of unknown function (DUF2726)</t>
  </si>
  <si>
    <t>PF10882</t>
  </si>
  <si>
    <t>bPH_5</t>
  </si>
  <si>
    <t>PF10883</t>
  </si>
  <si>
    <t>DUF2681</t>
  </si>
  <si>
    <t>Protein of unknown function (DUF2681)</t>
  </si>
  <si>
    <t>PF10884</t>
  </si>
  <si>
    <t>DUF2683</t>
  </si>
  <si>
    <t>Protein of unknown function (DUF2683)</t>
  </si>
  <si>
    <t>PF10885</t>
  </si>
  <si>
    <t>DUF2684</t>
  </si>
  <si>
    <t>Protein of unknown function (DUF2684)</t>
  </si>
  <si>
    <t>PF10886</t>
  </si>
  <si>
    <t>DUF2685</t>
  </si>
  <si>
    <t>Protein of unknown function (DUF2685)</t>
  </si>
  <si>
    <t>PF10887</t>
  </si>
  <si>
    <t>DUF2686</t>
  </si>
  <si>
    <t>Protein of unknown function (DUF2686)</t>
  </si>
  <si>
    <t>PF10888</t>
  </si>
  <si>
    <t>DUF2742</t>
  </si>
  <si>
    <t>Protein of unknown function (DUF2742)</t>
  </si>
  <si>
    <t>PF10890</t>
  </si>
  <si>
    <t>DUF2741</t>
  </si>
  <si>
    <t>Protein of unknown function (DUF2741)</t>
  </si>
  <si>
    <t>PF10891</t>
  </si>
  <si>
    <t>DUF2719</t>
  </si>
  <si>
    <t>Protein of unknown function (DUF2719)</t>
  </si>
  <si>
    <t>PF10892</t>
  </si>
  <si>
    <t>DUF2688</t>
  </si>
  <si>
    <t>Protein of unknown function (DUF2688)</t>
  </si>
  <si>
    <t>PF10893</t>
  </si>
  <si>
    <t>DUF2724</t>
  </si>
  <si>
    <t>Protein of unknown function (DUF2724)</t>
  </si>
  <si>
    <t>PF10894</t>
  </si>
  <si>
    <t>DUF2689</t>
  </si>
  <si>
    <t>Protein of unknown function (DUF2689)</t>
  </si>
  <si>
    <t>PF10895</t>
  </si>
  <si>
    <t>DUF2715</t>
  </si>
  <si>
    <t>Protein of unknown function (DUF2715)</t>
  </si>
  <si>
    <t>PF10896</t>
  </si>
  <si>
    <t>DUF2714</t>
  </si>
  <si>
    <t>Protein of unknown function (DUF2714)</t>
  </si>
  <si>
    <t>PF10897</t>
  </si>
  <si>
    <t>DUF2713</t>
  </si>
  <si>
    <t>Protein of unknown function (DUF2713)</t>
  </si>
  <si>
    <t>PF10898</t>
  </si>
  <si>
    <t>DUF2716</t>
  </si>
  <si>
    <t>Protein of unknown function (DUF2716)</t>
  </si>
  <si>
    <t>PF10899</t>
  </si>
  <si>
    <t>AbiGi</t>
  </si>
  <si>
    <t>Putative abortive phage resistance protein AbiGi, antitoxin</t>
  </si>
  <si>
    <t>PF10901</t>
  </si>
  <si>
    <t>Protein of unknown function (DUF269)</t>
  </si>
  <si>
    <t>PF10902</t>
  </si>
  <si>
    <t>DUF2693</t>
  </si>
  <si>
    <t>Protein of unknown function (DUF2693)</t>
  </si>
  <si>
    <t>PF10903</t>
  </si>
  <si>
    <t>DUF2691</t>
  </si>
  <si>
    <t>Protein of unknown function (DUF2691)</t>
  </si>
  <si>
    <t>PF10904</t>
  </si>
  <si>
    <t>DUF2694</t>
  </si>
  <si>
    <t>Protein of unknown function (DUF2694)</t>
  </si>
  <si>
    <t>PF10905</t>
  </si>
  <si>
    <t>DUF2695</t>
  </si>
  <si>
    <t>Protein of unknown function (DUF2695)</t>
  </si>
  <si>
    <t>PF10906</t>
  </si>
  <si>
    <t>DUF2697</t>
  </si>
  <si>
    <t>Protein of unknown function (DUF2697)</t>
  </si>
  <si>
    <t>PF10907</t>
  </si>
  <si>
    <t>DUF2749</t>
  </si>
  <si>
    <t>Protein of unknown function (DUF2749)</t>
  </si>
  <si>
    <t>PF10908</t>
  </si>
  <si>
    <t>DUF2778</t>
  </si>
  <si>
    <t>Protein of unknown function (DUF2778)</t>
  </si>
  <si>
    <t>PF10909</t>
  </si>
  <si>
    <t>DUF2682</t>
  </si>
  <si>
    <t>Protein of unknown function (DUF2682)</t>
  </si>
  <si>
    <t>PF10910</t>
  </si>
  <si>
    <t>DUF2744</t>
  </si>
  <si>
    <t>Protein of unknown function (DUF2744)</t>
  </si>
  <si>
    <t>PF10911</t>
  </si>
  <si>
    <t>DUF2717</t>
  </si>
  <si>
    <t>Protein of unknown function (DUF2717)</t>
  </si>
  <si>
    <t>PF10912</t>
  </si>
  <si>
    <t>Protein of unknown function (DUF27)</t>
  </si>
  <si>
    <t>PF10913</t>
  </si>
  <si>
    <t>Protein of unknown function (DUF276)</t>
  </si>
  <si>
    <t>PF10914</t>
  </si>
  <si>
    <t>DUF2781</t>
  </si>
  <si>
    <t>Protein of unknown function (DUF2781)</t>
  </si>
  <si>
    <t>PF10915</t>
  </si>
  <si>
    <t>Protein of unknown function (DUF279)</t>
  </si>
  <si>
    <t>PF10916</t>
  </si>
  <si>
    <t>DUF2712</t>
  </si>
  <si>
    <t>Protein of unknown function (DUF2712)</t>
  </si>
  <si>
    <t>PF10917</t>
  </si>
  <si>
    <t>DUF278</t>
  </si>
  <si>
    <t>Protein of unknown function (DUF278)</t>
  </si>
  <si>
    <t>PF10918</t>
  </si>
  <si>
    <t>DUF2718</t>
  </si>
  <si>
    <t>Protein of unknown function (DUF2718)</t>
  </si>
  <si>
    <t>PF10920</t>
  </si>
  <si>
    <t>Protein of unknown function (DUF275)</t>
  </si>
  <si>
    <t>PF10921</t>
  </si>
  <si>
    <t>PF10922</t>
  </si>
  <si>
    <t>DUF2745</t>
  </si>
  <si>
    <t>Protein of unknown function (DUF2745)</t>
  </si>
  <si>
    <t>PF10923</t>
  </si>
  <si>
    <t>DUF2791</t>
  </si>
  <si>
    <t>P-loop Domain of unknown function (DUF2791)</t>
  </si>
  <si>
    <t>PF10924</t>
  </si>
  <si>
    <t>DUF2711</t>
  </si>
  <si>
    <t>Protein of unknown function (DUF2711)</t>
  </si>
  <si>
    <t>PF10925</t>
  </si>
  <si>
    <t>Protein of unknown function (DUF268)</t>
  </si>
  <si>
    <t>PF10926</t>
  </si>
  <si>
    <t>Protein of unknown function (DUF28)</t>
  </si>
  <si>
    <t>PF10927</t>
  </si>
  <si>
    <t>DUF2738</t>
  </si>
  <si>
    <t>Protein of unknown function (DUF2738)</t>
  </si>
  <si>
    <t>PF10928</t>
  </si>
  <si>
    <t>Protein of unknown function (DUF281)</t>
  </si>
  <si>
    <t>PF10929</t>
  </si>
  <si>
    <t>DUF2811</t>
  </si>
  <si>
    <t>Protein of unknown function (DUF2811)</t>
  </si>
  <si>
    <t>PF10930</t>
  </si>
  <si>
    <t>DUF2737</t>
  </si>
  <si>
    <t>Protein of unknown function (DUF2737)</t>
  </si>
  <si>
    <t>PF10931</t>
  </si>
  <si>
    <t>DUF2735</t>
  </si>
  <si>
    <t>Protein of unknown function (DUF2735)</t>
  </si>
  <si>
    <t>PF10932</t>
  </si>
  <si>
    <t>DUF2783</t>
  </si>
  <si>
    <t>Protein of unknown function (DUF2783)</t>
  </si>
  <si>
    <t>PF10933</t>
  </si>
  <si>
    <t>DUF2827</t>
  </si>
  <si>
    <t>Protein of unknown function (DUF2827)</t>
  </si>
  <si>
    <t>PF10934</t>
  </si>
  <si>
    <t>DUF2634</t>
  </si>
  <si>
    <t>Protein of unknown function (DUF2634)</t>
  </si>
  <si>
    <t>PF10935</t>
  </si>
  <si>
    <t>DUF2637</t>
  </si>
  <si>
    <t>Protein of unknown function (DUF2637)</t>
  </si>
  <si>
    <t>PF10936</t>
  </si>
  <si>
    <t>DUF2617</t>
  </si>
  <si>
    <t>Protein of unknown function DUF2617</t>
  </si>
  <si>
    <t>PF10937</t>
  </si>
  <si>
    <t>DUF2638</t>
  </si>
  <si>
    <t>Protein of unknown function (DUF2638)</t>
  </si>
  <si>
    <t>PF10938</t>
  </si>
  <si>
    <t>YfdX</t>
  </si>
  <si>
    <t>YfdX protein</t>
  </si>
  <si>
    <t>PF10939</t>
  </si>
  <si>
    <t>DUF2631</t>
  </si>
  <si>
    <t xml:space="preserve">Protein of unknown function (DUF2631)   </t>
  </si>
  <si>
    <t>PF10940</t>
  </si>
  <si>
    <t>DUF2618</t>
  </si>
  <si>
    <t>Protein of unknown function (DUF2618)</t>
  </si>
  <si>
    <t>PF10941</t>
  </si>
  <si>
    <t>PF10942</t>
  </si>
  <si>
    <t>DUF2619</t>
  </si>
  <si>
    <t>Protein of unknown function (DUF2619)</t>
  </si>
  <si>
    <t>PF10943</t>
  </si>
  <si>
    <t>DUF2632</t>
  </si>
  <si>
    <t>Protein of unknown function (DUF2632)</t>
  </si>
  <si>
    <t>PF10944</t>
  </si>
  <si>
    <t>PF10945</t>
  </si>
  <si>
    <t>CBP_BcsR</t>
  </si>
  <si>
    <t>Cellulose biosynthesis protein BcsR</t>
  </si>
  <si>
    <t>PF10946</t>
  </si>
  <si>
    <t>DUF2625</t>
  </si>
  <si>
    <t>Protein of unknown function DUF2625</t>
  </si>
  <si>
    <t>PF10947</t>
  </si>
  <si>
    <t>DUF2628</t>
  </si>
  <si>
    <t xml:space="preserve">Protein of unknown function (DUF2628)    </t>
  </si>
  <si>
    <t>PF10948</t>
  </si>
  <si>
    <t>DUF2635</t>
  </si>
  <si>
    <t>Protein of unknown function (DUF2635)</t>
  </si>
  <si>
    <t>PF10949</t>
  </si>
  <si>
    <t>DUF2777</t>
  </si>
  <si>
    <t>Protein of unknown function (DUF2777)</t>
  </si>
  <si>
    <t>PF10950</t>
  </si>
  <si>
    <t>DUF2775</t>
  </si>
  <si>
    <t>Protein of unknown function (DUF2775)</t>
  </si>
  <si>
    <t>PF10951</t>
  </si>
  <si>
    <t>DUF2776</t>
  </si>
  <si>
    <t>Protein of unknown function (DUF2776)</t>
  </si>
  <si>
    <t>PF10952</t>
  </si>
  <si>
    <t>DUF2753</t>
  </si>
  <si>
    <t>Protein of unknown function (DUF2753)</t>
  </si>
  <si>
    <t>PF10953</t>
  </si>
  <si>
    <t>DUF2754</t>
  </si>
  <si>
    <t>Protein of unknown function (DUF2754)</t>
  </si>
  <si>
    <t>PF10954</t>
  </si>
  <si>
    <t>DUF2755</t>
  </si>
  <si>
    <t>Protein of unknown function (DUF2755)</t>
  </si>
  <si>
    <t>PF10955</t>
  </si>
  <si>
    <t>DUF2757</t>
  </si>
  <si>
    <t>Protein of unknown function (DUF2757)</t>
  </si>
  <si>
    <t>PF10956</t>
  </si>
  <si>
    <t>DUF2756</t>
  </si>
  <si>
    <t>Protein of unknown function (DUF2756)</t>
  </si>
  <si>
    <t>PF10957</t>
  </si>
  <si>
    <t>DUF2758</t>
  </si>
  <si>
    <t>Protein of unknown function (DUF2758)</t>
  </si>
  <si>
    <t>PF10958</t>
  </si>
  <si>
    <t>DUF2759</t>
  </si>
  <si>
    <t>Protein of unknown function (DUF2759)</t>
  </si>
  <si>
    <t>PF10959</t>
  </si>
  <si>
    <t>DUF2761</t>
  </si>
  <si>
    <t>Protein of unknown function (DUF2761)</t>
  </si>
  <si>
    <t>PF10960</t>
  </si>
  <si>
    <t>Holin_BhlA</t>
  </si>
  <si>
    <t>BhlA holin family</t>
  </si>
  <si>
    <t>PF10961</t>
  </si>
  <si>
    <t>DUF2763</t>
  </si>
  <si>
    <t>Protein of unknown function (DUF2763)</t>
  </si>
  <si>
    <t>PF10962</t>
  </si>
  <si>
    <t>DUF2764</t>
  </si>
  <si>
    <t>Protein of unknown function (DUF2764)</t>
  </si>
  <si>
    <t>PF10963</t>
  </si>
  <si>
    <t>PF10964</t>
  </si>
  <si>
    <t>DUF2766</t>
  </si>
  <si>
    <t>Protein of unknown function (DUF2766)</t>
  </si>
  <si>
    <t>PF10965</t>
  </si>
  <si>
    <t>DUF2767</t>
  </si>
  <si>
    <t>Protein of unknown function (DUF2767)</t>
  </si>
  <si>
    <t>PF10966</t>
  </si>
  <si>
    <t>DUF2768</t>
  </si>
  <si>
    <t>Protein of unknown function (DUF2768)</t>
  </si>
  <si>
    <t>PF10967</t>
  </si>
  <si>
    <t>DUF2769</t>
  </si>
  <si>
    <t>Protein of unknown function (DUF2769)</t>
  </si>
  <si>
    <t>PF10968</t>
  </si>
  <si>
    <t>DUF277</t>
  </si>
  <si>
    <t>Protein of unknown function (DUF277)</t>
  </si>
  <si>
    <t>PF10969</t>
  </si>
  <si>
    <t>DUF2771</t>
  </si>
  <si>
    <t>Protein of unknown function (DUF2771)</t>
  </si>
  <si>
    <t>PF10970</t>
  </si>
  <si>
    <t>DUF2772</t>
  </si>
  <si>
    <t>Protein of unknown function (DUF2772)</t>
  </si>
  <si>
    <t>PF10971</t>
  </si>
  <si>
    <t>DUF2773</t>
  </si>
  <si>
    <t>Protein of unknown function (DUF2773)</t>
  </si>
  <si>
    <t>PF10972</t>
  </si>
  <si>
    <t>CsiV</t>
  </si>
  <si>
    <t>Peptidoglycan-binding protein, CsiV</t>
  </si>
  <si>
    <t>PF10973</t>
  </si>
  <si>
    <t>DUF2799</t>
  </si>
  <si>
    <t>Protein of unknown function (DUF2799)</t>
  </si>
  <si>
    <t>PF10974</t>
  </si>
  <si>
    <t>DUF284</t>
  </si>
  <si>
    <t>Protein of unknown function (DUF284)</t>
  </si>
  <si>
    <t>PF10975</t>
  </si>
  <si>
    <t>Protein of unknown function (DUF282)</t>
  </si>
  <si>
    <t>PF10976</t>
  </si>
  <si>
    <t>PF10977</t>
  </si>
  <si>
    <t>DUF2797</t>
  </si>
  <si>
    <t>Protein of unknown function (DUF2797)</t>
  </si>
  <si>
    <t>PF10978</t>
  </si>
  <si>
    <t>DUF2785</t>
  </si>
  <si>
    <t>Protein of unknown function (DUF2785)</t>
  </si>
  <si>
    <t>PF10979</t>
  </si>
  <si>
    <t>DUF2786</t>
  </si>
  <si>
    <t>Protein of unknown function (DUF2786)</t>
  </si>
  <si>
    <t>PF10980</t>
  </si>
  <si>
    <t>DUF2787</t>
  </si>
  <si>
    <t>Protein of unknown function (DUF2787)</t>
  </si>
  <si>
    <t>PF10981</t>
  </si>
  <si>
    <t>DUF2788</t>
  </si>
  <si>
    <t>Protein of unknown function (DUF2788)</t>
  </si>
  <si>
    <t>PF10982</t>
  </si>
  <si>
    <t>DUF2789</t>
  </si>
  <si>
    <t>Protein of unknown function (DUF2789)</t>
  </si>
  <si>
    <t>PF10983</t>
  </si>
  <si>
    <t>DUF2793</t>
  </si>
  <si>
    <t>Protein of unknown function (DUF2793)</t>
  </si>
  <si>
    <t>PF10984</t>
  </si>
  <si>
    <t>DUF2794</t>
  </si>
  <si>
    <t>Protein of unknown function (DUF2794)</t>
  </si>
  <si>
    <t>PF10985</t>
  </si>
  <si>
    <t>Protein of unknown function (DUF285)</t>
  </si>
  <si>
    <t>PF10986</t>
  </si>
  <si>
    <t>DUF2796</t>
  </si>
  <si>
    <t>Protein of unknown function (DUF2796)</t>
  </si>
  <si>
    <t>PF10987</t>
  </si>
  <si>
    <t>DUF286</t>
  </si>
  <si>
    <t>Protein of unknown function (DUF286)</t>
  </si>
  <si>
    <t>PF10988</t>
  </si>
  <si>
    <t>Putative auto-transporter adhesin, head GIN domain</t>
  </si>
  <si>
    <t>PF10989</t>
  </si>
  <si>
    <t>Protein of unknown function (DUF288)</t>
  </si>
  <si>
    <t>PF10990</t>
  </si>
  <si>
    <t>PF10991</t>
  </si>
  <si>
    <t>DUF2815</t>
  </si>
  <si>
    <t>Protein of unknown function (DUF2815)</t>
  </si>
  <si>
    <t>PF10992</t>
  </si>
  <si>
    <t>DUF2816</t>
  </si>
  <si>
    <t>Protein of unknown function (DUF2816)</t>
  </si>
  <si>
    <t>PF10993</t>
  </si>
  <si>
    <t>DUF2818</t>
  </si>
  <si>
    <t>Protein of unknown function (DUF2818)</t>
  </si>
  <si>
    <t>PF10994</t>
  </si>
  <si>
    <t>DUF2817</t>
  </si>
  <si>
    <t>Protein of unknown function (DUF2817)</t>
  </si>
  <si>
    <t>PF10995</t>
  </si>
  <si>
    <t>CBP_GIL</t>
  </si>
  <si>
    <t>GGDEF I-site like or GIL domain</t>
  </si>
  <si>
    <t>PF10996</t>
  </si>
  <si>
    <t>Beta-Casp</t>
  </si>
  <si>
    <t>Beta-Casp domain</t>
  </si>
  <si>
    <t>PF10997</t>
  </si>
  <si>
    <t>DUF2837</t>
  </si>
  <si>
    <t>Protein of unknown function (DUF2837)</t>
  </si>
  <si>
    <t>PF10998</t>
  </si>
  <si>
    <t>DUF2838</t>
  </si>
  <si>
    <t>Protein of unknown function (DUF2838)</t>
  </si>
  <si>
    <t>PF10999</t>
  </si>
  <si>
    <t>DUF2839</t>
  </si>
  <si>
    <t>Protein of unknown function (DUF2839)</t>
  </si>
  <si>
    <t>PF11000</t>
  </si>
  <si>
    <t>PF11001</t>
  </si>
  <si>
    <t>DUF2841</t>
  </si>
  <si>
    <t>Protein of unknown function (DUF2841)</t>
  </si>
  <si>
    <t>PF11002</t>
  </si>
  <si>
    <t>RDM</t>
  </si>
  <si>
    <t>RFPL defining motif (RDM)</t>
  </si>
  <si>
    <t>PF11003</t>
  </si>
  <si>
    <t>DUF2842</t>
  </si>
  <si>
    <t>Protein of unknown function (DUF2842)</t>
  </si>
  <si>
    <t>PF11004</t>
  </si>
  <si>
    <t>Kdo_hydroxy</t>
  </si>
  <si>
    <t>3-deoxy-D-manno-oct-2-ulosonic acid (Kdo) hydroxylase</t>
  </si>
  <si>
    <t>PF11005</t>
  </si>
  <si>
    <t>DUF2844</t>
  </si>
  <si>
    <t>Protein of unknown function (DUF2844)</t>
  </si>
  <si>
    <t>PF11006</t>
  </si>
  <si>
    <t>DUF2845</t>
  </si>
  <si>
    <t>Protein of unknown function (DUF2845)</t>
  </si>
  <si>
    <t>PF11007</t>
  </si>
  <si>
    <t>CotJA</t>
  </si>
  <si>
    <t>Spore coat associated protein JA (CotJA)</t>
  </si>
  <si>
    <t>PF11008</t>
  </si>
  <si>
    <t>DUF2846</t>
  </si>
  <si>
    <t>Protein of unknown function (DUF2846)</t>
  </si>
  <si>
    <t>PF11009</t>
  </si>
  <si>
    <t>DUF2847</t>
  </si>
  <si>
    <t>Protein of unknown function (DUF2847)</t>
  </si>
  <si>
    <t>PF11010</t>
  </si>
  <si>
    <t>DUF2848</t>
  </si>
  <si>
    <t>Protein of unknown function (DUF2848)</t>
  </si>
  <si>
    <t>PF11011</t>
  </si>
  <si>
    <t>DUF2849</t>
  </si>
  <si>
    <t>Protein of unknown function (DUF2849)</t>
  </si>
  <si>
    <t>PF11012</t>
  </si>
  <si>
    <t>PF11013</t>
  </si>
  <si>
    <t>DUF2851</t>
  </si>
  <si>
    <t>Protein of unknown function (DUF2851)</t>
  </si>
  <si>
    <t>PF11014</t>
  </si>
  <si>
    <t>DUF2852</t>
  </si>
  <si>
    <t>Protein of unknown function (DUF2852)</t>
  </si>
  <si>
    <t>PF11015</t>
  </si>
  <si>
    <t>DUF2853</t>
  </si>
  <si>
    <t>Protein of unknown function (DUF2853)</t>
  </si>
  <si>
    <t>PF11016</t>
  </si>
  <si>
    <t>DUF2854</t>
  </si>
  <si>
    <t>Protein of unknown function (DUF2854)</t>
  </si>
  <si>
    <t>PF11017</t>
  </si>
  <si>
    <t>DUF2855</t>
  </si>
  <si>
    <t>Protein of unknown function (DUF2855)</t>
  </si>
  <si>
    <t>PF11018</t>
  </si>
  <si>
    <t>Cuticle_3</t>
  </si>
  <si>
    <t>Pupal cuticle protein C1</t>
  </si>
  <si>
    <t>PF11019</t>
  </si>
  <si>
    <t>PF11020</t>
  </si>
  <si>
    <t>Domain of unknown function (DUF261)</t>
  </si>
  <si>
    <t>PF11021</t>
  </si>
  <si>
    <t>DUF2613</t>
  </si>
  <si>
    <t>Protein of unknown function (DUF2613)</t>
  </si>
  <si>
    <t>PF11022</t>
  </si>
  <si>
    <t>DUF2611</t>
  </si>
  <si>
    <t>Protein of unknown function (DUF2611)</t>
  </si>
  <si>
    <t>PF11023</t>
  </si>
  <si>
    <t>DUF2614</t>
  </si>
  <si>
    <t>PF11024</t>
  </si>
  <si>
    <t>DGF-1_4</t>
  </si>
  <si>
    <t>Dispersed gene family protein 1 of Trypanosoma cruzi region 4</t>
  </si>
  <si>
    <t>PF11025</t>
  </si>
  <si>
    <t>Glycoprotein GP4 of Cryptosporidium</t>
  </si>
  <si>
    <t>PF11026</t>
  </si>
  <si>
    <t>DUF2721</t>
  </si>
  <si>
    <t>Protein of unknown function (DUF2721)</t>
  </si>
  <si>
    <t>PF11027</t>
  </si>
  <si>
    <t>DUF2615</t>
  </si>
  <si>
    <t>Protein of unknown function (DUF2615)</t>
  </si>
  <si>
    <t>PF11028</t>
  </si>
  <si>
    <t>DUF2723</t>
  </si>
  <si>
    <t>Protein of unknown function (DUF2723)</t>
  </si>
  <si>
    <t>PF11029</t>
  </si>
  <si>
    <t>DAZAP2</t>
  </si>
  <si>
    <t>DAZ associated protein 2 (DAZAP2)</t>
  </si>
  <si>
    <t>PF11030</t>
  </si>
  <si>
    <t>Nucleocapsid-N</t>
  </si>
  <si>
    <t xml:space="preserve">Nucleocapsid protein N   </t>
  </si>
  <si>
    <t>PF11031</t>
  </si>
  <si>
    <t>Phage_holin_T</t>
  </si>
  <si>
    <t>Bacteriophage T holin</t>
  </si>
  <si>
    <t>PF11032</t>
  </si>
  <si>
    <t>ApoM</t>
  </si>
  <si>
    <t>ApoM domain</t>
  </si>
  <si>
    <t>PF11033</t>
  </si>
  <si>
    <t>ComJ</t>
  </si>
  <si>
    <t>Competence protein J (ComJ)</t>
  </si>
  <si>
    <t>PF11034</t>
  </si>
  <si>
    <t>DUF2823</t>
  </si>
  <si>
    <t>Protein of unknown function (DUF2823)</t>
  </si>
  <si>
    <t>PF11035</t>
  </si>
  <si>
    <t>SnAPC_2_like</t>
  </si>
  <si>
    <t>Small nuclear RNA activating complex subunit 2, SNAP19 Myb</t>
  </si>
  <si>
    <t>PF11036</t>
  </si>
  <si>
    <t>YqgB</t>
  </si>
  <si>
    <t>Virulence promoting factor</t>
  </si>
  <si>
    <t>PF11037</t>
  </si>
  <si>
    <t>Musclin</t>
  </si>
  <si>
    <t>Insulin-resistance promoting peptide in skeletal muscle</t>
  </si>
  <si>
    <t>PF11038</t>
  </si>
  <si>
    <t>DGF-1_5</t>
  </si>
  <si>
    <t>Dispersed gene family protein 1 of Trypanosoma cruzi region 5</t>
  </si>
  <si>
    <t>PF11039</t>
  </si>
  <si>
    <t>DUF2824</t>
  </si>
  <si>
    <t>Protein of unknown function (DUF2824)</t>
  </si>
  <si>
    <t>PF11040</t>
  </si>
  <si>
    <t>DGF-1_C</t>
  </si>
  <si>
    <t xml:space="preserve">Dispersed gene family protein 1 of Trypanosoma cruzi C-terminus </t>
  </si>
  <si>
    <t>PF11041</t>
  </si>
  <si>
    <t>DUF2612</t>
  </si>
  <si>
    <t>Protein of unknown function (DUF2612)</t>
  </si>
  <si>
    <t>PF11042</t>
  </si>
  <si>
    <t>PF11043</t>
  </si>
  <si>
    <t>DUF2856</t>
  </si>
  <si>
    <t>Protein of unknown function (DUF2856)</t>
  </si>
  <si>
    <t>PF11044</t>
  </si>
  <si>
    <t>TMEMspv1-c74-12</t>
  </si>
  <si>
    <t>Plectrovirus spv1-c74 ORF 12 transmembrane protein</t>
  </si>
  <si>
    <t>PF11045</t>
  </si>
  <si>
    <t>YbjM</t>
  </si>
  <si>
    <t>Putative inner membrane protein of Enterobacteriaceae</t>
  </si>
  <si>
    <t>PF11046</t>
  </si>
  <si>
    <t>HycA_repressor</t>
  </si>
  <si>
    <t>Transcriptional repressor of hyc and hyp operons</t>
  </si>
  <si>
    <t>PF11047</t>
  </si>
  <si>
    <t>SopD</t>
  </si>
  <si>
    <t>Salmonella outer protein D</t>
  </si>
  <si>
    <t>PF11049</t>
  </si>
  <si>
    <t>KSHV_K1</t>
  </si>
  <si>
    <t>Glycoprotein K1 of Kaposi's sarcoma-associated herpes virus</t>
  </si>
  <si>
    <t>PF11050</t>
  </si>
  <si>
    <t>Viral_env_E26</t>
  </si>
  <si>
    <t>Virus envelope protein E26</t>
  </si>
  <si>
    <t>PF11051</t>
  </si>
  <si>
    <t>Mannosyl_trans3</t>
  </si>
  <si>
    <t>Mannosyltransferase putative</t>
  </si>
  <si>
    <t>PF11052</t>
  </si>
  <si>
    <t>Tr-sialidase_C</t>
  </si>
  <si>
    <t>Trans-sialidase of Trypanosoma hydrophobic C-terminal</t>
  </si>
  <si>
    <t>PF11053</t>
  </si>
  <si>
    <t>DNA_Packaging</t>
  </si>
  <si>
    <t>Terminase DNA packaging enzyme</t>
  </si>
  <si>
    <t>PF11054</t>
  </si>
  <si>
    <t>Surface_antigen</t>
  </si>
  <si>
    <t>Sporozoite TA4 surface antigen</t>
  </si>
  <si>
    <t>PF11055</t>
  </si>
  <si>
    <t>Gsf2</t>
  </si>
  <si>
    <t>Glucose signalling factor 2</t>
  </si>
  <si>
    <t>PF11056</t>
  </si>
  <si>
    <t>UvsY</t>
  </si>
  <si>
    <t>Recombination, repair and ssDNA binding protein UvsY</t>
  </si>
  <si>
    <t>PF11057</t>
  </si>
  <si>
    <t>Cortexin</t>
  </si>
  <si>
    <t>Cortexin of kidney</t>
  </si>
  <si>
    <t>PF11058</t>
  </si>
  <si>
    <t>Ral</t>
  </si>
  <si>
    <t xml:space="preserve">Antirestriction protein Ral </t>
  </si>
  <si>
    <t>PF11059</t>
  </si>
  <si>
    <t>PF11060</t>
  </si>
  <si>
    <t>DUF2861</t>
  </si>
  <si>
    <t>Protein of unknown function (DUF2861)</t>
  </si>
  <si>
    <t>PF11061</t>
  </si>
  <si>
    <t>DUF2862</t>
  </si>
  <si>
    <t>Protein of unknown function (DUF2862)</t>
  </si>
  <si>
    <t>PF11062</t>
  </si>
  <si>
    <t>DUF2863</t>
  </si>
  <si>
    <t>Protein of unknown function (DUF2863)</t>
  </si>
  <si>
    <t>PF11064</t>
  </si>
  <si>
    <t>DUF2865</t>
  </si>
  <si>
    <t>Protein of unknown function (DUF2865)</t>
  </si>
  <si>
    <t>PF11065</t>
  </si>
  <si>
    <t>DUF2866</t>
  </si>
  <si>
    <t>Protein of unknown function (DUF2866)</t>
  </si>
  <si>
    <t>PF11066</t>
  </si>
  <si>
    <t>DUF2867</t>
  </si>
  <si>
    <t>Protein of unknown function (DUF2867)</t>
  </si>
  <si>
    <t>PF11067</t>
  </si>
  <si>
    <t>DUF2868</t>
  </si>
  <si>
    <t>Protein of unknown function (DUF2868)</t>
  </si>
  <si>
    <t>PF11068</t>
  </si>
  <si>
    <t>YlqD</t>
  </si>
  <si>
    <t>YlqD protein</t>
  </si>
  <si>
    <t>PF11069</t>
  </si>
  <si>
    <t>Protein of unknown function (DUF287)</t>
  </si>
  <si>
    <t>PF11070</t>
  </si>
  <si>
    <t>DUF2871</t>
  </si>
  <si>
    <t>Protein of unknown function (DUF2871)</t>
  </si>
  <si>
    <t>PF11071</t>
  </si>
  <si>
    <t>Nuc_deoxyri_tr3</t>
  </si>
  <si>
    <t>Nucleoside 2-deoxyribosyltransferase YtoQ</t>
  </si>
  <si>
    <t>PF11072</t>
  </si>
  <si>
    <t>DUF2859</t>
  </si>
  <si>
    <t>Protein of unknown function (DUF2859)</t>
  </si>
  <si>
    <t>PF11073</t>
  </si>
  <si>
    <t>NSs</t>
  </si>
  <si>
    <t xml:space="preserve">Rift valley fever virus non structural protein (NSs) like </t>
  </si>
  <si>
    <t>PF11074</t>
  </si>
  <si>
    <t>DUF2779</t>
  </si>
  <si>
    <t>Domain of unknown function(DUF2779)</t>
  </si>
  <si>
    <t>PF11075</t>
  </si>
  <si>
    <t>Protein of unknown function VcgC/VcgE (DUF278)</t>
  </si>
  <si>
    <t>PF11076</t>
  </si>
  <si>
    <t>YbhQ</t>
  </si>
  <si>
    <t>Putative inner membrane protein YbhQ</t>
  </si>
  <si>
    <t>PF11077</t>
  </si>
  <si>
    <t>DUF2616</t>
  </si>
  <si>
    <t>Protein of unknown function (DUF2616)</t>
  </si>
  <si>
    <t>PF11078</t>
  </si>
  <si>
    <t>Optomotor-blind</t>
  </si>
  <si>
    <t>Optomotor-blind protein N-terminal region</t>
  </si>
  <si>
    <t>PF11079</t>
  </si>
  <si>
    <t>YqhG</t>
  </si>
  <si>
    <t>Bacterial protein YqhG of unknown function</t>
  </si>
  <si>
    <t>PF11080</t>
  </si>
  <si>
    <t>DUF2622</t>
  </si>
  <si>
    <t>Protein of unknown function (DUF2622)</t>
  </si>
  <si>
    <t>PF11081</t>
  </si>
  <si>
    <t>PF11082</t>
  </si>
  <si>
    <t>PF11083</t>
  </si>
  <si>
    <t>Streptin-Immun</t>
  </si>
  <si>
    <t>Lantibiotic streptin immunity protein</t>
  </si>
  <si>
    <t>PF11084</t>
  </si>
  <si>
    <t>DUF2621</t>
  </si>
  <si>
    <t>Protein of unknown function (DUF2621)</t>
  </si>
  <si>
    <t>PF11085</t>
  </si>
  <si>
    <t>YqhR</t>
  </si>
  <si>
    <t>Conserved membrane protein YqhR</t>
  </si>
  <si>
    <t>PF11086</t>
  </si>
  <si>
    <t>DUF2878</t>
  </si>
  <si>
    <t>Protein of unknown function (DUF2878)</t>
  </si>
  <si>
    <t>PF11087</t>
  </si>
  <si>
    <t>PRD1_DD</t>
  </si>
  <si>
    <t>PRD1 phage membrane DNA delivery</t>
  </si>
  <si>
    <t>PF11088</t>
  </si>
  <si>
    <t>RL11D</t>
  </si>
  <si>
    <t>Glycoprotein encoding membrane proteins RL5A and RL6</t>
  </si>
  <si>
    <t>PF11089</t>
  </si>
  <si>
    <t>SyrA</t>
  </si>
  <si>
    <t>Exopolysaccharide production repressor</t>
  </si>
  <si>
    <t>PF11090</t>
  </si>
  <si>
    <t>DUF2833</t>
  </si>
  <si>
    <t>Protein of unknown function (DUF2833)</t>
  </si>
  <si>
    <t>PF11091</t>
  </si>
  <si>
    <t>T4_tail_cap</t>
  </si>
  <si>
    <t>Tail-tube assembly protein</t>
  </si>
  <si>
    <t>PF11092</t>
  </si>
  <si>
    <t>Alveol-reg_P311</t>
  </si>
  <si>
    <t>Neuronal protein 3.1 (p311)</t>
  </si>
  <si>
    <t>PF11093</t>
  </si>
  <si>
    <t>Mitochondr_Som1</t>
  </si>
  <si>
    <t>Mitochondrial export protein Som1</t>
  </si>
  <si>
    <t>PF11094</t>
  </si>
  <si>
    <t>UL11</t>
  </si>
  <si>
    <t>Membrane-associated tegument protein</t>
  </si>
  <si>
    <t>PF11095</t>
  </si>
  <si>
    <t>Gemin7</t>
  </si>
  <si>
    <t>Gem-associated protein 7 (Gemin7)</t>
  </si>
  <si>
    <t>PF11097</t>
  </si>
  <si>
    <t>DUF2883</t>
  </si>
  <si>
    <t>Protein of unknown function (DUF2883)</t>
  </si>
  <si>
    <t>PF11098</t>
  </si>
  <si>
    <t>Chlorosome_CsmC</t>
  </si>
  <si>
    <t>Chlorosome envelope protein C</t>
  </si>
  <si>
    <t>PF11099</t>
  </si>
  <si>
    <t>M11L</t>
  </si>
  <si>
    <t>Apoptosis regulator M11L like</t>
  </si>
  <si>
    <t>PF11100</t>
  </si>
  <si>
    <t>TrbE</t>
  </si>
  <si>
    <t xml:space="preserve">Conjugal transfer protein TrbE </t>
  </si>
  <si>
    <t>PF11101</t>
  </si>
  <si>
    <t>DUF2884</t>
  </si>
  <si>
    <t>Protein of unknown function (DUF2884)</t>
  </si>
  <si>
    <t>PF11102</t>
  </si>
  <si>
    <t>YjbF</t>
  </si>
  <si>
    <t>Group 4 capsule polysaccharide lipoprotein gfcB, YjbF</t>
  </si>
  <si>
    <t>PF11103</t>
  </si>
  <si>
    <t>DUF2887</t>
  </si>
  <si>
    <t>Protein of unknown function (DUF2887)</t>
  </si>
  <si>
    <t>PF11104</t>
  </si>
  <si>
    <t>PilM_2</t>
  </si>
  <si>
    <t>Type IV pilus assembly protein PilM;</t>
  </si>
  <si>
    <t>PF11105</t>
  </si>
  <si>
    <t>CCAP</t>
  </si>
  <si>
    <t>Arthropod cardioacceleratory peptide 2a</t>
  </si>
  <si>
    <t>PF11106</t>
  </si>
  <si>
    <t>YjbE</t>
  </si>
  <si>
    <t>Exopolysaccharide production protein YjbE</t>
  </si>
  <si>
    <t>PF11107</t>
  </si>
  <si>
    <t>FANCF</t>
  </si>
  <si>
    <t>Fanconi anemia group F protein (FANCF)</t>
  </si>
  <si>
    <t>PF11108</t>
  </si>
  <si>
    <t>Phage_glycop_gL</t>
  </si>
  <si>
    <t>Viral glycoprotein L</t>
  </si>
  <si>
    <t>PF11109</t>
  </si>
  <si>
    <t>RFamide_26RFa</t>
  </si>
  <si>
    <t xml:space="preserve">Orexigenic neuropeptide Qrfp/P518 </t>
  </si>
  <si>
    <t>PF11110</t>
  </si>
  <si>
    <t>Phage_hub_GP28</t>
  </si>
  <si>
    <t>Baseplate hub distal subunit</t>
  </si>
  <si>
    <t>PF11111</t>
  </si>
  <si>
    <t>CENP-M</t>
  </si>
  <si>
    <t>Centromere protein M (CENP-M)</t>
  </si>
  <si>
    <t>PF11112</t>
  </si>
  <si>
    <t>PyocinActivator</t>
  </si>
  <si>
    <t>Pyocin activator protein PrtN</t>
  </si>
  <si>
    <t>PF11113</t>
  </si>
  <si>
    <t>Phage_head_chap</t>
  </si>
  <si>
    <t>Head assembly gene product</t>
  </si>
  <si>
    <t>PF11114</t>
  </si>
  <si>
    <t>Minor_capsid_2</t>
  </si>
  <si>
    <t>PF11115</t>
  </si>
  <si>
    <t>DUF2623</t>
  </si>
  <si>
    <t>Protein of unknown function (DUF2623)</t>
  </si>
  <si>
    <t>PF11116</t>
  </si>
  <si>
    <t>DUF2624</t>
  </si>
  <si>
    <t>Protein of unknown function (DUF2624)</t>
  </si>
  <si>
    <t>PF11117</t>
  </si>
  <si>
    <t>DUF2626</t>
  </si>
  <si>
    <t>Protein of unknown function (DUF2626)</t>
  </si>
  <si>
    <t>PF11118</t>
  </si>
  <si>
    <t>DUF2627</t>
  </si>
  <si>
    <t>Protein of unknown function (DUF2627)</t>
  </si>
  <si>
    <t>PF11119</t>
  </si>
  <si>
    <t>DUF2633</t>
  </si>
  <si>
    <t>Protein of unknown function (DUF2633)</t>
  </si>
  <si>
    <t>PF11120</t>
  </si>
  <si>
    <t>CBP_BcsF</t>
  </si>
  <si>
    <t>Cellulose biosynthesis protein BcsF</t>
  </si>
  <si>
    <t>PF11121</t>
  </si>
  <si>
    <t>DUF2639</t>
  </si>
  <si>
    <t>Protein of unknown function (DUF2639)</t>
  </si>
  <si>
    <t>PF11122</t>
  </si>
  <si>
    <t>Spore-coat_CotD</t>
  </si>
  <si>
    <t>Inner spore coat protein D</t>
  </si>
  <si>
    <t>PF11123</t>
  </si>
  <si>
    <t>DNA_Packaging_2</t>
  </si>
  <si>
    <t xml:space="preserve">DNA packaging protein </t>
  </si>
  <si>
    <t>PF11124</t>
  </si>
  <si>
    <t>Pho86</t>
  </si>
  <si>
    <t>Inorganic phosphate transporter Pho86</t>
  </si>
  <si>
    <t>PF11125</t>
  </si>
  <si>
    <t>Protein of unknown function (DUF283)</t>
  </si>
  <si>
    <t>PF11126</t>
  </si>
  <si>
    <t>Phage_DsbA</t>
  </si>
  <si>
    <t>Transcriptional regulator DsbA</t>
  </si>
  <si>
    <t>PF11127</t>
  </si>
  <si>
    <t>DUF2892</t>
  </si>
  <si>
    <t>Protein of unknown function (DUF2892)</t>
  </si>
  <si>
    <t>PF11128</t>
  </si>
  <si>
    <t>Nucleocap_ssRNA</t>
  </si>
  <si>
    <t>Plant viral coat protein nucleocapsid</t>
  </si>
  <si>
    <t>PF11129</t>
  </si>
  <si>
    <t>EIAV_Rev</t>
  </si>
  <si>
    <t>Rev protein of equine infectious anaemia virus</t>
  </si>
  <si>
    <t>PF11130</t>
  </si>
  <si>
    <t>TraC_F_IV</t>
  </si>
  <si>
    <t>F pilus assembly Type-IV secretion system for plasmid transfer</t>
  </si>
  <si>
    <t>PF11131</t>
  </si>
  <si>
    <t>PhrC_PhrF</t>
  </si>
  <si>
    <t>Rap-phr extracellular signalling</t>
  </si>
  <si>
    <t>PF11132</t>
  </si>
  <si>
    <t>SplA</t>
  </si>
  <si>
    <t>Transcriptional regulator protein (SplA)</t>
  </si>
  <si>
    <t>PF11133</t>
  </si>
  <si>
    <t>Phage_head_fibr</t>
  </si>
  <si>
    <t>Head fiber protein</t>
  </si>
  <si>
    <t>PF11134</t>
  </si>
  <si>
    <t>Phage_stabilise</t>
  </si>
  <si>
    <t>Phage stabilisation protein</t>
  </si>
  <si>
    <t>PF11135</t>
  </si>
  <si>
    <t>DUF2888</t>
  </si>
  <si>
    <t>Protein of unknown function (DUF2888)</t>
  </si>
  <si>
    <t>PF11136</t>
  </si>
  <si>
    <t>DUF2889</t>
  </si>
  <si>
    <t>Protein of unknown function (DUF2889)</t>
  </si>
  <si>
    <t>PF11137</t>
  </si>
  <si>
    <t>Protein of unknown function (DUF299)</t>
  </si>
  <si>
    <t>PF11138</t>
  </si>
  <si>
    <t>DUF2911</t>
  </si>
  <si>
    <t>Protein of unknown function (DUF2911)</t>
  </si>
  <si>
    <t>PF11139</t>
  </si>
  <si>
    <t>SfLAP</t>
  </si>
  <si>
    <t>Sap, sulfolipid-1-addressing protein</t>
  </si>
  <si>
    <t>PF11140</t>
  </si>
  <si>
    <t>DUF2913</t>
  </si>
  <si>
    <t>Protein of unknown function (DUF2913)</t>
  </si>
  <si>
    <t>PF11141</t>
  </si>
  <si>
    <t>DUF2914</t>
  </si>
  <si>
    <t>Protein of unknown function (DUF2914)</t>
  </si>
  <si>
    <t>PF11142</t>
  </si>
  <si>
    <t>DUF2917</t>
  </si>
  <si>
    <t>Protein of unknown function (DUF2917)</t>
  </si>
  <si>
    <t>PF11143</t>
  </si>
  <si>
    <t>DUF2919</t>
  </si>
  <si>
    <t>Protein of unknown function (DUF2919)</t>
  </si>
  <si>
    <t>PF11144</t>
  </si>
  <si>
    <t>Protein of unknown function (DUF292)</t>
  </si>
  <si>
    <t>PF11145</t>
  </si>
  <si>
    <t>DUF2921</t>
  </si>
  <si>
    <t>Protein of unknown function (DUF2921)</t>
  </si>
  <si>
    <t>PF11146</t>
  </si>
  <si>
    <t>PF11148</t>
  </si>
  <si>
    <t>DUF2922</t>
  </si>
  <si>
    <t>Protein of unknown function (DUF2922)</t>
  </si>
  <si>
    <t>PF11149</t>
  </si>
  <si>
    <t>DUF2924</t>
  </si>
  <si>
    <t>Protein of unknown function (DUF2924)</t>
  </si>
  <si>
    <t>PF11150</t>
  </si>
  <si>
    <t>DUF2927</t>
  </si>
  <si>
    <t>Protein of unknown function (DUF2927)</t>
  </si>
  <si>
    <t>PF11151</t>
  </si>
  <si>
    <t>DUF2929</t>
  </si>
  <si>
    <t>Protein of unknown function (DUF2929)</t>
  </si>
  <si>
    <t>PF11152</t>
  </si>
  <si>
    <t>Protein of unknown function (DUF293)</t>
  </si>
  <si>
    <t>PF11153</t>
  </si>
  <si>
    <t>DUF2931</t>
  </si>
  <si>
    <t>Protein of unknown function (DUF2931)</t>
  </si>
  <si>
    <t>PF11154</t>
  </si>
  <si>
    <t>DUF2934</t>
  </si>
  <si>
    <t>Protein of unknown function (DUF2934)</t>
  </si>
  <si>
    <t>PF11155</t>
  </si>
  <si>
    <t>DUF2935</t>
  </si>
  <si>
    <t>Domain of unknown function (DUF2935)</t>
  </si>
  <si>
    <t>PF11157</t>
  </si>
  <si>
    <t>DUF2937</t>
  </si>
  <si>
    <t>Protein of unknown function (DUF2937)</t>
  </si>
  <si>
    <t>PF11158</t>
  </si>
  <si>
    <t>DUF2938</t>
  </si>
  <si>
    <t>Protein of unknown function (DUF2938)</t>
  </si>
  <si>
    <t>PF11159</t>
  </si>
  <si>
    <t>DUF2939</t>
  </si>
  <si>
    <t>Protein of unknown function (DUF2939)</t>
  </si>
  <si>
    <t>PF11160</t>
  </si>
  <si>
    <t>DUF2945</t>
  </si>
  <si>
    <t>Protein of unknown function (DUF2945)</t>
  </si>
  <si>
    <t>PF11161</t>
  </si>
  <si>
    <t>DUF2944</t>
  </si>
  <si>
    <t>Protein of unknown function (DUF2946)</t>
  </si>
  <si>
    <t>PF11162</t>
  </si>
  <si>
    <t>DUF2946</t>
  </si>
  <si>
    <t>PF11163</t>
  </si>
  <si>
    <t>DUF2947</t>
  </si>
  <si>
    <t>Protein of unknown function (DUF2947)</t>
  </si>
  <si>
    <t>PF11164</t>
  </si>
  <si>
    <t>DUF2948</t>
  </si>
  <si>
    <t>Protein of unknown function (DUF2948)</t>
  </si>
  <si>
    <t>PF11165</t>
  </si>
  <si>
    <t>DUF2949</t>
  </si>
  <si>
    <t>Protein of unknown function (DUF2949)</t>
  </si>
  <si>
    <t>PF11166</t>
  </si>
  <si>
    <t>DUF2951</t>
  </si>
  <si>
    <t>Protein of unknown function (DUF2951)</t>
  </si>
  <si>
    <t>PF11167</t>
  </si>
  <si>
    <t>DUF2953</t>
  </si>
  <si>
    <t>Protein of unknown function (DUF2953)</t>
  </si>
  <si>
    <t>PF11168</t>
  </si>
  <si>
    <t>DUF2955</t>
  </si>
  <si>
    <t>Protein of unknown function (DUF2955)</t>
  </si>
  <si>
    <t>PF11169</t>
  </si>
  <si>
    <t>DUF2956</t>
  </si>
  <si>
    <t>Protein of unknown function (DUF2956)</t>
  </si>
  <si>
    <t>PF11170</t>
  </si>
  <si>
    <t>DUF2957</t>
  </si>
  <si>
    <t>Protein of unknown function (DUF2957)</t>
  </si>
  <si>
    <t>PF11171</t>
  </si>
  <si>
    <t>DUF2958</t>
  </si>
  <si>
    <t>Protein of unknown function (DUF2958)</t>
  </si>
  <si>
    <t>PF11172</t>
  </si>
  <si>
    <t>DUF2959</t>
  </si>
  <si>
    <t>Protein of unknown function (DUF2959)</t>
  </si>
  <si>
    <t>PF11173</t>
  </si>
  <si>
    <t>Protein of unknown function (DUF296)</t>
  </si>
  <si>
    <t>PF11174</t>
  </si>
  <si>
    <t>Protein of unknown function (DUF297)</t>
  </si>
  <si>
    <t>PF11175</t>
  </si>
  <si>
    <t>DUF2961</t>
  </si>
  <si>
    <t>Protein of unknown function (DUF2961)</t>
  </si>
  <si>
    <t>PF11176</t>
  </si>
  <si>
    <t>DUF2962</t>
  </si>
  <si>
    <t>Protein of unknown function (DUF2962)</t>
  </si>
  <si>
    <t>PF11177</t>
  </si>
  <si>
    <t>DUF2964</t>
  </si>
  <si>
    <t>Protein of unknown function (DUF2964)</t>
  </si>
  <si>
    <t>PF11178</t>
  </si>
  <si>
    <t>DUF2963</t>
  </si>
  <si>
    <t>Protein of unknown function (DUF2963)</t>
  </si>
  <si>
    <t>PF11179</t>
  </si>
  <si>
    <t>DUF2967</t>
  </si>
  <si>
    <t>Protein of unknown function (DUF2967)</t>
  </si>
  <si>
    <t>PF11180</t>
  </si>
  <si>
    <t>DUF2968</t>
  </si>
  <si>
    <t>Protein of unknown function (DUF2968)</t>
  </si>
  <si>
    <t>PF11181</t>
  </si>
  <si>
    <t>YflT</t>
  </si>
  <si>
    <t>Heat induced stress protein YflT</t>
  </si>
  <si>
    <t>PF11182</t>
  </si>
  <si>
    <t>AlgF</t>
  </si>
  <si>
    <t xml:space="preserve">Alginate O-acetyl transferase AlgF </t>
  </si>
  <si>
    <t>PF11183</t>
  </si>
  <si>
    <t>PmrD</t>
  </si>
  <si>
    <t>Polymyxin resistance protein PmrD</t>
  </si>
  <si>
    <t>PF11184</t>
  </si>
  <si>
    <t>DUF2969</t>
  </si>
  <si>
    <t>Protein of unknown function (DUF2969)</t>
  </si>
  <si>
    <t>PF11185</t>
  </si>
  <si>
    <t>DUF2971</t>
  </si>
  <si>
    <t>Protein of unknown function (DUF2971)</t>
  </si>
  <si>
    <t>PF11186</t>
  </si>
  <si>
    <t>DUF2972</t>
  </si>
  <si>
    <t>Protein of unknown function (DUF2972)</t>
  </si>
  <si>
    <t>PF11187</t>
  </si>
  <si>
    <t>DUF2974</t>
  </si>
  <si>
    <t>Protein of unknown function (DUF2974)</t>
  </si>
  <si>
    <t>PF11188</t>
  </si>
  <si>
    <t>DUF2975</t>
  </si>
  <si>
    <t>Protein of unknown function (DUF2975)</t>
  </si>
  <si>
    <t>PF11189</t>
  </si>
  <si>
    <t>DUF2973</t>
  </si>
  <si>
    <t>Protein of unknown function (DUF2973)</t>
  </si>
  <si>
    <t>PF11190</t>
  </si>
  <si>
    <t>DUF2976</t>
  </si>
  <si>
    <t>Protein of unknown function (DUF2976)</t>
  </si>
  <si>
    <t>PF11191</t>
  </si>
  <si>
    <t>DUF2782</t>
  </si>
  <si>
    <t>Protein of unknown function (DUF2782)</t>
  </si>
  <si>
    <t>PF11192</t>
  </si>
  <si>
    <t>DUF2977</t>
  </si>
  <si>
    <t>Protein of unknown function (DUF2977)</t>
  </si>
  <si>
    <t>PF11193</t>
  </si>
  <si>
    <t>DUF2812</t>
  </si>
  <si>
    <t>Protein of unknown function (DUF2812)</t>
  </si>
  <si>
    <t>PF11195</t>
  </si>
  <si>
    <t>DUF2829</t>
  </si>
  <si>
    <t xml:space="preserve">Protein of unknown function (DUF2829) </t>
  </si>
  <si>
    <t>PF11196</t>
  </si>
  <si>
    <t>DUF2834</t>
  </si>
  <si>
    <t>Protein of unknown function (DUF2834)</t>
  </si>
  <si>
    <t>PF11197</t>
  </si>
  <si>
    <t>DUF2835</t>
  </si>
  <si>
    <t>Protein of unknown function (DUF2835)</t>
  </si>
  <si>
    <t>PF11198</t>
  </si>
  <si>
    <t>DUF2857</t>
  </si>
  <si>
    <t>Protein of unknown function (DUF2857)</t>
  </si>
  <si>
    <t>PF11199</t>
  </si>
  <si>
    <t>DUF2891</t>
  </si>
  <si>
    <t>Protein of unknown function (DUF2891)</t>
  </si>
  <si>
    <t>PF11200</t>
  </si>
  <si>
    <t>DUF2981</t>
  </si>
  <si>
    <t>Protein of unknown function (DUF2981)</t>
  </si>
  <si>
    <t>PF11201</t>
  </si>
  <si>
    <t>DUF2982</t>
  </si>
  <si>
    <t>Protein of unknown function (DUF2982)</t>
  </si>
  <si>
    <t>PF11202</t>
  </si>
  <si>
    <t>PRTase_1</t>
  </si>
  <si>
    <t>Phosphoribosyl transferase (PRTase)</t>
  </si>
  <si>
    <t>PF11203</t>
  </si>
  <si>
    <t>EccE</t>
  </si>
  <si>
    <t>Putative type VII ESX secretion system translocon, EccE</t>
  </si>
  <si>
    <t>PF11204</t>
  </si>
  <si>
    <t>DUF2985</t>
  </si>
  <si>
    <t>Protein of unknown function (DUF2985)</t>
  </si>
  <si>
    <t>PF11205</t>
  </si>
  <si>
    <t>DUF2987</t>
  </si>
  <si>
    <t>Protein of unknown function (DUF2987)</t>
  </si>
  <si>
    <t>PF11207</t>
  </si>
  <si>
    <t>DUF2989</t>
  </si>
  <si>
    <t>Protein of unknown function (DUF2989)</t>
  </si>
  <si>
    <t>PF11208</t>
  </si>
  <si>
    <t>DUF2992</t>
  </si>
  <si>
    <t>Protein of unknown function (DUF2992)</t>
  </si>
  <si>
    <t>PF11209</t>
  </si>
  <si>
    <t>DUF2993</t>
  </si>
  <si>
    <t>Protein of unknown function (DUF2993)</t>
  </si>
  <si>
    <t>PF11210</t>
  </si>
  <si>
    <t>DUF2996</t>
  </si>
  <si>
    <t>Protein of unknown function (DUF2996)</t>
  </si>
  <si>
    <t>PF11211</t>
  </si>
  <si>
    <t>DUF2997</t>
  </si>
  <si>
    <t>Protein of unknown function (DUF2997)</t>
  </si>
  <si>
    <t>PF11212</t>
  </si>
  <si>
    <t>DUF2999</t>
  </si>
  <si>
    <t>Protein of unknown function (DUF2999)</t>
  </si>
  <si>
    <t>PF11213</t>
  </si>
  <si>
    <t>DUF36</t>
  </si>
  <si>
    <t>Protein of unknown function (DUF36)</t>
  </si>
  <si>
    <t>PF11214</t>
  </si>
  <si>
    <t>Mediator complex subunit 2</t>
  </si>
  <si>
    <t>PF11215</t>
  </si>
  <si>
    <t>PF11216</t>
  </si>
  <si>
    <t>DUF312</t>
  </si>
  <si>
    <t>Protein of unknown function (DUF312)</t>
  </si>
  <si>
    <t>PF11217</t>
  </si>
  <si>
    <t>Protein of unknown function (DUF313)</t>
  </si>
  <si>
    <t>PF11218</t>
  </si>
  <si>
    <t>DUF311</t>
  </si>
  <si>
    <t>Protein of unknown function (DUF311)</t>
  </si>
  <si>
    <t>PF11219</t>
  </si>
  <si>
    <t>DUF314</t>
  </si>
  <si>
    <t>Protein of unknown function (DUF314)</t>
  </si>
  <si>
    <t>PF11220</t>
  </si>
  <si>
    <t>DUF315</t>
  </si>
  <si>
    <t>Protein of unknown function (DUF315)</t>
  </si>
  <si>
    <t>PF11221</t>
  </si>
  <si>
    <t>Med21</t>
  </si>
  <si>
    <t>Subunit 21 of Mediator complex</t>
  </si>
  <si>
    <t>PF11222</t>
  </si>
  <si>
    <t>DUF317</t>
  </si>
  <si>
    <t>Protein of unknown function (DUF317)</t>
  </si>
  <si>
    <t>PF11223</t>
  </si>
  <si>
    <t>Protein of unknown function (DUF32)</t>
  </si>
  <si>
    <t>PF11224</t>
  </si>
  <si>
    <t>DUF323</t>
  </si>
  <si>
    <t>Protein of unknown function (DUF323)</t>
  </si>
  <si>
    <t>PF11225</t>
  </si>
  <si>
    <t>DUF324</t>
  </si>
  <si>
    <t>Protein of unknown function (DUF324)</t>
  </si>
  <si>
    <t>PF11226</t>
  </si>
  <si>
    <t>DUF322</t>
  </si>
  <si>
    <t>Protein of unknown function (DUF322)</t>
  </si>
  <si>
    <t>PF11227</t>
  </si>
  <si>
    <t>Protein of unknown function (DUF325)</t>
  </si>
  <si>
    <t>PF11228</t>
  </si>
  <si>
    <t>PF11229</t>
  </si>
  <si>
    <t>PF11230</t>
  </si>
  <si>
    <t>Protein of unknown function (DUF329)</t>
  </si>
  <si>
    <t>PF11231</t>
  </si>
  <si>
    <t>Protein of unknown function (DUF334)</t>
  </si>
  <si>
    <t>PF11232</t>
  </si>
  <si>
    <t>Med25</t>
  </si>
  <si>
    <t>Mediator complex subunit 25 PTOV activation and synapsin 2</t>
  </si>
  <si>
    <t>PF11233</t>
  </si>
  <si>
    <t>DUF335</t>
  </si>
  <si>
    <t>Protein of unknown function (DUF335)</t>
  </si>
  <si>
    <t>PF11235</t>
  </si>
  <si>
    <t>Med25_SD1</t>
  </si>
  <si>
    <t>Mediator complex subunit 25 synapsin 1</t>
  </si>
  <si>
    <t>PF11236</t>
  </si>
  <si>
    <t>DUF337</t>
  </si>
  <si>
    <t>Protein of unknown function (DUF337)</t>
  </si>
  <si>
    <t>PF11237</t>
  </si>
  <si>
    <t>DUF338</t>
  </si>
  <si>
    <t>Protein of unknown function (DUF338)</t>
  </si>
  <si>
    <t>PF11238</t>
  </si>
  <si>
    <t>DUF339</t>
  </si>
  <si>
    <t>Protein of unknown function (DUF339)</t>
  </si>
  <si>
    <t>PF11239</t>
  </si>
  <si>
    <t>Protein of unknown function (DUF34)</t>
  </si>
  <si>
    <t>PF11240</t>
  </si>
  <si>
    <t>PF11241</t>
  </si>
  <si>
    <t>DUF343</t>
  </si>
  <si>
    <t>Protein of unknown function (DUF343)</t>
  </si>
  <si>
    <t>PF11242</t>
  </si>
  <si>
    <t>DUF2774</t>
  </si>
  <si>
    <t>Protein of unknown function (DUF2774)</t>
  </si>
  <si>
    <t>PF11243</t>
  </si>
  <si>
    <t>DUF345</t>
  </si>
  <si>
    <t>Protein of unknown function (DUF345)</t>
  </si>
  <si>
    <t>PF11244</t>
  </si>
  <si>
    <t>Med25_NR-box</t>
  </si>
  <si>
    <t>Mediator complex subunit 25 C-terminal NR box-containing</t>
  </si>
  <si>
    <t>PF11245</t>
  </si>
  <si>
    <t>DUF2544</t>
  </si>
  <si>
    <t>Protein of unknown function (DUF2544)</t>
  </si>
  <si>
    <t>PF11246</t>
  </si>
  <si>
    <t>Phage_gp53</t>
  </si>
  <si>
    <t>Base plate wedge protein 53</t>
  </si>
  <si>
    <t>PF11247</t>
  </si>
  <si>
    <t>DUF2675</t>
  </si>
  <si>
    <t xml:space="preserve">Protein of unknown function (DUF2675) </t>
  </si>
  <si>
    <t>PF11248</t>
  </si>
  <si>
    <t>Protein of unknown function (DUF346)</t>
  </si>
  <si>
    <t>PF11249</t>
  </si>
  <si>
    <t>Protein of unknown function (DUF347)</t>
  </si>
  <si>
    <t>PF11250</t>
  </si>
  <si>
    <t>FAF</t>
  </si>
  <si>
    <t>Fantastic Four meristem regulator</t>
  </si>
  <si>
    <t>PF11251</t>
  </si>
  <si>
    <t>Protein of unknown function (DUF35)</t>
  </si>
  <si>
    <t>PF11252</t>
  </si>
  <si>
    <t>DUF351</t>
  </si>
  <si>
    <t>Protein of unknown function (DUF351)</t>
  </si>
  <si>
    <t>PF11253</t>
  </si>
  <si>
    <t>DUF352</t>
  </si>
  <si>
    <t>Protein of unknown function (DUF352)</t>
  </si>
  <si>
    <t>PF11254</t>
  </si>
  <si>
    <t>DUF353</t>
  </si>
  <si>
    <t>Protein of unknown function (DUF353)</t>
  </si>
  <si>
    <t>PF11255</t>
  </si>
  <si>
    <t>PF11256</t>
  </si>
  <si>
    <t>DUF355</t>
  </si>
  <si>
    <t>Protein of unknown function (DUF355)</t>
  </si>
  <si>
    <t>PF11258</t>
  </si>
  <si>
    <t>Protein of unknown function (DUF348)</t>
  </si>
  <si>
    <t>PF11259</t>
  </si>
  <si>
    <t>PF11260</t>
  </si>
  <si>
    <t>Spidroin_MaSp</t>
  </si>
  <si>
    <t>Major ampullate spidroin 1 and 2</t>
  </si>
  <si>
    <t>PF11261</t>
  </si>
  <si>
    <t>IRF-2BP1_2</t>
  </si>
  <si>
    <t>Interferon regulatory factor 2-binding protein zinc finger</t>
  </si>
  <si>
    <t>PF11262</t>
  </si>
  <si>
    <t>Tho2</t>
  </si>
  <si>
    <t>Transcription factor/nuclear export subunit protein 2</t>
  </si>
  <si>
    <t>PF11263</t>
  </si>
  <si>
    <t>Attachment_P66</t>
  </si>
  <si>
    <t xml:space="preserve">Borrelia burgdorferi attachment protein P66 </t>
  </si>
  <si>
    <t>PF11264</t>
  </si>
  <si>
    <t>ThylakoidFormat</t>
  </si>
  <si>
    <t>Thylakoid formation protein</t>
  </si>
  <si>
    <t>PF11265</t>
  </si>
  <si>
    <t>Med25_VWA</t>
  </si>
  <si>
    <t>Mediator complex subunit 25 von Willebrand factor type A</t>
  </si>
  <si>
    <t>PF11266</t>
  </si>
  <si>
    <t>Protein of unknown function (DUF366)</t>
  </si>
  <si>
    <t>PF11267</t>
  </si>
  <si>
    <t>PF11268</t>
  </si>
  <si>
    <t>Protein of unknown function (DUF371)</t>
  </si>
  <si>
    <t>PF11269</t>
  </si>
  <si>
    <t>DUF369</t>
  </si>
  <si>
    <t>Protein of unknown function (DUF369)</t>
  </si>
  <si>
    <t>PF11270</t>
  </si>
  <si>
    <t>Protein of unknown function (DUF37)</t>
  </si>
  <si>
    <t>PF11271</t>
  </si>
  <si>
    <t>Protein of unknown function (DUF368)</t>
  </si>
  <si>
    <t>PF11272</t>
  </si>
  <si>
    <t>DUF372</t>
  </si>
  <si>
    <t>Protein of unknown function (DUF372)</t>
  </si>
  <si>
    <t>PF11273</t>
  </si>
  <si>
    <t>Protein of unknown function (DUF373)</t>
  </si>
  <si>
    <t>PF11274</t>
  </si>
  <si>
    <t>Protein of unknown function (DUF374)</t>
  </si>
  <si>
    <t>PF11275</t>
  </si>
  <si>
    <t>DUF377</t>
  </si>
  <si>
    <t>Protein of unknown function (DUF377)</t>
  </si>
  <si>
    <t>PF11276</t>
  </si>
  <si>
    <t>Protein of unknown function (DUF378)</t>
  </si>
  <si>
    <t>PF11277</t>
  </si>
  <si>
    <t>Med24_N</t>
  </si>
  <si>
    <t>Mediator complex subunit 24 N-terminal</t>
  </si>
  <si>
    <t>PF11278</t>
  </si>
  <si>
    <t>DUF379</t>
  </si>
  <si>
    <t>Protein of unknown function (DUF379)</t>
  </si>
  <si>
    <t>PF11279</t>
  </si>
  <si>
    <t>Protein of unknown function (DUF38)</t>
  </si>
  <si>
    <t>PF11280</t>
  </si>
  <si>
    <t>DUF381</t>
  </si>
  <si>
    <t>Protein of unknown function (DUF381)</t>
  </si>
  <si>
    <t>PF11281</t>
  </si>
  <si>
    <t>Protein of unknown function (DUF383)</t>
  </si>
  <si>
    <t>PF11282</t>
  </si>
  <si>
    <t>Protein of unknown function (DUF382)</t>
  </si>
  <si>
    <t>PF11283</t>
  </si>
  <si>
    <t>Protein of unknown function (DUF384)</t>
  </si>
  <si>
    <t>PF11284</t>
  </si>
  <si>
    <t>Protein of unknown function (DUF385)</t>
  </si>
  <si>
    <t>PF11285</t>
  </si>
  <si>
    <t>Protein of unknown function (DUF386)</t>
  </si>
  <si>
    <t>PF11286</t>
  </si>
  <si>
    <t>DUF387</t>
  </si>
  <si>
    <t>Protein of unknown function (DUF387)</t>
  </si>
  <si>
    <t>PF11287</t>
  </si>
  <si>
    <t>PF11288</t>
  </si>
  <si>
    <t>Protein of unknown function (DUF389)</t>
  </si>
  <si>
    <t>PF11289</t>
  </si>
  <si>
    <t>APA3_viroporin</t>
  </si>
  <si>
    <t>Coronavirus accessory protein 3a</t>
  </si>
  <si>
    <t>PF11290</t>
  </si>
  <si>
    <t>PF11291</t>
  </si>
  <si>
    <t>DUF391</t>
  </si>
  <si>
    <t>Protein of unknown function (DUF391)</t>
  </si>
  <si>
    <t>PF11292</t>
  </si>
  <si>
    <t>Protein of unknown function (DUF393)</t>
  </si>
  <si>
    <t>PF11293</t>
  </si>
  <si>
    <t>DUF394</t>
  </si>
  <si>
    <t>Protein of unknown function (DUF394)</t>
  </si>
  <si>
    <t>PF11294</t>
  </si>
  <si>
    <t>DUF395</t>
  </si>
  <si>
    <t>Protein of unknown function (DUF395)</t>
  </si>
  <si>
    <t>PF11295</t>
  </si>
  <si>
    <t>DUF396</t>
  </si>
  <si>
    <t>Protein of unknown function (DUF396)</t>
  </si>
  <si>
    <t>PF11296</t>
  </si>
  <si>
    <t>Protein of unknown function (DUF397)</t>
  </si>
  <si>
    <t>PF11297</t>
  </si>
  <si>
    <t>DUF398</t>
  </si>
  <si>
    <t>Protein of unknown function (DUF398)</t>
  </si>
  <si>
    <t>PF11298</t>
  </si>
  <si>
    <t>DUF399</t>
  </si>
  <si>
    <t>Protein of unknown function (DUF399)</t>
  </si>
  <si>
    <t>PF11299</t>
  </si>
  <si>
    <t>PF11300</t>
  </si>
  <si>
    <t>PF11301</t>
  </si>
  <si>
    <t>PF11302</t>
  </si>
  <si>
    <t>PF11303</t>
  </si>
  <si>
    <t>PF11304</t>
  </si>
  <si>
    <t>Protein of unknown function (DUF316)</t>
  </si>
  <si>
    <t>PF11305</t>
  </si>
  <si>
    <t>PF11306</t>
  </si>
  <si>
    <t>DUF318</t>
  </si>
  <si>
    <t>Protein of unknown function (DUF318)</t>
  </si>
  <si>
    <t>PF11307</t>
  </si>
  <si>
    <t>DUF319</t>
  </si>
  <si>
    <t>Protein of unknown function (DUF319)</t>
  </si>
  <si>
    <t>PF11308</t>
  </si>
  <si>
    <t>Glyco_hydro_129</t>
  </si>
  <si>
    <t>Glycosyl hydrolases related to GH11 family, GH129</t>
  </si>
  <si>
    <t>PF11309</t>
  </si>
  <si>
    <t>DUF3112</t>
  </si>
  <si>
    <t>Protein of unknown function (DUF3112)</t>
  </si>
  <si>
    <t>PF11310</t>
  </si>
  <si>
    <t>DUF3113</t>
  </si>
  <si>
    <t>Protein of unknown function (DUF3113)</t>
  </si>
  <si>
    <t>PF11311</t>
  </si>
  <si>
    <t>DUF3114</t>
  </si>
  <si>
    <t>Protein of unknown function (DUF3114)</t>
  </si>
  <si>
    <t>PF11312</t>
  </si>
  <si>
    <t>Methyltransf_34</t>
  </si>
  <si>
    <t>PF11313</t>
  </si>
  <si>
    <t>DUF3116</t>
  </si>
  <si>
    <t>Protein of unknown function (DUF3116)</t>
  </si>
  <si>
    <t>PF11314</t>
  </si>
  <si>
    <t>DUF3117</t>
  </si>
  <si>
    <t>Protein of unknown function (DUF3117)</t>
  </si>
  <si>
    <t>PF11315</t>
  </si>
  <si>
    <t>Med3</t>
  </si>
  <si>
    <t>Mediator complex subunit 3</t>
  </si>
  <si>
    <t>PF11316</t>
  </si>
  <si>
    <t>Rhamno_transf</t>
  </si>
  <si>
    <t xml:space="preserve">Putative rhamnosyl transferase </t>
  </si>
  <si>
    <t>PF11317</t>
  </si>
  <si>
    <t>DUF3119</t>
  </si>
  <si>
    <t>Protein of unknown function (DUF3119)</t>
  </si>
  <si>
    <t>PF11318</t>
  </si>
  <si>
    <t>PF11319</t>
  </si>
  <si>
    <t>VasI</t>
  </si>
  <si>
    <t>Type VI secretion system VasI, EvfG, VC_A118</t>
  </si>
  <si>
    <t>PF11320</t>
  </si>
  <si>
    <t>DUF3122</t>
  </si>
  <si>
    <t>Protein of unknown function (DUF3122)</t>
  </si>
  <si>
    <t>PF11321</t>
  </si>
  <si>
    <t>DUF3123</t>
  </si>
  <si>
    <t>Protein of unknown function (DUF3123)</t>
  </si>
  <si>
    <t>PF11322</t>
  </si>
  <si>
    <t>DUF3124</t>
  </si>
  <si>
    <t>Protein of unknown function (DUF3124)</t>
  </si>
  <si>
    <t>PF11323</t>
  </si>
  <si>
    <t>DUF3125</t>
  </si>
  <si>
    <t>Protein of unknown function (DUF3125)</t>
  </si>
  <si>
    <t>PF11324</t>
  </si>
  <si>
    <t>DUF3126</t>
  </si>
  <si>
    <t>Protein of unknown function (DUF3126)</t>
  </si>
  <si>
    <t>PF11325</t>
  </si>
  <si>
    <t>DUF3127</t>
  </si>
  <si>
    <t>Domain of unknown function (DUF3127)</t>
  </si>
  <si>
    <t>PF11326</t>
  </si>
  <si>
    <t>DUF3128</t>
  </si>
  <si>
    <t>Protein of unknown function (DUF3128)</t>
  </si>
  <si>
    <t>PF11327</t>
  </si>
  <si>
    <t>DUF3129</t>
  </si>
  <si>
    <t>Protein of unknown function (DUF3129)</t>
  </si>
  <si>
    <t>PF11328</t>
  </si>
  <si>
    <t>Protein of unknown function (DUF313</t>
  </si>
  <si>
    <t>PF11329</t>
  </si>
  <si>
    <t>DUF3131</t>
  </si>
  <si>
    <t>Protein of unknown function (DUF3131)</t>
  </si>
  <si>
    <t>PF11330</t>
  </si>
  <si>
    <t>DUF3132</t>
  </si>
  <si>
    <t>Protein of unknown function (DUF3132)</t>
  </si>
  <si>
    <t>PF11331</t>
  </si>
  <si>
    <t>zinc_ribbon_12</t>
  </si>
  <si>
    <t>Probable zinc-ribbon domain</t>
  </si>
  <si>
    <t>PF11332</t>
  </si>
  <si>
    <t>DUF3134</t>
  </si>
  <si>
    <t>Protein of unknown function (DUF3134)</t>
  </si>
  <si>
    <t>PF11333</t>
  </si>
  <si>
    <t>DUF3135</t>
  </si>
  <si>
    <t>Protein of unknown function (DUF3135)</t>
  </si>
  <si>
    <t>PF11334</t>
  </si>
  <si>
    <t>DUF3136</t>
  </si>
  <si>
    <t>Protein of unknown function (DUF3136)</t>
  </si>
  <si>
    <t>PF11335</t>
  </si>
  <si>
    <t>DUF3137</t>
  </si>
  <si>
    <t xml:space="preserve">Protein of unknown function (DUF3137) </t>
  </si>
  <si>
    <t>PF11336</t>
  </si>
  <si>
    <t>DUF3138</t>
  </si>
  <si>
    <t>Protein of unknown function (DUF3138)</t>
  </si>
  <si>
    <t>PF11337</t>
  </si>
  <si>
    <t>DUF3139</t>
  </si>
  <si>
    <t>Protein of unknown function (DUF3139)</t>
  </si>
  <si>
    <t>PF11338</t>
  </si>
  <si>
    <t>PF11339</t>
  </si>
  <si>
    <t>DUF3141</t>
  </si>
  <si>
    <t>Protein of unknown function (DUF3141)</t>
  </si>
  <si>
    <t>PF11340</t>
  </si>
  <si>
    <t>DUF3142</t>
  </si>
  <si>
    <t>Protein of unknown function (DUF3142)</t>
  </si>
  <si>
    <t>PF11341</t>
  </si>
  <si>
    <t>DUF3143</t>
  </si>
  <si>
    <t>Protein of unknown function (DUF3143)</t>
  </si>
  <si>
    <t>PF11342</t>
  </si>
  <si>
    <t>DUF3144</t>
  </si>
  <si>
    <t>Protein of unknown function (DUF3144)</t>
  </si>
  <si>
    <t>PF11343</t>
  </si>
  <si>
    <t>DUF3145</t>
  </si>
  <si>
    <t>Protein of unknown function (DUF3145)</t>
  </si>
  <si>
    <t>PF11344</t>
  </si>
  <si>
    <t>DUF3146</t>
  </si>
  <si>
    <t>Protein of unknown function (DUF3146)</t>
  </si>
  <si>
    <t>PF11345</t>
  </si>
  <si>
    <t>DUF3147</t>
  </si>
  <si>
    <t>Protein of unknown function (DUF3147)</t>
  </si>
  <si>
    <t>PF11346</t>
  </si>
  <si>
    <t>DUF3149</t>
  </si>
  <si>
    <t>Protein of unknown function (DUF3149)</t>
  </si>
  <si>
    <t>PF11347</t>
  </si>
  <si>
    <t>DUF3148</t>
  </si>
  <si>
    <t>Protein of unknown function (DUF3148)</t>
  </si>
  <si>
    <t>PF11348</t>
  </si>
  <si>
    <t>PF11349</t>
  </si>
  <si>
    <t>DUF3151</t>
  </si>
  <si>
    <t>Protein of unknown function (DUF3151)</t>
  </si>
  <si>
    <t>PF11350</t>
  </si>
  <si>
    <t>DUF3152</t>
  </si>
  <si>
    <t>Protein of unknown function (DUF3152)</t>
  </si>
  <si>
    <t>PF11351</t>
  </si>
  <si>
    <t>GTA_holin_3TM</t>
  </si>
  <si>
    <t>Holin of 3TMs, for gene-transfer release</t>
  </si>
  <si>
    <t>PF11352</t>
  </si>
  <si>
    <t>DUF3155</t>
  </si>
  <si>
    <t>Protein of unknown function (DUF3155)</t>
  </si>
  <si>
    <t>PF11353</t>
  </si>
  <si>
    <t>DUF3153</t>
  </si>
  <si>
    <t>Protein of unknown function (DUF3153)</t>
  </si>
  <si>
    <t>PF11354</t>
  </si>
  <si>
    <t>DUF3156</t>
  </si>
  <si>
    <t>Protein of unknown function (DUF3156)</t>
  </si>
  <si>
    <t>PF11355</t>
  </si>
  <si>
    <t>DUF3157</t>
  </si>
  <si>
    <t>Protein of unknown function (DUF3157)</t>
  </si>
  <si>
    <t>PF11356</t>
  </si>
  <si>
    <t>T2SSC</t>
  </si>
  <si>
    <t>Type II secretion system protein C</t>
  </si>
  <si>
    <t>PF11357</t>
  </si>
  <si>
    <t>Spy1</t>
  </si>
  <si>
    <t>Cell cycle regulatory protein</t>
  </si>
  <si>
    <t>PF11358</t>
  </si>
  <si>
    <t>DUF3158</t>
  </si>
  <si>
    <t>Protein of unknown function (DUF3158)</t>
  </si>
  <si>
    <t>PF11359</t>
  </si>
  <si>
    <t>gpUL132</t>
  </si>
  <si>
    <t>Glycoprotein UL132</t>
  </si>
  <si>
    <t>PF11360</t>
  </si>
  <si>
    <t>PF11361</t>
  </si>
  <si>
    <t>DUF3159</t>
  </si>
  <si>
    <t>Protein of unknown function (DUF3159)</t>
  </si>
  <si>
    <t>PF11362</t>
  </si>
  <si>
    <t>DUF3161</t>
  </si>
  <si>
    <t>Protein of unknown function (DUF3161)</t>
  </si>
  <si>
    <t>PF11363</t>
  </si>
  <si>
    <t>DUF3164</t>
  </si>
  <si>
    <t>Protein of unknown function (DUF3164)</t>
  </si>
  <si>
    <t>PF11364</t>
  </si>
  <si>
    <t>DUF3165</t>
  </si>
  <si>
    <t>Protein of unknown function (DUF3165)</t>
  </si>
  <si>
    <t>PF11365</t>
  </si>
  <si>
    <t>DUF3166</t>
  </si>
  <si>
    <t>Protein of unknown function (DUF3166)</t>
  </si>
  <si>
    <t>PF11367</t>
  </si>
  <si>
    <t>DUF3168</t>
  </si>
  <si>
    <t>Protein of unknown function (DUF3168)</t>
  </si>
  <si>
    <t>PF11368</t>
  </si>
  <si>
    <t>DUF3169</t>
  </si>
  <si>
    <t>Protein of unknown function (DUF3169)</t>
  </si>
  <si>
    <t>PF11369</t>
  </si>
  <si>
    <t>PF11371</t>
  </si>
  <si>
    <t>DUF3172</t>
  </si>
  <si>
    <t>Protein of unknown function (DUF3172)</t>
  </si>
  <si>
    <t>PF11372</t>
  </si>
  <si>
    <t>DUF3173</t>
  </si>
  <si>
    <t>Domain of unknown function (DUF3173)</t>
  </si>
  <si>
    <t>PF11373</t>
  </si>
  <si>
    <t>DUF3175</t>
  </si>
  <si>
    <t>Protein of unknown function (DUF3175)</t>
  </si>
  <si>
    <t>PF11374</t>
  </si>
  <si>
    <t>DUF3176</t>
  </si>
  <si>
    <t>Protein of unknown function (DUF3176)</t>
  </si>
  <si>
    <t>PF11375</t>
  </si>
  <si>
    <t>DUF3177</t>
  </si>
  <si>
    <t>Protein of unknown function (DUF3177)</t>
  </si>
  <si>
    <t>PF11376</t>
  </si>
  <si>
    <t>DUF3179</t>
  </si>
  <si>
    <t>Protein of unknown function (DUF3179)</t>
  </si>
  <si>
    <t>PF11377</t>
  </si>
  <si>
    <t>PF11378</t>
  </si>
  <si>
    <t>DUF3181</t>
  </si>
  <si>
    <t>Protein of unknown function (DUF3181)</t>
  </si>
  <si>
    <t>PF11379</t>
  </si>
  <si>
    <t>DUF3182</t>
  </si>
  <si>
    <t>Protein of unknown function (DUF3182)</t>
  </si>
  <si>
    <t>PF11380</t>
  </si>
  <si>
    <t>Stealth_CR2</t>
  </si>
  <si>
    <t>Stealth protein CR2, conserved region 2</t>
  </si>
  <si>
    <t>PF11381</t>
  </si>
  <si>
    <t>DUF3185</t>
  </si>
  <si>
    <t>Protein of unknown function (DUF3185)</t>
  </si>
  <si>
    <t>PF11382</t>
  </si>
  <si>
    <t>MctB</t>
  </si>
  <si>
    <t>Copper transport outer membrane protein, MctB</t>
  </si>
  <si>
    <t>PF11383</t>
  </si>
  <si>
    <t>DUF3187</t>
  </si>
  <si>
    <t>Protein of unknown function (DUF3187)</t>
  </si>
  <si>
    <t>PF11384</t>
  </si>
  <si>
    <t>DUF3188</t>
  </si>
  <si>
    <t>Protein of unknown function (DUF3188)</t>
  </si>
  <si>
    <t>PF11385</t>
  </si>
  <si>
    <t>DUF3189</t>
  </si>
  <si>
    <t>Protein of unknown function (DUF3189)</t>
  </si>
  <si>
    <t>PF11386</t>
  </si>
  <si>
    <t>VERL</t>
  </si>
  <si>
    <t>Vitelline envelope receptor for lysin</t>
  </si>
  <si>
    <t>PF11387</t>
  </si>
  <si>
    <t>DUF2795</t>
  </si>
  <si>
    <t>Protein of unknown function (DUF2795)</t>
  </si>
  <si>
    <t>PF11388</t>
  </si>
  <si>
    <t>DotA</t>
  </si>
  <si>
    <t>Phagosome trafficking protein DotA</t>
  </si>
  <si>
    <t>PF11389</t>
  </si>
  <si>
    <t>Porin_OmpL1</t>
  </si>
  <si>
    <t>Leptospira porin protein OmpL1</t>
  </si>
  <si>
    <t>PF11390</t>
  </si>
  <si>
    <t>FdsD</t>
  </si>
  <si>
    <t>NADH-dependant formate dehydrogenase delta subunit FdsD</t>
  </si>
  <si>
    <t>PF11391</t>
  </si>
  <si>
    <t>DUF2798</t>
  </si>
  <si>
    <t>Protein of unknown function (DUF2798)</t>
  </si>
  <si>
    <t>PF11392</t>
  </si>
  <si>
    <t>DUF2877</t>
  </si>
  <si>
    <t>Protein of unknown function (DUF2877)</t>
  </si>
  <si>
    <t>PF11393</t>
  </si>
  <si>
    <t>T4BSS_DotI_IcmL</t>
  </si>
  <si>
    <t>Type-IV b secretion system, inner-membrane complex component</t>
  </si>
  <si>
    <t>PF11394</t>
  </si>
  <si>
    <t>DUF2875</t>
  </si>
  <si>
    <t>Protein of unknown function (DUF2875)</t>
  </si>
  <si>
    <t>PF11395</t>
  </si>
  <si>
    <t>DUF2873</t>
  </si>
  <si>
    <t>Protein of unknown function (DUF2873)</t>
  </si>
  <si>
    <t>PF11396</t>
  </si>
  <si>
    <t>PepSY_like</t>
  </si>
  <si>
    <t>Putative beta-lactamase-inhibitor-like, PepSY-like</t>
  </si>
  <si>
    <t>PF11397</t>
  </si>
  <si>
    <t>GlcNAc</t>
  </si>
  <si>
    <t>Glycosyltransferase (GlcNAc)</t>
  </si>
  <si>
    <t>PF11398</t>
  </si>
  <si>
    <t>DUF2813</t>
  </si>
  <si>
    <t>Protein of unknown function (DUF2813)</t>
  </si>
  <si>
    <t>PF11399</t>
  </si>
  <si>
    <t>DUF3192</t>
  </si>
  <si>
    <t>Protein of unknown function (DUF3192)</t>
  </si>
  <si>
    <t>PF11401</t>
  </si>
  <si>
    <t>Tetrabrachion</t>
  </si>
  <si>
    <t>PF11402</t>
  </si>
  <si>
    <t>Antifungal_prot</t>
  </si>
  <si>
    <t>Antifungal protein</t>
  </si>
  <si>
    <t>PF11403</t>
  </si>
  <si>
    <t>Yeast_MT</t>
  </si>
  <si>
    <t>Yeast metallothionein</t>
  </si>
  <si>
    <t>PF11404</t>
  </si>
  <si>
    <t>Potassium_chann</t>
  </si>
  <si>
    <t>Potassium voltage-gated channel</t>
  </si>
  <si>
    <t>PF11405</t>
  </si>
  <si>
    <t>Inhibitor_I67</t>
  </si>
  <si>
    <t>Bromelain inhibitor VI</t>
  </si>
  <si>
    <t>PF11406</t>
  </si>
  <si>
    <t>Tachystatin_A</t>
  </si>
  <si>
    <t>Antimicrobial peptide tachystatin A</t>
  </si>
  <si>
    <t>PF11407</t>
  </si>
  <si>
    <t>RestrictionMunI</t>
  </si>
  <si>
    <t>Type II restriction enzyme MunI</t>
  </si>
  <si>
    <t>PF11408</t>
  </si>
  <si>
    <t>Helicase_Sgs1</t>
  </si>
  <si>
    <t>Sgs1 RecQ helicase</t>
  </si>
  <si>
    <t>PF11409</t>
  </si>
  <si>
    <t>SARA</t>
  </si>
  <si>
    <t>Smad anchor for receptor activation (SARA)</t>
  </si>
  <si>
    <t>PF11410</t>
  </si>
  <si>
    <t>Antifungal_pept</t>
  </si>
  <si>
    <t>Antifungal peptide</t>
  </si>
  <si>
    <t>PF11411</t>
  </si>
  <si>
    <t>DNA_ligase_IV</t>
  </si>
  <si>
    <t>DNA ligase IV</t>
  </si>
  <si>
    <t>PF11412</t>
  </si>
  <si>
    <t>DsbC</t>
  </si>
  <si>
    <t>Disulphide bond corrector protein DsbC</t>
  </si>
  <si>
    <t>PF11413</t>
  </si>
  <si>
    <t>HIF-1</t>
  </si>
  <si>
    <t>Hypoxia-inducible factor-1</t>
  </si>
  <si>
    <t>PF11414</t>
  </si>
  <si>
    <t>Suppressor_APC</t>
  </si>
  <si>
    <t>Adenomatous polyposis coli tumour suppressor protein</t>
  </si>
  <si>
    <t>PF11415</t>
  </si>
  <si>
    <t>Toxin_37</t>
  </si>
  <si>
    <t>Antifungal peptide termicin</t>
  </si>
  <si>
    <t>PF11416</t>
  </si>
  <si>
    <t>Syntaxin-5_N</t>
  </si>
  <si>
    <t>Syntaxin-5 N-terminal, Sly1p-binding domain</t>
  </si>
  <si>
    <t>PF11417</t>
  </si>
  <si>
    <t>Inhibitor_G39P</t>
  </si>
  <si>
    <t>Loader and inhibitor of phage G4P</t>
  </si>
  <si>
    <t>PF11418</t>
  </si>
  <si>
    <t>Scaffolding_pro</t>
  </si>
  <si>
    <t>Phi29 scaffolding protein</t>
  </si>
  <si>
    <t>PF11419</t>
  </si>
  <si>
    <t>DUF3194</t>
  </si>
  <si>
    <t>Protein of unknown function (DUF3194)</t>
  </si>
  <si>
    <t>PF11420</t>
  </si>
  <si>
    <t>Subtilosin_A</t>
  </si>
  <si>
    <t>Bacteriocin subtilosin A</t>
  </si>
  <si>
    <t>PF11421</t>
  </si>
  <si>
    <t>Synthase_beta</t>
  </si>
  <si>
    <t>ATP synthase F1 beta subunit</t>
  </si>
  <si>
    <t>PF11422</t>
  </si>
  <si>
    <t>IBP39</t>
  </si>
  <si>
    <t>Initiator binding protein 39 kDa</t>
  </si>
  <si>
    <t>PF11423</t>
  </si>
  <si>
    <t>Repressor_Mnt</t>
  </si>
  <si>
    <t>Regulatory protein Mnt</t>
  </si>
  <si>
    <t>PF11424</t>
  </si>
  <si>
    <t>DUF3195</t>
  </si>
  <si>
    <t>Protein of unknown function (DUF3195)</t>
  </si>
  <si>
    <t>PF11426</t>
  </si>
  <si>
    <t>Tn7_TnsC_Int</t>
  </si>
  <si>
    <t>Tn7 transposition regulator TnsC</t>
  </si>
  <si>
    <t>PF11427</t>
  </si>
  <si>
    <t>HTH_Tnp_Tc3_1</t>
  </si>
  <si>
    <t>Tc3 transposase</t>
  </si>
  <si>
    <t>PF11428</t>
  </si>
  <si>
    <t>DUF3196</t>
  </si>
  <si>
    <t>Protein of unknown function (DUF3196)</t>
  </si>
  <si>
    <t>PF11429</t>
  </si>
  <si>
    <t>Colicin_D</t>
  </si>
  <si>
    <t>Colicin D</t>
  </si>
  <si>
    <t>PF11430</t>
  </si>
  <si>
    <t>EGL-1</t>
  </si>
  <si>
    <t>Programmed cell death activator EGL-1</t>
  </si>
  <si>
    <t>PF11431</t>
  </si>
  <si>
    <t>Transport_MerF</t>
  </si>
  <si>
    <t>Membrane transport protein MerF</t>
  </si>
  <si>
    <t>PF11432</t>
  </si>
  <si>
    <t>DUF3197</t>
  </si>
  <si>
    <t>Protein of unknown function (DUF3197)</t>
  </si>
  <si>
    <t>PF11433</t>
  </si>
  <si>
    <t>DUF3198</t>
  </si>
  <si>
    <t>Protein of unknown function (DUF3198)</t>
  </si>
  <si>
    <t>PF11434</t>
  </si>
  <si>
    <t>CHIPS</t>
  </si>
  <si>
    <t>Chemotaxis-inhibiting protein CHIPS</t>
  </si>
  <si>
    <t>PF11435</t>
  </si>
  <si>
    <t>She2p</t>
  </si>
  <si>
    <t>RNA binding protein She2p</t>
  </si>
  <si>
    <t>PF11436</t>
  </si>
  <si>
    <t>DUF3199</t>
  </si>
  <si>
    <t>Protein of unknown function (DUF3199)</t>
  </si>
  <si>
    <t>PF11437</t>
  </si>
  <si>
    <t>Vanabin-2</t>
  </si>
  <si>
    <t>Vanadium-binding protein 2</t>
  </si>
  <si>
    <t>PF11438</t>
  </si>
  <si>
    <t>N36</t>
  </si>
  <si>
    <t>36-mer N-terminal peptide of the N protein (N36)</t>
  </si>
  <si>
    <t>PF11439</t>
  </si>
  <si>
    <t>T3SchapCesA</t>
  </si>
  <si>
    <t>Type III secretion system filament chaperone CesA</t>
  </si>
  <si>
    <t>PF11440</t>
  </si>
  <si>
    <t>AGT</t>
  </si>
  <si>
    <t>DNA alpha-glucosyltransferase</t>
  </si>
  <si>
    <t>PF11441</t>
  </si>
  <si>
    <t>MxiM</t>
  </si>
  <si>
    <t>Pilot protein MxiM</t>
  </si>
  <si>
    <t>PF11442</t>
  </si>
  <si>
    <t>DUF2826</t>
  </si>
  <si>
    <t>Protein of unknown function (DUF2826)</t>
  </si>
  <si>
    <t>PF11443</t>
  </si>
  <si>
    <t>DUF2828</t>
  </si>
  <si>
    <t>Domain of unknown function (DUF2828)</t>
  </si>
  <si>
    <t>PF11444</t>
  </si>
  <si>
    <t>DUF2895</t>
  </si>
  <si>
    <t>Protein of unknown function (DUF2895)</t>
  </si>
  <si>
    <t>PF11445</t>
  </si>
  <si>
    <t>DUF2894</t>
  </si>
  <si>
    <t>Protein of unknown function (DUF2894)</t>
  </si>
  <si>
    <t>PF11446</t>
  </si>
  <si>
    <t>DUF2897</t>
  </si>
  <si>
    <t>Protein of unknown function (DUF2897)</t>
  </si>
  <si>
    <t>PF11447</t>
  </si>
  <si>
    <t>Protein of unknown function (DUF321)</t>
  </si>
  <si>
    <t>PF11448</t>
  </si>
  <si>
    <t>PF11449</t>
  </si>
  <si>
    <t>ArsP_2</t>
  </si>
  <si>
    <t>Putative, 1TM heavy-metal exporter</t>
  </si>
  <si>
    <t>PF11450</t>
  </si>
  <si>
    <t>Protein of unknwon function (DUF38)</t>
  </si>
  <si>
    <t>PF11452</t>
  </si>
  <si>
    <t>DUF3</t>
  </si>
  <si>
    <t>Protein of unknown function (DUF3)</t>
  </si>
  <si>
    <t>PF11453</t>
  </si>
  <si>
    <t>PF11454</t>
  </si>
  <si>
    <t>PF11455</t>
  </si>
  <si>
    <t>Protein  of unknown function (DUF318)</t>
  </si>
  <si>
    <t>PF11456</t>
  </si>
  <si>
    <t>PF11457</t>
  </si>
  <si>
    <t>PF11458</t>
  </si>
  <si>
    <t>Mistic</t>
  </si>
  <si>
    <t>Membrane-integrating protein Mistic</t>
  </si>
  <si>
    <t>PF11459</t>
  </si>
  <si>
    <t>AbiEi_3</t>
  </si>
  <si>
    <t>PF11460</t>
  </si>
  <si>
    <t>PF11461</t>
  </si>
  <si>
    <t>RILP</t>
  </si>
  <si>
    <t>Rab interacting lysosomal protein</t>
  </si>
  <si>
    <t>PF11462</t>
  </si>
  <si>
    <t>PF11463</t>
  </si>
  <si>
    <t>R-HINP1I</t>
  </si>
  <si>
    <t>R.HinP1I restriction endonuclease</t>
  </si>
  <si>
    <t>PF11464</t>
  </si>
  <si>
    <t>Rbsn</t>
  </si>
  <si>
    <t>Rabenosyn Rab binding domain</t>
  </si>
  <si>
    <t>PF11465</t>
  </si>
  <si>
    <t>Receptor_2B4</t>
  </si>
  <si>
    <t>Natural killer cell receptor 2B4</t>
  </si>
  <si>
    <t>PF11466</t>
  </si>
  <si>
    <t>Doppel</t>
  </si>
  <si>
    <t>Prion-like protein Doppel</t>
  </si>
  <si>
    <t>PF11467</t>
  </si>
  <si>
    <t>LEDGF</t>
  </si>
  <si>
    <t xml:space="preserve">Lens epithelium-derived growth factor (LEDGF) </t>
  </si>
  <si>
    <t>PF11468</t>
  </si>
  <si>
    <t>PTase_Orf2</t>
  </si>
  <si>
    <t>Aromatic prenyltransferase Orf2</t>
  </si>
  <si>
    <t>PF11469</t>
  </si>
  <si>
    <t>Ribonucleas_3_2</t>
  </si>
  <si>
    <t>Ribonuclease III</t>
  </si>
  <si>
    <t>PF11470</t>
  </si>
  <si>
    <t>TUG-UBL1</t>
  </si>
  <si>
    <t>TUG ubiquitin-like domain</t>
  </si>
  <si>
    <t>PF11471</t>
  </si>
  <si>
    <t>Sugarporin_N</t>
  </si>
  <si>
    <t>Maltoporin periplasmic N-terminal extension</t>
  </si>
  <si>
    <t>PF11472</t>
  </si>
  <si>
    <t>Protein of unknown function (DUF326)</t>
  </si>
  <si>
    <t>PF11473</t>
  </si>
  <si>
    <t>B2</t>
  </si>
  <si>
    <t>RNA binding protein B2</t>
  </si>
  <si>
    <t>PF11474</t>
  </si>
  <si>
    <t>N-Term_TEN</t>
  </si>
  <si>
    <t>Telomerase reverse transcriptase TEN domain</t>
  </si>
  <si>
    <t>PF11475</t>
  </si>
  <si>
    <t>VP_N-CPKC</t>
  </si>
  <si>
    <t xml:space="preserve">Virion protein N terminal domain </t>
  </si>
  <si>
    <t>PF11476</t>
  </si>
  <si>
    <t>TgMIC1</t>
  </si>
  <si>
    <t>Toxoplasma gondii micronemal protein 1 TgMIC1</t>
  </si>
  <si>
    <t>PF11477</t>
  </si>
  <si>
    <t>PM188</t>
  </si>
  <si>
    <t>Sialyltransferase PMO188</t>
  </si>
  <si>
    <t>PF11478</t>
  </si>
  <si>
    <t>Tachystatin_B</t>
  </si>
  <si>
    <t>Antimicrobial chitin binding protein tachystatin B</t>
  </si>
  <si>
    <t>PF11479</t>
  </si>
  <si>
    <t>Suppressor_P21</t>
  </si>
  <si>
    <t>RNA silencing suppressor P21</t>
  </si>
  <si>
    <t>PF11480</t>
  </si>
  <si>
    <t>ImmE5</t>
  </si>
  <si>
    <t>Colicin-E5 Imm protein</t>
  </si>
  <si>
    <t>PF11482</t>
  </si>
  <si>
    <t>PF11483</t>
  </si>
  <si>
    <t>PF11485</t>
  </si>
  <si>
    <t>DUF3211</t>
  </si>
  <si>
    <t>Protein of unknown function (DUF3211)</t>
  </si>
  <si>
    <t>PF11486</t>
  </si>
  <si>
    <t>DUF3212</t>
  </si>
  <si>
    <t>Protein of unknown function (DUF3212)</t>
  </si>
  <si>
    <t>PF11487</t>
  </si>
  <si>
    <t>RestrictionSfiI</t>
  </si>
  <si>
    <t>Type II restriction enzyme SfiI</t>
  </si>
  <si>
    <t>PF11488</t>
  </si>
  <si>
    <t>Lge1</t>
  </si>
  <si>
    <t>Transcriptional regulatory protein LGE1</t>
  </si>
  <si>
    <t>PF11489</t>
  </si>
  <si>
    <t>PF11490</t>
  </si>
  <si>
    <t>DNA_pol3_a_NII</t>
  </si>
  <si>
    <t>DNA polymerase III polC-type N-terminus II</t>
  </si>
  <si>
    <t>PF11491</t>
  </si>
  <si>
    <t>DUF3213</t>
  </si>
  <si>
    <t xml:space="preserve">Protein of unknown function (DUF3213)   </t>
  </si>
  <si>
    <t>PF11492</t>
  </si>
  <si>
    <t>Dicistro_VP4</t>
  </si>
  <si>
    <t>Cricket paralysis virus, VP4</t>
  </si>
  <si>
    <t>PF11493</t>
  </si>
  <si>
    <t>TSP9</t>
  </si>
  <si>
    <t>Thylakoid soluble phosphoprotein TSP9</t>
  </si>
  <si>
    <t>PF11494</t>
  </si>
  <si>
    <t>Ta938</t>
  </si>
  <si>
    <t>PF11495</t>
  </si>
  <si>
    <t>Regulator_TrmB</t>
  </si>
  <si>
    <t>Archaeal transcriptional regulator TrmB</t>
  </si>
  <si>
    <t>PF11496</t>
  </si>
  <si>
    <t>HDA2-3</t>
  </si>
  <si>
    <t>Class II histone deacetylase complex subunits 2 and 3</t>
  </si>
  <si>
    <t>PF11497</t>
  </si>
  <si>
    <t>NADH_Oxid_Nqo15</t>
  </si>
  <si>
    <t>NADH-quinone oxidoreductase chain 15</t>
  </si>
  <si>
    <t>PF11498</t>
  </si>
  <si>
    <t>Activator_LAG-3</t>
  </si>
  <si>
    <t>Transcriptional activator LAG-3</t>
  </si>
  <si>
    <t>PF11500</t>
  </si>
  <si>
    <t>Cut12</t>
  </si>
  <si>
    <t>Spindle pole body formation-associated protein</t>
  </si>
  <si>
    <t>PF11501</t>
  </si>
  <si>
    <t>Nsp1</t>
  </si>
  <si>
    <t>Non structural protein Nsp1</t>
  </si>
  <si>
    <t>PF11502</t>
  </si>
  <si>
    <t>BCL9</t>
  </si>
  <si>
    <t>B-cell lymphoma 9 protein</t>
  </si>
  <si>
    <t>PF11503</t>
  </si>
  <si>
    <t>DUF3215</t>
  </si>
  <si>
    <t>Protein of unknown function (DUF3215)</t>
  </si>
  <si>
    <t>PF11504</t>
  </si>
  <si>
    <t>Colicin_Ia</t>
  </si>
  <si>
    <t>Colicin Ia</t>
  </si>
  <si>
    <t>PF11505</t>
  </si>
  <si>
    <t>DUF3216</t>
  </si>
  <si>
    <t>Protein of unknown function (DUF3216)</t>
  </si>
  <si>
    <t>PF11506</t>
  </si>
  <si>
    <t>DUF3217</t>
  </si>
  <si>
    <t>Protein of unknown function (DUF3217)</t>
  </si>
  <si>
    <t>PF11507</t>
  </si>
  <si>
    <t>Transcript_VP3</t>
  </si>
  <si>
    <t>Ebola virus-specific transcription factor VP3</t>
  </si>
  <si>
    <t>PF11508</t>
  </si>
  <si>
    <t>DUF3218</t>
  </si>
  <si>
    <t>Protein of unknown function (DUF3218)</t>
  </si>
  <si>
    <t>PF11510</t>
  </si>
  <si>
    <t>FA_FANCE</t>
  </si>
  <si>
    <t>Fanconi Anaemia group E protein FANCE</t>
  </si>
  <si>
    <t>PF11511</t>
  </si>
  <si>
    <t>RhodobacterPufX</t>
  </si>
  <si>
    <t>Intrinsic membrane protein PufX</t>
  </si>
  <si>
    <t>PF11512</t>
  </si>
  <si>
    <t>Atu4866</t>
  </si>
  <si>
    <t>Agrobacterium tumefaciens protein Atu4866</t>
  </si>
  <si>
    <t>PF11513</t>
  </si>
  <si>
    <t>TA956</t>
  </si>
  <si>
    <t>Thermoplasma acidophilum protein TA956</t>
  </si>
  <si>
    <t>PF11514</t>
  </si>
  <si>
    <t>DUF3219</t>
  </si>
  <si>
    <t>Protein of unknown function (DUF3219)</t>
  </si>
  <si>
    <t>PF11515</t>
  </si>
  <si>
    <t>Cul7</t>
  </si>
  <si>
    <t>Mouse development and cellular proliferation protein Cullin-7</t>
  </si>
  <si>
    <t>PF11516</t>
  </si>
  <si>
    <t>PF11517</t>
  </si>
  <si>
    <t>Nab2</t>
  </si>
  <si>
    <t>Nuclear abundant poly(A) RNA-bind protein 2 (Nab2)</t>
  </si>
  <si>
    <t>PF11518</t>
  </si>
  <si>
    <t>DUF3221</t>
  </si>
  <si>
    <t>Protein of unknown function (DUF3221)</t>
  </si>
  <si>
    <t>PF11519</t>
  </si>
  <si>
    <t>DUF3222</t>
  </si>
  <si>
    <t>Protein of unknown function (DUF3222)</t>
  </si>
  <si>
    <t>PF11520</t>
  </si>
  <si>
    <t>Cren7</t>
  </si>
  <si>
    <t>Chromatin protein Cren7</t>
  </si>
  <si>
    <t>PF11521</t>
  </si>
  <si>
    <t>TFIIE-A_C</t>
  </si>
  <si>
    <t>C-terminal general transcription factor TFIIE alpha</t>
  </si>
  <si>
    <t>PF11522</t>
  </si>
  <si>
    <t>Pik1</t>
  </si>
  <si>
    <t>Yeast phosphatidylinositol-4-OH kinase Pik1</t>
  </si>
  <si>
    <t>PF11523</t>
  </si>
  <si>
    <t>DUF3223</t>
  </si>
  <si>
    <t>Protein of unknown function (DUF3223)</t>
  </si>
  <si>
    <t>PF11524</t>
  </si>
  <si>
    <t>SeleniumBinding</t>
  </si>
  <si>
    <t>Selenium binding protein</t>
  </si>
  <si>
    <t>PF11525</t>
  </si>
  <si>
    <t>CopK</t>
  </si>
  <si>
    <t>Copper resistance protein K</t>
  </si>
  <si>
    <t>PF11526</t>
  </si>
  <si>
    <t>CFIA_Pcf11</t>
  </si>
  <si>
    <t>Subunit of cleavage factor IA Pcf11</t>
  </si>
  <si>
    <t>PF11527</t>
  </si>
  <si>
    <t>ARL2_Bind_BART</t>
  </si>
  <si>
    <t>The ARF-like 2 binding protein BART</t>
  </si>
  <si>
    <t>PF11528</t>
  </si>
  <si>
    <t>DUF3224</t>
  </si>
  <si>
    <t>Protein of unknown function (DUF3224)</t>
  </si>
  <si>
    <t>PF11529</t>
  </si>
  <si>
    <t>AvrL567-A</t>
  </si>
  <si>
    <t>Melampsora lini avirulence protein AvrL567-A</t>
  </si>
  <si>
    <t>PF11530</t>
  </si>
  <si>
    <t>Pilin_PilX</t>
  </si>
  <si>
    <t>Minor type IV pilin, PilX</t>
  </si>
  <si>
    <t>PF11531</t>
  </si>
  <si>
    <t>CARM1</t>
  </si>
  <si>
    <t>Coactivator-associated arginine methyltransferase 1 N terminal</t>
  </si>
  <si>
    <t>PF11532</t>
  </si>
  <si>
    <t>HnRNP_M</t>
  </si>
  <si>
    <t>Heterogeneous nuclear ribonucleoprotein M</t>
  </si>
  <si>
    <t>PF11533</t>
  </si>
  <si>
    <t>DUF3225</t>
  </si>
  <si>
    <t>Protein of unknown function (DUF3225)</t>
  </si>
  <si>
    <t>PF11534</t>
  </si>
  <si>
    <t>HTHP</t>
  </si>
  <si>
    <t>Hexameric tyrosine-coordinated heme protein (HTHP)</t>
  </si>
  <si>
    <t>PF11535</t>
  </si>
  <si>
    <t>Calci_bind_CcbP</t>
  </si>
  <si>
    <t>Calcium binding</t>
  </si>
  <si>
    <t>PF11536</t>
  </si>
  <si>
    <t>DUF3226</t>
  </si>
  <si>
    <t>Protein of unknown function (DUF3226)</t>
  </si>
  <si>
    <t>PF11537</t>
  </si>
  <si>
    <t>DUF3227</t>
  </si>
  <si>
    <t>Protein of unknown function (DUF3227)</t>
  </si>
  <si>
    <t>PF11538</t>
  </si>
  <si>
    <t>Snurportin1</t>
  </si>
  <si>
    <t>PF11539</t>
  </si>
  <si>
    <t>DUF3228</t>
  </si>
  <si>
    <t>Protein of unknown function (DUF3228)</t>
  </si>
  <si>
    <t>PF11540</t>
  </si>
  <si>
    <t>Dynein_IC2</t>
  </si>
  <si>
    <t>Cytoplasmic dynein 1 intermediate chain 2</t>
  </si>
  <si>
    <t>PF11542</t>
  </si>
  <si>
    <t>Mdv1</t>
  </si>
  <si>
    <t>Mitochondrial division protein 1</t>
  </si>
  <si>
    <t>PF11543</t>
  </si>
  <si>
    <t>UN_NPL4</t>
  </si>
  <si>
    <t>Nuclear pore localisation protein NPL4</t>
  </si>
  <si>
    <t>PF11544</t>
  </si>
  <si>
    <t>Spc42p</t>
  </si>
  <si>
    <t>Spindle pole body component Spc42p</t>
  </si>
  <si>
    <t>PF11545</t>
  </si>
  <si>
    <t>HemeBinding_Shp</t>
  </si>
  <si>
    <t>Cell surface heme-binding protein Shp</t>
  </si>
  <si>
    <t>PF11546</t>
  </si>
  <si>
    <t>CompInhib_SCIN</t>
  </si>
  <si>
    <t xml:space="preserve">Staphylococcal complement inhibitor SCIN </t>
  </si>
  <si>
    <t>PF11547</t>
  </si>
  <si>
    <t>E3_UbLigase_EDD</t>
  </si>
  <si>
    <t>E3 ubiquitin ligase EDD</t>
  </si>
  <si>
    <t>PF11548</t>
  </si>
  <si>
    <t>Receptor_IA-2</t>
  </si>
  <si>
    <t>Protein-tyrosine phosphatase receptor IA-2</t>
  </si>
  <si>
    <t>PF11549</t>
  </si>
  <si>
    <t>Sec31</t>
  </si>
  <si>
    <t>Protein transport protein SEC31</t>
  </si>
  <si>
    <t>PF11550</t>
  </si>
  <si>
    <t>IglC</t>
  </si>
  <si>
    <t>Intracellular growth locus C protein</t>
  </si>
  <si>
    <t>PF11551</t>
  </si>
  <si>
    <t>Omp28</t>
  </si>
  <si>
    <t>Outer membrane protein Omp28</t>
  </si>
  <si>
    <t>PF11553</t>
  </si>
  <si>
    <t>DUF3231</t>
  </si>
  <si>
    <t>Protein of unknown function (DUF3231)</t>
  </si>
  <si>
    <t>PF11554</t>
  </si>
  <si>
    <t>DUF3232</t>
  </si>
  <si>
    <t>Protein of unknown function (DUF3232)</t>
  </si>
  <si>
    <t>PF11555</t>
  </si>
  <si>
    <t>Inhibitor_Mig-6</t>
  </si>
  <si>
    <t>EGFR receptor inhibitor Mig-6</t>
  </si>
  <si>
    <t>PF11556</t>
  </si>
  <si>
    <t>EBA-175_VI</t>
  </si>
  <si>
    <t>Erythrocyte binding antigen 175</t>
  </si>
  <si>
    <t>PF11557</t>
  </si>
  <si>
    <t>Omp_AT</t>
  </si>
  <si>
    <t>Solitary outer membrane autotransporter beta-barrel domain</t>
  </si>
  <si>
    <t>PF11558</t>
  </si>
  <si>
    <t>HET-s_218-289</t>
  </si>
  <si>
    <t>Het-s 218-289</t>
  </si>
  <si>
    <t>PF11559</t>
  </si>
  <si>
    <t>ADIP</t>
  </si>
  <si>
    <t>Afadin- and alpha -actinin-Binding</t>
  </si>
  <si>
    <t>PF11560</t>
  </si>
  <si>
    <t>LAP2alpha</t>
  </si>
  <si>
    <t>Lamina-associated polypeptide 2 alpha</t>
  </si>
  <si>
    <t>PF11561</t>
  </si>
  <si>
    <t>Saw1</t>
  </si>
  <si>
    <t>Single strand annealing-weakened 1</t>
  </si>
  <si>
    <t>PF11563</t>
  </si>
  <si>
    <t>Protoglobin</t>
  </si>
  <si>
    <t>PF11564</t>
  </si>
  <si>
    <t>BpuJI_N</t>
  </si>
  <si>
    <t>Restriction endonuclease BpuJI - N terminal</t>
  </si>
  <si>
    <t>PF11565</t>
  </si>
  <si>
    <t>PorB</t>
  </si>
  <si>
    <t>Alpha helical Porin B</t>
  </si>
  <si>
    <t>PF11566</t>
  </si>
  <si>
    <t>PI31_Prot_N</t>
  </si>
  <si>
    <t>PI31 proteasome regulator N-terminal</t>
  </si>
  <si>
    <t>PF11567</t>
  </si>
  <si>
    <t>PfUIS3</t>
  </si>
  <si>
    <t>Plasmodium falciparum UIS3 membrane protein</t>
  </si>
  <si>
    <t>PF11568</t>
  </si>
  <si>
    <t>Med29</t>
  </si>
  <si>
    <t>Mediator complex subunit 29</t>
  </si>
  <si>
    <t>PF11569</t>
  </si>
  <si>
    <t>Homez</t>
  </si>
  <si>
    <t>Homeodomain leucine-zipper encoding, Homez</t>
  </si>
  <si>
    <t>PF11570</t>
  </si>
  <si>
    <t>E2R135</t>
  </si>
  <si>
    <t>Coiled-coil receptor-binding R-domain of colicin E2</t>
  </si>
  <si>
    <t>PF11571</t>
  </si>
  <si>
    <t>Med27</t>
  </si>
  <si>
    <t>Mediator complex subunit 27</t>
  </si>
  <si>
    <t>PF11572</t>
  </si>
  <si>
    <t>DUF3234</t>
  </si>
  <si>
    <t>Protein of unknown function (DUF3234)</t>
  </si>
  <si>
    <t>PF11573</t>
  </si>
  <si>
    <t>Med23</t>
  </si>
  <si>
    <t>Mediator complex subunit 23</t>
  </si>
  <si>
    <t>PF11574</t>
  </si>
  <si>
    <t>DUF3235</t>
  </si>
  <si>
    <t>Protein of unknown function (DUF3235)</t>
  </si>
  <si>
    <t>PF11575</t>
  </si>
  <si>
    <t>FhuF_C</t>
  </si>
  <si>
    <t>FhuF 2Fe-2S C-terminal domain</t>
  </si>
  <si>
    <t>PF11576</t>
  </si>
  <si>
    <t>DUF3236</t>
  </si>
  <si>
    <t>Protein of unknown function (DUF3236)</t>
  </si>
  <si>
    <t>PF11577</t>
  </si>
  <si>
    <t>NEMO</t>
  </si>
  <si>
    <t>NF-kappa-B essential modulator NEMO</t>
  </si>
  <si>
    <t>PF11578</t>
  </si>
  <si>
    <t>DUF3237</t>
  </si>
  <si>
    <t>Protein of unknown function (DUF3237)</t>
  </si>
  <si>
    <t>PF11579</t>
  </si>
  <si>
    <t>DUF3238</t>
  </si>
  <si>
    <t>Protein of unknown function (DUF3238)</t>
  </si>
  <si>
    <t>PF11580</t>
  </si>
  <si>
    <t>DUF3239</t>
  </si>
  <si>
    <t>Protein of unknown function (DUF3239)</t>
  </si>
  <si>
    <t>PF11581</t>
  </si>
  <si>
    <t>Argos</t>
  </si>
  <si>
    <t>Antagonist of EGFR signalling, Argos</t>
  </si>
  <si>
    <t>PF11582</t>
  </si>
  <si>
    <t>PF11583</t>
  </si>
  <si>
    <t>AurF</t>
  </si>
  <si>
    <t>P-aminobenzoate N-oxygenase AurF</t>
  </si>
  <si>
    <t>PF11584</t>
  </si>
  <si>
    <t>Toxin_ToxA</t>
  </si>
  <si>
    <t>Proteinaceous host-selective toxin ToxA</t>
  </si>
  <si>
    <t>PF11585</t>
  </si>
  <si>
    <t>Stomoxyn</t>
  </si>
  <si>
    <t>Insect antimicrobial peptide, stomoxyn</t>
  </si>
  <si>
    <t>PF11586</t>
  </si>
  <si>
    <t>DUF3242</t>
  </si>
  <si>
    <t xml:space="preserve">Protein of unknown function (DUF3242)  </t>
  </si>
  <si>
    <t>PF11587</t>
  </si>
  <si>
    <t>Prion_bPrPp</t>
  </si>
  <si>
    <t>Major prion protein bPrPp - N terminal</t>
  </si>
  <si>
    <t>PF11588</t>
  </si>
  <si>
    <t>DUF3243</t>
  </si>
  <si>
    <t>Protein of unknown function (DUF3243)</t>
  </si>
  <si>
    <t>PF11589</t>
  </si>
  <si>
    <t>DUF3244</t>
  </si>
  <si>
    <t>Domain of unknown function (DUF3244)</t>
  </si>
  <si>
    <t>PF11590</t>
  </si>
  <si>
    <t>DNAPolymera_Pol</t>
  </si>
  <si>
    <t>DNA polymerase catalytic subunit Pol</t>
  </si>
  <si>
    <t>PF11591</t>
  </si>
  <si>
    <t>2Fe-2S_Ferredox</t>
  </si>
  <si>
    <t>Ferredoxin chloroplastic transit peptide</t>
  </si>
  <si>
    <t>PF11592</t>
  </si>
  <si>
    <t>AvrPto</t>
  </si>
  <si>
    <t>Central core of the bacterial effector protein AvrPto</t>
  </si>
  <si>
    <t>PF11593</t>
  </si>
  <si>
    <t>Mediator complex subunit 3 fungal</t>
  </si>
  <si>
    <t>PF11594</t>
  </si>
  <si>
    <t>Med28</t>
  </si>
  <si>
    <t>Mediator complex subunit 28</t>
  </si>
  <si>
    <t>PF11595</t>
  </si>
  <si>
    <t>DUF3245</t>
  </si>
  <si>
    <t>Protein of unknown function (DUF3245)</t>
  </si>
  <si>
    <t>PF11596</t>
  </si>
  <si>
    <t>DUF3246</t>
  </si>
  <si>
    <t>Protein of unknown function (DUF3246)</t>
  </si>
  <si>
    <t>PF11597</t>
  </si>
  <si>
    <t>Med13_N</t>
  </si>
  <si>
    <t>Mediator complex subunit 13 N-terminal</t>
  </si>
  <si>
    <t>PF11598</t>
  </si>
  <si>
    <t>COMP</t>
  </si>
  <si>
    <t>Cartilage oligomeric matrix protein</t>
  </si>
  <si>
    <t>PF11599</t>
  </si>
  <si>
    <t>AviRa</t>
  </si>
  <si>
    <t>RRNA methyltransferase AviRa</t>
  </si>
  <si>
    <t>PF11600</t>
  </si>
  <si>
    <t>CAF-1_p15</t>
  </si>
  <si>
    <t>Chromatin assembly factor 1 complex p15 subunit, N-terminal</t>
  </si>
  <si>
    <t>PF11601</t>
  </si>
  <si>
    <t>Shal-type</t>
  </si>
  <si>
    <t>Shal-type voltage-gated potassium channels, N-terminal</t>
  </si>
  <si>
    <t>PF11602</t>
  </si>
  <si>
    <t>NTPase_P4</t>
  </si>
  <si>
    <t>ATPase P4 of dsRNA bacteriophage phi-12</t>
  </si>
  <si>
    <t>PF11603</t>
  </si>
  <si>
    <t>Sir1</t>
  </si>
  <si>
    <t>Regulatory protein Sir1</t>
  </si>
  <si>
    <t>PF11604</t>
  </si>
  <si>
    <t>CusF_Ec</t>
  </si>
  <si>
    <t>Copper binding periplasmic protein CusF</t>
  </si>
  <si>
    <t>PF11605</t>
  </si>
  <si>
    <t>Vps36_ESCRT-II</t>
  </si>
  <si>
    <t>Vacuolar protein sorting protein 36 Vps36</t>
  </si>
  <si>
    <t>PF11606</t>
  </si>
  <si>
    <t>AlcCBM31</t>
  </si>
  <si>
    <t>Family 31 carbohydrate binding protein</t>
  </si>
  <si>
    <t>PF11607</t>
  </si>
  <si>
    <t>DUF3247</t>
  </si>
  <si>
    <t>Protein of unknown function (DUF3247)</t>
  </si>
  <si>
    <t>PF11608</t>
  </si>
  <si>
    <t>Limkain-b1</t>
  </si>
  <si>
    <t>Limkain b1</t>
  </si>
  <si>
    <t>PF11609</t>
  </si>
  <si>
    <t>DUF3248</t>
  </si>
  <si>
    <t>Protein of unknown function (DUF3248)</t>
  </si>
  <si>
    <t>PF11610</t>
  </si>
  <si>
    <t>Ste5</t>
  </si>
  <si>
    <t>Scaffold protein Ste5-Fus5 binding region</t>
  </si>
  <si>
    <t>PF11611</t>
  </si>
  <si>
    <t>DUF4352</t>
  </si>
  <si>
    <t>Domain of unknown function (DUF4352)</t>
  </si>
  <si>
    <t>PF11612</t>
  </si>
  <si>
    <t>T2SSJ</t>
  </si>
  <si>
    <t>Type II secretion system (T2SS), protein J</t>
  </si>
  <si>
    <t>PF11614</t>
  </si>
  <si>
    <t>FixG_C</t>
  </si>
  <si>
    <t>IG-like fold at C-terminal of FixG, putative oxidoreductase</t>
  </si>
  <si>
    <t>PF11615</t>
  </si>
  <si>
    <t>DUF3249</t>
  </si>
  <si>
    <t>Protein of unknown function (DUF3249)</t>
  </si>
  <si>
    <t>PF11616</t>
  </si>
  <si>
    <t>EZH2_WD-Binding</t>
  </si>
  <si>
    <t>WD repeat binding protein EZH2</t>
  </si>
  <si>
    <t>PF11617</t>
  </si>
  <si>
    <t>Cu-binding_MopE</t>
  </si>
  <si>
    <t>Putative metal-binding motif</t>
  </si>
  <si>
    <t>PF11618</t>
  </si>
  <si>
    <t>C2-C2_1</t>
  </si>
  <si>
    <t>First C2 domain of RPGR-interacting protein 1</t>
  </si>
  <si>
    <t>PF11619</t>
  </si>
  <si>
    <t>P53_C</t>
  </si>
  <si>
    <t>Transcription factor P53 - C terminal domain</t>
  </si>
  <si>
    <t>PF11620</t>
  </si>
  <si>
    <t>GABP-alpha</t>
  </si>
  <si>
    <t>GA-binding protein alpha chain</t>
  </si>
  <si>
    <t>PF11621</t>
  </si>
  <si>
    <t>Sbi-IV</t>
  </si>
  <si>
    <t>C3 binding domain 4 of IgG-bind protein SBI</t>
  </si>
  <si>
    <t>PF11622</t>
  </si>
  <si>
    <t>DUF3251</t>
  </si>
  <si>
    <t>Protein of unknown function (DUF3251)</t>
  </si>
  <si>
    <t>PF11623</t>
  </si>
  <si>
    <t>DUF3252</t>
  </si>
  <si>
    <t>Protein of unknown function (DUF3252)</t>
  </si>
  <si>
    <t>PF11624</t>
  </si>
  <si>
    <t>M157</t>
  </si>
  <si>
    <t>MHC class I-like protein M157</t>
  </si>
  <si>
    <t>PF11625</t>
  </si>
  <si>
    <t>DUF3253</t>
  </si>
  <si>
    <t>Protein of unknown function (DUF3253)</t>
  </si>
  <si>
    <t>PF11626</t>
  </si>
  <si>
    <t>Rap1_C</t>
  </si>
  <si>
    <t>TRF2-interacting telomeric protein/Rap1 - C terminal domain</t>
  </si>
  <si>
    <t>PF11627</t>
  </si>
  <si>
    <t>HnRNPA1</t>
  </si>
  <si>
    <t>Nuclear factor hnRNPA1</t>
  </si>
  <si>
    <t>PF11628</t>
  </si>
  <si>
    <t>TCR_zetazeta</t>
  </si>
  <si>
    <t>T-cell surface glycoprotein CD3 zeta chain</t>
  </si>
  <si>
    <t>PF11629</t>
  </si>
  <si>
    <t>Mst1_SARAH</t>
  </si>
  <si>
    <t>C terminal SARAH domain of Mst1</t>
  </si>
  <si>
    <t>PF11630</t>
  </si>
  <si>
    <t>DUF3254</t>
  </si>
  <si>
    <t>Protein of unknown function (DUF3254)</t>
  </si>
  <si>
    <t>PF11631</t>
  </si>
  <si>
    <t>DUF3255</t>
  </si>
  <si>
    <t>Protein of unknown function (DUF3255)</t>
  </si>
  <si>
    <t>PF11632</t>
  </si>
  <si>
    <t>LcnG-beta</t>
  </si>
  <si>
    <t>Lactococcin G-beta</t>
  </si>
  <si>
    <t>PF11633</t>
  </si>
  <si>
    <t>SUD-M</t>
  </si>
  <si>
    <t>Single-stranded poly(A) binding domain</t>
  </si>
  <si>
    <t>PF11634</t>
  </si>
  <si>
    <t>IPI_T4</t>
  </si>
  <si>
    <t>Nuclease inhibitor from bacteriophage T4</t>
  </si>
  <si>
    <t>PF11635</t>
  </si>
  <si>
    <t>Med16</t>
  </si>
  <si>
    <t>Mediator complex subunit 16</t>
  </si>
  <si>
    <t>PF11636</t>
  </si>
  <si>
    <t>Troponin-I_N</t>
  </si>
  <si>
    <t>Troponin I residues 1-32</t>
  </si>
  <si>
    <t>PF11637</t>
  </si>
  <si>
    <t>UvsW</t>
  </si>
  <si>
    <t>ATP-dependant DNA helicase UvsW</t>
  </si>
  <si>
    <t>PF11638</t>
  </si>
  <si>
    <t>DnaA_N</t>
  </si>
  <si>
    <t>DnaA N-terminal domain</t>
  </si>
  <si>
    <t>PF11639</t>
  </si>
  <si>
    <t>HapK</t>
  </si>
  <si>
    <t>REDY-like protein HapK</t>
  </si>
  <si>
    <t>PF11640</t>
  </si>
  <si>
    <t>TAN</t>
  </si>
  <si>
    <t>Telomere-length maintenance and DNA damage repair</t>
  </si>
  <si>
    <t>PF11641</t>
  </si>
  <si>
    <t>Antigen_Bd37</t>
  </si>
  <si>
    <t>Glycosylphosphatidylinositol-anchored merozoite surface protein</t>
  </si>
  <si>
    <t>PF11642</t>
  </si>
  <si>
    <t>Blo-t-5</t>
  </si>
  <si>
    <t>Mite allergen Blo t 5</t>
  </si>
  <si>
    <t>PF11644</t>
  </si>
  <si>
    <t>DUF3256</t>
  </si>
  <si>
    <t>Protein of unknown function (DUF3256)</t>
  </si>
  <si>
    <t>PF11645</t>
  </si>
  <si>
    <t>PDDEXK_5</t>
  </si>
  <si>
    <t>PD-(D/E)XK endonuclease</t>
  </si>
  <si>
    <t>PF11646</t>
  </si>
  <si>
    <t>DUF3258</t>
  </si>
  <si>
    <t>Protein of unknown function DUF3258</t>
  </si>
  <si>
    <t>PF11647</t>
  </si>
  <si>
    <t>PMT_C</t>
  </si>
  <si>
    <t>C-terminal region of Pasteurella multocida toxin residues 569-1285</t>
  </si>
  <si>
    <t>PF11648</t>
  </si>
  <si>
    <t>RIG-I_C-RD</t>
  </si>
  <si>
    <t>C-terminal domain of RIG-I</t>
  </si>
  <si>
    <t>PF11649</t>
  </si>
  <si>
    <t>T4_neck-protein</t>
  </si>
  <si>
    <t>Virus neck protein</t>
  </si>
  <si>
    <t>PF11650</t>
  </si>
  <si>
    <t>P22_Tail-4</t>
  </si>
  <si>
    <t>P22 tail accessory factor</t>
  </si>
  <si>
    <t>PF11651</t>
  </si>
  <si>
    <t>P22_CoatProtein</t>
  </si>
  <si>
    <t>P22 coat protein - gene protein 5</t>
  </si>
  <si>
    <t>PF11652</t>
  </si>
  <si>
    <t>DUF3259</t>
  </si>
  <si>
    <t>Protein of unknown function (DUF3259)</t>
  </si>
  <si>
    <t>PF11653</t>
  </si>
  <si>
    <t>VirionAssem_T7</t>
  </si>
  <si>
    <t>Bacteriophage T7 virion assembly protein</t>
  </si>
  <si>
    <t>PF11654</t>
  </si>
  <si>
    <t>DUF2665</t>
  </si>
  <si>
    <t>Protein of unknown function (DUF2665)</t>
  </si>
  <si>
    <t>PF11655</t>
  </si>
  <si>
    <t>DUF2589</t>
  </si>
  <si>
    <t xml:space="preserve">Protein of unknown function (DUF2589)   </t>
  </si>
  <si>
    <t>PF11656</t>
  </si>
  <si>
    <t>DUF3811</t>
  </si>
  <si>
    <t>YjbD family (DUF3811)</t>
  </si>
  <si>
    <t>PF11657</t>
  </si>
  <si>
    <t>Activator-TraM</t>
  </si>
  <si>
    <t xml:space="preserve">Transcriptional activator TraM </t>
  </si>
  <si>
    <t>PF11658</t>
  </si>
  <si>
    <t>CBP_BcsG</t>
  </si>
  <si>
    <t>Cellulose biosynthesis protein BcsG</t>
  </si>
  <si>
    <t>PF11659</t>
  </si>
  <si>
    <t>DUF3261</t>
  </si>
  <si>
    <t>Protein of unknown function (DUF3261)</t>
  </si>
  <si>
    <t>PF11660</t>
  </si>
  <si>
    <t>DUF3262</t>
  </si>
  <si>
    <t>Protein of unknown function (DUF3262)</t>
  </si>
  <si>
    <t>PF11661</t>
  </si>
  <si>
    <t>DUF2986</t>
  </si>
  <si>
    <t>Protein of unknown function (DUF2986)</t>
  </si>
  <si>
    <t>PF11662</t>
  </si>
  <si>
    <t>DUF3263</t>
  </si>
  <si>
    <t>Protein of unknown function (DUF3263)</t>
  </si>
  <si>
    <t>PF11663</t>
  </si>
  <si>
    <t>Toxin_YhaV</t>
  </si>
  <si>
    <t>Toxin with endonuclease activity, of toxin-antitoxin system</t>
  </si>
  <si>
    <t>PF11665</t>
  </si>
  <si>
    <t>DUF3265</t>
  </si>
  <si>
    <t>Protein of unknown function (DUF3265)</t>
  </si>
  <si>
    <t>PF11666</t>
  </si>
  <si>
    <t>DUF2933</t>
  </si>
  <si>
    <t>Protein of unknown function (DUF2933)</t>
  </si>
  <si>
    <t>PF11667</t>
  </si>
  <si>
    <t>DUF3267</t>
  </si>
  <si>
    <t>Putative zincin peptidase</t>
  </si>
  <si>
    <t>PF11668</t>
  </si>
  <si>
    <t>Gp_UL13</t>
  </si>
  <si>
    <t>HCMV glycoprotein pUL13</t>
  </si>
  <si>
    <t>PF11669</t>
  </si>
  <si>
    <t>WBP-1</t>
  </si>
  <si>
    <t>WW domain-binding protein 1</t>
  </si>
  <si>
    <t>PF11670</t>
  </si>
  <si>
    <t>MSP1a</t>
  </si>
  <si>
    <t>Major surface protein 1a (MSP1a)</t>
  </si>
  <si>
    <t>PF11671</t>
  </si>
  <si>
    <t>Apis_Csd</t>
  </si>
  <si>
    <t>Complementary sex determiner protein</t>
  </si>
  <si>
    <t>PF11672</t>
  </si>
  <si>
    <t>DUF3268</t>
  </si>
  <si>
    <t>zinc-finger-containing domain</t>
  </si>
  <si>
    <t>PF11673</t>
  </si>
  <si>
    <t>DUF3269</t>
  </si>
  <si>
    <t>Protein of unknown function (DUF3269)</t>
  </si>
  <si>
    <t>PF11674</t>
  </si>
  <si>
    <t>PF11675</t>
  </si>
  <si>
    <t>DUF3271</t>
  </si>
  <si>
    <t>Protein of unknown function (DUF3271)</t>
  </si>
  <si>
    <t>PF11676</t>
  </si>
  <si>
    <t>DUF3272</t>
  </si>
  <si>
    <t>Protein of unknown function (DUF3272)</t>
  </si>
  <si>
    <t>PF11677</t>
  </si>
  <si>
    <t>DUF3273</t>
  </si>
  <si>
    <t>Protein of unknown function (DUF3273)</t>
  </si>
  <si>
    <t>PF11678</t>
  </si>
  <si>
    <t>DUF3274</t>
  </si>
  <si>
    <t>Protein of unknown function (DUF3274)</t>
  </si>
  <si>
    <t>PF11679</t>
  </si>
  <si>
    <t>DUF3275</t>
  </si>
  <si>
    <t>Protein of unknown function (DUF3275)</t>
  </si>
  <si>
    <t>PF11680</t>
  </si>
  <si>
    <t>DUF3276</t>
  </si>
  <si>
    <t>Protein of unknown function (DUF3276)</t>
  </si>
  <si>
    <t>PF11681</t>
  </si>
  <si>
    <t>DUF3277</t>
  </si>
  <si>
    <t>Protein of unknown function (DUF3277)</t>
  </si>
  <si>
    <t>PF11682</t>
  </si>
  <si>
    <t>zinc_ribbon_11</t>
  </si>
  <si>
    <t>Probable zinc-ribbon</t>
  </si>
  <si>
    <t>PF11683</t>
  </si>
  <si>
    <t>DUF3278</t>
  </si>
  <si>
    <t>Protein of unknown function (DUF3278)</t>
  </si>
  <si>
    <t>PF11684</t>
  </si>
  <si>
    <t>Protein of unknown function (DUF238)</t>
  </si>
  <si>
    <t>PF11685</t>
  </si>
  <si>
    <t>DUF3281</t>
  </si>
  <si>
    <t>Protein of unknown function (DUF3281)</t>
  </si>
  <si>
    <t>PF11686</t>
  </si>
  <si>
    <t>DUF3283</t>
  </si>
  <si>
    <t>Protein of unknown function (DUF3283)</t>
  </si>
  <si>
    <t>PF11687</t>
  </si>
  <si>
    <t>DUF3284</t>
  </si>
  <si>
    <t>Domain of unknown function (DUF3284)</t>
  </si>
  <si>
    <t>PF11688</t>
  </si>
  <si>
    <t>DUF3285</t>
  </si>
  <si>
    <t>Protein of unknown function (DUF3285)</t>
  </si>
  <si>
    <t>PF11690</t>
  </si>
  <si>
    <t>DUF3287</t>
  </si>
  <si>
    <t>Protein of unknown function (DUF3287)</t>
  </si>
  <si>
    <t>PF11691</t>
  </si>
  <si>
    <t>DUF3288</t>
  </si>
  <si>
    <t>Protein of unknown function (DUF3288)</t>
  </si>
  <si>
    <t>PF11692</t>
  </si>
  <si>
    <t>DUF3289</t>
  </si>
  <si>
    <t>Protein of unknown function (DUF3289)</t>
  </si>
  <si>
    <t>PF11693</t>
  </si>
  <si>
    <t>PF11694</t>
  </si>
  <si>
    <t>PF11695</t>
  </si>
  <si>
    <t>DUF3291</t>
  </si>
  <si>
    <t>Domain of unknown function (DUF3291)</t>
  </si>
  <si>
    <t>PF11696</t>
  </si>
  <si>
    <t>DUF3292</t>
  </si>
  <si>
    <t>Protein of unknown function (DUF3292)</t>
  </si>
  <si>
    <t>PF11697</t>
  </si>
  <si>
    <t>DUF3293</t>
  </si>
  <si>
    <t>Protein of unknown function (DUF3293)</t>
  </si>
  <si>
    <t>PF11698</t>
  </si>
  <si>
    <t>V-ATPase_H_C</t>
  </si>
  <si>
    <t>PF11699</t>
  </si>
  <si>
    <t>CENP-C_C</t>
  </si>
  <si>
    <t>Mif2/CENP-C like</t>
  </si>
  <si>
    <t>PF11700</t>
  </si>
  <si>
    <t>ATG22</t>
  </si>
  <si>
    <t>Vacuole effluxer Atg22 like</t>
  </si>
  <si>
    <t>PF11701</t>
  </si>
  <si>
    <t>UNC45-central</t>
  </si>
  <si>
    <t>Myosin-binding striated muscle assembly central</t>
  </si>
  <si>
    <t>PF11702</t>
  </si>
  <si>
    <t>DUF3295</t>
  </si>
  <si>
    <t>Protein of unknown function (DUF3295)</t>
  </si>
  <si>
    <t>PF11703</t>
  </si>
  <si>
    <t>PF11704</t>
  </si>
  <si>
    <t>Folliculin</t>
  </si>
  <si>
    <t>Vesicle coat protein involved in Golgi to plasma membrane transport</t>
  </si>
  <si>
    <t>PF11705</t>
  </si>
  <si>
    <t>RNA_pol_3_Rpc31</t>
  </si>
  <si>
    <t>DNA-directed RNA polymerase III subunit Rpc31</t>
  </si>
  <si>
    <t>PF11706</t>
  </si>
  <si>
    <t>zf-CGNR</t>
  </si>
  <si>
    <t>CGNR zinc finger</t>
  </si>
  <si>
    <t>PF11707</t>
  </si>
  <si>
    <t>Npa1</t>
  </si>
  <si>
    <t>Ribosome 6S biogenesis N-terminal</t>
  </si>
  <si>
    <t>PF11708</t>
  </si>
  <si>
    <t>Slu7</t>
  </si>
  <si>
    <t>Pre-mRNA splicing Prp18-interacting factor</t>
  </si>
  <si>
    <t>PF11709</t>
  </si>
  <si>
    <t>Mit_ribos_Mrp51</t>
  </si>
  <si>
    <t xml:space="preserve">Mitochondrial ribosomal protein subunit </t>
  </si>
  <si>
    <t>PF11710</t>
  </si>
  <si>
    <t>Git3</t>
  </si>
  <si>
    <t>G protein-coupled glucose receptor regulating Gpa2</t>
  </si>
  <si>
    <t>PF11711</t>
  </si>
  <si>
    <t>Tim54</t>
  </si>
  <si>
    <t>Inner membrane protein import complex subunit Tim54</t>
  </si>
  <si>
    <t>PF11712</t>
  </si>
  <si>
    <t>Vma12</t>
  </si>
  <si>
    <t>Endoplasmic reticulum-based factor for assembly of V-ATPase</t>
  </si>
  <si>
    <t>PF11713</t>
  </si>
  <si>
    <t>Peptidase C8 family</t>
  </si>
  <si>
    <t>PF11714</t>
  </si>
  <si>
    <t>Inhibitor_I53</t>
  </si>
  <si>
    <t xml:space="preserve">Thrombin inhibitor Madanin  </t>
  </si>
  <si>
    <t>PF11715</t>
  </si>
  <si>
    <t>Nup16</t>
  </si>
  <si>
    <t>Nucleoporin Nup12/16</t>
  </si>
  <si>
    <t>PF11716</t>
  </si>
  <si>
    <t>MDMPI_N</t>
  </si>
  <si>
    <t>Mycothiol maleylpyruvate isomerase N-terminal domain</t>
  </si>
  <si>
    <t>PF11717</t>
  </si>
  <si>
    <t>Tudor-knot</t>
  </si>
  <si>
    <t xml:space="preserve">RNA binding activity-knot of a chromodomain </t>
  </si>
  <si>
    <t>PF11718</t>
  </si>
  <si>
    <t>CPSF73-1_C</t>
  </si>
  <si>
    <t>Pre-mRNA 3'-end-processing endonuclease polyadenylation factor C-term</t>
  </si>
  <si>
    <t>PF11719</t>
  </si>
  <si>
    <t>Drc1-Sld2</t>
  </si>
  <si>
    <t>DNA replication and checkpoint protein</t>
  </si>
  <si>
    <t>PF11720</t>
  </si>
  <si>
    <t>Inhibitor_I78</t>
  </si>
  <si>
    <t>Peptidase inhibitor I78 family</t>
  </si>
  <si>
    <t>PF11721</t>
  </si>
  <si>
    <t>Malectin</t>
  </si>
  <si>
    <t>Di-glucose binding within endoplasmic reticulum</t>
  </si>
  <si>
    <t>PF11722</t>
  </si>
  <si>
    <t>zf-TRM13_CCCH</t>
  </si>
  <si>
    <t>CCCH zinc finger in TRM13 protein</t>
  </si>
  <si>
    <t>PF11723</t>
  </si>
  <si>
    <t>Aromatic_hydrox</t>
  </si>
  <si>
    <t>Homotrimeric ring hydroxylase</t>
  </si>
  <si>
    <t>PF11724</t>
  </si>
  <si>
    <t>YvbH_ext</t>
  </si>
  <si>
    <t>YvbH-like oligomerisation region</t>
  </si>
  <si>
    <t>PF11725</t>
  </si>
  <si>
    <t>AvrE</t>
  </si>
  <si>
    <t>Pathogenicity factor</t>
  </si>
  <si>
    <t>PF11726</t>
  </si>
  <si>
    <t>DUF3296</t>
  </si>
  <si>
    <t>Protein of unknown function (DUF3296)</t>
  </si>
  <si>
    <t>PF11727</t>
  </si>
  <si>
    <t>ISG65-75</t>
  </si>
  <si>
    <t>Invariant surface glycoprotein</t>
  </si>
  <si>
    <t>PF11728</t>
  </si>
  <si>
    <t>ArAE_1_C</t>
  </si>
  <si>
    <t>Putative aromatic acid exporter C-terminal domain</t>
  </si>
  <si>
    <t>PF11729</t>
  </si>
  <si>
    <t>Capsid-VNN</t>
  </si>
  <si>
    <t xml:space="preserve">nodavirus capsid protein </t>
  </si>
  <si>
    <t>PF11730</t>
  </si>
  <si>
    <t>DUF3297</t>
  </si>
  <si>
    <t>Protein of unknown function (DUF3297)</t>
  </si>
  <si>
    <t>PF11731</t>
  </si>
  <si>
    <t>Cdd1</t>
  </si>
  <si>
    <t>Pathogenicity locus</t>
  </si>
  <si>
    <t>PF11732</t>
  </si>
  <si>
    <t>Thoc2</t>
  </si>
  <si>
    <t>Transcription- and export-related complex subunit</t>
  </si>
  <si>
    <t>PF11733</t>
  </si>
  <si>
    <t>NP1-WLL</t>
  </si>
  <si>
    <t>Non-capsid protein NP1</t>
  </si>
  <si>
    <t>PF11734</t>
  </si>
  <si>
    <t>TilS_C</t>
  </si>
  <si>
    <t>TilS substrate C-terminal domain</t>
  </si>
  <si>
    <t>PF11735</t>
  </si>
  <si>
    <t>CAP59_mtransfer</t>
  </si>
  <si>
    <t xml:space="preserve">Cryptococcal mannosyltransferase 1 </t>
  </si>
  <si>
    <t>PF11736</t>
  </si>
  <si>
    <t>DUF3299</t>
  </si>
  <si>
    <t>Protein of unknown function (DUF3299)</t>
  </si>
  <si>
    <t>PF11737</t>
  </si>
  <si>
    <t>DUF33</t>
  </si>
  <si>
    <t>Protein of unknown function (DUF33)</t>
  </si>
  <si>
    <t>PF11738</t>
  </si>
  <si>
    <t>DUF3298</t>
  </si>
  <si>
    <t>Protein of unknown function (DUF3298)</t>
  </si>
  <si>
    <t>PF11739</t>
  </si>
  <si>
    <t>DctA-YdbH</t>
  </si>
  <si>
    <t>Dicarboxylate transport</t>
  </si>
  <si>
    <t>PF11740</t>
  </si>
  <si>
    <t>KfrA_N</t>
  </si>
  <si>
    <t>Plasmid replication region DNA-binding N-term</t>
  </si>
  <si>
    <t>PF11741</t>
  </si>
  <si>
    <t>AMIN</t>
  </si>
  <si>
    <t>AMIN domain</t>
  </si>
  <si>
    <t>PF11742</t>
  </si>
  <si>
    <t>DUF332</t>
  </si>
  <si>
    <t>Protein of unknown function (DUF332)</t>
  </si>
  <si>
    <t>PF11743</t>
  </si>
  <si>
    <t>Protein of unknown function (DUF331)</t>
  </si>
  <si>
    <t>PF11744</t>
  </si>
  <si>
    <t>ALMT</t>
  </si>
  <si>
    <t>Aluminium activated malate transporter</t>
  </si>
  <si>
    <t>PF11745</t>
  </si>
  <si>
    <t>PF11746</t>
  </si>
  <si>
    <t>Protein of unknown function (DUF333)</t>
  </si>
  <si>
    <t>PF11747</t>
  </si>
  <si>
    <t>RebB</t>
  </si>
  <si>
    <t>Killing trait</t>
  </si>
  <si>
    <t>PF11748</t>
  </si>
  <si>
    <t>DUF336</t>
  </si>
  <si>
    <t>Protein of unknown function (DUF336)</t>
  </si>
  <si>
    <t>PF11749</t>
  </si>
  <si>
    <t>PF11750</t>
  </si>
  <si>
    <t>PF11751</t>
  </si>
  <si>
    <t>PF11752</t>
  </si>
  <si>
    <t>PF11753</t>
  </si>
  <si>
    <t>Protein of unknwon function (DUF331)</t>
  </si>
  <si>
    <t>PF11754</t>
  </si>
  <si>
    <t>Velvet</t>
  </si>
  <si>
    <t>Velvet factor</t>
  </si>
  <si>
    <t>PF11755</t>
  </si>
  <si>
    <t>DUF3311</t>
  </si>
  <si>
    <t>Protein of unknown function (DUF3311)</t>
  </si>
  <si>
    <t>PF11756</t>
  </si>
  <si>
    <t>YgbA_NO</t>
  </si>
  <si>
    <t>Nitrous oxide-stimulated promoter</t>
  </si>
  <si>
    <t>PF11757</t>
  </si>
  <si>
    <t>RSS_P2</t>
  </si>
  <si>
    <t>Suppressor of RNA silencing P21-like</t>
  </si>
  <si>
    <t>PF11758</t>
  </si>
  <si>
    <t>Bacteriocin_IIi</t>
  </si>
  <si>
    <t>Aureocin-like type II bacteriocin</t>
  </si>
  <si>
    <t>PF11759</t>
  </si>
  <si>
    <t>KRTAP</t>
  </si>
  <si>
    <t>Keratin-associated matrix</t>
  </si>
  <si>
    <t>PF11760</t>
  </si>
  <si>
    <t>CbiG_N</t>
  </si>
  <si>
    <t>Cobalamin synthesis G N-terminal</t>
  </si>
  <si>
    <t>PF11761</t>
  </si>
  <si>
    <t>CbiG_mid</t>
  </si>
  <si>
    <t>Cobalamin biosynthesis central region</t>
  </si>
  <si>
    <t>PF11762</t>
  </si>
  <si>
    <t>Arabinose_Iso_C</t>
  </si>
  <si>
    <t>L-arabinose isomerase C-terminal domain</t>
  </si>
  <si>
    <t>PF11763</t>
  </si>
  <si>
    <t>DIPSY</t>
  </si>
  <si>
    <t>Cell-wall adhesin ligand-binding C-terminal</t>
  </si>
  <si>
    <t>PF11764</t>
  </si>
  <si>
    <t>N-SET</t>
  </si>
  <si>
    <t>COMPASS (Complex proteins associated with Set1p) component N</t>
  </si>
  <si>
    <t>PF11765</t>
  </si>
  <si>
    <t>Hyphal_reg_CWP</t>
  </si>
  <si>
    <t>Hyphally regulated cell wall protein N-terminal</t>
  </si>
  <si>
    <t>PF11766</t>
  </si>
  <si>
    <t>Candida_ALS_N</t>
  </si>
  <si>
    <t xml:space="preserve">Cell-wall agglutinin N-terminal ligand-sugar binding </t>
  </si>
  <si>
    <t>PF11767</t>
  </si>
  <si>
    <t>SET_assoc</t>
  </si>
  <si>
    <t>Histone lysine methyltransferase SET associated</t>
  </si>
  <si>
    <t>PF11768</t>
  </si>
  <si>
    <t>DUF3312</t>
  </si>
  <si>
    <t>Protein of unknown function (DUF3312)</t>
  </si>
  <si>
    <t>PF11769</t>
  </si>
  <si>
    <t>DUF3313</t>
  </si>
  <si>
    <t>Protein of unknown function (DUF3313)</t>
  </si>
  <si>
    <t>PF11770</t>
  </si>
  <si>
    <t>GAPT</t>
  </si>
  <si>
    <t>GRB2-binding adapter (GAPT)</t>
  </si>
  <si>
    <t>PF11771</t>
  </si>
  <si>
    <t>DUF3314</t>
  </si>
  <si>
    <t xml:space="preserve">Protein of unknown function (DUF3314) </t>
  </si>
  <si>
    <t>PF11772</t>
  </si>
  <si>
    <t>EpuA</t>
  </si>
  <si>
    <t>DNA-directed RNA polymerase subunit beta</t>
  </si>
  <si>
    <t>PF11773</t>
  </si>
  <si>
    <t>PulG</t>
  </si>
  <si>
    <t xml:space="preserve">Type II secretory pathway pseudopilin </t>
  </si>
  <si>
    <t>PF11774</t>
  </si>
  <si>
    <t>Lsr2</t>
  </si>
  <si>
    <t xml:space="preserve">Lsr2 </t>
  </si>
  <si>
    <t>PF11775</t>
  </si>
  <si>
    <t>CobT_C</t>
  </si>
  <si>
    <t>Cobalamin biosynthesis protein CobT VWA domain</t>
  </si>
  <si>
    <t>PF11776</t>
  </si>
  <si>
    <t>RcnB</t>
  </si>
  <si>
    <t>Nickel/cobalt transporter regulator</t>
  </si>
  <si>
    <t>PF11777</t>
  </si>
  <si>
    <t>DUF3316</t>
  </si>
  <si>
    <t>Protein of unknown function (DUF3316)</t>
  </si>
  <si>
    <t>PF11778</t>
  </si>
  <si>
    <t>SID</t>
  </si>
  <si>
    <t>Septation initiation</t>
  </si>
  <si>
    <t>PF11779</t>
  </si>
  <si>
    <t>DUF3317</t>
  </si>
  <si>
    <t>Protein of unknown function (DUF3317)</t>
  </si>
  <si>
    <t>PF11780</t>
  </si>
  <si>
    <t>DUF3318</t>
  </si>
  <si>
    <t>Protein of unknown function (DUF3318)</t>
  </si>
  <si>
    <t>PF11781</t>
  </si>
  <si>
    <t>zf-RRN7</t>
  </si>
  <si>
    <t>Zinc-finger of RNA-polymerase I-specific TFIIB, Rrn7</t>
  </si>
  <si>
    <t>PF11782</t>
  </si>
  <si>
    <t>DUF3319</t>
  </si>
  <si>
    <t>Protein of unknown function (DUF3319)</t>
  </si>
  <si>
    <t>PF11783</t>
  </si>
  <si>
    <t>Cytochrome_cB</t>
  </si>
  <si>
    <t>Cytochrome c bacterial</t>
  </si>
  <si>
    <t>PF11784</t>
  </si>
  <si>
    <t>PF11785</t>
  </si>
  <si>
    <t>Aft1_OSA</t>
  </si>
  <si>
    <t>Aft1 osmotic stress response (OSM) domain</t>
  </si>
  <si>
    <t>PF11786</t>
  </si>
  <si>
    <t>Aft1_HRA</t>
  </si>
  <si>
    <t>Aft1 HRA domain</t>
  </si>
  <si>
    <t>PF11787</t>
  </si>
  <si>
    <t>Aft1_HRR</t>
  </si>
  <si>
    <t>Aft1 HRR domain</t>
  </si>
  <si>
    <t>PF11788</t>
  </si>
  <si>
    <t>MRP-L46</t>
  </si>
  <si>
    <t xml:space="preserve">39S mitochondrial ribosomal protein L46 </t>
  </si>
  <si>
    <t>PF11789</t>
  </si>
  <si>
    <t>zf-Nse</t>
  </si>
  <si>
    <t>Zinc-finger of the MIZ type in Nse subunit</t>
  </si>
  <si>
    <t>PF11790</t>
  </si>
  <si>
    <t>Glyco_hydro_cc</t>
  </si>
  <si>
    <t>Glycosyl hydrolase catalytic core</t>
  </si>
  <si>
    <t>PF11791</t>
  </si>
  <si>
    <t>Aconitase_B_N</t>
  </si>
  <si>
    <t>Aconitate B N-terminal domain</t>
  </si>
  <si>
    <t>PF11792</t>
  </si>
  <si>
    <t>Baculo_LEF5_C</t>
  </si>
  <si>
    <t>Baculoviridae late expression factor 5 C-terminal domain</t>
  </si>
  <si>
    <t>PF11793</t>
  </si>
  <si>
    <t>FANCL_C</t>
  </si>
  <si>
    <t>FANCL C-terminal domain</t>
  </si>
  <si>
    <t>PF11794</t>
  </si>
  <si>
    <t>HpaB_N</t>
  </si>
  <si>
    <t>4-hydroxyphenylacetate 3-hydroxylase N terminal</t>
  </si>
  <si>
    <t>PF11795</t>
  </si>
  <si>
    <t>DUF3322</t>
  </si>
  <si>
    <t>Uncharacterized protein conserved in bacteria N-term (DUF3322)</t>
  </si>
  <si>
    <t>PF11796</t>
  </si>
  <si>
    <t>DUF3323</t>
  </si>
  <si>
    <t>Protein of unknown function N-terminus (DUF3323)</t>
  </si>
  <si>
    <t>PF11797</t>
  </si>
  <si>
    <t>DUF3324</t>
  </si>
  <si>
    <t>Protein of unknown function C-terminal (DUF3324)</t>
  </si>
  <si>
    <t>PF11798</t>
  </si>
  <si>
    <t>IMS_HHH</t>
  </si>
  <si>
    <t>IMS family HHH motif</t>
  </si>
  <si>
    <t>PF11799</t>
  </si>
  <si>
    <t>IMS_C</t>
  </si>
  <si>
    <t>impB/mucB/samB family C-terminal domain</t>
  </si>
  <si>
    <t>PF11800</t>
  </si>
  <si>
    <t>RP-C_C</t>
  </si>
  <si>
    <t>Replication protein C C-terminal region</t>
  </si>
  <si>
    <t>PF11801</t>
  </si>
  <si>
    <t>Tom37_C</t>
  </si>
  <si>
    <t>Tom37 C-terminal domain</t>
  </si>
  <si>
    <t>PF11802</t>
  </si>
  <si>
    <t>CENP-K</t>
  </si>
  <si>
    <t>Centromere-associated protein K</t>
  </si>
  <si>
    <t>PF11803</t>
  </si>
  <si>
    <t>UXS1_N</t>
  </si>
  <si>
    <t>UDP-glucuronate decarboxylase N-terminal</t>
  </si>
  <si>
    <t>PF11804</t>
  </si>
  <si>
    <t>DUF3325</t>
  </si>
  <si>
    <t>Protein of unknown function (DUF3325)</t>
  </si>
  <si>
    <t>PF11805</t>
  </si>
  <si>
    <t>DUF3326</t>
  </si>
  <si>
    <t>Protein of unknown function (DUF3326)</t>
  </si>
  <si>
    <t>PF11806</t>
  </si>
  <si>
    <t>DUF3327</t>
  </si>
  <si>
    <t>Domain of unknown function (DUF3327)</t>
  </si>
  <si>
    <t>PF11807</t>
  </si>
  <si>
    <t>DUF3328</t>
  </si>
  <si>
    <t>Domain of unknown function (DUF3328)</t>
  </si>
  <si>
    <t>PF11808</t>
  </si>
  <si>
    <t>DUF3329</t>
  </si>
  <si>
    <t>Domain of unknown function (DUF3329)</t>
  </si>
  <si>
    <t>PF11809</t>
  </si>
  <si>
    <t>PF11810</t>
  </si>
  <si>
    <t>DUF3332</t>
  </si>
  <si>
    <t>Domain of unknown function (DUF3332)</t>
  </si>
  <si>
    <t>PF11811</t>
  </si>
  <si>
    <t>DUF3331</t>
  </si>
  <si>
    <t>Domain of unknown function (DUF3331)</t>
  </si>
  <si>
    <t>PF11812</t>
  </si>
  <si>
    <t>DUF3333</t>
  </si>
  <si>
    <t>Domain of unknown function (DUF3333)</t>
  </si>
  <si>
    <t>PF11813</t>
  </si>
  <si>
    <t>DUF3334</t>
  </si>
  <si>
    <t>Protein of unknown function (DUF3334)</t>
  </si>
  <si>
    <t>PF11814</t>
  </si>
  <si>
    <t>DUF3335</t>
  </si>
  <si>
    <t>Peptidase_C39 like family</t>
  </si>
  <si>
    <t>PF11815</t>
  </si>
  <si>
    <t>DUF3336</t>
  </si>
  <si>
    <t>Domain of unknown function (DUF3336)</t>
  </si>
  <si>
    <t>PF11816</t>
  </si>
  <si>
    <t>DUF3337</t>
  </si>
  <si>
    <t>Domain of unknown function (DUF3337)</t>
  </si>
  <si>
    <t>PF11817</t>
  </si>
  <si>
    <t>Foie-gras_1</t>
  </si>
  <si>
    <t>Foie gras liver health family 1</t>
  </si>
  <si>
    <t>PF11818</t>
  </si>
  <si>
    <t>C-terminal domain of tail specific protease (DUF334)</t>
  </si>
  <si>
    <t>PF11819</t>
  </si>
  <si>
    <t>DUF3338</t>
  </si>
  <si>
    <t>Domain of unknown function (DUF3338)</t>
  </si>
  <si>
    <t>PF11820</t>
  </si>
  <si>
    <t>DUF3339</t>
  </si>
  <si>
    <t>Protein of unknown function (DUF3339)</t>
  </si>
  <si>
    <t>PF11821</t>
  </si>
  <si>
    <t>DUF3341</t>
  </si>
  <si>
    <t>Protein of unknown function (DUF3341)</t>
  </si>
  <si>
    <t>PF11822</t>
  </si>
  <si>
    <t>DUF3342</t>
  </si>
  <si>
    <t>Domain of unknown function (DUF3342)</t>
  </si>
  <si>
    <t>PF11823</t>
  </si>
  <si>
    <t>DUF3343</t>
  </si>
  <si>
    <t>Protein of unknown function (DUF3343)</t>
  </si>
  <si>
    <t>PF11824</t>
  </si>
  <si>
    <t>DUF3344</t>
  </si>
  <si>
    <t>Protein of unknown function (DUF3344)</t>
  </si>
  <si>
    <t>PF11825</t>
  </si>
  <si>
    <t>Nuc_recep-AF1</t>
  </si>
  <si>
    <t>Nuclear/hormone receptor activator site AF-1</t>
  </si>
  <si>
    <t>PF11826</t>
  </si>
  <si>
    <t>DUF3346</t>
  </si>
  <si>
    <t>Protein of unknown function (DUF3346)</t>
  </si>
  <si>
    <t>PF11827</t>
  </si>
  <si>
    <t>DUF3347</t>
  </si>
  <si>
    <t>Protein of unknown function (DUF3347)</t>
  </si>
  <si>
    <t>PF11828</t>
  </si>
  <si>
    <t>DUF3348</t>
  </si>
  <si>
    <t>Protein of unknown function (DUF3348)</t>
  </si>
  <si>
    <t>PF11829</t>
  </si>
  <si>
    <t>DUF3349</t>
  </si>
  <si>
    <t>Protein of unknown function (DUF3349)</t>
  </si>
  <si>
    <t>PF11830</t>
  </si>
  <si>
    <t>Domain of unknown function (DUF335)</t>
  </si>
  <si>
    <t>PF11831</t>
  </si>
  <si>
    <t>Myb_Cef</t>
  </si>
  <si>
    <t>pre-mRNA splicing factor component</t>
  </si>
  <si>
    <t>PF11832</t>
  </si>
  <si>
    <t>DUF3352</t>
  </si>
  <si>
    <t>Protein of unknown function (DUF3352)</t>
  </si>
  <si>
    <t>PF11833</t>
  </si>
  <si>
    <t>DUF3353</t>
  </si>
  <si>
    <t>Protein of unknown function (DUF3353)</t>
  </si>
  <si>
    <t>PF11834</t>
  </si>
  <si>
    <t>KHA</t>
  </si>
  <si>
    <t>KHA, dimerisation domain of potassium ion channel</t>
  </si>
  <si>
    <t>PF11835</t>
  </si>
  <si>
    <t>DUF3355</t>
  </si>
  <si>
    <t>Domain of unknown function (DUF3355)</t>
  </si>
  <si>
    <t>PF11836</t>
  </si>
  <si>
    <t>Phage_TAC_11</t>
  </si>
  <si>
    <t>Phage tail tube protein, GTA-gp1</t>
  </si>
  <si>
    <t>PF11837</t>
  </si>
  <si>
    <t>DUF3357</t>
  </si>
  <si>
    <t>Domain of unknown function (DUF3357)</t>
  </si>
  <si>
    <t>PF11838</t>
  </si>
  <si>
    <t>ERAP1_C</t>
  </si>
  <si>
    <t>ERAP1-like C-terminal domain</t>
  </si>
  <si>
    <t>PF11839</t>
  </si>
  <si>
    <t>Alanine_zipper</t>
  </si>
  <si>
    <t>Alanine-zipper, major outer membrane lipoprotein</t>
  </si>
  <si>
    <t>PF11840</t>
  </si>
  <si>
    <t>PF11841</t>
  </si>
  <si>
    <t>DUF3361</t>
  </si>
  <si>
    <t>Domain of unknown function (DUF3361)</t>
  </si>
  <si>
    <t>PF11842</t>
  </si>
  <si>
    <t>DUF3362</t>
  </si>
  <si>
    <t>Domain of unknown function (DUF3362)</t>
  </si>
  <si>
    <t>PF11843</t>
  </si>
  <si>
    <t>DUF3363</t>
  </si>
  <si>
    <t>Protein of unknown function (DUF3363)</t>
  </si>
  <si>
    <t>PF11844</t>
  </si>
  <si>
    <t>DUF3364</t>
  </si>
  <si>
    <t>Domain of unknown function (DUF3364)</t>
  </si>
  <si>
    <t>PF11845</t>
  </si>
  <si>
    <t>DUF3365</t>
  </si>
  <si>
    <t>Protein of unknown function (DUF3365)</t>
  </si>
  <si>
    <t>PF11846</t>
  </si>
  <si>
    <t>Wzy_C_2</t>
  </si>
  <si>
    <t>Virulence factor membrane-bound polymerase, C-terminal</t>
  </si>
  <si>
    <t>PF11847</t>
  </si>
  <si>
    <t>DUF3367</t>
  </si>
  <si>
    <t>Domain of unknown function (DUF3367)</t>
  </si>
  <si>
    <t>PF11848</t>
  </si>
  <si>
    <t>DUF3368</t>
  </si>
  <si>
    <t>Domain of unknown function (DUF3368)</t>
  </si>
  <si>
    <t>PF11849</t>
  </si>
  <si>
    <t>DUF3369</t>
  </si>
  <si>
    <t>Domain of unknown function (DUF3369)</t>
  </si>
  <si>
    <t>PF11850</t>
  </si>
  <si>
    <t>PF11851</t>
  </si>
  <si>
    <t>DUF3371</t>
  </si>
  <si>
    <t>Domain of unknown function (DUF3371)</t>
  </si>
  <si>
    <t>PF11852</t>
  </si>
  <si>
    <t>DUF3372</t>
  </si>
  <si>
    <t>Domain of unknown function (DUF3372)</t>
  </si>
  <si>
    <t>PF11853</t>
  </si>
  <si>
    <t>DUF3373</t>
  </si>
  <si>
    <t>Protein of unknown function (DUF3373)</t>
  </si>
  <si>
    <t>PF11854</t>
  </si>
  <si>
    <t>MtrB_PioB</t>
  </si>
  <si>
    <t>Putative outer membrane beta-barrel porin, MtrB/PioB</t>
  </si>
  <si>
    <t>PF11855</t>
  </si>
  <si>
    <t>DUF3375</t>
  </si>
  <si>
    <t>Protein of unknown function (DUF3375)</t>
  </si>
  <si>
    <t>PF11856</t>
  </si>
  <si>
    <t>DUF3376</t>
  </si>
  <si>
    <t>Protein of unknown function (DUF3376)</t>
  </si>
  <si>
    <t>PF11857</t>
  </si>
  <si>
    <t>DUF3377</t>
  </si>
  <si>
    <t>Domain of unknown function (DUF3377)</t>
  </si>
  <si>
    <t>PF11858</t>
  </si>
  <si>
    <t>DUF3378</t>
  </si>
  <si>
    <t>Domain of unknown function (DUF3378)</t>
  </si>
  <si>
    <t>PF11859</t>
  </si>
  <si>
    <t>DUF3379</t>
  </si>
  <si>
    <t>Protein of unknown function (DUF3379)</t>
  </si>
  <si>
    <t>PF11860</t>
  </si>
  <si>
    <t>PF11861</t>
  </si>
  <si>
    <t>DUF3381</t>
  </si>
  <si>
    <t>Domain of unknown function (DUF3381)</t>
  </si>
  <si>
    <t>PF11862</t>
  </si>
  <si>
    <t>DUF3382</t>
  </si>
  <si>
    <t>Domain of unknown function (DUF3382)</t>
  </si>
  <si>
    <t>PF11863</t>
  </si>
  <si>
    <t>DUF3383</t>
  </si>
  <si>
    <t>Protein of unknown function (DUF3383)</t>
  </si>
  <si>
    <t>PF11864</t>
  </si>
  <si>
    <t>DUF3384</t>
  </si>
  <si>
    <t>Domain of unknown function (DUF3384)</t>
  </si>
  <si>
    <t>PF11865</t>
  </si>
  <si>
    <t>DUF3385</t>
  </si>
  <si>
    <t>Domain of unknown function (DUF3385)</t>
  </si>
  <si>
    <t>PF11866</t>
  </si>
  <si>
    <t>DUF3386</t>
  </si>
  <si>
    <t>Protein of unknown function (DUF3386)</t>
  </si>
  <si>
    <t>PF11867</t>
  </si>
  <si>
    <t>DUF3387</t>
  </si>
  <si>
    <t>Domain of unknown function (DUF3387)</t>
  </si>
  <si>
    <t>PF11868</t>
  </si>
  <si>
    <t>DUF3388</t>
  </si>
  <si>
    <t>Protein of unknown function (DUF3388)</t>
  </si>
  <si>
    <t>PF11869</t>
  </si>
  <si>
    <t>DUF3389</t>
  </si>
  <si>
    <t>Protein of unknown function (DUF3389)</t>
  </si>
  <si>
    <t>PF11870</t>
  </si>
  <si>
    <t>Domain of unknown function (DUF339)</t>
  </si>
  <si>
    <t>PF11871</t>
  </si>
  <si>
    <t>DUF3391</t>
  </si>
  <si>
    <t>Domain of unknown function (DUF3391)</t>
  </si>
  <si>
    <t>PF11872</t>
  </si>
  <si>
    <t>DUF3392</t>
  </si>
  <si>
    <t>Protein of unknown function (DUF3392)</t>
  </si>
  <si>
    <t>PF11873</t>
  </si>
  <si>
    <t>DUF3393</t>
  </si>
  <si>
    <t>Domain of unknown function (DUF3393)</t>
  </si>
  <si>
    <t>PF11874</t>
  </si>
  <si>
    <t>DUF3394</t>
  </si>
  <si>
    <t>Domain of unknown function (DUF3394)</t>
  </si>
  <si>
    <t>PF11875</t>
  </si>
  <si>
    <t>DUF3395</t>
  </si>
  <si>
    <t>Domain of unknown function (DUF3395)</t>
  </si>
  <si>
    <t>PF11876</t>
  </si>
  <si>
    <t>DUF3396</t>
  </si>
  <si>
    <t>Protein of unknown function (DUF3396)</t>
  </si>
  <si>
    <t>PF11877</t>
  </si>
  <si>
    <t>DUF3397</t>
  </si>
  <si>
    <t>Protein of unknown function (DUF3397)</t>
  </si>
  <si>
    <t>PF11878</t>
  </si>
  <si>
    <t>DUF3398</t>
  </si>
  <si>
    <t>Domain of unknown function (DUF3398)</t>
  </si>
  <si>
    <t>PF11879</t>
  </si>
  <si>
    <t>DUF3399</t>
  </si>
  <si>
    <t>Domain of unknown function (DUF3399)</t>
  </si>
  <si>
    <t>PF11880</t>
  </si>
  <si>
    <t>Domain of unknown function (DUF34)</t>
  </si>
  <si>
    <t>PF11881</t>
  </si>
  <si>
    <t>SPAR_C</t>
  </si>
  <si>
    <t>C-terminal domain of SPAR protein</t>
  </si>
  <si>
    <t>PF11882</t>
  </si>
  <si>
    <t>Domain of unknown function (DUF342)</t>
  </si>
  <si>
    <t>PF11883</t>
  </si>
  <si>
    <t>Domain of unknown function (DUF343)</t>
  </si>
  <si>
    <t>PF11884</t>
  </si>
  <si>
    <t>DUF344</t>
  </si>
  <si>
    <t>Domain of unknown function (DUF344)</t>
  </si>
  <si>
    <t>PF11885</t>
  </si>
  <si>
    <t>PF11886</t>
  </si>
  <si>
    <t>TOC159_MAD</t>
  </si>
  <si>
    <t>Translocase of chloroplast 159/132, membrane anchor domain</t>
  </si>
  <si>
    <t>PF11887</t>
  </si>
  <si>
    <t>Mce4_CUP1</t>
  </si>
  <si>
    <t>Cholesterol uptake porter CUP1 of Mce4, putative</t>
  </si>
  <si>
    <t>PF11888</t>
  </si>
  <si>
    <t>PF11889</t>
  </si>
  <si>
    <t>Domain of unknown function (DUF349)</t>
  </si>
  <si>
    <t>PF11890</t>
  </si>
  <si>
    <t>DUF341</t>
  </si>
  <si>
    <t>Domain of unknown function (DUF341)</t>
  </si>
  <si>
    <t>PF11891</t>
  </si>
  <si>
    <t>DUF3411</t>
  </si>
  <si>
    <t>Domain of unknown function (DUF3411)</t>
  </si>
  <si>
    <t>PF11892</t>
  </si>
  <si>
    <t>DUF3412</t>
  </si>
  <si>
    <t>Domain of unknown function (DUF3412)</t>
  </si>
  <si>
    <t>PF11893</t>
  </si>
  <si>
    <t>DUF3413</t>
  </si>
  <si>
    <t>Domain of unknown function (DUF3413)</t>
  </si>
  <si>
    <t>PF11894</t>
  </si>
  <si>
    <t>Nup192</t>
  </si>
  <si>
    <t>Nuclear pore complex scaffold, nucleoporins 186/192/25</t>
  </si>
  <si>
    <t>PF11895</t>
  </si>
  <si>
    <t>DUF3415</t>
  </si>
  <si>
    <t>Domain of unknown function (DUF3415)</t>
  </si>
  <si>
    <t>PF11896</t>
  </si>
  <si>
    <t>DUF3416</t>
  </si>
  <si>
    <t>Domain of unknown function (DUF3416)</t>
  </si>
  <si>
    <t>PF11897</t>
  </si>
  <si>
    <t>DUF3417</t>
  </si>
  <si>
    <t>Protein of unknown function (DUF3417)</t>
  </si>
  <si>
    <t>PF11898</t>
  </si>
  <si>
    <t>DUF3418</t>
  </si>
  <si>
    <t>Domain of unknown function (DUF3418)</t>
  </si>
  <si>
    <t>PF11899</t>
  </si>
  <si>
    <t>DUF3419</t>
  </si>
  <si>
    <t>Protein of unknown function (DUF3419)</t>
  </si>
  <si>
    <t>PF11900</t>
  </si>
  <si>
    <t>PF11901</t>
  </si>
  <si>
    <t>DUF3421</t>
  </si>
  <si>
    <t>Protein of unknown function (DUF3421)</t>
  </si>
  <si>
    <t>PF11902</t>
  </si>
  <si>
    <t>DUF3422</t>
  </si>
  <si>
    <t>Protein of unknown function (DUF3422)</t>
  </si>
  <si>
    <t>PF11903</t>
  </si>
  <si>
    <t>ParD_like</t>
  </si>
  <si>
    <t>ParD-like antitoxin of type II bacterial toxin-antitoxin system</t>
  </si>
  <si>
    <t>PF11904</t>
  </si>
  <si>
    <t>GPCR_chapero_1</t>
  </si>
  <si>
    <t>GPCR-chaperone</t>
  </si>
  <si>
    <t>PF11905</t>
  </si>
  <si>
    <t>DUF3425</t>
  </si>
  <si>
    <t>Domain of unknown function (DUF3425)</t>
  </si>
  <si>
    <t>PF11906</t>
  </si>
  <si>
    <t>DUF3426</t>
  </si>
  <si>
    <t>Protein of unknown function (DUF3426)</t>
  </si>
  <si>
    <t>PF11907</t>
  </si>
  <si>
    <t>DUF3427</t>
  </si>
  <si>
    <t>Domain of unknown function (DUF3427)</t>
  </si>
  <si>
    <t>PF11909</t>
  </si>
  <si>
    <t>NdhN</t>
  </si>
  <si>
    <t>NADH-quinone oxidoreductase cyanobacterial subunit N</t>
  </si>
  <si>
    <t>PF11910</t>
  </si>
  <si>
    <t>NdhO</t>
  </si>
  <si>
    <t>Cyanobacterial and plant NDH-1 subunit O</t>
  </si>
  <si>
    <t>PF11911</t>
  </si>
  <si>
    <t>DUF3429</t>
  </si>
  <si>
    <t>Protein of unknown function (DUF3429)</t>
  </si>
  <si>
    <t>PF11912</t>
  </si>
  <si>
    <t>PF11913</t>
  </si>
  <si>
    <t>DUF3431</t>
  </si>
  <si>
    <t>Protein of unknown function (DUF3431)</t>
  </si>
  <si>
    <t>PF11914</t>
  </si>
  <si>
    <t>DUF3432</t>
  </si>
  <si>
    <t>Domain of unknown function (DUF3432)</t>
  </si>
  <si>
    <t>PF11915</t>
  </si>
  <si>
    <t>DUF3433</t>
  </si>
  <si>
    <t>Protein of unknown function (DUF3433)</t>
  </si>
  <si>
    <t>PF11916</t>
  </si>
  <si>
    <t>Vac14_Fig4_bd</t>
  </si>
  <si>
    <t>Vacuolar protein 14 C-terminal Fig4p binding</t>
  </si>
  <si>
    <t>PF11917</t>
  </si>
  <si>
    <t>DUF3435</t>
  </si>
  <si>
    <t>Protein of unknown function (DUF3435)</t>
  </si>
  <si>
    <t>PF11918</t>
  </si>
  <si>
    <t>Peptidase_S41_N</t>
  </si>
  <si>
    <t>N-terminal domain of Peptidase_S41 in eukaryotic IRBP</t>
  </si>
  <si>
    <t>PF11919</t>
  </si>
  <si>
    <t>DUF3437</t>
  </si>
  <si>
    <t>Domain of unknown function (DUF3437)</t>
  </si>
  <si>
    <t>PF11920</t>
  </si>
  <si>
    <t>DUF3438</t>
  </si>
  <si>
    <t>Protein of unknown function (DUF3438)</t>
  </si>
  <si>
    <t>PF11921</t>
  </si>
  <si>
    <t>DUF3439</t>
  </si>
  <si>
    <t>Domain of unknown function (DUF3439)</t>
  </si>
  <si>
    <t>PF11922</t>
  </si>
  <si>
    <t>PF11923</t>
  </si>
  <si>
    <t>DUF3441</t>
  </si>
  <si>
    <t>Domain of unknown function (DUF3441)</t>
  </si>
  <si>
    <t>PF11924</t>
  </si>
  <si>
    <t>Invasin_beta</t>
  </si>
  <si>
    <t>Invasin beta-domain of outer membrane</t>
  </si>
  <si>
    <t>PF11925</t>
  </si>
  <si>
    <t>DUF3443</t>
  </si>
  <si>
    <t>Protein of unknown function (DUF3443)</t>
  </si>
  <si>
    <t>PF11926</t>
  </si>
  <si>
    <t>DUF3444</t>
  </si>
  <si>
    <t>Domain of unknown function (DUF3444)</t>
  </si>
  <si>
    <t>PF11927</t>
  </si>
  <si>
    <t>DUF3445</t>
  </si>
  <si>
    <t>Protein of unknown function (DUF3445)</t>
  </si>
  <si>
    <t>PF11928</t>
  </si>
  <si>
    <t>DUF3446</t>
  </si>
  <si>
    <t>Domain of unknown function (DUF3446)</t>
  </si>
  <si>
    <t>PF11929</t>
  </si>
  <si>
    <t>DUF3447</t>
  </si>
  <si>
    <t>Domain of unknown function (DUF3447)</t>
  </si>
  <si>
    <t>PF11931</t>
  </si>
  <si>
    <t>DUF3449</t>
  </si>
  <si>
    <t>Domain of unknown function (DUF3449)</t>
  </si>
  <si>
    <t>PF11932</t>
  </si>
  <si>
    <t>PF11933</t>
  </si>
  <si>
    <t>Na_trans_cytopl</t>
  </si>
  <si>
    <t>Cytoplasmic domain of voltage-gated Na+ ion channel</t>
  </si>
  <si>
    <t>PF11934</t>
  </si>
  <si>
    <t>DUF3452</t>
  </si>
  <si>
    <t>Domain of unknown function (DUF3452)</t>
  </si>
  <si>
    <t>PF11935</t>
  </si>
  <si>
    <t>DUF3453</t>
  </si>
  <si>
    <t>Domain of unknown function (DUF3453)</t>
  </si>
  <si>
    <t>PF11936</t>
  </si>
  <si>
    <t>DUF3454</t>
  </si>
  <si>
    <t>Domain of unknown function (DUF3454)</t>
  </si>
  <si>
    <t>PF11937</t>
  </si>
  <si>
    <t>DUF3455</t>
  </si>
  <si>
    <t>Protein of unknown function (DUF3455)</t>
  </si>
  <si>
    <t>PF11938</t>
  </si>
  <si>
    <t>DUF3456</t>
  </si>
  <si>
    <t>TLR4 regulator and MIR-interacting MSAP</t>
  </si>
  <si>
    <t>PF11939</t>
  </si>
  <si>
    <t>DUF3457</t>
  </si>
  <si>
    <t>Protein of unknown function (DUF3457)</t>
  </si>
  <si>
    <t>PF11940</t>
  </si>
  <si>
    <t>DUF3458</t>
  </si>
  <si>
    <t>Domain of unknown function (DUF3458)</t>
  </si>
  <si>
    <t>PF11941</t>
  </si>
  <si>
    <t>DUF3459</t>
  </si>
  <si>
    <t>Domain of unknown function (DUF3459)</t>
  </si>
  <si>
    <t>PF11942</t>
  </si>
  <si>
    <t>Spt5_N</t>
  </si>
  <si>
    <t>Spt5 transcription elongation factor, acidic N-terminal</t>
  </si>
  <si>
    <t>PF11943</t>
  </si>
  <si>
    <t>PF11944</t>
  </si>
  <si>
    <t>DUF3461</t>
  </si>
  <si>
    <t>Protein of unknown function (DUF3461)</t>
  </si>
  <si>
    <t>PF11945</t>
  </si>
  <si>
    <t>WASH_WAHD</t>
  </si>
  <si>
    <t>WAHD domain of WASH complex</t>
  </si>
  <si>
    <t>PF11946</t>
  </si>
  <si>
    <t>DUF3463</t>
  </si>
  <si>
    <t>Domain of unknown function (DUF3463)</t>
  </si>
  <si>
    <t>PF11947</t>
  </si>
  <si>
    <t>DUF3464</t>
  </si>
  <si>
    <t>Protein of unknown function (DUF3464)</t>
  </si>
  <si>
    <t>PF11948</t>
  </si>
  <si>
    <t>DUF3465</t>
  </si>
  <si>
    <t>Protein of unknown function (DUF3465)</t>
  </si>
  <si>
    <t>PF11949</t>
  </si>
  <si>
    <t>DUF3466</t>
  </si>
  <si>
    <t>Protein of unknown function (DUF3466)</t>
  </si>
  <si>
    <t>PF11950</t>
  </si>
  <si>
    <t>DUF3467</t>
  </si>
  <si>
    <t>Protein of unknown function (DUF3467)</t>
  </si>
  <si>
    <t>PF11951</t>
  </si>
  <si>
    <t>Fungal_trans_2</t>
  </si>
  <si>
    <t>Fungal specific transcription factor domain</t>
  </si>
  <si>
    <t>PF11952</t>
  </si>
  <si>
    <t>XTBD</t>
  </si>
  <si>
    <t>XRN-Two Binding Domain, XTBD</t>
  </si>
  <si>
    <t>PF11953</t>
  </si>
  <si>
    <t>Domain of unknown function (DUF347)</t>
  </si>
  <si>
    <t>PF11954</t>
  </si>
  <si>
    <t>DUF3471</t>
  </si>
  <si>
    <t>Domain of unknown function (DUF3471)</t>
  </si>
  <si>
    <t>PF11955</t>
  </si>
  <si>
    <t>PORR</t>
  </si>
  <si>
    <t>Plant organelle RNA recognition domain</t>
  </si>
  <si>
    <t>PF11956</t>
  </si>
  <si>
    <t>KCNQC3-Ank-G_bd</t>
  </si>
  <si>
    <t>Ankyrin-G binding motif of KCNQ2-3</t>
  </si>
  <si>
    <t>PF11957</t>
  </si>
  <si>
    <t>efThoc1</t>
  </si>
  <si>
    <t>THO complex subunit 1 transcription elongation factor</t>
  </si>
  <si>
    <t>PF11958</t>
  </si>
  <si>
    <t>DUF3472</t>
  </si>
  <si>
    <t>Domain of unknown function (DUF3472)</t>
  </si>
  <si>
    <t>PF11959</t>
  </si>
  <si>
    <t>DUF3473</t>
  </si>
  <si>
    <t>Domain of unknown function (DUF3473)</t>
  </si>
  <si>
    <t>PF11960</t>
  </si>
  <si>
    <t>DUF3474</t>
  </si>
  <si>
    <t>Domain of unknown function (DUF3474)</t>
  </si>
  <si>
    <t>PF11961</t>
  </si>
  <si>
    <t>DUF3475</t>
  </si>
  <si>
    <t>Domain of unknown function (DUF3475)</t>
  </si>
  <si>
    <t>PF11962</t>
  </si>
  <si>
    <t>Peptidase_G2</t>
  </si>
  <si>
    <t>Peptidase_G2, IMC autoproteolytic cleavage domain</t>
  </si>
  <si>
    <t>PF11963</t>
  </si>
  <si>
    <t>DUF3477</t>
  </si>
  <si>
    <t>Protein of unknown function (DUF3477)</t>
  </si>
  <si>
    <t>PF11964</t>
  </si>
  <si>
    <t>SpoIIAA-like</t>
  </si>
  <si>
    <t>PF11965</t>
  </si>
  <si>
    <t>DUF3479</t>
  </si>
  <si>
    <t>Domain of unknown function (DUF3479)</t>
  </si>
  <si>
    <t>PF11966</t>
  </si>
  <si>
    <t>SSURE</t>
  </si>
  <si>
    <t>Fibronectin-binding repeat</t>
  </si>
  <si>
    <t>PF11967</t>
  </si>
  <si>
    <t>RecO_N</t>
  </si>
  <si>
    <t>Recombination protein O N terminal</t>
  </si>
  <si>
    <t>PF11968</t>
  </si>
  <si>
    <t>DUF3321</t>
  </si>
  <si>
    <t>Putative methyltransferase (DUF3321)</t>
  </si>
  <si>
    <t>PF11969</t>
  </si>
  <si>
    <t>DcpS_C</t>
  </si>
  <si>
    <t>Scavenger mRNA decapping enzyme C-term binding</t>
  </si>
  <si>
    <t>PF11970</t>
  </si>
  <si>
    <t>GPR_Gpa2_C</t>
  </si>
  <si>
    <t>G protein-coupled glucose receptor regulating Gpa2 C-term</t>
  </si>
  <si>
    <t>PF11971</t>
  </si>
  <si>
    <t>CAMSAP_CH</t>
  </si>
  <si>
    <t>CAMSAP CH domain</t>
  </si>
  <si>
    <t>PF11972</t>
  </si>
  <si>
    <t>HTH_13</t>
  </si>
  <si>
    <t>PF11973</t>
  </si>
  <si>
    <t>NQRA_SLBB</t>
  </si>
  <si>
    <t>NQRA C-terminal domain</t>
  </si>
  <si>
    <t>PF11974</t>
  </si>
  <si>
    <t>MG1</t>
  </si>
  <si>
    <t>Alpha-2-macroglobulin MG1 domain</t>
  </si>
  <si>
    <t>PF11975</t>
  </si>
  <si>
    <t>Glyco_hydro_4C</t>
  </si>
  <si>
    <t>Family 4 glycosyl hydrolase C-terminal domain</t>
  </si>
  <si>
    <t>PF11976</t>
  </si>
  <si>
    <t>Rad6-SLD</t>
  </si>
  <si>
    <t>Ubiquitin-2 like Rad6 SUMO-like</t>
  </si>
  <si>
    <t>PF11977</t>
  </si>
  <si>
    <t>RNase_Zc3h12a</t>
  </si>
  <si>
    <t>Zc3h12a-like Ribonuclease NYN domain</t>
  </si>
  <si>
    <t>PF11978</t>
  </si>
  <si>
    <t>MVP_shoulder</t>
  </si>
  <si>
    <t>Shoulder domain</t>
  </si>
  <si>
    <t>PF11979</t>
  </si>
  <si>
    <t>Domain of unknown function (DUF348)</t>
  </si>
  <si>
    <t>PF11980</t>
  </si>
  <si>
    <t>DUF3481</t>
  </si>
  <si>
    <t>C-terminal domain of neuropilin glycoprotein</t>
  </si>
  <si>
    <t>PF11981</t>
  </si>
  <si>
    <t>DUF3482</t>
  </si>
  <si>
    <t>Domain of unknown function (DUF3482)</t>
  </si>
  <si>
    <t>PF11982</t>
  </si>
  <si>
    <t>DUF3483</t>
  </si>
  <si>
    <t>Domain of unknown function (DUF3483)</t>
  </si>
  <si>
    <t>PF11983</t>
  </si>
  <si>
    <t>DUF3484</t>
  </si>
  <si>
    <t>Membrane-attachment and polymerisation-promoting switch</t>
  </si>
  <si>
    <t>PF11984</t>
  </si>
  <si>
    <t>DUF3485</t>
  </si>
  <si>
    <t>Protein of unknown function (DUF3485)</t>
  </si>
  <si>
    <t>PF11985</t>
  </si>
  <si>
    <t>DUF3486</t>
  </si>
  <si>
    <t>Protein of unknown function (DUF3486)</t>
  </si>
  <si>
    <t>PF11986</t>
  </si>
  <si>
    <t>PB1-F2</t>
  </si>
  <si>
    <t>Influenza A Proapoptotic protein</t>
  </si>
  <si>
    <t>PF11987</t>
  </si>
  <si>
    <t>IF-2</t>
  </si>
  <si>
    <t>Translation-initiation factor 2</t>
  </si>
  <si>
    <t>PF11988</t>
  </si>
  <si>
    <t>Dsl1_N</t>
  </si>
  <si>
    <t>Retrograde transport protein Dsl1 N terminal</t>
  </si>
  <si>
    <t>PF11989</t>
  </si>
  <si>
    <t>Dsl1_C</t>
  </si>
  <si>
    <t>Retrograde transport protein Dsl1 C terminal</t>
  </si>
  <si>
    <t>PF11990</t>
  </si>
  <si>
    <t>DUF3487</t>
  </si>
  <si>
    <t>Protein of unknown function (DUF3487)</t>
  </si>
  <si>
    <t>PF11991</t>
  </si>
  <si>
    <t>Trp_DMAT</t>
  </si>
  <si>
    <t>Tryptophan dimethylallyltransferase</t>
  </si>
  <si>
    <t>PF11992</t>
  </si>
  <si>
    <t>DUF3488</t>
  </si>
  <si>
    <t>Domain of unknown function (DUF3488)</t>
  </si>
  <si>
    <t>PF11993</t>
  </si>
  <si>
    <t>Ribosomal_S4Pg</t>
  </si>
  <si>
    <t>Ribosomal S4P (gammaproteobacterial)</t>
  </si>
  <si>
    <t>PF11994</t>
  </si>
  <si>
    <t>DUF3489</t>
  </si>
  <si>
    <t>Protein of unknown function (DUF3489)</t>
  </si>
  <si>
    <t>PF11995</t>
  </si>
  <si>
    <t>PF11996</t>
  </si>
  <si>
    <t>DUF3491</t>
  </si>
  <si>
    <t>Protein of unknown function (DUF3491)</t>
  </si>
  <si>
    <t>PF11997</t>
  </si>
  <si>
    <t>DUF3492</t>
  </si>
  <si>
    <t>Domain of unknown function (DUF3492)</t>
  </si>
  <si>
    <t>PF11998</t>
  </si>
  <si>
    <t>DUF3493</t>
  </si>
  <si>
    <t>Protein of unknown function (DUF3493)</t>
  </si>
  <si>
    <t>PF11999</t>
  </si>
  <si>
    <t>DUF3494</t>
  </si>
  <si>
    <t>Protein of unknown function (DUF3494)</t>
  </si>
  <si>
    <t>PF12000</t>
  </si>
  <si>
    <t>Glyco_trans_4_3</t>
  </si>
  <si>
    <t>Gkycosyl transferase family 4 group</t>
  </si>
  <si>
    <t>PF12001</t>
  </si>
  <si>
    <t>DUF3496</t>
  </si>
  <si>
    <t>Domain of unknown function (DUF3496)</t>
  </si>
  <si>
    <t>PF12002</t>
  </si>
  <si>
    <t>MgsA_C</t>
  </si>
  <si>
    <t>MgsA AAA+ ATPase C terminal</t>
  </si>
  <si>
    <t>PF12004</t>
  </si>
  <si>
    <t>DUF3498</t>
  </si>
  <si>
    <t>Domain of unknown function (DUF3498)</t>
  </si>
  <si>
    <t>PF12005</t>
  </si>
  <si>
    <t>DUF3499</t>
  </si>
  <si>
    <t>Protein of unknown function (DUF3499)</t>
  </si>
  <si>
    <t>PF12006</t>
  </si>
  <si>
    <t>PF12007</t>
  </si>
  <si>
    <t>PF12008</t>
  </si>
  <si>
    <t>EcoR124_C</t>
  </si>
  <si>
    <t>Type I restriction and modification enzyme - subunit R C terminal</t>
  </si>
  <si>
    <t>PF12009</t>
  </si>
  <si>
    <t>Telomerase_RBD</t>
  </si>
  <si>
    <t>Telomerase ribonucleoprotein complex - RNA binding domain</t>
  </si>
  <si>
    <t>PF12010</t>
  </si>
  <si>
    <t>Domain of unknown function (DUF352)</t>
  </si>
  <si>
    <t>PF12011</t>
  </si>
  <si>
    <t>Domain of unknown function (DUF353)</t>
  </si>
  <si>
    <t>PF12012</t>
  </si>
  <si>
    <t>Domain of unknown function (DUF354)</t>
  </si>
  <si>
    <t>PF12013</t>
  </si>
  <si>
    <t>PF12014</t>
  </si>
  <si>
    <t>Domain of unknown function (DUF356)</t>
  </si>
  <si>
    <t>PF12015</t>
  </si>
  <si>
    <t>Domain of unknown function (DUF357)</t>
  </si>
  <si>
    <t>PF12016</t>
  </si>
  <si>
    <t>Stonin2_N</t>
  </si>
  <si>
    <t>Stonin 2</t>
  </si>
  <si>
    <t>PF12017</t>
  </si>
  <si>
    <t>Tnp_P_element</t>
  </si>
  <si>
    <t>Transposase protein</t>
  </si>
  <si>
    <t>PF12018</t>
  </si>
  <si>
    <t>DUF358</t>
  </si>
  <si>
    <t>Domain of unknown function (DUF358)</t>
  </si>
  <si>
    <t>PF12019</t>
  </si>
  <si>
    <t>GspH</t>
  </si>
  <si>
    <t>Type II transport protein GspH</t>
  </si>
  <si>
    <t>PF12020</t>
  </si>
  <si>
    <t>TAFA</t>
  </si>
  <si>
    <t>TAFA family</t>
  </si>
  <si>
    <t>PF12021</t>
  </si>
  <si>
    <t>PF12022</t>
  </si>
  <si>
    <t>Domain of unknown function (DUF351)</t>
  </si>
  <si>
    <t>PF12023</t>
  </si>
  <si>
    <t>DUF3511</t>
  </si>
  <si>
    <t>Domain of unknown function (DUF3511)</t>
  </si>
  <si>
    <t>PF12024</t>
  </si>
  <si>
    <t>DUF3512</t>
  </si>
  <si>
    <t>Domain of unknown function (DUF3512)</t>
  </si>
  <si>
    <t>PF12025</t>
  </si>
  <si>
    <t>Phage_C</t>
  </si>
  <si>
    <t>Phage protein C</t>
  </si>
  <si>
    <t>PF12026</t>
  </si>
  <si>
    <t>DUF3513</t>
  </si>
  <si>
    <t>Domain of unknown function (DUF3513)</t>
  </si>
  <si>
    <t>PF12027</t>
  </si>
  <si>
    <t>DUF3514</t>
  </si>
  <si>
    <t>Protein of unknown function (DUF3514)</t>
  </si>
  <si>
    <t>PF12028</t>
  </si>
  <si>
    <t>DUF3515</t>
  </si>
  <si>
    <t>Protein of unknown function (DUF3515)</t>
  </si>
  <si>
    <t>PF12029</t>
  </si>
  <si>
    <t>DUF3516</t>
  </si>
  <si>
    <t>Domain of unknown function (DUF3516)</t>
  </si>
  <si>
    <t>PF12030</t>
  </si>
  <si>
    <t>DUF3517</t>
  </si>
  <si>
    <t>Domain of unknown function (DUF3517)</t>
  </si>
  <si>
    <t>PF12031</t>
  </si>
  <si>
    <t>DUF3518</t>
  </si>
  <si>
    <t>Domain of unknown function (DUF3518)</t>
  </si>
  <si>
    <t>PF12032</t>
  </si>
  <si>
    <t>CLIP</t>
  </si>
  <si>
    <t>Regulatory CLIP domain of proteinases</t>
  </si>
  <si>
    <t>PF12033</t>
  </si>
  <si>
    <t>DUF3519</t>
  </si>
  <si>
    <t>Protein of unknown function (DUF3519)</t>
  </si>
  <si>
    <t>PF12034</t>
  </si>
  <si>
    <t>PF12035</t>
  </si>
  <si>
    <t>DUF3521</t>
  </si>
  <si>
    <t>Protein of unknown function (DUF3521)</t>
  </si>
  <si>
    <t>PF12036</t>
  </si>
  <si>
    <t>DUF3522</t>
  </si>
  <si>
    <t>Protein of unknown function (DUF3522)</t>
  </si>
  <si>
    <t>PF12037</t>
  </si>
  <si>
    <t>DUF3523</t>
  </si>
  <si>
    <t>Domain of unknown function (DUF3523)</t>
  </si>
  <si>
    <t>PF12038</t>
  </si>
  <si>
    <t>DUF3524</t>
  </si>
  <si>
    <t>Domain of unknown function (DUF3524)</t>
  </si>
  <si>
    <t>PF12039</t>
  </si>
  <si>
    <t>DUF3525</t>
  </si>
  <si>
    <t>Protein of unknown function (DUF3525)</t>
  </si>
  <si>
    <t>PF12040</t>
  </si>
  <si>
    <t>DUF3526</t>
  </si>
  <si>
    <t>Domain of unknown function (DUF3526)</t>
  </si>
  <si>
    <t>PF12041</t>
  </si>
  <si>
    <t>DELLA</t>
  </si>
  <si>
    <t>Transcriptional regulator DELLA protein N terminal</t>
  </si>
  <si>
    <t>PF12042</t>
  </si>
  <si>
    <t>RP1-2</t>
  </si>
  <si>
    <t>Tubuliform egg casing silk strands structural domain</t>
  </si>
  <si>
    <t>PF12043</t>
  </si>
  <si>
    <t>DUF3527</t>
  </si>
  <si>
    <t>Domain of unknown function (DUF3527)</t>
  </si>
  <si>
    <t>PF12044</t>
  </si>
  <si>
    <t>Metallopep</t>
  </si>
  <si>
    <t>Putative peptidase family</t>
  </si>
  <si>
    <t>PF12045</t>
  </si>
  <si>
    <t>DUF3528</t>
  </si>
  <si>
    <t>Protein of unknown function (DUF3528)</t>
  </si>
  <si>
    <t>PF12046</t>
  </si>
  <si>
    <t>DUF3529</t>
  </si>
  <si>
    <t>Protein of unknown function (DUF3529)</t>
  </si>
  <si>
    <t>PF12047</t>
  </si>
  <si>
    <t>DNMT1-RFD</t>
  </si>
  <si>
    <t>Cytosine specific DNA methyltransferase replication foci domain</t>
  </si>
  <si>
    <t>PF12048</t>
  </si>
  <si>
    <t>PF12049</t>
  </si>
  <si>
    <t>DUF3531</t>
  </si>
  <si>
    <t>Protein of unknown function (DUF3531)</t>
  </si>
  <si>
    <t>PF12051</t>
  </si>
  <si>
    <t>DUF3533</t>
  </si>
  <si>
    <t>Protein of unknown function (DUF3533)</t>
  </si>
  <si>
    <t>PF12052</t>
  </si>
  <si>
    <t>VGCC_beta4Aa_N</t>
  </si>
  <si>
    <t>Voltage gated calcium channel subunit beta domain 4Aa N terminal</t>
  </si>
  <si>
    <t>PF12053</t>
  </si>
  <si>
    <t>DUF3534</t>
  </si>
  <si>
    <t>Domain of unknown function (DUF3534)</t>
  </si>
  <si>
    <t>PF12054</t>
  </si>
  <si>
    <t>DUF3535</t>
  </si>
  <si>
    <t>Domain of unknown function (DUF3535)</t>
  </si>
  <si>
    <t>PF12055</t>
  </si>
  <si>
    <t>DUF3536</t>
  </si>
  <si>
    <t>Domain of unknown function (DUF3536)</t>
  </si>
  <si>
    <t>PF12056</t>
  </si>
  <si>
    <t>DUF3537</t>
  </si>
  <si>
    <t>Protein of unknown function (DUF3537)</t>
  </si>
  <si>
    <t>PF12057</t>
  </si>
  <si>
    <t>DUF3538</t>
  </si>
  <si>
    <t>Domain of unknown function (DUF3538)</t>
  </si>
  <si>
    <t>PF12058</t>
  </si>
  <si>
    <t>DUF3539</t>
  </si>
  <si>
    <t>Protein of unknown function (DUF3539)</t>
  </si>
  <si>
    <t>PF12059</t>
  </si>
  <si>
    <t>PF12060</t>
  </si>
  <si>
    <t>DUF3541</t>
  </si>
  <si>
    <t>Domain of unknown function (DUF3541)</t>
  </si>
  <si>
    <t>PF12061</t>
  </si>
  <si>
    <t>DUF3542</t>
  </si>
  <si>
    <t>Protein of unknown function (DUF3542)</t>
  </si>
  <si>
    <t>PF12062</t>
  </si>
  <si>
    <t>HSNSD</t>
  </si>
  <si>
    <t>heparan sulfate-N-deacetylase</t>
  </si>
  <si>
    <t>PF12063</t>
  </si>
  <si>
    <t>DUF3543</t>
  </si>
  <si>
    <t>Domain of unknown function (DUF3543)</t>
  </si>
  <si>
    <t>PF12064</t>
  </si>
  <si>
    <t>DUF3544</t>
  </si>
  <si>
    <t>Domain of unknown function (DUF3544)</t>
  </si>
  <si>
    <t>PF12065</t>
  </si>
  <si>
    <t>DUF3545</t>
  </si>
  <si>
    <t>Protein of unknown function (DUF3545)</t>
  </si>
  <si>
    <t>PF12066</t>
  </si>
  <si>
    <t>DUF3546</t>
  </si>
  <si>
    <t>Domain of unknown function (DUF3546)</t>
  </si>
  <si>
    <t>PF12067</t>
  </si>
  <si>
    <t>Sox17_18_mid</t>
  </si>
  <si>
    <t>Sox 17/18 central domain</t>
  </si>
  <si>
    <t>PF12068</t>
  </si>
  <si>
    <t>DUF3548</t>
  </si>
  <si>
    <t>Domain of unknown function (DUF3548)</t>
  </si>
  <si>
    <t>PF12069</t>
  </si>
  <si>
    <t>DUF3549</t>
  </si>
  <si>
    <t>Protein of unknown function (DUF3549)</t>
  </si>
  <si>
    <t>PF12070</t>
  </si>
  <si>
    <t>Protein of unknown function (DUF355/UPF682)</t>
  </si>
  <si>
    <t>PF12071</t>
  </si>
  <si>
    <t>DUF3551</t>
  </si>
  <si>
    <t>Protein of unknown function (DUF3551)</t>
  </si>
  <si>
    <t>PF12072</t>
  </si>
  <si>
    <t>DUF3552</t>
  </si>
  <si>
    <t>Domain of unknown function (DUF3552)</t>
  </si>
  <si>
    <t>PF12073</t>
  </si>
  <si>
    <t>DUF3553</t>
  </si>
  <si>
    <t>Protein of unknown function (DUF3553)</t>
  </si>
  <si>
    <t>PF12074</t>
  </si>
  <si>
    <t>DUF3554</t>
  </si>
  <si>
    <t>Domain of unknown function (DUF3554)</t>
  </si>
  <si>
    <t>PF12075</t>
  </si>
  <si>
    <t>KN_motif</t>
  </si>
  <si>
    <t>KN motif</t>
  </si>
  <si>
    <t>PF12076</t>
  </si>
  <si>
    <t>Wax2_C</t>
  </si>
  <si>
    <t>WAX2 C-terminal domain</t>
  </si>
  <si>
    <t>PF12077</t>
  </si>
  <si>
    <t>DUF3556</t>
  </si>
  <si>
    <t>Transmembrane protein of unknown function (DUF3556)</t>
  </si>
  <si>
    <t>PF12078</t>
  </si>
  <si>
    <t>DUF3557</t>
  </si>
  <si>
    <t>Domain of unknown function (DUF3557)</t>
  </si>
  <si>
    <t>PF12079</t>
  </si>
  <si>
    <t>DUF3558</t>
  </si>
  <si>
    <t>Protein of unknown function (DUF3558)</t>
  </si>
  <si>
    <t>PF12080</t>
  </si>
  <si>
    <t>GldM_C</t>
  </si>
  <si>
    <t>GldM C-terminal domain</t>
  </si>
  <si>
    <t>PF12081</t>
  </si>
  <si>
    <t>GldM_N</t>
  </si>
  <si>
    <t>GldM N-terminal domain</t>
  </si>
  <si>
    <t>PF12083</t>
  </si>
  <si>
    <t>PF12084</t>
  </si>
  <si>
    <t>DUF3561</t>
  </si>
  <si>
    <t>Protein of unknown function (DUF3561)</t>
  </si>
  <si>
    <t>PF12085</t>
  </si>
  <si>
    <t>DUF3562</t>
  </si>
  <si>
    <t>Protein of unknown function (DUF3562)</t>
  </si>
  <si>
    <t>PF12086</t>
  </si>
  <si>
    <t>DUF3563</t>
  </si>
  <si>
    <t>Protein of unknown function (DUF3563)</t>
  </si>
  <si>
    <t>PF12087</t>
  </si>
  <si>
    <t>DUF3564</t>
  </si>
  <si>
    <t>Protein of unknown function (DUF3564)</t>
  </si>
  <si>
    <t>PF12088</t>
  </si>
  <si>
    <t>DUF3565</t>
  </si>
  <si>
    <t>Protein of unknown function (DUF3565)</t>
  </si>
  <si>
    <t>PF12089</t>
  </si>
  <si>
    <t>DUF3566</t>
  </si>
  <si>
    <t>Transmembrane domain of unknown function (DUF3566)</t>
  </si>
  <si>
    <t>PF12090</t>
  </si>
  <si>
    <t>Spt2</t>
  </si>
  <si>
    <t>Spt2 family</t>
  </si>
  <si>
    <t>PF12091</t>
  </si>
  <si>
    <t>DUF3567</t>
  </si>
  <si>
    <t>Protein of unknown function (DUF3567)</t>
  </si>
  <si>
    <t>PF12092</t>
  </si>
  <si>
    <t>DUF3568</t>
  </si>
  <si>
    <t>Protein of unknown function (DUF3568)</t>
  </si>
  <si>
    <t>PF12093</t>
  </si>
  <si>
    <t>Corona_NS8</t>
  </si>
  <si>
    <t>Coronavirus NS8 protein</t>
  </si>
  <si>
    <t>PF12094</t>
  </si>
  <si>
    <t>PF12095</t>
  </si>
  <si>
    <t>DUF3571</t>
  </si>
  <si>
    <t>Protein of unknown function (DUF3571)</t>
  </si>
  <si>
    <t>PF12096</t>
  </si>
  <si>
    <t>DUF3572</t>
  </si>
  <si>
    <t>Protein of unknown function (DUF3572)</t>
  </si>
  <si>
    <t>PF12097</t>
  </si>
  <si>
    <t>DUF3573</t>
  </si>
  <si>
    <t>Protein of unknown function (DUF3573)</t>
  </si>
  <si>
    <t>PF12098</t>
  </si>
  <si>
    <t>DUF3574</t>
  </si>
  <si>
    <t>Protein of unknown function (DUF3574)</t>
  </si>
  <si>
    <t>PF12099</t>
  </si>
  <si>
    <t>DUF3575</t>
  </si>
  <si>
    <t>Protein of unknown function (DUF3575)</t>
  </si>
  <si>
    <t>PF12100</t>
  </si>
  <si>
    <t>DUF3576</t>
  </si>
  <si>
    <t>Domain of unknown function (DUF3576)</t>
  </si>
  <si>
    <t>PF12101</t>
  </si>
  <si>
    <t>DUF3577</t>
  </si>
  <si>
    <t>Protein of unknown function (DUF3577)</t>
  </si>
  <si>
    <t>PF12102</t>
  </si>
  <si>
    <t>DUF3578</t>
  </si>
  <si>
    <t>Domain of unknown function (DUF3578)</t>
  </si>
  <si>
    <t>PF12103</t>
  </si>
  <si>
    <t>Lipl32</t>
  </si>
  <si>
    <t>Surface lipoprotein of Spirochaetales order</t>
  </si>
  <si>
    <t>PF12104</t>
  </si>
  <si>
    <t>Tcell_CD4_C</t>
  </si>
  <si>
    <t>T cell CD4 receptor C terminal region</t>
  </si>
  <si>
    <t>PF12105</t>
  </si>
  <si>
    <t>SpoU_methylas_C</t>
  </si>
  <si>
    <t>SpoU, rRNA methylase, C-terminal</t>
  </si>
  <si>
    <t>PF12106</t>
  </si>
  <si>
    <t>Colicin_C</t>
  </si>
  <si>
    <t>Colicin C terminal ribonuclease domain</t>
  </si>
  <si>
    <t>PF12107</t>
  </si>
  <si>
    <t>VEK-3</t>
  </si>
  <si>
    <t>Plasminogen (Pg) ligand in fibrinolytic pathway</t>
  </si>
  <si>
    <t>PF12108</t>
  </si>
  <si>
    <t>SF3a6_bindingd</t>
  </si>
  <si>
    <t>Splicing factor SF3a6 binding domain</t>
  </si>
  <si>
    <t>PF12109</t>
  </si>
  <si>
    <t>CXCR4_N</t>
  </si>
  <si>
    <t>CXCR4 Chemokine receptor N terminal</t>
  </si>
  <si>
    <t>PF12110</t>
  </si>
  <si>
    <t>Nup96</t>
  </si>
  <si>
    <t>Nuclear protein 96</t>
  </si>
  <si>
    <t>PF12111</t>
  </si>
  <si>
    <t>PNPase_C</t>
  </si>
  <si>
    <t>Polyribonucleotide phosphorylase C terminal</t>
  </si>
  <si>
    <t>PF12112</t>
  </si>
  <si>
    <t>DUF3579</t>
  </si>
  <si>
    <t>Protein of unknown function (DUF3579)</t>
  </si>
  <si>
    <t>PF12113</t>
  </si>
  <si>
    <t>SVM_signal</t>
  </si>
  <si>
    <t>SVM protein signal sequence</t>
  </si>
  <si>
    <t>PF12114</t>
  </si>
  <si>
    <t>Period_C</t>
  </si>
  <si>
    <t>Period protein 2/3C-terminal region</t>
  </si>
  <si>
    <t>PF12115</t>
  </si>
  <si>
    <t>Salp15</t>
  </si>
  <si>
    <t>Salivary protein of 15kDa inhibits CD4+ T cell activation</t>
  </si>
  <si>
    <t>PF12116</t>
  </si>
  <si>
    <t>SpoIIID</t>
  </si>
  <si>
    <t>Stage III sporulation protein D</t>
  </si>
  <si>
    <t>PF12117</t>
  </si>
  <si>
    <t>Protein of unknown function (DUF358)</t>
  </si>
  <si>
    <t>PF12118</t>
  </si>
  <si>
    <t>SprA-related</t>
  </si>
  <si>
    <t>SprA-related family</t>
  </si>
  <si>
    <t>PF12119</t>
  </si>
  <si>
    <t>DUF3581</t>
  </si>
  <si>
    <t>Protein of unknown function (DUF3581)</t>
  </si>
  <si>
    <t>PF12120</t>
  </si>
  <si>
    <t>Arr-ms</t>
  </si>
  <si>
    <t>Rifampin ADP-ribosyl transferase</t>
  </si>
  <si>
    <t>PF12121</t>
  </si>
  <si>
    <t>DD_K</t>
  </si>
  <si>
    <t>Dermaseptin</t>
  </si>
  <si>
    <t>PF12122</t>
  </si>
  <si>
    <t>Rhomboid_N</t>
  </si>
  <si>
    <t>Cytoplasmic N-terminal domain of rhomboid serine protease</t>
  </si>
  <si>
    <t>PF12123</t>
  </si>
  <si>
    <t>Amidase2_C</t>
  </si>
  <si>
    <t>N-acetylmuramoyl-l-alanine amidase</t>
  </si>
  <si>
    <t>PF12124</t>
  </si>
  <si>
    <t>Nsp3_PL2pro</t>
  </si>
  <si>
    <t>Coronavirus polyprotein cleavage domain</t>
  </si>
  <si>
    <t>PF12125</t>
  </si>
  <si>
    <t>Beta-TrCP_D</t>
  </si>
  <si>
    <t>D domain of beta-TrCP</t>
  </si>
  <si>
    <t>PF12126</t>
  </si>
  <si>
    <t>DUF3583</t>
  </si>
  <si>
    <t>Protein of unknown function (DUF3583)</t>
  </si>
  <si>
    <t>PF12127</t>
  </si>
  <si>
    <t>YdfA_immunity</t>
  </si>
  <si>
    <t>SigmaW regulon antibacterial</t>
  </si>
  <si>
    <t>PF12128</t>
  </si>
  <si>
    <t>DUF3584</t>
  </si>
  <si>
    <t>Protein of unknown function (DUF3584)</t>
  </si>
  <si>
    <t>PF12129</t>
  </si>
  <si>
    <t>Phtf-FEM1B_bdg</t>
  </si>
  <si>
    <t>Male germ-cell putative homeodomain transcription factor</t>
  </si>
  <si>
    <t>PF12130</t>
  </si>
  <si>
    <t>DUF3585</t>
  </si>
  <si>
    <t>Protein of unknown function (DUF3585)</t>
  </si>
  <si>
    <t>PF12131</t>
  </si>
  <si>
    <t>DUF3586</t>
  </si>
  <si>
    <t>Protein of unknown function (DUF3586)</t>
  </si>
  <si>
    <t>PF12132</t>
  </si>
  <si>
    <t>DUF3587</t>
  </si>
  <si>
    <t>Protein of unknown function (DUF3587)</t>
  </si>
  <si>
    <t>PF12133</t>
  </si>
  <si>
    <t>Sars6</t>
  </si>
  <si>
    <t>Open reading frame 6 from SARS coronavirus</t>
  </si>
  <si>
    <t>PF12134</t>
  </si>
  <si>
    <t>PRP8_domainIV</t>
  </si>
  <si>
    <t>PRP8 domain IV core</t>
  </si>
  <si>
    <t>PF12135</t>
  </si>
  <si>
    <t>Sialidase_penC</t>
  </si>
  <si>
    <t>Sialidase enzyme penultimate C terminal domain</t>
  </si>
  <si>
    <t>PF12136</t>
  </si>
  <si>
    <t>RNA_pol_Rpo13</t>
  </si>
  <si>
    <t>RNA polymerase Rpo13 subunit HTH domain</t>
  </si>
  <si>
    <t>PF12137</t>
  </si>
  <si>
    <t>RapA_C</t>
  </si>
  <si>
    <t>RNA polymerase recycling family C-terminal</t>
  </si>
  <si>
    <t>PF12138</t>
  </si>
  <si>
    <t>Spherulin4</t>
  </si>
  <si>
    <t>Spherulation-specific family 4</t>
  </si>
  <si>
    <t>PF12139</t>
  </si>
  <si>
    <t>APS-reductase_C</t>
  </si>
  <si>
    <t>Adenosine-5'-phosphosulfate reductase beta subunit</t>
  </si>
  <si>
    <t>PF12140</t>
  </si>
  <si>
    <t>DUF3588</t>
  </si>
  <si>
    <t>Protein of unknown function (DUF3588)</t>
  </si>
  <si>
    <t>PF12141</t>
  </si>
  <si>
    <t>DUF3589</t>
  </si>
  <si>
    <t>Protein of unknown function (DUF3589)</t>
  </si>
  <si>
    <t>PF12142</t>
  </si>
  <si>
    <t>PPO1_DWL</t>
  </si>
  <si>
    <t>Polyphenol oxidase middle domain</t>
  </si>
  <si>
    <t>PF12143</t>
  </si>
  <si>
    <t>PPO1_KFDV</t>
  </si>
  <si>
    <t>Protein of unknown function (DUF_B2219)</t>
  </si>
  <si>
    <t>PF12144</t>
  </si>
  <si>
    <t>Med12-PQL</t>
  </si>
  <si>
    <t>Eukaryotic Mediator 12 catenin-binding domain</t>
  </si>
  <si>
    <t>PF12145</t>
  </si>
  <si>
    <t>Med12-LCEWAV</t>
  </si>
  <si>
    <t>Eukaryotic Mediator 12 subunit domain</t>
  </si>
  <si>
    <t>PF12146</t>
  </si>
  <si>
    <t>Hydrolase_4</t>
  </si>
  <si>
    <t>Serine aminopeptidase, S33</t>
  </si>
  <si>
    <t>PF12147</t>
  </si>
  <si>
    <t>Putative methyltransferase</t>
  </si>
  <si>
    <t>PF12148</t>
  </si>
  <si>
    <t>TTD</t>
  </si>
  <si>
    <t>Tandem tudor domain within UHRF1</t>
  </si>
  <si>
    <t>PF12149</t>
  </si>
  <si>
    <t>HSV_VP16_C</t>
  </si>
  <si>
    <t>Herpes simplex virus virion protein 16 C terminal</t>
  </si>
  <si>
    <t>PF12150</t>
  </si>
  <si>
    <t>MFP2b</t>
  </si>
  <si>
    <t>Cytosolic motility protein</t>
  </si>
  <si>
    <t>PF12151</t>
  </si>
  <si>
    <t>MVL</t>
  </si>
  <si>
    <t>Mannan-binding protein</t>
  </si>
  <si>
    <t>PF12152</t>
  </si>
  <si>
    <t>eIF_4G1</t>
  </si>
  <si>
    <t>Eukaryotic translation initiation factor 4G1</t>
  </si>
  <si>
    <t>PF12153</t>
  </si>
  <si>
    <t>CAP18_C</t>
  </si>
  <si>
    <t>LPS binding domain of CAP18 (C terminal)</t>
  </si>
  <si>
    <t>PF12154</t>
  </si>
  <si>
    <t>HCMVantigenic_N</t>
  </si>
  <si>
    <t>Glycoprotein B N-terminal antigenic domain of HCMV</t>
  </si>
  <si>
    <t>PF12155</t>
  </si>
  <si>
    <t>NADHdh-2_N</t>
  </si>
  <si>
    <t>NADH dehydrogenase subunit 2 N-terminal</t>
  </si>
  <si>
    <t>PF12156</t>
  </si>
  <si>
    <t>ATPase-cat_bd</t>
  </si>
  <si>
    <t>Putative metal-binding domain of cation transport ATPase</t>
  </si>
  <si>
    <t>PF12157</t>
  </si>
  <si>
    <t>DUF3591</t>
  </si>
  <si>
    <t>Protein of unknown function (DUF3591)</t>
  </si>
  <si>
    <t>PF12158</t>
  </si>
  <si>
    <t>DUF3592</t>
  </si>
  <si>
    <t>Protein of unknown function (DUF3592)</t>
  </si>
  <si>
    <t>PF12159</t>
  </si>
  <si>
    <t>DUF3593</t>
  </si>
  <si>
    <t>Protein of unknown function (DUF3593)</t>
  </si>
  <si>
    <t>PF12160</t>
  </si>
  <si>
    <t>Fibrinogen_aC</t>
  </si>
  <si>
    <t>Fibrinogen alpha C domain</t>
  </si>
  <si>
    <t>PF12161</t>
  </si>
  <si>
    <t>HsdM_N</t>
  </si>
  <si>
    <t>HsdM N-terminal domain</t>
  </si>
  <si>
    <t>PF12162</t>
  </si>
  <si>
    <t>STAT1_TAZ2bind</t>
  </si>
  <si>
    <t>STAT1 TAZ2 binding domain</t>
  </si>
  <si>
    <t>PF12163</t>
  </si>
  <si>
    <t>HobA</t>
  </si>
  <si>
    <t>DNA replication regulator</t>
  </si>
  <si>
    <t>PF12164</t>
  </si>
  <si>
    <t>SporV_AA</t>
  </si>
  <si>
    <t>Stage V sporulation protein AA</t>
  </si>
  <si>
    <t>PF12165</t>
  </si>
  <si>
    <t>DUF3594</t>
  </si>
  <si>
    <t>Domain of unknown function (DUF3594)</t>
  </si>
  <si>
    <t>PF12166</t>
  </si>
  <si>
    <t>Piezo_RRas_bdg</t>
  </si>
  <si>
    <t>Piezo non-specific cation channel, R-Ras-binding domain</t>
  </si>
  <si>
    <t>PF12167</t>
  </si>
  <si>
    <t>DUF3596</t>
  </si>
  <si>
    <t>Domain of unknown function (DUF3596)</t>
  </si>
  <si>
    <t>PF12168</t>
  </si>
  <si>
    <t>DNA_pol3_tau_4</t>
  </si>
  <si>
    <t>DNA polymerase III subunits tau domain IV DnaB-binding</t>
  </si>
  <si>
    <t>PF12169</t>
  </si>
  <si>
    <t>DNA_pol3_gamma3</t>
  </si>
  <si>
    <t>DNA polymerase III subunits gamma and tau domain III</t>
  </si>
  <si>
    <t>PF12170</t>
  </si>
  <si>
    <t>DNA_pol3_tau_5</t>
  </si>
  <si>
    <t>DNA polymerase III tau subunit V interacting with alpha</t>
  </si>
  <si>
    <t>PF12171</t>
  </si>
  <si>
    <t>zf-C2H2_jaz</t>
  </si>
  <si>
    <t>Zinc-finger double-stranded RNA-binding</t>
  </si>
  <si>
    <t>PF12172</t>
  </si>
  <si>
    <t>DUF35_N</t>
  </si>
  <si>
    <t>Rubredoxin-like zinc ribbon domain (DUF35_N)</t>
  </si>
  <si>
    <t>PF12173</t>
  </si>
  <si>
    <t>BacteriocIIc_cy</t>
  </si>
  <si>
    <t>Bacteriocin class IIc cyclic gassericin A-like</t>
  </si>
  <si>
    <t>PF12174</t>
  </si>
  <si>
    <t>RST</t>
  </si>
  <si>
    <t>RCD1-SRO-TAF4 (RST) plant domain</t>
  </si>
  <si>
    <t>PF12175</t>
  </si>
  <si>
    <t>WSS_VP</t>
  </si>
  <si>
    <t>White spot syndrome virus structural envelope protein VP</t>
  </si>
  <si>
    <t>PF12176</t>
  </si>
  <si>
    <t>MtaB</t>
  </si>
  <si>
    <t>Methanol-cobalamin methyltransferase B subunit</t>
  </si>
  <si>
    <t>PF12177</t>
  </si>
  <si>
    <t>Proho_convert</t>
  </si>
  <si>
    <t>Prohormone convertase enzyme</t>
  </si>
  <si>
    <t>PF12178</t>
  </si>
  <si>
    <t>INCENP_N</t>
  </si>
  <si>
    <t>Chromosome passenger complex (CPC) protein INCENP N terminal</t>
  </si>
  <si>
    <t>PF12179</t>
  </si>
  <si>
    <t>IKKbetaNEMObind</t>
  </si>
  <si>
    <t>I-kappa-kinase-beta NEMO binding domain</t>
  </si>
  <si>
    <t>PF12180</t>
  </si>
  <si>
    <t>EABR</t>
  </si>
  <si>
    <t>TSG11 and ALIX binding domain of CEP55</t>
  </si>
  <si>
    <t>PF12181</t>
  </si>
  <si>
    <t>MogR_DNAbind</t>
  </si>
  <si>
    <t>DNA binding domain of the motility gene repressor (MogR)</t>
  </si>
  <si>
    <t>PF12182</t>
  </si>
  <si>
    <t>DUF3642</t>
  </si>
  <si>
    <t>Bacterial lipoprotein</t>
  </si>
  <si>
    <t>PF12183</t>
  </si>
  <si>
    <t>NotI</t>
  </si>
  <si>
    <t>Restriction endonuclease NotI</t>
  </si>
  <si>
    <t>PF12185</t>
  </si>
  <si>
    <t>IR1-M</t>
  </si>
  <si>
    <t>Nup358/RanBP2 E3 ligase domain</t>
  </si>
  <si>
    <t>PF12186</t>
  </si>
  <si>
    <t>AcylCoA_dehyd_C</t>
  </si>
  <si>
    <t>Acyl-CoA dehydrogenase C terminal</t>
  </si>
  <si>
    <t>PF12187</t>
  </si>
  <si>
    <t>VirArc_Nuclease</t>
  </si>
  <si>
    <t>Viral/Archaeal nuclease</t>
  </si>
  <si>
    <t>PF12188</t>
  </si>
  <si>
    <t>STAT2_C</t>
  </si>
  <si>
    <t>Signal transducer and activator of transcription 2 C terminal</t>
  </si>
  <si>
    <t>PF12189</t>
  </si>
  <si>
    <t>VirE1</t>
  </si>
  <si>
    <t>Single-strand DNA-binding protein</t>
  </si>
  <si>
    <t>PF12190</t>
  </si>
  <si>
    <t>amfpi-1</t>
  </si>
  <si>
    <t>Fungal protease inhibitor</t>
  </si>
  <si>
    <t>PF12191</t>
  </si>
  <si>
    <t>stn_TNFRSF12A</t>
  </si>
  <si>
    <t>Tumour necrosis factor receptor stn_TNFRSF12A_TNFR domain</t>
  </si>
  <si>
    <t>PF12192</t>
  </si>
  <si>
    <t>CBP</t>
  </si>
  <si>
    <t>Fungal calcium binding protein</t>
  </si>
  <si>
    <t>PF12193</t>
  </si>
  <si>
    <t>Sulf_coat_C</t>
  </si>
  <si>
    <t>Sulfolobus virus coat protein C terminal</t>
  </si>
  <si>
    <t>PF12194</t>
  </si>
  <si>
    <t>Ste5_C</t>
  </si>
  <si>
    <t>Protein kinase Fus3-binding</t>
  </si>
  <si>
    <t>PF12195</t>
  </si>
  <si>
    <t>End_beta_barrel</t>
  </si>
  <si>
    <t>Beta barrel domain of bacteriophage endosialidase</t>
  </si>
  <si>
    <t>PF12196</t>
  </si>
  <si>
    <t>hNIFK_binding</t>
  </si>
  <si>
    <t>FHA Ki67 binding domain of hNIFK</t>
  </si>
  <si>
    <t>PF12197</t>
  </si>
  <si>
    <t>lci</t>
  </si>
  <si>
    <t>Bacillus cereus group antimicrobial protein</t>
  </si>
  <si>
    <t>PF12198</t>
  </si>
  <si>
    <t>Tuberculin</t>
  </si>
  <si>
    <t>Theoretical tuberculin protein</t>
  </si>
  <si>
    <t>PF12199</t>
  </si>
  <si>
    <t>efb-c</t>
  </si>
  <si>
    <t>Extracellular fibrinogen binding protein C terminal</t>
  </si>
  <si>
    <t>PF12200</t>
  </si>
  <si>
    <t>DUF3597</t>
  </si>
  <si>
    <t>Domain of unknown function (DUF3597)</t>
  </si>
  <si>
    <t>PF12201</t>
  </si>
  <si>
    <t>bcl-2I13</t>
  </si>
  <si>
    <t>Bcl2-interacting killer, BH3-domain containing</t>
  </si>
  <si>
    <t>PF12202</t>
  </si>
  <si>
    <t>OSR1_C</t>
  </si>
  <si>
    <t>Oxidative-stress-responsive kinase 1 C terminal</t>
  </si>
  <si>
    <t>PF12203</t>
  </si>
  <si>
    <t>HDAC4_Gln</t>
  </si>
  <si>
    <t>Glutamine rich N terminal domain of histone deacetylase 4</t>
  </si>
  <si>
    <t>PF12204</t>
  </si>
  <si>
    <t>DUF3598</t>
  </si>
  <si>
    <t>Domain of unknown function (DUF3598)</t>
  </si>
  <si>
    <t>PF12205</t>
  </si>
  <si>
    <t>GIT1_C</t>
  </si>
  <si>
    <t>G protein-coupled receptor kinase-interacting protein 1 C term</t>
  </si>
  <si>
    <t>PF12206</t>
  </si>
  <si>
    <t>DUF3599</t>
  </si>
  <si>
    <t>Domain of unknown function (DUF3599)</t>
  </si>
  <si>
    <t>PF12207</t>
  </si>
  <si>
    <t>Domain of unknown function (DUF36)</t>
  </si>
  <si>
    <t>PF12208</t>
  </si>
  <si>
    <t>DUF361</t>
  </si>
  <si>
    <t>Domain of unknown function (DUF361)</t>
  </si>
  <si>
    <t>PF12209</t>
  </si>
  <si>
    <t>SAC3</t>
  </si>
  <si>
    <t>Leucine permease transcriptional regulator helical domain</t>
  </si>
  <si>
    <t>PF12210</t>
  </si>
  <si>
    <t>Hrs_helical</t>
  </si>
  <si>
    <t>Hepatocyte growth factor-regulated tyrosine kinase substrate</t>
  </si>
  <si>
    <t>PF12211</t>
  </si>
  <si>
    <t>LMWSLP_N</t>
  </si>
  <si>
    <t>Low molecular weight S layer protein N terminal</t>
  </si>
  <si>
    <t>PF12212</t>
  </si>
  <si>
    <t>PAZ_siRNAbind</t>
  </si>
  <si>
    <t>Piwi/Argonaute/Zwille siRNA-binding domain</t>
  </si>
  <si>
    <t>PF12213</t>
  </si>
  <si>
    <t>Dpoe2NT</t>
  </si>
  <si>
    <t>DNA polymerases epsilon N terminal</t>
  </si>
  <si>
    <t>PF12214</t>
  </si>
  <si>
    <t>TPX2_importin</t>
  </si>
  <si>
    <t>Cell cycle regulated microtubule associated protein</t>
  </si>
  <si>
    <t>PF12215</t>
  </si>
  <si>
    <t>Glyco_hydr_116N</t>
  </si>
  <si>
    <t>beta-glucosidase 2, glycosyl-hydrolase family 116 N-term</t>
  </si>
  <si>
    <t>PF12216</t>
  </si>
  <si>
    <t>m4gp34like</t>
  </si>
  <si>
    <t>Immune evasion protein</t>
  </si>
  <si>
    <t>PF12217</t>
  </si>
  <si>
    <t>End_beta_propel</t>
  </si>
  <si>
    <t>Catalytic beta propeller domain of bacteriophage endosialidase</t>
  </si>
  <si>
    <t>PF12218</t>
  </si>
  <si>
    <t>End_N_terminal</t>
  </si>
  <si>
    <t>N terminal extension of bacteriophage endosialidase</t>
  </si>
  <si>
    <t>PF12219</t>
  </si>
  <si>
    <t>End_tail_spike</t>
  </si>
  <si>
    <t>Catalytic domain of bacteriophage endosialidase</t>
  </si>
  <si>
    <t>PF12220</t>
  </si>
  <si>
    <t>U1snRNP7_N</t>
  </si>
  <si>
    <t>U1 small nuclear ribonucleoprotein of 7kDa MW N terminal</t>
  </si>
  <si>
    <t>PF12221</t>
  </si>
  <si>
    <t>HflK_N</t>
  </si>
  <si>
    <t>Bacterial membrane protein N terminal</t>
  </si>
  <si>
    <t>PF12222</t>
  </si>
  <si>
    <t>PNGaseA</t>
  </si>
  <si>
    <t>Peptide N-acetyl-beta-D-glucosaminyl asparaginase amidase A</t>
  </si>
  <si>
    <t>PF12223</t>
  </si>
  <si>
    <t>Protein of unknown function (DUF362)</t>
  </si>
  <si>
    <t>PF12224</t>
  </si>
  <si>
    <t>Amidoligase_2</t>
  </si>
  <si>
    <t>Putative amidoligase enzyme</t>
  </si>
  <si>
    <t>PF12225</t>
  </si>
  <si>
    <t>MTHFR_C</t>
  </si>
  <si>
    <t>Methylene-tetrahydrofolate reductase C terminal</t>
  </si>
  <si>
    <t>PF12226</t>
  </si>
  <si>
    <t>Astro_capsid_p</t>
  </si>
  <si>
    <t>Turkey astrovirus capsid protein</t>
  </si>
  <si>
    <t>PF12227</t>
  </si>
  <si>
    <t>DUF363</t>
  </si>
  <si>
    <t>Protein of unknown function (DUF363)</t>
  </si>
  <si>
    <t>PF12228</t>
  </si>
  <si>
    <t>Protein of unknown function (DUF364)</t>
  </si>
  <si>
    <t>PF12229</t>
  </si>
  <si>
    <t>PG_binding_4</t>
  </si>
  <si>
    <t>PF12230</t>
  </si>
  <si>
    <t>PRP21_like_P</t>
  </si>
  <si>
    <t>Pre-mRNA splicing factor PRP21 like protein</t>
  </si>
  <si>
    <t>PF12231</t>
  </si>
  <si>
    <t>Rif1_N</t>
  </si>
  <si>
    <t>Rap1-interacting factor 1 N terminal</t>
  </si>
  <si>
    <t>PF12232</t>
  </si>
  <si>
    <t>Myf5</t>
  </si>
  <si>
    <t>Myogenic determination factor 5</t>
  </si>
  <si>
    <t>PF12233</t>
  </si>
  <si>
    <t>p12I</t>
  </si>
  <si>
    <t>Human adult T cell leukemia/lymphoma virus protein</t>
  </si>
  <si>
    <t>PF12234</t>
  </si>
  <si>
    <t>Rav1p_C</t>
  </si>
  <si>
    <t>RAVE protein 1 C terminal</t>
  </si>
  <si>
    <t>PF12235</t>
  </si>
  <si>
    <t>FXMRP1_C_core</t>
  </si>
  <si>
    <t>Fragile X-related 1 protein core C terminal</t>
  </si>
  <si>
    <t>PF12236</t>
  </si>
  <si>
    <t>Head-tail_con</t>
  </si>
  <si>
    <t>Bacteriophage head to tail connecting protein</t>
  </si>
  <si>
    <t>PF12237</t>
  </si>
  <si>
    <t>PCIF1_WW</t>
  </si>
  <si>
    <t>Phosphorylated CTD interacting factor 1 WW domain</t>
  </si>
  <si>
    <t>PF12238</t>
  </si>
  <si>
    <t>MSA-2c</t>
  </si>
  <si>
    <t>Merozoite surface antigen 2c</t>
  </si>
  <si>
    <t>PF12239</t>
  </si>
  <si>
    <t>Protein of unknown function (DUF365)</t>
  </si>
  <si>
    <t>PF12240</t>
  </si>
  <si>
    <t>Angiomotin_C</t>
  </si>
  <si>
    <t>Angiomotin C terminal</t>
  </si>
  <si>
    <t>PF12241</t>
  </si>
  <si>
    <t>Enoyl_reductase</t>
  </si>
  <si>
    <t>Trans-2-enoyl-CoA reductase catalytic region</t>
  </si>
  <si>
    <t>PF12242</t>
  </si>
  <si>
    <t>Eno-Rase_NADH_b</t>
  </si>
  <si>
    <t>NAD(P)H binding domain of trans-2-enoyl-CoA reductase</t>
  </si>
  <si>
    <t>PF12243</t>
  </si>
  <si>
    <t>CTK3</t>
  </si>
  <si>
    <t>CTD kinase subunit gamma CTK3</t>
  </si>
  <si>
    <t>PF12244</t>
  </si>
  <si>
    <t>PF12245</t>
  </si>
  <si>
    <t>Big_3_2</t>
  </si>
  <si>
    <t>PF12246</t>
  </si>
  <si>
    <t>MKT1_C</t>
  </si>
  <si>
    <t>Temperature dependent protein affecting M2 dsRNA replication</t>
  </si>
  <si>
    <t>PF12247</t>
  </si>
  <si>
    <t>MKT1_N</t>
  </si>
  <si>
    <t>PF12248</t>
  </si>
  <si>
    <t>Methyltransf_FA</t>
  </si>
  <si>
    <t>Farnesoic acid -methyl transferase</t>
  </si>
  <si>
    <t>PF12249</t>
  </si>
  <si>
    <t>AftA_C</t>
  </si>
  <si>
    <t>Arabinofuranosyltransferase A C terminal</t>
  </si>
  <si>
    <t>PF12250</t>
  </si>
  <si>
    <t>AftA_N</t>
  </si>
  <si>
    <t>Arabinofuranosyltransferase N terminal</t>
  </si>
  <si>
    <t>PF12251</t>
  </si>
  <si>
    <t>zf-SNAP5_C</t>
  </si>
  <si>
    <t>snRNA-activating protein of 5kDa MW C terminal</t>
  </si>
  <si>
    <t>PF12252</t>
  </si>
  <si>
    <t>SidE</t>
  </si>
  <si>
    <t>Dot/Icm substrate protein</t>
  </si>
  <si>
    <t>PF12253</t>
  </si>
  <si>
    <t>CAF1A</t>
  </si>
  <si>
    <t>Chromatin assembly factor 1 subunit A</t>
  </si>
  <si>
    <t>PF12254</t>
  </si>
  <si>
    <t>DNA_pol_alpha_N</t>
  </si>
  <si>
    <t>DNA polymerase alpha subunit p18 N terminal</t>
  </si>
  <si>
    <t>PF12255</t>
  </si>
  <si>
    <t>TcdB_toxin_midC</t>
  </si>
  <si>
    <t>Insecticide toxin TcdB middle/C-terminal region</t>
  </si>
  <si>
    <t>PF12256</t>
  </si>
  <si>
    <t>TcdB_toxin_midN</t>
  </si>
  <si>
    <t>Insecticide toxin TcdB middle/N-terminal region</t>
  </si>
  <si>
    <t>PF12257</t>
  </si>
  <si>
    <t>PF12258</t>
  </si>
  <si>
    <t>Microcephalin</t>
  </si>
  <si>
    <t>Microcephalin protein</t>
  </si>
  <si>
    <t>PF12259</t>
  </si>
  <si>
    <t>Baculo_F</t>
  </si>
  <si>
    <t>Baculovirus F protein</t>
  </si>
  <si>
    <t>PF12260</t>
  </si>
  <si>
    <t>PIP49_C</t>
  </si>
  <si>
    <t>Protein-kinase domain of FAM69</t>
  </si>
  <si>
    <t>PF12261</t>
  </si>
  <si>
    <t>T_hemolysin</t>
  </si>
  <si>
    <t>Thermostable hemolysin</t>
  </si>
  <si>
    <t>PF12262</t>
  </si>
  <si>
    <t>Lipase_bact_N</t>
  </si>
  <si>
    <t>Bacterial virulence factor lipase N-terminal</t>
  </si>
  <si>
    <t>PF12263</t>
  </si>
  <si>
    <t>DUF3611</t>
  </si>
  <si>
    <t>Protein of unknown function (DUF3611)</t>
  </si>
  <si>
    <t>PF12264</t>
  </si>
  <si>
    <t>Waikav_capsid_1</t>
  </si>
  <si>
    <t>Waikavirus capsid protein 1</t>
  </si>
  <si>
    <t>PF12265</t>
  </si>
  <si>
    <t>CAF1C_H4-bd</t>
  </si>
  <si>
    <t>Histone-binding protein RBBP4 or subunit C of CAF1 complex</t>
  </si>
  <si>
    <t>PF12266</t>
  </si>
  <si>
    <t>DUF3613</t>
  </si>
  <si>
    <t>Protein of unknown function (DUF3613)</t>
  </si>
  <si>
    <t>PF12267</t>
  </si>
  <si>
    <t>DUF3614</t>
  </si>
  <si>
    <t>Protein of unknown function (DUF3614)</t>
  </si>
  <si>
    <t>PF12268</t>
  </si>
  <si>
    <t>DUF3612</t>
  </si>
  <si>
    <t>Protein of unknown function (DUF3612)</t>
  </si>
  <si>
    <t>PF12269</t>
  </si>
  <si>
    <t>zf-CpG_bind_C</t>
  </si>
  <si>
    <t>CpG binding protein zinc finger C terminal domain</t>
  </si>
  <si>
    <t>PF12270</t>
  </si>
  <si>
    <t>Cyt_c_ox_IV</t>
  </si>
  <si>
    <t>PF12271</t>
  </si>
  <si>
    <t>Chs3p</t>
  </si>
  <si>
    <t>Chitin synthase III catalytic subunit</t>
  </si>
  <si>
    <t>PF12273</t>
  </si>
  <si>
    <t>RCR</t>
  </si>
  <si>
    <t>Chitin synthesis regulation, resistance to Congo red</t>
  </si>
  <si>
    <t>PF12274</t>
  </si>
  <si>
    <t>DUF3615</t>
  </si>
  <si>
    <t>Protein of unknown function (DUF3615)</t>
  </si>
  <si>
    <t>PF12275</t>
  </si>
  <si>
    <t>DUF3616</t>
  </si>
  <si>
    <t>Protein of unknown function (DUF3616)</t>
  </si>
  <si>
    <t>PF12276</t>
  </si>
  <si>
    <t>DUF3617</t>
  </si>
  <si>
    <t>Protein of unknown function (DUF3617)</t>
  </si>
  <si>
    <t>PF12277</t>
  </si>
  <si>
    <t>DUF3618</t>
  </si>
  <si>
    <t>Protein of unknown function (DUF3618)</t>
  </si>
  <si>
    <t>PF12278</t>
  </si>
  <si>
    <t>SDP_N</t>
  </si>
  <si>
    <t>Sex determination protein N terminal</t>
  </si>
  <si>
    <t>PF12279</t>
  </si>
  <si>
    <t>DUF3619</t>
  </si>
  <si>
    <t>Protein of unknown function (DUF3619)</t>
  </si>
  <si>
    <t>PF12280</t>
  </si>
  <si>
    <t>BSMAP</t>
  </si>
  <si>
    <t>Brain specific membrane anchored protein</t>
  </si>
  <si>
    <t>PF12281</t>
  </si>
  <si>
    <t>NTP_transf_8</t>
  </si>
  <si>
    <t>PF12282</t>
  </si>
  <si>
    <t>H_kinase_N</t>
  </si>
  <si>
    <t>Signal transduction histidine kinase</t>
  </si>
  <si>
    <t>PF12283</t>
  </si>
  <si>
    <t>Protein_K</t>
  </si>
  <si>
    <t>Bacteriophage protein K</t>
  </si>
  <si>
    <t>PF12284</t>
  </si>
  <si>
    <t>HoxA13_N</t>
  </si>
  <si>
    <t>Hox protein A13 N terminal</t>
  </si>
  <si>
    <t>PF12285</t>
  </si>
  <si>
    <t>DUF3621</t>
  </si>
  <si>
    <t>Protein of unknown function (DUF3621)</t>
  </si>
  <si>
    <t>PF12286</t>
  </si>
  <si>
    <t>DUF3622</t>
  </si>
  <si>
    <t>Protein of unknown function (DUF3622)</t>
  </si>
  <si>
    <t>PF12287</t>
  </si>
  <si>
    <t>Caprin-1_C</t>
  </si>
  <si>
    <t>Cytoplasmic activation/proliferation-associated protein-1 C term</t>
  </si>
  <si>
    <t>PF12288</t>
  </si>
  <si>
    <t>CsoS2_M</t>
  </si>
  <si>
    <t>Carboxysome shell peptide mid-region</t>
  </si>
  <si>
    <t>PF12289</t>
  </si>
  <si>
    <t>Rotavirus_VP1</t>
  </si>
  <si>
    <t>Rotavirus VP1 C-terminal domain</t>
  </si>
  <si>
    <t>PF12290</t>
  </si>
  <si>
    <t>PF12291</t>
  </si>
  <si>
    <t>DUF3623</t>
  </si>
  <si>
    <t>Protein of unknown function (DUF3623)</t>
  </si>
  <si>
    <t>PF12292</t>
  </si>
  <si>
    <t>DUF3624</t>
  </si>
  <si>
    <t>Protein of unknown function (DUF3624)</t>
  </si>
  <si>
    <t>PF12293</t>
  </si>
  <si>
    <t>T4BSS_DotH_IcmK</t>
  </si>
  <si>
    <t>Putative outer membrane core complex of type IVb secretion</t>
  </si>
  <si>
    <t>PF12294</t>
  </si>
  <si>
    <t>DUF3626</t>
  </si>
  <si>
    <t>Protein of unknown function (DUF3626)</t>
  </si>
  <si>
    <t>PF12295</t>
  </si>
  <si>
    <t>Symplekin_C</t>
  </si>
  <si>
    <t>Symplekin tight junction protein C terminal</t>
  </si>
  <si>
    <t>PF12296</t>
  </si>
  <si>
    <t>HsbA</t>
  </si>
  <si>
    <t>Hydrophobic surface binding protein A</t>
  </si>
  <si>
    <t>PF12297</t>
  </si>
  <si>
    <t>EVC2_like</t>
  </si>
  <si>
    <t>Ellis van Creveld protein 2 like protein</t>
  </si>
  <si>
    <t>PF12298</t>
  </si>
  <si>
    <t>Bot1p</t>
  </si>
  <si>
    <t xml:space="preserve">Eukaryotic mitochondrial regulator protein </t>
  </si>
  <si>
    <t>PF12299</t>
  </si>
  <si>
    <t>DUF3627</t>
  </si>
  <si>
    <t>Protein of unknown function (DUF3627)</t>
  </si>
  <si>
    <t>PF12300</t>
  </si>
  <si>
    <t>DUF3628</t>
  </si>
  <si>
    <t>Protein of unknown function (DUF3628)</t>
  </si>
  <si>
    <t>PF12301</t>
  </si>
  <si>
    <t>CD99L2</t>
  </si>
  <si>
    <t>CD99 antigen like protein 2</t>
  </si>
  <si>
    <t>PF12302</t>
  </si>
  <si>
    <t>DUF3629</t>
  </si>
  <si>
    <t>Protein of unknown function (DUF3629)</t>
  </si>
  <si>
    <t>PF12304</t>
  </si>
  <si>
    <t>BCLP</t>
  </si>
  <si>
    <t>Beta-casein like protein</t>
  </si>
  <si>
    <t>PF12305</t>
  </si>
  <si>
    <t>PF12306</t>
  </si>
  <si>
    <t>PixA</t>
  </si>
  <si>
    <t>Inclusion body protein</t>
  </si>
  <si>
    <t>PF12307</t>
  </si>
  <si>
    <t>DUF3631</t>
  </si>
  <si>
    <t>Protein of unknown function (DUF3631)</t>
  </si>
  <si>
    <t>PF12308</t>
  </si>
  <si>
    <t>Noelin-1</t>
  </si>
  <si>
    <t>Neurogenesis glycoprotein</t>
  </si>
  <si>
    <t>PF12309</t>
  </si>
  <si>
    <t>KBP_C</t>
  </si>
  <si>
    <t>KIF-1 binding protein C terminal</t>
  </si>
  <si>
    <t>PF12310</t>
  </si>
  <si>
    <t>Elf-1_N</t>
  </si>
  <si>
    <t>Transcription factor protein N terminal</t>
  </si>
  <si>
    <t>PF12311</t>
  </si>
  <si>
    <t>DUF3632</t>
  </si>
  <si>
    <t>Protein of unknown function (DUF3632)</t>
  </si>
  <si>
    <t>PF12312</t>
  </si>
  <si>
    <t>NeA_P2</t>
  </si>
  <si>
    <t xml:space="preserve">Nepovirus subgroup A polyprotein </t>
  </si>
  <si>
    <t>PF12313</t>
  </si>
  <si>
    <t>NPR1_like_C</t>
  </si>
  <si>
    <t>NPR1/NIM1 like defence protein C terminal</t>
  </si>
  <si>
    <t>PF12314</t>
  </si>
  <si>
    <t>IMCp</t>
  </si>
  <si>
    <t>Inner membrane complex protein</t>
  </si>
  <si>
    <t>PF12315</t>
  </si>
  <si>
    <t>DUF3633</t>
  </si>
  <si>
    <t>Protein of unknown function (DUF3633)</t>
  </si>
  <si>
    <t>PF12316</t>
  </si>
  <si>
    <t>Dsh_C</t>
  </si>
  <si>
    <t>Segment polarity protein dishevelled (Dsh) C terminal</t>
  </si>
  <si>
    <t>PF12317</t>
  </si>
  <si>
    <t>IFT46_B_C</t>
  </si>
  <si>
    <t>Intraflagellar transport complex B protein 46 C terminal</t>
  </si>
  <si>
    <t>PF12318</t>
  </si>
  <si>
    <t>FAD-SLDH</t>
  </si>
  <si>
    <t xml:space="preserve">Membrane bound FAD containing D-sorbitol dehydrogenase </t>
  </si>
  <si>
    <t>PF12319</t>
  </si>
  <si>
    <t>TryThrA_C</t>
  </si>
  <si>
    <t>Tryptophan-Threonine-rich plasmodium antigen C terminal</t>
  </si>
  <si>
    <t>PF12320</t>
  </si>
  <si>
    <t>SbcD_C</t>
  </si>
  <si>
    <t>Type 5 capsule protein repressor C-terminal domain</t>
  </si>
  <si>
    <t>PF12321</t>
  </si>
  <si>
    <t>DUF3634</t>
  </si>
  <si>
    <t>Protein of unknown function (DUF3634)</t>
  </si>
  <si>
    <t>PF12322</t>
  </si>
  <si>
    <t>T4_baseplate</t>
  </si>
  <si>
    <t>T4 bacteriophage base plate protein</t>
  </si>
  <si>
    <t>PF12323</t>
  </si>
  <si>
    <t>HTH_OrfB_IS65</t>
  </si>
  <si>
    <t>Helix-turn-helix domain</t>
  </si>
  <si>
    <t>PF12324</t>
  </si>
  <si>
    <t>HTH_15</t>
  </si>
  <si>
    <t>Helix-turn-helix domain of alkylmercury lyase</t>
  </si>
  <si>
    <t>PF12325</t>
  </si>
  <si>
    <t>TMF_TATA_bd</t>
  </si>
  <si>
    <t>TATA element modulatory factor 1 TATA binding</t>
  </si>
  <si>
    <t>PF12326</t>
  </si>
  <si>
    <t>EOS1</t>
  </si>
  <si>
    <t>N-glycosylation protein</t>
  </si>
  <si>
    <t>PF12327</t>
  </si>
  <si>
    <t>FtsZ_C</t>
  </si>
  <si>
    <t>FtsZ family, C-terminal domain</t>
  </si>
  <si>
    <t>PF12328</t>
  </si>
  <si>
    <t>Rpp2</t>
  </si>
  <si>
    <t>Rpp2 subunit of nuclear RNase MRP and P</t>
  </si>
  <si>
    <t>PF12329</t>
  </si>
  <si>
    <t>TMF_DNA_bd</t>
  </si>
  <si>
    <t>TATA element modulatory factor 1 DNA binding</t>
  </si>
  <si>
    <t>PF12330</t>
  </si>
  <si>
    <t>DUF3635</t>
  </si>
  <si>
    <t>Domain of unknown function (DUF3635)</t>
  </si>
  <si>
    <t>PF12331</t>
  </si>
  <si>
    <t>DUF3636</t>
  </si>
  <si>
    <t xml:space="preserve">Protein of unknown function (DUF3636) </t>
  </si>
  <si>
    <t>PF12333</t>
  </si>
  <si>
    <t>Ipi1_N</t>
  </si>
  <si>
    <t>Rix1 complex component involved in 6S ribosome maturation</t>
  </si>
  <si>
    <t>PF12334</t>
  </si>
  <si>
    <t>rOmpB</t>
  </si>
  <si>
    <t xml:space="preserve">Rickettsia outer membrane protein B </t>
  </si>
  <si>
    <t>PF12335</t>
  </si>
  <si>
    <t>SBF2</t>
  </si>
  <si>
    <t xml:space="preserve">Myotubularin protein </t>
  </si>
  <si>
    <t>PF12336</t>
  </si>
  <si>
    <t>SOXp</t>
  </si>
  <si>
    <t>SOX transcription factor</t>
  </si>
  <si>
    <t>PF12337</t>
  </si>
  <si>
    <t>DUF3637</t>
  </si>
  <si>
    <t xml:space="preserve">Protein of unknown function (DUF3637) </t>
  </si>
  <si>
    <t>PF12338</t>
  </si>
  <si>
    <t>RbcS</t>
  </si>
  <si>
    <t>Ribulose-1,5-bisphosphate carboxylase small subunit</t>
  </si>
  <si>
    <t>PF12339</t>
  </si>
  <si>
    <t>DNAJ_related</t>
  </si>
  <si>
    <t xml:space="preserve">DNA-J related protein </t>
  </si>
  <si>
    <t>PF12340</t>
  </si>
  <si>
    <t>DUF3638</t>
  </si>
  <si>
    <t>Protein of unknown function (DUF3638)</t>
  </si>
  <si>
    <t>PF12341</t>
  </si>
  <si>
    <t>Mcl1_mid</t>
  </si>
  <si>
    <t>Minichromosome loss protein, Mcl1, middle region</t>
  </si>
  <si>
    <t>PF12342</t>
  </si>
  <si>
    <t xml:space="preserve">Protein of unknown function (DUF364) </t>
  </si>
  <si>
    <t>PF12343</t>
  </si>
  <si>
    <t>DEADboxA</t>
  </si>
  <si>
    <t>Cold shock protein DEAD box A</t>
  </si>
  <si>
    <t>PF12344</t>
  </si>
  <si>
    <t>UvrB</t>
  </si>
  <si>
    <t>Ultra-violet resistance protein B</t>
  </si>
  <si>
    <t>PF12345</t>
  </si>
  <si>
    <t>DUF3641</t>
  </si>
  <si>
    <t xml:space="preserve">Protein of unknown function (DUF3641) </t>
  </si>
  <si>
    <t>PF12346</t>
  </si>
  <si>
    <t>HJURP_mid</t>
  </si>
  <si>
    <t>Holliday junction recognition protein-associated repeat</t>
  </si>
  <si>
    <t>PF12347</t>
  </si>
  <si>
    <t>HJURP_C</t>
  </si>
  <si>
    <t>Holliday junction regulator protein family C-terminal repeat</t>
  </si>
  <si>
    <t>PF12348</t>
  </si>
  <si>
    <t>CLASP_N</t>
  </si>
  <si>
    <t>CLASP N terminal</t>
  </si>
  <si>
    <t>PF12349</t>
  </si>
  <si>
    <t>Sterol-sensing</t>
  </si>
  <si>
    <t>Sterol-sensing domain of SREBP cleavage-activation</t>
  </si>
  <si>
    <t>PF12350</t>
  </si>
  <si>
    <t>CTK3_C</t>
  </si>
  <si>
    <t>CTD kinase subunit gamma CTK3 C-terminus</t>
  </si>
  <si>
    <t>PF12351</t>
  </si>
  <si>
    <t>Fig1</t>
  </si>
  <si>
    <t>Ca2+ regulator and membrane fusion protein Fig1</t>
  </si>
  <si>
    <t>PF12352</t>
  </si>
  <si>
    <t>V-SNARE_C</t>
  </si>
  <si>
    <t>Snare region anchored in the vesicle membrane C-terminus</t>
  </si>
  <si>
    <t>PF12353</t>
  </si>
  <si>
    <t>eIF3g</t>
  </si>
  <si>
    <t xml:space="preserve">Eukaryotic translation initiation factor 3 subunit G </t>
  </si>
  <si>
    <t>PF12354</t>
  </si>
  <si>
    <t>Internalin_N</t>
  </si>
  <si>
    <t>Bacterial adhesion/invasion protein N terminal</t>
  </si>
  <si>
    <t>PF12355</t>
  </si>
  <si>
    <t>Dscam_C</t>
  </si>
  <si>
    <t xml:space="preserve">Down syndrome cell adhesion molecule C terminal </t>
  </si>
  <si>
    <t>PF12356</t>
  </si>
  <si>
    <t>DUF3643</t>
  </si>
  <si>
    <t xml:space="preserve">Protein of unknown function (DUF3643) </t>
  </si>
  <si>
    <t>PF12357</t>
  </si>
  <si>
    <t>PLD_C</t>
  </si>
  <si>
    <t xml:space="preserve">Phospholipase D C terminal </t>
  </si>
  <si>
    <t>PF12358</t>
  </si>
  <si>
    <t>DUF3644</t>
  </si>
  <si>
    <t xml:space="preserve">Protein of unknown function (DUF3644) </t>
  </si>
  <si>
    <t>PF12359</t>
  </si>
  <si>
    <t>DUF3645</t>
  </si>
  <si>
    <t xml:space="preserve">Protein of unknown function (DUF3645) </t>
  </si>
  <si>
    <t>PF12360</t>
  </si>
  <si>
    <t>Pax7</t>
  </si>
  <si>
    <t xml:space="preserve">Paired box protein 7 </t>
  </si>
  <si>
    <t>PF12361</t>
  </si>
  <si>
    <t>DBP</t>
  </si>
  <si>
    <t xml:space="preserve">Duffy-antigen binding protein </t>
  </si>
  <si>
    <t>PF12362</t>
  </si>
  <si>
    <t>DUF3646</t>
  </si>
  <si>
    <t>DNA polymerase III gamma and tau subunits C terminal</t>
  </si>
  <si>
    <t>PF12363</t>
  </si>
  <si>
    <t>Phage_TAC_12</t>
  </si>
  <si>
    <t>PF12364</t>
  </si>
  <si>
    <t>DUF3648</t>
  </si>
  <si>
    <t xml:space="preserve">Protein of unknown function (DUF3648) </t>
  </si>
  <si>
    <t>PF12365</t>
  </si>
  <si>
    <t>DUF3649</t>
  </si>
  <si>
    <t xml:space="preserve">Protein of unknown function (DUF3649) </t>
  </si>
  <si>
    <t>PF12366</t>
  </si>
  <si>
    <t>Casc1</t>
  </si>
  <si>
    <t xml:space="preserve">Cancer susceptibility candidate 1 </t>
  </si>
  <si>
    <t>PF12367</t>
  </si>
  <si>
    <t>PFO_beta_C</t>
  </si>
  <si>
    <t>Pyruvate ferredoxin oxidoreductase beta subunit C terminal</t>
  </si>
  <si>
    <t>PF12368</t>
  </si>
  <si>
    <t>Rhodanese_C</t>
  </si>
  <si>
    <t>Rhodanase C-terminal</t>
  </si>
  <si>
    <t>PF12369</t>
  </si>
  <si>
    <t>GnHR_trans</t>
  </si>
  <si>
    <t xml:space="preserve">Gonadotropin hormone receptor transmembrane region </t>
  </si>
  <si>
    <t>PF12371</t>
  </si>
  <si>
    <t>TMEM131_like</t>
  </si>
  <si>
    <t>Transmembrane protein 131-like</t>
  </si>
  <si>
    <t>PF12372</t>
  </si>
  <si>
    <t>DUF3652</t>
  </si>
  <si>
    <t xml:space="preserve">Huntingtin protein region </t>
  </si>
  <si>
    <t>PF12373</t>
  </si>
  <si>
    <t>Msg2_C</t>
  </si>
  <si>
    <t>Major surface glycoprotein 2 C terminal</t>
  </si>
  <si>
    <t>PF12374</t>
  </si>
  <si>
    <t>Dmrt1</t>
  </si>
  <si>
    <t>Double-sex mab3 related transcription factor 1</t>
  </si>
  <si>
    <t>PF12375</t>
  </si>
  <si>
    <t>DUF3653</t>
  </si>
  <si>
    <t>Phage protein</t>
  </si>
  <si>
    <t>PF12376</t>
  </si>
  <si>
    <t>DUF3654</t>
  </si>
  <si>
    <t xml:space="preserve">Protein of unknown function (DUF3654) </t>
  </si>
  <si>
    <t>PF12377</t>
  </si>
  <si>
    <t>DuffyBP_N</t>
  </si>
  <si>
    <t xml:space="preserve">Duffy binding protein N terminal </t>
  </si>
  <si>
    <t>PF12378</t>
  </si>
  <si>
    <t>CytadhesinP1</t>
  </si>
  <si>
    <t>Trypsin-sensitive surface-exposed protein</t>
  </si>
  <si>
    <t>PF12379</t>
  </si>
  <si>
    <t>DUF3655</t>
  </si>
  <si>
    <t xml:space="preserve">Protein of unknown function (DUF3655) </t>
  </si>
  <si>
    <t>PF12380</t>
  </si>
  <si>
    <t>Peptidase_C62</t>
  </si>
  <si>
    <t>Gill-associated viral 3C-like peptidase</t>
  </si>
  <si>
    <t>PF12381</t>
  </si>
  <si>
    <t>Peptidase_C3G</t>
  </si>
  <si>
    <t>Tungro spherical virus-type peptidase</t>
  </si>
  <si>
    <t>PF12382</t>
  </si>
  <si>
    <t>Peptidase_A2E</t>
  </si>
  <si>
    <t>Retrotransposon peptidase</t>
  </si>
  <si>
    <t>PF12383</t>
  </si>
  <si>
    <t>SARS_3b</t>
  </si>
  <si>
    <t>Severe acute respiratory syndrome coronavirus 3b protein</t>
  </si>
  <si>
    <t>PF12384</t>
  </si>
  <si>
    <t>Peptidase_A2B</t>
  </si>
  <si>
    <t>Ty3 transposon peptidase</t>
  </si>
  <si>
    <t>PF12385</t>
  </si>
  <si>
    <t>Papain-like cysteine protease AvrRpt2</t>
  </si>
  <si>
    <t>PF12386</t>
  </si>
  <si>
    <t>Peptidase_C71</t>
  </si>
  <si>
    <t>Pseudomurein endo-isopeptidase Pei</t>
  </si>
  <si>
    <t>PF12387</t>
  </si>
  <si>
    <t>Peptidase_C74</t>
  </si>
  <si>
    <t>Pestivirus NS2 peptidase</t>
  </si>
  <si>
    <t>PF12388</t>
  </si>
  <si>
    <t>Peptidase_M57</t>
  </si>
  <si>
    <t>Dual-action HEIGH metallo-peptidase</t>
  </si>
  <si>
    <t>PF12389</t>
  </si>
  <si>
    <t>Peptidase_M73</t>
  </si>
  <si>
    <t>Camelysin metallo-endopeptidase</t>
  </si>
  <si>
    <t>PF12390</t>
  </si>
  <si>
    <t>Se-cys_synth_N</t>
  </si>
  <si>
    <t>Selenocysteine synthase N terminal</t>
  </si>
  <si>
    <t>PF12391</t>
  </si>
  <si>
    <t>PCDO_beta_N</t>
  </si>
  <si>
    <t>Protocatechuate 3,4-dioxygenase beta subunit N terminal</t>
  </si>
  <si>
    <t>PF12392</t>
  </si>
  <si>
    <t>DUF3656</t>
  </si>
  <si>
    <t xml:space="preserve">Collagenase </t>
  </si>
  <si>
    <t>PF12393</t>
  </si>
  <si>
    <t>Dr_adhesin</t>
  </si>
  <si>
    <t xml:space="preserve">Dr family adhesin </t>
  </si>
  <si>
    <t>PF12394</t>
  </si>
  <si>
    <t>DUF3657</t>
  </si>
  <si>
    <t xml:space="preserve">Protein of unknown function (DUF3657) </t>
  </si>
  <si>
    <t>PF12395</t>
  </si>
  <si>
    <t>DUF3658</t>
  </si>
  <si>
    <t xml:space="preserve">Protein of unknown function </t>
  </si>
  <si>
    <t>PF12396</t>
  </si>
  <si>
    <t>DUF3659</t>
  </si>
  <si>
    <t xml:space="preserve">Protein of unknown function (DUF3659) </t>
  </si>
  <si>
    <t>PF12397</t>
  </si>
  <si>
    <t>U3snoRNP1</t>
  </si>
  <si>
    <t xml:space="preserve">U3 small nucleolar RNA-associated protein 1 </t>
  </si>
  <si>
    <t>PF12398</t>
  </si>
  <si>
    <t xml:space="preserve">Receptor serine/threonine kinase </t>
  </si>
  <si>
    <t>PF12399</t>
  </si>
  <si>
    <t>BCA_ABC_TP_C</t>
  </si>
  <si>
    <t>Branched-chain amino acid ATP-binding cassette transporter</t>
  </si>
  <si>
    <t>PF12400</t>
  </si>
  <si>
    <t>DUF3661</t>
  </si>
  <si>
    <t xml:space="preserve">Vaculolar membrane protein </t>
  </si>
  <si>
    <t>PF12401</t>
  </si>
  <si>
    <t>DUF3662</t>
  </si>
  <si>
    <t xml:space="preserve">Protein of unknown function (DUF2662) </t>
  </si>
  <si>
    <t>PF12402</t>
  </si>
  <si>
    <t>nlz1</t>
  </si>
  <si>
    <t>NocA-like zinc-finger protein 1</t>
  </si>
  <si>
    <t>PF12403</t>
  </si>
  <si>
    <t>Pax2_C</t>
  </si>
  <si>
    <t>Paired-box protein 2 C terminal</t>
  </si>
  <si>
    <t>PF12404</t>
  </si>
  <si>
    <t>DUF3663</t>
  </si>
  <si>
    <t xml:space="preserve">Peptidase </t>
  </si>
  <si>
    <t>PF12406</t>
  </si>
  <si>
    <t>DUF3664</t>
  </si>
  <si>
    <t xml:space="preserve">Surface protein </t>
  </si>
  <si>
    <t>PF12407</t>
  </si>
  <si>
    <t>Abdominal-A</t>
  </si>
  <si>
    <t xml:space="preserve">Homeobox protein </t>
  </si>
  <si>
    <t>PF12408</t>
  </si>
  <si>
    <t>DUF3666</t>
  </si>
  <si>
    <t xml:space="preserve">Ribose-5-phosphate isomerase </t>
  </si>
  <si>
    <t>PF12409</t>
  </si>
  <si>
    <t>P5-ATPase</t>
  </si>
  <si>
    <t>P5-type ATPase cation transporter</t>
  </si>
  <si>
    <t>PF12410</t>
  </si>
  <si>
    <t>rpo3_N</t>
  </si>
  <si>
    <t xml:space="preserve">Poxvirus DNA dependent RNA polymerase 3kDa subunit </t>
  </si>
  <si>
    <t>PF12411</t>
  </si>
  <si>
    <t>Choline_sulf_C</t>
  </si>
  <si>
    <t xml:space="preserve">Choline sulfatase enzyme C terminal </t>
  </si>
  <si>
    <t>PF12412</t>
  </si>
  <si>
    <t>DUF3667</t>
  </si>
  <si>
    <t>Protein of unknown function (DUF3667)</t>
  </si>
  <si>
    <t>PF12413</t>
  </si>
  <si>
    <t>DLL_N</t>
  </si>
  <si>
    <t xml:space="preserve">Homeobox protein distal-less-like N terminal </t>
  </si>
  <si>
    <t>PF12414</t>
  </si>
  <si>
    <t>Fox-1_C</t>
  </si>
  <si>
    <t>Calcitonin gene-related peptide regulator C terminal</t>
  </si>
  <si>
    <t>PF12415</t>
  </si>
  <si>
    <t>rpo132</t>
  </si>
  <si>
    <t>Poxvirus DNA dependent RNA polymerase</t>
  </si>
  <si>
    <t>PF12416</t>
  </si>
  <si>
    <t>DUF3668</t>
  </si>
  <si>
    <t>Cep12 protein</t>
  </si>
  <si>
    <t>PF12417</t>
  </si>
  <si>
    <t>DUF3669</t>
  </si>
  <si>
    <t xml:space="preserve">Zinc finger protein </t>
  </si>
  <si>
    <t>PF12418</t>
  </si>
  <si>
    <t>AcylCoA_DH_N</t>
  </si>
  <si>
    <t xml:space="preserve">Acyl-CoA dehydrogenase N terminal </t>
  </si>
  <si>
    <t>PF12419</t>
  </si>
  <si>
    <t xml:space="preserve">SNF2 Helicase protein </t>
  </si>
  <si>
    <t>PF12420</t>
  </si>
  <si>
    <t>DUF3671</t>
  </si>
  <si>
    <t>PF12421</t>
  </si>
  <si>
    <t>DUF3672</t>
  </si>
  <si>
    <t xml:space="preserve">Fibronectin type III protein </t>
  </si>
  <si>
    <t>PF12422</t>
  </si>
  <si>
    <t>Condensin2nSMC</t>
  </si>
  <si>
    <t>Condensin II non structural maintenance of chromosomes subunit</t>
  </si>
  <si>
    <t>PF12423</t>
  </si>
  <si>
    <t>KIF1B</t>
  </si>
  <si>
    <t>Kinesin protein 1B</t>
  </si>
  <si>
    <t>PF12424</t>
  </si>
  <si>
    <t>ATP_Ca_trans_C</t>
  </si>
  <si>
    <t>Plasma membrane calcium transporter ATPase C terminal</t>
  </si>
  <si>
    <t>PF12425</t>
  </si>
  <si>
    <t>DUF3673</t>
  </si>
  <si>
    <t xml:space="preserve">Protein of unknown function (DUF3673) </t>
  </si>
  <si>
    <t>PF12426</t>
  </si>
  <si>
    <t>DUF3674</t>
  </si>
  <si>
    <t>PF12427</t>
  </si>
  <si>
    <t>DUF3665</t>
  </si>
  <si>
    <t xml:space="preserve">Branched-chain amino acid aminotransferase </t>
  </si>
  <si>
    <t>PF12428</t>
  </si>
  <si>
    <t>DUF3675</t>
  </si>
  <si>
    <t xml:space="preserve">Protein of unknown function (DUF3675) </t>
  </si>
  <si>
    <t>PF12429</t>
  </si>
  <si>
    <t>DUF3676</t>
  </si>
  <si>
    <t xml:space="preserve">Protein of unknown function (DUF3676) </t>
  </si>
  <si>
    <t>PF12430</t>
  </si>
  <si>
    <t>ABA_GPCR</t>
  </si>
  <si>
    <t xml:space="preserve">Abscisic acid G-protein coupled receptor </t>
  </si>
  <si>
    <t>PF12431</t>
  </si>
  <si>
    <t>CitT</t>
  </si>
  <si>
    <t xml:space="preserve">Transcriptional regulator </t>
  </si>
  <si>
    <t>PF12432</t>
  </si>
  <si>
    <t>DUF3677</t>
  </si>
  <si>
    <t xml:space="preserve">Protein of unknown function (DUF3677) </t>
  </si>
  <si>
    <t>PF12433</t>
  </si>
  <si>
    <t>PV_NSP1</t>
  </si>
  <si>
    <t xml:space="preserve">Parvovirus non-structural protein 1 </t>
  </si>
  <si>
    <t>PF12434</t>
  </si>
  <si>
    <t>Malate_DH</t>
  </si>
  <si>
    <t xml:space="preserve">Malate dehydrogenase enzyme </t>
  </si>
  <si>
    <t>PF12435</t>
  </si>
  <si>
    <t>DUF3678</t>
  </si>
  <si>
    <t xml:space="preserve">Protein of unknown function (DUF3678) </t>
  </si>
  <si>
    <t>PF12436</t>
  </si>
  <si>
    <t>USP7_ICP_bdg</t>
  </si>
  <si>
    <t>ICP-binding domain of Ubiquitin-specific protease 7</t>
  </si>
  <si>
    <t>PF12437</t>
  </si>
  <si>
    <t>GSIII_N</t>
  </si>
  <si>
    <t xml:space="preserve">Glutamine synthetase type III N terminal </t>
  </si>
  <si>
    <t>PF12438</t>
  </si>
  <si>
    <t>DUF3679</t>
  </si>
  <si>
    <t xml:space="preserve">Protein of unknown function (DUF3679) </t>
  </si>
  <si>
    <t>PF12439</t>
  </si>
  <si>
    <t>GDE_N</t>
  </si>
  <si>
    <t>Glycogen debranching enzyme N terminal</t>
  </si>
  <si>
    <t>PF12440</t>
  </si>
  <si>
    <t>MAGE_N</t>
  </si>
  <si>
    <t xml:space="preserve">Melanoma associated antigen family N terminal </t>
  </si>
  <si>
    <t>PF12441</t>
  </si>
  <si>
    <t>CopG_antitoxin</t>
  </si>
  <si>
    <t xml:space="preserve">CopG antitoxin of type II toxin-antitoxin system </t>
  </si>
  <si>
    <t>PF12442</t>
  </si>
  <si>
    <t>DUF3681</t>
  </si>
  <si>
    <t xml:space="preserve">Protein of unknown function (DUF3681) </t>
  </si>
  <si>
    <t>PF12443</t>
  </si>
  <si>
    <t>AKNA</t>
  </si>
  <si>
    <t>AT-hook-containing transcription factor</t>
  </si>
  <si>
    <t>PF12444</t>
  </si>
  <si>
    <t>Sox_N</t>
  </si>
  <si>
    <t xml:space="preserve">Sox developmental protein N terminal </t>
  </si>
  <si>
    <t>PF12445</t>
  </si>
  <si>
    <t>FliC</t>
  </si>
  <si>
    <t xml:space="preserve">Flagellin protein </t>
  </si>
  <si>
    <t>PF12446</t>
  </si>
  <si>
    <t>DUF3682</t>
  </si>
  <si>
    <t>Protein of unknown function (DUF3682)</t>
  </si>
  <si>
    <t>PF12447</t>
  </si>
  <si>
    <t>DUF3683</t>
  </si>
  <si>
    <t>Protein of unknown function (DUF3683)</t>
  </si>
  <si>
    <t>PF12448</t>
  </si>
  <si>
    <t>Milton</t>
  </si>
  <si>
    <t>Kinesin associated protein</t>
  </si>
  <si>
    <t>PF12449</t>
  </si>
  <si>
    <t>DUF3684</t>
  </si>
  <si>
    <t xml:space="preserve">Protein of unknown function (DUF3684) </t>
  </si>
  <si>
    <t>PF12450</t>
  </si>
  <si>
    <t>vWF_A</t>
  </si>
  <si>
    <t xml:space="preserve">von Willebrand factor </t>
  </si>
  <si>
    <t>PF12451</t>
  </si>
  <si>
    <t>VPS11_C</t>
  </si>
  <si>
    <t>Vacuolar protein sorting protein 11 C terminal</t>
  </si>
  <si>
    <t>PF12452</t>
  </si>
  <si>
    <t>DUF3685</t>
  </si>
  <si>
    <t xml:space="preserve">Protein of unknown function (DUF3685) </t>
  </si>
  <si>
    <t>PF12453</t>
  </si>
  <si>
    <t>PTP_N</t>
  </si>
  <si>
    <t xml:space="preserve">Protein tyrosine phosphatase N terminal </t>
  </si>
  <si>
    <t>PF12454</t>
  </si>
  <si>
    <t>Ecm33</t>
  </si>
  <si>
    <t>GPI-anchored cell wall organization protein</t>
  </si>
  <si>
    <t>PF12455</t>
  </si>
  <si>
    <t>Dynactin</t>
  </si>
  <si>
    <t xml:space="preserve">Dynein associated protein </t>
  </si>
  <si>
    <t>PF12456</t>
  </si>
  <si>
    <t>hSac2</t>
  </si>
  <si>
    <t xml:space="preserve">Inositol phosphatase </t>
  </si>
  <si>
    <t>PF12457</t>
  </si>
  <si>
    <t>TIP_N</t>
  </si>
  <si>
    <t xml:space="preserve">Tuftelin interacting protein N terminal </t>
  </si>
  <si>
    <t>PF12458</t>
  </si>
  <si>
    <t>DUF3686</t>
  </si>
  <si>
    <t xml:space="preserve">ATPase involved in DNA repair </t>
  </si>
  <si>
    <t>PF12459</t>
  </si>
  <si>
    <t>DUF3687</t>
  </si>
  <si>
    <t>D-Ala-teichoic acid biosynthesis protein</t>
  </si>
  <si>
    <t>PF12460</t>
  </si>
  <si>
    <t>MMS19_C</t>
  </si>
  <si>
    <t>RNAPII transcription regulator C-terminal</t>
  </si>
  <si>
    <t>PF12461</t>
  </si>
  <si>
    <t>DUF3688</t>
  </si>
  <si>
    <t xml:space="preserve">Protein of unknown function (DUF3688) </t>
  </si>
  <si>
    <t>PF12462</t>
  </si>
  <si>
    <t>Helicase_IV_N</t>
  </si>
  <si>
    <t>DNA helicase IV / RNA helicase N terminal</t>
  </si>
  <si>
    <t>PF12463</t>
  </si>
  <si>
    <t>DUF3689</t>
  </si>
  <si>
    <t xml:space="preserve">Protein of unknown function (DUF3689) </t>
  </si>
  <si>
    <t>PF12464</t>
  </si>
  <si>
    <t>Mac</t>
  </si>
  <si>
    <t xml:space="preserve">Maltose acetyltransferase </t>
  </si>
  <si>
    <t>PF12465</t>
  </si>
  <si>
    <t>Pr_beta_C</t>
  </si>
  <si>
    <t xml:space="preserve">Proteasome beta subunits C terminal </t>
  </si>
  <si>
    <t>PF12466</t>
  </si>
  <si>
    <t>GDH_N</t>
  </si>
  <si>
    <t>Glutamate dehydrogenase N terminal</t>
  </si>
  <si>
    <t>PF12467</t>
  </si>
  <si>
    <t>CMV_1a</t>
  </si>
  <si>
    <t>Cucumber mosaic virus 1a protein family</t>
  </si>
  <si>
    <t>PF12468</t>
  </si>
  <si>
    <t>TTSSLRR</t>
  </si>
  <si>
    <t xml:space="preserve">Type III secretion system leucine rich repeat protein  </t>
  </si>
  <si>
    <t>PF12469</t>
  </si>
  <si>
    <t>DUF3692</t>
  </si>
  <si>
    <t xml:space="preserve">CRISPR-associated protein </t>
  </si>
  <si>
    <t>PF12470</t>
  </si>
  <si>
    <t>SUFU_C</t>
  </si>
  <si>
    <t>Suppressor of Fused Gli/Ci N terminal binding domain</t>
  </si>
  <si>
    <t>PF12471</t>
  </si>
  <si>
    <t>GTP_CH_N</t>
  </si>
  <si>
    <t xml:space="preserve">GTP cyclohydrolase N terminal </t>
  </si>
  <si>
    <t>PF12472</t>
  </si>
  <si>
    <t>DUF3693</t>
  </si>
  <si>
    <t>Phage related protein</t>
  </si>
  <si>
    <t>PF12473</t>
  </si>
  <si>
    <t>DUF3694</t>
  </si>
  <si>
    <t xml:space="preserve">Kinesin protein </t>
  </si>
  <si>
    <t>PF12474</t>
  </si>
  <si>
    <t>PKK</t>
  </si>
  <si>
    <t xml:space="preserve">Polo kinase kinase </t>
  </si>
  <si>
    <t>PF12475</t>
  </si>
  <si>
    <t>Amdo_NSP</t>
  </si>
  <si>
    <t xml:space="preserve">Amdovirus non-structural protein </t>
  </si>
  <si>
    <t>PF12476</t>
  </si>
  <si>
    <t>DUF3696</t>
  </si>
  <si>
    <t>Protein of unknown function (DUF3696)</t>
  </si>
  <si>
    <t>PF12477</t>
  </si>
  <si>
    <t>TraW_N</t>
  </si>
  <si>
    <t>Sex factor F TraW protein N terminal</t>
  </si>
  <si>
    <t>PF12478</t>
  </si>
  <si>
    <t>DUF3697</t>
  </si>
  <si>
    <t xml:space="preserve">Ubiquitin-associated protein 2 </t>
  </si>
  <si>
    <t>PF12479</t>
  </si>
  <si>
    <t>DUF3698</t>
  </si>
  <si>
    <t xml:space="preserve">Protein of unknown function (DUF3698) </t>
  </si>
  <si>
    <t>PF12480</t>
  </si>
  <si>
    <t>DUF3699</t>
  </si>
  <si>
    <t xml:space="preserve">Protein of unknown function (DUF3699) </t>
  </si>
  <si>
    <t>PF12481</t>
  </si>
  <si>
    <t xml:space="preserve">Aluminium induced protein </t>
  </si>
  <si>
    <t>PF12482</t>
  </si>
  <si>
    <t>Phage integrase protein</t>
  </si>
  <si>
    <t>PF12483</t>
  </si>
  <si>
    <t>GIDE</t>
  </si>
  <si>
    <t>E3 Ubiquitin ligase</t>
  </si>
  <si>
    <t>PF12484</t>
  </si>
  <si>
    <t>PE_PPE_C</t>
  </si>
  <si>
    <t>Polymorphic PE/PPE proteins C terminal</t>
  </si>
  <si>
    <t>PF12485</t>
  </si>
  <si>
    <t>SLY</t>
  </si>
  <si>
    <t>Lymphocyte signaling adaptor protein</t>
  </si>
  <si>
    <t>PF12486</t>
  </si>
  <si>
    <t>VasL</t>
  </si>
  <si>
    <t>Type VI secretion system, EvfB, or VasL</t>
  </si>
  <si>
    <t>PF12487</t>
  </si>
  <si>
    <t xml:space="preserve">Protein of unknown function (DUF373) </t>
  </si>
  <si>
    <t>PF12488</t>
  </si>
  <si>
    <t xml:space="preserve">Protein of unknown function (DUF374) </t>
  </si>
  <si>
    <t>PF12489</t>
  </si>
  <si>
    <t>ARA7</t>
  </si>
  <si>
    <t>Nuclear coactivator</t>
  </si>
  <si>
    <t>PF12490</t>
  </si>
  <si>
    <t>BCAS3</t>
  </si>
  <si>
    <t xml:space="preserve">Breast carcinoma amplified sequence 3 </t>
  </si>
  <si>
    <t>PF12491</t>
  </si>
  <si>
    <t>ApoB1_C</t>
  </si>
  <si>
    <t>Apolipoprotein B1 C terminal</t>
  </si>
  <si>
    <t>PF12493</t>
  </si>
  <si>
    <t>PF12494</t>
  </si>
  <si>
    <t>DUF3695</t>
  </si>
  <si>
    <t xml:space="preserve">Protein of unknown function (DUF3695) </t>
  </si>
  <si>
    <t>PF12495</t>
  </si>
  <si>
    <t>Vip3A_N</t>
  </si>
  <si>
    <t xml:space="preserve">Vegetative insecticide protein 3A N terminal </t>
  </si>
  <si>
    <t>PF12496</t>
  </si>
  <si>
    <t>BNIP2</t>
  </si>
  <si>
    <t>Bcl2-/adenovirus E1B nineteen kDa-interacting protein 2</t>
  </si>
  <si>
    <t>PF12497</t>
  </si>
  <si>
    <t>ERbeta_N</t>
  </si>
  <si>
    <t>Estrogen receptor beta</t>
  </si>
  <si>
    <t>PF12498</t>
  </si>
  <si>
    <t>bZIP_C</t>
  </si>
  <si>
    <t>Basic leucine-zipper C terminal</t>
  </si>
  <si>
    <t>PF12499</t>
  </si>
  <si>
    <t xml:space="preserve">Pherophorin </t>
  </si>
  <si>
    <t>PF12500</t>
  </si>
  <si>
    <t>TRSP</t>
  </si>
  <si>
    <t xml:space="preserve">TRSP domain C terminus to PRTase_2 </t>
  </si>
  <si>
    <t>PF12501</t>
  </si>
  <si>
    <t>Phosphate ATP-binding cassette transporter</t>
  </si>
  <si>
    <t>PF12502</t>
  </si>
  <si>
    <t xml:space="preserve">Protein of unknown function (DUF371) </t>
  </si>
  <si>
    <t>PF12503</t>
  </si>
  <si>
    <t>CMV_1a_C</t>
  </si>
  <si>
    <t xml:space="preserve">Cucumber mosaic virus 1a protein C terminal </t>
  </si>
  <si>
    <t>PF12505</t>
  </si>
  <si>
    <t>DUF3712</t>
  </si>
  <si>
    <t>Protein of unknown function (DUF3712)</t>
  </si>
  <si>
    <t>PF12506</t>
  </si>
  <si>
    <t>DUF3713</t>
  </si>
  <si>
    <t>Protein of unknown function (DUF3713)</t>
  </si>
  <si>
    <t>PF12507</t>
  </si>
  <si>
    <t>HCMV_UL139</t>
  </si>
  <si>
    <t>Human Cytomegalovirus UL139 protein</t>
  </si>
  <si>
    <t>PF12508</t>
  </si>
  <si>
    <t>DUF3714</t>
  </si>
  <si>
    <t xml:space="preserve">Protein of unknown function (DUF3714) </t>
  </si>
  <si>
    <t>PF12509</t>
  </si>
  <si>
    <t>DUF3715</t>
  </si>
  <si>
    <t>Protein of unknown function (DUF3715)</t>
  </si>
  <si>
    <t>PF12510</t>
  </si>
  <si>
    <t>Smoothelin</t>
  </si>
  <si>
    <t>Smoothelin cytoskeleton protein</t>
  </si>
  <si>
    <t>PF12511</t>
  </si>
  <si>
    <t>DUF3716</t>
  </si>
  <si>
    <t xml:space="preserve">Protein of unknown function (DUF3716) </t>
  </si>
  <si>
    <t>PF12512</t>
  </si>
  <si>
    <t>DUF3717</t>
  </si>
  <si>
    <t xml:space="preserve">Protein of unknown function (DUF3717) </t>
  </si>
  <si>
    <t>PF12513</t>
  </si>
  <si>
    <t>SUV3_C</t>
  </si>
  <si>
    <t>Mitochondrial degradasome RNA helicase subunit C terminal</t>
  </si>
  <si>
    <t>PF12514</t>
  </si>
  <si>
    <t>DUF3718</t>
  </si>
  <si>
    <t>Protein of unknown function (DUF3718)</t>
  </si>
  <si>
    <t>PF12515</t>
  </si>
  <si>
    <t>CaATP_NAI</t>
  </si>
  <si>
    <t>Ca2+-ATPase N terminal autoinhibitory domain</t>
  </si>
  <si>
    <t>PF12516</t>
  </si>
  <si>
    <t>DUF3719</t>
  </si>
  <si>
    <t>Protein of unknown function (DUF3719)</t>
  </si>
  <si>
    <t>PF12517</t>
  </si>
  <si>
    <t xml:space="preserve">Protein of unknown function (DUF372) </t>
  </si>
  <si>
    <t>PF12518</t>
  </si>
  <si>
    <t>DUF3721</t>
  </si>
  <si>
    <t>PF12519</t>
  </si>
  <si>
    <t>MDM1</t>
  </si>
  <si>
    <t>Mitochondrial distribution and morphology protein 1</t>
  </si>
  <si>
    <t>PF12520</t>
  </si>
  <si>
    <t>DUF3723</t>
  </si>
  <si>
    <t xml:space="preserve">Protein of unknown function (DUF3723) </t>
  </si>
  <si>
    <t>PF12521</t>
  </si>
  <si>
    <t>DUF3724</t>
  </si>
  <si>
    <t xml:space="preserve">Protein of unknown function (DUF3724) </t>
  </si>
  <si>
    <t>PF12522</t>
  </si>
  <si>
    <t>UL73_N</t>
  </si>
  <si>
    <t>Cytomegalovirus glycoprotein N terminal</t>
  </si>
  <si>
    <t>PF12523</t>
  </si>
  <si>
    <t>DUF3725</t>
  </si>
  <si>
    <t>Protein of unknown function (DUF3725)</t>
  </si>
  <si>
    <t>PF12524</t>
  </si>
  <si>
    <t>GlyL_C</t>
  </si>
  <si>
    <t xml:space="preserve">dsDNA virus glycoprotein L C terminal </t>
  </si>
  <si>
    <t>PF12525</t>
  </si>
  <si>
    <t>DUF3726</t>
  </si>
  <si>
    <t xml:space="preserve">Protein of unknown function (DUF3726) </t>
  </si>
  <si>
    <t>PF12526</t>
  </si>
  <si>
    <t>DUF3729</t>
  </si>
  <si>
    <t xml:space="preserve">Protein of unknown function (DUF3729) </t>
  </si>
  <si>
    <t>PF12527</t>
  </si>
  <si>
    <t>DUF3727</t>
  </si>
  <si>
    <t xml:space="preserve">Protein of unknown function (DUF3727) </t>
  </si>
  <si>
    <t>PF12528</t>
  </si>
  <si>
    <t>T2SSppdC</t>
  </si>
  <si>
    <t>Type II secretion prepilin peptidase dependent protein C</t>
  </si>
  <si>
    <t>PF12529</t>
  </si>
  <si>
    <t>Xylo_C</t>
  </si>
  <si>
    <t xml:space="preserve">Xylosyltransferase C terminal </t>
  </si>
  <si>
    <t>PF12530</t>
  </si>
  <si>
    <t>PF12531</t>
  </si>
  <si>
    <t>DUF3731</t>
  </si>
  <si>
    <t xml:space="preserve">DNA-K related protein </t>
  </si>
  <si>
    <t>PF12532</t>
  </si>
  <si>
    <t>DUF3732</t>
  </si>
  <si>
    <t>Protein of unknown function (DUF3732)</t>
  </si>
  <si>
    <t>PF12533</t>
  </si>
  <si>
    <t>Neuro_bHLH</t>
  </si>
  <si>
    <t xml:space="preserve">Neuronal helix-loop-helix transcription factor </t>
  </si>
  <si>
    <t>PF12534</t>
  </si>
  <si>
    <t>Pannexin_like</t>
  </si>
  <si>
    <t>Pannexin-like TM region of LRRC8</t>
  </si>
  <si>
    <t>PF12535</t>
  </si>
  <si>
    <t>Nudix_N</t>
  </si>
  <si>
    <t xml:space="preserve">Hydrolase of X-linked nucleoside diphosphate N terminal </t>
  </si>
  <si>
    <t>PF12536</t>
  </si>
  <si>
    <t>DUF3734</t>
  </si>
  <si>
    <t xml:space="preserve">Patatin phospholipase </t>
  </si>
  <si>
    <t>PF12537</t>
  </si>
  <si>
    <t>GPHR_N</t>
  </si>
  <si>
    <t>The Golgi pH Regulator (GPHR) Family N-terminal</t>
  </si>
  <si>
    <t>PF12538</t>
  </si>
  <si>
    <t>FtsK_SpoIIIE_N</t>
  </si>
  <si>
    <t xml:space="preserve">DNA transporter </t>
  </si>
  <si>
    <t>PF12539</t>
  </si>
  <si>
    <t>Csm1</t>
  </si>
  <si>
    <t>Chromosome segregation protein Csm1/Pcs1</t>
  </si>
  <si>
    <t>PF12540</t>
  </si>
  <si>
    <t>DUF3736</t>
  </si>
  <si>
    <t>Protein of unknown function (DUF3736)</t>
  </si>
  <si>
    <t>PF12541</t>
  </si>
  <si>
    <t>DUF3737</t>
  </si>
  <si>
    <t xml:space="preserve">Protein of unknown function (DUF3737) </t>
  </si>
  <si>
    <t>PF12542</t>
  </si>
  <si>
    <t>CWC25</t>
  </si>
  <si>
    <t>Pre-mRNA splicing factor</t>
  </si>
  <si>
    <t>PF12543</t>
  </si>
  <si>
    <t>DUF3738</t>
  </si>
  <si>
    <t>Protein of unknown function (DUF3738)</t>
  </si>
  <si>
    <t>PF12544</t>
  </si>
  <si>
    <t>LAM_C</t>
  </si>
  <si>
    <t xml:space="preserve">Lysine-2,3-aminomutase </t>
  </si>
  <si>
    <t>PF12545</t>
  </si>
  <si>
    <t>DUF3739</t>
  </si>
  <si>
    <t>Filamentous haemagglutinin family outer membrane protein</t>
  </si>
  <si>
    <t>PF12546</t>
  </si>
  <si>
    <t>Cryptochrome_C</t>
  </si>
  <si>
    <t>Blue/Ultraviolet sensing protein C terminal</t>
  </si>
  <si>
    <t>PF12547</t>
  </si>
  <si>
    <t>ATXN-1_C</t>
  </si>
  <si>
    <t xml:space="preserve">Capicua transcriptional repressor modulator </t>
  </si>
  <si>
    <t>PF12548</t>
  </si>
  <si>
    <t>Sulfatase protein</t>
  </si>
  <si>
    <t>PF12549</t>
  </si>
  <si>
    <t>TOH_N</t>
  </si>
  <si>
    <t xml:space="preserve">Tyrosine hydroxylase N terminal </t>
  </si>
  <si>
    <t>PF12550</t>
  </si>
  <si>
    <t>GCR1_C</t>
  </si>
  <si>
    <t>Transcriptional activator of glycolytic enzymes</t>
  </si>
  <si>
    <t>PF12551</t>
  </si>
  <si>
    <t>PHBC_N</t>
  </si>
  <si>
    <t>Poly-beta-hydroxybutyrate polymerase N terminal</t>
  </si>
  <si>
    <t>PF12552</t>
  </si>
  <si>
    <t>DUF3741</t>
  </si>
  <si>
    <t>Protein of unknown function (DUF3741)</t>
  </si>
  <si>
    <t>PF12553</t>
  </si>
  <si>
    <t>DUF3742</t>
  </si>
  <si>
    <t>Protein of unknown function (DUF3742)</t>
  </si>
  <si>
    <t>PF12554</t>
  </si>
  <si>
    <t>MOZART1</t>
  </si>
  <si>
    <t>Mitotic-spindle organizing gamma-tubulin ring associated</t>
  </si>
  <si>
    <t>PF12555</t>
  </si>
  <si>
    <t>TPPK_C</t>
  </si>
  <si>
    <t>Thiamine pyrophosphokinase C terminal</t>
  </si>
  <si>
    <t>PF12556</t>
  </si>
  <si>
    <t>CobS_N</t>
  </si>
  <si>
    <t xml:space="preserve">Cobaltochelatase CobS subunit N terminal </t>
  </si>
  <si>
    <t>PF12557</t>
  </si>
  <si>
    <t>Co_AT_N</t>
  </si>
  <si>
    <t xml:space="preserve">Cob(I)alamin adenosyltransferase N terminal </t>
  </si>
  <si>
    <t>PF12558</t>
  </si>
  <si>
    <t>DUF3744</t>
  </si>
  <si>
    <t>ATP-binding cassette cobalt transporter</t>
  </si>
  <si>
    <t>PF12559</t>
  </si>
  <si>
    <t>Inhibitor_I1</t>
  </si>
  <si>
    <t>Serine endopeptidase inhibitors</t>
  </si>
  <si>
    <t>PF12560</t>
  </si>
  <si>
    <t>RAG1_imp_bd</t>
  </si>
  <si>
    <t>RAG1 importin binding</t>
  </si>
  <si>
    <t>PF12561</t>
  </si>
  <si>
    <t>TagA</t>
  </si>
  <si>
    <t>ToxR activated gene A lipoprotein</t>
  </si>
  <si>
    <t>PF12562</t>
  </si>
  <si>
    <t>DUF3746</t>
  </si>
  <si>
    <t>Protein of unknown function (DUF3746)</t>
  </si>
  <si>
    <t>PF12563</t>
  </si>
  <si>
    <t>Hemolysin_N</t>
  </si>
  <si>
    <t>Hemolytic toxin N terminal</t>
  </si>
  <si>
    <t>PF12564</t>
  </si>
  <si>
    <t>TypeIII_RM_meth</t>
  </si>
  <si>
    <t>Type III restriction/modification enzyme methylation subunit</t>
  </si>
  <si>
    <t>PF12565</t>
  </si>
  <si>
    <t>DUF3747</t>
  </si>
  <si>
    <t>Protein of unknown function (DUF3747)</t>
  </si>
  <si>
    <t>PF12566</t>
  </si>
  <si>
    <t>DUF3748</t>
  </si>
  <si>
    <t>Protein of unknown function (DUF3748)</t>
  </si>
  <si>
    <t>PF12567</t>
  </si>
  <si>
    <t>CD45</t>
  </si>
  <si>
    <t>Leukocyte receptor CD45</t>
  </si>
  <si>
    <t>PF12568</t>
  </si>
  <si>
    <t>DUF3749</t>
  </si>
  <si>
    <t>Acetyltransferase (GNAT) domain</t>
  </si>
  <si>
    <t>PF12569</t>
  </si>
  <si>
    <t>NARP1</t>
  </si>
  <si>
    <t xml:space="preserve">NMDA receptor-regulated protein 1 </t>
  </si>
  <si>
    <t>PF12570</t>
  </si>
  <si>
    <t>DUF375</t>
  </si>
  <si>
    <t>Protein of unknown function (DUF375)</t>
  </si>
  <si>
    <t>PF12571</t>
  </si>
  <si>
    <t>DUF3751</t>
  </si>
  <si>
    <t>Phage tail-collar fibre protein</t>
  </si>
  <si>
    <t>PF12572</t>
  </si>
  <si>
    <t>DUF3752</t>
  </si>
  <si>
    <t>Protein of unknown function (DUF3752)</t>
  </si>
  <si>
    <t>PF12573</t>
  </si>
  <si>
    <t>OxoDH_E1alpha_N</t>
  </si>
  <si>
    <t>2-oxoisovalerate dehydrogenase E1 alpha subunit N terminal</t>
  </si>
  <si>
    <t>PF12574</t>
  </si>
  <si>
    <t>12_Rick_ant</t>
  </si>
  <si>
    <t>12 KDa Rickettsia surface antigen</t>
  </si>
  <si>
    <t>PF12575</t>
  </si>
  <si>
    <t>Pox_EPC_I2-L1</t>
  </si>
  <si>
    <t>Poxvirus entry protein complex L1 and I2</t>
  </si>
  <si>
    <t>PF12576</t>
  </si>
  <si>
    <t>DUF3754</t>
  </si>
  <si>
    <t>Protein of unknown function (DUF3754)</t>
  </si>
  <si>
    <t>PF12577</t>
  </si>
  <si>
    <t>PPARgamma_N</t>
  </si>
  <si>
    <t>PPAR gamma N-terminal region</t>
  </si>
  <si>
    <t>PF12578</t>
  </si>
  <si>
    <t>3-PAP</t>
  </si>
  <si>
    <t>Myotubularin-associated protein</t>
  </si>
  <si>
    <t>PF12579</t>
  </si>
  <si>
    <t>DUF3755</t>
  </si>
  <si>
    <t>Protein of unknown function (DUF3755)</t>
  </si>
  <si>
    <t>PF12580</t>
  </si>
  <si>
    <t>TPPII</t>
  </si>
  <si>
    <t xml:space="preserve">Tripeptidyl peptidase II </t>
  </si>
  <si>
    <t>PF12581</t>
  </si>
  <si>
    <t>DUF3756</t>
  </si>
  <si>
    <t>Protein of unknown function (DUF3756)</t>
  </si>
  <si>
    <t>PF12582</t>
  </si>
  <si>
    <t>DUF3757</t>
  </si>
  <si>
    <t>Protein of unknown function (DUF3757)</t>
  </si>
  <si>
    <t>PF12583</t>
  </si>
  <si>
    <t>TPPII_N</t>
  </si>
  <si>
    <t>Tripeptidyl peptidase II N terminal</t>
  </si>
  <si>
    <t>PF12584</t>
  </si>
  <si>
    <t>TRAPPC1</t>
  </si>
  <si>
    <t>Trafficking protein particle complex subunit 1, TRAPPC1</t>
  </si>
  <si>
    <t>PF12585</t>
  </si>
  <si>
    <t>DUF3759</t>
  </si>
  <si>
    <t>Protein of unknown function (DUF3759)</t>
  </si>
  <si>
    <t>PF12586</t>
  </si>
  <si>
    <t>DUF376</t>
  </si>
  <si>
    <t>Protein of unknown function (DUF376)</t>
  </si>
  <si>
    <t>PF12587</t>
  </si>
  <si>
    <t>DUF3761</t>
  </si>
  <si>
    <t>Protein of unknown function (DUF3761)</t>
  </si>
  <si>
    <t>PF12588</t>
  </si>
  <si>
    <t>PSDC</t>
  </si>
  <si>
    <t xml:space="preserve">Phophatidylserine decarboxylase </t>
  </si>
  <si>
    <t>PF12589</t>
  </si>
  <si>
    <t>WBS_methylT</t>
  </si>
  <si>
    <t>Methyltransferase involved in Williams-Beuren syndrome</t>
  </si>
  <si>
    <t>PF12590</t>
  </si>
  <si>
    <t>Acyl-thio_N</t>
  </si>
  <si>
    <t>Acyl-ATP thioesterase</t>
  </si>
  <si>
    <t>PF12591</t>
  </si>
  <si>
    <t>DUF3762</t>
  </si>
  <si>
    <t>Protein of unknown function (DUF3762)</t>
  </si>
  <si>
    <t>PF12592</t>
  </si>
  <si>
    <t>DUF3763</t>
  </si>
  <si>
    <t>Protein of unknown function (DUF3763)</t>
  </si>
  <si>
    <t>PF12593</t>
  </si>
  <si>
    <t>McyA_C</t>
  </si>
  <si>
    <t>Microcystin synthetase C terminal</t>
  </si>
  <si>
    <t>PF12594</t>
  </si>
  <si>
    <t>DUF3764</t>
  </si>
  <si>
    <t>Protein of unknown function (DUF3764)</t>
  </si>
  <si>
    <t>PF12595</t>
  </si>
  <si>
    <t>Rhomboid_SP</t>
  </si>
  <si>
    <t>Rhomboid serine protease</t>
  </si>
  <si>
    <t>PF12596</t>
  </si>
  <si>
    <t>Tnp_P_element_C</t>
  </si>
  <si>
    <t>87kDa Transposase</t>
  </si>
  <si>
    <t>PF12597</t>
  </si>
  <si>
    <t>DUF3767</t>
  </si>
  <si>
    <t>Protein of unknown function (DUF3767)</t>
  </si>
  <si>
    <t>PF12598</t>
  </si>
  <si>
    <t>TBX</t>
  </si>
  <si>
    <t>T-box transcription factor</t>
  </si>
  <si>
    <t>PF12599</t>
  </si>
  <si>
    <t>DUF3768</t>
  </si>
  <si>
    <t>Protein of unknown function (DUF3768)</t>
  </si>
  <si>
    <t>PF12600</t>
  </si>
  <si>
    <t>DUF3769</t>
  </si>
  <si>
    <t>Protein of unknown function (DUF3769)</t>
  </si>
  <si>
    <t>PF12601</t>
  </si>
  <si>
    <t>Rubi_NSP_C</t>
  </si>
  <si>
    <t>Rubivirus non-structural protein</t>
  </si>
  <si>
    <t>PF12602</t>
  </si>
  <si>
    <t>FinO_N</t>
  </si>
  <si>
    <t>Fertility inhibition protein N terminal</t>
  </si>
  <si>
    <t>PF12603</t>
  </si>
  <si>
    <t>PF12604</t>
  </si>
  <si>
    <t>gp37_C</t>
  </si>
  <si>
    <t>Tail fibre protein gp37 C terminal</t>
  </si>
  <si>
    <t>PF12605</t>
  </si>
  <si>
    <t>CK1gamma_C</t>
  </si>
  <si>
    <t>Casein kinase 1 gamma C terminal</t>
  </si>
  <si>
    <t>PF12606</t>
  </si>
  <si>
    <t>RELT</t>
  </si>
  <si>
    <t>Tumour necrosis factor receptor superfamily member 19</t>
  </si>
  <si>
    <t>PF12607</t>
  </si>
  <si>
    <t>DUF3772</t>
  </si>
  <si>
    <t>Protein of unknown function (DUF3772)</t>
  </si>
  <si>
    <t>PF12608</t>
  </si>
  <si>
    <t>T4bSS_IcmS</t>
  </si>
  <si>
    <t>Type IVb secretion, IcmS, effector-recruitment</t>
  </si>
  <si>
    <t>PF12609</t>
  </si>
  <si>
    <t>DUF3774</t>
  </si>
  <si>
    <t>Wound-induced protein</t>
  </si>
  <si>
    <t>PF12610</t>
  </si>
  <si>
    <t>SOCS</t>
  </si>
  <si>
    <t>Suppressor of cytokine signalling</t>
  </si>
  <si>
    <t>PF12611</t>
  </si>
  <si>
    <t>DUF3766</t>
  </si>
  <si>
    <t>Protein of unknown function (DUF3766)</t>
  </si>
  <si>
    <t>PF12612</t>
  </si>
  <si>
    <t>TFCD_C</t>
  </si>
  <si>
    <t>Tubulin folding cofactor D C terminal</t>
  </si>
  <si>
    <t>PF12613</t>
  </si>
  <si>
    <t>FliC_SP</t>
  </si>
  <si>
    <t>Flagellin structural protein</t>
  </si>
  <si>
    <t>PF12614</t>
  </si>
  <si>
    <t>RRF_GI</t>
  </si>
  <si>
    <t xml:space="preserve">Ribosome recycling factor </t>
  </si>
  <si>
    <t>PF12615</t>
  </si>
  <si>
    <t>TraD_N</t>
  </si>
  <si>
    <t>F sex factor protein N terminal</t>
  </si>
  <si>
    <t>PF12616</t>
  </si>
  <si>
    <t>DUF3775</t>
  </si>
  <si>
    <t>Protein of unknown function (DUF3775)</t>
  </si>
  <si>
    <t>PF12617</t>
  </si>
  <si>
    <t>LdpA_C</t>
  </si>
  <si>
    <t>Iron-Sulfur binding protein C terminal</t>
  </si>
  <si>
    <t>PF12618</t>
  </si>
  <si>
    <t>DUF3776</t>
  </si>
  <si>
    <t>Protein of unknown function (DUF3776)</t>
  </si>
  <si>
    <t>PF12619</t>
  </si>
  <si>
    <t>MCM2_N</t>
  </si>
  <si>
    <t>Mini-chromosome maintenance protein 2</t>
  </si>
  <si>
    <t>PF12620</t>
  </si>
  <si>
    <t>DUF3778</t>
  </si>
  <si>
    <t>Protein of unknown function (DUF3778)</t>
  </si>
  <si>
    <t>PF12621</t>
  </si>
  <si>
    <t>PHM7_ext</t>
  </si>
  <si>
    <t>Extracellular tail, of 1TM putative phosphate transporter</t>
  </si>
  <si>
    <t>PF12622</t>
  </si>
  <si>
    <t>NpwBP</t>
  </si>
  <si>
    <t>mRNA biogenesis factor</t>
  </si>
  <si>
    <t>PF12623</t>
  </si>
  <si>
    <t>Hen1_L</t>
  </si>
  <si>
    <t>RNA repair, ligase-Pnkp-associating, region of Hen1</t>
  </si>
  <si>
    <t>PF12624</t>
  </si>
  <si>
    <t>Chorein_N</t>
  </si>
  <si>
    <t>N-terminal region of Chorein or VPS13</t>
  </si>
  <si>
    <t>PF12625</t>
  </si>
  <si>
    <t>Arabinose_bd</t>
  </si>
  <si>
    <t>Arabinose-binding domain of AraC transcription regulator, N-term</t>
  </si>
  <si>
    <t>PF12626</t>
  </si>
  <si>
    <t>PolyA_pol_arg_C</t>
  </si>
  <si>
    <t>Polymerase A arginine-rich C-terminus</t>
  </si>
  <si>
    <t>PF12627</t>
  </si>
  <si>
    <t>PolyA_pol_RNAbd</t>
  </si>
  <si>
    <t>Probable RNA and SrmB- binding site of polymerase A</t>
  </si>
  <si>
    <t>PF12628</t>
  </si>
  <si>
    <t>Inhibitor_I71</t>
  </si>
  <si>
    <t>Falstatin, cysteine peptidase inhibitor</t>
  </si>
  <si>
    <t>PF12629</t>
  </si>
  <si>
    <t>Pox_polyA_pol_C</t>
  </si>
  <si>
    <t>Poxvirus poly(A) polymerase C-terminal domain</t>
  </si>
  <si>
    <t>PF12630</t>
  </si>
  <si>
    <t>Pox_polyA_pol_N</t>
  </si>
  <si>
    <t>Poxvirus poly(A) polymerase N-terminal domain</t>
  </si>
  <si>
    <t>PF12631</t>
  </si>
  <si>
    <t>MnmE_helical</t>
  </si>
  <si>
    <t>MnmE helical domain</t>
  </si>
  <si>
    <t>PF12632</t>
  </si>
  <si>
    <t>Vezatin</t>
  </si>
  <si>
    <t>Mysoin-binding motif of peroxisomes</t>
  </si>
  <si>
    <t>PF12633</t>
  </si>
  <si>
    <t>Adenyl_cycl_N</t>
  </si>
  <si>
    <t>Adenylate cyclase NT domain</t>
  </si>
  <si>
    <t>PF12634</t>
  </si>
  <si>
    <t>Inp1</t>
  </si>
  <si>
    <t>Inheritance of peroxisomes protein 1</t>
  </si>
  <si>
    <t>PF12635</t>
  </si>
  <si>
    <t>PF12636</t>
  </si>
  <si>
    <t>DUF3781</t>
  </si>
  <si>
    <t>Protein of unknown function (DUF3781)</t>
  </si>
  <si>
    <t>PF12637</t>
  </si>
  <si>
    <t>TSCPD</t>
  </si>
  <si>
    <t>TSCPD domain</t>
  </si>
  <si>
    <t>PF12638</t>
  </si>
  <si>
    <t>Staygreen</t>
  </si>
  <si>
    <t>Staygreen protein</t>
  </si>
  <si>
    <t>PF12639</t>
  </si>
  <si>
    <t>Colicin-DNase</t>
  </si>
  <si>
    <t>DNase/tRNase domain of colicin-like bacteriocin</t>
  </si>
  <si>
    <t>PF12640</t>
  </si>
  <si>
    <t>UPF489</t>
  </si>
  <si>
    <t>UPF489 domain</t>
  </si>
  <si>
    <t>PF12641</t>
  </si>
  <si>
    <t>Flavodoxin_3</t>
  </si>
  <si>
    <t>Flavodoxin domain</t>
  </si>
  <si>
    <t>PF12642</t>
  </si>
  <si>
    <t>TpcC</t>
  </si>
  <si>
    <t>Conjugative transposon protein TcpC</t>
  </si>
  <si>
    <t>PF12643</t>
  </si>
  <si>
    <t>MazG-like</t>
  </si>
  <si>
    <t>MazG-like family</t>
  </si>
  <si>
    <t>PF12644</t>
  </si>
  <si>
    <t>DUF3782</t>
  </si>
  <si>
    <t>Protein of unknown function (DUF3782)</t>
  </si>
  <si>
    <t>PF12645</t>
  </si>
  <si>
    <t>HTH_16</t>
  </si>
  <si>
    <t>PF12646</t>
  </si>
  <si>
    <t>DUF3783</t>
  </si>
  <si>
    <t>Domain of unknown function (DUF3783)</t>
  </si>
  <si>
    <t>PF12647</t>
  </si>
  <si>
    <t>RNHCP</t>
  </si>
  <si>
    <t>RNHCP domain</t>
  </si>
  <si>
    <t>PF12648</t>
  </si>
  <si>
    <t>TcpE</t>
  </si>
  <si>
    <t>TcpE family</t>
  </si>
  <si>
    <t>PF12650</t>
  </si>
  <si>
    <t>DUF3784</t>
  </si>
  <si>
    <t>Domain of unknown function (DUF3784)</t>
  </si>
  <si>
    <t>PF12651</t>
  </si>
  <si>
    <t>RHH_3</t>
  </si>
  <si>
    <t>Ribbon-helix-helix domain</t>
  </si>
  <si>
    <t>PF12652</t>
  </si>
  <si>
    <t>CotJB</t>
  </si>
  <si>
    <t>CotJB protein</t>
  </si>
  <si>
    <t>PF12653</t>
  </si>
  <si>
    <t>DUF3785</t>
  </si>
  <si>
    <t>Protein of unknown function (DUF3785)</t>
  </si>
  <si>
    <t>PF12654</t>
  </si>
  <si>
    <t>DUF3786</t>
  </si>
  <si>
    <t>Domain of unknown function (DUF3786)</t>
  </si>
  <si>
    <t>PF12655</t>
  </si>
  <si>
    <t>DUF3787</t>
  </si>
  <si>
    <t>Domain of unknown function (DUF3787)</t>
  </si>
  <si>
    <t>PF12656</t>
  </si>
  <si>
    <t>G-patch_2</t>
  </si>
  <si>
    <t>DExH-box splicing factor binding site</t>
  </si>
  <si>
    <t>PF12657</t>
  </si>
  <si>
    <t>TFIIIC_delta</t>
  </si>
  <si>
    <t>Transcription factor IIIC subunit delta N-term</t>
  </si>
  <si>
    <t>PF12658</t>
  </si>
  <si>
    <t>Ten1</t>
  </si>
  <si>
    <t>Telomere capping, CST complex subunit</t>
  </si>
  <si>
    <t>PF12659</t>
  </si>
  <si>
    <t>Stn1_C</t>
  </si>
  <si>
    <t>Telomere capping C-terminal wHTH</t>
  </si>
  <si>
    <t>PF12660</t>
  </si>
  <si>
    <t>zf-TFIIIC</t>
  </si>
  <si>
    <t>Putative zinc-finger of transcription factor IIIC complex</t>
  </si>
  <si>
    <t>PF12661</t>
  </si>
  <si>
    <t>hEGF</t>
  </si>
  <si>
    <t>Human growth factor-like EGF</t>
  </si>
  <si>
    <t>PF12662</t>
  </si>
  <si>
    <t>cEGF</t>
  </si>
  <si>
    <t>Complement Clr-like EGF-like</t>
  </si>
  <si>
    <t>PF12663</t>
  </si>
  <si>
    <t>DUF3788</t>
  </si>
  <si>
    <t>Protein of unknown function (DUF3788)</t>
  </si>
  <si>
    <t>PF12664</t>
  </si>
  <si>
    <t>DUF3789</t>
  </si>
  <si>
    <t>Protein of unknown function (DUF3789)</t>
  </si>
  <si>
    <t>PF12666</t>
  </si>
  <si>
    <t>PrgI</t>
  </si>
  <si>
    <t>PrgI family protein</t>
  </si>
  <si>
    <t>PF12667</t>
  </si>
  <si>
    <t>NigD</t>
  </si>
  <si>
    <t>NigD-like protein</t>
  </si>
  <si>
    <t>PF12668</t>
  </si>
  <si>
    <t>DUF3791</t>
  </si>
  <si>
    <t>Protein of unknown function (DUF3791)</t>
  </si>
  <si>
    <t>PF12669</t>
  </si>
  <si>
    <t>P12</t>
  </si>
  <si>
    <t>Virus attachment protein p12 family</t>
  </si>
  <si>
    <t>PF12670</t>
  </si>
  <si>
    <t>DUF3792</t>
  </si>
  <si>
    <t>Protein of unknown function (DUF3792)</t>
  </si>
  <si>
    <t>PF12671</t>
  </si>
  <si>
    <t>Amidase_6</t>
  </si>
  <si>
    <t>Putative amidase domain</t>
  </si>
  <si>
    <t>PF12672</t>
  </si>
  <si>
    <t>DUF3793</t>
  </si>
  <si>
    <t>Protein of unknown function (DUF3793)</t>
  </si>
  <si>
    <t>PF12673</t>
  </si>
  <si>
    <t>DUF3794</t>
  </si>
  <si>
    <t>Domain of unknown function (DUF3794)</t>
  </si>
  <si>
    <t>PF12674</t>
  </si>
  <si>
    <t>Zn_ribbon_2</t>
  </si>
  <si>
    <t>Putative zinc ribbon domain</t>
  </si>
  <si>
    <t>PF12675</t>
  </si>
  <si>
    <t>DUF3795</t>
  </si>
  <si>
    <t>Protein of unknown function (DUF3795)</t>
  </si>
  <si>
    <t>PF12676</t>
  </si>
  <si>
    <t>DUF3796</t>
  </si>
  <si>
    <t>Protein of unknown function (DUF3796)</t>
  </si>
  <si>
    <t>PF12677</t>
  </si>
  <si>
    <t>DUF3797</t>
  </si>
  <si>
    <t>Domain of unknown function (DUF3797)</t>
  </si>
  <si>
    <t>PF12678</t>
  </si>
  <si>
    <t>zf-rbx1</t>
  </si>
  <si>
    <t>RING-H2 zinc finger domain</t>
  </si>
  <si>
    <t>PF12679</t>
  </si>
  <si>
    <t>ABC2_membrane_2</t>
  </si>
  <si>
    <t>PF12680</t>
  </si>
  <si>
    <t>SnoaL_2</t>
  </si>
  <si>
    <t>SnoaL-like domain</t>
  </si>
  <si>
    <t>PF12681</t>
  </si>
  <si>
    <t>Glyoxalase_2</t>
  </si>
  <si>
    <t>Glyoxalase-like domain</t>
  </si>
  <si>
    <t>PF12682</t>
  </si>
  <si>
    <t>Flavodoxin_4</t>
  </si>
  <si>
    <t>PF12683</t>
  </si>
  <si>
    <t>DUF3798</t>
  </si>
  <si>
    <t>Protein of unknown function (DUF3798)</t>
  </si>
  <si>
    <t>PF12684</t>
  </si>
  <si>
    <t>DUF3799</t>
  </si>
  <si>
    <t>PDDEXK-like domain of unknown function (DUF3799)</t>
  </si>
  <si>
    <t>PF12685</t>
  </si>
  <si>
    <t>SpoIIIAH</t>
  </si>
  <si>
    <t>SpoIIIAH-like protein</t>
  </si>
  <si>
    <t>PF12686</t>
  </si>
  <si>
    <t>PF12687</t>
  </si>
  <si>
    <t>PF12688</t>
  </si>
  <si>
    <t>TPR_5</t>
  </si>
  <si>
    <t>Tetratrico peptide repeat</t>
  </si>
  <si>
    <t>PF12689</t>
  </si>
  <si>
    <t>Acid_PPase</t>
  </si>
  <si>
    <t>Acid Phosphatase</t>
  </si>
  <si>
    <t>PF12690</t>
  </si>
  <si>
    <t>BsuPI</t>
  </si>
  <si>
    <t>Intracellular proteinase inhibitor</t>
  </si>
  <si>
    <t>PF12691</t>
  </si>
  <si>
    <t>Minor_capsid_3</t>
  </si>
  <si>
    <t>Minor capsid protein from bacteriophage</t>
  </si>
  <si>
    <t>PF12692</t>
  </si>
  <si>
    <t>Methyltransf_17</t>
  </si>
  <si>
    <t>S-adenosyl-L-methionine methyltransferase</t>
  </si>
  <si>
    <t>PF12693</t>
  </si>
  <si>
    <t>GspL_C</t>
  </si>
  <si>
    <t>GspL periplasmic domain</t>
  </si>
  <si>
    <t>PF12694</t>
  </si>
  <si>
    <t>MoCo_carrier</t>
  </si>
  <si>
    <t>Putative molybdenum carrier</t>
  </si>
  <si>
    <t>PF12695</t>
  </si>
  <si>
    <t>Abhydrolase_5</t>
  </si>
  <si>
    <t>Alpha/beta hydrolase family</t>
  </si>
  <si>
    <t>PF12696</t>
  </si>
  <si>
    <t>TraG-D_C</t>
  </si>
  <si>
    <t>TraM recognition site of TraD and TraG</t>
  </si>
  <si>
    <t>PF12697</t>
  </si>
  <si>
    <t>Abhydrolase_6</t>
  </si>
  <si>
    <t>PF12698</t>
  </si>
  <si>
    <t>ABC2_membrane_3</t>
  </si>
  <si>
    <t>PF12699</t>
  </si>
  <si>
    <t>phiKZ_IP</t>
  </si>
  <si>
    <t>phiKZ-like phage internal head proteins</t>
  </si>
  <si>
    <t>PF12700</t>
  </si>
  <si>
    <t>HlyD_2</t>
  </si>
  <si>
    <t>HlyD family secretion protein</t>
  </si>
  <si>
    <t>PF12701</t>
  </si>
  <si>
    <t>LSM14</t>
  </si>
  <si>
    <t>Scd6-like Sm domain</t>
  </si>
  <si>
    <t>PF12702</t>
  </si>
  <si>
    <t>Lipocalin_3</t>
  </si>
  <si>
    <t>Lipocalin-like</t>
  </si>
  <si>
    <t>PF12703</t>
  </si>
  <si>
    <t>ptaRNA1_toxin</t>
  </si>
  <si>
    <t>Toxin of toxin-antitoxin type 1 system</t>
  </si>
  <si>
    <t>PF12704</t>
  </si>
  <si>
    <t>MacB_PCD</t>
  </si>
  <si>
    <t>MacB-like periplasmic core domain</t>
  </si>
  <si>
    <t>PF12705</t>
  </si>
  <si>
    <t>PF12706</t>
  </si>
  <si>
    <t>Lactamase_B_2</t>
  </si>
  <si>
    <t>Beta-lactamase superfamily domain</t>
  </si>
  <si>
    <t>PF12707</t>
  </si>
  <si>
    <t>PF12708</t>
  </si>
  <si>
    <t>Pectate_lyase_3</t>
  </si>
  <si>
    <t>Pectate lyase superfamily protein</t>
  </si>
  <si>
    <t>PF12709</t>
  </si>
  <si>
    <t>Kinetocho_Slk19</t>
  </si>
  <si>
    <t>Central kinetochore-associated</t>
  </si>
  <si>
    <t>PF12710</t>
  </si>
  <si>
    <t>HAD</t>
  </si>
  <si>
    <t>PF12711</t>
  </si>
  <si>
    <t>Kinesin-relat_1</t>
  </si>
  <si>
    <t>Kinesin motor</t>
  </si>
  <si>
    <t>PF12712</t>
  </si>
  <si>
    <t>Domain of unknown function (DUF385)</t>
  </si>
  <si>
    <t>PF12713</t>
  </si>
  <si>
    <t>PF12714</t>
  </si>
  <si>
    <t>TILa</t>
  </si>
  <si>
    <t>TILa domain</t>
  </si>
  <si>
    <t>PF12715</t>
  </si>
  <si>
    <t>Abhydrolase_7</t>
  </si>
  <si>
    <t>Abhydrolase family</t>
  </si>
  <si>
    <t>PF12716</t>
  </si>
  <si>
    <t>Apq12</t>
  </si>
  <si>
    <t>Nuclear pore assembly and biogenesis</t>
  </si>
  <si>
    <t>PF12717</t>
  </si>
  <si>
    <t>Cnd1</t>
  </si>
  <si>
    <t>non-SMC mitotic condensation complex subunit 1</t>
  </si>
  <si>
    <t>PF12718</t>
  </si>
  <si>
    <t>Tropomyosin_1</t>
  </si>
  <si>
    <t>Tropomyosin like</t>
  </si>
  <si>
    <t>PF12719</t>
  </si>
  <si>
    <t>Cnd3</t>
  </si>
  <si>
    <t>Nuclear condensing complex subunits, C-term domain</t>
  </si>
  <si>
    <t>PF12720</t>
  </si>
  <si>
    <t>PF12721</t>
  </si>
  <si>
    <t>RHIM</t>
  </si>
  <si>
    <t>RIP homotypic interaction motif</t>
  </si>
  <si>
    <t>PF12722</t>
  </si>
  <si>
    <t>Hid1</t>
  </si>
  <si>
    <t>High-temperature-induced dauer-formation protein</t>
  </si>
  <si>
    <t>PF12723</t>
  </si>
  <si>
    <t>PF12724</t>
  </si>
  <si>
    <t>Flavodoxin_5</t>
  </si>
  <si>
    <t>PF12725</t>
  </si>
  <si>
    <t>PF12726</t>
  </si>
  <si>
    <t>SEN1_N</t>
  </si>
  <si>
    <t>SEN1 N terminal</t>
  </si>
  <si>
    <t>PF12727</t>
  </si>
  <si>
    <t>PBP_like</t>
  </si>
  <si>
    <t>PBP superfamily domain</t>
  </si>
  <si>
    <t>PF12728</t>
  </si>
  <si>
    <t>HTH_17</t>
  </si>
  <si>
    <t>PF12729</t>
  </si>
  <si>
    <t>4HB_MCP_1</t>
  </si>
  <si>
    <t>Four helix bundle sensory module for signal transduction</t>
  </si>
  <si>
    <t>PF12730</t>
  </si>
  <si>
    <t>ABC2_membrane_4</t>
  </si>
  <si>
    <t>PF12731</t>
  </si>
  <si>
    <t>Mating_N</t>
  </si>
  <si>
    <t>Mating-type protein beta 1</t>
  </si>
  <si>
    <t>PF12732</t>
  </si>
  <si>
    <t>YtxH</t>
  </si>
  <si>
    <t>YtxH-like protein</t>
  </si>
  <si>
    <t>PF12733</t>
  </si>
  <si>
    <t>Cadherin-like beta sandwich domain</t>
  </si>
  <si>
    <t>PF12734</t>
  </si>
  <si>
    <t>CYSTM</t>
  </si>
  <si>
    <t>Cysteine-rich TM module stress tolerance</t>
  </si>
  <si>
    <t>PF12735</t>
  </si>
  <si>
    <t>Trs65</t>
  </si>
  <si>
    <t>TRAPP trafficking subunit Trs65</t>
  </si>
  <si>
    <t>PF12736</t>
  </si>
  <si>
    <t>CABIT</t>
  </si>
  <si>
    <t xml:space="preserve">Cell-cycle sustaining, positive selection, </t>
  </si>
  <si>
    <t>PF12737</t>
  </si>
  <si>
    <t>Mating_C</t>
  </si>
  <si>
    <t>C-terminal domain of homeodomain 1</t>
  </si>
  <si>
    <t>PF12738</t>
  </si>
  <si>
    <t>PTCB-BRCT</t>
  </si>
  <si>
    <t>twin BRCT domain</t>
  </si>
  <si>
    <t>PF12739</t>
  </si>
  <si>
    <t>TRAPPC-Trs85</t>
  </si>
  <si>
    <t>ER-Golgi trafficking TRAPP I complex 85 kDa subunit</t>
  </si>
  <si>
    <t>PF12740</t>
  </si>
  <si>
    <t>Chlorophyllase2</t>
  </si>
  <si>
    <t>Chlorophyllase enzyme</t>
  </si>
  <si>
    <t>PF12741</t>
  </si>
  <si>
    <t>SusD-like</t>
  </si>
  <si>
    <t xml:space="preserve">Susd and RagB outer membrane lipoprotein </t>
  </si>
  <si>
    <t>PF12742</t>
  </si>
  <si>
    <t>Gryzun-like</t>
  </si>
  <si>
    <t>Gryzun, putative Golgi trafficking</t>
  </si>
  <si>
    <t>PF12743</t>
  </si>
  <si>
    <t>ESR1_C</t>
  </si>
  <si>
    <t xml:space="preserve">Oestrogen-type nuclear receptor final C-terminal </t>
  </si>
  <si>
    <t>PF12744</t>
  </si>
  <si>
    <t>ATG19_autophagy</t>
  </si>
  <si>
    <t>Autophagy protein Atg19, Atg8-binding</t>
  </si>
  <si>
    <t>PF12745</t>
  </si>
  <si>
    <t>HGTP_anticodon2</t>
  </si>
  <si>
    <t>Anticodon binding domain of tRNAs</t>
  </si>
  <si>
    <t>PF12746</t>
  </si>
  <si>
    <t>GNAT_acetyltran</t>
  </si>
  <si>
    <t>GNAT acetyltransferase</t>
  </si>
  <si>
    <t>PF12747</t>
  </si>
  <si>
    <t>DdrB</t>
  </si>
  <si>
    <t>DdrB-like protein</t>
  </si>
  <si>
    <t>PF12749</t>
  </si>
  <si>
    <t>Metallothio_Euk</t>
  </si>
  <si>
    <t>Eukaryotic metallothionein</t>
  </si>
  <si>
    <t>PF12750</t>
  </si>
  <si>
    <t>Maff2</t>
  </si>
  <si>
    <t>Maff2 family</t>
  </si>
  <si>
    <t>PF12751</t>
  </si>
  <si>
    <t>Vac7</t>
  </si>
  <si>
    <t>Vacuolar segregation subunit 7</t>
  </si>
  <si>
    <t>PF12752</t>
  </si>
  <si>
    <t>SUZ</t>
  </si>
  <si>
    <t>SUZ domain</t>
  </si>
  <si>
    <t>PF12753</t>
  </si>
  <si>
    <t>Nro1</t>
  </si>
  <si>
    <t>Nuclear pore complex subunit Nro1</t>
  </si>
  <si>
    <t>PF12754</t>
  </si>
  <si>
    <t>Blt1</t>
  </si>
  <si>
    <t>Blt1 N-terminal domain</t>
  </si>
  <si>
    <t>PF12755</t>
  </si>
  <si>
    <t>Vac14_Fab1_bd</t>
  </si>
  <si>
    <t>Vacuolar 14 Fab1-binding region</t>
  </si>
  <si>
    <t>PF12756</t>
  </si>
  <si>
    <t>zf-C2H2_2</t>
  </si>
  <si>
    <t>C2H2 type zinc-finger (2 copies)</t>
  </si>
  <si>
    <t>PF12757</t>
  </si>
  <si>
    <t>DUF3812</t>
  </si>
  <si>
    <t>Protein of unknown function (DUF3812)</t>
  </si>
  <si>
    <t>PF12758</t>
  </si>
  <si>
    <t>DUF3813</t>
  </si>
  <si>
    <t>Protein of unknown function (DUF3813)</t>
  </si>
  <si>
    <t>PF12759</t>
  </si>
  <si>
    <t>HTH_Tnp_IS1</t>
  </si>
  <si>
    <t>InsA C-terminal domain</t>
  </si>
  <si>
    <t>PF12760</t>
  </si>
  <si>
    <t>Zn_Tnp_IS1595</t>
  </si>
  <si>
    <t>Transposase zinc-ribbon domain</t>
  </si>
  <si>
    <t>PF12761</t>
  </si>
  <si>
    <t>End3</t>
  </si>
  <si>
    <t>Actin cytoskeleton-regulatory complex protein END3</t>
  </si>
  <si>
    <t>PF12762</t>
  </si>
  <si>
    <t>DDE_Tnp_IS1595</t>
  </si>
  <si>
    <t>ISXO2-like transposase domain</t>
  </si>
  <si>
    <t>PF12763</t>
  </si>
  <si>
    <t>EF-hand_4</t>
  </si>
  <si>
    <t>Cytoskeletal-regulatory complex EF hand</t>
  </si>
  <si>
    <t>PF12764</t>
  </si>
  <si>
    <t>Gly-rich_Ago1</t>
  </si>
  <si>
    <t>Glycine-rich region of argonaut</t>
  </si>
  <si>
    <t>PF12765</t>
  </si>
  <si>
    <t>Cohesin_HEAT</t>
  </si>
  <si>
    <t>HEAT repeat associated with sister chromatid cohesion</t>
  </si>
  <si>
    <t>PF12766</t>
  </si>
  <si>
    <t>Pyridox_oxase_2</t>
  </si>
  <si>
    <t>PF12767</t>
  </si>
  <si>
    <t>SAGA-Tad1</t>
  </si>
  <si>
    <t>Transcriptional regulator of RNA polII, SAGA, subunit</t>
  </si>
  <si>
    <t>PF12768</t>
  </si>
  <si>
    <t>Rax2</t>
  </si>
  <si>
    <t>Cortical protein marker for cell polarity</t>
  </si>
  <si>
    <t>PF12769</t>
  </si>
  <si>
    <t>PNTB_4TM</t>
  </si>
  <si>
    <t>4TM region of pyridine nucleotide transhydrogenase, mitoch</t>
  </si>
  <si>
    <t>PF12770</t>
  </si>
  <si>
    <t>CHAT</t>
  </si>
  <si>
    <t>CHAT domain</t>
  </si>
  <si>
    <t>PF12771</t>
  </si>
  <si>
    <t>SusD-like_2</t>
  </si>
  <si>
    <t>Starch-binding associating with outer membrane</t>
  </si>
  <si>
    <t>PF12772</t>
  </si>
  <si>
    <t>GHBP</t>
  </si>
  <si>
    <t>Growth hormone receptor binding</t>
  </si>
  <si>
    <t>PF12773</t>
  </si>
  <si>
    <t>DZR</t>
  </si>
  <si>
    <t>Double zinc ribbon</t>
  </si>
  <si>
    <t>PF12774</t>
  </si>
  <si>
    <t>AAA_6</t>
  </si>
  <si>
    <t>Hydrolytic ATP binding site of dynein motor region D1</t>
  </si>
  <si>
    <t>PF12775</t>
  </si>
  <si>
    <t>AAA_7</t>
  </si>
  <si>
    <t>P-loop containing dynein motor region D3</t>
  </si>
  <si>
    <t>PF12776</t>
  </si>
  <si>
    <t>Myb_DNA-bind_3</t>
  </si>
  <si>
    <t>Myb/SANT-like DNA-binding domain</t>
  </si>
  <si>
    <t>PF12777</t>
  </si>
  <si>
    <t>MT</t>
  </si>
  <si>
    <t>Microtubule-binding stalk of dynein motor</t>
  </si>
  <si>
    <t>PF12778</t>
  </si>
  <si>
    <t>PXPV</t>
  </si>
  <si>
    <t>PXPV repeat (3 copies)</t>
  </si>
  <si>
    <t>PF12779</t>
  </si>
  <si>
    <t>YXWGXW</t>
  </si>
  <si>
    <t>YXWGXW repeat (2 copies)</t>
  </si>
  <si>
    <t>PF12780</t>
  </si>
  <si>
    <t>AAA_8</t>
  </si>
  <si>
    <t>P-loop containing dynein motor region D4</t>
  </si>
  <si>
    <t>PF12781</t>
  </si>
  <si>
    <t>AAA_9</t>
  </si>
  <si>
    <t>ATP-binding dynein motor region D5</t>
  </si>
  <si>
    <t>PF12782</t>
  </si>
  <si>
    <t>Innate_immun</t>
  </si>
  <si>
    <t>Invertebrate innate immunity transcript family</t>
  </si>
  <si>
    <t>PF12783</t>
  </si>
  <si>
    <t>Sec7_N</t>
  </si>
  <si>
    <t>Guanine nucleotide exchange factor in Golgi transport N-terminal</t>
  </si>
  <si>
    <t>PF12784</t>
  </si>
  <si>
    <t>PDDEXK_2</t>
  </si>
  <si>
    <t>PD-(D/E)XK nuclease family transposase</t>
  </si>
  <si>
    <t>PF12785</t>
  </si>
  <si>
    <t>VESA1_N</t>
  </si>
  <si>
    <t>Variant erythrocyte surface antigen-1</t>
  </si>
  <si>
    <t>PF12786</t>
  </si>
  <si>
    <t>GBV-C_env</t>
  </si>
  <si>
    <t>GB virus C genotype envelope</t>
  </si>
  <si>
    <t>PF12787</t>
  </si>
  <si>
    <t>EcsC</t>
  </si>
  <si>
    <t>EcsC protein family</t>
  </si>
  <si>
    <t>PF12788</t>
  </si>
  <si>
    <t>YmaF</t>
  </si>
  <si>
    <t>YmaF family</t>
  </si>
  <si>
    <t>PF12789</t>
  </si>
  <si>
    <t>PTR</t>
  </si>
  <si>
    <t>Phage tail repeat like</t>
  </si>
  <si>
    <t>PF12790</t>
  </si>
  <si>
    <t>T6SS-SciN</t>
  </si>
  <si>
    <t>Type VI secretion lipoprotein, VasD, EvfM, TssJ, VC_A113</t>
  </si>
  <si>
    <t>PF12791</t>
  </si>
  <si>
    <t>RsgI_N</t>
  </si>
  <si>
    <t>Anti-sigma factor N-terminus</t>
  </si>
  <si>
    <t>PF12792</t>
  </si>
  <si>
    <t>CSS-motif</t>
  </si>
  <si>
    <t xml:space="preserve">CSS motif domain associated with EAL </t>
  </si>
  <si>
    <t>PF12793</t>
  </si>
  <si>
    <t>SgrR_N</t>
  </si>
  <si>
    <t>Sugar transport-related sRNA regulator N-term</t>
  </si>
  <si>
    <t>PF12794</t>
  </si>
  <si>
    <t>MscS_TM</t>
  </si>
  <si>
    <t>Mechanosensitive ion channel inner membrane domain 1</t>
  </si>
  <si>
    <t>PF12795</t>
  </si>
  <si>
    <t>MscS_porin</t>
  </si>
  <si>
    <t>Mechanosensitive ion channel porin domain</t>
  </si>
  <si>
    <t>PF12796</t>
  </si>
  <si>
    <t>Ank_2</t>
  </si>
  <si>
    <t>Ankyrin repeats (3 copies)</t>
  </si>
  <si>
    <t>PF12797</t>
  </si>
  <si>
    <t>Fer4_2</t>
  </si>
  <si>
    <t>PF12798</t>
  </si>
  <si>
    <t>Fer4_3</t>
  </si>
  <si>
    <t>PF12799</t>
  </si>
  <si>
    <t>LRR_4</t>
  </si>
  <si>
    <t>Leucine Rich repeats (2 copies)</t>
  </si>
  <si>
    <t>PF12800</t>
  </si>
  <si>
    <t>Fer4_4</t>
  </si>
  <si>
    <t>PF12801</t>
  </si>
  <si>
    <t>Fer4_5</t>
  </si>
  <si>
    <t>PF12802</t>
  </si>
  <si>
    <t>MarR_2</t>
  </si>
  <si>
    <t>PF12803</t>
  </si>
  <si>
    <t>G-7-MTase</t>
  </si>
  <si>
    <t>mRNA (guanine-7-)methyltransferase (G-7-MTase)</t>
  </si>
  <si>
    <t>PF12804</t>
  </si>
  <si>
    <t>NTP_transf_3</t>
  </si>
  <si>
    <t>MobA-like NTP transferase domain</t>
  </si>
  <si>
    <t>PF12805</t>
  </si>
  <si>
    <t>FUSC-like</t>
  </si>
  <si>
    <t>FUSC-like inner membrane protein yccS</t>
  </si>
  <si>
    <t>PF12806</t>
  </si>
  <si>
    <t>Acyl-CoA_dh_C</t>
  </si>
  <si>
    <t>Acetyl-CoA dehydrogenase C-terminal like</t>
  </si>
  <si>
    <t>PF12807</t>
  </si>
  <si>
    <t>eIF3_p135</t>
  </si>
  <si>
    <t>Translation initiation factor eIF3 subunit 135</t>
  </si>
  <si>
    <t>PF12808</t>
  </si>
  <si>
    <t>Mto2_bdg</t>
  </si>
  <si>
    <t>Micro-tubular organiser Mto1 C-term Mto2-binding region</t>
  </si>
  <si>
    <t>PF12809</t>
  </si>
  <si>
    <t>Metallothi_Euk2</t>
  </si>
  <si>
    <t>PF12810</t>
  </si>
  <si>
    <t>Gly_rich</t>
  </si>
  <si>
    <t>Glycine rich protein</t>
  </si>
  <si>
    <t>PF12811</t>
  </si>
  <si>
    <t>BaxI_1</t>
  </si>
  <si>
    <t xml:space="preserve">Bax inhibitor 1 like </t>
  </si>
  <si>
    <t>PF12812</t>
  </si>
  <si>
    <t>PDZ_1</t>
  </si>
  <si>
    <t>PDZ-like domain</t>
  </si>
  <si>
    <t>PF12813</t>
  </si>
  <si>
    <t>XPG_I_2</t>
  </si>
  <si>
    <t>XPG domain containing</t>
  </si>
  <si>
    <t>PF12814</t>
  </si>
  <si>
    <t>Mcp5_PH</t>
  </si>
  <si>
    <t>Meiotic cell cortex C-terminal pleckstrin homology</t>
  </si>
  <si>
    <t>PF12815</t>
  </si>
  <si>
    <t>CTD</t>
  </si>
  <si>
    <t>Spt5 C-terminal nonapeptide repeat binding Spt4</t>
  </si>
  <si>
    <t>PF12816</t>
  </si>
  <si>
    <t>Vps8</t>
  </si>
  <si>
    <t>Golgi CORVET complex core vacuolar protein 8</t>
  </si>
  <si>
    <t>PF12818</t>
  </si>
  <si>
    <t>Tegument_dsDNA</t>
  </si>
  <si>
    <t>dsDNA viral tegument protein</t>
  </si>
  <si>
    <t>PF12819</t>
  </si>
  <si>
    <t>Malectin_like</t>
  </si>
  <si>
    <t>Carbohydrate-binding protein of the ER</t>
  </si>
  <si>
    <t>PF12820</t>
  </si>
  <si>
    <t>BRCT_assoc</t>
  </si>
  <si>
    <t>Serine-rich domain associated with BRCT</t>
  </si>
  <si>
    <t>PF12821</t>
  </si>
  <si>
    <t>ThrE_2</t>
  </si>
  <si>
    <t>Threonine/Serine exporter, ThrE</t>
  </si>
  <si>
    <t>PF12822</t>
  </si>
  <si>
    <t>DUF3816</t>
  </si>
  <si>
    <t>Protein of unknown function (DUF3816)</t>
  </si>
  <si>
    <t>PF12823</t>
  </si>
  <si>
    <t>DUF3817</t>
  </si>
  <si>
    <t>Domain of unknown function (DUF3817)</t>
  </si>
  <si>
    <t>PF12824</t>
  </si>
  <si>
    <t>MRP-L2</t>
  </si>
  <si>
    <t>Mitochondrial ribosomal protein subunit L2</t>
  </si>
  <si>
    <t>PF12825</t>
  </si>
  <si>
    <t>DUF3818</t>
  </si>
  <si>
    <t>Domain of unknown function in PX-proteins (DUF3818)</t>
  </si>
  <si>
    <t>PF12826</t>
  </si>
  <si>
    <t>HHH_2</t>
  </si>
  <si>
    <t>PF12827</t>
  </si>
  <si>
    <t>Peroxin-22</t>
  </si>
  <si>
    <t>Peroxisomal biogenesis protein family</t>
  </si>
  <si>
    <t>PF12828</t>
  </si>
  <si>
    <t>PXB</t>
  </si>
  <si>
    <t>PX-associated</t>
  </si>
  <si>
    <t>PF12829</t>
  </si>
  <si>
    <t>Mhr1</t>
  </si>
  <si>
    <t>Transcriptional regulation of mitochondrial recombination</t>
  </si>
  <si>
    <t>PF12830</t>
  </si>
  <si>
    <t>Nipped-B_C</t>
  </si>
  <si>
    <t>Sister chromatid cohesion C-terminus</t>
  </si>
  <si>
    <t>PF12831</t>
  </si>
  <si>
    <t>FAD_oxidored</t>
  </si>
  <si>
    <t>PF12832</t>
  </si>
  <si>
    <t>MFS_1_like</t>
  </si>
  <si>
    <t>MFS_1 like family</t>
  </si>
  <si>
    <t>PF12833</t>
  </si>
  <si>
    <t>HTH_18</t>
  </si>
  <si>
    <t>PF12834</t>
  </si>
  <si>
    <t>Phage_int_SAM_2</t>
  </si>
  <si>
    <t>Phage integrase, N-terminal</t>
  </si>
  <si>
    <t>PF12835</t>
  </si>
  <si>
    <t>Integrase_1</t>
  </si>
  <si>
    <t>Integrase</t>
  </si>
  <si>
    <t>PF12836</t>
  </si>
  <si>
    <t>HHH_3</t>
  </si>
  <si>
    <t>PF12837</t>
  </si>
  <si>
    <t>Fer4_6</t>
  </si>
  <si>
    <t>PF12838</t>
  </si>
  <si>
    <t>Fer4_7</t>
  </si>
  <si>
    <t>4Fe-4S dicluster domain</t>
  </si>
  <si>
    <t>PF12840</t>
  </si>
  <si>
    <t>HTH_2</t>
  </si>
  <si>
    <t>PF12841</t>
  </si>
  <si>
    <t>YvrJ</t>
  </si>
  <si>
    <t>YvrJ protein family</t>
  </si>
  <si>
    <t>PF12842</t>
  </si>
  <si>
    <t>DUF3819</t>
  </si>
  <si>
    <t>Domain of unknown function (DUF3819)</t>
  </si>
  <si>
    <t>PF12843</t>
  </si>
  <si>
    <t>QSregVF_b</t>
  </si>
  <si>
    <t>Putative quorum-sensing-regulated virulence factor</t>
  </si>
  <si>
    <t>PF12844</t>
  </si>
  <si>
    <t>HTH_19</t>
  </si>
  <si>
    <t>PF12845</t>
  </si>
  <si>
    <t>TBD</t>
  </si>
  <si>
    <t>TBD domain</t>
  </si>
  <si>
    <t>PF12846</t>
  </si>
  <si>
    <t>AAA_1</t>
  </si>
  <si>
    <t>AAA-like domain</t>
  </si>
  <si>
    <t>PF12847</t>
  </si>
  <si>
    <t>Methyltransf_18</t>
  </si>
  <si>
    <t>PF12848</t>
  </si>
  <si>
    <t>ABC_tran_Xtn</t>
  </si>
  <si>
    <t>PF12849</t>
  </si>
  <si>
    <t>PBP_like_2</t>
  </si>
  <si>
    <t>PF12850</t>
  </si>
  <si>
    <t>Metallophos_2</t>
  </si>
  <si>
    <t>Calcineurin-like phosphoesterase superfamily domain</t>
  </si>
  <si>
    <t>PF12851</t>
  </si>
  <si>
    <t>Tet_JBP</t>
  </si>
  <si>
    <t xml:space="preserve">Oxygenase domain of the 2OGFeDO superfamily </t>
  </si>
  <si>
    <t>PF12852</t>
  </si>
  <si>
    <t>Cupin_6</t>
  </si>
  <si>
    <t>PF12853</t>
  </si>
  <si>
    <t>NADH_u_ox_C</t>
  </si>
  <si>
    <t>C-terminal of NADH-ubiquinone oxidoreductase 21 kDa subunit</t>
  </si>
  <si>
    <t>PF12854</t>
  </si>
  <si>
    <t>PPR_1</t>
  </si>
  <si>
    <t>PF12855</t>
  </si>
  <si>
    <t>Ecl1</t>
  </si>
  <si>
    <t>Life-span regulatory factor</t>
  </si>
  <si>
    <t>PF12856</t>
  </si>
  <si>
    <t>ANAPC9</t>
  </si>
  <si>
    <t>Anaphase-promoting complex subunit 9</t>
  </si>
  <si>
    <t>PF12857</t>
  </si>
  <si>
    <t>TOBE_3</t>
  </si>
  <si>
    <t>TOBE-like domain</t>
  </si>
  <si>
    <t>PF12859</t>
  </si>
  <si>
    <t>Anaphase-promoting complex subunit 1</t>
  </si>
  <si>
    <t>PF12860</t>
  </si>
  <si>
    <t>PAS_7</t>
  </si>
  <si>
    <t>PF12861</t>
  </si>
  <si>
    <t>zf-ANAPC11</t>
  </si>
  <si>
    <t>Anaphase-promoting complex subunit 11 RING-H2 finger</t>
  </si>
  <si>
    <t>PF12862</t>
  </si>
  <si>
    <t>ANAPC5</t>
  </si>
  <si>
    <t>Anaphase-promoting complex subunit 5</t>
  </si>
  <si>
    <t>PF12863</t>
  </si>
  <si>
    <t>DUF3821</t>
  </si>
  <si>
    <t>Domain of unknown function (DUF3821)</t>
  </si>
  <si>
    <t>PF12864</t>
  </si>
  <si>
    <t>DUF3822</t>
  </si>
  <si>
    <t>Protein of unknown function (DUF3822)</t>
  </si>
  <si>
    <t>PF12866</t>
  </si>
  <si>
    <t>DUF3823</t>
  </si>
  <si>
    <t>Protein of unknown function (DUF3823)</t>
  </si>
  <si>
    <t>PF12867</t>
  </si>
  <si>
    <t>DinB_2</t>
  </si>
  <si>
    <t>DinB superfamily</t>
  </si>
  <si>
    <t>PF12868</t>
  </si>
  <si>
    <t>DUF3824</t>
  </si>
  <si>
    <t>Domain of unknwon function (DUF3824)</t>
  </si>
  <si>
    <t>PF12869</t>
  </si>
  <si>
    <t>tRNA_anti-like</t>
  </si>
  <si>
    <t>PF12870</t>
  </si>
  <si>
    <t>DUF4878</t>
  </si>
  <si>
    <t>Domain of unknown function (DUF4878)</t>
  </si>
  <si>
    <t>PF12871</t>
  </si>
  <si>
    <t>PRP38_assoc</t>
  </si>
  <si>
    <t>Pre-mRNA-splicing factor 38-associated hydrophilic C-term</t>
  </si>
  <si>
    <t>PF12872</t>
  </si>
  <si>
    <t>OST-HTH</t>
  </si>
  <si>
    <t>OST-HTH/LOTUS domain</t>
  </si>
  <si>
    <t>PF12873</t>
  </si>
  <si>
    <t>DUF3825</t>
  </si>
  <si>
    <t>Domain of unknown function (DUF3825)</t>
  </si>
  <si>
    <t>PF12874</t>
  </si>
  <si>
    <t>zf-met</t>
  </si>
  <si>
    <t>Zinc-finger of C2H2 type</t>
  </si>
  <si>
    <t>PF12875</t>
  </si>
  <si>
    <t>DUF3826</t>
  </si>
  <si>
    <t>Protein of unknown function (DUF3826)</t>
  </si>
  <si>
    <t>PF12876</t>
  </si>
  <si>
    <t>Cellulase-like</t>
  </si>
  <si>
    <t>Sugar-binding cellulase-like</t>
  </si>
  <si>
    <t>PF12877</t>
  </si>
  <si>
    <t>DUF3827</t>
  </si>
  <si>
    <t>Domain of unknown function (DUF3827)</t>
  </si>
  <si>
    <t>PF12878</t>
  </si>
  <si>
    <t>SICA_beta</t>
  </si>
  <si>
    <t>SICA extracellular beta domain</t>
  </si>
  <si>
    <t>PF12879</t>
  </si>
  <si>
    <t>SICA_C</t>
  </si>
  <si>
    <t xml:space="preserve">SICA C-terminal inner membrane domain </t>
  </si>
  <si>
    <t>PF12881</t>
  </si>
  <si>
    <t>NUT</t>
  </si>
  <si>
    <t>NUT protein</t>
  </si>
  <si>
    <t>PF12883</t>
  </si>
  <si>
    <t>DUF3828</t>
  </si>
  <si>
    <t>Protein of unknown function (DUF3828)</t>
  </si>
  <si>
    <t>PF12884</t>
  </si>
  <si>
    <t>TORC_N</t>
  </si>
  <si>
    <t>Transducer of regulated CREB activity, N terminus</t>
  </si>
  <si>
    <t>PF12885</t>
  </si>
  <si>
    <t>TORC_M</t>
  </si>
  <si>
    <t>Transducer of regulated CREB activity middle domain</t>
  </si>
  <si>
    <t>PF12886</t>
  </si>
  <si>
    <t>TORC_C</t>
  </si>
  <si>
    <t>Transducer of regulated CREB activity, C terminus</t>
  </si>
  <si>
    <t>PF12887</t>
  </si>
  <si>
    <t>SICA_alpha</t>
  </si>
  <si>
    <t>SICA extracellular alpha domain</t>
  </si>
  <si>
    <t>PF12888</t>
  </si>
  <si>
    <t>Lipid_bd</t>
  </si>
  <si>
    <t>Lipid-binding putative hydrolase</t>
  </si>
  <si>
    <t>PF12889</t>
  </si>
  <si>
    <t>DUF3829</t>
  </si>
  <si>
    <t>Protein of unknown function (DUF3829)</t>
  </si>
  <si>
    <t>PF12890</t>
  </si>
  <si>
    <t>DHOase</t>
  </si>
  <si>
    <t>Dihydro-orotase-like</t>
  </si>
  <si>
    <t>PF12891</t>
  </si>
  <si>
    <t>Glyco_hydro_44</t>
  </si>
  <si>
    <t>Glycoside hydrolase family 44</t>
  </si>
  <si>
    <t>PF12892</t>
  </si>
  <si>
    <t>FctA</t>
  </si>
  <si>
    <t>T surface-antigen of pili</t>
  </si>
  <si>
    <t>PF12893</t>
  </si>
  <si>
    <t>Lumazine_bd_2</t>
  </si>
  <si>
    <t>Putative lumazine-binding</t>
  </si>
  <si>
    <t>PF12894</t>
  </si>
  <si>
    <t>ANAPC4_WD4</t>
  </si>
  <si>
    <t>Anaphase-promoting complex subunit 4 WD4 domain</t>
  </si>
  <si>
    <t>PF12895</t>
  </si>
  <si>
    <t>ANAPC3</t>
  </si>
  <si>
    <t>Anaphase-promoting complex, cyclosome, subunit 3</t>
  </si>
  <si>
    <t>PF12896</t>
  </si>
  <si>
    <t>ANAPC4</t>
  </si>
  <si>
    <t>Anaphase-promoting complex, cyclosome, subunit 4</t>
  </si>
  <si>
    <t>PF12897</t>
  </si>
  <si>
    <t>Aminotran_MocR</t>
  </si>
  <si>
    <t>Alanine-glyoxylate amino-transferase</t>
  </si>
  <si>
    <t>PF12898</t>
  </si>
  <si>
    <t>Stc1</t>
  </si>
  <si>
    <t>Stc1 domain</t>
  </si>
  <si>
    <t>PF12899</t>
  </si>
  <si>
    <t>Alkaline and neutral invertase</t>
  </si>
  <si>
    <t>PF12900</t>
  </si>
  <si>
    <t>Pyridox_ox_2</t>
  </si>
  <si>
    <t>PF12901</t>
  </si>
  <si>
    <t>SUZ-C</t>
  </si>
  <si>
    <t>SUZ-C motif</t>
  </si>
  <si>
    <t>PF12902</t>
  </si>
  <si>
    <t>Ferritin-like</t>
  </si>
  <si>
    <t>PF12903</t>
  </si>
  <si>
    <t>PF12904</t>
  </si>
  <si>
    <t>Collagen_bind_2</t>
  </si>
  <si>
    <t xml:space="preserve">Putative collagen-binding domain of a collagenase </t>
  </si>
  <si>
    <t>PF12905</t>
  </si>
  <si>
    <t>Endo-alpha-N-acetylgalactosaminidase</t>
  </si>
  <si>
    <t>PF12906</t>
  </si>
  <si>
    <t>RINGv</t>
  </si>
  <si>
    <t>RING-variant domain</t>
  </si>
  <si>
    <t>PF12907</t>
  </si>
  <si>
    <t>zf-met2</t>
  </si>
  <si>
    <t>Zinc-binding</t>
  </si>
  <si>
    <t>PF12910</t>
  </si>
  <si>
    <t>PHD_like</t>
  </si>
  <si>
    <t>Antitoxin of toxin-antitoxin, RelE / RelB, TA system</t>
  </si>
  <si>
    <t>PF12911</t>
  </si>
  <si>
    <t>OppC_N</t>
  </si>
  <si>
    <t>N-terminal TM domain of oligopeptide transport permease C</t>
  </si>
  <si>
    <t>PF12912</t>
  </si>
  <si>
    <t>N_NLPC_P6</t>
  </si>
  <si>
    <t>NLPC_P6 stabilising domain, N term</t>
  </si>
  <si>
    <t>PF12913</t>
  </si>
  <si>
    <t>SH3_6</t>
  </si>
  <si>
    <t>SH3 domain (SH3b1 type)</t>
  </si>
  <si>
    <t>PF12914</t>
  </si>
  <si>
    <t>SH3_7</t>
  </si>
  <si>
    <t>SH3 domain of SH3b2 type</t>
  </si>
  <si>
    <t>PF12915</t>
  </si>
  <si>
    <t>DUF3833</t>
  </si>
  <si>
    <t>Protein of unknown function (DUF3833)</t>
  </si>
  <si>
    <t>PF12916</t>
  </si>
  <si>
    <t>DUF3834</t>
  </si>
  <si>
    <t>Protein of unknown function (DUF3834)</t>
  </si>
  <si>
    <t>PF12917</t>
  </si>
  <si>
    <t>HD_2</t>
  </si>
  <si>
    <t xml:space="preserve">HD containing hydrolase-like enzyme </t>
  </si>
  <si>
    <t>PF12918</t>
  </si>
  <si>
    <t>TcdB_N</t>
  </si>
  <si>
    <t>TcdB toxin N-terminal helical domain</t>
  </si>
  <si>
    <t>PF12919</t>
  </si>
  <si>
    <t>TcdA_TcdB</t>
  </si>
  <si>
    <t>TcdA/TcdB catalytic glycosyltransferase domain</t>
  </si>
  <si>
    <t>PF12920</t>
  </si>
  <si>
    <t>TcdA_TcdB_pore</t>
  </si>
  <si>
    <t>TcdA/TcdB pore forming domain</t>
  </si>
  <si>
    <t>PF12921</t>
  </si>
  <si>
    <t>ATP13</t>
  </si>
  <si>
    <t>Mitochondrial ATPase expression</t>
  </si>
  <si>
    <t>PF12922</t>
  </si>
  <si>
    <t>Cnd1_N</t>
  </si>
  <si>
    <t>non-SMC mitotic condensation complex subunit 1, N-term</t>
  </si>
  <si>
    <t>PF12923</t>
  </si>
  <si>
    <t>RRP7</t>
  </si>
  <si>
    <t>Ribosomal RNA-processing protein 7 (RRP7)</t>
  </si>
  <si>
    <t>PF12924</t>
  </si>
  <si>
    <t>APP_Cu_bd</t>
  </si>
  <si>
    <t>Copper-binding of amyloid precursor, CuBD</t>
  </si>
  <si>
    <t>PF12925</t>
  </si>
  <si>
    <t>APP_E2</t>
  </si>
  <si>
    <t>E2 domain of amyloid precursor protein</t>
  </si>
  <si>
    <t>PF12926</t>
  </si>
  <si>
    <t>MOZART2</t>
  </si>
  <si>
    <t>PF12927</t>
  </si>
  <si>
    <t>DUF3835</t>
  </si>
  <si>
    <t>Domain of unknown function (DUF3835)</t>
  </si>
  <si>
    <t>PF12928</t>
  </si>
  <si>
    <t>tRNA_int_end_N2</t>
  </si>
  <si>
    <t>tRNA-splicing endonuclease subunit sen54 N-term</t>
  </si>
  <si>
    <t>PF12929</t>
  </si>
  <si>
    <t>Mid1</t>
  </si>
  <si>
    <t>Stretch-activated Ca2+-permeable channel component</t>
  </si>
  <si>
    <t>PF12930</t>
  </si>
  <si>
    <t>DUF3836</t>
  </si>
  <si>
    <t>Family of unknown function (DUF3836)</t>
  </si>
  <si>
    <t>PF12931</t>
  </si>
  <si>
    <t>Sec16_C</t>
  </si>
  <si>
    <t>Sec23-binding domain of Sec16</t>
  </si>
  <si>
    <t>PF12932</t>
  </si>
  <si>
    <t>Sec16</t>
  </si>
  <si>
    <t>Vesicle coat trafficking protein Sec16 mid-region</t>
  </si>
  <si>
    <t>PF12933</t>
  </si>
  <si>
    <t>FTO_NTD</t>
  </si>
  <si>
    <t>FTO catalytic domain</t>
  </si>
  <si>
    <t>PF12934</t>
  </si>
  <si>
    <t>FTO_CTD</t>
  </si>
  <si>
    <t>FTO C-terminal domain</t>
  </si>
  <si>
    <t>PF12935</t>
  </si>
  <si>
    <t>Sec16_N</t>
  </si>
  <si>
    <t>Vesicle coat trafficking protein Sec16 N-terminus</t>
  </si>
  <si>
    <t>PF12936</t>
  </si>
  <si>
    <t>Kri1_C</t>
  </si>
  <si>
    <t>KRI1-like family C-terminal</t>
  </si>
  <si>
    <t>PF12937</t>
  </si>
  <si>
    <t>F-box-like</t>
  </si>
  <si>
    <t>PF12938</t>
  </si>
  <si>
    <t>M_domain</t>
  </si>
  <si>
    <t>M domain of GW182</t>
  </si>
  <si>
    <t>PF12939</t>
  </si>
  <si>
    <t>DUF3837</t>
  </si>
  <si>
    <t>Domain of unknown function (DUF3837)</t>
  </si>
  <si>
    <t>PF12940</t>
  </si>
  <si>
    <t>RAG1</t>
  </si>
  <si>
    <t>Recombination-activation protein 1 (RAG1), recombinase</t>
  </si>
  <si>
    <t>PF12941</t>
  </si>
  <si>
    <t>HCV_NS5a_C</t>
  </si>
  <si>
    <t>HCV NS5a protein C-terminal region</t>
  </si>
  <si>
    <t>PF12942</t>
  </si>
  <si>
    <t>Archaeal_AmoA</t>
  </si>
  <si>
    <t>Archaeal ammonia monooxygenase subunit A (AmoA)</t>
  </si>
  <si>
    <t>PF12943</t>
  </si>
  <si>
    <t>DUF3839</t>
  </si>
  <si>
    <t>Protein of unknown function (DUF3839)</t>
  </si>
  <si>
    <t>PF12944</t>
  </si>
  <si>
    <t>HAV_VP</t>
  </si>
  <si>
    <t>Hepatitis A virus viral protein VP</t>
  </si>
  <si>
    <t>PF12945</t>
  </si>
  <si>
    <t>YcgR_2</t>
  </si>
  <si>
    <t>Flagellar protein YcgR</t>
  </si>
  <si>
    <t>PF12946</t>
  </si>
  <si>
    <t>EGF_MSP1_1</t>
  </si>
  <si>
    <t>MSP1 EGF domain 1</t>
  </si>
  <si>
    <t>PF12947</t>
  </si>
  <si>
    <t>EGF_3</t>
  </si>
  <si>
    <t>EGF domain</t>
  </si>
  <si>
    <t>PF12948</t>
  </si>
  <si>
    <t>MSP7_C</t>
  </si>
  <si>
    <t>MSP7-like protein C-terminal domain</t>
  </si>
  <si>
    <t>PF12949</t>
  </si>
  <si>
    <t>HeH</t>
  </si>
  <si>
    <t>HeH/LEM domain</t>
  </si>
  <si>
    <t>PF12950</t>
  </si>
  <si>
    <t>TaqI_C</t>
  </si>
  <si>
    <t>TaqI-like C-terminal specificity domain</t>
  </si>
  <si>
    <t>PF12951</t>
  </si>
  <si>
    <t>PATR</t>
  </si>
  <si>
    <t>Passenger-associated-transport-repeat</t>
  </si>
  <si>
    <t>PF12952</t>
  </si>
  <si>
    <t>DUF3841</t>
  </si>
  <si>
    <t>Domain of unknown function (DUF3841)</t>
  </si>
  <si>
    <t>PF12953</t>
  </si>
  <si>
    <t>DUF3842</t>
  </si>
  <si>
    <t>Domain of unknown function (DUF3842)</t>
  </si>
  <si>
    <t>PF12954</t>
  </si>
  <si>
    <t>DUF3843</t>
  </si>
  <si>
    <t>Protein of unknown function (DUF3843)</t>
  </si>
  <si>
    <t>PF12955</t>
  </si>
  <si>
    <t>DUF3844</t>
  </si>
  <si>
    <t>Domain of unknown function (DUF3844)</t>
  </si>
  <si>
    <t>PF12956</t>
  </si>
  <si>
    <t>DUF3845</t>
  </si>
  <si>
    <t>Domain of Unknown Function with PDB structure</t>
  </si>
  <si>
    <t>PF12957</t>
  </si>
  <si>
    <t>DUF3846</t>
  </si>
  <si>
    <t>Domain of unknown function (DUF3846)</t>
  </si>
  <si>
    <t>PF12958</t>
  </si>
  <si>
    <t>DUF3847</t>
  </si>
  <si>
    <t>Protein of unknown function (DUF3847)</t>
  </si>
  <si>
    <t>PF12959</t>
  </si>
  <si>
    <t>DUF3848</t>
  </si>
  <si>
    <t>Protein of unknown function (DUF3848)</t>
  </si>
  <si>
    <t>PF12960</t>
  </si>
  <si>
    <t>DUF3849</t>
  </si>
  <si>
    <t>Protein of unknown function (DUF3849)</t>
  </si>
  <si>
    <t>PF12961</t>
  </si>
  <si>
    <t>Domain of Unknown Function with PDB structure (DUF385)</t>
  </si>
  <si>
    <t>PF12962</t>
  </si>
  <si>
    <t>DUF3851</t>
  </si>
  <si>
    <t>Protein of unknown function (DUF3851)</t>
  </si>
  <si>
    <t>PF12963</t>
  </si>
  <si>
    <t>DUF3852</t>
  </si>
  <si>
    <t>Protein of unknown function (DUF3852)</t>
  </si>
  <si>
    <t>PF12964</t>
  </si>
  <si>
    <t>DUF3853</t>
  </si>
  <si>
    <t>Protein of unknown function (DUF3853)</t>
  </si>
  <si>
    <t>PF12965</t>
  </si>
  <si>
    <t>DUF3854</t>
  </si>
  <si>
    <t>Domain of unknown function (DUF3854)</t>
  </si>
  <si>
    <t>PF12966</t>
  </si>
  <si>
    <t>AtpR</t>
  </si>
  <si>
    <t xml:space="preserve">N-ATPase, AtpR subunit </t>
  </si>
  <si>
    <t>PF12967</t>
  </si>
  <si>
    <t>DUF3855</t>
  </si>
  <si>
    <t>Domain of Unknown Function with PDB structure (DUF3855)</t>
  </si>
  <si>
    <t>PF12968</t>
  </si>
  <si>
    <t>DUF3856</t>
  </si>
  <si>
    <t>Domain of Unknown Function (DUF3856)</t>
  </si>
  <si>
    <t>PF12969</t>
  </si>
  <si>
    <t>DUF3857</t>
  </si>
  <si>
    <t>Domain of Unknown Function with PDB structure (DUF3857)</t>
  </si>
  <si>
    <t>PF12970</t>
  </si>
  <si>
    <t>DUF3858</t>
  </si>
  <si>
    <t>Domain of Unknown Function with PDB structure (DUF3858)</t>
  </si>
  <si>
    <t>PF12971</t>
  </si>
  <si>
    <t>NAGLU_N</t>
  </si>
  <si>
    <t>Alpha-N-acetylglucosaminidase (NAGLU) N-terminal domain</t>
  </si>
  <si>
    <t>PF12972</t>
  </si>
  <si>
    <t>NAGLU_C</t>
  </si>
  <si>
    <t>Alpha-N-acetylglucosaminidase (NAGLU) C-terminal domain</t>
  </si>
  <si>
    <t>PF12973</t>
  </si>
  <si>
    <t>Cupin_7</t>
  </si>
  <si>
    <t>ChrR Cupin-like domain</t>
  </si>
  <si>
    <t>PF12974</t>
  </si>
  <si>
    <t>Phosphonate-bd</t>
  </si>
  <si>
    <t xml:space="preserve">ABC transporter, phosphonate, periplasmic substrate-binding protein </t>
  </si>
  <si>
    <t>PF12975</t>
  </si>
  <si>
    <t>DUF3859</t>
  </si>
  <si>
    <t>Domain of unknown function (DUF3859)</t>
  </si>
  <si>
    <t>PF12976</t>
  </si>
  <si>
    <t>Domain of Unknown Function with PDB structure (DUF386)</t>
  </si>
  <si>
    <t>PF12977</t>
  </si>
  <si>
    <t>DUF3861</t>
  </si>
  <si>
    <t>Domain of Unknown Function with PDB structure (DUF3861)</t>
  </si>
  <si>
    <t>PF12978</t>
  </si>
  <si>
    <t>DUF3862</t>
  </si>
  <si>
    <t>Domain of Unknown Function with PDB structure (DUF3862)</t>
  </si>
  <si>
    <t>PF12979</t>
  </si>
  <si>
    <t>DUF3863</t>
  </si>
  <si>
    <t>Domain of Unknown Function with PDB structure (DUF3863)</t>
  </si>
  <si>
    <t>PF12980</t>
  </si>
  <si>
    <t>DUF3864</t>
  </si>
  <si>
    <t>Domain of Unknown Function with PDB structure (DUF3864)</t>
  </si>
  <si>
    <t>PF12981</t>
  </si>
  <si>
    <t>DUF3865</t>
  </si>
  <si>
    <t>Domain of Unknown Function with PDB structure (DUF3865)</t>
  </si>
  <si>
    <t>PF12982</t>
  </si>
  <si>
    <t>DUF3866</t>
  </si>
  <si>
    <t>Protein of unknown function (DUF3866)</t>
  </si>
  <si>
    <t>PF12983</t>
  </si>
  <si>
    <t>DUF3867</t>
  </si>
  <si>
    <t>Protein of unknown function (DUF3867)</t>
  </si>
  <si>
    <t>PF12984</t>
  </si>
  <si>
    <t>DUF3868</t>
  </si>
  <si>
    <t>Domain of unknown function, B. Theta Gene description (DUF3868)</t>
  </si>
  <si>
    <t>PF12985</t>
  </si>
  <si>
    <t>DUF3869</t>
  </si>
  <si>
    <t>Domain of unknown function (DUF3869)</t>
  </si>
  <si>
    <t>PF12986</t>
  </si>
  <si>
    <t>Domain of unknown function (DUF387)</t>
  </si>
  <si>
    <t>PF12987</t>
  </si>
  <si>
    <t>DUF3871</t>
  </si>
  <si>
    <t>Domain of unknown function, B. Theta Gene description (DUF3871)</t>
  </si>
  <si>
    <t>PF12988</t>
  </si>
  <si>
    <t>DUF3872</t>
  </si>
  <si>
    <t>Domain of unknown function, B. Theta Gene description (DUF3872)</t>
  </si>
  <si>
    <t>PF12989</t>
  </si>
  <si>
    <t>DUF3873</t>
  </si>
  <si>
    <t>Domain of unknown function, B. Theta Gene description (DUF3873)</t>
  </si>
  <si>
    <t>PF12990</t>
  </si>
  <si>
    <t>DUF3874</t>
  </si>
  <si>
    <t>Domain of unknonw function from B. Theta Gene description (DUF3874)</t>
  </si>
  <si>
    <t>PF12991</t>
  </si>
  <si>
    <t>DUF3875</t>
  </si>
  <si>
    <t>Domain of unknown function, B. Theta Gene description (DUF3875)</t>
  </si>
  <si>
    <t>PF12992</t>
  </si>
  <si>
    <t>DUF3876</t>
  </si>
  <si>
    <t>Domain of unknown function, B. Theta Gene description (DUF3876)</t>
  </si>
  <si>
    <t>PF12993</t>
  </si>
  <si>
    <t>DUF3877</t>
  </si>
  <si>
    <t>Domain of unknown function, E. rectale Gene description (DUF3877)</t>
  </si>
  <si>
    <t>PF12994</t>
  </si>
  <si>
    <t>DUF3878</t>
  </si>
  <si>
    <t>Domain of unknown function, E. rectale Gene description (DUF3878)</t>
  </si>
  <si>
    <t>PF12995</t>
  </si>
  <si>
    <t>DUF3879</t>
  </si>
  <si>
    <t>Domain of unknown function, E. rectale Gene description (DUF3879)</t>
  </si>
  <si>
    <t>PF12996</t>
  </si>
  <si>
    <t>DUF based on E. rectale Gene description (DUF388)</t>
  </si>
  <si>
    <t>PF12997</t>
  </si>
  <si>
    <t>DUF3881</t>
  </si>
  <si>
    <t>Domain of unknown function, E. rectale Gene description (DUF3881)</t>
  </si>
  <si>
    <t>PF12998</t>
  </si>
  <si>
    <t>ING</t>
  </si>
  <si>
    <t>Inhibitor of growth proteins N-terminal histone-binding</t>
  </si>
  <si>
    <t>PF12999</t>
  </si>
  <si>
    <t>PRKCSH-like</t>
  </si>
  <si>
    <t>Glucosidase II beta subunit-like</t>
  </si>
  <si>
    <t>PF13000</t>
  </si>
  <si>
    <t>Acatn</t>
  </si>
  <si>
    <t>Acetyl-coenzyme A transporter 1</t>
  </si>
  <si>
    <t>PF13001</t>
  </si>
  <si>
    <t>Ecm29</t>
  </si>
  <si>
    <t>Proteasome stabiliser</t>
  </si>
  <si>
    <t>PF13002</t>
  </si>
  <si>
    <t>LDB19</t>
  </si>
  <si>
    <t>Arrestin_N terminal like</t>
  </si>
  <si>
    <t>PF13004</t>
  </si>
  <si>
    <t>BACON</t>
  </si>
  <si>
    <t>Putative binding domain, N-terminal</t>
  </si>
  <si>
    <t>PF13005</t>
  </si>
  <si>
    <t>zf-IS66</t>
  </si>
  <si>
    <t xml:space="preserve">zinc-finger binding domain of transposase IS66 </t>
  </si>
  <si>
    <t>PF13006</t>
  </si>
  <si>
    <t>Nterm_IS4</t>
  </si>
  <si>
    <t>Insertion element 4 transposase N-terminal</t>
  </si>
  <si>
    <t>PF13007</t>
  </si>
  <si>
    <t>LZ_Tnp_IS66</t>
  </si>
  <si>
    <t>Transposase C of IS166 homeodomain</t>
  </si>
  <si>
    <t>PF13008</t>
  </si>
  <si>
    <t>zf-Paramyx-P</t>
  </si>
  <si>
    <t>Zinc-binding domain of Paramyxoviridae V protein</t>
  </si>
  <si>
    <t>PF13009</t>
  </si>
  <si>
    <t>Phage_Integr_2</t>
  </si>
  <si>
    <t>Putative phage integrase</t>
  </si>
  <si>
    <t>PF13010</t>
  </si>
  <si>
    <t>pRN1_helical</t>
  </si>
  <si>
    <t>Primase helical domain</t>
  </si>
  <si>
    <t>PF13011</t>
  </si>
  <si>
    <t>LZ_Tnp_IS481</t>
  </si>
  <si>
    <t>leucine-zipper of insertion element IS481</t>
  </si>
  <si>
    <t>PF13012</t>
  </si>
  <si>
    <t>MitMem_reg</t>
  </si>
  <si>
    <t>Maintenance of mitochondrial structure and function</t>
  </si>
  <si>
    <t>PF13013</t>
  </si>
  <si>
    <t>F-box-like_2</t>
  </si>
  <si>
    <t>F-box-like domain</t>
  </si>
  <si>
    <t>PF13015</t>
  </si>
  <si>
    <t>PRKCSH_1</t>
  </si>
  <si>
    <t>PF13016</t>
  </si>
  <si>
    <t>Gliadin</t>
  </si>
  <si>
    <t>Cys-rich Gliadin N-terminal</t>
  </si>
  <si>
    <t>PF13017</t>
  </si>
  <si>
    <t>Maelstrom</t>
  </si>
  <si>
    <t>piRNA pathway germ-plasm component</t>
  </si>
  <si>
    <t>PF13018</t>
  </si>
  <si>
    <t>ESPR</t>
  </si>
  <si>
    <t>Extended Signal Peptide of Type V secretion system</t>
  </si>
  <si>
    <t>PF13019</t>
  </si>
  <si>
    <t>Telomere_Sde2</t>
  </si>
  <si>
    <t>Telomere stability and silencing</t>
  </si>
  <si>
    <t>PF13020</t>
  </si>
  <si>
    <t>DUF3883</t>
  </si>
  <si>
    <t>Domain of unknown function (DUF3883)</t>
  </si>
  <si>
    <t>PF13021</t>
  </si>
  <si>
    <t>DUF3885</t>
  </si>
  <si>
    <t>Domain of unknown function (DUF3885)</t>
  </si>
  <si>
    <t>PF13022</t>
  </si>
  <si>
    <t>HTH_Tnp_1_2</t>
  </si>
  <si>
    <t>Helix-turn-helix of insertion element transposase</t>
  </si>
  <si>
    <t>PF13023</t>
  </si>
  <si>
    <t>HD_3</t>
  </si>
  <si>
    <t>PF13024</t>
  </si>
  <si>
    <t>DUF3884</t>
  </si>
  <si>
    <t>Protein of unknown function (DUF3884)</t>
  </si>
  <si>
    <t>PF13025</t>
  </si>
  <si>
    <t>DUF3886</t>
  </si>
  <si>
    <t>Protein of unknown function (DUF3886)</t>
  </si>
  <si>
    <t>PF13026</t>
  </si>
  <si>
    <t>DUF3887</t>
  </si>
  <si>
    <t>Protein of unknown function (DUF3887)</t>
  </si>
  <si>
    <t>PF13027</t>
  </si>
  <si>
    <t>DUF3888</t>
  </si>
  <si>
    <t>Protein of unknown function (DUF3888)</t>
  </si>
  <si>
    <t>PF13028</t>
  </si>
  <si>
    <t>DUF3889</t>
  </si>
  <si>
    <t>Protein of unknown function (DUF3889)</t>
  </si>
  <si>
    <t>PF13029</t>
  </si>
  <si>
    <t>Domain of unknown function (DUF389)</t>
  </si>
  <si>
    <t>PF13030</t>
  </si>
  <si>
    <t>DUF3891</t>
  </si>
  <si>
    <t>Protein of unknown function (DUF3891)</t>
  </si>
  <si>
    <t>PF13031</t>
  </si>
  <si>
    <t>DUF3892</t>
  </si>
  <si>
    <t>Protein of unknown function (DUF3892)</t>
  </si>
  <si>
    <t>PF13032</t>
  </si>
  <si>
    <t>DUF3893</t>
  </si>
  <si>
    <t>Domain of unknown function (DUF3893)</t>
  </si>
  <si>
    <t>PF13033</t>
  </si>
  <si>
    <t>DUF3894</t>
  </si>
  <si>
    <t>Protein of unknown function (DUF3894)</t>
  </si>
  <si>
    <t>PF13034</t>
  </si>
  <si>
    <t>DUF3895</t>
  </si>
  <si>
    <t>Protein of unknown function (DUF3895)</t>
  </si>
  <si>
    <t>PF13035</t>
  </si>
  <si>
    <t>DUF3896</t>
  </si>
  <si>
    <t>Protein of unknown function (DUF3896)</t>
  </si>
  <si>
    <t>PF13036</t>
  </si>
  <si>
    <t>LpoB</t>
  </si>
  <si>
    <t>Peptidoglycan-synthase activator LpoB</t>
  </si>
  <si>
    <t>PF13037</t>
  </si>
  <si>
    <t>DUF3898</t>
  </si>
  <si>
    <t>Domain of unknown function (DUF3898)</t>
  </si>
  <si>
    <t>PF13038</t>
  </si>
  <si>
    <t>DUF3899</t>
  </si>
  <si>
    <t>Domain of unknown function (DUF3899)</t>
  </si>
  <si>
    <t>PF13039</t>
  </si>
  <si>
    <t>PF13040</t>
  </si>
  <si>
    <t>Fur_reg_FbpB</t>
  </si>
  <si>
    <t>Fur-regulated basic protein B</t>
  </si>
  <si>
    <t>PF13041</t>
  </si>
  <si>
    <t>PPR_2</t>
  </si>
  <si>
    <t xml:space="preserve">PPR repeat family </t>
  </si>
  <si>
    <t>PF13042</t>
  </si>
  <si>
    <t>DUF392</t>
  </si>
  <si>
    <t>Protein of unknown function (DUF392)</t>
  </si>
  <si>
    <t>PF13043</t>
  </si>
  <si>
    <t>Domain of unknown function (DUF393)</t>
  </si>
  <si>
    <t>PF13044</t>
  </si>
  <si>
    <t>PF13045</t>
  </si>
  <si>
    <t>PF13046</t>
  </si>
  <si>
    <t>PF13047</t>
  </si>
  <si>
    <t>PF13048</t>
  </si>
  <si>
    <t>PF13049</t>
  </si>
  <si>
    <t>PF13050</t>
  </si>
  <si>
    <t>DUF3911</t>
  </si>
  <si>
    <t>Protein of unknown function (DUF3911)</t>
  </si>
  <si>
    <t>PF13051</t>
  </si>
  <si>
    <t>DUF3912</t>
  </si>
  <si>
    <t>Protein of unknown function (DUF3912)</t>
  </si>
  <si>
    <t>PF13052</t>
  </si>
  <si>
    <t>DUF3913</t>
  </si>
  <si>
    <t>Protein of unknown function (DUF3913)</t>
  </si>
  <si>
    <t>PF13053</t>
  </si>
  <si>
    <t>DUF3914</t>
  </si>
  <si>
    <t>Protein of unknown function (DUF3914)</t>
  </si>
  <si>
    <t>PF13054</t>
  </si>
  <si>
    <t>DUF3915</t>
  </si>
  <si>
    <t>Protein of unknown function (DUF3915)</t>
  </si>
  <si>
    <t>PF13055</t>
  </si>
  <si>
    <t>DUF3917</t>
  </si>
  <si>
    <t>Protein of unknown function (DUF3917)</t>
  </si>
  <si>
    <t>PF13056</t>
  </si>
  <si>
    <t>DUF3918</t>
  </si>
  <si>
    <t>Protein of unknown function (DUF3918)</t>
  </si>
  <si>
    <t>PF13057</t>
  </si>
  <si>
    <t>DUF3919</t>
  </si>
  <si>
    <t>Protein of unknown function (DUF3919)</t>
  </si>
  <si>
    <t>PF13058</t>
  </si>
  <si>
    <t>PF13059</t>
  </si>
  <si>
    <t>DUF3922</t>
  </si>
  <si>
    <t>Protein of unknown function (DUF3992)</t>
  </si>
  <si>
    <t>PF13060</t>
  </si>
  <si>
    <t>DUF3921</t>
  </si>
  <si>
    <t>Protein of unknown function (DUF3921)</t>
  </si>
  <si>
    <t>PF13061</t>
  </si>
  <si>
    <t>DUF3923</t>
  </si>
  <si>
    <t>Protein of unknown function (DUF3923)</t>
  </si>
  <si>
    <t>PF13062</t>
  </si>
  <si>
    <t>DUF3924</t>
  </si>
  <si>
    <t>Protein of unknown function (DUF3924)</t>
  </si>
  <si>
    <t>PF13063</t>
  </si>
  <si>
    <t>DUF3925</t>
  </si>
  <si>
    <t>Protein of unknown function (DUF3925)</t>
  </si>
  <si>
    <t>PF13064</t>
  </si>
  <si>
    <t>DUF3927</t>
  </si>
  <si>
    <t>Protein of unknown function (DUF3927)</t>
  </si>
  <si>
    <t>PF13065</t>
  </si>
  <si>
    <t>DUF3928</t>
  </si>
  <si>
    <t>Protein of unknown function (DUF3928)</t>
  </si>
  <si>
    <t>PF13066</t>
  </si>
  <si>
    <t>DUF3929</t>
  </si>
  <si>
    <t>Protein of unknown function (DUF3929)</t>
  </si>
  <si>
    <t>PF13067</t>
  </si>
  <si>
    <t>PF13068</t>
  </si>
  <si>
    <t>DUF3932</t>
  </si>
  <si>
    <t>Protein of unknown function (DUF3932)</t>
  </si>
  <si>
    <t>PF13069</t>
  </si>
  <si>
    <t>DUF3933</t>
  </si>
  <si>
    <t>Protein of unknown function (DUF3933)</t>
  </si>
  <si>
    <t>PF13070</t>
  </si>
  <si>
    <t>DUF3934</t>
  </si>
  <si>
    <t>Protein of unknown function (DUF3934)</t>
  </si>
  <si>
    <t>PF13071</t>
  </si>
  <si>
    <t>DUF3935</t>
  </si>
  <si>
    <t>Protein of unknown function (DUF3935)</t>
  </si>
  <si>
    <t>PF13072</t>
  </si>
  <si>
    <t>DUF3936</t>
  </si>
  <si>
    <t>Protein of unknown function (DUF3936)</t>
  </si>
  <si>
    <t>PF13073</t>
  </si>
  <si>
    <t>DUF3937</t>
  </si>
  <si>
    <t>Protein of unknown function (DUF3937)</t>
  </si>
  <si>
    <t>PF13074</t>
  </si>
  <si>
    <t>DUF3938</t>
  </si>
  <si>
    <t>Protein of unknown function (DUF3938)</t>
  </si>
  <si>
    <t>PF13075</t>
  </si>
  <si>
    <t>DUF3939</t>
  </si>
  <si>
    <t>Protein of unknown function (DUF3939)</t>
  </si>
  <si>
    <t>PF13076</t>
  </si>
  <si>
    <t>Fur_reg_FbpA</t>
  </si>
  <si>
    <t>Fur-regulated basic protein A</t>
  </si>
  <si>
    <t>PF13077</t>
  </si>
  <si>
    <t>PF13078</t>
  </si>
  <si>
    <t>DUF3942</t>
  </si>
  <si>
    <t>Protein of unknown function (DUF3942)</t>
  </si>
  <si>
    <t>PF13079</t>
  </si>
  <si>
    <t>DUF3916</t>
  </si>
  <si>
    <t>Protein of unknown function (DUF3916)</t>
  </si>
  <si>
    <t>PF13080</t>
  </si>
  <si>
    <t>DUF3926</t>
  </si>
  <si>
    <t>Protein of unknown function (DUF3926)</t>
  </si>
  <si>
    <t>PF13081</t>
  </si>
  <si>
    <t>DUF3941</t>
  </si>
  <si>
    <t>Domain of unknown function (DUF3941)</t>
  </si>
  <si>
    <t>PF13082</t>
  </si>
  <si>
    <t>DUF3931</t>
  </si>
  <si>
    <t>Protein of unknown function (DUF3931)</t>
  </si>
  <si>
    <t>PF13083</t>
  </si>
  <si>
    <t>KH_4</t>
  </si>
  <si>
    <t>PF13084</t>
  </si>
  <si>
    <t>DUF3943</t>
  </si>
  <si>
    <t>Domain of unknown function (DUF3943)</t>
  </si>
  <si>
    <t>PF13085</t>
  </si>
  <si>
    <t>Fer2_3</t>
  </si>
  <si>
    <t>PF13086</t>
  </si>
  <si>
    <t>AAA_11</t>
  </si>
  <si>
    <t>AAA domain</t>
  </si>
  <si>
    <t>PF13087</t>
  </si>
  <si>
    <t>AAA_12</t>
  </si>
  <si>
    <t>PF13088</t>
  </si>
  <si>
    <t>BNR_2</t>
  </si>
  <si>
    <t>BNR repeat-like domain</t>
  </si>
  <si>
    <t>PF13089</t>
  </si>
  <si>
    <t>PP_kinase_N</t>
  </si>
  <si>
    <t>Polyphosphate kinase N-terminal domain</t>
  </si>
  <si>
    <t>PF13090</t>
  </si>
  <si>
    <t>PP_kinase_C</t>
  </si>
  <si>
    <t>Polyphosphate kinase C-terminal domain</t>
  </si>
  <si>
    <t>PF13091</t>
  </si>
  <si>
    <t>PLDc_2</t>
  </si>
  <si>
    <t>PLD-like domain</t>
  </si>
  <si>
    <t>PF13092</t>
  </si>
  <si>
    <t>CENP-L</t>
  </si>
  <si>
    <t>Kinetochore complex Sim4 subunit Fta1</t>
  </si>
  <si>
    <t>PF13093</t>
  </si>
  <si>
    <t>FTA4</t>
  </si>
  <si>
    <t>Kinetochore complex Fta4 of Sim4 subunit, or CENP-5</t>
  </si>
  <si>
    <t>PF13094</t>
  </si>
  <si>
    <t>CENP-Q</t>
  </si>
  <si>
    <t>CENP-Q, a CENPA-CAD centromere complex subunit</t>
  </si>
  <si>
    <t>PF13095</t>
  </si>
  <si>
    <t>FTA2</t>
  </si>
  <si>
    <t>Kinetochore Sim4 complex subunit FTA2</t>
  </si>
  <si>
    <t>PF13096</t>
  </si>
  <si>
    <t>CENP-P</t>
  </si>
  <si>
    <t>CENP-A-nucleosome distal (CAD) centromere subunit, CENP-P</t>
  </si>
  <si>
    <t>PF13097</t>
  </si>
  <si>
    <t>CENP-U</t>
  </si>
  <si>
    <t>CENP-A nucleosome associated complex (NAC) subunit</t>
  </si>
  <si>
    <t>PF13098</t>
  </si>
  <si>
    <t>Thioredoxin_2</t>
  </si>
  <si>
    <t>Thioredoxin-like domain</t>
  </si>
  <si>
    <t>PF13099</t>
  </si>
  <si>
    <t>DUF3944</t>
  </si>
  <si>
    <t>Domain of unknown function (DUF3944)</t>
  </si>
  <si>
    <t>PF13100</t>
  </si>
  <si>
    <t>OstA_2</t>
  </si>
  <si>
    <t>PF13101</t>
  </si>
  <si>
    <t>DUF3945</t>
  </si>
  <si>
    <t>Protein of unknown function (DUF3945)</t>
  </si>
  <si>
    <t>PF13102</t>
  </si>
  <si>
    <t>Phage_int_SAM_5</t>
  </si>
  <si>
    <t>Phage integrase SAM-like domain</t>
  </si>
  <si>
    <t>PF13103</t>
  </si>
  <si>
    <t>TonB_2</t>
  </si>
  <si>
    <t>TonB C terminal</t>
  </si>
  <si>
    <t>PF13104</t>
  </si>
  <si>
    <t>DUF3956</t>
  </si>
  <si>
    <t>Protein of unknown function (DUF3956)</t>
  </si>
  <si>
    <t>PF13105</t>
  </si>
  <si>
    <t>DUF3959</t>
  </si>
  <si>
    <t>Protein of unknown function (DUF3959)</t>
  </si>
  <si>
    <t>PF13106</t>
  </si>
  <si>
    <t>DUF3961</t>
  </si>
  <si>
    <t>Domain of unknown function (DUF3961)</t>
  </si>
  <si>
    <t>PF13107</t>
  </si>
  <si>
    <t>DUF3964</t>
  </si>
  <si>
    <t>Protein of unknown function (DUF3964)</t>
  </si>
  <si>
    <t>PF13108</t>
  </si>
  <si>
    <t>DUF3969</t>
  </si>
  <si>
    <t>Protein of unknown function (DUF3969)</t>
  </si>
  <si>
    <t>PF13109</t>
  </si>
  <si>
    <t>AsmA_1</t>
  </si>
  <si>
    <t>AsmA-like C-terminal region</t>
  </si>
  <si>
    <t>PF13110</t>
  </si>
  <si>
    <t>DUF3966</t>
  </si>
  <si>
    <t>Protein of unknown function (DUF3966)</t>
  </si>
  <si>
    <t>PF13111</t>
  </si>
  <si>
    <t>DUF3962</t>
  </si>
  <si>
    <t>Protein of unknown function (DUF3962)</t>
  </si>
  <si>
    <t>PF13112</t>
  </si>
  <si>
    <t>DUF3965</t>
  </si>
  <si>
    <t>Protein of unknown function (DUF3965)</t>
  </si>
  <si>
    <t>PF13113</t>
  </si>
  <si>
    <t>PF13114</t>
  </si>
  <si>
    <t>RecO_N_2</t>
  </si>
  <si>
    <t>RecO N terminal</t>
  </si>
  <si>
    <t>PF13115</t>
  </si>
  <si>
    <t>YtkA</t>
  </si>
  <si>
    <t>YtkA-like</t>
  </si>
  <si>
    <t>PF13116</t>
  </si>
  <si>
    <t>DUF3971</t>
  </si>
  <si>
    <t>PF13117</t>
  </si>
  <si>
    <t>Cag12</t>
  </si>
  <si>
    <t>Cag pathogenicity island protein Cag12</t>
  </si>
  <si>
    <t>PF13118</t>
  </si>
  <si>
    <t>DUF3972</t>
  </si>
  <si>
    <t xml:space="preserve">Protein of unknown function (DUF3972) </t>
  </si>
  <si>
    <t>PF13119</t>
  </si>
  <si>
    <t>DUF3973</t>
  </si>
  <si>
    <t>Domain of unknown function (DUF3973)</t>
  </si>
  <si>
    <t>PF13120</t>
  </si>
  <si>
    <t>DUF3974</t>
  </si>
  <si>
    <t>Domain of unknown function (DUF3974)</t>
  </si>
  <si>
    <t>PF13121</t>
  </si>
  <si>
    <t>DUF3976</t>
  </si>
  <si>
    <t>Domain of unknown function (DUF3976)</t>
  </si>
  <si>
    <t>PF13122</t>
  </si>
  <si>
    <t>DUF3977</t>
  </si>
  <si>
    <t>Protein of unknown function (DUF3977)</t>
  </si>
  <si>
    <t>PF13123</t>
  </si>
  <si>
    <t>DUF3978</t>
  </si>
  <si>
    <t>Protein of unknown function (DUF3978)</t>
  </si>
  <si>
    <t>PF13124</t>
  </si>
  <si>
    <t>DUF3963</t>
  </si>
  <si>
    <t>Protein of unknown function (DUF3963)</t>
  </si>
  <si>
    <t>PF13125</t>
  </si>
  <si>
    <t>DUF3958</t>
  </si>
  <si>
    <t>Protein of unknown function (DUF3958)</t>
  </si>
  <si>
    <t>PF13126</t>
  </si>
  <si>
    <t>DUF3975</t>
  </si>
  <si>
    <t>Protein of unknown function (DUF3975)</t>
  </si>
  <si>
    <t>PF13127</t>
  </si>
  <si>
    <t>DUF3955</t>
  </si>
  <si>
    <t>Protein of unknown function (DUF3955)</t>
  </si>
  <si>
    <t>PF13128</t>
  </si>
  <si>
    <t>DUF3954</t>
  </si>
  <si>
    <t>Protein of unknown function (DUF3954)</t>
  </si>
  <si>
    <t>PF13129</t>
  </si>
  <si>
    <t>DUF3953</t>
  </si>
  <si>
    <t>Protein of unknown function (DUF3953)</t>
  </si>
  <si>
    <t>PF13130</t>
  </si>
  <si>
    <t>DUF3952</t>
  </si>
  <si>
    <t>Domain of unknown function (DUF3952)</t>
  </si>
  <si>
    <t>PF13131</t>
  </si>
  <si>
    <t>DUF3951</t>
  </si>
  <si>
    <t>Protein of unknown function (DUF3951)</t>
  </si>
  <si>
    <t>PF13132</t>
  </si>
  <si>
    <t>Domain of unknown function (DUF395)</t>
  </si>
  <si>
    <t>PF13133</t>
  </si>
  <si>
    <t>DUF3949</t>
  </si>
  <si>
    <t>Protein of unknown function (DUF3949)</t>
  </si>
  <si>
    <t>PF13134</t>
  </si>
  <si>
    <t>DUF3948</t>
  </si>
  <si>
    <t>Protein of unknown function (DUF3948)</t>
  </si>
  <si>
    <t>PF13135</t>
  </si>
  <si>
    <t>DUF3947</t>
  </si>
  <si>
    <t>Protein of unknown function (DUF3947)</t>
  </si>
  <si>
    <t>PF13136</t>
  </si>
  <si>
    <t>DUF3984</t>
  </si>
  <si>
    <t>Protein of unknown function (DUF3984)</t>
  </si>
  <si>
    <t>PF13137</t>
  </si>
  <si>
    <t>DUF3983</t>
  </si>
  <si>
    <t>Protein of unknown function (DUF3983)</t>
  </si>
  <si>
    <t>PF13138</t>
  </si>
  <si>
    <t>DUF3982</t>
  </si>
  <si>
    <t>Protein of unknown function (DUF3982)</t>
  </si>
  <si>
    <t>PF13139</t>
  </si>
  <si>
    <t>DUF3981</t>
  </si>
  <si>
    <t>Domain of unknown function (DUF3981)</t>
  </si>
  <si>
    <t>PF13140</t>
  </si>
  <si>
    <t>Domain of unknown function (DUF398)</t>
  </si>
  <si>
    <t>PF13141</t>
  </si>
  <si>
    <t>DUF3979</t>
  </si>
  <si>
    <t>Protein of unknown function (DUF3979)</t>
  </si>
  <si>
    <t>PF13142</t>
  </si>
  <si>
    <t>Domain of unknown function (DUF396)</t>
  </si>
  <si>
    <t>PF13143</t>
  </si>
  <si>
    <t>DUF3986</t>
  </si>
  <si>
    <t>Protein of unknown function (DUF3986)</t>
  </si>
  <si>
    <t>PF13144</t>
  </si>
  <si>
    <t>ChapFlgA</t>
  </si>
  <si>
    <t>Chaperone for flagella basal body P-ring formation</t>
  </si>
  <si>
    <t>PF13145</t>
  </si>
  <si>
    <t>Rotamase_2</t>
  </si>
  <si>
    <t>PF13146</t>
  </si>
  <si>
    <t>TRL</t>
  </si>
  <si>
    <t>TRL-like protein family</t>
  </si>
  <si>
    <t>PF13148</t>
  </si>
  <si>
    <t>DUF3987</t>
  </si>
  <si>
    <t>Protein of unknown function (DUF3987)</t>
  </si>
  <si>
    <t>PF13149</t>
  </si>
  <si>
    <t>Mfa_like_1</t>
  </si>
  <si>
    <t>Fimbrillin-like</t>
  </si>
  <si>
    <t>PF13150</t>
  </si>
  <si>
    <t>DUF3989</t>
  </si>
  <si>
    <t>Protein of unknown function (DUF3989)</t>
  </si>
  <si>
    <t>PF13151</t>
  </si>
  <si>
    <t>PF13152</t>
  </si>
  <si>
    <t>DUF3967</t>
  </si>
  <si>
    <t>Protein of unknown function (DUF3967)</t>
  </si>
  <si>
    <t>PF13153</t>
  </si>
  <si>
    <t>DUF3985</t>
  </si>
  <si>
    <t>Protein of unknown function (DUF3985)</t>
  </si>
  <si>
    <t>PF13154</t>
  </si>
  <si>
    <t>DUF3991</t>
  </si>
  <si>
    <t>Protein of unknown function (DUF3991)</t>
  </si>
  <si>
    <t>PF13155</t>
  </si>
  <si>
    <t>Toprim_2</t>
  </si>
  <si>
    <t>Toprim-like</t>
  </si>
  <si>
    <t>PF13156</t>
  </si>
  <si>
    <t>Mrr_cat_2</t>
  </si>
  <si>
    <t>PF13157</t>
  </si>
  <si>
    <t>DUF3992</t>
  </si>
  <si>
    <t>PF13158</t>
  </si>
  <si>
    <t>DUF3993</t>
  </si>
  <si>
    <t>Protein of unknown function (DUF3993)</t>
  </si>
  <si>
    <t>PF13159</t>
  </si>
  <si>
    <t>DUF3994</t>
  </si>
  <si>
    <t>Domain of unknown function (DUF3994)</t>
  </si>
  <si>
    <t>PF13160</t>
  </si>
  <si>
    <t>DUF3995</t>
  </si>
  <si>
    <t>Protein of unknown function (DUF3995)</t>
  </si>
  <si>
    <t>PF13161</t>
  </si>
  <si>
    <t>DUF3996</t>
  </si>
  <si>
    <t>Protein of unknown function (DUF3996)</t>
  </si>
  <si>
    <t>PF13162</t>
  </si>
  <si>
    <t>DUF3997</t>
  </si>
  <si>
    <t>Protein of unknown function (DUF3997)</t>
  </si>
  <si>
    <t>PF13163</t>
  </si>
  <si>
    <t>DUF3999</t>
  </si>
  <si>
    <t>Protein of unknown function (DUF3999)</t>
  </si>
  <si>
    <t>PF13164</t>
  </si>
  <si>
    <t>PF13165</t>
  </si>
  <si>
    <t>Protein of unknown function (DUF41)</t>
  </si>
  <si>
    <t>PF13166</t>
  </si>
  <si>
    <t>AAA_13</t>
  </si>
  <si>
    <t>PF13167</t>
  </si>
  <si>
    <t>GTP-bdg_N</t>
  </si>
  <si>
    <t>GTP-binding GTPase N-terminal</t>
  </si>
  <si>
    <t>PF13168</t>
  </si>
  <si>
    <t>Poxvirus_B22R_C</t>
  </si>
  <si>
    <t>Poxvirus B22R protein C-terminal</t>
  </si>
  <si>
    <t>PF13169</t>
  </si>
  <si>
    <t>Poxvirus_B22R_N</t>
  </si>
  <si>
    <t>Poxvirus B22R protein N-terminal</t>
  </si>
  <si>
    <t>PF13170</t>
  </si>
  <si>
    <t>Protein of unknown function (DUF43)</t>
  </si>
  <si>
    <t>PF13171</t>
  </si>
  <si>
    <t>Protein of unknown function (DUF44)</t>
  </si>
  <si>
    <t>PF13173</t>
  </si>
  <si>
    <t>AAA_14</t>
  </si>
  <si>
    <t>PF13174</t>
  </si>
  <si>
    <t>TPR_6</t>
  </si>
  <si>
    <t>PF13175</t>
  </si>
  <si>
    <t>AAA_15</t>
  </si>
  <si>
    <t>AAA ATPase domain</t>
  </si>
  <si>
    <t>PF13176</t>
  </si>
  <si>
    <t>TPR_7</t>
  </si>
  <si>
    <t>PF13177</t>
  </si>
  <si>
    <t>DNA_pol3_delta2</t>
  </si>
  <si>
    <t>PF13178</t>
  </si>
  <si>
    <t>Protein of unknown function (DUF45)</t>
  </si>
  <si>
    <t>PF13179</t>
  </si>
  <si>
    <t>Family of unknown function (DUF46)</t>
  </si>
  <si>
    <t>PF13180</t>
  </si>
  <si>
    <t>PDZ_2</t>
  </si>
  <si>
    <t>PDZ domain</t>
  </si>
  <si>
    <t>PF13181</t>
  </si>
  <si>
    <t>TPR_8</t>
  </si>
  <si>
    <t>PF13182</t>
  </si>
  <si>
    <t>DUF47</t>
  </si>
  <si>
    <t>Protein of unknown function (DUF47)</t>
  </si>
  <si>
    <t>PF13183</t>
  </si>
  <si>
    <t>Fer4_8</t>
  </si>
  <si>
    <t>PF13184</t>
  </si>
  <si>
    <t>KH_5</t>
  </si>
  <si>
    <t>NusA-like KH domain</t>
  </si>
  <si>
    <t>PF13185</t>
  </si>
  <si>
    <t>GAF_2</t>
  </si>
  <si>
    <t>PF13186</t>
  </si>
  <si>
    <t>SPASM</t>
  </si>
  <si>
    <t>Iron-sulfur cluster-binding domain</t>
  </si>
  <si>
    <t>PF13187</t>
  </si>
  <si>
    <t>Fer4_9</t>
  </si>
  <si>
    <t>PF13188</t>
  </si>
  <si>
    <t>PAS_8</t>
  </si>
  <si>
    <t>PF13189</t>
  </si>
  <si>
    <t>Cytidylate_kin2</t>
  </si>
  <si>
    <t>Cytidylate kinase-like family</t>
  </si>
  <si>
    <t>PF13190</t>
  </si>
  <si>
    <t>PDGLE</t>
  </si>
  <si>
    <t>PDGLE domain</t>
  </si>
  <si>
    <t>PF13191</t>
  </si>
  <si>
    <t>AAA_16</t>
  </si>
  <si>
    <t>PF13192</t>
  </si>
  <si>
    <t>Thioredoxin_3</t>
  </si>
  <si>
    <t>Thioredoxin domain</t>
  </si>
  <si>
    <t>PF13193</t>
  </si>
  <si>
    <t>AMP-binding_C</t>
  </si>
  <si>
    <t>AMP-binding enzyme C-terminal domain</t>
  </si>
  <si>
    <t>PF13194</t>
  </si>
  <si>
    <t>Domain of unknown function (DUF41)</t>
  </si>
  <si>
    <t>PF13195</t>
  </si>
  <si>
    <t>Protein of unknown function (DUF411)</t>
  </si>
  <si>
    <t>PF13196</t>
  </si>
  <si>
    <t>Protein of unknown function (DUF412)</t>
  </si>
  <si>
    <t>PF13197</t>
  </si>
  <si>
    <t>Protein of unknown function (DUF413)</t>
  </si>
  <si>
    <t>PF13198</t>
  </si>
  <si>
    <t>DUF414</t>
  </si>
  <si>
    <t>Protein of unknown function (DUF414)</t>
  </si>
  <si>
    <t>PF13199</t>
  </si>
  <si>
    <t>Glyco_hydro_66</t>
  </si>
  <si>
    <t>Glycosyl hydrolase family 66</t>
  </si>
  <si>
    <t>PF13200</t>
  </si>
  <si>
    <t>DUF415</t>
  </si>
  <si>
    <t>Putative glycosyl hydrolase domain</t>
  </si>
  <si>
    <t>PF13201</t>
  </si>
  <si>
    <t>PCMD</t>
  </si>
  <si>
    <t>Putative carbohydrate metabolism domain</t>
  </si>
  <si>
    <t>PF13202</t>
  </si>
  <si>
    <t>EF-hand_5</t>
  </si>
  <si>
    <t>PF13203</t>
  </si>
  <si>
    <t>DUF221_N</t>
  </si>
  <si>
    <t>Putative metallopeptidase domain</t>
  </si>
  <si>
    <t>PF13204</t>
  </si>
  <si>
    <t>Protein of unknown function (DUF438)</t>
  </si>
  <si>
    <t>PF13205</t>
  </si>
  <si>
    <t>Big_5</t>
  </si>
  <si>
    <t>Bacterial Ig-like domain</t>
  </si>
  <si>
    <t>PF13206</t>
  </si>
  <si>
    <t>VSG_B</t>
  </si>
  <si>
    <t>Trypanosomal VSG domain</t>
  </si>
  <si>
    <t>PF13207</t>
  </si>
  <si>
    <t>AAA_17</t>
  </si>
  <si>
    <t>PF13208</t>
  </si>
  <si>
    <t>TerB_N</t>
  </si>
  <si>
    <t>TerB N-terminal domain</t>
  </si>
  <si>
    <t>PF13209</t>
  </si>
  <si>
    <t>Protein of unknown function (DUF417)</t>
  </si>
  <si>
    <t>PF13210</t>
  </si>
  <si>
    <t>Domain of unknown function (DUF418)</t>
  </si>
  <si>
    <t>PF13211</t>
  </si>
  <si>
    <t>DUF419</t>
  </si>
  <si>
    <t>Protein of unknown function (DUF419)</t>
  </si>
  <si>
    <t>PF13212</t>
  </si>
  <si>
    <t>Domain of unknown function (DUF42)</t>
  </si>
  <si>
    <t>PF13213</t>
  </si>
  <si>
    <t>PF13214</t>
  </si>
  <si>
    <t>PF13215</t>
  </si>
  <si>
    <t>PF13216</t>
  </si>
  <si>
    <t>PF13217</t>
  </si>
  <si>
    <t>DUF425</t>
  </si>
  <si>
    <t>Protein of unknown function (DUF425)</t>
  </si>
  <si>
    <t>PF13218</t>
  </si>
  <si>
    <t>DUF426</t>
  </si>
  <si>
    <t>Protein of unknown function (DUF426)</t>
  </si>
  <si>
    <t>PF13219</t>
  </si>
  <si>
    <t>DUF427</t>
  </si>
  <si>
    <t>Protein of unknown function (DUF427)</t>
  </si>
  <si>
    <t>PF13220</t>
  </si>
  <si>
    <t>DUF428</t>
  </si>
  <si>
    <t>Protein of unknown function (DUF428)</t>
  </si>
  <si>
    <t>PF13221</t>
  </si>
  <si>
    <t>PF13222</t>
  </si>
  <si>
    <t>PF13223</t>
  </si>
  <si>
    <t>DUF431</t>
  </si>
  <si>
    <t>Protein of unknown function (DUF431)</t>
  </si>
  <si>
    <t>PF13224</t>
  </si>
  <si>
    <t>Domain of unknown function (DUF432)</t>
  </si>
  <si>
    <t>PF13225</t>
  </si>
  <si>
    <t>Domain of unknown function (DUF433)</t>
  </si>
  <si>
    <t>PF13226</t>
  </si>
  <si>
    <t>Domain of unknown function (DUF434)</t>
  </si>
  <si>
    <t>PF13227</t>
  </si>
  <si>
    <t>DUF435</t>
  </si>
  <si>
    <t>Protein of unknown function (DUF435)</t>
  </si>
  <si>
    <t>PF13228</t>
  </si>
  <si>
    <t>DUF437</t>
  </si>
  <si>
    <t>Domain of unknown function (DUF437)</t>
  </si>
  <si>
    <t>PF13229</t>
  </si>
  <si>
    <t>Beta_helix</t>
  </si>
  <si>
    <t>Right handed beta helix region</t>
  </si>
  <si>
    <t>PF13230</t>
  </si>
  <si>
    <t>GATase_4</t>
  </si>
  <si>
    <t>PF13231</t>
  </si>
  <si>
    <t>PMT_2</t>
  </si>
  <si>
    <t>Dolichyl-phosphate-mannose-protein mannosyltransferase</t>
  </si>
  <si>
    <t>PF13232</t>
  </si>
  <si>
    <t>Complex1_LYR_1</t>
  </si>
  <si>
    <t>Complex1_LYR-like</t>
  </si>
  <si>
    <t>PF13233</t>
  </si>
  <si>
    <t>Complex1_LYR_2</t>
  </si>
  <si>
    <t>PF13234</t>
  </si>
  <si>
    <t>rRNA_proc-arch</t>
  </si>
  <si>
    <t>rRNA-processing arch domain</t>
  </si>
  <si>
    <t>PF13236</t>
  </si>
  <si>
    <t>CLU</t>
  </si>
  <si>
    <t>Clustered mitochondria</t>
  </si>
  <si>
    <t>PF13237</t>
  </si>
  <si>
    <t>Fer4_1</t>
  </si>
  <si>
    <t>PF13238</t>
  </si>
  <si>
    <t>AAA_18</t>
  </si>
  <si>
    <t>PF13239</t>
  </si>
  <si>
    <t>2TM</t>
  </si>
  <si>
    <t>2TM domain</t>
  </si>
  <si>
    <t>PF13240</t>
  </si>
  <si>
    <t>zinc_ribbon_2</t>
  </si>
  <si>
    <t>PF13241</t>
  </si>
  <si>
    <t>NAD_binding_7</t>
  </si>
  <si>
    <t>Putative NAD(P)-binding</t>
  </si>
  <si>
    <t>PF13242</t>
  </si>
  <si>
    <t>Hydrolase_like</t>
  </si>
  <si>
    <t>HAD-hyrolase-like</t>
  </si>
  <si>
    <t>PF13243</t>
  </si>
  <si>
    <t>SQHop_cyclase_C</t>
  </si>
  <si>
    <t>Squalene-hopene cyclase C-terminal domain</t>
  </si>
  <si>
    <t>PF13244</t>
  </si>
  <si>
    <t>Domain of unknown function (DUF44)</t>
  </si>
  <si>
    <t>PF13245</t>
  </si>
  <si>
    <t>AAA_19</t>
  </si>
  <si>
    <t>Part of AAA domain</t>
  </si>
  <si>
    <t>PF13246</t>
  </si>
  <si>
    <t>Cation_ATPase</t>
  </si>
  <si>
    <t>Cation transport ATPase (P-type)</t>
  </si>
  <si>
    <t>PF13247</t>
  </si>
  <si>
    <t>Fer4_11</t>
  </si>
  <si>
    <t>PF13248</t>
  </si>
  <si>
    <t>zf-ribbon_3</t>
  </si>
  <si>
    <t>PF13249</t>
  </si>
  <si>
    <t>SQHop_cyclase_N</t>
  </si>
  <si>
    <t>Squalene-hopene cyclase N-terminal domain</t>
  </si>
  <si>
    <t>PF13250</t>
  </si>
  <si>
    <t>Domain of unknown function (DUF441)</t>
  </si>
  <si>
    <t>PF13251</t>
  </si>
  <si>
    <t>Domain of unknown function (DUF442)</t>
  </si>
  <si>
    <t>PF13252</t>
  </si>
  <si>
    <t>Protein of unknown function (DUF443)</t>
  </si>
  <si>
    <t>PF13253</t>
  </si>
  <si>
    <t>PF13254</t>
  </si>
  <si>
    <t>Domain of unknown function (DUF445)</t>
  </si>
  <si>
    <t>PF13255</t>
  </si>
  <si>
    <t>Protein of unknown function (DUF446)</t>
  </si>
  <si>
    <t>PF13256</t>
  </si>
  <si>
    <t>Domain of unknown function (DUF447)</t>
  </si>
  <si>
    <t>PF13257</t>
  </si>
  <si>
    <t>Domain of unknown function (DUF448)</t>
  </si>
  <si>
    <t>PF13258</t>
  </si>
  <si>
    <t>DUF449</t>
  </si>
  <si>
    <t>Domain of unknown function (DUF449)</t>
  </si>
  <si>
    <t>PF13259</t>
  </si>
  <si>
    <t>PF13260</t>
  </si>
  <si>
    <t>DUF451</t>
  </si>
  <si>
    <t>Protein of unknown function (DUF451)</t>
  </si>
  <si>
    <t>PF13261</t>
  </si>
  <si>
    <t>PF13262</t>
  </si>
  <si>
    <t>PF13263</t>
  </si>
  <si>
    <t>PHP_C</t>
  </si>
  <si>
    <t>PHP-associated</t>
  </si>
  <si>
    <t>PF13264</t>
  </si>
  <si>
    <t>Domain of unknown function (DUF455)</t>
  </si>
  <si>
    <t>PF13265</t>
  </si>
  <si>
    <t>PF13266</t>
  </si>
  <si>
    <t>DUF457</t>
  </si>
  <si>
    <t>Protein of unknown function (DUF457)</t>
  </si>
  <si>
    <t>PF13267</t>
  </si>
  <si>
    <t>DUF458</t>
  </si>
  <si>
    <t>Protein of unknown function (DUF458)</t>
  </si>
  <si>
    <t>PF13268</t>
  </si>
  <si>
    <t>PF13269</t>
  </si>
  <si>
    <t>PF13270</t>
  </si>
  <si>
    <t>Domain of unknown function (DUF461)</t>
  </si>
  <si>
    <t>PF13271</t>
  </si>
  <si>
    <t>DUF462</t>
  </si>
  <si>
    <t>Domain of unknown function (DUF462)</t>
  </si>
  <si>
    <t>PF13272</t>
  </si>
  <si>
    <t>Holin_2-3</t>
  </si>
  <si>
    <t>Putative 2/3 transmembrane domain holin</t>
  </si>
  <si>
    <t>PF13273</t>
  </si>
  <si>
    <t>DUF464</t>
  </si>
  <si>
    <t>Protein of unknown function (DUF464)</t>
  </si>
  <si>
    <t>PF13274</t>
  </si>
  <si>
    <t>PF13275</t>
  </si>
  <si>
    <t>S4_2</t>
  </si>
  <si>
    <t>PF13276</t>
  </si>
  <si>
    <t>HTH_21</t>
  </si>
  <si>
    <t>HTH-like domain</t>
  </si>
  <si>
    <t>PF13277</t>
  </si>
  <si>
    <t>YmdB</t>
  </si>
  <si>
    <t>YmdB-like protein</t>
  </si>
  <si>
    <t>PF13279</t>
  </si>
  <si>
    <t>4HBT_2</t>
  </si>
  <si>
    <t>Thioesterase-like superfamily</t>
  </si>
  <si>
    <t>PF13280</t>
  </si>
  <si>
    <t>WYL</t>
  </si>
  <si>
    <t>WYL domain</t>
  </si>
  <si>
    <t>PF13281</t>
  </si>
  <si>
    <t>DUF471</t>
  </si>
  <si>
    <t>Domain of unknown function (DUF471)</t>
  </si>
  <si>
    <t>PF13282</t>
  </si>
  <si>
    <t>Domain of unknown function (DUF47)</t>
  </si>
  <si>
    <t>PF13283</t>
  </si>
  <si>
    <t>NfrA_C</t>
  </si>
  <si>
    <t>Bacteriophage N adsorption protein A C-term</t>
  </si>
  <si>
    <t>PF13284</t>
  </si>
  <si>
    <t>DUF472</t>
  </si>
  <si>
    <t>Domain of unknown function (DUF472)</t>
  </si>
  <si>
    <t>PF13285</t>
  </si>
  <si>
    <t>Domain of unknown function (DUF473)</t>
  </si>
  <si>
    <t>PF13286</t>
  </si>
  <si>
    <t>HD_assoc</t>
  </si>
  <si>
    <t>Phosphohydrolase-associated domain</t>
  </si>
  <si>
    <t>PF13287</t>
  </si>
  <si>
    <t>Fn3_assoc</t>
  </si>
  <si>
    <t>Fn3 associated</t>
  </si>
  <si>
    <t>PF13288</t>
  </si>
  <si>
    <t>DXPR_C</t>
  </si>
  <si>
    <t>DXP reductoisomerase C-terminal domain</t>
  </si>
  <si>
    <t>PF13289</t>
  </si>
  <si>
    <t>SIR2_2</t>
  </si>
  <si>
    <t>SIR2-like domain</t>
  </si>
  <si>
    <t>PF13290</t>
  </si>
  <si>
    <t>CHB_HEX_C_1</t>
  </si>
  <si>
    <t>PF13291</t>
  </si>
  <si>
    <t>ACT_4</t>
  </si>
  <si>
    <t>PF13292</t>
  </si>
  <si>
    <t>DXP_synthase_N</t>
  </si>
  <si>
    <t>1-deoxy-D-xylulose-5-phosphate synthase</t>
  </si>
  <si>
    <t>PF13293</t>
  </si>
  <si>
    <t>DUF474</t>
  </si>
  <si>
    <t>Domain of unknown function (DUF474)</t>
  </si>
  <si>
    <t>PF13294</t>
  </si>
  <si>
    <t>Domain of unknown function (DUF475)</t>
  </si>
  <si>
    <t>PF13295</t>
  </si>
  <si>
    <t>DUF477</t>
  </si>
  <si>
    <t>Domain of unknown function (DUF477)</t>
  </si>
  <si>
    <t>PF13296</t>
  </si>
  <si>
    <t>T6SS_Vgr</t>
  </si>
  <si>
    <t>Putative type VI secretion system Rhs element Vgr</t>
  </si>
  <si>
    <t>PF13297</t>
  </si>
  <si>
    <t>Telomere_Sde2_2</t>
  </si>
  <si>
    <t>Telomere stability C-terminal</t>
  </si>
  <si>
    <t>PF13298</t>
  </si>
  <si>
    <t>LigD_N</t>
  </si>
  <si>
    <t>DNA polymerase Ligase (LigD)</t>
  </si>
  <si>
    <t>PF13299</t>
  </si>
  <si>
    <t>CPSF1_C</t>
  </si>
  <si>
    <t>Cleavage and polyadenylation factor 2 C-terminal</t>
  </si>
  <si>
    <t>PF13300</t>
  </si>
  <si>
    <t>Domain of unknown function (DUF478)</t>
  </si>
  <si>
    <t>PF13301</t>
  </si>
  <si>
    <t>Protein of unknown function (DUF479)</t>
  </si>
  <si>
    <t>PF13302</t>
  </si>
  <si>
    <t>Acetyltransf_3</t>
  </si>
  <si>
    <t>PF13303</t>
  </si>
  <si>
    <t>PTS_EIIC_2</t>
  </si>
  <si>
    <t>Phosphotransferase system, EIIC</t>
  </si>
  <si>
    <t>PF13304</t>
  </si>
  <si>
    <t>AAA_21</t>
  </si>
  <si>
    <t>AAA domain, putative AbiEii toxin, Type IV TA system</t>
  </si>
  <si>
    <t>PF13305</t>
  </si>
  <si>
    <t>WHG</t>
  </si>
  <si>
    <t>WHG domain</t>
  </si>
  <si>
    <t>PF13306</t>
  </si>
  <si>
    <t>LRR_5</t>
  </si>
  <si>
    <t>Leucine rich repeats (6 copies)</t>
  </si>
  <si>
    <t>PF13307</t>
  </si>
  <si>
    <t>Helicase_C_2</t>
  </si>
  <si>
    <t>Helicase C-terminal domain</t>
  </si>
  <si>
    <t>PF13308</t>
  </si>
  <si>
    <t>YARHG</t>
  </si>
  <si>
    <t>YARHG domain</t>
  </si>
  <si>
    <t>PF13309</t>
  </si>
  <si>
    <t>HTH_22</t>
  </si>
  <si>
    <t>PF13310</t>
  </si>
  <si>
    <t>Virulence_RhuM</t>
  </si>
  <si>
    <t>Virulence protein RhuM family</t>
  </si>
  <si>
    <t>PF13311</t>
  </si>
  <si>
    <t>Protein of unknown function (DUF48)</t>
  </si>
  <si>
    <t>PF13312</t>
  </si>
  <si>
    <t>Domain of unknown function (DUF481)</t>
  </si>
  <si>
    <t>PF13313</t>
  </si>
  <si>
    <t>DUF482</t>
  </si>
  <si>
    <t>Domain of unknown function (DUF482)</t>
  </si>
  <si>
    <t>PF13314</t>
  </si>
  <si>
    <t>Domain of unknown function (DUF483)</t>
  </si>
  <si>
    <t>PF13315</t>
  </si>
  <si>
    <t>Protein of unknown function (DUF485)</t>
  </si>
  <si>
    <t>PF13316</t>
  </si>
  <si>
    <t>Protein of unknown function (DUF487)</t>
  </si>
  <si>
    <t>PF13317</t>
  </si>
  <si>
    <t>Protein of unknown function (DUF488)</t>
  </si>
  <si>
    <t>PF13318</t>
  </si>
  <si>
    <t>PF13319</t>
  </si>
  <si>
    <t>DUF49</t>
  </si>
  <si>
    <t>Protein of unknown function (DUF49)</t>
  </si>
  <si>
    <t>PF13320</t>
  </si>
  <si>
    <t>DUF491</t>
  </si>
  <si>
    <t>Domain of unknown function (DUF491)</t>
  </si>
  <si>
    <t>PF13321</t>
  </si>
  <si>
    <t>Domain of unknown function (DUF484)</t>
  </si>
  <si>
    <t>PF13322</t>
  </si>
  <si>
    <t>DUF492</t>
  </si>
  <si>
    <t>Domain of unknown function (DUF492)</t>
  </si>
  <si>
    <t>PF13323</t>
  </si>
  <si>
    <t>HPIH</t>
  </si>
  <si>
    <t>N-terminal domain with HPIH motif</t>
  </si>
  <si>
    <t>PF13324</t>
  </si>
  <si>
    <t>GCIP</t>
  </si>
  <si>
    <t>Grap2 and cyclin-D-interacting</t>
  </si>
  <si>
    <t>PF13325</t>
  </si>
  <si>
    <t>MCRS_N</t>
  </si>
  <si>
    <t>N-terminal region of micro-spherule protein</t>
  </si>
  <si>
    <t>PF13326</t>
  </si>
  <si>
    <t>PSII_Pbs27</t>
  </si>
  <si>
    <t>Photosystem II Pbs27</t>
  </si>
  <si>
    <t>PF13327</t>
  </si>
  <si>
    <t>T3SS_LEE_assoc</t>
  </si>
  <si>
    <t>Type III secretion system subunit</t>
  </si>
  <si>
    <t>PF13328</t>
  </si>
  <si>
    <t>HD_4</t>
  </si>
  <si>
    <t>PF13329</t>
  </si>
  <si>
    <t>ATG2_CAD</t>
  </si>
  <si>
    <t>Autophagy-related protein 2 CAD motif</t>
  </si>
  <si>
    <t>PF13330</t>
  </si>
  <si>
    <t>Mucin2_WxxW</t>
  </si>
  <si>
    <t>Mucin-2 protein WxxW repeating region</t>
  </si>
  <si>
    <t>PF13331</t>
  </si>
  <si>
    <t>Domain of unknown function (DUF493)</t>
  </si>
  <si>
    <t>PF13332</t>
  </si>
  <si>
    <t>Fil_haemagg_2</t>
  </si>
  <si>
    <t>PF13333</t>
  </si>
  <si>
    <t>rve_2</t>
  </si>
  <si>
    <t>PF13334</t>
  </si>
  <si>
    <t>Domain of unknown function (DUF494)</t>
  </si>
  <si>
    <t>PF13335</t>
  </si>
  <si>
    <t>Mg_chelatase_C</t>
  </si>
  <si>
    <t>Magnesium chelatase, subunit ChlI C-terminal</t>
  </si>
  <si>
    <t>PF13336</t>
  </si>
  <si>
    <t>AcetylCoA_hyd_C</t>
  </si>
  <si>
    <t>Acetyl-CoA hydrolase/transferase C-terminal domain</t>
  </si>
  <si>
    <t>PF13337</t>
  </si>
  <si>
    <t>Lon_2</t>
  </si>
  <si>
    <t>Putative ATP-dependent Lon protease</t>
  </si>
  <si>
    <t>PF13338</t>
  </si>
  <si>
    <t>AbiEi_4</t>
  </si>
  <si>
    <t>Transcriptional regulator, AbiEi antitoxin</t>
  </si>
  <si>
    <t>PF13339</t>
  </si>
  <si>
    <t>AATF-Che1</t>
  </si>
  <si>
    <t>Apoptosis antagonizing transcription factor</t>
  </si>
  <si>
    <t>PF13340</t>
  </si>
  <si>
    <t>Putative transposase of IS4/5 family (DUF496)</t>
  </si>
  <si>
    <t>PF13341</t>
  </si>
  <si>
    <t>RAG2_PHD</t>
  </si>
  <si>
    <t>RAG2 PHD domain</t>
  </si>
  <si>
    <t>PF13342</t>
  </si>
  <si>
    <t>Toprim_Crpt</t>
  </si>
  <si>
    <t>C-terminal repeat of topoisomerase</t>
  </si>
  <si>
    <t>PF13343</t>
  </si>
  <si>
    <t>SBP_bac_6</t>
  </si>
  <si>
    <t>PF13344</t>
  </si>
  <si>
    <t>Hydrolase_6</t>
  </si>
  <si>
    <t>Haloacid dehalogenase-like hydrolase</t>
  </si>
  <si>
    <t>PF13346</t>
  </si>
  <si>
    <t>ABC2_membrane_5</t>
  </si>
  <si>
    <t>PF13347</t>
  </si>
  <si>
    <t>MFS_2</t>
  </si>
  <si>
    <t>MFS/sugar transport protein</t>
  </si>
  <si>
    <t>PF13349</t>
  </si>
  <si>
    <t>DUF497</t>
  </si>
  <si>
    <t>Putative adhesin</t>
  </si>
  <si>
    <t>PF13350</t>
  </si>
  <si>
    <t>Y_phosphatase3</t>
  </si>
  <si>
    <t>PF13351</t>
  </si>
  <si>
    <t>PF13352</t>
  </si>
  <si>
    <t>PF13353</t>
  </si>
  <si>
    <t>Fer4_12</t>
  </si>
  <si>
    <t>4Fe-4S single cluster domain</t>
  </si>
  <si>
    <t>PF13354</t>
  </si>
  <si>
    <t>Beta-lactamase2</t>
  </si>
  <si>
    <t>Beta-lactamase enzyme family</t>
  </si>
  <si>
    <t>PF13355</t>
  </si>
  <si>
    <t>PF13356</t>
  </si>
  <si>
    <t>Domain of unknown function (DUF412)</t>
  </si>
  <si>
    <t>PF13358</t>
  </si>
  <si>
    <t>DDE_3</t>
  </si>
  <si>
    <t>PF13359</t>
  </si>
  <si>
    <t>DDE_Tnp_4</t>
  </si>
  <si>
    <t>PF13360</t>
  </si>
  <si>
    <t>PQQ_2</t>
  </si>
  <si>
    <t>PQQ-like domain</t>
  </si>
  <si>
    <t>PF13361</t>
  </si>
  <si>
    <t>UvrD_C</t>
  </si>
  <si>
    <t>UvrD-like helicase C-terminal domain</t>
  </si>
  <si>
    <t>PF13362</t>
  </si>
  <si>
    <t>Toprim_3</t>
  </si>
  <si>
    <t>PF13363</t>
  </si>
  <si>
    <t>BetaGal_dom3</t>
  </si>
  <si>
    <t>Beta-galactosidase, domain 3</t>
  </si>
  <si>
    <t>PF13364</t>
  </si>
  <si>
    <t>BetaGal_dom4_5</t>
  </si>
  <si>
    <t>Beta-galactosidase jelly roll domain</t>
  </si>
  <si>
    <t>PF13365</t>
  </si>
  <si>
    <t>Trypsin_2</t>
  </si>
  <si>
    <t>Trypsin-like peptidase domain</t>
  </si>
  <si>
    <t>PF13366</t>
  </si>
  <si>
    <t>PDDEXK_3</t>
  </si>
  <si>
    <t>PF13367</t>
  </si>
  <si>
    <t>PrsW-protease</t>
  </si>
  <si>
    <t>Protease prsW family</t>
  </si>
  <si>
    <t>PF13368</t>
  </si>
  <si>
    <t>Toprim_C_rpt</t>
  </si>
  <si>
    <t>Topoisomerase C-terminal repeat</t>
  </si>
  <si>
    <t>PF13369</t>
  </si>
  <si>
    <t>Transglut_core2</t>
  </si>
  <si>
    <t>PF13370</t>
  </si>
  <si>
    <t>Fer4_13</t>
  </si>
  <si>
    <t>4Fe-4S single cluster domain of Ferredoxin I</t>
  </si>
  <si>
    <t>PF13371</t>
  </si>
  <si>
    <t>TPR_9</t>
  </si>
  <si>
    <t>PF13372</t>
  </si>
  <si>
    <t>Alginate_exp</t>
  </si>
  <si>
    <t xml:space="preserve">Alginate export </t>
  </si>
  <si>
    <t>PF13373</t>
  </si>
  <si>
    <t>DUF247_C</t>
  </si>
  <si>
    <t>DUF247 C-terminal domain</t>
  </si>
  <si>
    <t>PF13374</t>
  </si>
  <si>
    <t>PF13375</t>
  </si>
  <si>
    <t>RnfC_N</t>
  </si>
  <si>
    <t>RnfC Barrel sandwich hybrid domain</t>
  </si>
  <si>
    <t>PF13376</t>
  </si>
  <si>
    <t>OmdA</t>
  </si>
  <si>
    <t>Bacteriocin-protection, YdeI or OmpD-Associated</t>
  </si>
  <si>
    <t>PF13377</t>
  </si>
  <si>
    <t>Peripla_BP_3</t>
  </si>
  <si>
    <t>Periplasmic binding protein-like domain</t>
  </si>
  <si>
    <t>PF13378</t>
  </si>
  <si>
    <t>MR_MLE_C</t>
  </si>
  <si>
    <t>Enolase C-terminal domain-like</t>
  </si>
  <si>
    <t>PF13379</t>
  </si>
  <si>
    <t>NMT1_2</t>
  </si>
  <si>
    <t>NMT1-like family</t>
  </si>
  <si>
    <t>PF13380</t>
  </si>
  <si>
    <t>CoA_binding_2</t>
  </si>
  <si>
    <t>PF13382</t>
  </si>
  <si>
    <t>Adenine_deam_C</t>
  </si>
  <si>
    <t>Adenine deaminase C-terminal domain</t>
  </si>
  <si>
    <t>PF13383</t>
  </si>
  <si>
    <t>Methyltransf_22</t>
  </si>
  <si>
    <t>PF13384</t>
  </si>
  <si>
    <t>HTH_23</t>
  </si>
  <si>
    <t>Homeodomain-like domain</t>
  </si>
  <si>
    <t>PF13385</t>
  </si>
  <si>
    <t>Laminin_G_3</t>
  </si>
  <si>
    <t>Concanavalin A-like lectin/glucanases superfamily</t>
  </si>
  <si>
    <t>PF13386</t>
  </si>
  <si>
    <t>DsbD_2</t>
  </si>
  <si>
    <t xml:space="preserve">Cytochrome C biogenesis protein transmembrane region </t>
  </si>
  <si>
    <t>PF13387</t>
  </si>
  <si>
    <t>Domain of unknown function (DUF415)</t>
  </si>
  <si>
    <t>PF13388</t>
  </si>
  <si>
    <t>PF13389</t>
  </si>
  <si>
    <t>PF13390</t>
  </si>
  <si>
    <t>PF13391</t>
  </si>
  <si>
    <t>HNH_2</t>
  </si>
  <si>
    <t>PF13392</t>
  </si>
  <si>
    <t>HNH_3</t>
  </si>
  <si>
    <t>PF13393</t>
  </si>
  <si>
    <t>tRNA-synt_His</t>
  </si>
  <si>
    <t>Histidyl-tRNA synthetase</t>
  </si>
  <si>
    <t>PF13394</t>
  </si>
  <si>
    <t>Fer4_14</t>
  </si>
  <si>
    <t>PF13395</t>
  </si>
  <si>
    <t>HNH_4</t>
  </si>
  <si>
    <t>PF13396</t>
  </si>
  <si>
    <t>PLDc_N</t>
  </si>
  <si>
    <t>Phospholipase_D-nuclease N-terminal</t>
  </si>
  <si>
    <t>PF13397</t>
  </si>
  <si>
    <t>RbpA</t>
  </si>
  <si>
    <t>RNA polymerase-binding protein</t>
  </si>
  <si>
    <t>PF13398</t>
  </si>
  <si>
    <t>Peptidase_M5B</t>
  </si>
  <si>
    <t>Peptidase M5B-like</t>
  </si>
  <si>
    <t>PF13399</t>
  </si>
  <si>
    <t>LytR_C</t>
  </si>
  <si>
    <t>LytR cell envelope-related transcriptional attenuator</t>
  </si>
  <si>
    <t>PF13400</t>
  </si>
  <si>
    <t>Tad</t>
  </si>
  <si>
    <t>Putative Flp pilus-assembly TadE/G-like</t>
  </si>
  <si>
    <t>PF13401</t>
  </si>
  <si>
    <t>AAA_22</t>
  </si>
  <si>
    <t>PF13402</t>
  </si>
  <si>
    <t>Peptidase M6, enhancin and enhancin-like</t>
  </si>
  <si>
    <t>PF13403</t>
  </si>
  <si>
    <t>Hint_2</t>
  </si>
  <si>
    <t>Hint domain</t>
  </si>
  <si>
    <t>PF13404</t>
  </si>
  <si>
    <t>HTH_AsnC-type</t>
  </si>
  <si>
    <t>AsnC-type helix-turn-helix domain</t>
  </si>
  <si>
    <t>PF13405</t>
  </si>
  <si>
    <t>EF-hand_6</t>
  </si>
  <si>
    <t>PF13406</t>
  </si>
  <si>
    <t>SLT_2</t>
  </si>
  <si>
    <t>PF13407</t>
  </si>
  <si>
    <t>Peripla_BP_4</t>
  </si>
  <si>
    <t>Periplasmic binding protein domain</t>
  </si>
  <si>
    <t>PF13408</t>
  </si>
  <si>
    <t>Zn_ribbon_recom</t>
  </si>
  <si>
    <t>Recombinase zinc beta ribbon domain</t>
  </si>
  <si>
    <t>PF13409</t>
  </si>
  <si>
    <t>GST_N_2</t>
  </si>
  <si>
    <t>PF13410</t>
  </si>
  <si>
    <t>GST_C_2</t>
  </si>
  <si>
    <t>PF13411</t>
  </si>
  <si>
    <t>MerR_1</t>
  </si>
  <si>
    <t>MerR HTH family regulatory protein</t>
  </si>
  <si>
    <t>PF13412</t>
  </si>
  <si>
    <t>HTH_24</t>
  </si>
  <si>
    <t>Winged helix-turn-helix DNA-binding</t>
  </si>
  <si>
    <t>PF13413</t>
  </si>
  <si>
    <t>HTH_25</t>
  </si>
  <si>
    <t>PF13414</t>
  </si>
  <si>
    <t>TPR_11</t>
  </si>
  <si>
    <t>TPR repeat</t>
  </si>
  <si>
    <t>PF13415</t>
  </si>
  <si>
    <t>Kelch_3</t>
  </si>
  <si>
    <t>Galactose oxidase, central domain</t>
  </si>
  <si>
    <t>PF13416</t>
  </si>
  <si>
    <t>SBP_bac_8</t>
  </si>
  <si>
    <t>PF13417</t>
  </si>
  <si>
    <t>GST_N_3</t>
  </si>
  <si>
    <t>PF13418</t>
  </si>
  <si>
    <t>Kelch_4</t>
  </si>
  <si>
    <t>PF13419</t>
  </si>
  <si>
    <t>HAD_2</t>
  </si>
  <si>
    <t>PF13420</t>
  </si>
  <si>
    <t>Acetyltransf_4</t>
  </si>
  <si>
    <t>PF13421</t>
  </si>
  <si>
    <t>Band_7_1</t>
  </si>
  <si>
    <t>SPFH domain-Band 7 family</t>
  </si>
  <si>
    <t>PF13422</t>
  </si>
  <si>
    <t>Domain of unknown function (DUF411)</t>
  </si>
  <si>
    <t>PF13423</t>
  </si>
  <si>
    <t>UCH_1</t>
  </si>
  <si>
    <t>PF13424</t>
  </si>
  <si>
    <t>TPR_12</t>
  </si>
  <si>
    <t>PF13425</t>
  </si>
  <si>
    <t>O-antigen_lig</t>
  </si>
  <si>
    <t>O-antigen ligase like membrane protein</t>
  </si>
  <si>
    <t>PF13426</t>
  </si>
  <si>
    <t>PAS_9</t>
  </si>
  <si>
    <t>PF13427</t>
  </si>
  <si>
    <t>DUF4111</t>
  </si>
  <si>
    <t>Domain of unknown function (DUF4111)</t>
  </si>
  <si>
    <t>PF13428</t>
  </si>
  <si>
    <t>TPR_14</t>
  </si>
  <si>
    <t>PF13429</t>
  </si>
  <si>
    <t>TPR_15</t>
  </si>
  <si>
    <t>PF13430</t>
  </si>
  <si>
    <t>DUF4112</t>
  </si>
  <si>
    <t>Domain of unknown function (DUF4112)</t>
  </si>
  <si>
    <t>PF13431</t>
  </si>
  <si>
    <t>TPR_17</t>
  </si>
  <si>
    <t>PF13432</t>
  </si>
  <si>
    <t>TPR_16</t>
  </si>
  <si>
    <t>PF13433</t>
  </si>
  <si>
    <t>Peripla_BP_5</t>
  </si>
  <si>
    <t>PF13434</t>
  </si>
  <si>
    <t>K_oxygenase</t>
  </si>
  <si>
    <t>L-lysine 6-monooxygenase (NADPH-requiring)</t>
  </si>
  <si>
    <t>PF13435</t>
  </si>
  <si>
    <t>Cytochrome_C554</t>
  </si>
  <si>
    <t>Cytochrome c554 and c-prime</t>
  </si>
  <si>
    <t>PF13436</t>
  </si>
  <si>
    <t>Gly-zipper_OmpA</t>
  </si>
  <si>
    <t>Glycine-zipper domain</t>
  </si>
  <si>
    <t>PF13437</t>
  </si>
  <si>
    <t>HlyD_3</t>
  </si>
  <si>
    <t>PF13438</t>
  </si>
  <si>
    <t>DUF4113</t>
  </si>
  <si>
    <t>Domain of unknown function (DUF4113)</t>
  </si>
  <si>
    <t>PF13439</t>
  </si>
  <si>
    <t>Glyco_transf_4</t>
  </si>
  <si>
    <t>Glycosyltransferase Family 4</t>
  </si>
  <si>
    <t>PF13440</t>
  </si>
  <si>
    <t>Polysacc_synt_3</t>
  </si>
  <si>
    <t>PF13441</t>
  </si>
  <si>
    <t>Gly-zipper_YMGG</t>
  </si>
  <si>
    <t>YMGG-like Gly-zipper</t>
  </si>
  <si>
    <t>PF13442</t>
  </si>
  <si>
    <t>Cytochrome_CBB3</t>
  </si>
  <si>
    <t xml:space="preserve">Cytochrome C oxidase, cbb3-type, subunit III </t>
  </si>
  <si>
    <t>PF13443</t>
  </si>
  <si>
    <t>HTH_26</t>
  </si>
  <si>
    <t>Cro/C1-type HTH DNA-binding domain</t>
  </si>
  <si>
    <t>PF13444</t>
  </si>
  <si>
    <t>Acetyltransf_5</t>
  </si>
  <si>
    <t>PF13445</t>
  </si>
  <si>
    <t>zf-RING_UBOX</t>
  </si>
  <si>
    <t>RING-type zinc-finger</t>
  </si>
  <si>
    <t>PF13446</t>
  </si>
  <si>
    <t>RPT</t>
  </si>
  <si>
    <t>A repeated domain in UCH-protein</t>
  </si>
  <si>
    <t>PF13447</t>
  </si>
  <si>
    <t>Multi-haem_cyto</t>
  </si>
  <si>
    <t>Seven times multi-haem cytochrome CxxCH</t>
  </si>
  <si>
    <t>PF13448</t>
  </si>
  <si>
    <t>DUF4114</t>
  </si>
  <si>
    <t>Domain of unknown function (DUF4114)</t>
  </si>
  <si>
    <t>PF13449</t>
  </si>
  <si>
    <t>Phytase-like</t>
  </si>
  <si>
    <t>Esterase-like activity of phytase</t>
  </si>
  <si>
    <t>PF13450</t>
  </si>
  <si>
    <t>NAD_binding_8</t>
  </si>
  <si>
    <t>NAD(P)-binding Rossmann-like domain</t>
  </si>
  <si>
    <t>PF13451</t>
  </si>
  <si>
    <t>zf-trcl</t>
  </si>
  <si>
    <t>PF13452</t>
  </si>
  <si>
    <t>MaoC_dehydrat_N</t>
  </si>
  <si>
    <t>N-terminal half of MaoC dehydratase</t>
  </si>
  <si>
    <t>PF13453</t>
  </si>
  <si>
    <t>zf-TFIIB</t>
  </si>
  <si>
    <t>Transcription factor zinc-finger</t>
  </si>
  <si>
    <t>PF13454</t>
  </si>
  <si>
    <t>NAD_binding_9</t>
  </si>
  <si>
    <t>FAD-NAD(P)-binding</t>
  </si>
  <si>
    <t>PF13455</t>
  </si>
  <si>
    <t>MUG113</t>
  </si>
  <si>
    <t>Meiotically up-regulated gene 113</t>
  </si>
  <si>
    <t>PF13456</t>
  </si>
  <si>
    <t>RVT_3</t>
  </si>
  <si>
    <t>Reverse transcriptase-like</t>
  </si>
  <si>
    <t>PF13457</t>
  </si>
  <si>
    <t>SH3_8</t>
  </si>
  <si>
    <t>SH3-like domain</t>
  </si>
  <si>
    <t>PF13458</t>
  </si>
  <si>
    <t>Peripla_BP_6</t>
  </si>
  <si>
    <t>PF13459</t>
  </si>
  <si>
    <t>Fer4_15</t>
  </si>
  <si>
    <t>PF13460</t>
  </si>
  <si>
    <t xml:space="preserve">NAD(P)H-binding </t>
  </si>
  <si>
    <t>PF13462</t>
  </si>
  <si>
    <t>Thioredoxin_4</t>
  </si>
  <si>
    <t>PF13463</t>
  </si>
  <si>
    <t>HTH_27</t>
  </si>
  <si>
    <t>PF13464</t>
  </si>
  <si>
    <t>DUF4115</t>
  </si>
  <si>
    <t>Domain of unknown function (DUF4115)</t>
  </si>
  <si>
    <t>PF13465</t>
  </si>
  <si>
    <t>zf-H2C2_2</t>
  </si>
  <si>
    <t>Zinc-finger double domain</t>
  </si>
  <si>
    <t>PF13466</t>
  </si>
  <si>
    <t>STAS_2</t>
  </si>
  <si>
    <t>PF13467</t>
  </si>
  <si>
    <t>RHH_4</t>
  </si>
  <si>
    <t>PF13468</t>
  </si>
  <si>
    <t>Glyoxalase_3</t>
  </si>
  <si>
    <t>PF13469</t>
  </si>
  <si>
    <t>Sulfotransfer_3</t>
  </si>
  <si>
    <t>PF13470</t>
  </si>
  <si>
    <t>PIN_3</t>
  </si>
  <si>
    <t>PF13471</t>
  </si>
  <si>
    <t>Transglut_core3</t>
  </si>
  <si>
    <t>PF13472</t>
  </si>
  <si>
    <t>Lipase_GDSL_2</t>
  </si>
  <si>
    <t>GDSL-like Lipase/Acylhydrolase family</t>
  </si>
  <si>
    <t>PF13473</t>
  </si>
  <si>
    <t>Cupredoxin_1</t>
  </si>
  <si>
    <t>Cupredoxin-like domain</t>
  </si>
  <si>
    <t>PF13474</t>
  </si>
  <si>
    <t>SnoaL_3</t>
  </si>
  <si>
    <t>PF13475</t>
  </si>
  <si>
    <t>DUF4116</t>
  </si>
  <si>
    <t>Domain of unknown function (DUF4116)</t>
  </si>
  <si>
    <t>PF13476</t>
  </si>
  <si>
    <t>AAA_23</t>
  </si>
  <si>
    <t>PF13477</t>
  </si>
  <si>
    <t>Glyco_trans_4_2</t>
  </si>
  <si>
    <t>Glycosyl transferase 4-like</t>
  </si>
  <si>
    <t>PF13478</t>
  </si>
  <si>
    <t>XdhC_C</t>
  </si>
  <si>
    <t>XdhC Rossmann domain</t>
  </si>
  <si>
    <t>PF13479</t>
  </si>
  <si>
    <t>AAA_24</t>
  </si>
  <si>
    <t>PF13480</t>
  </si>
  <si>
    <t>Acetyltransf_6</t>
  </si>
  <si>
    <t>PF13481</t>
  </si>
  <si>
    <t>AAA_25</t>
  </si>
  <si>
    <t>PF13482</t>
  </si>
  <si>
    <t>RNase_H_2</t>
  </si>
  <si>
    <t>RNase_H superfamily</t>
  </si>
  <si>
    <t>PF13483</t>
  </si>
  <si>
    <t>Lactamase_B_3</t>
  </si>
  <si>
    <t>PF13484</t>
  </si>
  <si>
    <t>Fer4_16</t>
  </si>
  <si>
    <t>4Fe-4S double cluster binding domain</t>
  </si>
  <si>
    <t>PF13485</t>
  </si>
  <si>
    <t>Peptidase_MA_2</t>
  </si>
  <si>
    <t>Peptidase MA superfamily</t>
  </si>
  <si>
    <t>PF13486</t>
  </si>
  <si>
    <t>Dehalogenase</t>
  </si>
  <si>
    <t>Reductive dehalogenase subunit</t>
  </si>
  <si>
    <t>PF13487</t>
  </si>
  <si>
    <t>HD_5</t>
  </si>
  <si>
    <t>PF13488</t>
  </si>
  <si>
    <t>Gly-zipper_Omp</t>
  </si>
  <si>
    <t>Glycine zipper</t>
  </si>
  <si>
    <t>PF13489</t>
  </si>
  <si>
    <t>Methyltransf_23</t>
  </si>
  <si>
    <t>PF13490</t>
  </si>
  <si>
    <t>zf-HC2</t>
  </si>
  <si>
    <t>Putative zinc-finger</t>
  </si>
  <si>
    <t>PF13491</t>
  </si>
  <si>
    <t>FtsK_4TM</t>
  </si>
  <si>
    <t>4TM region of DNA translocase FtsK/SpoIIIE</t>
  </si>
  <si>
    <t>PF13492</t>
  </si>
  <si>
    <t>GAF_3</t>
  </si>
  <si>
    <t>PF13493</t>
  </si>
  <si>
    <t>DUF4118</t>
  </si>
  <si>
    <t>Domain of unknown function (DUF4118)</t>
  </si>
  <si>
    <t>PF13494</t>
  </si>
  <si>
    <t>DUF4119</t>
  </si>
  <si>
    <t>Domain of unknown function, B. Theta Gene description (DUF4119)</t>
  </si>
  <si>
    <t>PF13495</t>
  </si>
  <si>
    <t>Phage_int_SAM_4</t>
  </si>
  <si>
    <t>PF13496</t>
  </si>
  <si>
    <t>PF13497</t>
  </si>
  <si>
    <t>DUF4121</t>
  </si>
  <si>
    <t>Domain of unknown function (DUF4121)</t>
  </si>
  <si>
    <t>PF13498</t>
  </si>
  <si>
    <t>DUF4122</t>
  </si>
  <si>
    <t>Domain of unknown function (DUF4122)</t>
  </si>
  <si>
    <t>PF13499</t>
  </si>
  <si>
    <t>EF-hand_7</t>
  </si>
  <si>
    <t>EF-hand domain pair</t>
  </si>
  <si>
    <t>PF13500</t>
  </si>
  <si>
    <t>AAA_26</t>
  </si>
  <si>
    <t>PF13501</t>
  </si>
  <si>
    <t>SoxY</t>
  </si>
  <si>
    <t>Sulfur oxidation protein SoxY</t>
  </si>
  <si>
    <t>PF13502</t>
  </si>
  <si>
    <t>AsmA_2</t>
  </si>
  <si>
    <t>PF13503</t>
  </si>
  <si>
    <t>DUF4123</t>
  </si>
  <si>
    <t>Domain of unknown function (DUF4123)</t>
  </si>
  <si>
    <t>PF13505</t>
  </si>
  <si>
    <t>OMP_b-brl</t>
  </si>
  <si>
    <t>Outer membrane protein beta-barrel domain</t>
  </si>
  <si>
    <t>PF13506</t>
  </si>
  <si>
    <t>Glyco_transf_21</t>
  </si>
  <si>
    <t>Glycosyl transferase family 21</t>
  </si>
  <si>
    <t>PF13507</t>
  </si>
  <si>
    <t>GATase_5</t>
  </si>
  <si>
    <t>PF13508</t>
  </si>
  <si>
    <t>Acetyltransf_7</t>
  </si>
  <si>
    <t>PF13509</t>
  </si>
  <si>
    <t>S1_2</t>
  </si>
  <si>
    <t>S1 domain</t>
  </si>
  <si>
    <t>PF13510</t>
  </si>
  <si>
    <t>Fer2_4</t>
  </si>
  <si>
    <t>PF13511</t>
  </si>
  <si>
    <t>DUF4124</t>
  </si>
  <si>
    <t>Domain of unknown function (DUF4124)</t>
  </si>
  <si>
    <t>PF13512</t>
  </si>
  <si>
    <t>TPR_18</t>
  </si>
  <si>
    <t>PF13513</t>
  </si>
  <si>
    <t>HEAT_EZ</t>
  </si>
  <si>
    <t>HEAT-like repeat</t>
  </si>
  <si>
    <t>PF13514</t>
  </si>
  <si>
    <t>AAA_27</t>
  </si>
  <si>
    <t>PF13515</t>
  </si>
  <si>
    <t>FUSC_2</t>
  </si>
  <si>
    <t>Fusaric acid resistance protein-like</t>
  </si>
  <si>
    <t>PF13516</t>
  </si>
  <si>
    <t>LRR_6</t>
  </si>
  <si>
    <t>Leucine Rich repeat</t>
  </si>
  <si>
    <t>PF13517</t>
  </si>
  <si>
    <t>VCBS</t>
  </si>
  <si>
    <t>Repeat domain in Vibrio, Colwellia, Bradyrhizobium and Shewanella</t>
  </si>
  <si>
    <t>PF13518</t>
  </si>
  <si>
    <t>HTH_28</t>
  </si>
  <si>
    <t>PF13519</t>
  </si>
  <si>
    <t>VWA_2</t>
  </si>
  <si>
    <t>PF13520</t>
  </si>
  <si>
    <t>AA_permease_2</t>
  </si>
  <si>
    <t>PF13521</t>
  </si>
  <si>
    <t>AAA_28</t>
  </si>
  <si>
    <t>PF13522</t>
  </si>
  <si>
    <t>GATase_6</t>
  </si>
  <si>
    <t>Glutamine amidotransferase domain</t>
  </si>
  <si>
    <t>PF13523</t>
  </si>
  <si>
    <t>Acetyltransf_8</t>
  </si>
  <si>
    <t>PF13524</t>
  </si>
  <si>
    <t>Glyco_trans_1_2</t>
  </si>
  <si>
    <t>PF13525</t>
  </si>
  <si>
    <t>YfiO</t>
  </si>
  <si>
    <t>Outer membrane lipoprotein</t>
  </si>
  <si>
    <t>PF13526</t>
  </si>
  <si>
    <t>DUF4125</t>
  </si>
  <si>
    <t>Protein of unknown function (DUF4125)</t>
  </si>
  <si>
    <t>PF13527</t>
  </si>
  <si>
    <t>Acetyltransf_9</t>
  </si>
  <si>
    <t>PF13528</t>
  </si>
  <si>
    <t>Glyco_trans_1_3</t>
  </si>
  <si>
    <t>Glycosyl transferase family 1</t>
  </si>
  <si>
    <t>PF13529</t>
  </si>
  <si>
    <t>Peptidase_C39_2</t>
  </si>
  <si>
    <t>PF13530</t>
  </si>
  <si>
    <t>SCP2_2</t>
  </si>
  <si>
    <t>Sterol carrier protein domain</t>
  </si>
  <si>
    <t>PF13531</t>
  </si>
  <si>
    <t>SBP_bac_11</t>
  </si>
  <si>
    <t>PF13532</t>
  </si>
  <si>
    <t>2OG-FeII_Oxy_2</t>
  </si>
  <si>
    <t>PF13533</t>
  </si>
  <si>
    <t>Biotin_lipoyl_2</t>
  </si>
  <si>
    <t>Biotin-lipoyl like</t>
  </si>
  <si>
    <t>PF13534</t>
  </si>
  <si>
    <t>Fer4_17</t>
  </si>
  <si>
    <t>PF13535</t>
  </si>
  <si>
    <t>ATP-grasp_4</t>
  </si>
  <si>
    <t>PF13536</t>
  </si>
  <si>
    <t>EmrE</t>
  </si>
  <si>
    <t>Putative multidrug resistance efflux transporter</t>
  </si>
  <si>
    <t>PF13537</t>
  </si>
  <si>
    <t>GATase_7</t>
  </si>
  <si>
    <t>PF13538</t>
  </si>
  <si>
    <t>UvrD_C_2</t>
  </si>
  <si>
    <t>PF13539</t>
  </si>
  <si>
    <t>Peptidase_M15_4</t>
  </si>
  <si>
    <t>PF13540</t>
  </si>
  <si>
    <t>RCC1_2</t>
  </si>
  <si>
    <t>PF13541</t>
  </si>
  <si>
    <t>ChlI</t>
  </si>
  <si>
    <t>Subunit ChlI of Mg-chelatase</t>
  </si>
  <si>
    <t>PF13542</t>
  </si>
  <si>
    <t>HTH_Tnp_ISL3</t>
  </si>
  <si>
    <t>Helix-turn-helix domain of transposase family ISL3</t>
  </si>
  <si>
    <t>PF13543</t>
  </si>
  <si>
    <t>KSR1-SAM</t>
  </si>
  <si>
    <t>SAM like domain present in kinase suppressor RAS 1</t>
  </si>
  <si>
    <t>PF13544</t>
  </si>
  <si>
    <t>N_methyl_2</t>
  </si>
  <si>
    <t>Type IV pilin N-term methylation site GFxxxE</t>
  </si>
  <si>
    <t>PF13545</t>
  </si>
  <si>
    <t>HTH_Crp_2</t>
  </si>
  <si>
    <t>Crp-like helix-turn-helix domain</t>
  </si>
  <si>
    <t>PF13546</t>
  </si>
  <si>
    <t>DDE_5</t>
  </si>
  <si>
    <t>PF13547</t>
  </si>
  <si>
    <t>GTA_TIM</t>
  </si>
  <si>
    <t>GTA TIM-barrel-like domain</t>
  </si>
  <si>
    <t>PF13548</t>
  </si>
  <si>
    <t>DUF4126</t>
  </si>
  <si>
    <t>Domain of unknown function (DUF4126)</t>
  </si>
  <si>
    <t>PF13549</t>
  </si>
  <si>
    <t>ATP-grasp_5</t>
  </si>
  <si>
    <t>PF13550</t>
  </si>
  <si>
    <t>Phage-tail_3</t>
  </si>
  <si>
    <t>Putative phage tail protein</t>
  </si>
  <si>
    <t>PF13551</t>
  </si>
  <si>
    <t>HTH_29</t>
  </si>
  <si>
    <t>PF13552</t>
  </si>
  <si>
    <t>DUF4127</t>
  </si>
  <si>
    <t>Protein of unknown function (DUF4127)</t>
  </si>
  <si>
    <t>PF13553</t>
  </si>
  <si>
    <t>FIIND</t>
  </si>
  <si>
    <t>Function to find</t>
  </si>
  <si>
    <t>PF13554</t>
  </si>
  <si>
    <t>DUF4128</t>
  </si>
  <si>
    <t>Bacteriophage related domain of unknown function</t>
  </si>
  <si>
    <t>PF13555</t>
  </si>
  <si>
    <t>AAA_29</t>
  </si>
  <si>
    <t>P-loop containing region of AAA domain</t>
  </si>
  <si>
    <t>PF13556</t>
  </si>
  <si>
    <t>PucR C-terminal helix-turn-helix domain</t>
  </si>
  <si>
    <t>PF13557</t>
  </si>
  <si>
    <t>Phenol_MetA_deg</t>
  </si>
  <si>
    <t>Putative MetA-pathway of phenol degradation</t>
  </si>
  <si>
    <t>PF13558</t>
  </si>
  <si>
    <t>SbcCD_C</t>
  </si>
  <si>
    <t>Putative exonuclease SbcCD, C subunit</t>
  </si>
  <si>
    <t>PF13559</t>
  </si>
  <si>
    <t>DUF4129</t>
  </si>
  <si>
    <t>Domain of unknown function (DUF4129)</t>
  </si>
  <si>
    <t>PF13560</t>
  </si>
  <si>
    <t>HTH_31</t>
  </si>
  <si>
    <t>PF13561</t>
  </si>
  <si>
    <t>adh_short_C2</t>
  </si>
  <si>
    <t>Enoyl-(Acyl carrier protein) reductase</t>
  </si>
  <si>
    <t>PF13562</t>
  </si>
  <si>
    <t>NTP_transf_4</t>
  </si>
  <si>
    <t>Sugar nucleotidyl transferase</t>
  </si>
  <si>
    <t>PF13563</t>
  </si>
  <si>
    <t>2_5_RNA_ligase2</t>
  </si>
  <si>
    <t>2'-5' RNA ligase superfamily</t>
  </si>
  <si>
    <t>PF13564</t>
  </si>
  <si>
    <t>DoxX_2</t>
  </si>
  <si>
    <t>DoxX-like family</t>
  </si>
  <si>
    <t>PF13565</t>
  </si>
  <si>
    <t>HTH_32</t>
  </si>
  <si>
    <t>PF13566</t>
  </si>
  <si>
    <t>Domain of unknown function (DUF413</t>
  </si>
  <si>
    <t>PF13567</t>
  </si>
  <si>
    <t>DUF4131</t>
  </si>
  <si>
    <t>Domain of unknown function (DUF4131)</t>
  </si>
  <si>
    <t>PF13568</t>
  </si>
  <si>
    <t>OMP_b-brl_2</t>
  </si>
  <si>
    <t>PF13569</t>
  </si>
  <si>
    <t>DUF4132</t>
  </si>
  <si>
    <t>Domain of unknown function (DUF4132)</t>
  </si>
  <si>
    <t>PF13570</t>
  </si>
  <si>
    <t>PQQ_3</t>
  </si>
  <si>
    <t>PF13571</t>
  </si>
  <si>
    <t>DUF4133</t>
  </si>
  <si>
    <t>Domain of unknown function (DUF4133)</t>
  </si>
  <si>
    <t>PF13572</t>
  </si>
  <si>
    <t>DUF4134</t>
  </si>
  <si>
    <t>Domain of unknown function (DUF4134)</t>
  </si>
  <si>
    <t>PF13573</t>
  </si>
  <si>
    <t>SprB</t>
  </si>
  <si>
    <t>SprB repeat</t>
  </si>
  <si>
    <t>PF13574</t>
  </si>
  <si>
    <t>Reprolysin_2</t>
  </si>
  <si>
    <t>Metallo-peptidase family M12B Reprolysin-like</t>
  </si>
  <si>
    <t>PF13575</t>
  </si>
  <si>
    <t>DUF4135</t>
  </si>
  <si>
    <t>Domain of unknown function (DUF4135)</t>
  </si>
  <si>
    <t>PF13576</t>
  </si>
  <si>
    <t>Pentapeptide_3</t>
  </si>
  <si>
    <t>Pentapeptide repeats (9 copies)</t>
  </si>
  <si>
    <t>PF13577</t>
  </si>
  <si>
    <t>SnoaL_4</t>
  </si>
  <si>
    <t>PF13578</t>
  </si>
  <si>
    <t>Methyltransf_24</t>
  </si>
  <si>
    <t>PF13579</t>
  </si>
  <si>
    <t>Glyco_trans_4_4</t>
  </si>
  <si>
    <t>Glycosyl transferase 4-like domain</t>
  </si>
  <si>
    <t>PF13580</t>
  </si>
  <si>
    <t>SIS_2</t>
  </si>
  <si>
    <t>PF13581</t>
  </si>
  <si>
    <t>HATPase_c_2</t>
  </si>
  <si>
    <t>Histidine kinase-like ATPase domain</t>
  </si>
  <si>
    <t>PF13582</t>
  </si>
  <si>
    <t>Reprolysin_3</t>
  </si>
  <si>
    <t>PF13583</t>
  </si>
  <si>
    <t>Reprolysin_4</t>
  </si>
  <si>
    <t>PF13584</t>
  </si>
  <si>
    <t>BatD</t>
  </si>
  <si>
    <t>Oxygen tolerance</t>
  </si>
  <si>
    <t>PF13585</t>
  </si>
  <si>
    <t>CHU_C</t>
  </si>
  <si>
    <t>C-terminal domain of CHU protein family</t>
  </si>
  <si>
    <t>PF13586</t>
  </si>
  <si>
    <t>DDE_Tnp_1_2</t>
  </si>
  <si>
    <t>PF13588</t>
  </si>
  <si>
    <t>HSDR_N_2</t>
  </si>
  <si>
    <t>PF13589</t>
  </si>
  <si>
    <t>HATPase_c_3</t>
  </si>
  <si>
    <t>PF13590</t>
  </si>
  <si>
    <t>DUF4136</t>
  </si>
  <si>
    <t>Domain of unknown function (DUF4136)</t>
  </si>
  <si>
    <t>PF13591</t>
  </si>
  <si>
    <t>MerR_2</t>
  </si>
  <si>
    <t>PF13592</t>
  </si>
  <si>
    <t>HTH_33</t>
  </si>
  <si>
    <t>PF13593</t>
  </si>
  <si>
    <t>SBF_like</t>
  </si>
  <si>
    <t>SBF-like CPA transporter family (DUF4137)</t>
  </si>
  <si>
    <t>PF13595</t>
  </si>
  <si>
    <t>DUF4138</t>
  </si>
  <si>
    <t>Domain of unknown function (DUF4138)</t>
  </si>
  <si>
    <t>PF13596</t>
  </si>
  <si>
    <t>PAS_1</t>
  </si>
  <si>
    <t>PF13597</t>
  </si>
  <si>
    <t>NRDD</t>
  </si>
  <si>
    <t>Anaerobic ribonucleoside-triphosphate reductase</t>
  </si>
  <si>
    <t>PF13598</t>
  </si>
  <si>
    <t>DUF4139</t>
  </si>
  <si>
    <t>Domain of unknown function (DUF4139)</t>
  </si>
  <si>
    <t>PF13599</t>
  </si>
  <si>
    <t>Pentapeptide_4</t>
  </si>
  <si>
    <t>PF13600</t>
  </si>
  <si>
    <t>N-terminal domain of unknown function (DUF414)</t>
  </si>
  <si>
    <t>PF13601</t>
  </si>
  <si>
    <t>HTH_34</t>
  </si>
  <si>
    <t>PF13602</t>
  </si>
  <si>
    <t>ADH_zinc_N_2</t>
  </si>
  <si>
    <t>PF13603</t>
  </si>
  <si>
    <t>tRNA-synt_1_2</t>
  </si>
  <si>
    <t>Leucyl-tRNA synthetase, Domain 2</t>
  </si>
  <si>
    <t>PF13604</t>
  </si>
  <si>
    <t>PF13605</t>
  </si>
  <si>
    <t>DUF4141</t>
  </si>
  <si>
    <t>Domain of unknown function (DUF4141)</t>
  </si>
  <si>
    <t>PF13606</t>
  </si>
  <si>
    <t>Ank_3</t>
  </si>
  <si>
    <t>PF13607</t>
  </si>
  <si>
    <t>Succ_CoA_lig</t>
  </si>
  <si>
    <t>Succinyl-CoA ligase like flavodoxin domain</t>
  </si>
  <si>
    <t>PF13608</t>
  </si>
  <si>
    <t>Potyvirid-P3</t>
  </si>
  <si>
    <t>Protein P3 of Potyviral polyprotein</t>
  </si>
  <si>
    <t>PF13609</t>
  </si>
  <si>
    <t>Porin_4</t>
  </si>
  <si>
    <t>PF13610</t>
  </si>
  <si>
    <t>DDE_Tnp_IS24</t>
  </si>
  <si>
    <t>DDE domain</t>
  </si>
  <si>
    <t>PF13611</t>
  </si>
  <si>
    <t>Peptidase_S76</t>
  </si>
  <si>
    <t>Serine peptidase of plant viral polyprotein, P1</t>
  </si>
  <si>
    <t>PF13612</t>
  </si>
  <si>
    <t>DDE_Tnp_1_3</t>
  </si>
  <si>
    <t>PF13613</t>
  </si>
  <si>
    <t>HTH_Tnp_4</t>
  </si>
  <si>
    <t>Helix-turn-helix of DDE superfamily endonuclease</t>
  </si>
  <si>
    <t>PF13614</t>
  </si>
  <si>
    <t>AAA_31</t>
  </si>
  <si>
    <t>PF13616</t>
  </si>
  <si>
    <t>Rotamase_3</t>
  </si>
  <si>
    <t>PF13617</t>
  </si>
  <si>
    <t>Lipoprotein_19</t>
  </si>
  <si>
    <t>YnbE-like lipoprotein</t>
  </si>
  <si>
    <t>PF13618</t>
  </si>
  <si>
    <t>Gluconate_2-dh3</t>
  </si>
  <si>
    <t>Gluconate 2-dehydrogenase subunit 3</t>
  </si>
  <si>
    <t>PF13619</t>
  </si>
  <si>
    <t>KTSC</t>
  </si>
  <si>
    <t>KTSC domain</t>
  </si>
  <si>
    <t>PF13620</t>
  </si>
  <si>
    <t>CarboxypepD_reg</t>
  </si>
  <si>
    <t>Carboxypeptidase regulatory-like domain</t>
  </si>
  <si>
    <t>PF13621</t>
  </si>
  <si>
    <t>Cupin_8</t>
  </si>
  <si>
    <t>Cupin-like domain</t>
  </si>
  <si>
    <t>PF13622</t>
  </si>
  <si>
    <t>4HBT_3</t>
  </si>
  <si>
    <t>PF13623</t>
  </si>
  <si>
    <t>SurA_N_2</t>
  </si>
  <si>
    <t>PF13624</t>
  </si>
  <si>
    <t>SurA_N_3</t>
  </si>
  <si>
    <t>PF13625</t>
  </si>
  <si>
    <t>Helicase_C_3</t>
  </si>
  <si>
    <t>PF13627</t>
  </si>
  <si>
    <t>LPAM_2</t>
  </si>
  <si>
    <t>Prokaryotic lipoprotein-attachment site</t>
  </si>
  <si>
    <t>PF13628</t>
  </si>
  <si>
    <t>DUF4142</t>
  </si>
  <si>
    <t>Domain of unknown function (DUF4142)</t>
  </si>
  <si>
    <t>PF13629</t>
  </si>
  <si>
    <t>T2SS-T3SS_pil_N</t>
  </si>
  <si>
    <t>Pilus formation protein N terminal region</t>
  </si>
  <si>
    <t>PF13630</t>
  </si>
  <si>
    <t>SdpI</t>
  </si>
  <si>
    <t>SdpI/YhfL protein family</t>
  </si>
  <si>
    <t>PF13631</t>
  </si>
  <si>
    <t>Cytochrom_B_N_2</t>
  </si>
  <si>
    <t>Cytochrome b(N-terminal)/b6/petB</t>
  </si>
  <si>
    <t>PF13632</t>
  </si>
  <si>
    <t>Glyco_trans_2_3</t>
  </si>
  <si>
    <t>Glycosyl transferase family group 2</t>
  </si>
  <si>
    <t>PF13633</t>
  </si>
  <si>
    <t>N_methyl_3</t>
  </si>
  <si>
    <t>Prokaryotic N-terminal methylation site</t>
  </si>
  <si>
    <t>PF13634</t>
  </si>
  <si>
    <t>Nucleoporin_FG</t>
  </si>
  <si>
    <t>Nucleoporin FG repeat region</t>
  </si>
  <si>
    <t>PF13635</t>
  </si>
  <si>
    <t>DUF4143</t>
  </si>
  <si>
    <t>Domain of unknown function (DUF4143)</t>
  </si>
  <si>
    <t>PF13636</t>
  </si>
  <si>
    <t>Methyltranf_PUA</t>
  </si>
  <si>
    <t>RNA-binding PUA-like domain of methyltransferase RsmF</t>
  </si>
  <si>
    <t>PF13637</t>
  </si>
  <si>
    <t>Ank_4</t>
  </si>
  <si>
    <t>Ankyrin repeats (many copies)</t>
  </si>
  <si>
    <t>PF13638</t>
  </si>
  <si>
    <t>PIN_4</t>
  </si>
  <si>
    <t>PF13639</t>
  </si>
  <si>
    <t>zf-RING_2</t>
  </si>
  <si>
    <t>Ring finger domain</t>
  </si>
  <si>
    <t>PF13640</t>
  </si>
  <si>
    <t>2OG-FeII_Oxy_3</t>
  </si>
  <si>
    <t>PF13641</t>
  </si>
  <si>
    <t>Glyco_tranf_2_3</t>
  </si>
  <si>
    <t>PF13642</t>
  </si>
  <si>
    <t>DUF4144</t>
  </si>
  <si>
    <t>protein structure with unknown function</t>
  </si>
  <si>
    <t>PF13643</t>
  </si>
  <si>
    <t>DUF4145</t>
  </si>
  <si>
    <t>Domain of unknown function (DUF4145)</t>
  </si>
  <si>
    <t>PF13644</t>
  </si>
  <si>
    <t>DKNYY</t>
  </si>
  <si>
    <t>DKNYY family</t>
  </si>
  <si>
    <t>PF13645</t>
  </si>
  <si>
    <t>YkuD_2</t>
  </si>
  <si>
    <t>PF13646</t>
  </si>
  <si>
    <t>HEAT_2</t>
  </si>
  <si>
    <t>HEAT repeats</t>
  </si>
  <si>
    <t>PF13647</t>
  </si>
  <si>
    <t>Glycosyl hydrolase family 8 of chitosanase A</t>
  </si>
  <si>
    <t>PF13648</t>
  </si>
  <si>
    <t>Lipocalin_4</t>
  </si>
  <si>
    <t>PF13649</t>
  </si>
  <si>
    <t>Methyltransf_25</t>
  </si>
  <si>
    <t>PF13650</t>
  </si>
  <si>
    <t>Asp_protease_2</t>
  </si>
  <si>
    <t>PF13651</t>
  </si>
  <si>
    <t>EcoRI_methylase</t>
  </si>
  <si>
    <t>Adenine-specific methyltransferase EcoRI</t>
  </si>
  <si>
    <t>PF13652</t>
  </si>
  <si>
    <t>QSregVF</t>
  </si>
  <si>
    <t>PF13653</t>
  </si>
  <si>
    <t>GDPD_2</t>
  </si>
  <si>
    <t>PF13654</t>
  </si>
  <si>
    <t>AAA_32</t>
  </si>
  <si>
    <t>PF13655</t>
  </si>
  <si>
    <t>RVT_N</t>
  </si>
  <si>
    <t>N-terminal domain of reverse transcriptase</t>
  </si>
  <si>
    <t>PF13656</t>
  </si>
  <si>
    <t>RNA_pol_L_2</t>
  </si>
  <si>
    <t>PF13657</t>
  </si>
  <si>
    <t>Couple_hipA</t>
  </si>
  <si>
    <t>HipA N-terminal domain</t>
  </si>
  <si>
    <t>PF13660</t>
  </si>
  <si>
    <t>DUF4147</t>
  </si>
  <si>
    <t>Domain of unknown function (DUF4147)</t>
  </si>
  <si>
    <t>PF13661</t>
  </si>
  <si>
    <t>2OG-FeII_Oxy_4</t>
  </si>
  <si>
    <t>PF13662</t>
  </si>
  <si>
    <t>Toprim_4</t>
  </si>
  <si>
    <t>PF13663</t>
  </si>
  <si>
    <t>DUF4148</t>
  </si>
  <si>
    <t>Domain of unknown function (DUF4148)</t>
  </si>
  <si>
    <t>PF13664</t>
  </si>
  <si>
    <t>DUF4149</t>
  </si>
  <si>
    <t>Domain of unknown function (DUF4149)</t>
  </si>
  <si>
    <t>PF13665</t>
  </si>
  <si>
    <t>PF13667</t>
  </si>
  <si>
    <t>ThiC-associated</t>
  </si>
  <si>
    <t xml:space="preserve">ThiC-associated domain </t>
  </si>
  <si>
    <t>PF13668</t>
  </si>
  <si>
    <t>Ferritin_2</t>
  </si>
  <si>
    <t>PF13669</t>
  </si>
  <si>
    <t>Glyoxalase_4</t>
  </si>
  <si>
    <t>PF13670</t>
  </si>
  <si>
    <t>PepSY_2</t>
  </si>
  <si>
    <t>PF13671</t>
  </si>
  <si>
    <t>AAA_33</t>
  </si>
  <si>
    <t>PF13672</t>
  </si>
  <si>
    <t>PP2C_2</t>
  </si>
  <si>
    <t>PF13673</t>
  </si>
  <si>
    <t>PF13675</t>
  </si>
  <si>
    <t>PilJ</t>
  </si>
  <si>
    <t>Type IV pili methyl-accepting chemotaxis transducer N-term</t>
  </si>
  <si>
    <t>PF13676</t>
  </si>
  <si>
    <t>TIR_2</t>
  </si>
  <si>
    <t>PF13677</t>
  </si>
  <si>
    <t>MotB_plug</t>
  </si>
  <si>
    <t xml:space="preserve">Membrane MotB of proton-channel complex MotA/MotB </t>
  </si>
  <si>
    <t>PF13678</t>
  </si>
  <si>
    <t>Peptidase_M85</t>
  </si>
  <si>
    <t>NFkB-p65-degrading zinc protease</t>
  </si>
  <si>
    <t>PF13679</t>
  </si>
  <si>
    <t>Methyltransf_32</t>
  </si>
  <si>
    <t>PF13680</t>
  </si>
  <si>
    <t>DUF4152</t>
  </si>
  <si>
    <t>Protein of unknown function (DUF4152)</t>
  </si>
  <si>
    <t>PF13681</t>
  </si>
  <si>
    <t>PilX</t>
  </si>
  <si>
    <t>Type IV pilus assembly protein PilX C-term</t>
  </si>
  <si>
    <t>PF13682</t>
  </si>
  <si>
    <t>CZB</t>
  </si>
  <si>
    <t>Chemoreceptor zinc-binding domain</t>
  </si>
  <si>
    <t>PF13683</t>
  </si>
  <si>
    <t>rve_3</t>
  </si>
  <si>
    <t>PF13684</t>
  </si>
  <si>
    <t>Dak1_2</t>
  </si>
  <si>
    <t>Dihydroxyacetone kinase family</t>
  </si>
  <si>
    <t>PF13685</t>
  </si>
  <si>
    <t>Fe-ADH_2</t>
  </si>
  <si>
    <t>Iron-containing alcohol dehydrogenase</t>
  </si>
  <si>
    <t>PF13686</t>
  </si>
  <si>
    <t>DrsE_2</t>
  </si>
  <si>
    <t>DsrE/DsrF/DrsH-like family</t>
  </si>
  <si>
    <t>PF13687</t>
  </si>
  <si>
    <t>DUF4153</t>
  </si>
  <si>
    <t>Domain of unknown function (DUF4153)</t>
  </si>
  <si>
    <t>PF13688</t>
  </si>
  <si>
    <t>Reprolysin_5</t>
  </si>
  <si>
    <t>Metallo-peptidase family M12</t>
  </si>
  <si>
    <t>PF13689</t>
  </si>
  <si>
    <t>DUF4154</t>
  </si>
  <si>
    <t>Domain of unknown function (DUF4154)</t>
  </si>
  <si>
    <t>PF13690</t>
  </si>
  <si>
    <t>CheX</t>
  </si>
  <si>
    <t>Chemotaxis phosphatase CheX</t>
  </si>
  <si>
    <t>PF13691</t>
  </si>
  <si>
    <t>Lactamase_B_4</t>
  </si>
  <si>
    <t>tRNase Z endonuclease</t>
  </si>
  <si>
    <t>PF13692</t>
  </si>
  <si>
    <t>Glyco_trans_1_4</t>
  </si>
  <si>
    <t>PF13693</t>
  </si>
  <si>
    <t>HTH_35</t>
  </si>
  <si>
    <t>PF13694</t>
  </si>
  <si>
    <t>Hph</t>
  </si>
  <si>
    <t>Sec63/Sec62 complex-interacting family</t>
  </si>
  <si>
    <t>PF13695</t>
  </si>
  <si>
    <t>zf-3CxxC</t>
  </si>
  <si>
    <t>Zinc-binding domain</t>
  </si>
  <si>
    <t>PF13696</t>
  </si>
  <si>
    <t>zf-CCHC_2</t>
  </si>
  <si>
    <t>PF13698</t>
  </si>
  <si>
    <t>DUF4156</t>
  </si>
  <si>
    <t>Domain of unknown function (DUF4156)</t>
  </si>
  <si>
    <t>PF13699</t>
  </si>
  <si>
    <t>DUF4157</t>
  </si>
  <si>
    <t>Domain of unknown function (DUF4157)</t>
  </si>
  <si>
    <t>PF13700</t>
  </si>
  <si>
    <t>DUF4158</t>
  </si>
  <si>
    <t>Domain of unknown function (DUF4158)</t>
  </si>
  <si>
    <t>PF13701</t>
  </si>
  <si>
    <t>DDE_Tnp_1_4</t>
  </si>
  <si>
    <t>Transposase DDE domain group 1</t>
  </si>
  <si>
    <t>PF13702</t>
  </si>
  <si>
    <t>Lysozyme_like</t>
  </si>
  <si>
    <t>Lysozyme-like</t>
  </si>
  <si>
    <t>PF13704</t>
  </si>
  <si>
    <t>Glyco_tranf_2_4</t>
  </si>
  <si>
    <t>PF13705</t>
  </si>
  <si>
    <t>TRC8_N</t>
  </si>
  <si>
    <t>TRC8 N-terminal domain</t>
  </si>
  <si>
    <t>PF13707</t>
  </si>
  <si>
    <t>RloB</t>
  </si>
  <si>
    <t>RloB-like protein</t>
  </si>
  <si>
    <t>PF13708</t>
  </si>
  <si>
    <t>DUF4942</t>
  </si>
  <si>
    <t>Domain of unknown function (DUF4942)</t>
  </si>
  <si>
    <t>PF13709</t>
  </si>
  <si>
    <t>DUF4159</t>
  </si>
  <si>
    <t>Domain of unknown function (DUF4159)</t>
  </si>
  <si>
    <t>PF13710</t>
  </si>
  <si>
    <t>ACT_5</t>
  </si>
  <si>
    <t>PF13711</t>
  </si>
  <si>
    <t>Domain of unknown function (DUF416)</t>
  </si>
  <si>
    <t>PF13712</t>
  </si>
  <si>
    <t>Glyco_tranf_2_5</t>
  </si>
  <si>
    <t>Glycosyltransferase like family</t>
  </si>
  <si>
    <t>PF13713</t>
  </si>
  <si>
    <t>BRX_N</t>
  </si>
  <si>
    <t>Transcription factor BRX N-terminal domain</t>
  </si>
  <si>
    <t>PF13714</t>
  </si>
  <si>
    <t>PEP_mutase</t>
  </si>
  <si>
    <t>Phosphoenolpyruvate phosphomutase</t>
  </si>
  <si>
    <t>PF13715</t>
  </si>
  <si>
    <t>CarbopepD_reg_2</t>
  </si>
  <si>
    <t>CarboxypepD_reg-like domain</t>
  </si>
  <si>
    <t>PF13716</t>
  </si>
  <si>
    <t>CRAL_TRIO_2</t>
  </si>
  <si>
    <t>Divergent CRAL/TRIO domain</t>
  </si>
  <si>
    <t>PF13717</t>
  </si>
  <si>
    <t>zinc_ribbon_4</t>
  </si>
  <si>
    <t>PF13718</t>
  </si>
  <si>
    <t>GNAT_acetyltr_2</t>
  </si>
  <si>
    <t>GNAT acetyltransferase 2</t>
  </si>
  <si>
    <t>PF13719</t>
  </si>
  <si>
    <t>zinc_ribbon_5</t>
  </si>
  <si>
    <t>PF13720</t>
  </si>
  <si>
    <t>Acetyltransf_11</t>
  </si>
  <si>
    <t>Udp N-acetylglucosamine O-acyltransferase; Domain 2</t>
  </si>
  <si>
    <t>PF13721</t>
  </si>
  <si>
    <t>SecD-TM1</t>
  </si>
  <si>
    <t>SecD export protein N-terminal TM region</t>
  </si>
  <si>
    <t>PF13722</t>
  </si>
  <si>
    <t>CstA_5TM</t>
  </si>
  <si>
    <t>5TM C-terminal transporter carbon starvation CstA</t>
  </si>
  <si>
    <t>PF13723</t>
  </si>
  <si>
    <t>Ketoacyl-synt_2</t>
  </si>
  <si>
    <t>PF13724</t>
  </si>
  <si>
    <t>DNA_binding_2</t>
  </si>
  <si>
    <t>DNA-binding domain</t>
  </si>
  <si>
    <t>PF13725</t>
  </si>
  <si>
    <t>tRNA_bind_2</t>
  </si>
  <si>
    <t>Possible tRNA binding domain</t>
  </si>
  <si>
    <t>PF13726</t>
  </si>
  <si>
    <t>Na_H_antiport_2</t>
  </si>
  <si>
    <t>Na+-H+ antiporter family</t>
  </si>
  <si>
    <t>PF13727</t>
  </si>
  <si>
    <t>CoA_binding_3</t>
  </si>
  <si>
    <t>CoA-binding domain</t>
  </si>
  <si>
    <t>PF13728</t>
  </si>
  <si>
    <t>TraF</t>
  </si>
  <si>
    <t>F plasmid transfer operon protein</t>
  </si>
  <si>
    <t>PF13729</t>
  </si>
  <si>
    <t>TraF_2</t>
  </si>
  <si>
    <t>F plasmid transfer operon, TraF, protein</t>
  </si>
  <si>
    <t>PF13730</t>
  </si>
  <si>
    <t>HTH_36</t>
  </si>
  <si>
    <t>PF13731</t>
  </si>
  <si>
    <t>WxL</t>
  </si>
  <si>
    <t>WxL domain surface cell wall-binding</t>
  </si>
  <si>
    <t>PF13732</t>
  </si>
  <si>
    <t>DUF4162</t>
  </si>
  <si>
    <t>Domain of unknown function (DUF4162)</t>
  </si>
  <si>
    <t>PF13733</t>
  </si>
  <si>
    <t>Glyco_transf_7N</t>
  </si>
  <si>
    <t>N-terminal region of glycosyl transferase group 7</t>
  </si>
  <si>
    <t>PF13734</t>
  </si>
  <si>
    <t>Inhibitor_I69</t>
  </si>
  <si>
    <t>Spi protease inhibitor</t>
  </si>
  <si>
    <t>PF13735</t>
  </si>
  <si>
    <t>tRNA_NucTran2_2</t>
  </si>
  <si>
    <t>tRNA nucleotidyltransferase domain 2 putative</t>
  </si>
  <si>
    <t>PF13737</t>
  </si>
  <si>
    <t>DDE_Tnp_1_5</t>
  </si>
  <si>
    <t>PF13738</t>
  </si>
  <si>
    <t>Pyr_redox_3</t>
  </si>
  <si>
    <t>PF13739</t>
  </si>
  <si>
    <t>DUF4163</t>
  </si>
  <si>
    <t>Domain of unknown function (DUF4163)</t>
  </si>
  <si>
    <t>PF13740</t>
  </si>
  <si>
    <t>ACT_6</t>
  </si>
  <si>
    <t>PF13741</t>
  </si>
  <si>
    <t>MRP-S25</t>
  </si>
  <si>
    <t>Mitochondrial ribosomal protein S25</t>
  </si>
  <si>
    <t>PF13742</t>
  </si>
  <si>
    <t>tRNA_anti_2</t>
  </si>
  <si>
    <t>PF13743</t>
  </si>
  <si>
    <t>Thioredoxin_5</t>
  </si>
  <si>
    <t>PF13744</t>
  </si>
  <si>
    <t>HTH_37</t>
  </si>
  <si>
    <t>PF13745</t>
  </si>
  <si>
    <t>HxxPF_rpt</t>
  </si>
  <si>
    <t>HxxPF-repeated domain</t>
  </si>
  <si>
    <t>PF13746</t>
  </si>
  <si>
    <t>Fer4_18</t>
  </si>
  <si>
    <t>PF13747</t>
  </si>
  <si>
    <t>DUF4164</t>
  </si>
  <si>
    <t>Domain of unknown function (DUF4164)</t>
  </si>
  <si>
    <t>PF13748</t>
  </si>
  <si>
    <t>ABC_membrane_3</t>
  </si>
  <si>
    <t>PF13749</t>
  </si>
  <si>
    <t>HATPase_c_4</t>
  </si>
  <si>
    <t>Putative ATP-dependent DNA helicase recG C-terminal</t>
  </si>
  <si>
    <t>PF13750</t>
  </si>
  <si>
    <t>Big_3_3</t>
  </si>
  <si>
    <t>PF13751</t>
  </si>
  <si>
    <t>DDE_Tnp_1_6</t>
  </si>
  <si>
    <t>PF13752</t>
  </si>
  <si>
    <t>DUF4165</t>
  </si>
  <si>
    <t>Domain of unknown function (DUF4165)</t>
  </si>
  <si>
    <t>PF13753</t>
  </si>
  <si>
    <t>SWM_repeat</t>
  </si>
  <si>
    <t>Putative flagellar system-associated repeat</t>
  </si>
  <si>
    <t>PF13754</t>
  </si>
  <si>
    <t>Big_3_4</t>
  </si>
  <si>
    <t>PF13755</t>
  </si>
  <si>
    <t>Sensor_TM1</t>
  </si>
  <si>
    <t>Sensor N-terminal transmembrane domain</t>
  </si>
  <si>
    <t>PF13756</t>
  </si>
  <si>
    <t>Stimulus_sens_1</t>
  </si>
  <si>
    <t>Stimulus-sensing domain</t>
  </si>
  <si>
    <t>PF13757</t>
  </si>
  <si>
    <t>VIT_2</t>
  </si>
  <si>
    <t>PF13758</t>
  </si>
  <si>
    <t>Prefoldin_3</t>
  </si>
  <si>
    <t>PF13759</t>
  </si>
  <si>
    <t>2OG-FeII_Oxy_5</t>
  </si>
  <si>
    <t>Putative 2OG-Fe(II) oxygenase</t>
  </si>
  <si>
    <t>PF13761</t>
  </si>
  <si>
    <t>DUF4166</t>
  </si>
  <si>
    <t>Domain of unknown function (DUF4166)</t>
  </si>
  <si>
    <t>PF13762</t>
  </si>
  <si>
    <t>MNE1</t>
  </si>
  <si>
    <t>Mitochondrial splicing apparatus component</t>
  </si>
  <si>
    <t>PF13763</t>
  </si>
  <si>
    <t>DUF4167</t>
  </si>
  <si>
    <t>Domain of unknown function (DUF4167)</t>
  </si>
  <si>
    <t>PF13764</t>
  </si>
  <si>
    <t>E3_UbLigase_R4</t>
  </si>
  <si>
    <t>E3 ubiquitin-protein ligase UBR4</t>
  </si>
  <si>
    <t>PF13765</t>
  </si>
  <si>
    <t>PRY</t>
  </si>
  <si>
    <t>SPRY-associated domain</t>
  </si>
  <si>
    <t>PF13767</t>
  </si>
  <si>
    <t>DUF4168</t>
  </si>
  <si>
    <t>Domain of unknown function (DUF4168)</t>
  </si>
  <si>
    <t>PF13768</t>
  </si>
  <si>
    <t>VWA_3</t>
  </si>
  <si>
    <t>PF13769</t>
  </si>
  <si>
    <t>Virulence_fact</t>
  </si>
  <si>
    <t>Virulence factor</t>
  </si>
  <si>
    <t>PF13770</t>
  </si>
  <si>
    <t>DUF4169</t>
  </si>
  <si>
    <t>Domain of unknown function (DUF4169)</t>
  </si>
  <si>
    <t>PF13771</t>
  </si>
  <si>
    <t>zf-HC5HC2H</t>
  </si>
  <si>
    <t>PHD-like zinc-binding domain</t>
  </si>
  <si>
    <t>PF13772</t>
  </si>
  <si>
    <t>AIG2_2</t>
  </si>
  <si>
    <t>AIG2-like family</t>
  </si>
  <si>
    <t>PF13773</t>
  </si>
  <si>
    <t>Domain of unknown function (DUF417)</t>
  </si>
  <si>
    <t>PF13774</t>
  </si>
  <si>
    <t>Longin</t>
  </si>
  <si>
    <t>Regulated-SNARE-like domain</t>
  </si>
  <si>
    <t>PF13775</t>
  </si>
  <si>
    <t>DUF4171</t>
  </si>
  <si>
    <t>Domain of unknown function (DUF4171)</t>
  </si>
  <si>
    <t>PF13776</t>
  </si>
  <si>
    <t>DUF4172</t>
  </si>
  <si>
    <t>Domain of unknown function (DUF4172)</t>
  </si>
  <si>
    <t>PF13777</t>
  </si>
  <si>
    <t>DUF4173</t>
  </si>
  <si>
    <t>Domain of unknown function (DUF4173)</t>
  </si>
  <si>
    <t>PF13778</t>
  </si>
  <si>
    <t>DUF4174</t>
  </si>
  <si>
    <t>Domain of unknown function (DUF4174)</t>
  </si>
  <si>
    <t>PF13779</t>
  </si>
  <si>
    <t>DUF4175</t>
  </si>
  <si>
    <t>Domain of unknown function (DUF4175)</t>
  </si>
  <si>
    <t>PF13780</t>
  </si>
  <si>
    <t>DUF4176</t>
  </si>
  <si>
    <t>Domain of unknown function (DUF4176)</t>
  </si>
  <si>
    <t>PF13781</t>
  </si>
  <si>
    <t>DoxX_3</t>
  </si>
  <si>
    <t>PF13782</t>
  </si>
  <si>
    <t>SpoVAB</t>
  </si>
  <si>
    <t>Stage V sporulation protein AB</t>
  </si>
  <si>
    <t>PF13783</t>
  </si>
  <si>
    <t>DUF4177</t>
  </si>
  <si>
    <t>Domain of unknown function (DUF4177)</t>
  </si>
  <si>
    <t>PF13784</t>
  </si>
  <si>
    <t>Fic_N</t>
  </si>
  <si>
    <t>Fic/DOC family N-terminal</t>
  </si>
  <si>
    <t>PF13785</t>
  </si>
  <si>
    <t>DUF4178</t>
  </si>
  <si>
    <t>Domain of unknown function (DUF4178)</t>
  </si>
  <si>
    <t>PF13786</t>
  </si>
  <si>
    <t>DUF4179</t>
  </si>
  <si>
    <t>Domain of unknown function (DUF4179)</t>
  </si>
  <si>
    <t>PF13787</t>
  </si>
  <si>
    <t>HXXEE</t>
  </si>
  <si>
    <t>Protein of unknown function with HXXEE motif</t>
  </si>
  <si>
    <t>PF13788</t>
  </si>
  <si>
    <t>PF13789</t>
  </si>
  <si>
    <t>DUF4181</t>
  </si>
  <si>
    <t>Domain of unknown function (DUF4181)</t>
  </si>
  <si>
    <t>PF13790</t>
  </si>
  <si>
    <t>SR1P</t>
  </si>
  <si>
    <t>SR1 protein</t>
  </si>
  <si>
    <t>PF13791</t>
  </si>
  <si>
    <t>Sigma_reg_C</t>
  </si>
  <si>
    <t>Sigma factor regulator C-terminal</t>
  </si>
  <si>
    <t>PF13793</t>
  </si>
  <si>
    <t>Pribosyltran_N</t>
  </si>
  <si>
    <t>N-terminal domain of ribose phosphate pyrophosphokinase</t>
  </si>
  <si>
    <t>PF13794</t>
  </si>
  <si>
    <t>MiaE_2</t>
  </si>
  <si>
    <t>tRNA-(MS[2]IO[6]A)-hydroxylase (MiaE)-like</t>
  </si>
  <si>
    <t>PF13795</t>
  </si>
  <si>
    <t>HupE_UreJ_2</t>
  </si>
  <si>
    <t>PF13796</t>
  </si>
  <si>
    <t>Sensor</t>
  </si>
  <si>
    <t>Putative sensor</t>
  </si>
  <si>
    <t>PF13797</t>
  </si>
  <si>
    <t>Post_transc_reg</t>
  </si>
  <si>
    <t>Post-transcriptional regulator</t>
  </si>
  <si>
    <t>PF13798</t>
  </si>
  <si>
    <t>PCYCGC</t>
  </si>
  <si>
    <t>Protein of unknown function with PCYCGC motif</t>
  </si>
  <si>
    <t>PF13799</t>
  </si>
  <si>
    <t>DUF4183</t>
  </si>
  <si>
    <t>Domain of unknown function (DUF4183)</t>
  </si>
  <si>
    <t>PF13800</t>
  </si>
  <si>
    <t>Sigma_reg_N</t>
  </si>
  <si>
    <t>Sigma factor regulator N-terminal</t>
  </si>
  <si>
    <t>PF13801</t>
  </si>
  <si>
    <t>Metal_resist</t>
  </si>
  <si>
    <t>Heavy-metal resistance</t>
  </si>
  <si>
    <t>PF13802</t>
  </si>
  <si>
    <t>Gal_mutarotas_2</t>
  </si>
  <si>
    <t>Galactose mutarotase-like</t>
  </si>
  <si>
    <t>PF13803</t>
  </si>
  <si>
    <t>DUF4184</t>
  </si>
  <si>
    <t>Domain of unknown function (DUF4184)</t>
  </si>
  <si>
    <t>PF13804</t>
  </si>
  <si>
    <t>HERV-K_env_2</t>
  </si>
  <si>
    <t>Retro-transcribing viruses envelope glycoprotein</t>
  </si>
  <si>
    <t>PF13805</t>
  </si>
  <si>
    <t>Pil1</t>
  </si>
  <si>
    <t>Eisosome component PIL1</t>
  </si>
  <si>
    <t>PF13806</t>
  </si>
  <si>
    <t>Rieske_2</t>
  </si>
  <si>
    <t>Rieske-like [2Fe-2S] domain</t>
  </si>
  <si>
    <t>PF13807</t>
  </si>
  <si>
    <t>GNVR</t>
  </si>
  <si>
    <t>G-rich domain on putative tyrosine kinase</t>
  </si>
  <si>
    <t>PF13808</t>
  </si>
  <si>
    <t>DDE_Tnp_1_assoc</t>
  </si>
  <si>
    <t>DDE_Tnp_1-associated</t>
  </si>
  <si>
    <t>PF13809</t>
  </si>
  <si>
    <t>Tubulin_2</t>
  </si>
  <si>
    <t>Tubulin like</t>
  </si>
  <si>
    <t>PF13810</t>
  </si>
  <si>
    <t>DUF4185</t>
  </si>
  <si>
    <t>Domain of unknown function (DUF4185)</t>
  </si>
  <si>
    <t>PF13811</t>
  </si>
  <si>
    <t>DUF4186</t>
  </si>
  <si>
    <t>Domain of unknown function (DUF4186)</t>
  </si>
  <si>
    <t>PF13812</t>
  </si>
  <si>
    <t>PPR_3</t>
  </si>
  <si>
    <t>Pentatricopeptide repeat domain</t>
  </si>
  <si>
    <t>PF13813</t>
  </si>
  <si>
    <t>MBOAT_2</t>
  </si>
  <si>
    <t>Membrane bound O-acyl transferase family</t>
  </si>
  <si>
    <t>PF13814</t>
  </si>
  <si>
    <t>Replic_Relax</t>
  </si>
  <si>
    <t>Replication-relaxation</t>
  </si>
  <si>
    <t>PF13815</t>
  </si>
  <si>
    <t>Dzip-like_N</t>
  </si>
  <si>
    <t>Iguana/Dzip1-like DAZ-interacting protein N-terminal</t>
  </si>
  <si>
    <t>PF13816</t>
  </si>
  <si>
    <t>Dehydratase_hem</t>
  </si>
  <si>
    <t>Haem-containing dehydratase</t>
  </si>
  <si>
    <t>PF13817</t>
  </si>
  <si>
    <t>DDE_Tnp_IS66_C</t>
  </si>
  <si>
    <t>IS66 C-terminal element</t>
  </si>
  <si>
    <t>PF13820</t>
  </si>
  <si>
    <t>Nucleic_acid_bd</t>
  </si>
  <si>
    <t>Putative nucleic acid-binding region</t>
  </si>
  <si>
    <t>PF13821</t>
  </si>
  <si>
    <t>DUF4187</t>
  </si>
  <si>
    <t>Domain of unknown function (DUF4187)</t>
  </si>
  <si>
    <t>PF13822</t>
  </si>
  <si>
    <t>ACC_epsilon</t>
  </si>
  <si>
    <t>Acyl-CoA carboxylase epsilon subunit</t>
  </si>
  <si>
    <t>PF13823</t>
  </si>
  <si>
    <t>ADH_N_assoc</t>
  </si>
  <si>
    <t>Alcohol dehydrogenase GroES-associated</t>
  </si>
  <si>
    <t>PF13824</t>
  </si>
  <si>
    <t>zf-Mss51</t>
  </si>
  <si>
    <t>Zinc-finger of mitochondrial splicing suppressor 51</t>
  </si>
  <si>
    <t>PF13825</t>
  </si>
  <si>
    <t>Paramyxo_PNT</t>
  </si>
  <si>
    <t>Paramyxovirus structural protein V/P N-terminus</t>
  </si>
  <si>
    <t>PF13826</t>
  </si>
  <si>
    <t>DUF4188</t>
  </si>
  <si>
    <t>Domain of unknown function (DUF4188)</t>
  </si>
  <si>
    <t>PF13827</t>
  </si>
  <si>
    <t>DUF4189</t>
  </si>
  <si>
    <t>Domain of unknown function (DUF4189)</t>
  </si>
  <si>
    <t>PF13828</t>
  </si>
  <si>
    <t>Domain of unknown function (DUF419)</t>
  </si>
  <si>
    <t>PF13829</t>
  </si>
  <si>
    <t>DUF4191</t>
  </si>
  <si>
    <t>Domain of unknown function (DUF4191)</t>
  </si>
  <si>
    <t>PF13830</t>
  </si>
  <si>
    <t>DUF4192</t>
  </si>
  <si>
    <t>Domain of unknown function (DUF4192)</t>
  </si>
  <si>
    <t>PF13831</t>
  </si>
  <si>
    <t>PHD_2</t>
  </si>
  <si>
    <t>PF13832</t>
  </si>
  <si>
    <t>zf-HC5HC2H_2</t>
  </si>
  <si>
    <t>PHD-zinc-finger like domain</t>
  </si>
  <si>
    <t>PF13833</t>
  </si>
  <si>
    <t>EF-hand_8</t>
  </si>
  <si>
    <t>PF13834</t>
  </si>
  <si>
    <t>DUF4193</t>
  </si>
  <si>
    <t>Domain of unknown function (DUF4193)</t>
  </si>
  <si>
    <t>PF13835</t>
  </si>
  <si>
    <t>DUF4194</t>
  </si>
  <si>
    <t>Domain of unknown function (DUF4194)</t>
  </si>
  <si>
    <t>PF13836</t>
  </si>
  <si>
    <t>DUF4195</t>
  </si>
  <si>
    <t>Domain of unknown function (DUF4195)</t>
  </si>
  <si>
    <t>PF13837</t>
  </si>
  <si>
    <t>Myb_DNA-bind_4</t>
  </si>
  <si>
    <t>PF13838</t>
  </si>
  <si>
    <t>Clathrin_H_link</t>
  </si>
  <si>
    <t>Clathrin-H-link</t>
  </si>
  <si>
    <t>PF13839</t>
  </si>
  <si>
    <t>PC-Esterase</t>
  </si>
  <si>
    <t>GDSL/SGNH-like Acyl-Esterase family found in Pmr5 and Cas1p</t>
  </si>
  <si>
    <t>PF13840</t>
  </si>
  <si>
    <t>ACT_7</t>
  </si>
  <si>
    <t xml:space="preserve">ACT domain </t>
  </si>
  <si>
    <t>PF13841</t>
  </si>
  <si>
    <t>Defensin_beta_2</t>
  </si>
  <si>
    <t>PF13842</t>
  </si>
  <si>
    <t>Tnp_zf-ribbon_2</t>
  </si>
  <si>
    <t>DDE_Tnp_1-like zinc-ribbon</t>
  </si>
  <si>
    <t>PF13843</t>
  </si>
  <si>
    <t>DDE_Tnp_1_7</t>
  </si>
  <si>
    <t>Transposase IS4</t>
  </si>
  <si>
    <t>PF13844</t>
  </si>
  <si>
    <t>Glyco_transf_41</t>
  </si>
  <si>
    <t>Glycosyl transferase family 41</t>
  </si>
  <si>
    <t>PF13845</t>
  </si>
  <si>
    <t>Septum_form</t>
  </si>
  <si>
    <t>Septum formation</t>
  </si>
  <si>
    <t>PF13846</t>
  </si>
  <si>
    <t>DUF4196</t>
  </si>
  <si>
    <t>Domain of unknown function (DUF4196)</t>
  </si>
  <si>
    <t>PF13847</t>
  </si>
  <si>
    <t>Methyltransf_31</t>
  </si>
  <si>
    <t>PF13848</t>
  </si>
  <si>
    <t>Thioredoxin_6</t>
  </si>
  <si>
    <t>PF13850</t>
  </si>
  <si>
    <t>ERGIC_N</t>
  </si>
  <si>
    <t>Endoplasmic Reticulum-Golgi Intermediate Compartment (ERGIC)</t>
  </si>
  <si>
    <t>PF13851</t>
  </si>
  <si>
    <t>GAS</t>
  </si>
  <si>
    <t>Growth-arrest specific micro-tubule binding</t>
  </si>
  <si>
    <t>PF13852</t>
  </si>
  <si>
    <t>DUF4197</t>
  </si>
  <si>
    <t>Protein of unknown function (DUF4197)</t>
  </si>
  <si>
    <t>PF13853</t>
  </si>
  <si>
    <t>7tm_4</t>
  </si>
  <si>
    <t>Olfactory receptor</t>
  </si>
  <si>
    <t>PF13854</t>
  </si>
  <si>
    <t>Kelch_5</t>
  </si>
  <si>
    <t>PF13855</t>
  </si>
  <si>
    <t>LRR_8</t>
  </si>
  <si>
    <t>Leucine rich repeat</t>
  </si>
  <si>
    <t>PF13856</t>
  </si>
  <si>
    <t>Gifsy-2</t>
  </si>
  <si>
    <t>ATP-binding sugar transporter from pro-phage</t>
  </si>
  <si>
    <t>PF13857</t>
  </si>
  <si>
    <t>Ank_5</t>
  </si>
  <si>
    <t>PF13858</t>
  </si>
  <si>
    <t>DUF4199</t>
  </si>
  <si>
    <t>Protein of unknown function (DUF4199)</t>
  </si>
  <si>
    <t>PF13859</t>
  </si>
  <si>
    <t>BNR_3</t>
  </si>
  <si>
    <t>PF13860</t>
  </si>
  <si>
    <t>FlgD_ig</t>
  </si>
  <si>
    <t>FlgD Ig-like domain</t>
  </si>
  <si>
    <t>PF13861</t>
  </si>
  <si>
    <t>FLgD_tudor</t>
  </si>
  <si>
    <t>FlgD Tudor-like domain</t>
  </si>
  <si>
    <t>PF13862</t>
  </si>
  <si>
    <t>BCIP</t>
  </si>
  <si>
    <t>p21-C-terminal region-binding protein</t>
  </si>
  <si>
    <t>PF13863</t>
  </si>
  <si>
    <t>PF13864</t>
  </si>
  <si>
    <t>Enkurin</t>
  </si>
  <si>
    <t>Calmodulin-binding</t>
  </si>
  <si>
    <t>PF13865</t>
  </si>
  <si>
    <t>FoP_duplication</t>
  </si>
  <si>
    <t>C-terminal duplication domain of Friend of PRMT1</t>
  </si>
  <si>
    <t>PF13866</t>
  </si>
  <si>
    <t>zf-SAP3</t>
  </si>
  <si>
    <t>SAP3 zinc-finger</t>
  </si>
  <si>
    <t>PF13867</t>
  </si>
  <si>
    <t>SAP3_Sin3_bdg</t>
  </si>
  <si>
    <t>Sin3 binding region of histone deacetylase complex subunit SAP3</t>
  </si>
  <si>
    <t>PF13868</t>
  </si>
  <si>
    <t>TPH</t>
  </si>
  <si>
    <t>Trichohyalin-plectin-homology domain</t>
  </si>
  <si>
    <t>PF13869</t>
  </si>
  <si>
    <t>NUDIX_2</t>
  </si>
  <si>
    <t>Nucleotide hydrolase</t>
  </si>
  <si>
    <t>PF13870</t>
  </si>
  <si>
    <t>Domain of unknown function (DUF421)</t>
  </si>
  <si>
    <t>PF13871</t>
  </si>
  <si>
    <t>Helicase_C_4</t>
  </si>
  <si>
    <t>C-terminal domain on Strawberry notch homologue</t>
  </si>
  <si>
    <t>PF13872</t>
  </si>
  <si>
    <t>AAA_34</t>
  </si>
  <si>
    <t>P-loop containing NTP hydrolase pore-1</t>
  </si>
  <si>
    <t>PF13873</t>
  </si>
  <si>
    <t>Myb_DNA-bind_5</t>
  </si>
  <si>
    <t>PF13874</t>
  </si>
  <si>
    <t>Nup54</t>
  </si>
  <si>
    <t>Nucleoporin complex subunit 54</t>
  </si>
  <si>
    <t>PF13875</t>
  </si>
  <si>
    <t>Domain of unknown function (DUF422)</t>
  </si>
  <si>
    <t>PF13876</t>
  </si>
  <si>
    <t>Phage_gp49_66</t>
  </si>
  <si>
    <t>Phage protein (N4 Gp49/phage Sf6 gene 66) family</t>
  </si>
  <si>
    <t>PF13877</t>
  </si>
  <si>
    <t>RPAP3_C</t>
  </si>
  <si>
    <t>Potential Monad-binding region of RPAP3</t>
  </si>
  <si>
    <t>PF13878</t>
  </si>
  <si>
    <t>zf-C2H2_3</t>
  </si>
  <si>
    <t>zinc-finger of acetyl-transferase ESCO</t>
  </si>
  <si>
    <t>PF13879</t>
  </si>
  <si>
    <t>KIAA143</t>
  </si>
  <si>
    <t>KIAA143 homologue</t>
  </si>
  <si>
    <t>PF13880</t>
  </si>
  <si>
    <t>Acetyltransf_13</t>
  </si>
  <si>
    <t>ESCO1/2 acetyl-transferase</t>
  </si>
  <si>
    <t>PF13881</t>
  </si>
  <si>
    <t>Rad6-SLD_2</t>
  </si>
  <si>
    <t>PF13882</t>
  </si>
  <si>
    <t>Bravo_FIGEY</t>
  </si>
  <si>
    <t>Bravo-like intracellular region</t>
  </si>
  <si>
    <t>PF13883</t>
  </si>
  <si>
    <t>Pyrid_oxidase_2</t>
  </si>
  <si>
    <t>PF13884</t>
  </si>
  <si>
    <t>Peptidase_S74</t>
  </si>
  <si>
    <t>Chaperone of endosialidase</t>
  </si>
  <si>
    <t>PF13885</t>
  </si>
  <si>
    <t>Keratin_B2_2</t>
  </si>
  <si>
    <t>PF13886</t>
  </si>
  <si>
    <t>Domain of unknown function (DUF423)</t>
  </si>
  <si>
    <t>PF13887</t>
  </si>
  <si>
    <t>MRF_C1</t>
  </si>
  <si>
    <t>Myelin gene regulatory factor -C-terminal domain 1</t>
  </si>
  <si>
    <t>PF13888</t>
  </si>
  <si>
    <t>MRF_C2</t>
  </si>
  <si>
    <t>Myelin gene regulatory factor C-terminal domain 2</t>
  </si>
  <si>
    <t>PF13889</t>
  </si>
  <si>
    <t>Chromosome_seg</t>
  </si>
  <si>
    <t>Chromosome segregation during meiosis</t>
  </si>
  <si>
    <t>PF13890</t>
  </si>
  <si>
    <t>Rab3-GTPase_cat</t>
  </si>
  <si>
    <t>Rab3 GTPase-activating protein catalytic subunit</t>
  </si>
  <si>
    <t>PF13891</t>
  </si>
  <si>
    <t>zf-C3Hc3H</t>
  </si>
  <si>
    <t>Potential DNA-binding domain</t>
  </si>
  <si>
    <t>PF13892</t>
  </si>
  <si>
    <t>DBINO</t>
  </si>
  <si>
    <t>PF13893</t>
  </si>
  <si>
    <t>RRM_5</t>
  </si>
  <si>
    <t>PF13894</t>
  </si>
  <si>
    <t>zf-C2H2_4</t>
  </si>
  <si>
    <t>C2H2-type zinc finger</t>
  </si>
  <si>
    <t>PF13895</t>
  </si>
  <si>
    <t>Ig_2</t>
  </si>
  <si>
    <t>PF13896</t>
  </si>
  <si>
    <t>Glyco_transf_49</t>
  </si>
  <si>
    <t>Glycosyl-transferase for dystroglycan</t>
  </si>
  <si>
    <t>PF13897</t>
  </si>
  <si>
    <t>GOLD_2</t>
  </si>
  <si>
    <t>Golgi-dynamics membrane-trafficking</t>
  </si>
  <si>
    <t>PF13898</t>
  </si>
  <si>
    <t>Domain of unknown function (DUF425)</t>
  </si>
  <si>
    <t>PF13899</t>
  </si>
  <si>
    <t>Thioredoxin_7</t>
  </si>
  <si>
    <t>Thioredoxin-like</t>
  </si>
  <si>
    <t>PF13901</t>
  </si>
  <si>
    <t>zf-RING_9</t>
  </si>
  <si>
    <t>Putative zinc-RING and/or ribbon</t>
  </si>
  <si>
    <t>PF13902</t>
  </si>
  <si>
    <t>R3H-assoc</t>
  </si>
  <si>
    <t>R3H-associated N-terminal domain</t>
  </si>
  <si>
    <t>PF13903</t>
  </si>
  <si>
    <t>Claudin_2</t>
  </si>
  <si>
    <t>PMP-22/EMP/MP2/Claudin tight junction</t>
  </si>
  <si>
    <t>PF13904</t>
  </si>
  <si>
    <t>PF13905</t>
  </si>
  <si>
    <t>Thioredoxin_8</t>
  </si>
  <si>
    <t>PF13906</t>
  </si>
  <si>
    <t>AA_permease_C</t>
  </si>
  <si>
    <t>C-terminus of AA_permease</t>
  </si>
  <si>
    <t>PF13907</t>
  </si>
  <si>
    <t>Domain of unknown function (DUF428)</t>
  </si>
  <si>
    <t>PF13908</t>
  </si>
  <si>
    <t>Shisa</t>
  </si>
  <si>
    <t>Wnt and FGF inhibitory regulator</t>
  </si>
  <si>
    <t>PF13909</t>
  </si>
  <si>
    <t>zf-H2C2_5</t>
  </si>
  <si>
    <t>C2H2-type zinc-finger domain</t>
  </si>
  <si>
    <t>PF13910</t>
  </si>
  <si>
    <t>Domain of unknown function (DUF429)</t>
  </si>
  <si>
    <t>PF13911</t>
  </si>
  <si>
    <t>AhpC-TSA_2</t>
  </si>
  <si>
    <t>AhpC/TSA antioxidant enzyme</t>
  </si>
  <si>
    <t>PF13912</t>
  </si>
  <si>
    <t>zf-C2H2_6</t>
  </si>
  <si>
    <t>PF13913</t>
  </si>
  <si>
    <t>zf-C2HC_2</t>
  </si>
  <si>
    <t>zinc-finger of a C2HC-type</t>
  </si>
  <si>
    <t>PF13914</t>
  </si>
  <si>
    <t>Phostensin</t>
  </si>
  <si>
    <t>Phostensin PP1-binding and SH3-binding region</t>
  </si>
  <si>
    <t>PF13915</t>
  </si>
  <si>
    <t>PF13916</t>
  </si>
  <si>
    <t>Phostensin_N</t>
  </si>
  <si>
    <t>PP1-regulatory protein, Phostensin N-terminal</t>
  </si>
  <si>
    <t>PF13917</t>
  </si>
  <si>
    <t>zf-CCHC_3</t>
  </si>
  <si>
    <t>PF13918</t>
  </si>
  <si>
    <t>PLDc_3</t>
  </si>
  <si>
    <t>PF13919</t>
  </si>
  <si>
    <t>ASXH</t>
  </si>
  <si>
    <t>Asx homology domain</t>
  </si>
  <si>
    <t>PF13920</t>
  </si>
  <si>
    <t>zf-C3HC4_3</t>
  </si>
  <si>
    <t>PF13921</t>
  </si>
  <si>
    <t>Myb_DNA-bind_6</t>
  </si>
  <si>
    <t>PF13922</t>
  </si>
  <si>
    <t>PHD_3</t>
  </si>
  <si>
    <t>PHD domain of transcriptional enhancer, Asx</t>
  </si>
  <si>
    <t>PF13923</t>
  </si>
  <si>
    <t>zf-C3HC4_2</t>
  </si>
  <si>
    <t>PF13924</t>
  </si>
  <si>
    <t>Lipocalin_5</t>
  </si>
  <si>
    <t>PF13925</t>
  </si>
  <si>
    <t>Katanin_con8</t>
  </si>
  <si>
    <t>con8 domain of Katanin</t>
  </si>
  <si>
    <t>PF13926</t>
  </si>
  <si>
    <t>DUF4211</t>
  </si>
  <si>
    <t>Domain of unknown function (DUF4211)</t>
  </si>
  <si>
    <t>PF13927</t>
  </si>
  <si>
    <t>Ig_3</t>
  </si>
  <si>
    <t>PF13928</t>
  </si>
  <si>
    <t>Flocculin_t3</t>
  </si>
  <si>
    <t>Flocculin type 3 repeat</t>
  </si>
  <si>
    <t>PF13929</t>
  </si>
  <si>
    <t>mRNA_stabil</t>
  </si>
  <si>
    <t>mRNA stabilisation</t>
  </si>
  <si>
    <t>PF13930</t>
  </si>
  <si>
    <t>Endonuclea_NS_2</t>
  </si>
  <si>
    <t>PF13931</t>
  </si>
  <si>
    <t>Microtub_bind</t>
  </si>
  <si>
    <t>Kinesin-associated microtubule-binding</t>
  </si>
  <si>
    <t>PF13932</t>
  </si>
  <si>
    <t>GIDA_assoc</t>
  </si>
  <si>
    <t>GidA associated domain</t>
  </si>
  <si>
    <t>PF13933</t>
  </si>
  <si>
    <t>HRXXH</t>
  </si>
  <si>
    <t>PF13934</t>
  </si>
  <si>
    <t>ELYS</t>
  </si>
  <si>
    <t>Nuclear pore complex assembly</t>
  </si>
  <si>
    <t>PF13935</t>
  </si>
  <si>
    <t>Ead_Ea22</t>
  </si>
  <si>
    <t>Ead/Ea22-like protein</t>
  </si>
  <si>
    <t>PF13936</t>
  </si>
  <si>
    <t>HTH_38</t>
  </si>
  <si>
    <t>PF13937</t>
  </si>
  <si>
    <t>DUF4212</t>
  </si>
  <si>
    <t>Domain of unknown function (DUF4212)</t>
  </si>
  <si>
    <t>PF13938</t>
  </si>
  <si>
    <t>DUF4213</t>
  </si>
  <si>
    <t>PF13939</t>
  </si>
  <si>
    <t>TisB_toxin</t>
  </si>
  <si>
    <t>Toxin TisB, type I toxin-antitoxin system</t>
  </si>
  <si>
    <t>PF13940</t>
  </si>
  <si>
    <t>Ldr_toxin</t>
  </si>
  <si>
    <t>Toxin Ldr, type I toxin-antitoxin system</t>
  </si>
  <si>
    <t>PF13941</t>
  </si>
  <si>
    <t>MutL</t>
  </si>
  <si>
    <t>MutL protein</t>
  </si>
  <si>
    <t>PF13942</t>
  </si>
  <si>
    <t>YfhG lipoprotein</t>
  </si>
  <si>
    <t>PF13943</t>
  </si>
  <si>
    <t>WPP</t>
  </si>
  <si>
    <t>WPP domain</t>
  </si>
  <si>
    <t>PF13944</t>
  </si>
  <si>
    <t>Calycin_like</t>
  </si>
  <si>
    <t>Calycin-like beta-barrel domain</t>
  </si>
  <si>
    <t>PF13945</t>
  </si>
  <si>
    <t>NST1</t>
  </si>
  <si>
    <t>Salt tolerance down-regulator</t>
  </si>
  <si>
    <t>PF13946</t>
  </si>
  <si>
    <t>DUF4214</t>
  </si>
  <si>
    <t>Domain of unknown function (DUF4214)</t>
  </si>
  <si>
    <t>PF13947</t>
  </si>
  <si>
    <t>GUB_WAK_bind</t>
  </si>
  <si>
    <t>Wall-associated receptor kinase galacturonan-binding</t>
  </si>
  <si>
    <t>PF13948</t>
  </si>
  <si>
    <t>DUF4215</t>
  </si>
  <si>
    <t>Domain of unknown function (DUF4215)</t>
  </si>
  <si>
    <t>PF13949</t>
  </si>
  <si>
    <t>ALIX_LYPXL_bnd</t>
  </si>
  <si>
    <t xml:space="preserve">ALIX V-shaped domain binding to HIV </t>
  </si>
  <si>
    <t>PF13952</t>
  </si>
  <si>
    <t>DUF4216</t>
  </si>
  <si>
    <t>Domain of unknown function (DUF4216)</t>
  </si>
  <si>
    <t>PF13953</t>
  </si>
  <si>
    <t>PapC_C</t>
  </si>
  <si>
    <t>PapC C-terminal domain</t>
  </si>
  <si>
    <t>PF13954</t>
  </si>
  <si>
    <t>PapC_N</t>
  </si>
  <si>
    <t>PapC N-terminal domain</t>
  </si>
  <si>
    <t>PF13955</t>
  </si>
  <si>
    <t>Fst_toxin</t>
  </si>
  <si>
    <t>Toxin Fst, type I toxin-antitoxin system</t>
  </si>
  <si>
    <t>PF13956</t>
  </si>
  <si>
    <t>Ibs_toxin</t>
  </si>
  <si>
    <t>Toxin Ibs, type I toxin-antitoxin system</t>
  </si>
  <si>
    <t>PF13957</t>
  </si>
  <si>
    <t>YafO_toxin</t>
  </si>
  <si>
    <t>Toxin YafO, type II toxin-antitoxin system</t>
  </si>
  <si>
    <t>PF13958</t>
  </si>
  <si>
    <t>ToxN_toxin</t>
  </si>
  <si>
    <t>Toxin ToxN, type III toxin-antitoxin system</t>
  </si>
  <si>
    <t>PF13959</t>
  </si>
  <si>
    <t>DUF4217</t>
  </si>
  <si>
    <t>Domain of unknown function (DUF4217)</t>
  </si>
  <si>
    <t>PF13960</t>
  </si>
  <si>
    <t>DUF4218</t>
  </si>
  <si>
    <t>Domain of unknown function (DUF4218)</t>
  </si>
  <si>
    <t>PF13961</t>
  </si>
  <si>
    <t>DUF4219</t>
  </si>
  <si>
    <t>Domain of unknown function (DUF4219)</t>
  </si>
  <si>
    <t>PF13962</t>
  </si>
  <si>
    <t>PGG</t>
  </si>
  <si>
    <t>PF13963</t>
  </si>
  <si>
    <t>Transpos_assoc</t>
  </si>
  <si>
    <t>Transposase-associated domain</t>
  </si>
  <si>
    <t>PF13964</t>
  </si>
  <si>
    <t>Kelch_6</t>
  </si>
  <si>
    <t>PF13965</t>
  </si>
  <si>
    <t>SID-1_RNA_chan</t>
  </si>
  <si>
    <t>dsRNA-gated channel SID-1</t>
  </si>
  <si>
    <t>PF13966</t>
  </si>
  <si>
    <t>zf-RVT</t>
  </si>
  <si>
    <t>zinc-binding in reverse transcriptase</t>
  </si>
  <si>
    <t>PF13967</t>
  </si>
  <si>
    <t>RSN1_TM</t>
  </si>
  <si>
    <t xml:space="preserve">Late exocytosis, associated with Golgi transport </t>
  </si>
  <si>
    <t>PF13968</t>
  </si>
  <si>
    <t>PF13969</t>
  </si>
  <si>
    <t>Pab87_oct</t>
  </si>
  <si>
    <t>Pab87 octamerisation domain</t>
  </si>
  <si>
    <t>PF13970</t>
  </si>
  <si>
    <t>DUF4221</t>
  </si>
  <si>
    <t>Domain of unknown function (DUF4221)</t>
  </si>
  <si>
    <t>PF13971</t>
  </si>
  <si>
    <t>Mei4</t>
  </si>
  <si>
    <t>Meiosis-specific protein Mei4</t>
  </si>
  <si>
    <t>PF13972</t>
  </si>
  <si>
    <t>TetR</t>
  </si>
  <si>
    <t>Bacterial transcriptional repressor</t>
  </si>
  <si>
    <t>PF13973</t>
  </si>
  <si>
    <t>DUF4222</t>
  </si>
  <si>
    <t>Domain of unknown function (DUF4222)</t>
  </si>
  <si>
    <t>PF13974</t>
  </si>
  <si>
    <t>YebO</t>
  </si>
  <si>
    <t>YebO-like protein</t>
  </si>
  <si>
    <t>PF13975</t>
  </si>
  <si>
    <t>gag-asp_proteas</t>
  </si>
  <si>
    <t>gag-polyprotein putative aspartyl protease</t>
  </si>
  <si>
    <t>PF13976</t>
  </si>
  <si>
    <t>gag_pre-integrs</t>
  </si>
  <si>
    <t>GAG-pre-integrase domain</t>
  </si>
  <si>
    <t>PF13977</t>
  </si>
  <si>
    <t>TetR_C_6</t>
  </si>
  <si>
    <t>PF13978</t>
  </si>
  <si>
    <t>DUF4223</t>
  </si>
  <si>
    <t>Protein of unknown function (DUF4223)</t>
  </si>
  <si>
    <t>PF13979</t>
  </si>
  <si>
    <t>SopA_C</t>
  </si>
  <si>
    <t>SopA-like catalytic domain</t>
  </si>
  <si>
    <t>PF13980</t>
  </si>
  <si>
    <t>UPF37</t>
  </si>
  <si>
    <t>Uncharacterised protein family (UPF37)</t>
  </si>
  <si>
    <t>PF13981</t>
  </si>
  <si>
    <t>SopA</t>
  </si>
  <si>
    <t>SopA-like central domain</t>
  </si>
  <si>
    <t>PF13982</t>
  </si>
  <si>
    <t>YbfN</t>
  </si>
  <si>
    <t>YbfN-like lipoprotein</t>
  </si>
  <si>
    <t>PF13983</t>
  </si>
  <si>
    <t>YsaB</t>
  </si>
  <si>
    <t>YsaB-like lipoprotein</t>
  </si>
  <si>
    <t>PF13984</t>
  </si>
  <si>
    <t>MsyB</t>
  </si>
  <si>
    <t>MsyB protein</t>
  </si>
  <si>
    <t>PF13985</t>
  </si>
  <si>
    <t>YbgS</t>
  </si>
  <si>
    <t>YbgS-like protein</t>
  </si>
  <si>
    <t>PF13986</t>
  </si>
  <si>
    <t>DUF4224</t>
  </si>
  <si>
    <t>Domain of unknown function (DUF4224)</t>
  </si>
  <si>
    <t>PF13987</t>
  </si>
  <si>
    <t>YedD</t>
  </si>
  <si>
    <t>YedD-like protein</t>
  </si>
  <si>
    <t>PF13988</t>
  </si>
  <si>
    <t>DUF4225</t>
  </si>
  <si>
    <t>Protein of unknown function (DUF4225)</t>
  </si>
  <si>
    <t>PF13989</t>
  </si>
  <si>
    <t>YejG</t>
  </si>
  <si>
    <t>YejG-like protein</t>
  </si>
  <si>
    <t>PF13990</t>
  </si>
  <si>
    <t>YjcZ</t>
  </si>
  <si>
    <t>YjcZ-like protein</t>
  </si>
  <si>
    <t>PF13991</t>
  </si>
  <si>
    <t>BssS</t>
  </si>
  <si>
    <t>BssS protein family</t>
  </si>
  <si>
    <t>PF13992</t>
  </si>
  <si>
    <t>YecR</t>
  </si>
  <si>
    <t>YecR-like lipoprotein</t>
  </si>
  <si>
    <t>PF13993</t>
  </si>
  <si>
    <t>YccJ</t>
  </si>
  <si>
    <t>YccJ-like protein</t>
  </si>
  <si>
    <t>PF13994</t>
  </si>
  <si>
    <t>PgaD</t>
  </si>
  <si>
    <t>PgaD-like protein</t>
  </si>
  <si>
    <t>PF13995</t>
  </si>
  <si>
    <t>YebF</t>
  </si>
  <si>
    <t>YebF-like protein</t>
  </si>
  <si>
    <t>PF13996</t>
  </si>
  <si>
    <t>YobH</t>
  </si>
  <si>
    <t>YobH-like protein</t>
  </si>
  <si>
    <t>PF13997</t>
  </si>
  <si>
    <t>YqjK</t>
  </si>
  <si>
    <t>YqjK-like protein</t>
  </si>
  <si>
    <t>PF13998</t>
  </si>
  <si>
    <t>MgrB</t>
  </si>
  <si>
    <t>MgrB protein</t>
  </si>
  <si>
    <t>PF13999</t>
  </si>
  <si>
    <t>MarB</t>
  </si>
  <si>
    <t>MarB protein</t>
  </si>
  <si>
    <t>PF14000</t>
  </si>
  <si>
    <t>Packaging_FI</t>
  </si>
  <si>
    <t>DNA packaging protein FI</t>
  </si>
  <si>
    <t>PF14001</t>
  </si>
  <si>
    <t>YdfZ</t>
  </si>
  <si>
    <t>YdfZ protein</t>
  </si>
  <si>
    <t>PF14002</t>
  </si>
  <si>
    <t>YniB</t>
  </si>
  <si>
    <t>YniB-like protein</t>
  </si>
  <si>
    <t>PF14003</t>
  </si>
  <si>
    <t>YlbE</t>
  </si>
  <si>
    <t>YlbE-like protein</t>
  </si>
  <si>
    <t>PF14004</t>
  </si>
  <si>
    <t>DUF4227</t>
  </si>
  <si>
    <t>Protein of unknown function (DUF4227)</t>
  </si>
  <si>
    <t>PF14005</t>
  </si>
  <si>
    <t>YpjP</t>
  </si>
  <si>
    <t>YpjP-like protein</t>
  </si>
  <si>
    <t>PF14006</t>
  </si>
  <si>
    <t>YqzL</t>
  </si>
  <si>
    <t>YqzL-like protein</t>
  </si>
  <si>
    <t>PF14007</t>
  </si>
  <si>
    <t>YtpI</t>
  </si>
  <si>
    <t>YtpI-like protein</t>
  </si>
  <si>
    <t>PF14008</t>
  </si>
  <si>
    <t>Metallophos_C</t>
  </si>
  <si>
    <t>Iron/zinc purple acid phosphatase-like protein C</t>
  </si>
  <si>
    <t>PF14009</t>
  </si>
  <si>
    <t>DUF4228</t>
  </si>
  <si>
    <t>Domain of unknown function (DUF4228)</t>
  </si>
  <si>
    <t>PF14010</t>
  </si>
  <si>
    <t>PEPcase_2</t>
  </si>
  <si>
    <t>PF14011</t>
  </si>
  <si>
    <t>ESX-1_EspG</t>
  </si>
  <si>
    <t>EspG family</t>
  </si>
  <si>
    <t>PF14012</t>
  </si>
  <si>
    <t>DUF4229</t>
  </si>
  <si>
    <t>Protein of unknown function (DUF4229)</t>
  </si>
  <si>
    <t>PF14013</t>
  </si>
  <si>
    <t>MT933_antitox</t>
  </si>
  <si>
    <t>MT933-like antitoxin protein</t>
  </si>
  <si>
    <t>PF14014</t>
  </si>
  <si>
    <t>PF14015</t>
  </si>
  <si>
    <t>DUF4231</t>
  </si>
  <si>
    <t>Protein of unknown function (DUF4231)</t>
  </si>
  <si>
    <t>PF14016</t>
  </si>
  <si>
    <t>DUF4232</t>
  </si>
  <si>
    <t>Protein of unknown function (DUF4232)</t>
  </si>
  <si>
    <t>PF14017</t>
  </si>
  <si>
    <t>DUF4233</t>
  </si>
  <si>
    <t>Protein of unknown function (DUF4233)</t>
  </si>
  <si>
    <t>PF14018</t>
  </si>
  <si>
    <t>DUF4234</t>
  </si>
  <si>
    <t>Domain of unknown function (DUF4234)</t>
  </si>
  <si>
    <t>PF14019</t>
  </si>
  <si>
    <t>DUF4235</t>
  </si>
  <si>
    <t>Protein of unknown function (DUF4235)</t>
  </si>
  <si>
    <t>PF14020</t>
  </si>
  <si>
    <t>DUF4236</t>
  </si>
  <si>
    <t>Protein of unknown function (DUF4236)</t>
  </si>
  <si>
    <t>PF14021</t>
  </si>
  <si>
    <t>DUF4237</t>
  </si>
  <si>
    <t>Protein of unknown function (DUF4237)</t>
  </si>
  <si>
    <t>PF14022</t>
  </si>
  <si>
    <t>DUF4238</t>
  </si>
  <si>
    <t>Protein of unknown function (DUF4238)</t>
  </si>
  <si>
    <t>PF14023</t>
  </si>
  <si>
    <t>DUF4239</t>
  </si>
  <si>
    <t>Protein of unknown function (DUF4239)</t>
  </si>
  <si>
    <t>PF14024</t>
  </si>
  <si>
    <t>PF14025</t>
  </si>
  <si>
    <t>DUF4241</t>
  </si>
  <si>
    <t>Protein of unknown function (DUF4241)</t>
  </si>
  <si>
    <t>PF14026</t>
  </si>
  <si>
    <t>DUF4242</t>
  </si>
  <si>
    <t>Protein of unknown function (DUF4242)</t>
  </si>
  <si>
    <t>PF14027</t>
  </si>
  <si>
    <t>DUF4243</t>
  </si>
  <si>
    <t>Protein of unknown function (DUF4243)</t>
  </si>
  <si>
    <t>PF14028</t>
  </si>
  <si>
    <t>Lant_dehydr_C</t>
  </si>
  <si>
    <t>Lantibiotic biosynthesis dehydratase C-term</t>
  </si>
  <si>
    <t>PF14029</t>
  </si>
  <si>
    <t>DUF4244</t>
  </si>
  <si>
    <t>Protein of unknown function (DUF4244)</t>
  </si>
  <si>
    <t>PF14030</t>
  </si>
  <si>
    <t>DUF4245</t>
  </si>
  <si>
    <t>Protein of unknown function (DUF4245)</t>
  </si>
  <si>
    <t>PF14031</t>
  </si>
  <si>
    <t>D-ser_dehydrat</t>
  </si>
  <si>
    <t>Putative serine dehydratase domain</t>
  </si>
  <si>
    <t>PF14032</t>
  </si>
  <si>
    <t>PknH_C</t>
  </si>
  <si>
    <t>PknH-like extracellular domain</t>
  </si>
  <si>
    <t>PF14033</t>
  </si>
  <si>
    <t>DUF4246</t>
  </si>
  <si>
    <t>Protein of unknown function (DUF4246)</t>
  </si>
  <si>
    <t>PF14034</t>
  </si>
  <si>
    <t>Spore_YtrH</t>
  </si>
  <si>
    <t>Sporulation protein YtrH</t>
  </si>
  <si>
    <t>PF14035</t>
  </si>
  <si>
    <t>YlzJ</t>
  </si>
  <si>
    <t>YlzJ-like protein</t>
  </si>
  <si>
    <t>PF14036</t>
  </si>
  <si>
    <t>YlaH</t>
  </si>
  <si>
    <t>YlaH-like protein</t>
  </si>
  <si>
    <t>PF14037</t>
  </si>
  <si>
    <t>YoqO</t>
  </si>
  <si>
    <t>YoqO-like protein</t>
  </si>
  <si>
    <t>PF14038</t>
  </si>
  <si>
    <t>YqzE</t>
  </si>
  <si>
    <t>YqzE-like protein</t>
  </si>
  <si>
    <t>PF14039</t>
  </si>
  <si>
    <t>YusW</t>
  </si>
  <si>
    <t>YusW-like protein</t>
  </si>
  <si>
    <t>PF14040</t>
  </si>
  <si>
    <t>DNase_NucA_NucB</t>
  </si>
  <si>
    <t>Deoxyribonuclease NucA/NucB</t>
  </si>
  <si>
    <t>PF14041</t>
  </si>
  <si>
    <t>Lipoprotein_21</t>
  </si>
  <si>
    <t>LppP/LprE lipoprotein</t>
  </si>
  <si>
    <t>PF14042</t>
  </si>
  <si>
    <t>DUF4247</t>
  </si>
  <si>
    <t>Domain of unknown function (DUF4247)</t>
  </si>
  <si>
    <t>PF14043</t>
  </si>
  <si>
    <t>WVELL</t>
  </si>
  <si>
    <t>WVELL protein</t>
  </si>
  <si>
    <t>PF14044</t>
  </si>
  <si>
    <t>NETI</t>
  </si>
  <si>
    <t>NETI protein</t>
  </si>
  <si>
    <t>PF14045</t>
  </si>
  <si>
    <t>YIEGIA</t>
  </si>
  <si>
    <t>YIEGIA protein</t>
  </si>
  <si>
    <t>PF14046</t>
  </si>
  <si>
    <t>NR_Repeat</t>
  </si>
  <si>
    <t>Nuclear receptor repeat</t>
  </si>
  <si>
    <t>PF14047</t>
  </si>
  <si>
    <t>DCR</t>
  </si>
  <si>
    <t>Dppa2/4 conserved region</t>
  </si>
  <si>
    <t>PF14048</t>
  </si>
  <si>
    <t>MBD_C</t>
  </si>
  <si>
    <t>C-terminal domain of methyl-CpG binding protein 2 and 3</t>
  </si>
  <si>
    <t>PF14049</t>
  </si>
  <si>
    <t>Dppa2_A</t>
  </si>
  <si>
    <t>Dppa2/4 conserved region in higher vertebrates</t>
  </si>
  <si>
    <t>PF14050</t>
  </si>
  <si>
    <t>Nudc_N</t>
  </si>
  <si>
    <t>N-terminal conserved domain of Nudc.</t>
  </si>
  <si>
    <t>PF14051</t>
  </si>
  <si>
    <t>Requiem_N</t>
  </si>
  <si>
    <t>N-terminal domain of DPF2/REQ.</t>
  </si>
  <si>
    <t>PF14052</t>
  </si>
  <si>
    <t>Caps_assemb_Wzi</t>
  </si>
  <si>
    <t>Capsule assembly protein Wzi</t>
  </si>
  <si>
    <t>PF14053</t>
  </si>
  <si>
    <t>DUF4248</t>
  </si>
  <si>
    <t>Domain of unknown function (DUF4248)</t>
  </si>
  <si>
    <t>PF14054</t>
  </si>
  <si>
    <t>DUF4249</t>
  </si>
  <si>
    <t>Domain of unknown function (DUF4249)</t>
  </si>
  <si>
    <t>PF14055</t>
  </si>
  <si>
    <t>NVEALA</t>
  </si>
  <si>
    <t>NVEALA protein</t>
  </si>
  <si>
    <t>PF14056</t>
  </si>
  <si>
    <t>PF14057</t>
  </si>
  <si>
    <t>GGGtGRT</t>
  </si>
  <si>
    <t>GGGtGRT protein</t>
  </si>
  <si>
    <t>PF14058</t>
  </si>
  <si>
    <t>PcfK</t>
  </si>
  <si>
    <t>PcfK-like protein</t>
  </si>
  <si>
    <t>PF14059</t>
  </si>
  <si>
    <t>DUF4251</t>
  </si>
  <si>
    <t>Domain of unknown function (DUF4251)</t>
  </si>
  <si>
    <t>PF14060</t>
  </si>
  <si>
    <t>DUF4252</t>
  </si>
  <si>
    <t>Domain of unknown function (DUF4252)</t>
  </si>
  <si>
    <t>PF14061</t>
  </si>
  <si>
    <t>Mtf2_C</t>
  </si>
  <si>
    <t>Polycomb-like MTF2 factor 2</t>
  </si>
  <si>
    <t>PF14062</t>
  </si>
  <si>
    <t>DUF4253</t>
  </si>
  <si>
    <t>Domain of unknown function (DUF4253)</t>
  </si>
  <si>
    <t>PF14063</t>
  </si>
  <si>
    <t>DUF4254</t>
  </si>
  <si>
    <t>Protein of unknown function (DUF4254)</t>
  </si>
  <si>
    <t>PF14064</t>
  </si>
  <si>
    <t>HmuY</t>
  </si>
  <si>
    <t>HmuY protein</t>
  </si>
  <si>
    <t>PF14065</t>
  </si>
  <si>
    <t>DUF4255</t>
  </si>
  <si>
    <t>Protein of unknown function (DUF4255)</t>
  </si>
  <si>
    <t>PF14066</t>
  </si>
  <si>
    <t>DUF4256</t>
  </si>
  <si>
    <t>Protein of unknown function (DUF4256)</t>
  </si>
  <si>
    <t>PF14067</t>
  </si>
  <si>
    <t>LssY_C</t>
  </si>
  <si>
    <t>LssY C-terminus</t>
  </si>
  <si>
    <t>PF14068</t>
  </si>
  <si>
    <t>YuiB</t>
  </si>
  <si>
    <t>Putative membrane protein</t>
  </si>
  <si>
    <t>PF14069</t>
  </si>
  <si>
    <t>SpoVIF</t>
  </si>
  <si>
    <t>Stage VI sporulation protein F</t>
  </si>
  <si>
    <t>PF14070</t>
  </si>
  <si>
    <t>YjfB_motility</t>
  </si>
  <si>
    <t>Putative motility protein</t>
  </si>
  <si>
    <t>PF14071</t>
  </si>
  <si>
    <t>YlbD_coat</t>
  </si>
  <si>
    <t>Putative coat protein</t>
  </si>
  <si>
    <t>PF14072</t>
  </si>
  <si>
    <t>DndB</t>
  </si>
  <si>
    <t>DNA-sulfur modification-associated</t>
  </si>
  <si>
    <t>PF14073</t>
  </si>
  <si>
    <t>Cep57_CLD</t>
  </si>
  <si>
    <t>Centrosome localisation domain of Cep57</t>
  </si>
  <si>
    <t>PF14074</t>
  </si>
  <si>
    <t>DUF4257</t>
  </si>
  <si>
    <t>Protein of unknown function (DUF4257)</t>
  </si>
  <si>
    <t>PF14075</t>
  </si>
  <si>
    <t>UBN_AB</t>
  </si>
  <si>
    <t>Ubinuclein conserved middle domain</t>
  </si>
  <si>
    <t>PF14076</t>
  </si>
  <si>
    <t>DUF4258</t>
  </si>
  <si>
    <t>Domain of unknown function (DUF4258)</t>
  </si>
  <si>
    <t>PF14077</t>
  </si>
  <si>
    <t>WD4_alt</t>
  </si>
  <si>
    <t>Alternative WD4 repeat motif</t>
  </si>
  <si>
    <t>PF14078</t>
  </si>
  <si>
    <t>DUF4259</t>
  </si>
  <si>
    <t>Domain of unknown function (DUF4259)</t>
  </si>
  <si>
    <t>PF14079</t>
  </si>
  <si>
    <t>Domain of unknown function (DUF426)</t>
  </si>
  <si>
    <t>PF14080</t>
  </si>
  <si>
    <t>DUF4261</t>
  </si>
  <si>
    <t>Domain of unknown function (DUF4261)</t>
  </si>
  <si>
    <t>PF14081</t>
  </si>
  <si>
    <t>DUF4262</t>
  </si>
  <si>
    <t>Domain of unknown function (DUF4262)</t>
  </si>
  <si>
    <t>PF14082</t>
  </si>
  <si>
    <t>DUF4263</t>
  </si>
  <si>
    <t>Domain of unknown function (DUF4263)</t>
  </si>
  <si>
    <t>PF14083</t>
  </si>
  <si>
    <t>PGDYG</t>
  </si>
  <si>
    <t>PGDYG protein</t>
  </si>
  <si>
    <t>PF14084</t>
  </si>
  <si>
    <t>DUF4264</t>
  </si>
  <si>
    <t>Protein of unknown function (DUF4264)</t>
  </si>
  <si>
    <t>PF14085</t>
  </si>
  <si>
    <t>DUF4265</t>
  </si>
  <si>
    <t>Domain of unknown function (DUF4265)</t>
  </si>
  <si>
    <t>PF14086</t>
  </si>
  <si>
    <t>DUF4266</t>
  </si>
  <si>
    <t>Domain of unknown function (DUF4266)</t>
  </si>
  <si>
    <t>PF14087</t>
  </si>
  <si>
    <t>DUF4267</t>
  </si>
  <si>
    <t>Domain of unknown function (DUF4267)</t>
  </si>
  <si>
    <t>PF14088</t>
  </si>
  <si>
    <t>DUF4268</t>
  </si>
  <si>
    <t>Domain of unknown function (DUF4268)</t>
  </si>
  <si>
    <t>PF14089</t>
  </si>
  <si>
    <t>KbaA</t>
  </si>
  <si>
    <t>KinB-signalling pathway activation in sporulation</t>
  </si>
  <si>
    <t>PF14090</t>
  </si>
  <si>
    <t>HTH_39</t>
  </si>
  <si>
    <t>PF14091</t>
  </si>
  <si>
    <t>DUF4269</t>
  </si>
  <si>
    <t>Domain of unknown function (DUF4269)</t>
  </si>
  <si>
    <t>PF14092</t>
  </si>
  <si>
    <t>PF14093</t>
  </si>
  <si>
    <t>DUF4271</t>
  </si>
  <si>
    <t>Domain of unknown function (DUF4271)</t>
  </si>
  <si>
    <t>PF14094</t>
  </si>
  <si>
    <t>DUF4272</t>
  </si>
  <si>
    <t>Domain of unknown function (DUF4272)</t>
  </si>
  <si>
    <t>PF14096</t>
  </si>
  <si>
    <t>DUF4274</t>
  </si>
  <si>
    <t>Domain of unknown function (DUF4274)</t>
  </si>
  <si>
    <t>PF14097</t>
  </si>
  <si>
    <t>SpoVAE</t>
  </si>
  <si>
    <t>Stage V sporulation protein AE1</t>
  </si>
  <si>
    <t>PF14098</t>
  </si>
  <si>
    <t>SSPI</t>
  </si>
  <si>
    <t>Small, acid-soluble spore protein I</t>
  </si>
  <si>
    <t>PF14099</t>
  </si>
  <si>
    <t>Polysacc_lyase</t>
  </si>
  <si>
    <t>Polysaccharide lyase</t>
  </si>
  <si>
    <t>PF14100</t>
  </si>
  <si>
    <t>PmoA</t>
  </si>
  <si>
    <t>Methane oxygenase PmoA</t>
  </si>
  <si>
    <t>PF14101</t>
  </si>
  <si>
    <t>DUF4275</t>
  </si>
  <si>
    <t>Domain of unknown function (DUF4275)</t>
  </si>
  <si>
    <t>PF14102</t>
  </si>
  <si>
    <t>Caps_synth_CapC</t>
  </si>
  <si>
    <t>Capsule biosynthesis CapC</t>
  </si>
  <si>
    <t>PF14103</t>
  </si>
  <si>
    <t>DUF4276</t>
  </si>
  <si>
    <t>Domain of unknown function (DUF4276)</t>
  </si>
  <si>
    <t>PF14104</t>
  </si>
  <si>
    <t>DUF4277</t>
  </si>
  <si>
    <t>Domain of unknown function (DUF4277)</t>
  </si>
  <si>
    <t>PF14105</t>
  </si>
  <si>
    <t>DUF4278</t>
  </si>
  <si>
    <t>Domain of unknown function (DUF4278)</t>
  </si>
  <si>
    <t>PF14106</t>
  </si>
  <si>
    <t>DUF4279</t>
  </si>
  <si>
    <t>Domain of unknown function (DUF4279)</t>
  </si>
  <si>
    <t>PF14107</t>
  </si>
  <si>
    <t>PF14108</t>
  </si>
  <si>
    <t>DUF4281</t>
  </si>
  <si>
    <t>Domain of unknown function (DUF4281)</t>
  </si>
  <si>
    <t>PF14109</t>
  </si>
  <si>
    <t>GldH_lipo</t>
  </si>
  <si>
    <t>GldH lipoprotein</t>
  </si>
  <si>
    <t>PF14110</t>
  </si>
  <si>
    <t>DUF4282</t>
  </si>
  <si>
    <t>Domain of unknown function (DUF4282)</t>
  </si>
  <si>
    <t>PF14111</t>
  </si>
  <si>
    <t>DUF4283</t>
  </si>
  <si>
    <t>Domain of unknown function (DUF4283)</t>
  </si>
  <si>
    <t>PF14112</t>
  </si>
  <si>
    <t>DUF4284</t>
  </si>
  <si>
    <t>Immunity protein 22</t>
  </si>
  <si>
    <t>PF14113</t>
  </si>
  <si>
    <t>Tae4</t>
  </si>
  <si>
    <t>Type VI secretion system (T6SS), amidase effector protein 4</t>
  </si>
  <si>
    <t>PF14114</t>
  </si>
  <si>
    <t>DUF4286</t>
  </si>
  <si>
    <t>Domain of unknown function (DUF4286)</t>
  </si>
  <si>
    <t>PF14115</t>
  </si>
  <si>
    <t>YuzL</t>
  </si>
  <si>
    <t>YuzL-like protein</t>
  </si>
  <si>
    <t>PF14116</t>
  </si>
  <si>
    <t>YyzF</t>
  </si>
  <si>
    <t>YyzF-like protein</t>
  </si>
  <si>
    <t>PF14117</t>
  </si>
  <si>
    <t>DUF4287</t>
  </si>
  <si>
    <t>Domain of unknown function (DUF4287)</t>
  </si>
  <si>
    <t>PF14118</t>
  </si>
  <si>
    <t>YfzA</t>
  </si>
  <si>
    <t>YfzA-like protein</t>
  </si>
  <si>
    <t>PF14119</t>
  </si>
  <si>
    <t>DUF4288</t>
  </si>
  <si>
    <t>Domain of unknown function (DUF4288)</t>
  </si>
  <si>
    <t>PF14120</t>
  </si>
  <si>
    <t>YhzD</t>
  </si>
  <si>
    <t>YhzD-like protein</t>
  </si>
  <si>
    <t>PF14121</t>
  </si>
  <si>
    <t>Putative porin</t>
  </si>
  <si>
    <t>PF14122</t>
  </si>
  <si>
    <t>YokU</t>
  </si>
  <si>
    <t>YokU-like protein, putative antitoxin</t>
  </si>
  <si>
    <t>PF14123</t>
  </si>
  <si>
    <t>PF14124</t>
  </si>
  <si>
    <t>DUF4291</t>
  </si>
  <si>
    <t>Domain of unknown function (DUF4291)</t>
  </si>
  <si>
    <t>PF14125</t>
  </si>
  <si>
    <t>DUF4292</t>
  </si>
  <si>
    <t>Domain of unknown function (DUF4292)</t>
  </si>
  <si>
    <t>PF14126</t>
  </si>
  <si>
    <t>DUF4293</t>
  </si>
  <si>
    <t>Domain of unknown function (DUF4293)</t>
  </si>
  <si>
    <t>PF14127</t>
  </si>
  <si>
    <t>DUF4294</t>
  </si>
  <si>
    <t>Domain of unknown function (DUF4294)</t>
  </si>
  <si>
    <t>PF14128</t>
  </si>
  <si>
    <t>DUF4295</t>
  </si>
  <si>
    <t>Domain of unknown function (DUF4295)</t>
  </si>
  <si>
    <t>PF14129</t>
  </si>
  <si>
    <t>DUF4296</t>
  </si>
  <si>
    <t>Domain of unknown function (DUF4296)</t>
  </si>
  <si>
    <t>PF14130</t>
  </si>
  <si>
    <t>DUF4297</t>
  </si>
  <si>
    <t>Domain of unknown function (DUF4297)</t>
  </si>
  <si>
    <t>PF14131</t>
  </si>
  <si>
    <t>DUF4298</t>
  </si>
  <si>
    <t>Domain of unknown function (DUF4298)</t>
  </si>
  <si>
    <t>PF14132</t>
  </si>
  <si>
    <t>DUF4299</t>
  </si>
  <si>
    <t>Domain of unknown function (DUF4299)</t>
  </si>
  <si>
    <t>PF14133</t>
  </si>
  <si>
    <t>Domain of unknown function (DUF43)</t>
  </si>
  <si>
    <t>PF14134</t>
  </si>
  <si>
    <t>Domain of unknown function (DUF431)</t>
  </si>
  <si>
    <t>PF14135</t>
  </si>
  <si>
    <t>PF14136</t>
  </si>
  <si>
    <t>PF14137</t>
  </si>
  <si>
    <t>PF14138</t>
  </si>
  <si>
    <t>COX16</t>
  </si>
  <si>
    <t>Cytochrome c oxidase assembly protein COX16</t>
  </si>
  <si>
    <t>PF14139</t>
  </si>
  <si>
    <t>YpzG</t>
  </si>
  <si>
    <t>YpzG-like protein</t>
  </si>
  <si>
    <t>PF14140</t>
  </si>
  <si>
    <t>YpzI</t>
  </si>
  <si>
    <t>YpzI-like protein</t>
  </si>
  <si>
    <t>PF14141</t>
  </si>
  <si>
    <t>YqzM</t>
  </si>
  <si>
    <t>YqzM-like protein</t>
  </si>
  <si>
    <t>PF14142</t>
  </si>
  <si>
    <t>YrzO</t>
  </si>
  <si>
    <t>YrzO-like protein</t>
  </si>
  <si>
    <t>PF14143</t>
  </si>
  <si>
    <t>YrhC</t>
  </si>
  <si>
    <t>YrhC-like protein</t>
  </si>
  <si>
    <t>PF14144</t>
  </si>
  <si>
    <t>DOG1</t>
  </si>
  <si>
    <t>Seed dormancy control</t>
  </si>
  <si>
    <t>PF14145</t>
  </si>
  <si>
    <t>YrhK</t>
  </si>
  <si>
    <t>YrhK-like protein</t>
  </si>
  <si>
    <t>PF14146</t>
  </si>
  <si>
    <t>Domain of unknown function (DUF435)</t>
  </si>
  <si>
    <t>PF14147</t>
  </si>
  <si>
    <t>Spore_YhaL</t>
  </si>
  <si>
    <t>Sporulation protein YhaL</t>
  </si>
  <si>
    <t>PF14148</t>
  </si>
  <si>
    <t>YhdB</t>
  </si>
  <si>
    <t>YhdB-like protein</t>
  </si>
  <si>
    <t>PF14149</t>
  </si>
  <si>
    <t>YhfH</t>
  </si>
  <si>
    <t>YhfH-like protein</t>
  </si>
  <si>
    <t>PF14150</t>
  </si>
  <si>
    <t>YesK</t>
  </si>
  <si>
    <t>YesK-like protein</t>
  </si>
  <si>
    <t>PF14151</t>
  </si>
  <si>
    <t>YfhD</t>
  </si>
  <si>
    <t>YfhD-like protein</t>
  </si>
  <si>
    <t>PF14152</t>
  </si>
  <si>
    <t>YfhE</t>
  </si>
  <si>
    <t>YfhE-like protein</t>
  </si>
  <si>
    <t>PF14153</t>
  </si>
  <si>
    <t>Spore_coat_CotO</t>
  </si>
  <si>
    <t>Spore coat protein CotO</t>
  </si>
  <si>
    <t>PF14154</t>
  </si>
  <si>
    <t>Domain of unknown function (DUF436)</t>
  </si>
  <si>
    <t>PF14155</t>
  </si>
  <si>
    <t>PF14156</t>
  </si>
  <si>
    <t>AbbA_antirepres</t>
  </si>
  <si>
    <t>Antirepressor AbbA</t>
  </si>
  <si>
    <t>PF14157</t>
  </si>
  <si>
    <t>YmzC</t>
  </si>
  <si>
    <t>YmzC-like protein</t>
  </si>
  <si>
    <t>PF14158</t>
  </si>
  <si>
    <t>YndJ</t>
  </si>
  <si>
    <t>YndJ-like protein</t>
  </si>
  <si>
    <t>PF14159</t>
  </si>
  <si>
    <t>CAAD</t>
  </si>
  <si>
    <t>CAAD domains of cyanobacterial aminoacyl-tRNA synthetase</t>
  </si>
  <si>
    <t>PF14160</t>
  </si>
  <si>
    <t>FAM11_C</t>
  </si>
  <si>
    <t>Centrosome-associated C terminus</t>
  </si>
  <si>
    <t>PF14161</t>
  </si>
  <si>
    <t>FAM11_N</t>
  </si>
  <si>
    <t>Centrosome-associated N terminus</t>
  </si>
  <si>
    <t>PF14162</t>
  </si>
  <si>
    <t>YozD</t>
  </si>
  <si>
    <t>YozD-like protein</t>
  </si>
  <si>
    <t>PF14163</t>
  </si>
  <si>
    <t>SieB</t>
  </si>
  <si>
    <t>Super-infection exclusion protein B</t>
  </si>
  <si>
    <t>PF14164</t>
  </si>
  <si>
    <t>YqzH</t>
  </si>
  <si>
    <t>YqzH-like protein</t>
  </si>
  <si>
    <t>PF14165</t>
  </si>
  <si>
    <t>YtzH</t>
  </si>
  <si>
    <t>YtzH-like protein</t>
  </si>
  <si>
    <t>PF14166</t>
  </si>
  <si>
    <t>YueH</t>
  </si>
  <si>
    <t>YueH-like protein</t>
  </si>
  <si>
    <t>PF14167</t>
  </si>
  <si>
    <t>YfkD</t>
  </si>
  <si>
    <t>YfkD-like protein</t>
  </si>
  <si>
    <t>PF14168</t>
  </si>
  <si>
    <t>YjzC</t>
  </si>
  <si>
    <t>YjzC-like protein</t>
  </si>
  <si>
    <t>PF14169</t>
  </si>
  <si>
    <t>YdjO</t>
  </si>
  <si>
    <t>Cold-inducible protein YdjO</t>
  </si>
  <si>
    <t>PF14171</t>
  </si>
  <si>
    <t>SpoIISA_toxin</t>
  </si>
  <si>
    <t>Toxin SpoIISA, type II toxin-antitoxin system</t>
  </si>
  <si>
    <t>PF14172</t>
  </si>
  <si>
    <t>DUF439</t>
  </si>
  <si>
    <t>Domain of unknown function (DUF439)</t>
  </si>
  <si>
    <t>PF14173</t>
  </si>
  <si>
    <t>ComGG</t>
  </si>
  <si>
    <t>ComG operon protein 7</t>
  </si>
  <si>
    <t>PF14174</t>
  </si>
  <si>
    <t>YycC</t>
  </si>
  <si>
    <t>YycC-like protein</t>
  </si>
  <si>
    <t>PF14175</t>
  </si>
  <si>
    <t>YaaC</t>
  </si>
  <si>
    <t>YaaC-like Protein</t>
  </si>
  <si>
    <t>PF14176</t>
  </si>
  <si>
    <t>YxiJ</t>
  </si>
  <si>
    <t>YxiJ-like protein</t>
  </si>
  <si>
    <t>PF14177</t>
  </si>
  <si>
    <t>YkyB</t>
  </si>
  <si>
    <t>YkyB-like protein</t>
  </si>
  <si>
    <t>PF14178</t>
  </si>
  <si>
    <t>YppF</t>
  </si>
  <si>
    <t>YppF-like protein</t>
  </si>
  <si>
    <t>PF14179</t>
  </si>
  <si>
    <t>YppG</t>
  </si>
  <si>
    <t>YppG-like protein</t>
  </si>
  <si>
    <t>PF14181</t>
  </si>
  <si>
    <t>YqfQ</t>
  </si>
  <si>
    <t>YqfQ-like protein</t>
  </si>
  <si>
    <t>PF14182</t>
  </si>
  <si>
    <t>YgaB</t>
  </si>
  <si>
    <t>YgaB-like protein</t>
  </si>
  <si>
    <t>PF14183</t>
  </si>
  <si>
    <t>YwpF</t>
  </si>
  <si>
    <t>YwpF-like protein</t>
  </si>
  <si>
    <t>PF14184</t>
  </si>
  <si>
    <t>YrvL</t>
  </si>
  <si>
    <t>Regulatory protein YrvL</t>
  </si>
  <si>
    <t>PF14185</t>
  </si>
  <si>
    <t>SpoIISB_antitox</t>
  </si>
  <si>
    <t xml:space="preserve">Antitoxin SpoIISB, type II toxin-antitoxin system </t>
  </si>
  <si>
    <t>PF14186</t>
  </si>
  <si>
    <t>Aida_C2</t>
  </si>
  <si>
    <t>Cytoskeletal adhesion</t>
  </si>
  <si>
    <t>PF14187</t>
  </si>
  <si>
    <t>PF14188</t>
  </si>
  <si>
    <t>DUF4311</t>
  </si>
  <si>
    <t>Domain of unknown function (DUF4311)</t>
  </si>
  <si>
    <t>PF14189</t>
  </si>
  <si>
    <t>DUF4312</t>
  </si>
  <si>
    <t>Domain of unknown function (DUF4312)</t>
  </si>
  <si>
    <t>PF14190</t>
  </si>
  <si>
    <t>DUF4313</t>
  </si>
  <si>
    <t>Domain of unknown function (DUF4313)</t>
  </si>
  <si>
    <t>PF14191</t>
  </si>
  <si>
    <t>YodL</t>
  </si>
  <si>
    <t>YodL-like</t>
  </si>
  <si>
    <t>PF14192</t>
  </si>
  <si>
    <t>DUF4314</t>
  </si>
  <si>
    <t>Domain of unknown function (DUF4314)</t>
  </si>
  <si>
    <t>PF14193</t>
  </si>
  <si>
    <t>DUF4315</t>
  </si>
  <si>
    <t>Domain of unknown function (DUF4315)</t>
  </si>
  <si>
    <t>PF14194</t>
  </si>
  <si>
    <t>Cys_rich_VLP</t>
  </si>
  <si>
    <t>Cysteine-rich VLP</t>
  </si>
  <si>
    <t>PF14195</t>
  </si>
  <si>
    <t>DUF4316</t>
  </si>
  <si>
    <t>Domain of unknown function (DUF4316)</t>
  </si>
  <si>
    <t>PF14196</t>
  </si>
  <si>
    <t>ATC_hydrolase</t>
  </si>
  <si>
    <t>L-2-amino-thiazoline-4-carboxylic acid hydrolase</t>
  </si>
  <si>
    <t>PF14197</t>
  </si>
  <si>
    <t>Cep57_CLD_2</t>
  </si>
  <si>
    <t xml:space="preserve">Centrosome localisation domain of PPC89 </t>
  </si>
  <si>
    <t>PF14198</t>
  </si>
  <si>
    <t>TnpV</t>
  </si>
  <si>
    <t>Transposon-encoded protein TnpV</t>
  </si>
  <si>
    <t>PF14199</t>
  </si>
  <si>
    <t>DUF4317</t>
  </si>
  <si>
    <t>Domain of unknown function (DUF4317)</t>
  </si>
  <si>
    <t>PF14200</t>
  </si>
  <si>
    <t>RicinB_lectin_2</t>
  </si>
  <si>
    <t>Ricin-type beta-trefoil lectin domain-like</t>
  </si>
  <si>
    <t>PF14201</t>
  </si>
  <si>
    <t>DUF4318</t>
  </si>
  <si>
    <t>Domain of unknown function (DUF4318)</t>
  </si>
  <si>
    <t>PF14202</t>
  </si>
  <si>
    <t>TnpW</t>
  </si>
  <si>
    <t>Transposon-encoded protein TnpW</t>
  </si>
  <si>
    <t>PF14203</t>
  </si>
  <si>
    <t>TTRAP</t>
  </si>
  <si>
    <t>Putative tranposon-transfer assisting protein</t>
  </si>
  <si>
    <t>PF14204</t>
  </si>
  <si>
    <t>Ribosomal_L18_c</t>
  </si>
  <si>
    <t>Ribosomal L18 C-terminal region</t>
  </si>
  <si>
    <t>PF14205</t>
  </si>
  <si>
    <t>Cys_rich_KTR</t>
  </si>
  <si>
    <t>Cysteine-rich KTR</t>
  </si>
  <si>
    <t>PF14206</t>
  </si>
  <si>
    <t>Cys_rich_CPCC</t>
  </si>
  <si>
    <t>Cysteine-rich CPCC</t>
  </si>
  <si>
    <t>PF14207</t>
  </si>
  <si>
    <t>DpnD-PcfM</t>
  </si>
  <si>
    <t>DpnD/PcfM-like protein</t>
  </si>
  <si>
    <t>PF14208</t>
  </si>
  <si>
    <t>PF14209</t>
  </si>
  <si>
    <t>DUF4321</t>
  </si>
  <si>
    <t>Domain of unknown function (DUF4321)</t>
  </si>
  <si>
    <t>PF14210</t>
  </si>
  <si>
    <t>DUF4322</t>
  </si>
  <si>
    <t>Domain of unknown function (DUF4322)</t>
  </si>
  <si>
    <t>PF14213</t>
  </si>
  <si>
    <t>DUF4325</t>
  </si>
  <si>
    <t>Domain of unknown function (DUF4325)</t>
  </si>
  <si>
    <t>PF14214</t>
  </si>
  <si>
    <t>Helitron_like_N</t>
  </si>
  <si>
    <t>Helitron helicase-like domain at N-terminus</t>
  </si>
  <si>
    <t>PF14215</t>
  </si>
  <si>
    <t>bHLH-MYC_N</t>
  </si>
  <si>
    <t>bHLH-MYC and R2R3-MYB transcription factors N-terminal</t>
  </si>
  <si>
    <t>PF14216</t>
  </si>
  <si>
    <t>DUF4326</t>
  </si>
  <si>
    <t>Domain of unknown function (DUF4326)</t>
  </si>
  <si>
    <t>PF14217</t>
  </si>
  <si>
    <t>DUF4327</t>
  </si>
  <si>
    <t>Domain of unknown function (DUF4327)</t>
  </si>
  <si>
    <t>PF14218</t>
  </si>
  <si>
    <t>COP23</t>
  </si>
  <si>
    <t>Circadian oscillating protein COP23</t>
  </si>
  <si>
    <t>PF14219</t>
  </si>
  <si>
    <t>DUF4328</t>
  </si>
  <si>
    <t>Domain of unknown function (DUF4328)</t>
  </si>
  <si>
    <t>PF14220</t>
  </si>
  <si>
    <t>DUF4329</t>
  </si>
  <si>
    <t>Domain of unknown function (DUF4329)</t>
  </si>
  <si>
    <t>PF14221</t>
  </si>
  <si>
    <t>PF14222</t>
  </si>
  <si>
    <t>MOR2-PAG1_N</t>
  </si>
  <si>
    <t>Cell morphogenesis N-terminal</t>
  </si>
  <si>
    <t>PF14223</t>
  </si>
  <si>
    <t>Retrotran_gag_2</t>
  </si>
  <si>
    <t>gag-polypeptide of LTR copia-type</t>
  </si>
  <si>
    <t>PF14224</t>
  </si>
  <si>
    <t>DUF4331</t>
  </si>
  <si>
    <t>Domain of unknown function (DUF4331)</t>
  </si>
  <si>
    <t>PF14225</t>
  </si>
  <si>
    <t>MOR2-PAG1_C</t>
  </si>
  <si>
    <t>Cell morphogenesis C-terminal</t>
  </si>
  <si>
    <t>PF14226</t>
  </si>
  <si>
    <t>DIOX_N</t>
  </si>
  <si>
    <t>non-haem dioxygenase in morphine synthesis N-terminal</t>
  </si>
  <si>
    <t>PF14228</t>
  </si>
  <si>
    <t>MOR2-PAG1_mid</t>
  </si>
  <si>
    <t>Cell morphogenesis central region</t>
  </si>
  <si>
    <t>PF14229</t>
  </si>
  <si>
    <t>DUF4332</t>
  </si>
  <si>
    <t>Domain of unknown function (DUF4332)</t>
  </si>
  <si>
    <t>PF14230</t>
  </si>
  <si>
    <t>DUF4333</t>
  </si>
  <si>
    <t>Domain of unknown function (DUF4333)</t>
  </si>
  <si>
    <t>PF14231</t>
  </si>
  <si>
    <t>GXWXG</t>
  </si>
  <si>
    <t>GXWXG protein</t>
  </si>
  <si>
    <t>PF14232</t>
  </si>
  <si>
    <t>DUF4334</t>
  </si>
  <si>
    <t>Domain of unknown function (DUF4334)</t>
  </si>
  <si>
    <t>PF14233</t>
  </si>
  <si>
    <t>DUF4335</t>
  </si>
  <si>
    <t>Domain of unknown function (DUF4335)</t>
  </si>
  <si>
    <t>PF14234</t>
  </si>
  <si>
    <t>DUF4336</t>
  </si>
  <si>
    <t>Domain of unknown function (DUF4336)</t>
  </si>
  <si>
    <t>PF14235</t>
  </si>
  <si>
    <t>DUF4337</t>
  </si>
  <si>
    <t>Domain of unknown function (DUF4337)</t>
  </si>
  <si>
    <t>PF14236</t>
  </si>
  <si>
    <t>DUF4338</t>
  </si>
  <si>
    <t>Domain of unknown function (DUF4338)</t>
  </si>
  <si>
    <t>PF14237</t>
  </si>
  <si>
    <t>DUF4339</t>
  </si>
  <si>
    <t>Domain of unknown function (DUF4339)</t>
  </si>
  <si>
    <t>PF14238</t>
  </si>
  <si>
    <t>PF14239</t>
  </si>
  <si>
    <t>RRXRR</t>
  </si>
  <si>
    <t>RRXRR protein</t>
  </si>
  <si>
    <t>PF14240</t>
  </si>
  <si>
    <t>YHYH</t>
  </si>
  <si>
    <t>YHYH protein</t>
  </si>
  <si>
    <t>PF14242</t>
  </si>
  <si>
    <t>DUF4342</t>
  </si>
  <si>
    <t>Domain of unknown function (DUF4342)</t>
  </si>
  <si>
    <t>PF14243</t>
  </si>
  <si>
    <t>DUF4343</t>
  </si>
  <si>
    <t>Domain of unknown function (DUF4343)</t>
  </si>
  <si>
    <t>PF14244</t>
  </si>
  <si>
    <t>Retrotran_gag_3</t>
  </si>
  <si>
    <t>PF14245</t>
  </si>
  <si>
    <t>Pilin_PilA</t>
  </si>
  <si>
    <t>Type IV pilin PilA</t>
  </si>
  <si>
    <t>PF14246</t>
  </si>
  <si>
    <t>TetR_C_7</t>
  </si>
  <si>
    <t>AefR-like transcriptional repressor, C-terminal region</t>
  </si>
  <si>
    <t>PF14247</t>
  </si>
  <si>
    <t>DUF4344</t>
  </si>
  <si>
    <t>Putative metallopeptidase</t>
  </si>
  <si>
    <t>PF14248</t>
  </si>
  <si>
    <t>DUF4345</t>
  </si>
  <si>
    <t>Domain of unknown function (DUF4345)</t>
  </si>
  <si>
    <t>PF14249</t>
  </si>
  <si>
    <t>Tocopherol_cycl</t>
  </si>
  <si>
    <t>Tocopherol cyclase</t>
  </si>
  <si>
    <t>PF14250</t>
  </si>
  <si>
    <t>AbrB-like</t>
  </si>
  <si>
    <t>AbrB-like transcriptional regulator</t>
  </si>
  <si>
    <t>PF14251</t>
  </si>
  <si>
    <t>DUF4346</t>
  </si>
  <si>
    <t>Domain of unknown function (DUF4346)</t>
  </si>
  <si>
    <t>PF14252</t>
  </si>
  <si>
    <t>DUF4347</t>
  </si>
  <si>
    <t>Domain of unknown function (DUF4347)</t>
  </si>
  <si>
    <t>PF14253</t>
  </si>
  <si>
    <t>AbiH</t>
  </si>
  <si>
    <t>Bacteriophage abortive infection AbiH</t>
  </si>
  <si>
    <t>PF14254</t>
  </si>
  <si>
    <t>DUF4348</t>
  </si>
  <si>
    <t>Domain of unknown function (DUF4348)</t>
  </si>
  <si>
    <t>PF14255</t>
  </si>
  <si>
    <t>Cys_rich_CPXG</t>
  </si>
  <si>
    <t>Cysteine-rich CPXCG</t>
  </si>
  <si>
    <t>PF14256</t>
  </si>
  <si>
    <t>YwiC</t>
  </si>
  <si>
    <t>YwiC-like protein</t>
  </si>
  <si>
    <t>PF14257</t>
  </si>
  <si>
    <t>DUF4349</t>
  </si>
  <si>
    <t>Domain of unknown function (DUF4349)</t>
  </si>
  <si>
    <t>PF14258</t>
  </si>
  <si>
    <t>PF14260</t>
  </si>
  <si>
    <t>zf-C4pol</t>
  </si>
  <si>
    <t>C4-type zinc-finger of DNA polymerase delta</t>
  </si>
  <si>
    <t>PF14261</t>
  </si>
  <si>
    <t>DUF4351</t>
  </si>
  <si>
    <t>Domain of unknown function (DUF4351)</t>
  </si>
  <si>
    <t>PF14262</t>
  </si>
  <si>
    <t>DUF4353</t>
  </si>
  <si>
    <t>Domain of unknown function (DUF4353)</t>
  </si>
  <si>
    <t>PF14263</t>
  </si>
  <si>
    <t>DUF4354</t>
  </si>
  <si>
    <t>Domain of unknown function (DUF4354)</t>
  </si>
  <si>
    <t>PF14264</t>
  </si>
  <si>
    <t>Glucos_trans_II</t>
  </si>
  <si>
    <t>Glucosyl transferase GtrII</t>
  </si>
  <si>
    <t>PF14265</t>
  </si>
  <si>
    <t>DUF4355</t>
  </si>
  <si>
    <t>Domain of unknown function (DUF4355)</t>
  </si>
  <si>
    <t>PF14266</t>
  </si>
  <si>
    <t>YceG_bac</t>
  </si>
  <si>
    <t>Putative component of 'biosynthetic module'</t>
  </si>
  <si>
    <t>PF14267</t>
  </si>
  <si>
    <t>DUF4357</t>
  </si>
  <si>
    <t>Domain of unknown function (DUF4357)</t>
  </si>
  <si>
    <t>PF14268</t>
  </si>
  <si>
    <t>YoaP</t>
  </si>
  <si>
    <t>YoaP-like</t>
  </si>
  <si>
    <t>PF14269</t>
  </si>
  <si>
    <t>Arylsulfotran_2</t>
  </si>
  <si>
    <t>PF14270</t>
  </si>
  <si>
    <t>DUF4358</t>
  </si>
  <si>
    <t>Domain of unknown function (DUF4358)</t>
  </si>
  <si>
    <t>PF14271</t>
  </si>
  <si>
    <t>DUF4359</t>
  </si>
  <si>
    <t>Domain of unknown function (DUF4359)</t>
  </si>
  <si>
    <t>PF14272</t>
  </si>
  <si>
    <t>Gly_rich_SFCGS</t>
  </si>
  <si>
    <t>Glycine-rich SFCGS</t>
  </si>
  <si>
    <t>PF14273</t>
  </si>
  <si>
    <t>PF14274</t>
  </si>
  <si>
    <t>DUF4361</t>
  </si>
  <si>
    <t>Domain of unknown function (DUF4361)</t>
  </si>
  <si>
    <t>PF14275</t>
  </si>
  <si>
    <t>DUF4362</t>
  </si>
  <si>
    <t>Domain of unknown function (DUF4362)</t>
  </si>
  <si>
    <t>PF14276</t>
  </si>
  <si>
    <t>DUF4363</t>
  </si>
  <si>
    <t>Domain of unknown function (DUF4363)</t>
  </si>
  <si>
    <t>PF14277</t>
  </si>
  <si>
    <t>DUF4364</t>
  </si>
  <si>
    <t>Domain of unknown function (DUF4364)</t>
  </si>
  <si>
    <t>PF14278</t>
  </si>
  <si>
    <t>TetR_C_8</t>
  </si>
  <si>
    <t>Transcriptional regulator C-terminal region</t>
  </si>
  <si>
    <t>PF14279</t>
  </si>
  <si>
    <t>HNH_5</t>
  </si>
  <si>
    <t>PF14280</t>
  </si>
  <si>
    <t>DUF4365</t>
  </si>
  <si>
    <t>Domain of unknown function (DUF4365)</t>
  </si>
  <si>
    <t>PF14281</t>
  </si>
  <si>
    <t>PDDEXK_4</t>
  </si>
  <si>
    <t>PF14282</t>
  </si>
  <si>
    <t>FlxA</t>
  </si>
  <si>
    <t>FlxA-like protein</t>
  </si>
  <si>
    <t>PF14283</t>
  </si>
  <si>
    <t>DUF4366</t>
  </si>
  <si>
    <t>Domain of unknown function (DUF4366)</t>
  </si>
  <si>
    <t>PF14284</t>
  </si>
  <si>
    <t>PcfJ</t>
  </si>
  <si>
    <t>PcfJ-like protein</t>
  </si>
  <si>
    <t>PF14285</t>
  </si>
  <si>
    <t>DUF4367</t>
  </si>
  <si>
    <t>Domain of unknown function (DUF4367)</t>
  </si>
  <si>
    <t>PF14286</t>
  </si>
  <si>
    <t>DHHW</t>
  </si>
  <si>
    <t>DHHW protein</t>
  </si>
  <si>
    <t>PF14287</t>
  </si>
  <si>
    <t>DUF4368</t>
  </si>
  <si>
    <t>Domain of unknown function (DUF4368)</t>
  </si>
  <si>
    <t>PF14288</t>
  </si>
  <si>
    <t>FKS1_dom1</t>
  </si>
  <si>
    <t>1,3-beta-glucan synthase subunit FKS1, domain-1</t>
  </si>
  <si>
    <t>PF14289</t>
  </si>
  <si>
    <t>DUF4369</t>
  </si>
  <si>
    <t>Domain of unknown function (DUF4369)</t>
  </si>
  <si>
    <t>PF14290</t>
  </si>
  <si>
    <t>PF14291</t>
  </si>
  <si>
    <t>DUF4371</t>
  </si>
  <si>
    <t>Domain of unknown function (DUF4371)</t>
  </si>
  <si>
    <t>PF14292</t>
  </si>
  <si>
    <t>SusE</t>
  </si>
  <si>
    <t>SusE outer membrane protein</t>
  </si>
  <si>
    <t>PF14293</t>
  </si>
  <si>
    <t>YWFCY</t>
  </si>
  <si>
    <t>YWFCY protein</t>
  </si>
  <si>
    <t>PF14294</t>
  </si>
  <si>
    <t>DUF4372</t>
  </si>
  <si>
    <t>Domain of unknown function (DUF4372)</t>
  </si>
  <si>
    <t>PF14295</t>
  </si>
  <si>
    <t>PAN_4</t>
  </si>
  <si>
    <t>PF14296</t>
  </si>
  <si>
    <t>O-ag_pol_Wzy</t>
  </si>
  <si>
    <t>O-antigen polysaccharide polymerase Wzy</t>
  </si>
  <si>
    <t>PF14297</t>
  </si>
  <si>
    <t>DUF4373</t>
  </si>
  <si>
    <t>Domain of unknown function (DUF4373)</t>
  </si>
  <si>
    <t>PF14298</t>
  </si>
  <si>
    <t>DUF4374</t>
  </si>
  <si>
    <t>Domain of unknown function (DUF4374)</t>
  </si>
  <si>
    <t>PF14299</t>
  </si>
  <si>
    <t>PP2</t>
  </si>
  <si>
    <t>Phloem protein 2</t>
  </si>
  <si>
    <t>PF14300</t>
  </si>
  <si>
    <t>DUF4375</t>
  </si>
  <si>
    <t>Domain of unknown function (DUF4375)</t>
  </si>
  <si>
    <t>PF14301</t>
  </si>
  <si>
    <t>DUF4376</t>
  </si>
  <si>
    <t>Domain of unknown function (DUF4376)</t>
  </si>
  <si>
    <t>PF14302</t>
  </si>
  <si>
    <t>DUF4377</t>
  </si>
  <si>
    <t>Domain of unknown function (DUF4377)</t>
  </si>
  <si>
    <t>PF14303</t>
  </si>
  <si>
    <t>NAM-associated</t>
  </si>
  <si>
    <t>No apical meristem-associated C-terminal domain</t>
  </si>
  <si>
    <t>PF14304</t>
  </si>
  <si>
    <t>CSTF_C</t>
  </si>
  <si>
    <t>Transcription termination and cleavage factor C-terminal</t>
  </si>
  <si>
    <t>PF14305</t>
  </si>
  <si>
    <t>ATPgrasp_TupA</t>
  </si>
  <si>
    <t>TupA-like ATPgrasp</t>
  </si>
  <si>
    <t>PF14306</t>
  </si>
  <si>
    <t>PUA_2</t>
  </si>
  <si>
    <t>PUA-like domain</t>
  </si>
  <si>
    <t>PF14307</t>
  </si>
  <si>
    <t>Glyco_tran_WbsX</t>
  </si>
  <si>
    <t>Glycosyltransferase WbsX</t>
  </si>
  <si>
    <t>PF14308</t>
  </si>
  <si>
    <t>DnaJ-X</t>
  </si>
  <si>
    <t>X-domain of DnaJ-containing</t>
  </si>
  <si>
    <t>PF14309</t>
  </si>
  <si>
    <t>DUF4378</t>
  </si>
  <si>
    <t>Domain of unknown function (DUF4378)</t>
  </si>
  <si>
    <t>PF14310</t>
  </si>
  <si>
    <t>Fn3-like</t>
  </si>
  <si>
    <t>Fibronectin type III-like domain</t>
  </si>
  <si>
    <t>PF14311</t>
  </si>
  <si>
    <t>DUF4379</t>
  </si>
  <si>
    <t>Probable Zinc-ribbon domain</t>
  </si>
  <si>
    <t>PF14312</t>
  </si>
  <si>
    <t>FG-GAP_2</t>
  </si>
  <si>
    <t>PF14313</t>
  </si>
  <si>
    <t>Soyouz_module</t>
  </si>
  <si>
    <t>N-terminal region of Paramyxovirinae phosphoprotein (P)</t>
  </si>
  <si>
    <t>PF14314</t>
  </si>
  <si>
    <t>Methyltrans_Mon</t>
  </si>
  <si>
    <t>Virus-capping methyltransferase</t>
  </si>
  <si>
    <t>PF14315</t>
  </si>
  <si>
    <t>Domain of unknown function (DUF438)</t>
  </si>
  <si>
    <t>PF14316</t>
  </si>
  <si>
    <t>DUF4381</t>
  </si>
  <si>
    <t>Domain of unknown function (DUF4381)</t>
  </si>
  <si>
    <t>PF14317</t>
  </si>
  <si>
    <t>YcxB</t>
  </si>
  <si>
    <t>YcxB-like protein</t>
  </si>
  <si>
    <t>PF14318</t>
  </si>
  <si>
    <t>Mononeg_mRNAcap</t>
  </si>
  <si>
    <t>Mononegavirales mRNA-capping region V</t>
  </si>
  <si>
    <t>PF14319</t>
  </si>
  <si>
    <t>Zn_Tnp_IS91</t>
  </si>
  <si>
    <t>Transposase zinc-binding domain</t>
  </si>
  <si>
    <t>PF14320</t>
  </si>
  <si>
    <t>Paramyxo_PCT</t>
  </si>
  <si>
    <t>Phosphoprotein P region PCT disordered</t>
  </si>
  <si>
    <t>PF14321</t>
  </si>
  <si>
    <t>DUF4382</t>
  </si>
  <si>
    <t>Domain of unknown function (DUF4382)</t>
  </si>
  <si>
    <t>PF14322</t>
  </si>
  <si>
    <t>SusD-like_3</t>
  </si>
  <si>
    <t>PF14323</t>
  </si>
  <si>
    <t>GxGYxYP_C</t>
  </si>
  <si>
    <t>GxGYxYP putative glycoside hydrolase C-terminal domain</t>
  </si>
  <si>
    <t>PF14324</t>
  </si>
  <si>
    <t>PINIT</t>
  </si>
  <si>
    <t>PINIT domain</t>
  </si>
  <si>
    <t>PF14325</t>
  </si>
  <si>
    <t>DUF4383</t>
  </si>
  <si>
    <t>Domain of unknown function (DUF4383)</t>
  </si>
  <si>
    <t>PF14326</t>
  </si>
  <si>
    <t>DUF4384</t>
  </si>
  <si>
    <t>Domain of unknown function (DUF4384)</t>
  </si>
  <si>
    <t>PF14327</t>
  </si>
  <si>
    <t>CSTF2_hinge</t>
  </si>
  <si>
    <t>Hinge domain of cleavage stimulation factor subunit 2</t>
  </si>
  <si>
    <t>PF14328</t>
  </si>
  <si>
    <t>DUF4385</t>
  </si>
  <si>
    <t>Domain of unknown function (DUF4385)</t>
  </si>
  <si>
    <t>PF14329</t>
  </si>
  <si>
    <t>DUF4386</t>
  </si>
  <si>
    <t>Domain of unknown function (DUF4386)</t>
  </si>
  <si>
    <t>PF14330</t>
  </si>
  <si>
    <t>DUF4387</t>
  </si>
  <si>
    <t>Domain of unknown function (DUF4387)</t>
  </si>
  <si>
    <t>PF14331</t>
  </si>
  <si>
    <t>ImcF-related_N</t>
  </si>
  <si>
    <t>ImcF-related N-terminal domain</t>
  </si>
  <si>
    <t>PF14332</t>
  </si>
  <si>
    <t>DUF4388</t>
  </si>
  <si>
    <t>Domain of unknown function (DUF4388)</t>
  </si>
  <si>
    <t>PF14333</t>
  </si>
  <si>
    <t>DUF4389</t>
  </si>
  <si>
    <t>Domain of unknown function (DUF4389)</t>
  </si>
  <si>
    <t>PF14334</t>
  </si>
  <si>
    <t>PF14335</t>
  </si>
  <si>
    <t>DUF4391</t>
  </si>
  <si>
    <t>Domain of unknown function (DUF4391)</t>
  </si>
  <si>
    <t>PF14336</t>
  </si>
  <si>
    <t>DUF4392</t>
  </si>
  <si>
    <t>Domain of unknown function (DUF4392)</t>
  </si>
  <si>
    <t>PF14337</t>
  </si>
  <si>
    <t>DUF4393</t>
  </si>
  <si>
    <t>Domain of unknown function (DUF4393)</t>
  </si>
  <si>
    <t>PF14338</t>
  </si>
  <si>
    <t>Mrr_N</t>
  </si>
  <si>
    <t>Mrr N-terminal domain</t>
  </si>
  <si>
    <t>PF14339</t>
  </si>
  <si>
    <t>DUF4394</t>
  </si>
  <si>
    <t>Domain of unknown function (DUF4394)</t>
  </si>
  <si>
    <t>PF14340</t>
  </si>
  <si>
    <t>DUF4395</t>
  </si>
  <si>
    <t>Domain of unknown function (DUF4395)</t>
  </si>
  <si>
    <t>PF14341</t>
  </si>
  <si>
    <t>PilX_N</t>
  </si>
  <si>
    <t>PilX N-terminal</t>
  </si>
  <si>
    <t>PF14342</t>
  </si>
  <si>
    <t>DUF4396</t>
  </si>
  <si>
    <t>Domain of unknown function (DUF4396)</t>
  </si>
  <si>
    <t>PF14343</t>
  </si>
  <si>
    <t>PrcB_C</t>
  </si>
  <si>
    <t>PrcB C-terminal</t>
  </si>
  <si>
    <t>PF14344</t>
  </si>
  <si>
    <t>DUF4397</t>
  </si>
  <si>
    <t>Domain of unknown function (DUF4397)</t>
  </si>
  <si>
    <t>PF14345</t>
  </si>
  <si>
    <t>GDYXXLXY</t>
  </si>
  <si>
    <t>GDYXXLXY protein</t>
  </si>
  <si>
    <t>PF14346</t>
  </si>
  <si>
    <t>DUF4398</t>
  </si>
  <si>
    <t>Domain of unknown function (DUF4398)</t>
  </si>
  <si>
    <t>PF14347</t>
  </si>
  <si>
    <t>DUF4399</t>
  </si>
  <si>
    <t>Domain of unknown function (DUF4399)</t>
  </si>
  <si>
    <t>PF14348</t>
  </si>
  <si>
    <t>PF14349</t>
  </si>
  <si>
    <t>SprA_N</t>
  </si>
  <si>
    <t>Motility related/secretion protein</t>
  </si>
  <si>
    <t>PF14350</t>
  </si>
  <si>
    <t>Beta_protein</t>
  </si>
  <si>
    <t>Beta protein</t>
  </si>
  <si>
    <t>PF14351</t>
  </si>
  <si>
    <t>PF14352</t>
  </si>
  <si>
    <t>PF14353</t>
  </si>
  <si>
    <t>CpXC</t>
  </si>
  <si>
    <t>CpXC protein</t>
  </si>
  <si>
    <t>PF14354</t>
  </si>
  <si>
    <t>Lar_restr_allev</t>
  </si>
  <si>
    <t>Restriction alleviation protein Lar</t>
  </si>
  <si>
    <t>PF14355</t>
  </si>
  <si>
    <t>Abi_C</t>
  </si>
  <si>
    <t>Abortive infection C-terminus</t>
  </si>
  <si>
    <t>PF14356</t>
  </si>
  <si>
    <t>Domain of unknown function (DUF443)</t>
  </si>
  <si>
    <t>PF14357</t>
  </si>
  <si>
    <t>Domain of unknown function (DUF444)</t>
  </si>
  <si>
    <t>PF14358</t>
  </si>
  <si>
    <t>PF14359</t>
  </si>
  <si>
    <t>Domain of unknown function (DUF446)</t>
  </si>
  <si>
    <t>PF14360</t>
  </si>
  <si>
    <t>PAP2_C</t>
  </si>
  <si>
    <t>PAP2 superfamily C-terminal</t>
  </si>
  <si>
    <t>PF14361</t>
  </si>
  <si>
    <t>RsbRD_N</t>
  </si>
  <si>
    <t>RsbT co-antagonist protein rsbRD N-terminal domain</t>
  </si>
  <si>
    <t>PF14362</t>
  </si>
  <si>
    <t>PF14363</t>
  </si>
  <si>
    <t>AAA_assoc</t>
  </si>
  <si>
    <t>Domain associated at C-terminal with AAA</t>
  </si>
  <si>
    <t>PF14364</t>
  </si>
  <si>
    <t>PF14365</t>
  </si>
  <si>
    <t>PF14366</t>
  </si>
  <si>
    <t>PF14367</t>
  </si>
  <si>
    <t>DUF4411</t>
  </si>
  <si>
    <t>Domain of unknown function (DUF4411)</t>
  </si>
  <si>
    <t>PF14368</t>
  </si>
  <si>
    <t>LTP_2</t>
  </si>
  <si>
    <t>Probable lipid transfer</t>
  </si>
  <si>
    <t>PF14369</t>
  </si>
  <si>
    <t>zinc_ribbon_9</t>
  </si>
  <si>
    <t>zinc-ribbon</t>
  </si>
  <si>
    <t>PF14370</t>
  </si>
  <si>
    <t>Topo_C_assoc</t>
  </si>
  <si>
    <t>C-terminal topoisomerase domain</t>
  </si>
  <si>
    <t>PF14371</t>
  </si>
  <si>
    <t>DUF4412</t>
  </si>
  <si>
    <t>Domain of unknown function (DUF4412)</t>
  </si>
  <si>
    <t>PF14372</t>
  </si>
  <si>
    <t>DUF4413</t>
  </si>
  <si>
    <t>Domain of unknown function (DUF4413)</t>
  </si>
  <si>
    <t>PF14373</t>
  </si>
  <si>
    <t>Imm_superinfect</t>
  </si>
  <si>
    <t>Superinfection immunity protein</t>
  </si>
  <si>
    <t>PF14374</t>
  </si>
  <si>
    <t>Ribos_L4_asso_C</t>
  </si>
  <si>
    <t>6S ribosomal protein L4 C-terminal domain</t>
  </si>
  <si>
    <t>PF14375</t>
  </si>
  <si>
    <t>Cys_rich_CWC</t>
  </si>
  <si>
    <t>Cysteine-rich CWC</t>
  </si>
  <si>
    <t>PF14376</t>
  </si>
  <si>
    <t>Haem_bd</t>
  </si>
  <si>
    <t>Haem-binding domain</t>
  </si>
  <si>
    <t>PF14377</t>
  </si>
  <si>
    <t>DUF4414</t>
  </si>
  <si>
    <t>Domain of unknown function (DUF4414)</t>
  </si>
  <si>
    <t>PF14378</t>
  </si>
  <si>
    <t>PAP2_3</t>
  </si>
  <si>
    <t>PF14379</t>
  </si>
  <si>
    <t>Myb_CC_LHEQLE</t>
  </si>
  <si>
    <t>MYB-CC type transfactor, LHEQLE motif</t>
  </si>
  <si>
    <t>PF14380</t>
  </si>
  <si>
    <t>WAK_assoc</t>
  </si>
  <si>
    <t>Wall-associated receptor kinase C-terminal</t>
  </si>
  <si>
    <t>PF14381</t>
  </si>
  <si>
    <t>EDR1</t>
  </si>
  <si>
    <t>Ethylene-responsive protein kinase Le-CTR1</t>
  </si>
  <si>
    <t>PF14382</t>
  </si>
  <si>
    <t>ECR1_N</t>
  </si>
  <si>
    <t>Exosome complex exonuclease RRP4 N-terminal region</t>
  </si>
  <si>
    <t>PF14383</t>
  </si>
  <si>
    <t>VARLMGL</t>
  </si>
  <si>
    <t xml:space="preserve">DUF761-associated sequence motif </t>
  </si>
  <si>
    <t>PF14384</t>
  </si>
  <si>
    <t>BrnA_antitoxin</t>
  </si>
  <si>
    <t>BrnA antitoxin of type II toxin-antitoxin system</t>
  </si>
  <si>
    <t>PF14385</t>
  </si>
  <si>
    <t>DUF4416</t>
  </si>
  <si>
    <t>Domain of unknown function (DUF4416)</t>
  </si>
  <si>
    <t>PF14386</t>
  </si>
  <si>
    <t>DUF4417</t>
  </si>
  <si>
    <t>Domain of unknown function (DUF4417)</t>
  </si>
  <si>
    <t>PF14387</t>
  </si>
  <si>
    <t>DUF4418</t>
  </si>
  <si>
    <t>Domain of unknown function (DUF4418)</t>
  </si>
  <si>
    <t>PF14388</t>
  </si>
  <si>
    <t>DUF4419</t>
  </si>
  <si>
    <t>Domain of unknown function (DUF4419)</t>
  </si>
  <si>
    <t>PF14389</t>
  </si>
  <si>
    <t>Lzipper-MIP1</t>
  </si>
  <si>
    <t>Leucine-zipper of ternary complex factor MIP1</t>
  </si>
  <si>
    <t>PF14390</t>
  </si>
  <si>
    <t>Putative  PD-(D/E)XK family member, (DUF442)</t>
  </si>
  <si>
    <t>PF14391</t>
  </si>
  <si>
    <t>DUF4421</t>
  </si>
  <si>
    <t>Domain of unknown function (DUF4421)</t>
  </si>
  <si>
    <t>PF14392</t>
  </si>
  <si>
    <t>zf-CCHC_4</t>
  </si>
  <si>
    <t>PF14393</t>
  </si>
  <si>
    <t>DUF4422</t>
  </si>
  <si>
    <t>Domain of unknown function (DUF4422)</t>
  </si>
  <si>
    <t>PF14394</t>
  </si>
  <si>
    <t>DUF4423</t>
  </si>
  <si>
    <t>Domain of unknown function (DUF4423)</t>
  </si>
  <si>
    <t>PF14395</t>
  </si>
  <si>
    <t>COOH-NH2_lig</t>
  </si>
  <si>
    <t>Phage phiEco32-like COOH.NH2 ligase-type 2</t>
  </si>
  <si>
    <t>PF14396</t>
  </si>
  <si>
    <t>CFTR_R</t>
  </si>
  <si>
    <t>Cystic fibrosis TM conductance regulator (CFTR), regulator domain</t>
  </si>
  <si>
    <t>PF14397</t>
  </si>
  <si>
    <t>ATPgrasp_ST</t>
  </si>
  <si>
    <t>Sugar-transfer associated ATP-grasp</t>
  </si>
  <si>
    <t>PF14398</t>
  </si>
  <si>
    <t>ATPgrasp_YheCD</t>
  </si>
  <si>
    <t>YheC/D like ATP-grasp</t>
  </si>
  <si>
    <t>PF14399</t>
  </si>
  <si>
    <t>BtrH_N</t>
  </si>
  <si>
    <t>Butirosin biosynthesis protein H, N-terminal</t>
  </si>
  <si>
    <t>PF14400</t>
  </si>
  <si>
    <t>Transglut_i_TM</t>
  </si>
  <si>
    <t>Inactive transglutaminase fused to 7 transmembrane helices</t>
  </si>
  <si>
    <t>PF14401</t>
  </si>
  <si>
    <t>RLAN</t>
  </si>
  <si>
    <t>RimK-like ATPgrasp N-terminal domain</t>
  </si>
  <si>
    <t>PF14402</t>
  </si>
  <si>
    <t>7TM_transglut</t>
  </si>
  <si>
    <t>7 transmembrane helices usually fused to an inactive transglutaminase</t>
  </si>
  <si>
    <t>PF14403</t>
  </si>
  <si>
    <t>CP_ATPgrasp_2</t>
  </si>
  <si>
    <t xml:space="preserve">Circularly permuted ATP-grasp type 2 </t>
  </si>
  <si>
    <t>PF14404</t>
  </si>
  <si>
    <t>Strep_pep</t>
  </si>
  <si>
    <t>Ribosomally synthesized peptide in Streptomyces species</t>
  </si>
  <si>
    <t>PF14406</t>
  </si>
  <si>
    <t>Bacteroid_pep</t>
  </si>
  <si>
    <t>Ribosomally synthesized peptide in Bacteroidetes</t>
  </si>
  <si>
    <t>PF14407</t>
  </si>
  <si>
    <t>Frankia_peptide</t>
  </si>
  <si>
    <t>Ribosomally synthesized peptide prototyped by Frankia Franean1_4349.</t>
  </si>
  <si>
    <t>PF14408</t>
  </si>
  <si>
    <t>Actino_peptide</t>
  </si>
  <si>
    <t>Ribosomally synthesised peptide in actinomycetes</t>
  </si>
  <si>
    <t>PF14409</t>
  </si>
  <si>
    <t>Herpeto_peptide</t>
  </si>
  <si>
    <t>Ribosomally synthesized peptide in Herpetosiphon</t>
  </si>
  <si>
    <t>PF14410</t>
  </si>
  <si>
    <t>GH-E</t>
  </si>
  <si>
    <t>HNH/ENDO VII superfamily nuclease with conserved GHE residues</t>
  </si>
  <si>
    <t>PF14411</t>
  </si>
  <si>
    <t>LHH</t>
  </si>
  <si>
    <t>A nuclease of the HNH/ENDO VII superfamily with conserved LHH</t>
  </si>
  <si>
    <t>PF14412</t>
  </si>
  <si>
    <t>AHH</t>
  </si>
  <si>
    <t>A nuclease family of the HNH/ENDO VII superfamily with conserved AHH</t>
  </si>
  <si>
    <t>PF14413</t>
  </si>
  <si>
    <t>Thg1C</t>
  </si>
  <si>
    <t>Thg1 C terminal domain</t>
  </si>
  <si>
    <t>PF14414</t>
  </si>
  <si>
    <t>WHH</t>
  </si>
  <si>
    <t>A nuclease of the HNH/ENDO VII superfamily with conserved WHH</t>
  </si>
  <si>
    <t>PF14415</t>
  </si>
  <si>
    <t>DUF4424</t>
  </si>
  <si>
    <t>Domain of unknown function (DUF4424)</t>
  </si>
  <si>
    <t>PF14416</t>
  </si>
  <si>
    <t>PMR5N</t>
  </si>
  <si>
    <t>PMR5 N terminal Domain</t>
  </si>
  <si>
    <t>PF14417</t>
  </si>
  <si>
    <t>MEDS</t>
  </si>
  <si>
    <t>MEDS: MEthanogen/methylotroph, DcmR Sensory domain</t>
  </si>
  <si>
    <t>PF14418</t>
  </si>
  <si>
    <t>OHA</t>
  </si>
  <si>
    <t>OST-HTH Associated domain</t>
  </si>
  <si>
    <t>PF14419</t>
  </si>
  <si>
    <t>SPOUT_MTase_2</t>
  </si>
  <si>
    <t>AF2226-like SPOUT RNA Methylase fused to THUMP</t>
  </si>
  <si>
    <t>PF14420</t>
  </si>
  <si>
    <t>Clr5</t>
  </si>
  <si>
    <t>Clr5 domain</t>
  </si>
  <si>
    <t>PF14421</t>
  </si>
  <si>
    <t>LmjF36594-deam</t>
  </si>
  <si>
    <t>A distinct subfamily of CDD/CDA-like deaminases</t>
  </si>
  <si>
    <t>PF14423</t>
  </si>
  <si>
    <t>Imm5</t>
  </si>
  <si>
    <t>Immunity protein Imm5</t>
  </si>
  <si>
    <t>PF14424</t>
  </si>
  <si>
    <t>Toxin-deaminase</t>
  </si>
  <si>
    <t>The  BURPS668_1122 family of deaminases</t>
  </si>
  <si>
    <t>PF14425</t>
  </si>
  <si>
    <t>Imm3</t>
  </si>
  <si>
    <t>Immunity protein Imm3</t>
  </si>
  <si>
    <t>PF14426</t>
  </si>
  <si>
    <t>Imm2</t>
  </si>
  <si>
    <t>Immunity protein Imm2</t>
  </si>
  <si>
    <t>PF14427</t>
  </si>
  <si>
    <t>Pput2613-deam</t>
  </si>
  <si>
    <t>Pput_2613-like deaminase</t>
  </si>
  <si>
    <t>PF14428</t>
  </si>
  <si>
    <t>SCP121-deam</t>
  </si>
  <si>
    <t>SCP1.21-like deaminase</t>
  </si>
  <si>
    <t>PF14429</t>
  </si>
  <si>
    <t>DOCK-C2</t>
  </si>
  <si>
    <t>C2 domain in Dock18 and Zizimin proteins</t>
  </si>
  <si>
    <t>PF14430</t>
  </si>
  <si>
    <t>Imm1</t>
  </si>
  <si>
    <t>Immunity protein Imm1</t>
  </si>
  <si>
    <t>PF14431</t>
  </si>
  <si>
    <t>YwqJ-deaminase</t>
  </si>
  <si>
    <t>YwqJ-like deaminase</t>
  </si>
  <si>
    <t>PF14432</t>
  </si>
  <si>
    <t>DYW_deaminase</t>
  </si>
  <si>
    <t>DYW family of nucleic acid deaminases</t>
  </si>
  <si>
    <t>PF14433</t>
  </si>
  <si>
    <t>SUKH-3</t>
  </si>
  <si>
    <t>SUKH-3 immunity protein</t>
  </si>
  <si>
    <t>PF14434</t>
  </si>
  <si>
    <t>Imm6</t>
  </si>
  <si>
    <t>Immunity protein Imm6</t>
  </si>
  <si>
    <t>PF14435</t>
  </si>
  <si>
    <t>SUKH-4</t>
  </si>
  <si>
    <t>SUKH-4 immunity protein</t>
  </si>
  <si>
    <t>PF14436</t>
  </si>
  <si>
    <t>EndoU_bacteria</t>
  </si>
  <si>
    <t>Bacterial EndoU nuclease</t>
  </si>
  <si>
    <t>PF14437</t>
  </si>
  <si>
    <t>MafB19-deam</t>
  </si>
  <si>
    <t>MafB19-like deaminase</t>
  </si>
  <si>
    <t>PF14438</t>
  </si>
  <si>
    <t>SM-ATX</t>
  </si>
  <si>
    <t>Ataxin 2 SM domain</t>
  </si>
  <si>
    <t>PF14439</t>
  </si>
  <si>
    <t>Bd3614-deam</t>
  </si>
  <si>
    <t>Bd3614-like deaminase</t>
  </si>
  <si>
    <t>PF14440</t>
  </si>
  <si>
    <t>XOO_2897-deam</t>
  </si>
  <si>
    <t>Xanthomonas XOO_2897-like deaminase</t>
  </si>
  <si>
    <t>PF14441</t>
  </si>
  <si>
    <t>OTT_158_deam</t>
  </si>
  <si>
    <t>OTT_158-like deaminase</t>
  </si>
  <si>
    <t>PF14442</t>
  </si>
  <si>
    <t>Bd3614_N</t>
  </si>
  <si>
    <t>Bd3614-like deaminase N-terminal</t>
  </si>
  <si>
    <t>PF14443</t>
  </si>
  <si>
    <t>DBC1</t>
  </si>
  <si>
    <t>PF14444</t>
  </si>
  <si>
    <t>S1-like</t>
  </si>
  <si>
    <t>PF14445</t>
  </si>
  <si>
    <t>Prok-RING_2</t>
  </si>
  <si>
    <t>Prokaryotic RING finger family 2</t>
  </si>
  <si>
    <t>PF14446</t>
  </si>
  <si>
    <t>Prok-RING_1</t>
  </si>
  <si>
    <t>Prokaryotic RING finger family 1</t>
  </si>
  <si>
    <t>PF14447</t>
  </si>
  <si>
    <t>Prok-RING_4</t>
  </si>
  <si>
    <t>Prokaryotic RING finger family 4</t>
  </si>
  <si>
    <t>PF14448</t>
  </si>
  <si>
    <t>Nuc_N</t>
  </si>
  <si>
    <t>Nuclease N terminal</t>
  </si>
  <si>
    <t>PF14449</t>
  </si>
  <si>
    <t>PT-TG</t>
  </si>
  <si>
    <t>Pre-toxin TG</t>
  </si>
  <si>
    <t>PF14450</t>
  </si>
  <si>
    <t>FtsA</t>
  </si>
  <si>
    <t>Cell division protein FtsA</t>
  </si>
  <si>
    <t>PF14451</t>
  </si>
  <si>
    <t>Ub-Mut7C</t>
  </si>
  <si>
    <t>Mut7-C ubiquitin</t>
  </si>
  <si>
    <t>PF14452</t>
  </si>
  <si>
    <t>Multi_ubiq</t>
  </si>
  <si>
    <t>Multiubiquitin</t>
  </si>
  <si>
    <t>PF14453</t>
  </si>
  <si>
    <t>ThiS-like</t>
  </si>
  <si>
    <t xml:space="preserve">ThiS-like ubiquitin </t>
  </si>
  <si>
    <t>PF14454</t>
  </si>
  <si>
    <t>Prok_Ub</t>
  </si>
  <si>
    <t>Prokaryotic Ubiquitin</t>
  </si>
  <si>
    <t>PF14455</t>
  </si>
  <si>
    <t>Metal_CEHH</t>
  </si>
  <si>
    <t>Predicted metal binding domain</t>
  </si>
  <si>
    <t>PF14456</t>
  </si>
  <si>
    <t>alpha-hel2</t>
  </si>
  <si>
    <t>Alpha-helical domain 2</t>
  </si>
  <si>
    <t>PF14457</t>
  </si>
  <si>
    <t>Prok-E2_A</t>
  </si>
  <si>
    <t>Prokaryotic E2 family A</t>
  </si>
  <si>
    <t>PF14459</t>
  </si>
  <si>
    <t>Prok-E2_C</t>
  </si>
  <si>
    <t>Prokaryotic E2 family C</t>
  </si>
  <si>
    <t>PF14460</t>
  </si>
  <si>
    <t>Prok-E2_D</t>
  </si>
  <si>
    <t>Prokaryotic E2 family D</t>
  </si>
  <si>
    <t>PF14461</t>
  </si>
  <si>
    <t>Prok-E2_B</t>
  </si>
  <si>
    <t>Prokaryotic E2 family B</t>
  </si>
  <si>
    <t>PF14462</t>
  </si>
  <si>
    <t>Prok-E2_E</t>
  </si>
  <si>
    <t>Prokaryotic E2 family E</t>
  </si>
  <si>
    <t>PF14463</t>
  </si>
  <si>
    <t>E1-N</t>
  </si>
  <si>
    <t>E1 N-terminal domain</t>
  </si>
  <si>
    <t>PF14464</t>
  </si>
  <si>
    <t>Prok-JAB</t>
  </si>
  <si>
    <t>Prokaryotic homologs of the JAB domain</t>
  </si>
  <si>
    <t>PF14465</t>
  </si>
  <si>
    <t>NFRKB_winged</t>
  </si>
  <si>
    <t>NFRKB Winged Helix-like</t>
  </si>
  <si>
    <t>PF14466</t>
  </si>
  <si>
    <t>PLCC</t>
  </si>
  <si>
    <t>PLAT/LH2 and C2-like Ca2+-binding lipoprotein</t>
  </si>
  <si>
    <t>PF14467</t>
  </si>
  <si>
    <t>DUF4426</t>
  </si>
  <si>
    <t>Domain of unknown function (DUF4426)</t>
  </si>
  <si>
    <t>PF14468</t>
  </si>
  <si>
    <t>DUF4427</t>
  </si>
  <si>
    <t>Protein of unknown function (DUF4427)</t>
  </si>
  <si>
    <t>PF14469</t>
  </si>
  <si>
    <t>AKAP28</t>
  </si>
  <si>
    <t xml:space="preserve">28 kDa A-kinase anchor </t>
  </si>
  <si>
    <t>PF14470</t>
  </si>
  <si>
    <t>bPH_3</t>
  </si>
  <si>
    <t>PF14471</t>
  </si>
  <si>
    <t>DUF4428</t>
  </si>
  <si>
    <t>Domain of unknown function (DUF4428)</t>
  </si>
  <si>
    <t>PF14472</t>
  </si>
  <si>
    <t>DUF4429</t>
  </si>
  <si>
    <t>Domain of unknown function (DUF4429)</t>
  </si>
  <si>
    <t>PF14473</t>
  </si>
  <si>
    <t>RD3</t>
  </si>
  <si>
    <t>RD3 protein</t>
  </si>
  <si>
    <t>PF14474</t>
  </si>
  <si>
    <t>RTC4</t>
  </si>
  <si>
    <t>RTC4-like domain</t>
  </si>
  <si>
    <t>PF14475</t>
  </si>
  <si>
    <t>Mso1_Sec1_bdg</t>
  </si>
  <si>
    <t>Sec1-binding region of Mso1</t>
  </si>
  <si>
    <t>PF14476</t>
  </si>
  <si>
    <t>Chloroplast_duf</t>
  </si>
  <si>
    <t>Petal formation-expressed</t>
  </si>
  <si>
    <t>PF14477</t>
  </si>
  <si>
    <t>Mso1_C</t>
  </si>
  <si>
    <t>Membrane-polarising domain of Mso1</t>
  </si>
  <si>
    <t>PF14478</t>
  </si>
  <si>
    <t>PF14479</t>
  </si>
  <si>
    <t>HeLo</t>
  </si>
  <si>
    <t>Prion-inhibition and propagation</t>
  </si>
  <si>
    <t>PF14480</t>
  </si>
  <si>
    <t>DNA_pol3_a_NI</t>
  </si>
  <si>
    <t>DNA polymerase III polC-type N-terminus I</t>
  </si>
  <si>
    <t>PF14481</t>
  </si>
  <si>
    <t>Fimbrial_PilY2</t>
  </si>
  <si>
    <t>Type 4 fimbrial biogenesis protein PilY2</t>
  </si>
  <si>
    <t>PF14484</t>
  </si>
  <si>
    <t>FISNA</t>
  </si>
  <si>
    <t>Fish-specific NACHT associated domain</t>
  </si>
  <si>
    <t>PF14485</t>
  </si>
  <si>
    <t>DUF4431</t>
  </si>
  <si>
    <t>Domain of unknown function (DUF4431)</t>
  </si>
  <si>
    <t>PF14486</t>
  </si>
  <si>
    <t>DUF4432</t>
  </si>
  <si>
    <t>Domain of unknown function (DUF4432)</t>
  </si>
  <si>
    <t>PF14487</t>
  </si>
  <si>
    <t>DUF4433</t>
  </si>
  <si>
    <t>Domain of unknown function (DUF4433)</t>
  </si>
  <si>
    <t>PF14488</t>
  </si>
  <si>
    <t>DUF4434</t>
  </si>
  <si>
    <t>Domain of unknown function (DUF4434)</t>
  </si>
  <si>
    <t>PF14489</t>
  </si>
  <si>
    <t>QueF</t>
  </si>
  <si>
    <t>QueF-like protein</t>
  </si>
  <si>
    <t>PF14490</t>
  </si>
  <si>
    <t>HHH_4</t>
  </si>
  <si>
    <t>Helix-hairpin-helix containing domain</t>
  </si>
  <si>
    <t>PF14491</t>
  </si>
  <si>
    <t>DUF4435</t>
  </si>
  <si>
    <t>Protein of unknown function (DUF4435)</t>
  </si>
  <si>
    <t>PF14492</t>
  </si>
  <si>
    <t>EFG_II</t>
  </si>
  <si>
    <t>Elongation Factor G, domain II</t>
  </si>
  <si>
    <t>PF14493</t>
  </si>
  <si>
    <t>HTH_4</t>
  </si>
  <si>
    <t>PF14494</t>
  </si>
  <si>
    <t>DUF4436</t>
  </si>
  <si>
    <t>Domain of unknown function (DUF4436)</t>
  </si>
  <si>
    <t>PF14495</t>
  </si>
  <si>
    <t>Cytochrom_C55</t>
  </si>
  <si>
    <t>Cytochrome c-55 domain</t>
  </si>
  <si>
    <t>PF14496</t>
  </si>
  <si>
    <t>NEL</t>
  </si>
  <si>
    <t>C-terminal novel E3 ligase, LRR-interacting</t>
  </si>
  <si>
    <t>PF14497</t>
  </si>
  <si>
    <t>GST_C_3</t>
  </si>
  <si>
    <t>PF14498</t>
  </si>
  <si>
    <t>Glyco_hyd_65N_2</t>
  </si>
  <si>
    <t>Glycosyl hydrolase family 65, N-terminal domain</t>
  </si>
  <si>
    <t>PF14499</t>
  </si>
  <si>
    <t>DUF4437</t>
  </si>
  <si>
    <t>Domain of unknown function (DUF4437)</t>
  </si>
  <si>
    <t>PF14500</t>
  </si>
  <si>
    <t>MMS19_N</t>
  </si>
  <si>
    <t>Dos2-interacting transcription regulator of RNA-Pol-II</t>
  </si>
  <si>
    <t>PF14501</t>
  </si>
  <si>
    <t>HATPase_c_5</t>
  </si>
  <si>
    <t>GHKL domain</t>
  </si>
  <si>
    <t>PF14502</t>
  </si>
  <si>
    <t>HTH_41</t>
  </si>
  <si>
    <t>PF14503</t>
  </si>
  <si>
    <t>YhfZ_C</t>
  </si>
  <si>
    <t>YhfZ C-terminal domain</t>
  </si>
  <si>
    <t>PF14504</t>
  </si>
  <si>
    <t>CAP_assoc_N</t>
  </si>
  <si>
    <t>CAP-associated N-terminal</t>
  </si>
  <si>
    <t>PF14505</t>
  </si>
  <si>
    <t>DUF4438</t>
  </si>
  <si>
    <t>Domain of unknown function (DUF4438)</t>
  </si>
  <si>
    <t>PF14506</t>
  </si>
  <si>
    <t>CppA_N</t>
  </si>
  <si>
    <t>CppA N-terminal</t>
  </si>
  <si>
    <t>PF14507</t>
  </si>
  <si>
    <t>CppA_C</t>
  </si>
  <si>
    <t>CppA C-terminal</t>
  </si>
  <si>
    <t>PF14508</t>
  </si>
  <si>
    <t>GH97_N</t>
  </si>
  <si>
    <t>Glycosyl-hydrolase 97 N-terminal</t>
  </si>
  <si>
    <t>PF14509</t>
  </si>
  <si>
    <t>GH97_C</t>
  </si>
  <si>
    <t>Glycosyl-hydrolase 97 C-terminal, oligomerisation</t>
  </si>
  <si>
    <t>PF14510</t>
  </si>
  <si>
    <t>ABC_trans_N</t>
  </si>
  <si>
    <t>ABC-transporter extracellular N-terminal</t>
  </si>
  <si>
    <t>PF14511</t>
  </si>
  <si>
    <t>RE_EcoO19I</t>
  </si>
  <si>
    <t>Type II restriction endonuclease EcoO19I</t>
  </si>
  <si>
    <t>PF14512</t>
  </si>
  <si>
    <t>TM1586_NiRdase</t>
  </si>
  <si>
    <t>Putative TM nitroreductase</t>
  </si>
  <si>
    <t>PF14513</t>
  </si>
  <si>
    <t>DAG_kinase_N</t>
  </si>
  <si>
    <t>Diacylglycerol kinase N-terminus</t>
  </si>
  <si>
    <t>PF14514</t>
  </si>
  <si>
    <t>TetR_C_9</t>
  </si>
  <si>
    <t>Transcriptional regulator, TetR, C-terminal</t>
  </si>
  <si>
    <t>PF14515</t>
  </si>
  <si>
    <t>HOASN</t>
  </si>
  <si>
    <t>Haem-oxygenase-associated N-terminal helices</t>
  </si>
  <si>
    <t>PF14516</t>
  </si>
  <si>
    <t>AAA_35</t>
  </si>
  <si>
    <t>PF14517</t>
  </si>
  <si>
    <t>Tachylectin</t>
  </si>
  <si>
    <t>PF14518</t>
  </si>
  <si>
    <t>Haem_oxygenas_2</t>
  </si>
  <si>
    <t>Iron-containing redox enzyme</t>
  </si>
  <si>
    <t>PF14519</t>
  </si>
  <si>
    <t>Macro_2</t>
  </si>
  <si>
    <t>Macro-like domain</t>
  </si>
  <si>
    <t>PF14520</t>
  </si>
  <si>
    <t>HHH_5</t>
  </si>
  <si>
    <t>Helix-hairpin-helix domain</t>
  </si>
  <si>
    <t>PF14521</t>
  </si>
  <si>
    <t>Aspzincin_M35</t>
  </si>
  <si>
    <t xml:space="preserve">Lysine-specific metallo-endopeptidase </t>
  </si>
  <si>
    <t>PF14522</t>
  </si>
  <si>
    <t>Cytochrome_C7</t>
  </si>
  <si>
    <t>Cytochrome c7 and related cytochrome c</t>
  </si>
  <si>
    <t>PF14523</t>
  </si>
  <si>
    <t>Syntaxin_2</t>
  </si>
  <si>
    <t>Syntaxin-like protein</t>
  </si>
  <si>
    <t>PF14524</t>
  </si>
  <si>
    <t>Wzt_C</t>
  </si>
  <si>
    <t>Wzt C-terminal domain</t>
  </si>
  <si>
    <t>PF14525</t>
  </si>
  <si>
    <t>AraC_binding_2</t>
  </si>
  <si>
    <t>AraC-binding-like domain</t>
  </si>
  <si>
    <t>PF14526</t>
  </si>
  <si>
    <t>Cass2</t>
  </si>
  <si>
    <t>Integron-associated effector binding protein</t>
  </si>
  <si>
    <t>PF14527</t>
  </si>
  <si>
    <t>LAGLIDADG_WhiA</t>
  </si>
  <si>
    <t>WhiA LAGLIDADG-like domain</t>
  </si>
  <si>
    <t>PF14528</t>
  </si>
  <si>
    <t>LAGLIDADG_3</t>
  </si>
  <si>
    <t>LAGLIDADG-like domain</t>
  </si>
  <si>
    <t>PF14529</t>
  </si>
  <si>
    <t>Exo_endo_phos_2</t>
  </si>
  <si>
    <t xml:space="preserve">Endonuclease-reverse transcriptase </t>
  </si>
  <si>
    <t>PF14530</t>
  </si>
  <si>
    <t>DUF4439</t>
  </si>
  <si>
    <t>Domain of unknown function (DUF4439)</t>
  </si>
  <si>
    <t>PF14531</t>
  </si>
  <si>
    <t>Kinase-like</t>
  </si>
  <si>
    <t>PF14532</t>
  </si>
  <si>
    <t>Sigma54_activ_2</t>
  </si>
  <si>
    <t>PF14533</t>
  </si>
  <si>
    <t>USP7_C2</t>
  </si>
  <si>
    <t>Ubiquitin-specific protease C-terminal</t>
  </si>
  <si>
    <t>PF14534</t>
  </si>
  <si>
    <t>PF14535</t>
  </si>
  <si>
    <t>AMP-binding_C_2</t>
  </si>
  <si>
    <t>PF14536</t>
  </si>
  <si>
    <t>DUF4441</t>
  </si>
  <si>
    <t>Domain of unknown function (DUF4441)</t>
  </si>
  <si>
    <t>PF14537</t>
  </si>
  <si>
    <t>Cytochrom_c3_2</t>
  </si>
  <si>
    <t>Cytochrome c3</t>
  </si>
  <si>
    <t>PF14538</t>
  </si>
  <si>
    <t>Raptor_N</t>
  </si>
  <si>
    <t>Raptor N-terminal CASPase like domain</t>
  </si>
  <si>
    <t>PF14539</t>
  </si>
  <si>
    <t>DUF4442</t>
  </si>
  <si>
    <t>Domain of unknown function (DUF4442)</t>
  </si>
  <si>
    <t>PF14540</t>
  </si>
  <si>
    <t>NTF-like</t>
  </si>
  <si>
    <t>Nucleotidyltransferase-like</t>
  </si>
  <si>
    <t>PF14541</t>
  </si>
  <si>
    <t>TAXi_C</t>
  </si>
  <si>
    <t>Xylanase inhibitor C-terminal</t>
  </si>
  <si>
    <t>PF14542</t>
  </si>
  <si>
    <t>Acetyltransf_CG</t>
  </si>
  <si>
    <t>GCN5-related N-acetyl-transferase</t>
  </si>
  <si>
    <t>PF14543</t>
  </si>
  <si>
    <t>TAXi_N</t>
  </si>
  <si>
    <t>Xylanase inhibitor N-terminal</t>
  </si>
  <si>
    <t>PF14544</t>
  </si>
  <si>
    <t>DUF4443</t>
  </si>
  <si>
    <t>Domain of unknown function (DUF4443)</t>
  </si>
  <si>
    <t>PF14545</t>
  </si>
  <si>
    <t>DBB</t>
  </si>
  <si>
    <t>Dof, BCAP, and BANK (DBB) motif,</t>
  </si>
  <si>
    <t>PF14547</t>
  </si>
  <si>
    <t>Hydrophob_seed</t>
  </si>
  <si>
    <t>Hydrophobic seed protein</t>
  </si>
  <si>
    <t>PF14549</t>
  </si>
  <si>
    <t>P22_Cro</t>
  </si>
  <si>
    <t>DNA-binding transcriptional regulator Cro</t>
  </si>
  <si>
    <t>PF14550</t>
  </si>
  <si>
    <t>Peptidase_S78_2</t>
  </si>
  <si>
    <t>Putative phage serine protease XkdF</t>
  </si>
  <si>
    <t>PF14551</t>
  </si>
  <si>
    <t>MCM_N</t>
  </si>
  <si>
    <t>MCM N-terminal domain</t>
  </si>
  <si>
    <t>PF14552</t>
  </si>
  <si>
    <t>Tautomerase_2</t>
  </si>
  <si>
    <t>PF14553</t>
  </si>
  <si>
    <t>YqbF</t>
  </si>
  <si>
    <t>YqbF, hypothetical protein domain</t>
  </si>
  <si>
    <t>PF14554</t>
  </si>
  <si>
    <t>VEGF_C</t>
  </si>
  <si>
    <t>VEGF heparin-binding domain</t>
  </si>
  <si>
    <t>PF14555</t>
  </si>
  <si>
    <t>UBA_4</t>
  </si>
  <si>
    <t>UBA-like domain</t>
  </si>
  <si>
    <t>PF14556</t>
  </si>
  <si>
    <t>AF2331-like</t>
  </si>
  <si>
    <t>PF14557</t>
  </si>
  <si>
    <t>AphA_like</t>
  </si>
  <si>
    <t>Putative AphA-like transcriptional regulator</t>
  </si>
  <si>
    <t>PF14558</t>
  </si>
  <si>
    <t>TRP_N</t>
  </si>
  <si>
    <t>ML-like domain</t>
  </si>
  <si>
    <t>PF14559</t>
  </si>
  <si>
    <t>TPR_19</t>
  </si>
  <si>
    <t>PF14560</t>
  </si>
  <si>
    <t>Ubiquitin_2</t>
  </si>
  <si>
    <t>Ubiquitin-like domain</t>
  </si>
  <si>
    <t>PF14561</t>
  </si>
  <si>
    <t>PF14562</t>
  </si>
  <si>
    <t>Endonuc_BglI</t>
  </si>
  <si>
    <t>Restriction endonuclease BglI</t>
  </si>
  <si>
    <t>PF14563</t>
  </si>
  <si>
    <t>DUF4444</t>
  </si>
  <si>
    <t>Domain of unknown function (DUF4444)</t>
  </si>
  <si>
    <t>PF14564</t>
  </si>
  <si>
    <t>Membrane_bind</t>
  </si>
  <si>
    <t>Membrane binding</t>
  </si>
  <si>
    <t>PF14565</t>
  </si>
  <si>
    <t>IL22</t>
  </si>
  <si>
    <t>Interleukin 22 IL-1-related T-cell-derived-inducible factor</t>
  </si>
  <si>
    <t>PF14566</t>
  </si>
  <si>
    <t>PTPlike_phytase</t>
  </si>
  <si>
    <t>Inositol hexakisphosphate</t>
  </si>
  <si>
    <t>PF14567</t>
  </si>
  <si>
    <t>SUKH_5</t>
  </si>
  <si>
    <t>SMI1-KNR4 cell-wall</t>
  </si>
  <si>
    <t>PF14568</t>
  </si>
  <si>
    <t>SUKH_6</t>
  </si>
  <si>
    <t>PF14569</t>
  </si>
  <si>
    <t>zf-UDP</t>
  </si>
  <si>
    <t>Zinc-binding RING-finger</t>
  </si>
  <si>
    <t>PF14570</t>
  </si>
  <si>
    <t>zf-RING_4</t>
  </si>
  <si>
    <t>RING/Ubox like zinc-binding domain</t>
  </si>
  <si>
    <t>PF14571</t>
  </si>
  <si>
    <t>Di19_C</t>
  </si>
  <si>
    <t>Stress-induced protein Di19, C-terminal</t>
  </si>
  <si>
    <t>PF14572</t>
  </si>
  <si>
    <t>Pribosyl_synth</t>
  </si>
  <si>
    <t>Phosphoribosyl synthetase-associated domain</t>
  </si>
  <si>
    <t>PF14573</t>
  </si>
  <si>
    <t>PP-binding_2</t>
  </si>
  <si>
    <t>Acyl-carrier</t>
  </si>
  <si>
    <t>PF14574</t>
  </si>
  <si>
    <t>DUF4445</t>
  </si>
  <si>
    <t>Domain of unknown function (DUF4445)</t>
  </si>
  <si>
    <t>PF14575</t>
  </si>
  <si>
    <t>EphA2_TM</t>
  </si>
  <si>
    <t>Ephrin type-A receptor 2 transmembrane domain</t>
  </si>
  <si>
    <t>PF14576</t>
  </si>
  <si>
    <t>SEO_N</t>
  </si>
  <si>
    <t>Sieve element occlusion N-terminus</t>
  </si>
  <si>
    <t>PF14577</t>
  </si>
  <si>
    <t>SEO_C</t>
  </si>
  <si>
    <t>Sieve element occlusion C-terminus</t>
  </si>
  <si>
    <t>PF14578</t>
  </si>
  <si>
    <t>GTP_EFTU_D4</t>
  </si>
  <si>
    <t>Elongation factor Tu domain 4</t>
  </si>
  <si>
    <t>PF14579</t>
  </si>
  <si>
    <t>HHH_6</t>
  </si>
  <si>
    <t>PF14580</t>
  </si>
  <si>
    <t>LRR_9</t>
  </si>
  <si>
    <t>Leucine-rich repeat</t>
  </si>
  <si>
    <t>PF14581</t>
  </si>
  <si>
    <t>SseB_C</t>
  </si>
  <si>
    <t>SseB protein C-terminal domain</t>
  </si>
  <si>
    <t>PF14582</t>
  </si>
  <si>
    <t>Metallophos_3</t>
  </si>
  <si>
    <t>Metallophosphoesterase, calcineurin superfamily</t>
  </si>
  <si>
    <t>PF14583</t>
  </si>
  <si>
    <t>Pectate_lyase22</t>
  </si>
  <si>
    <t>Oligogalacturonate lyase</t>
  </si>
  <si>
    <t>PF14584</t>
  </si>
  <si>
    <t>DUF4446</t>
  </si>
  <si>
    <t>Protein of unknown function (DUF4446)</t>
  </si>
  <si>
    <t>PF14585</t>
  </si>
  <si>
    <t>CagY_I</t>
  </si>
  <si>
    <t>CagY type 1 repeat</t>
  </si>
  <si>
    <t>PF14586</t>
  </si>
  <si>
    <t>MHC_I_2</t>
  </si>
  <si>
    <t>Class I Histocompatibility antigen, NKG2D ligand, domains 1 and 2</t>
  </si>
  <si>
    <t>PF14587</t>
  </si>
  <si>
    <t>Glyco_hydr_3_2</t>
  </si>
  <si>
    <t>O-Glycosyl hydrolase family 3</t>
  </si>
  <si>
    <t>PF14588</t>
  </si>
  <si>
    <t>YjgF_endoribonc</t>
  </si>
  <si>
    <t>YjgF/chorismate_mutase-like, putative endoribonuclease</t>
  </si>
  <si>
    <t>PF14589</t>
  </si>
  <si>
    <t>NrfD_2</t>
  </si>
  <si>
    <t>Polysulfide reductase</t>
  </si>
  <si>
    <t>PF14590</t>
  </si>
  <si>
    <t>DUF4447</t>
  </si>
  <si>
    <t>Domain of unknown function (DUF4447)</t>
  </si>
  <si>
    <t>PF14591</t>
  </si>
  <si>
    <t>AF941-like</t>
  </si>
  <si>
    <t>PF14592</t>
  </si>
  <si>
    <t>Chondroitinas_B</t>
  </si>
  <si>
    <t>Chondroitinase B</t>
  </si>
  <si>
    <t>PF14593</t>
  </si>
  <si>
    <t>PH_3</t>
  </si>
  <si>
    <t>PF14594</t>
  </si>
  <si>
    <t>Sipho_Gp37</t>
  </si>
  <si>
    <t>Siphovirus ReqiPepy6 Gp37-like protein</t>
  </si>
  <si>
    <t>PF14595</t>
  </si>
  <si>
    <t>Thioredoxin_9</t>
  </si>
  <si>
    <t>PF14596</t>
  </si>
  <si>
    <t>STAT6_C</t>
  </si>
  <si>
    <t>STAT6 C-terminal</t>
  </si>
  <si>
    <t>PF14597</t>
  </si>
  <si>
    <t>Lactamase_B_5</t>
  </si>
  <si>
    <t>PF14598</t>
  </si>
  <si>
    <t>PAS_11</t>
  </si>
  <si>
    <t>PF14599</t>
  </si>
  <si>
    <t>zinc_ribbon_6</t>
  </si>
  <si>
    <t>Zinc-ribbon</t>
  </si>
  <si>
    <t>PF14600</t>
  </si>
  <si>
    <t>CBM_5_12_2</t>
  </si>
  <si>
    <t>Cellulose-binding domain</t>
  </si>
  <si>
    <t>PF14601</t>
  </si>
  <si>
    <t>TFX_C</t>
  </si>
  <si>
    <t>DNA_binding protein, TFX, C-term</t>
  </si>
  <si>
    <t>PF14602</t>
  </si>
  <si>
    <t>Hexapep_2</t>
  </si>
  <si>
    <t>Hexapeptide repeat of succinyl-transferase</t>
  </si>
  <si>
    <t>PF14603</t>
  </si>
  <si>
    <t>hSH3</t>
  </si>
  <si>
    <t>Helically-extended SH3 domain</t>
  </si>
  <si>
    <t>PF14604</t>
  </si>
  <si>
    <t>SH3_9</t>
  </si>
  <si>
    <t>PF14605</t>
  </si>
  <si>
    <t>Nup35_RRM_2</t>
  </si>
  <si>
    <t>PF14606</t>
  </si>
  <si>
    <t>Lipase_GDSL_3</t>
  </si>
  <si>
    <t>PF14607</t>
  </si>
  <si>
    <t>GxDLY</t>
  </si>
  <si>
    <t>N-terminus of Esterase_SGNH_hydro-type</t>
  </si>
  <si>
    <t>PF14608</t>
  </si>
  <si>
    <t>zf-CCCH_2</t>
  </si>
  <si>
    <t>RNA-binding, Nab2-type zinc finger</t>
  </si>
  <si>
    <t>PF14609</t>
  </si>
  <si>
    <t>GCP5-Mod21</t>
  </si>
  <si>
    <t xml:space="preserve">gamma-Tubulin ring complex non-core subunit mod21 </t>
  </si>
  <si>
    <t>PF14610</t>
  </si>
  <si>
    <t>DUF4448</t>
  </si>
  <si>
    <t>Protein of unknown function (DUF4448)</t>
  </si>
  <si>
    <t>PF14611</t>
  </si>
  <si>
    <t>SLS</t>
  </si>
  <si>
    <t>Mitochondrial inner-membrane-bound regulator</t>
  </si>
  <si>
    <t>PF14612</t>
  </si>
  <si>
    <t>Ino8_Iec3</t>
  </si>
  <si>
    <t>IEC3 subunit of the Ino8 complex, chromatin re-modelling</t>
  </si>
  <si>
    <t>PF14613</t>
  </si>
  <si>
    <t>DUF4449</t>
  </si>
  <si>
    <t>Protein of unknown function (DUF4449)</t>
  </si>
  <si>
    <t>PF14614</t>
  </si>
  <si>
    <t>PF14615</t>
  </si>
  <si>
    <t>Rsa3</t>
  </si>
  <si>
    <t>Ribosome-assembly protein 3</t>
  </si>
  <si>
    <t>PF14616</t>
  </si>
  <si>
    <t>DUF4451</t>
  </si>
  <si>
    <t>Domain of unknown function (DUF4451)</t>
  </si>
  <si>
    <t>PF14617</t>
  </si>
  <si>
    <t>CMS1</t>
  </si>
  <si>
    <t>U3-containing 9S pre-ribosomal complex subunit</t>
  </si>
  <si>
    <t>PF14618</t>
  </si>
  <si>
    <t>DUF4452</t>
  </si>
  <si>
    <t>Domain of unknown function (DUF4452)</t>
  </si>
  <si>
    <t>PF14619</t>
  </si>
  <si>
    <t>SnAC</t>
  </si>
  <si>
    <t>Snf2-ATP coupling, chromatin remodelling complex</t>
  </si>
  <si>
    <t>PF14620</t>
  </si>
  <si>
    <t>YPEB</t>
  </si>
  <si>
    <t>YpeB sporulation</t>
  </si>
  <si>
    <t>PF14621</t>
  </si>
  <si>
    <t>RFX5_DNA_bdg</t>
  </si>
  <si>
    <t>RFX5 DNA-binding domain</t>
  </si>
  <si>
    <t>PF14622</t>
  </si>
  <si>
    <t>Ribonucleas_3_3</t>
  </si>
  <si>
    <t>Ribonuclease-III-like</t>
  </si>
  <si>
    <t>PF14623</t>
  </si>
  <si>
    <t>Vint</t>
  </si>
  <si>
    <t>Hint-domain</t>
  </si>
  <si>
    <t>PF14624</t>
  </si>
  <si>
    <t>Vwaint</t>
  </si>
  <si>
    <t>VWA / Hh  protein intein-like</t>
  </si>
  <si>
    <t>PF14625</t>
  </si>
  <si>
    <t>Lustrin_cystein</t>
  </si>
  <si>
    <t>Lustrin, cysteine-rich repeated domain</t>
  </si>
  <si>
    <t>PF14626</t>
  </si>
  <si>
    <t>RNase_Zc3h12a_2</t>
  </si>
  <si>
    <t>PF14627</t>
  </si>
  <si>
    <t>DUF4453</t>
  </si>
  <si>
    <t>Domain of unknown function (DUF4453)</t>
  </si>
  <si>
    <t>PF14628</t>
  </si>
  <si>
    <t>DUF4454</t>
  </si>
  <si>
    <t>Domain of unknown function (DUF4454)</t>
  </si>
  <si>
    <t>PF14629</t>
  </si>
  <si>
    <t>ORC4_C</t>
  </si>
  <si>
    <t>Origin recognition complex (ORC) subunit 4 C-terminus</t>
  </si>
  <si>
    <t>PF14630</t>
  </si>
  <si>
    <t>ORC5_C</t>
  </si>
  <si>
    <t>Origin recognition complex (ORC) subunit 5 C-terminus</t>
  </si>
  <si>
    <t>PF14631</t>
  </si>
  <si>
    <t>FancD2</t>
  </si>
  <si>
    <t>Fanconi anaemia protein FancD2 nuclease</t>
  </si>
  <si>
    <t>PF14632</t>
  </si>
  <si>
    <t>SPT6_acidic</t>
  </si>
  <si>
    <t>Acidic N-terminal SPT6</t>
  </si>
  <si>
    <t>PF14633</t>
  </si>
  <si>
    <t>SH2_2</t>
  </si>
  <si>
    <t>PF14634</t>
  </si>
  <si>
    <t>zf-RING_5</t>
  </si>
  <si>
    <t>zinc-RING finger domain</t>
  </si>
  <si>
    <t>PF14635</t>
  </si>
  <si>
    <t>HHH_7</t>
  </si>
  <si>
    <t xml:space="preserve">Helix-hairpin-helix motif                       </t>
  </si>
  <si>
    <t>PF14636</t>
  </si>
  <si>
    <t>FNIP_N</t>
  </si>
  <si>
    <t>Folliculin-interacting protein N-terminus</t>
  </si>
  <si>
    <t>PF14637</t>
  </si>
  <si>
    <t>FNIP_M</t>
  </si>
  <si>
    <t>Folliculin-interacting protein middle domain</t>
  </si>
  <si>
    <t>PF14638</t>
  </si>
  <si>
    <t>FNIP_C</t>
  </si>
  <si>
    <t>Folliculin-interacting protein C-terminus</t>
  </si>
  <si>
    <t>PF14639</t>
  </si>
  <si>
    <t>YqgF</t>
  </si>
  <si>
    <t xml:space="preserve">Holliday-junction resolvase-like of SPT6 </t>
  </si>
  <si>
    <t>PF14640</t>
  </si>
  <si>
    <t>TMEM223</t>
  </si>
  <si>
    <t>Transmembrane protein 223</t>
  </si>
  <si>
    <t>PF14641</t>
  </si>
  <si>
    <t>HTH_44</t>
  </si>
  <si>
    <t>Helix-turn-helix DNA-binding domain of SPT6</t>
  </si>
  <si>
    <t>PF14642</t>
  </si>
  <si>
    <t>FAM47</t>
  </si>
  <si>
    <t>FAM47 family</t>
  </si>
  <si>
    <t>PF14643</t>
  </si>
  <si>
    <t>DUF4455</t>
  </si>
  <si>
    <t>Domain of unknown function (DUF4455)</t>
  </si>
  <si>
    <t>PF14644</t>
  </si>
  <si>
    <t>DUF4456</t>
  </si>
  <si>
    <t>Domain of unknown function (DUF4456)</t>
  </si>
  <si>
    <t>PF14645</t>
  </si>
  <si>
    <t>Chibby</t>
  </si>
  <si>
    <t>Chibby family</t>
  </si>
  <si>
    <t>PF14646</t>
  </si>
  <si>
    <t>MYCBPAP</t>
  </si>
  <si>
    <t>MYCBP-associated protein family</t>
  </si>
  <si>
    <t>PF14647</t>
  </si>
  <si>
    <t>FAM91_N</t>
  </si>
  <si>
    <t>FAM91 N-terminus</t>
  </si>
  <si>
    <t>PF14648</t>
  </si>
  <si>
    <t>FAM91_C</t>
  </si>
  <si>
    <t>FAM91 C-terminus</t>
  </si>
  <si>
    <t>PF14649</t>
  </si>
  <si>
    <t>Spatacsin_C</t>
  </si>
  <si>
    <t>Spatacsin C-terminus</t>
  </si>
  <si>
    <t>PF14650</t>
  </si>
  <si>
    <t>FAM75</t>
  </si>
  <si>
    <t>FAM75 family</t>
  </si>
  <si>
    <t>PF14651</t>
  </si>
  <si>
    <t>Lipocalin_7</t>
  </si>
  <si>
    <t>PF14652</t>
  </si>
  <si>
    <t>DUF4457</t>
  </si>
  <si>
    <t>Domain of unknown function (DUF4457)</t>
  </si>
  <si>
    <t>PF14653</t>
  </si>
  <si>
    <t>IGFL</t>
  </si>
  <si>
    <t>Insulin growth factor-like family</t>
  </si>
  <si>
    <t>PF14654</t>
  </si>
  <si>
    <t>Epiglycanin_C</t>
  </si>
  <si>
    <t>Mucin, catalytic, TM and cytoplasmic tail region</t>
  </si>
  <si>
    <t>PF14655</t>
  </si>
  <si>
    <t>RAB3GAP2_N</t>
  </si>
  <si>
    <t>Rab3 GTPase-activating protein regulatory subunit N-terminus</t>
  </si>
  <si>
    <t>PF14656</t>
  </si>
  <si>
    <t>RAB3GAP2_C</t>
  </si>
  <si>
    <t>Rab3 GTPase-activating protein regulatory subunit C-terminus</t>
  </si>
  <si>
    <t>PF14657</t>
  </si>
  <si>
    <t>Integrase_AP2</t>
  </si>
  <si>
    <t>AP2-like DNA-binding integrase domain</t>
  </si>
  <si>
    <t>PF14658</t>
  </si>
  <si>
    <t>EF-hand_9</t>
  </si>
  <si>
    <t>PF14659</t>
  </si>
  <si>
    <t>Phage_int_SAM_3</t>
  </si>
  <si>
    <t>PF14660</t>
  </si>
  <si>
    <t>DUF4458</t>
  </si>
  <si>
    <t>Domain of unknown function (DUF4458)</t>
  </si>
  <si>
    <t>PF14661</t>
  </si>
  <si>
    <t>HAUS6_N</t>
  </si>
  <si>
    <t>HAUS augmin-like complex subunit 6 N-terminus</t>
  </si>
  <si>
    <t>PF14662</t>
  </si>
  <si>
    <t>KASH_CCD</t>
  </si>
  <si>
    <t>Coiled-coil region of CCDC155 or KASH</t>
  </si>
  <si>
    <t>PF14663</t>
  </si>
  <si>
    <t>RasGEF_N_2</t>
  </si>
  <si>
    <t>Rapamycin-insensitive companion of mTOR RasGEF_N domain</t>
  </si>
  <si>
    <t>PF14664</t>
  </si>
  <si>
    <t>RICTOR_N</t>
  </si>
  <si>
    <t>Rapamycin-insensitive companion of mTOR, N-term</t>
  </si>
  <si>
    <t>PF14665</t>
  </si>
  <si>
    <t>RICTOR_phospho</t>
  </si>
  <si>
    <t>Rapamycin-insensitive companion of mTOR, phosphorylation-site</t>
  </si>
  <si>
    <t>PF14666</t>
  </si>
  <si>
    <t>RICTOR_M</t>
  </si>
  <si>
    <t>Rapamycin-insensitive companion of mTOR, middle domain</t>
  </si>
  <si>
    <t>PF14667</t>
  </si>
  <si>
    <t>Polysacc_synt_C</t>
  </si>
  <si>
    <t>Polysaccharide biosynthesis C-terminal domain</t>
  </si>
  <si>
    <t>PF14668</t>
  </si>
  <si>
    <t>RICTOR_V</t>
  </si>
  <si>
    <t>Rapamycin-insensitive companion of mTOR, domain 5</t>
  </si>
  <si>
    <t>PF14669</t>
  </si>
  <si>
    <t>Asp_Glu_race_2</t>
  </si>
  <si>
    <t>Putative aspartate racemase</t>
  </si>
  <si>
    <t>PF14670</t>
  </si>
  <si>
    <t>FXa_inhibition</t>
  </si>
  <si>
    <t>Coagulation Factor Xa inhibitory site</t>
  </si>
  <si>
    <t>PF14671</t>
  </si>
  <si>
    <t>DSPn</t>
  </si>
  <si>
    <t>Dual specificity protein phosphatase, N-terminal half</t>
  </si>
  <si>
    <t>PF14672</t>
  </si>
  <si>
    <t>LCE</t>
  </si>
  <si>
    <t xml:space="preserve">Late cornified envelope </t>
  </si>
  <si>
    <t>PF14673</t>
  </si>
  <si>
    <t>DUF4459</t>
  </si>
  <si>
    <t>Domain of unknown function (DUF4459)</t>
  </si>
  <si>
    <t>PF14674</t>
  </si>
  <si>
    <t>FANCI_S1-cap</t>
  </si>
  <si>
    <t>FANCI solenoid 1 cap</t>
  </si>
  <si>
    <t>PF14675</t>
  </si>
  <si>
    <t>FANCI_S1</t>
  </si>
  <si>
    <t>FANCI solenoid 1</t>
  </si>
  <si>
    <t>PF14676</t>
  </si>
  <si>
    <t>FANCI_S2</t>
  </si>
  <si>
    <t>FANCI solenoid 2</t>
  </si>
  <si>
    <t>PF14677</t>
  </si>
  <si>
    <t>FANCI_S3</t>
  </si>
  <si>
    <t>FANCI solenoid 3</t>
  </si>
  <si>
    <t>PF14678</t>
  </si>
  <si>
    <t>FANCI_S4</t>
  </si>
  <si>
    <t>FANCI solenoid 4</t>
  </si>
  <si>
    <t>PF14679</t>
  </si>
  <si>
    <t>FANCI_HD1</t>
  </si>
  <si>
    <t>FANCI helical domain 1</t>
  </si>
  <si>
    <t>PF14680</t>
  </si>
  <si>
    <t>FANCI_HD2</t>
  </si>
  <si>
    <t>FANCI helical domain 2</t>
  </si>
  <si>
    <t>PF14681</t>
  </si>
  <si>
    <t>UPRTase</t>
  </si>
  <si>
    <t>Uracil phosphoribosyltransferase</t>
  </si>
  <si>
    <t>PF14682</t>
  </si>
  <si>
    <t>SPOB_ab</t>
  </si>
  <si>
    <t>Sporulation initiation phospho-transferase B, C-terminal</t>
  </si>
  <si>
    <t>PF14683</t>
  </si>
  <si>
    <t>CBM-like</t>
  </si>
  <si>
    <t>Polysaccharide lyase family 4, domain III</t>
  </si>
  <si>
    <t>PF14684</t>
  </si>
  <si>
    <t>Tricorn_C1</t>
  </si>
  <si>
    <t>Tricorn protease C1 domain</t>
  </si>
  <si>
    <t>PF14685</t>
  </si>
  <si>
    <t>Tricorn_PDZ</t>
  </si>
  <si>
    <t>Tricorn protease PDZ domain</t>
  </si>
  <si>
    <t>PF14686</t>
  </si>
  <si>
    <t>fn3_3</t>
  </si>
  <si>
    <t>Polysaccharide lyase family 4, domain II</t>
  </si>
  <si>
    <t>PF14687</t>
  </si>
  <si>
    <t>PF14688</t>
  </si>
  <si>
    <t>DUF4461</t>
  </si>
  <si>
    <t>Domain of unknown function (DUF4461)</t>
  </si>
  <si>
    <t>PF14689</t>
  </si>
  <si>
    <t>SPOB_a</t>
  </si>
  <si>
    <t>Sensor_kinase_SpoOB-type, alpha-helical domain</t>
  </si>
  <si>
    <t>PF14690</t>
  </si>
  <si>
    <t>zf-ISL3</t>
  </si>
  <si>
    <t>zinc-finger of transposase IS24/IS11/IS196/IS1165</t>
  </si>
  <si>
    <t>PF14691</t>
  </si>
  <si>
    <t>Dihydroprymidine dehydrogenase domain II, 4Fe-4S cluster</t>
  </si>
  <si>
    <t>PF14692</t>
  </si>
  <si>
    <t>DUF4462</t>
  </si>
  <si>
    <t>Domain of unknown function (DUF4462)</t>
  </si>
  <si>
    <t>PF14693</t>
  </si>
  <si>
    <t>Ribosomal_TL5_C</t>
  </si>
  <si>
    <t>Ribosomal protein TL5, C-terminal domain</t>
  </si>
  <si>
    <t>PF14694</t>
  </si>
  <si>
    <t>LINES_N</t>
  </si>
  <si>
    <t>Lines N-terminus</t>
  </si>
  <si>
    <t>PF14695</t>
  </si>
  <si>
    <t>LINES_C</t>
  </si>
  <si>
    <t>Lines C-terminus</t>
  </si>
  <si>
    <t>PF14696</t>
  </si>
  <si>
    <t>Glyoxalase_5</t>
  </si>
  <si>
    <t xml:space="preserve">Hydroxyphenylpyruvate dioxygenase, HPPD, N-terminal </t>
  </si>
  <si>
    <t>PF14697</t>
  </si>
  <si>
    <t>Fer4_21</t>
  </si>
  <si>
    <t>PF14698</t>
  </si>
  <si>
    <t>ASL_C2</t>
  </si>
  <si>
    <t>Argininosuccinate lyase C-terminal</t>
  </si>
  <si>
    <t>PF14699</t>
  </si>
  <si>
    <t>hGDE_N</t>
  </si>
  <si>
    <t>N-terminal domain from the human glycogen debranching enzyme</t>
  </si>
  <si>
    <t>PF14700</t>
  </si>
  <si>
    <t>RPOL_N</t>
  </si>
  <si>
    <t>DNA-directed RNA polymerase N-terminal</t>
  </si>
  <si>
    <t>PF14701</t>
  </si>
  <si>
    <t>hDGE_amylase</t>
  </si>
  <si>
    <t>Glucanotransferase of human glycogen debranching enzyme</t>
  </si>
  <si>
    <t>PF14702</t>
  </si>
  <si>
    <t>hGDE_central</t>
  </si>
  <si>
    <t>Central domain of human glycogen debranching enzyme</t>
  </si>
  <si>
    <t>PF14703</t>
  </si>
  <si>
    <t>PHM7_cyt</t>
  </si>
  <si>
    <t>Cytosolic domain of 1TM putative phosphate transporter</t>
  </si>
  <si>
    <t>PF14704</t>
  </si>
  <si>
    <t>DERM</t>
  </si>
  <si>
    <t>Dermatopontin</t>
  </si>
  <si>
    <t>PF14705</t>
  </si>
  <si>
    <t>Costars</t>
  </si>
  <si>
    <t>PF14706</t>
  </si>
  <si>
    <t>Tnp_DNA_bind</t>
  </si>
  <si>
    <t>Transposase DNA-binding</t>
  </si>
  <si>
    <t>PF14707</t>
  </si>
  <si>
    <t>Sulfatase_C</t>
  </si>
  <si>
    <t>C-terminal region of aryl-sulfatase</t>
  </si>
  <si>
    <t>PF14709</t>
  </si>
  <si>
    <t>DND1_DSRM</t>
  </si>
  <si>
    <t>double strand RNA binding domain from DEAD END PROTEIN 1</t>
  </si>
  <si>
    <t>PF14710</t>
  </si>
  <si>
    <t>Nitr_red_alph_N</t>
  </si>
  <si>
    <t>Respiratory nitrate reductase alpha N-terminal</t>
  </si>
  <si>
    <t>PF14711</t>
  </si>
  <si>
    <t>Nitr_red_bet_C</t>
  </si>
  <si>
    <t>Respiratory nitrate reductase beta C-terminal</t>
  </si>
  <si>
    <t>PF14712</t>
  </si>
  <si>
    <t>Snapin_Pallidin</t>
  </si>
  <si>
    <t>Snapin/Pallidin</t>
  </si>
  <si>
    <t>PF14713</t>
  </si>
  <si>
    <t>DUF4464</t>
  </si>
  <si>
    <t>Domain of unknown function (DUF4464)</t>
  </si>
  <si>
    <t>PF14714</t>
  </si>
  <si>
    <t>KH_dom-like</t>
  </si>
  <si>
    <t>KH-domain-like of EngA bacterial GTPase enzymes, C-terminal</t>
  </si>
  <si>
    <t>PF14715</t>
  </si>
  <si>
    <t>FixP_N</t>
  </si>
  <si>
    <t xml:space="preserve">N-terminal domain of cytochrome oxidase-cbb3, FixP </t>
  </si>
  <si>
    <t>PF14716</t>
  </si>
  <si>
    <t>HHH_8</t>
  </si>
  <si>
    <t>PF14717</t>
  </si>
  <si>
    <t>DUF4465</t>
  </si>
  <si>
    <t>Domain of unknown function (DUF4465)</t>
  </si>
  <si>
    <t>PF14718</t>
  </si>
  <si>
    <t>SLT_L</t>
  </si>
  <si>
    <t>Soluble lytic murein transglycosylase L domain</t>
  </si>
  <si>
    <t>PF14719</t>
  </si>
  <si>
    <t>PID_2</t>
  </si>
  <si>
    <t>PF14720</t>
  </si>
  <si>
    <t>NiFe_hyd_SSU_C</t>
  </si>
  <si>
    <t>NiFe/NiFeSe hydrogenase small subunit C-terminal</t>
  </si>
  <si>
    <t>PF14721</t>
  </si>
  <si>
    <t>AIF_C</t>
  </si>
  <si>
    <t>Apoptosis-inducing factor, mitochondrion-associated, C-term</t>
  </si>
  <si>
    <t>PF14722</t>
  </si>
  <si>
    <t>KRAP_IP3R_bind</t>
  </si>
  <si>
    <t>Ki-ras-induced actin-interacting protein-IP3R-interacting domain</t>
  </si>
  <si>
    <t>PF14723</t>
  </si>
  <si>
    <t>SSFA2_C</t>
  </si>
  <si>
    <t>Sperm-specific antigen 2 C-terminus</t>
  </si>
  <si>
    <t>PF14724</t>
  </si>
  <si>
    <t>mit_SMPDase</t>
  </si>
  <si>
    <t>Mitochondrial-associated sphingomyelin phosphodiesterase</t>
  </si>
  <si>
    <t>PF14725</t>
  </si>
  <si>
    <t>DUF4466</t>
  </si>
  <si>
    <t>Domain of unknown function (DUF4466)</t>
  </si>
  <si>
    <t>PF14726</t>
  </si>
  <si>
    <t>RTTN_N</t>
  </si>
  <si>
    <t xml:space="preserve">Rotatin, an armadillo repeat protein, centriole functioning </t>
  </si>
  <si>
    <t>PF14727</t>
  </si>
  <si>
    <t>PHTB1_N</t>
  </si>
  <si>
    <t>PTHB1 N-terminus</t>
  </si>
  <si>
    <t>PF14728</t>
  </si>
  <si>
    <t>PHTB1_C</t>
  </si>
  <si>
    <t>PTHB1 C-terminus</t>
  </si>
  <si>
    <t>PF14729</t>
  </si>
  <si>
    <t>DUF4467</t>
  </si>
  <si>
    <t xml:space="preserve">Domain of unknown function with cystatin-like fold (DUF4467) </t>
  </si>
  <si>
    <t>PF14730</t>
  </si>
  <si>
    <t>DUF4468</t>
  </si>
  <si>
    <t>Domain of unknown function (DUF4468) with TBP-like fold</t>
  </si>
  <si>
    <t>PF14731</t>
  </si>
  <si>
    <t>Staphopain_pro</t>
  </si>
  <si>
    <t>Staphopain proregion</t>
  </si>
  <si>
    <t>PF14732</t>
  </si>
  <si>
    <t>UAE_UbL</t>
  </si>
  <si>
    <t>Ubiquitin/SUMO-activating enzyme ubiquitin-like domain</t>
  </si>
  <si>
    <t>PF14733</t>
  </si>
  <si>
    <t>ACDC</t>
  </si>
  <si>
    <t>AP2-coincident C-terminal</t>
  </si>
  <si>
    <t>PF14734</t>
  </si>
  <si>
    <t>DUF4469</t>
  </si>
  <si>
    <t>Domain of unknown function (DUF4469) with IG-like fold</t>
  </si>
  <si>
    <t>PF14735</t>
  </si>
  <si>
    <t>HAUS4</t>
  </si>
  <si>
    <t>HAUS augmin-like complex subunit 4</t>
  </si>
  <si>
    <t>PF14736</t>
  </si>
  <si>
    <t>N_Asn_amidohyd</t>
  </si>
  <si>
    <t>Protein N-terminal asparagine amidohydrolase</t>
  </si>
  <si>
    <t>PF14737</t>
  </si>
  <si>
    <t>PF14738</t>
  </si>
  <si>
    <t>PaaSYMP</t>
  </si>
  <si>
    <t>Solute carrier (proton/amino acid symporter), TRAMD3 or PAT1</t>
  </si>
  <si>
    <t>PF14739</t>
  </si>
  <si>
    <t>DUF4472</t>
  </si>
  <si>
    <t>Domain of unknown function (DUF4472)</t>
  </si>
  <si>
    <t>PF14740</t>
  </si>
  <si>
    <t>DUF4471</t>
  </si>
  <si>
    <t>Domain of unknown function (DUF4471)</t>
  </si>
  <si>
    <t>PF14741</t>
  </si>
  <si>
    <t>GH114_assoc</t>
  </si>
  <si>
    <t>N-terminal glycosyl-hydrolase-114-associated domain</t>
  </si>
  <si>
    <t>PF14742</t>
  </si>
  <si>
    <t>GDE_N_bis</t>
  </si>
  <si>
    <t>N-terminal domain of (some) glycogen debranching enzymes</t>
  </si>
  <si>
    <t>PF14743</t>
  </si>
  <si>
    <t>DNA_ligase_OB_2</t>
  </si>
  <si>
    <t>DNA ligase OB-like domain</t>
  </si>
  <si>
    <t>PF14744</t>
  </si>
  <si>
    <t>WASH-7_mid</t>
  </si>
  <si>
    <t>WASH complex subunit 7</t>
  </si>
  <si>
    <t>PF14745</t>
  </si>
  <si>
    <t>WASH-7_N</t>
  </si>
  <si>
    <t>WASH complex subunit 7, N-terminal</t>
  </si>
  <si>
    <t>PF14746</t>
  </si>
  <si>
    <t>WASH-7_C</t>
  </si>
  <si>
    <t>WASH complex subunit 7, C-terminal</t>
  </si>
  <si>
    <t>PF14747</t>
  </si>
  <si>
    <t>DUF4473</t>
  </si>
  <si>
    <t>Domain of unknown function (DUF4473)</t>
  </si>
  <si>
    <t>PF14748</t>
  </si>
  <si>
    <t>P5CR_dimer</t>
  </si>
  <si>
    <t>Pyrroline-5-carboxylate reductase dimerisation</t>
  </si>
  <si>
    <t>PF14749</t>
  </si>
  <si>
    <t>Acyl-CoA_ox_N</t>
  </si>
  <si>
    <t>Acyl-coenzyme A oxidase N-terminal</t>
  </si>
  <si>
    <t>PF14750</t>
  </si>
  <si>
    <t>INTS2</t>
  </si>
  <si>
    <t>Integrator complex subunit 2</t>
  </si>
  <si>
    <t>PF14751</t>
  </si>
  <si>
    <t>DUF4474</t>
  </si>
  <si>
    <t>Domain of unknown function (DUF4474)</t>
  </si>
  <si>
    <t>PF14752</t>
  </si>
  <si>
    <t>RBP_receptor</t>
  </si>
  <si>
    <t>Retinol binding protein receptor</t>
  </si>
  <si>
    <t>PF14753</t>
  </si>
  <si>
    <t>DUF4475</t>
  </si>
  <si>
    <t>Domain of unknown function (DUF4475)</t>
  </si>
  <si>
    <t>PF14754</t>
  </si>
  <si>
    <t>IFR3_antag</t>
  </si>
  <si>
    <t>Papain-like auto-proteinase</t>
  </si>
  <si>
    <t>PF14755</t>
  </si>
  <si>
    <t>ER-remodelling</t>
  </si>
  <si>
    <t xml:space="preserve">Intracellular membrane remodeller </t>
  </si>
  <si>
    <t>PF14756</t>
  </si>
  <si>
    <t>Pdase_C33_assoc</t>
  </si>
  <si>
    <t>Peptidase_C33-associated domain</t>
  </si>
  <si>
    <t>PF14757</t>
  </si>
  <si>
    <t>NSP2-B_epitope</t>
  </si>
  <si>
    <t>Immunogenic region of nsp2 protein of arterivirus polyprotein</t>
  </si>
  <si>
    <t>PF14758</t>
  </si>
  <si>
    <t>NSP2_assoc</t>
  </si>
  <si>
    <t xml:space="preserve">Non-essential region of nsp2 of arterivirus polyprotein </t>
  </si>
  <si>
    <t>PF14759</t>
  </si>
  <si>
    <t>Reductase_C</t>
  </si>
  <si>
    <t>Reductase C-terminal</t>
  </si>
  <si>
    <t>PF14760</t>
  </si>
  <si>
    <t>Rnk_N</t>
  </si>
  <si>
    <t>Rnk N-terminus</t>
  </si>
  <si>
    <t>PF14761</t>
  </si>
  <si>
    <t>HPS3_N</t>
  </si>
  <si>
    <t>Hermansky-Pudlak syndrome 3</t>
  </si>
  <si>
    <t>PF14762</t>
  </si>
  <si>
    <t>HPS3_Mid</t>
  </si>
  <si>
    <t>Hermansky-Pudlak syndrome 3, middle region</t>
  </si>
  <si>
    <t>PF14763</t>
  </si>
  <si>
    <t>HPS3_C</t>
  </si>
  <si>
    <t>Hermansky-Pudlak syndrome 3, C-terminal</t>
  </si>
  <si>
    <t>PF14764</t>
  </si>
  <si>
    <t>SPG48</t>
  </si>
  <si>
    <t>AP-5 complex subunit, vesicle trafficking</t>
  </si>
  <si>
    <t>PF14765</t>
  </si>
  <si>
    <t>PS-DH</t>
  </si>
  <si>
    <t>Polyketide synthase dehydratase</t>
  </si>
  <si>
    <t>PF14766</t>
  </si>
  <si>
    <t>RPA_interact_N</t>
  </si>
  <si>
    <t>Replication protein A interacting N-terminal</t>
  </si>
  <si>
    <t>PF14767</t>
  </si>
  <si>
    <t>RPA_interact_M</t>
  </si>
  <si>
    <t>Replication protein A interacting middle</t>
  </si>
  <si>
    <t>PF14768</t>
  </si>
  <si>
    <t>RPA_interact_C</t>
  </si>
  <si>
    <t>Replication protein A interacting C-terminal</t>
  </si>
  <si>
    <t>PF14769</t>
  </si>
  <si>
    <t>CLAMP</t>
  </si>
  <si>
    <t>Flagellar C1a complex subunit C1a-32</t>
  </si>
  <si>
    <t>PF14770</t>
  </si>
  <si>
    <t>TMEM18</t>
  </si>
  <si>
    <t>Transmembrane protein 18</t>
  </si>
  <si>
    <t>PF14771</t>
  </si>
  <si>
    <t>DUF4476</t>
  </si>
  <si>
    <t>Domain of unknown function (DUF4476)</t>
  </si>
  <si>
    <t>PF14772</t>
  </si>
  <si>
    <t>NYD-SP28</t>
  </si>
  <si>
    <t>Sperm tail</t>
  </si>
  <si>
    <t>PF14773</t>
  </si>
  <si>
    <t>VIGSSK</t>
  </si>
  <si>
    <t>Helicase-associated putative binding domain, C-terminal</t>
  </si>
  <si>
    <t>PF14774</t>
  </si>
  <si>
    <t>FAM177</t>
  </si>
  <si>
    <t>FAM177 family</t>
  </si>
  <si>
    <t>PF14775</t>
  </si>
  <si>
    <t>NYD-SP28_assoc</t>
  </si>
  <si>
    <t>Sperm tail C-terminal domain</t>
  </si>
  <si>
    <t>PF14776</t>
  </si>
  <si>
    <t>UNC-79</t>
  </si>
  <si>
    <t>Cation-channel complex subunit UNC-79</t>
  </si>
  <si>
    <t>PF14777</t>
  </si>
  <si>
    <t>BBIP1</t>
  </si>
  <si>
    <t>Cilia BBSome complex subunit 1</t>
  </si>
  <si>
    <t>PF14778</t>
  </si>
  <si>
    <t>ODR4-like</t>
  </si>
  <si>
    <t>Olfactory receptor 4-like</t>
  </si>
  <si>
    <t>PF14779</t>
  </si>
  <si>
    <t>BBS1</t>
  </si>
  <si>
    <t>Ciliary BBSome complex subunit 1</t>
  </si>
  <si>
    <t>PF14780</t>
  </si>
  <si>
    <t>DUF4477</t>
  </si>
  <si>
    <t>Domain of unknown function (DUF4477)</t>
  </si>
  <si>
    <t>PF14781</t>
  </si>
  <si>
    <t>BBS2_N</t>
  </si>
  <si>
    <t>Ciliary BBSome complex subunit 2, N-terminal</t>
  </si>
  <si>
    <t>PF14782</t>
  </si>
  <si>
    <t>BBS2_C</t>
  </si>
  <si>
    <t>Ciliary BBSome complex subunit 2, C-terminal</t>
  </si>
  <si>
    <t>PF14783</t>
  </si>
  <si>
    <t>BBS2_Mid</t>
  </si>
  <si>
    <t>Ciliary BBSome complex subunit 2, middle region</t>
  </si>
  <si>
    <t>PF14784</t>
  </si>
  <si>
    <t>ECIST_C</t>
  </si>
  <si>
    <t>C-terminal domain of the ECSIT protein</t>
  </si>
  <si>
    <t>PF14785</t>
  </si>
  <si>
    <t>MalF_P2</t>
  </si>
  <si>
    <t>Maltose transport system permease protein MalF P2 domain</t>
  </si>
  <si>
    <t>PF14786</t>
  </si>
  <si>
    <t>Death_2</t>
  </si>
  <si>
    <t>Tube Death domain</t>
  </si>
  <si>
    <t>PF14787</t>
  </si>
  <si>
    <t>zf-CCHC_5</t>
  </si>
  <si>
    <t>GAG-polyprotein viral zinc-finger</t>
  </si>
  <si>
    <t>PF14788</t>
  </si>
  <si>
    <t>PF14789</t>
  </si>
  <si>
    <t>THDPS_M</t>
  </si>
  <si>
    <t>Tetrahydrodipicolinate N-succinyltransferase middle</t>
  </si>
  <si>
    <t>PF14790</t>
  </si>
  <si>
    <t>THDPS_N</t>
  </si>
  <si>
    <t>Tetrahydrodipicolinate N-succinyltransferase N-terminal</t>
  </si>
  <si>
    <t>PF14791</t>
  </si>
  <si>
    <t>DNA_pol_B_thumb</t>
  </si>
  <si>
    <t xml:space="preserve">DNA polymerase beta thumb </t>
  </si>
  <si>
    <t>PF14792</t>
  </si>
  <si>
    <t>DNA_pol_B_palm</t>
  </si>
  <si>
    <t xml:space="preserve">DNA polymerase beta palm </t>
  </si>
  <si>
    <t>PF14793</t>
  </si>
  <si>
    <t>DUF4478</t>
  </si>
  <si>
    <t>Domain of unknown function (DUF4478)</t>
  </si>
  <si>
    <t>PF14794</t>
  </si>
  <si>
    <t>DUF4479</t>
  </si>
  <si>
    <t>Domain of unknown function (DUF4479)</t>
  </si>
  <si>
    <t>PF14795</t>
  </si>
  <si>
    <t>Leucyl-specific</t>
  </si>
  <si>
    <t>Leucine-tRNA synthetase-specific domain</t>
  </si>
  <si>
    <t>PF14796</t>
  </si>
  <si>
    <t>AP3B1_C</t>
  </si>
  <si>
    <t>Clathrin-adaptor complex-3 beta-1 subunit C-terminal</t>
  </si>
  <si>
    <t>PF14797</t>
  </si>
  <si>
    <t>SEEEED</t>
  </si>
  <si>
    <t>Serine-rich region of AP3B1, clathrin-adaptor complex</t>
  </si>
  <si>
    <t>PF14798</t>
  </si>
  <si>
    <t>Ca_hom_mod</t>
  </si>
  <si>
    <t>Calcium homeostasis modulator</t>
  </si>
  <si>
    <t>PF14799</t>
  </si>
  <si>
    <t>FAM195</t>
  </si>
  <si>
    <t>FAM195 family</t>
  </si>
  <si>
    <t>PF14800</t>
  </si>
  <si>
    <t>DUF4481</t>
  </si>
  <si>
    <t>Domain of unknown function (DUF4481)</t>
  </si>
  <si>
    <t>PF14801</t>
  </si>
  <si>
    <t>GCD14_N</t>
  </si>
  <si>
    <t>tRNA methyltransferase complex GCD14 subunit N-term</t>
  </si>
  <si>
    <t>PF14802</t>
  </si>
  <si>
    <t>TMEM192</t>
  </si>
  <si>
    <t>TMEM192 family</t>
  </si>
  <si>
    <t>PF14803</t>
  </si>
  <si>
    <t>Nudix_N_2</t>
  </si>
  <si>
    <t>Nudix N-terminal</t>
  </si>
  <si>
    <t>PF14804</t>
  </si>
  <si>
    <t>Jag_N</t>
  </si>
  <si>
    <t>Jag N-terminus</t>
  </si>
  <si>
    <t>PF14805</t>
  </si>
  <si>
    <t>THDPS_N_2</t>
  </si>
  <si>
    <t>PF14806</t>
  </si>
  <si>
    <t>Coatomer_b_Cpla</t>
  </si>
  <si>
    <t>Coatomer beta subunit appendage platform</t>
  </si>
  <si>
    <t>PF14807</t>
  </si>
  <si>
    <t>AP4E_app_platf</t>
  </si>
  <si>
    <t>Adaptin AP4 complex epsilon appendage platform</t>
  </si>
  <si>
    <t>PF14808</t>
  </si>
  <si>
    <t>TMEM164</t>
  </si>
  <si>
    <t>TMEM164 family</t>
  </si>
  <si>
    <t>PF14809</t>
  </si>
  <si>
    <t>TGT_C1</t>
  </si>
  <si>
    <t>C1 domain of tRNA-guanine transglycosylase dimerisation</t>
  </si>
  <si>
    <t>PF14810</t>
  </si>
  <si>
    <t>TGT_C2</t>
  </si>
  <si>
    <t>Patch-forming domain C2 of tRNA-guanine transglycosylase</t>
  </si>
  <si>
    <t>PF14811</t>
  </si>
  <si>
    <t>TPD</t>
  </si>
  <si>
    <t>Protein of unknown function TPD sequence-motif</t>
  </si>
  <si>
    <t>PF14812</t>
  </si>
  <si>
    <t>PBP1_TM</t>
  </si>
  <si>
    <t>Transmembrane domain of transglycosylase PBP1 at N-terminal</t>
  </si>
  <si>
    <t>PF14813</t>
  </si>
  <si>
    <t>NADH_B2</t>
  </si>
  <si>
    <t>NADH dehydrogenase 1 beta subcomplex subunit 2</t>
  </si>
  <si>
    <t>PF14814</t>
  </si>
  <si>
    <t>UB2H</t>
  </si>
  <si>
    <t>Bifunctional transglycosylase second domain</t>
  </si>
  <si>
    <t>PF14815</t>
  </si>
  <si>
    <t>NUDIX_4</t>
  </si>
  <si>
    <t>PF14816</t>
  </si>
  <si>
    <t>FAM178</t>
  </si>
  <si>
    <t>Family of unknown function, FAM178</t>
  </si>
  <si>
    <t>PF14817</t>
  </si>
  <si>
    <t>HAUS5</t>
  </si>
  <si>
    <t>HAUS augmin-like complex subunit 5</t>
  </si>
  <si>
    <t>PF14818</t>
  </si>
  <si>
    <t>DUF4482</t>
  </si>
  <si>
    <t>Domain of unknown function (DUF4482)</t>
  </si>
  <si>
    <t>PF14819</t>
  </si>
  <si>
    <t>QueF_N</t>
  </si>
  <si>
    <t>Nitrile reductase, 7-cyano-7-deazaguanine-reductase N-term</t>
  </si>
  <si>
    <t>PF14820</t>
  </si>
  <si>
    <t>SPRR2</t>
  </si>
  <si>
    <t>Small proline-rich 2</t>
  </si>
  <si>
    <t>PF14821</t>
  </si>
  <si>
    <t>Thr_synth_N</t>
  </si>
  <si>
    <t>Threonine synthase N terminus</t>
  </si>
  <si>
    <t>PF14822</t>
  </si>
  <si>
    <t>Vasohibin</t>
  </si>
  <si>
    <t>PF14823</t>
  </si>
  <si>
    <t>Sirohm_synth_C</t>
  </si>
  <si>
    <t>Sirohaem biosynthesis protein C-terminal</t>
  </si>
  <si>
    <t>PF14824</t>
  </si>
  <si>
    <t>Sirohm_synth_M</t>
  </si>
  <si>
    <t>Sirohaem biosynthesis protein central</t>
  </si>
  <si>
    <t>PF14825</t>
  </si>
  <si>
    <t>DUF4483</t>
  </si>
  <si>
    <t>Domain of unknown function (DUF4483)</t>
  </si>
  <si>
    <t>PF14826</t>
  </si>
  <si>
    <t>FACT-Spt16_Nlob</t>
  </si>
  <si>
    <t>FACT complex subunit SPT16 N-terminal lobe domain</t>
  </si>
  <si>
    <t>PF14827</t>
  </si>
  <si>
    <t>dCache_3</t>
  </si>
  <si>
    <t>Double sensory domain of two-component sensor kinase</t>
  </si>
  <si>
    <t>PF14828</t>
  </si>
  <si>
    <t>Amnionless</t>
  </si>
  <si>
    <t>PF14829</t>
  </si>
  <si>
    <t>GPAT_N</t>
  </si>
  <si>
    <t>Glycerol-3-phosphate acyltransferase N-terminal</t>
  </si>
  <si>
    <t>PF14830</t>
  </si>
  <si>
    <t>Haemocyan_bet_s</t>
  </si>
  <si>
    <t>Haemocyanin beta-sandwich</t>
  </si>
  <si>
    <t>PF14831</t>
  </si>
  <si>
    <t>DUF4484</t>
  </si>
  <si>
    <t>Domain of unknown function (DUF4484)</t>
  </si>
  <si>
    <t>PF14832</t>
  </si>
  <si>
    <t>Tautomerase_3</t>
  </si>
  <si>
    <t>Putative oxalocrotonate tautomerase enzyme</t>
  </si>
  <si>
    <t>PF14833</t>
  </si>
  <si>
    <t>NAD_binding_11</t>
  </si>
  <si>
    <t>NAD-binding of NADP-dependent 3-hydroxyisobutyrate dehydrogenase</t>
  </si>
  <si>
    <t>PF14834</t>
  </si>
  <si>
    <t>GST_C_4</t>
  </si>
  <si>
    <t>PF14835</t>
  </si>
  <si>
    <t>zf-RING_6</t>
  </si>
  <si>
    <t>zf-RING of BARD1-type protein</t>
  </si>
  <si>
    <t>PF14836</t>
  </si>
  <si>
    <t>Ubiquitin_3</t>
  </si>
  <si>
    <t>PF14837</t>
  </si>
  <si>
    <t>INTS5_N</t>
  </si>
  <si>
    <t>Integrator complex subunit 5 N-terminus</t>
  </si>
  <si>
    <t>PF14838</t>
  </si>
  <si>
    <t>INTS5_C</t>
  </si>
  <si>
    <t>Integrator complex subunit 5 C-terminus</t>
  </si>
  <si>
    <t>PF14839</t>
  </si>
  <si>
    <t>DOR</t>
  </si>
  <si>
    <t>DOR family</t>
  </si>
  <si>
    <t>PF14840</t>
  </si>
  <si>
    <t>DNA_pol3_delt_C</t>
  </si>
  <si>
    <t>Processivity clamp loader gamma complex DNA pol III C-term</t>
  </si>
  <si>
    <t>PF14841</t>
  </si>
  <si>
    <t>FliG_M</t>
  </si>
  <si>
    <t>FliG middle domain</t>
  </si>
  <si>
    <t>PF14842</t>
  </si>
  <si>
    <t>FliG_N</t>
  </si>
  <si>
    <t>FliG N-terminal domain</t>
  </si>
  <si>
    <t>PF14843</t>
  </si>
  <si>
    <t>GF_recep_IV</t>
  </si>
  <si>
    <t>Growth factor receptor domain IV</t>
  </si>
  <si>
    <t>PF14844</t>
  </si>
  <si>
    <t>PH_BEACH</t>
  </si>
  <si>
    <t>PH domain associated with Beige/BEACH</t>
  </si>
  <si>
    <t>PF14845</t>
  </si>
  <si>
    <t>Glycohydro_2b2</t>
  </si>
  <si>
    <t>beta-acetyl hexosaminidase like</t>
  </si>
  <si>
    <t>PF14846</t>
  </si>
  <si>
    <t>DUF4485</t>
  </si>
  <si>
    <t>Domain of unknown function (DUF4485)</t>
  </si>
  <si>
    <t>PF14847</t>
  </si>
  <si>
    <t>Ras_bdg_2</t>
  </si>
  <si>
    <t>Ras-binding domain of Byr2</t>
  </si>
  <si>
    <t>PF14848</t>
  </si>
  <si>
    <t>HU-DNA_bdg</t>
  </si>
  <si>
    <t>PF14849</t>
  </si>
  <si>
    <t>YidC_periplas</t>
  </si>
  <si>
    <t>YidC periplasmic domain</t>
  </si>
  <si>
    <t>PF14850</t>
  </si>
  <si>
    <t>Pro_dh-DNA_bdg</t>
  </si>
  <si>
    <t>DNA-binding domain of Proline dehydrogenase</t>
  </si>
  <si>
    <t>PF14851</t>
  </si>
  <si>
    <t>FAM176</t>
  </si>
  <si>
    <t>FAM176 family</t>
  </si>
  <si>
    <t>PF14852</t>
  </si>
  <si>
    <t>Fis1_TPR_N</t>
  </si>
  <si>
    <t>Fis1 N-terminal tetratricopeptide repeat</t>
  </si>
  <si>
    <t>PF14853</t>
  </si>
  <si>
    <t>Fis1_TPR_C</t>
  </si>
  <si>
    <t>Fis1 C-terminal tetratricopeptide repeat</t>
  </si>
  <si>
    <t>PF14854</t>
  </si>
  <si>
    <t>LURAP</t>
  </si>
  <si>
    <t xml:space="preserve">Leucine rich adaptor protein </t>
  </si>
  <si>
    <t>PF14855</t>
  </si>
  <si>
    <t>PapJ</t>
  </si>
  <si>
    <t>Pilus-assembly fibrillin subunit, chaperone</t>
  </si>
  <si>
    <t>PF14856</t>
  </si>
  <si>
    <t>Hce2</t>
  </si>
  <si>
    <t>Pathogen effector; putative necrosis-inducing factor</t>
  </si>
  <si>
    <t>PF14857</t>
  </si>
  <si>
    <t>TMEM151</t>
  </si>
  <si>
    <t>TMEM151 family</t>
  </si>
  <si>
    <t>PF14858</t>
  </si>
  <si>
    <t>DUF4486</t>
  </si>
  <si>
    <t>Domain of unknown function (DUF4486)</t>
  </si>
  <si>
    <t>PF14859</t>
  </si>
  <si>
    <t>Colicin_M</t>
  </si>
  <si>
    <t>Colicin M</t>
  </si>
  <si>
    <t>PF14860</t>
  </si>
  <si>
    <t>DrrA_P4M</t>
  </si>
  <si>
    <t>DrrA phosphatidylinositol 4-phosphate binding domain</t>
  </si>
  <si>
    <t>PF14861</t>
  </si>
  <si>
    <t>Antimicrobial21</t>
  </si>
  <si>
    <t>Plant antimicrobial peptide</t>
  </si>
  <si>
    <t>PF14862</t>
  </si>
  <si>
    <t>Defensin_big</t>
  </si>
  <si>
    <t>Big defensin</t>
  </si>
  <si>
    <t>PF14863</t>
  </si>
  <si>
    <t>Alkyl_sulf_dimr</t>
  </si>
  <si>
    <t>Alkyl sulfatase dimerisation</t>
  </si>
  <si>
    <t>PF14864</t>
  </si>
  <si>
    <t>Alkyl_sulf_C</t>
  </si>
  <si>
    <t>Alkyl sulfatase C-terminal</t>
  </si>
  <si>
    <t>PF14865</t>
  </si>
  <si>
    <t>Macin</t>
  </si>
  <si>
    <t>PF14866</t>
  </si>
  <si>
    <t>Toxin_38</t>
  </si>
  <si>
    <t>Potassium channel toxin</t>
  </si>
  <si>
    <t>PF14867</t>
  </si>
  <si>
    <t>Lantibiotic_a</t>
  </si>
  <si>
    <t>Lantibiotic alpha</t>
  </si>
  <si>
    <t>PF14868</t>
  </si>
  <si>
    <t>DUF4487</t>
  </si>
  <si>
    <t>Domain of unknown function (DUF4487)</t>
  </si>
  <si>
    <t>PF14869</t>
  </si>
  <si>
    <t>DUF4488</t>
  </si>
  <si>
    <t>Domain of unknown function (DUF4488)</t>
  </si>
  <si>
    <t>PF14870</t>
  </si>
  <si>
    <t>PSII_BNR</t>
  </si>
  <si>
    <t>Photosynthesis system II assembly factor YCF48</t>
  </si>
  <si>
    <t>PF14871</t>
  </si>
  <si>
    <t>GHL6</t>
  </si>
  <si>
    <t>Hypothetical glycosyl hydrolase 6</t>
  </si>
  <si>
    <t>PF14872</t>
  </si>
  <si>
    <t>GHL5</t>
  </si>
  <si>
    <t>Hypothetical glycoside hydrolase 5</t>
  </si>
  <si>
    <t>PF14873</t>
  </si>
  <si>
    <t>BNR_assoc_N</t>
  </si>
  <si>
    <t>N-terminal domain of BNR-repeat neuraminidase</t>
  </si>
  <si>
    <t>PF14874</t>
  </si>
  <si>
    <t>PapD-like</t>
  </si>
  <si>
    <t>Flagellar-associated PapD-like</t>
  </si>
  <si>
    <t>PF14875</t>
  </si>
  <si>
    <t>PIP49_N</t>
  </si>
  <si>
    <t>N-term cysteine-rich ER, FAM69</t>
  </si>
  <si>
    <t>PF14876</t>
  </si>
  <si>
    <t>RSF</t>
  </si>
  <si>
    <t>Respiratory growth transcriptional regulator</t>
  </si>
  <si>
    <t>PF14877</t>
  </si>
  <si>
    <t>mIF3</t>
  </si>
  <si>
    <t>Mitochondrial translation initiation factor</t>
  </si>
  <si>
    <t>PF14878</t>
  </si>
  <si>
    <t>DLD</t>
  </si>
  <si>
    <t>Death-like domain of SPT6</t>
  </si>
  <si>
    <t>PF14879</t>
  </si>
  <si>
    <t>DUF4489</t>
  </si>
  <si>
    <t>Domain of unknown function (DUF4489)</t>
  </si>
  <si>
    <t>PF14880</t>
  </si>
  <si>
    <t>COX14</t>
  </si>
  <si>
    <t>Cytochrome oxidase c assembly</t>
  </si>
  <si>
    <t>PF14881</t>
  </si>
  <si>
    <t>Tubulin_3</t>
  </si>
  <si>
    <t>Tubulin domain</t>
  </si>
  <si>
    <t>PF14882</t>
  </si>
  <si>
    <t>PHINT_rpt</t>
  </si>
  <si>
    <t>Phage-integrase repeat unit</t>
  </si>
  <si>
    <t>PF14883</t>
  </si>
  <si>
    <t>GHL13</t>
  </si>
  <si>
    <t>Hypothetical glycosyl hydrolase family 13</t>
  </si>
  <si>
    <t>PF14884</t>
  </si>
  <si>
    <t>EFF-AFF</t>
  </si>
  <si>
    <t>Type I membrane glycoproteins cell-cell fusogen</t>
  </si>
  <si>
    <t>PF14885</t>
  </si>
  <si>
    <t>GHL15</t>
  </si>
  <si>
    <t>Hypothetical glycosyl hydrolase family 15</t>
  </si>
  <si>
    <t>PF14886</t>
  </si>
  <si>
    <t>FAM183</t>
  </si>
  <si>
    <t>FAM183A and FAM183B related</t>
  </si>
  <si>
    <t>PF14887</t>
  </si>
  <si>
    <t>HMG_box_5</t>
  </si>
  <si>
    <t>HMG (high mobility group) box 5</t>
  </si>
  <si>
    <t>PF14888</t>
  </si>
  <si>
    <t>PBP-Tp47_c</t>
  </si>
  <si>
    <t>Penicillin-binding protein Tp47 domain C</t>
  </si>
  <si>
    <t>PF14889</t>
  </si>
  <si>
    <t>PBP-Tp47_a</t>
  </si>
  <si>
    <t>Penicillin-binding protein Tp47 domain a</t>
  </si>
  <si>
    <t>PF14890</t>
  </si>
  <si>
    <t>Intein_splicing</t>
  </si>
  <si>
    <t>Intein splicing domain</t>
  </si>
  <si>
    <t>PF14891</t>
  </si>
  <si>
    <t>Peptidase_M91</t>
  </si>
  <si>
    <t>Effector protein</t>
  </si>
  <si>
    <t>PF14892</t>
  </si>
  <si>
    <t>PF14893</t>
  </si>
  <si>
    <t>PNMA</t>
  </si>
  <si>
    <t>PF14894</t>
  </si>
  <si>
    <t>Lsm_C</t>
  </si>
  <si>
    <t>Lsm C-terminal</t>
  </si>
  <si>
    <t>PF14895</t>
  </si>
  <si>
    <t>PPPI_inhib</t>
  </si>
  <si>
    <t>Protein phosphatase 1 inhibitor</t>
  </si>
  <si>
    <t>PF14896</t>
  </si>
  <si>
    <t>Arabino_trans_C</t>
  </si>
  <si>
    <t>EmbC C-terminal domain</t>
  </si>
  <si>
    <t>PF14897</t>
  </si>
  <si>
    <t>EpsG</t>
  </si>
  <si>
    <t>EpsG family</t>
  </si>
  <si>
    <t>PF14898</t>
  </si>
  <si>
    <t>DUF4491</t>
  </si>
  <si>
    <t>Domain of unknown function (DUF4491)</t>
  </si>
  <si>
    <t>PF14899</t>
  </si>
  <si>
    <t>DUF4492</t>
  </si>
  <si>
    <t>Domain of unknown function (DUF4492)</t>
  </si>
  <si>
    <t>PF14900</t>
  </si>
  <si>
    <t>DUF4493</t>
  </si>
  <si>
    <t>Domain of unknown function (DUF4493)</t>
  </si>
  <si>
    <t>PF14901</t>
  </si>
  <si>
    <t>Jiv9</t>
  </si>
  <si>
    <t>Cleavage inducing molecular chaperone</t>
  </si>
  <si>
    <t>PF14902</t>
  </si>
  <si>
    <t>DUF4494</t>
  </si>
  <si>
    <t>Domain of unknown function (DUF4494)</t>
  </si>
  <si>
    <t>PF14903</t>
  </si>
  <si>
    <t>WG_beta_rep</t>
  </si>
  <si>
    <t>WG containing repeat</t>
  </si>
  <si>
    <t>PF14904</t>
  </si>
  <si>
    <t>FAM86</t>
  </si>
  <si>
    <t>Family of unknown function</t>
  </si>
  <si>
    <t>PF14905</t>
  </si>
  <si>
    <t>OMP_b-brl_3</t>
  </si>
  <si>
    <t>Outer membrane protein beta-barrel family</t>
  </si>
  <si>
    <t>PF14906</t>
  </si>
  <si>
    <t>DUF4495</t>
  </si>
  <si>
    <t>Domain of unknown function (DUF4495)</t>
  </si>
  <si>
    <t>PF14907</t>
  </si>
  <si>
    <t>NTP_transf_5</t>
  </si>
  <si>
    <t>Uncharacterised nucleotidyltransferase</t>
  </si>
  <si>
    <t>PF14908</t>
  </si>
  <si>
    <t>DUF4496</t>
  </si>
  <si>
    <t>Domain of unknown function (DUF4496)</t>
  </si>
  <si>
    <t>PF14909</t>
  </si>
  <si>
    <t>SPATA6</t>
  </si>
  <si>
    <t>Spermatogenesis-assoc protein 6</t>
  </si>
  <si>
    <t>PF14910</t>
  </si>
  <si>
    <t>MMS22L_N</t>
  </si>
  <si>
    <t>S-phase genomic integrity recombination mediator, N-terminal</t>
  </si>
  <si>
    <t>PF14911</t>
  </si>
  <si>
    <t>MMS22L_C</t>
  </si>
  <si>
    <t>S-phase genomic integrity recombination mediator, C-terminal</t>
  </si>
  <si>
    <t>PF14912</t>
  </si>
  <si>
    <t>THEG</t>
  </si>
  <si>
    <t>Testicular haploid expressed repeat</t>
  </si>
  <si>
    <t>PF14913</t>
  </si>
  <si>
    <t>DPCD</t>
  </si>
  <si>
    <t>DPCD protein family</t>
  </si>
  <si>
    <t>PF14914</t>
  </si>
  <si>
    <t>LRRC37AB_C</t>
  </si>
  <si>
    <t>LRRC37A/B like protein 1 C-terminal domain</t>
  </si>
  <si>
    <t>PF14915</t>
  </si>
  <si>
    <t>CCDC144C</t>
  </si>
  <si>
    <t>CCDC144C protein coiled-coil region</t>
  </si>
  <si>
    <t>PF14916</t>
  </si>
  <si>
    <t>CCDC92</t>
  </si>
  <si>
    <t>Coiled-coil domain of unknown function</t>
  </si>
  <si>
    <t>PF14917</t>
  </si>
  <si>
    <t>CCDC74_C</t>
  </si>
  <si>
    <t>Coiled coil protein 74, C terminal</t>
  </si>
  <si>
    <t>PF14918</t>
  </si>
  <si>
    <t>MTBP_N</t>
  </si>
  <si>
    <t>MDM2-binding</t>
  </si>
  <si>
    <t>PF14919</t>
  </si>
  <si>
    <t>MTBP_mid</t>
  </si>
  <si>
    <t>PF14920</t>
  </si>
  <si>
    <t>MTBP_C</t>
  </si>
  <si>
    <t>PF14921</t>
  </si>
  <si>
    <t>APCDDC</t>
  </si>
  <si>
    <t>Adenomatosis polyposis coli down-regulated 1</t>
  </si>
  <si>
    <t>PF14922</t>
  </si>
  <si>
    <t>FWWh</t>
  </si>
  <si>
    <t>PF14923</t>
  </si>
  <si>
    <t>CCDC142</t>
  </si>
  <si>
    <t>Coiled-coil protein 142</t>
  </si>
  <si>
    <t>PF14924</t>
  </si>
  <si>
    <t>DUF4497</t>
  </si>
  <si>
    <t>Protein of unknown function (DUF4497)</t>
  </si>
  <si>
    <t>PF14925</t>
  </si>
  <si>
    <t>HPHLAWLY</t>
  </si>
  <si>
    <t>PF14926</t>
  </si>
  <si>
    <t>DUF4498</t>
  </si>
  <si>
    <t>Domain of unknown function (DUF4498)</t>
  </si>
  <si>
    <t>PF14927</t>
  </si>
  <si>
    <t>Neurensin</t>
  </si>
  <si>
    <t>PF14928</t>
  </si>
  <si>
    <t>S_tail_recep_bd</t>
  </si>
  <si>
    <t>Short tail fibre protein receptor-binding domain</t>
  </si>
  <si>
    <t>PF14929</t>
  </si>
  <si>
    <t>TAF1_subA</t>
  </si>
  <si>
    <t>TAF RNA Polymerase I subunit A</t>
  </si>
  <si>
    <t>PF14930</t>
  </si>
  <si>
    <t>Qn_am_d_aII</t>
  </si>
  <si>
    <t>Quinohemoprotein amine dehydrogenase, alpha subunit domain II</t>
  </si>
  <si>
    <t>PF14931</t>
  </si>
  <si>
    <t>IFT2</t>
  </si>
  <si>
    <t>Intraflagellar transport complex B, subunit 2</t>
  </si>
  <si>
    <t>PF14932</t>
  </si>
  <si>
    <t>HAUS-augmin3</t>
  </si>
  <si>
    <t>HAUS augmin-like complex subunit 3</t>
  </si>
  <si>
    <t>PF14933</t>
  </si>
  <si>
    <t>CEP19</t>
  </si>
  <si>
    <t>CEP19-like protein</t>
  </si>
  <si>
    <t>PF14934</t>
  </si>
  <si>
    <t>DUF4499</t>
  </si>
  <si>
    <t>Domain of unknown function (DUF4499)</t>
  </si>
  <si>
    <t>PF14935</t>
  </si>
  <si>
    <t>TMEM138</t>
  </si>
  <si>
    <t>Transmembrane protein 138</t>
  </si>
  <si>
    <t>PF14936</t>
  </si>
  <si>
    <t>p53-inducible11</t>
  </si>
  <si>
    <t>Tumour protein p53-inducible protein 11</t>
  </si>
  <si>
    <t>PF14937</t>
  </si>
  <si>
    <t>Domain of unknown function (DUF45)</t>
  </si>
  <si>
    <t>PF14938</t>
  </si>
  <si>
    <t>SNAP</t>
  </si>
  <si>
    <t>Soluble NSF attachment protein, SNAP</t>
  </si>
  <si>
    <t>PF14939</t>
  </si>
  <si>
    <t>DCAF15_WD4</t>
  </si>
  <si>
    <t>DDB1-and CUL4-substrate receptor 15, WD repeat</t>
  </si>
  <si>
    <t>PF14940</t>
  </si>
  <si>
    <t>TMEM219</t>
  </si>
  <si>
    <t>Transmembrane 219</t>
  </si>
  <si>
    <t>PF14941</t>
  </si>
  <si>
    <t>OAF</t>
  </si>
  <si>
    <t>Transcriptional regulator, Out at first</t>
  </si>
  <si>
    <t>PF14942</t>
  </si>
  <si>
    <t>Muted</t>
  </si>
  <si>
    <t>Organelle biogenesis, Muted-like protein</t>
  </si>
  <si>
    <t>PF14943</t>
  </si>
  <si>
    <t>MRP-S26</t>
  </si>
  <si>
    <t>Mitochondrial ribosome subunit S26</t>
  </si>
  <si>
    <t>PF14944</t>
  </si>
  <si>
    <t>TCRP1</t>
  </si>
  <si>
    <t>Tongue Cancer Chemotherapy Resistant Protein 1</t>
  </si>
  <si>
    <t>PF14945</t>
  </si>
  <si>
    <t>LLC1</t>
  </si>
  <si>
    <t>Normal lung function maintenance, Low in Lung Cancer 1 protein</t>
  </si>
  <si>
    <t>PF14946</t>
  </si>
  <si>
    <t>Domain of unknown function (DUF451)</t>
  </si>
  <si>
    <t>PF14947</t>
  </si>
  <si>
    <t>HTH_45</t>
  </si>
  <si>
    <t>Winged helix-turn-helix</t>
  </si>
  <si>
    <t>PF14948</t>
  </si>
  <si>
    <t>RESP18</t>
  </si>
  <si>
    <t>RESP18 domain</t>
  </si>
  <si>
    <t>PF14949</t>
  </si>
  <si>
    <t>ARF7EP_C</t>
  </si>
  <si>
    <t>ARF7 effector protein C-terminus</t>
  </si>
  <si>
    <t>PF14950</t>
  </si>
  <si>
    <t>Domain of unknown function (DUF452)</t>
  </si>
  <si>
    <t>PF14951</t>
  </si>
  <si>
    <t>DUF453</t>
  </si>
  <si>
    <t>Domain of unknown function (DUF453)</t>
  </si>
  <si>
    <t>PF14952</t>
  </si>
  <si>
    <t>zf-tcix</t>
  </si>
  <si>
    <t>Putative treble-clef, zinc-finger, Zn-binding</t>
  </si>
  <si>
    <t>PF14953</t>
  </si>
  <si>
    <t>Domain of unknown function (DUF454)</t>
  </si>
  <si>
    <t>PF14954</t>
  </si>
  <si>
    <t>LIX1</t>
  </si>
  <si>
    <t>Limb expression 1</t>
  </si>
  <si>
    <t>PF14955</t>
  </si>
  <si>
    <t>MRP-S24</t>
  </si>
  <si>
    <t>Mitochondrial ribosome subunit S24</t>
  </si>
  <si>
    <t>PF14956</t>
  </si>
  <si>
    <t>PF14957</t>
  </si>
  <si>
    <t>BORG_CEP</t>
  </si>
  <si>
    <t>Cdc42 effector</t>
  </si>
  <si>
    <t>PF14958</t>
  </si>
  <si>
    <t>Domain of unknown function (DUF456)</t>
  </si>
  <si>
    <t>PF14959</t>
  </si>
  <si>
    <t>GSAP-16</t>
  </si>
  <si>
    <t>gamma-Secretase-activating protein C-term</t>
  </si>
  <si>
    <t>PF14960</t>
  </si>
  <si>
    <t>ATP_synth_reg</t>
  </si>
  <si>
    <t>ATP synthase regulation</t>
  </si>
  <si>
    <t>PF14961</t>
  </si>
  <si>
    <t>BROMI</t>
  </si>
  <si>
    <t>Broad-minded protein</t>
  </si>
  <si>
    <t>PF14962</t>
  </si>
  <si>
    <t>AIF-MLS</t>
  </si>
  <si>
    <t>Mitochondria Localisation Sequence</t>
  </si>
  <si>
    <t>PF14963</t>
  </si>
  <si>
    <t>CAML</t>
  </si>
  <si>
    <t>Calcium signal-modulating cyclophilin ligand</t>
  </si>
  <si>
    <t>PF14964</t>
  </si>
  <si>
    <t>Domain of unknown function (DUF457)</t>
  </si>
  <si>
    <t>PF14965</t>
  </si>
  <si>
    <t>BRI3BP</t>
  </si>
  <si>
    <t>Negative regulator of p53/TP53</t>
  </si>
  <si>
    <t>PF14966</t>
  </si>
  <si>
    <t>DNA_repr_REX1B</t>
  </si>
  <si>
    <t>DNA repair REX1-B</t>
  </si>
  <si>
    <t>PF14967</t>
  </si>
  <si>
    <t>FAM7</t>
  </si>
  <si>
    <t>FAM7 protein</t>
  </si>
  <si>
    <t>PF14968</t>
  </si>
  <si>
    <t>CCDC84</t>
  </si>
  <si>
    <t>Coiled coil protein 84</t>
  </si>
  <si>
    <t>PF14969</t>
  </si>
  <si>
    <t>Domain of unknown function (DUF458)</t>
  </si>
  <si>
    <t>PF14970</t>
  </si>
  <si>
    <t>Domain of unknown function (DUF459)</t>
  </si>
  <si>
    <t>PF14971</t>
  </si>
  <si>
    <t>PF14972</t>
  </si>
  <si>
    <t>Mito_morph_reg</t>
  </si>
  <si>
    <t>Mitochondrial morphogenesis regulator</t>
  </si>
  <si>
    <t>PF14973</t>
  </si>
  <si>
    <t>TINF2_N</t>
  </si>
  <si>
    <t>TERF1-interacting nuclear factor 2 N-terminus</t>
  </si>
  <si>
    <t>PF14974</t>
  </si>
  <si>
    <t>DUF4511</t>
  </si>
  <si>
    <t>Domain of unknown function (DUF4511)</t>
  </si>
  <si>
    <t>PF14975</t>
  </si>
  <si>
    <t>DUF4512</t>
  </si>
  <si>
    <t>Domain of unknown function (DUF4512)</t>
  </si>
  <si>
    <t>PF14976</t>
  </si>
  <si>
    <t>FAM72</t>
  </si>
  <si>
    <t>FAM72 protein</t>
  </si>
  <si>
    <t>PF14977</t>
  </si>
  <si>
    <t>FAM194</t>
  </si>
  <si>
    <t>FAM194 protein</t>
  </si>
  <si>
    <t>PF14978</t>
  </si>
  <si>
    <t>MRP-63</t>
  </si>
  <si>
    <t>Mitochondrial ribosome protein 63</t>
  </si>
  <si>
    <t>PF14979</t>
  </si>
  <si>
    <t>TMEM52</t>
  </si>
  <si>
    <t>Transmembrane 52</t>
  </si>
  <si>
    <t>PF14980</t>
  </si>
  <si>
    <t>TIP39</t>
  </si>
  <si>
    <t>TIP39 peptide</t>
  </si>
  <si>
    <t>PF14981</t>
  </si>
  <si>
    <t>FAM165</t>
  </si>
  <si>
    <t>FAM165 family</t>
  </si>
  <si>
    <t>PF14982</t>
  </si>
  <si>
    <t>UPF731</t>
  </si>
  <si>
    <t>UPF731 family</t>
  </si>
  <si>
    <t>PF14983</t>
  </si>
  <si>
    <t>DUF4513</t>
  </si>
  <si>
    <t>Domain of unknown function (DUF4513)</t>
  </si>
  <si>
    <t>PF14984</t>
  </si>
  <si>
    <t>CD24</t>
  </si>
  <si>
    <t>CD24 protein</t>
  </si>
  <si>
    <t>PF14985</t>
  </si>
  <si>
    <t>TM14</t>
  </si>
  <si>
    <t>TM14 protein family</t>
  </si>
  <si>
    <t>PF14986</t>
  </si>
  <si>
    <t>DUF4514</t>
  </si>
  <si>
    <t>Domain of unknown function (DUF4514)</t>
  </si>
  <si>
    <t>PF14987</t>
  </si>
  <si>
    <t>NADHdh_A3</t>
  </si>
  <si>
    <t>NADH dehydrogenase 1 alpha subcomplex subunit 3</t>
  </si>
  <si>
    <t>PF14988</t>
  </si>
  <si>
    <t>DUF4515</t>
  </si>
  <si>
    <t>Domain of unknown function (DUF4515)</t>
  </si>
  <si>
    <t>PF14989</t>
  </si>
  <si>
    <t>CCDC32</t>
  </si>
  <si>
    <t>Coiled-coil domain containing 32</t>
  </si>
  <si>
    <t>PF14990</t>
  </si>
  <si>
    <t>DUF4516</t>
  </si>
  <si>
    <t>Domain of unknown function (DUF4516)</t>
  </si>
  <si>
    <t>PF14991</t>
  </si>
  <si>
    <t>MLANA</t>
  </si>
  <si>
    <t>Protein melan-A</t>
  </si>
  <si>
    <t>PF14992</t>
  </si>
  <si>
    <t>TMCO5</t>
  </si>
  <si>
    <t>TMCO5 family</t>
  </si>
  <si>
    <t>PF14993</t>
  </si>
  <si>
    <t>Neuropeptide_S</t>
  </si>
  <si>
    <t>Neuropeptide S precursor protein</t>
  </si>
  <si>
    <t>PF14994</t>
  </si>
  <si>
    <t>TSGA13</t>
  </si>
  <si>
    <t>Testis-specific gene 13 protein</t>
  </si>
  <si>
    <t>PF14995</t>
  </si>
  <si>
    <t>TMEM17</t>
  </si>
  <si>
    <t>PF14996</t>
  </si>
  <si>
    <t>RMP</t>
  </si>
  <si>
    <t>Retinal Maintenance</t>
  </si>
  <si>
    <t>PF14997</t>
  </si>
  <si>
    <t>CECR6_TMEM121</t>
  </si>
  <si>
    <t>CECR6/TMEM121 family</t>
  </si>
  <si>
    <t>PF14998</t>
  </si>
  <si>
    <t>Ripply</t>
  </si>
  <si>
    <t>Transcription Regulator</t>
  </si>
  <si>
    <t>PF14999</t>
  </si>
  <si>
    <t>Shadoo</t>
  </si>
  <si>
    <t>Shadow of prion protein, neuroprotective</t>
  </si>
  <si>
    <t>PF15000</t>
  </si>
  <si>
    <t>TUSC2</t>
  </si>
  <si>
    <t>Tumour suppressor candidate 2</t>
  </si>
  <si>
    <t>PF15001</t>
  </si>
  <si>
    <t>AP-5_subunit_s1</t>
  </si>
  <si>
    <t>AP-5 complex subunit sigma-1</t>
  </si>
  <si>
    <t>PF15002</t>
  </si>
  <si>
    <t>ERK-JNK_inhib</t>
  </si>
  <si>
    <t>ERK and JNK pathways, inhibitor</t>
  </si>
  <si>
    <t>PF15003</t>
  </si>
  <si>
    <t>HAUS2</t>
  </si>
  <si>
    <t xml:space="preserve">HAUS augmin-like complex subunit 2 </t>
  </si>
  <si>
    <t>PF15004</t>
  </si>
  <si>
    <t>MYEOV2</t>
  </si>
  <si>
    <t>Myeloma-overexpressed-like</t>
  </si>
  <si>
    <t>PF15005</t>
  </si>
  <si>
    <t>IZUMO</t>
  </si>
  <si>
    <t>Izumo sperm-egg fusion, Ig domain-associated</t>
  </si>
  <si>
    <t>PF15006</t>
  </si>
  <si>
    <t>DUF4517</t>
  </si>
  <si>
    <t>Domain of unknown function (DUF4517)</t>
  </si>
  <si>
    <t>PF15007</t>
  </si>
  <si>
    <t>CEP44</t>
  </si>
  <si>
    <t>Centrosomal spindle body, CEP44</t>
  </si>
  <si>
    <t>PF15008</t>
  </si>
  <si>
    <t>DUF4518</t>
  </si>
  <si>
    <t>Domain of unknown function (DUF4518)</t>
  </si>
  <si>
    <t>PF15009</t>
  </si>
  <si>
    <t>TMEM173</t>
  </si>
  <si>
    <t>Transmembrane protein 173</t>
  </si>
  <si>
    <t>PF15010</t>
  </si>
  <si>
    <t>FAM131</t>
  </si>
  <si>
    <t>Putative cell signalling</t>
  </si>
  <si>
    <t>PF15011</t>
  </si>
  <si>
    <t>CK2S</t>
  </si>
  <si>
    <t>Casein Kinase 2 substrate</t>
  </si>
  <si>
    <t>PF15012</t>
  </si>
  <si>
    <t>DUF4519</t>
  </si>
  <si>
    <t>Domain of unknown function (DUF4519)</t>
  </si>
  <si>
    <t>PF15013</t>
  </si>
  <si>
    <t>CCSMST1</t>
  </si>
  <si>
    <t>CCSMST1 family</t>
  </si>
  <si>
    <t>PF15014</t>
  </si>
  <si>
    <t>CLN5</t>
  </si>
  <si>
    <t>Ceroid-lipofuscinosis neuronal protein 5</t>
  </si>
  <si>
    <t>PF15015</t>
  </si>
  <si>
    <t>NYD-SP12_N</t>
  </si>
  <si>
    <t>Spermatogenesis-associated, N-terminal</t>
  </si>
  <si>
    <t>PF15016</t>
  </si>
  <si>
    <t>PF15017</t>
  </si>
  <si>
    <t>WRNPLPNID</t>
  </si>
  <si>
    <t xml:space="preserve">Putative WW-binding domain and destruction box </t>
  </si>
  <si>
    <t>PF15018</t>
  </si>
  <si>
    <t>InaF-motif</t>
  </si>
  <si>
    <t>TRP-interacting helix</t>
  </si>
  <si>
    <t>PF15019</t>
  </si>
  <si>
    <t>C9orf72-like</t>
  </si>
  <si>
    <t>C9orf72-like protein family</t>
  </si>
  <si>
    <t>PF15020</t>
  </si>
  <si>
    <t>CATSPERD</t>
  </si>
  <si>
    <t>Cation channel sperm-associated protein subunit delta</t>
  </si>
  <si>
    <t>PF15021</t>
  </si>
  <si>
    <t>DUF4521</t>
  </si>
  <si>
    <t>Protein of unknown function (DUF4521)</t>
  </si>
  <si>
    <t>PF15022</t>
  </si>
  <si>
    <t>DUF4522</t>
  </si>
  <si>
    <t>Protein of unknown function (DUF4522)</t>
  </si>
  <si>
    <t>PF15023</t>
  </si>
  <si>
    <t>DUF4523</t>
  </si>
  <si>
    <t>Protein of unknown function (DUF4523)</t>
  </si>
  <si>
    <t>PF15024</t>
  </si>
  <si>
    <t>Glyco_transf_18</t>
  </si>
  <si>
    <t>Glycosyltransferase family 18</t>
  </si>
  <si>
    <t>PF15025</t>
  </si>
  <si>
    <t>DUF4524</t>
  </si>
  <si>
    <t>Domain of unknown function (DUF4524)</t>
  </si>
  <si>
    <t>PF15027</t>
  </si>
  <si>
    <t>DUF4525</t>
  </si>
  <si>
    <t>Domain of unknown function (DUF4525)</t>
  </si>
  <si>
    <t>PF15028</t>
  </si>
  <si>
    <t>PTCRA</t>
  </si>
  <si>
    <t>Pre-T-cell antigen receptor</t>
  </si>
  <si>
    <t>PF15029</t>
  </si>
  <si>
    <t>DUF4526</t>
  </si>
  <si>
    <t>Protein of unknown function (DUF4526)</t>
  </si>
  <si>
    <t>PF15030</t>
  </si>
  <si>
    <t>DUF4527</t>
  </si>
  <si>
    <t>Protein of unknown function (DUF4527)</t>
  </si>
  <si>
    <t>PF15031</t>
  </si>
  <si>
    <t>DUF4528</t>
  </si>
  <si>
    <t>Domain of unknown function (DUF4528)</t>
  </si>
  <si>
    <t>PF15032</t>
  </si>
  <si>
    <t>DUF4529</t>
  </si>
  <si>
    <t>Protein of unknown function (DUF4529)</t>
  </si>
  <si>
    <t>PF15033</t>
  </si>
  <si>
    <t>Kinocilin</t>
  </si>
  <si>
    <t>Kinocilin protein</t>
  </si>
  <si>
    <t>PF15034</t>
  </si>
  <si>
    <t>KRTAP7</t>
  </si>
  <si>
    <t>KRTAP type 7 family</t>
  </si>
  <si>
    <t>PF15035</t>
  </si>
  <si>
    <t>Rootletin</t>
  </si>
  <si>
    <t>Ciliary rootlet component, centrosome cohesion</t>
  </si>
  <si>
    <t>PF15036</t>
  </si>
  <si>
    <t>IL34</t>
  </si>
  <si>
    <t>Interleukin 34</t>
  </si>
  <si>
    <t>PF15037</t>
  </si>
  <si>
    <t>IL17_R_N</t>
  </si>
  <si>
    <t>Interleukin-17 receptor extracellular region</t>
  </si>
  <si>
    <t>PF15038</t>
  </si>
  <si>
    <t>Jiraiya</t>
  </si>
  <si>
    <t>PF15039</t>
  </si>
  <si>
    <t>PF15040</t>
  </si>
  <si>
    <t>Humanin</t>
  </si>
  <si>
    <t>Humanin family</t>
  </si>
  <si>
    <t>PF15041</t>
  </si>
  <si>
    <t>DUF4531</t>
  </si>
  <si>
    <t>Domain of unknown function (DUF4531)</t>
  </si>
  <si>
    <t>PF15042</t>
  </si>
  <si>
    <t>LELP1</t>
  </si>
  <si>
    <t>Late cornified envelope-like proline-rich protein 1</t>
  </si>
  <si>
    <t>PF15043</t>
  </si>
  <si>
    <t>CNRIP1</t>
  </si>
  <si>
    <t>CB1 cannabinoid receptor-interacting protein 1</t>
  </si>
  <si>
    <t>PF15044</t>
  </si>
  <si>
    <t>CLU_N</t>
  </si>
  <si>
    <t>Mitochondrial function, CLU-N-term</t>
  </si>
  <si>
    <t>PF15045</t>
  </si>
  <si>
    <t>Clathrin_bdg</t>
  </si>
  <si>
    <t>Clathrin-binding box of Aftiphilin, vesicle trafficking</t>
  </si>
  <si>
    <t>PF15046</t>
  </si>
  <si>
    <t>DUF4532</t>
  </si>
  <si>
    <t>Protein of unknown function (DUF4532)</t>
  </si>
  <si>
    <t>PF15047</t>
  </si>
  <si>
    <t>DUF4533</t>
  </si>
  <si>
    <t>Protein of unknown function (DUF4533)</t>
  </si>
  <si>
    <t>PF15048</t>
  </si>
  <si>
    <t>OSTbeta</t>
  </si>
  <si>
    <t>Organic solute transporter subunit beta protein</t>
  </si>
  <si>
    <t>PF15049</t>
  </si>
  <si>
    <t>DUF4534</t>
  </si>
  <si>
    <t>Protein of unknown function (DUF4534)</t>
  </si>
  <si>
    <t>PF15050</t>
  </si>
  <si>
    <t>SCIMP</t>
  </si>
  <si>
    <t>SCIMP protein</t>
  </si>
  <si>
    <t>PF15051</t>
  </si>
  <si>
    <t>FAM198</t>
  </si>
  <si>
    <t>FAM198 protein</t>
  </si>
  <si>
    <t>PF15052</t>
  </si>
  <si>
    <t>TMEM169</t>
  </si>
  <si>
    <t>TMEM169 protein family</t>
  </si>
  <si>
    <t>PF15053</t>
  </si>
  <si>
    <t>Njmu-R1</t>
  </si>
  <si>
    <t>Mjmu-R1-like protein family</t>
  </si>
  <si>
    <t>PF15054</t>
  </si>
  <si>
    <t>DUF4535</t>
  </si>
  <si>
    <t>Domain of unknown function (DUF4535)</t>
  </si>
  <si>
    <t>PF15055</t>
  </si>
  <si>
    <t>DUF4536</t>
  </si>
  <si>
    <t>Domain of unknown function (DUF4536)</t>
  </si>
  <si>
    <t>PF15056</t>
  </si>
  <si>
    <t>NRN1</t>
  </si>
  <si>
    <t>Neuritin protein family</t>
  </si>
  <si>
    <t>PF15057</t>
  </si>
  <si>
    <t>DUF4537</t>
  </si>
  <si>
    <t>Domain of unknown function (DUF4537)</t>
  </si>
  <si>
    <t>PF15058</t>
  </si>
  <si>
    <t>Speriolin_N</t>
  </si>
  <si>
    <t>Speriolin N terminus</t>
  </si>
  <si>
    <t>PF15059</t>
  </si>
  <si>
    <t>Speriolin_C</t>
  </si>
  <si>
    <t>Speriolin C-terminus</t>
  </si>
  <si>
    <t>PF15060</t>
  </si>
  <si>
    <t>PPDFL</t>
  </si>
  <si>
    <t>Differentiation and proliferation regulator</t>
  </si>
  <si>
    <t>PF15061</t>
  </si>
  <si>
    <t>DUF4538</t>
  </si>
  <si>
    <t>Domain of unknown function (DUF4538)</t>
  </si>
  <si>
    <t>PF15062</t>
  </si>
  <si>
    <t>ARL6IP6</t>
  </si>
  <si>
    <t>Haemopoietic lineage transmembrane helix</t>
  </si>
  <si>
    <t>PF15063</t>
  </si>
  <si>
    <t>TC1</t>
  </si>
  <si>
    <t>Thyroid cancer protein 1</t>
  </si>
  <si>
    <t>PF15064</t>
  </si>
  <si>
    <t>CATSPERG</t>
  </si>
  <si>
    <t>Cation channel sperm-associated protein subunit gamma</t>
  </si>
  <si>
    <t>PF15065</t>
  </si>
  <si>
    <t>NCU-G1</t>
  </si>
  <si>
    <t>Lysosomal transcription factor, NCU-G1</t>
  </si>
  <si>
    <t>PF15066</t>
  </si>
  <si>
    <t>CAGE1</t>
  </si>
  <si>
    <t>Cancer-associated gene protein 1 family</t>
  </si>
  <si>
    <t>PF15067</t>
  </si>
  <si>
    <t>FAM124</t>
  </si>
  <si>
    <t>FAM124 family</t>
  </si>
  <si>
    <t>PF15068</t>
  </si>
  <si>
    <t>FAM11</t>
  </si>
  <si>
    <t>FAM11 family</t>
  </si>
  <si>
    <t>PF15069</t>
  </si>
  <si>
    <t>FAM163</t>
  </si>
  <si>
    <t>FAM163 family</t>
  </si>
  <si>
    <t>PF15070</t>
  </si>
  <si>
    <t>GOLGA2L5</t>
  </si>
  <si>
    <t>Putative golgin subfamily A member 2-like protein 5</t>
  </si>
  <si>
    <t>PF15071</t>
  </si>
  <si>
    <t>TMEM22</t>
  </si>
  <si>
    <t>Transmembrane family 22, helix</t>
  </si>
  <si>
    <t>PF15072</t>
  </si>
  <si>
    <t>DUF4539</t>
  </si>
  <si>
    <t>Domain of unknown function (DUF4539)</t>
  </si>
  <si>
    <t>PF15073</t>
  </si>
  <si>
    <t>PF15074</t>
  </si>
  <si>
    <t>DUF4541</t>
  </si>
  <si>
    <t>Domain of unknown function (DUF4541)</t>
  </si>
  <si>
    <t>PF15075</t>
  </si>
  <si>
    <t>DUF4542</t>
  </si>
  <si>
    <t>Domain of unknown function (DUF4542)</t>
  </si>
  <si>
    <t>PF15076</t>
  </si>
  <si>
    <t>DUF4543</t>
  </si>
  <si>
    <t>Domain of unknown function (DUF4543)</t>
  </si>
  <si>
    <t>PF15077</t>
  </si>
  <si>
    <t>DUF4544</t>
  </si>
  <si>
    <t>Domain of unknown function (DUF4544)</t>
  </si>
  <si>
    <t>PF15078</t>
  </si>
  <si>
    <t>DUF4545</t>
  </si>
  <si>
    <t>Domain of unknown function (DUF4545)</t>
  </si>
  <si>
    <t>PF15079</t>
  </si>
  <si>
    <t>Tsc35</t>
  </si>
  <si>
    <t>Testis-specific protein 35</t>
  </si>
  <si>
    <t>PF15080</t>
  </si>
  <si>
    <t>DUF4547</t>
  </si>
  <si>
    <t>Domain of unknown function (DUF4547)</t>
  </si>
  <si>
    <t>PF15081</t>
  </si>
  <si>
    <t>DUF4548</t>
  </si>
  <si>
    <t>Domain of unknown function (DUF4548)</t>
  </si>
  <si>
    <t>PF15082</t>
  </si>
  <si>
    <t>DUF4549</t>
  </si>
  <si>
    <t>Domain of unknown function (DUF4549)</t>
  </si>
  <si>
    <t>PF15083</t>
  </si>
  <si>
    <t>Colipase-like</t>
  </si>
  <si>
    <t>PF15084</t>
  </si>
  <si>
    <t>PF15085</t>
  </si>
  <si>
    <t>NPFF</t>
  </si>
  <si>
    <t>Neuropeptide FF</t>
  </si>
  <si>
    <t>PF15086</t>
  </si>
  <si>
    <t>UPF542</t>
  </si>
  <si>
    <t>Uncharacterised protein family UPF542</t>
  </si>
  <si>
    <t>PF15087</t>
  </si>
  <si>
    <t>DUF4551</t>
  </si>
  <si>
    <t>Protein of unknown function (DUF4551)</t>
  </si>
  <si>
    <t>PF15088</t>
  </si>
  <si>
    <t>NADH_dh_m_C1</t>
  </si>
  <si>
    <t>NADH dehydrogenase [ubiquinone] 1 subunit C1, mitochondrial</t>
  </si>
  <si>
    <t>PF15089</t>
  </si>
  <si>
    <t>DUF4552</t>
  </si>
  <si>
    <t>Domain of unknown function (DUF4552)</t>
  </si>
  <si>
    <t>PF15090</t>
  </si>
  <si>
    <t>DUF4553</t>
  </si>
  <si>
    <t>Domain of unknown function (DUF4553)</t>
  </si>
  <si>
    <t>PF15091</t>
  </si>
  <si>
    <t>DUF4554</t>
  </si>
  <si>
    <t>Domain of unknown function (DUF4554)</t>
  </si>
  <si>
    <t>PF15092</t>
  </si>
  <si>
    <t>UPF728</t>
  </si>
  <si>
    <t>Uncharacterised protein family UPF728</t>
  </si>
  <si>
    <t>PF15093</t>
  </si>
  <si>
    <t>DUF4555</t>
  </si>
  <si>
    <t>Domain of unknown function (DUF4555)</t>
  </si>
  <si>
    <t>PF15094</t>
  </si>
  <si>
    <t>DUF4556</t>
  </si>
  <si>
    <t>Domain of unknown function (DUF4556)</t>
  </si>
  <si>
    <t>PF15095</t>
  </si>
  <si>
    <t>IL33</t>
  </si>
  <si>
    <t>Interleukin 33</t>
  </si>
  <si>
    <t>PF15096</t>
  </si>
  <si>
    <t>G6B</t>
  </si>
  <si>
    <t>G6B family</t>
  </si>
  <si>
    <t>PF15097</t>
  </si>
  <si>
    <t>Ig_J_chain</t>
  </si>
  <si>
    <t>Immunoglobulin J chain</t>
  </si>
  <si>
    <t>PF15098</t>
  </si>
  <si>
    <t>TMEM89</t>
  </si>
  <si>
    <t>TMEM89 protein family</t>
  </si>
  <si>
    <t>PF15099</t>
  </si>
  <si>
    <t>PIRT</t>
  </si>
  <si>
    <t>Phosphoinositide-interacting protein family</t>
  </si>
  <si>
    <t>PF15100</t>
  </si>
  <si>
    <t>TMEM187</t>
  </si>
  <si>
    <t>TMEM187 protein family</t>
  </si>
  <si>
    <t>PF15101</t>
  </si>
  <si>
    <t>DUF4557</t>
  </si>
  <si>
    <t>Domain of unknown function (DUF4557)</t>
  </si>
  <si>
    <t>PF15102</t>
  </si>
  <si>
    <t>TMEM154</t>
  </si>
  <si>
    <t>TMEM154 protein family</t>
  </si>
  <si>
    <t>PF15103</t>
  </si>
  <si>
    <t>G-G1_switch_2</t>
  </si>
  <si>
    <t>G/G1 switch protein 2</t>
  </si>
  <si>
    <t>PF15104</t>
  </si>
  <si>
    <t>DUF4558</t>
  </si>
  <si>
    <t>Domain of unknown function (DUF4558)</t>
  </si>
  <si>
    <t>PF15105</t>
  </si>
  <si>
    <t>TMEM61</t>
  </si>
  <si>
    <t>TMEM61 protein family</t>
  </si>
  <si>
    <t>PF15106</t>
  </si>
  <si>
    <t>TMEM156</t>
  </si>
  <si>
    <t>TMEM156 protein family</t>
  </si>
  <si>
    <t>PF15107</t>
  </si>
  <si>
    <t>FAM216B</t>
  </si>
  <si>
    <t>FAM216B protein family</t>
  </si>
  <si>
    <t>PF15108</t>
  </si>
  <si>
    <t>TMEM37</t>
  </si>
  <si>
    <t>Voltage-dependent calcium channel gamma-like subunit protein family</t>
  </si>
  <si>
    <t>PF15109</t>
  </si>
  <si>
    <t>TMEM125</t>
  </si>
  <si>
    <t>TMEM125 protein family</t>
  </si>
  <si>
    <t>PF15110</t>
  </si>
  <si>
    <t>TMEM141</t>
  </si>
  <si>
    <t>TMEM141 protein family</t>
  </si>
  <si>
    <t>PF15111</t>
  </si>
  <si>
    <t>TMEM11</t>
  </si>
  <si>
    <t>TMEM11 protein family</t>
  </si>
  <si>
    <t>PF15112</t>
  </si>
  <si>
    <t>DUF4559</t>
  </si>
  <si>
    <t>Domain of unknown function (DUF4559)</t>
  </si>
  <si>
    <t>PF15113</t>
  </si>
  <si>
    <t>TMEM117</t>
  </si>
  <si>
    <t>TMEM117 protein family</t>
  </si>
  <si>
    <t>PF15114</t>
  </si>
  <si>
    <t>UPF64</t>
  </si>
  <si>
    <t>Uncharacterised protein family UPF64</t>
  </si>
  <si>
    <t>PF15115</t>
  </si>
  <si>
    <t>HDNR</t>
  </si>
  <si>
    <t>Domain of unknown function with conserved HDNR motif</t>
  </si>
  <si>
    <t>PF15116</t>
  </si>
  <si>
    <t>CD52</t>
  </si>
  <si>
    <t>CAMPATH-1 antigen</t>
  </si>
  <si>
    <t>PF15117</t>
  </si>
  <si>
    <t>UPF697</t>
  </si>
  <si>
    <t xml:space="preserve">Uncharacterised protein family UPF697   </t>
  </si>
  <si>
    <t>PF15118</t>
  </si>
  <si>
    <t>PF15119</t>
  </si>
  <si>
    <t>APOC4</t>
  </si>
  <si>
    <t>Apolipoprotein C4</t>
  </si>
  <si>
    <t>PF15120</t>
  </si>
  <si>
    <t>DUF4561</t>
  </si>
  <si>
    <t>Domain of unknown function (DUF4561)</t>
  </si>
  <si>
    <t>PF15121</t>
  </si>
  <si>
    <t>TMEM71</t>
  </si>
  <si>
    <t>TMEM71 protein family</t>
  </si>
  <si>
    <t>PF15122</t>
  </si>
  <si>
    <t>TMEM26</t>
  </si>
  <si>
    <t>TMEM26 protein family</t>
  </si>
  <si>
    <t>PF15123</t>
  </si>
  <si>
    <t>DUF4562</t>
  </si>
  <si>
    <t>Domain of unknown function (DUF4562)</t>
  </si>
  <si>
    <t>PF15124</t>
  </si>
  <si>
    <t>DUF4563</t>
  </si>
  <si>
    <t>Domain of unknown function (DUF4563)</t>
  </si>
  <si>
    <t>PF15125</t>
  </si>
  <si>
    <t>TMEM238</t>
  </si>
  <si>
    <t>TMEM238 protein family</t>
  </si>
  <si>
    <t>PF15127</t>
  </si>
  <si>
    <t>SmAKAP</t>
  </si>
  <si>
    <t>Small membrane A-kinase anchor protein</t>
  </si>
  <si>
    <t>PF15128</t>
  </si>
  <si>
    <t>T_cell_tran_alt</t>
  </si>
  <si>
    <t>T-cell leukemia translocation-altered</t>
  </si>
  <si>
    <t>PF15129</t>
  </si>
  <si>
    <t>FAM15</t>
  </si>
  <si>
    <t>FAM15 family</t>
  </si>
  <si>
    <t>PF15130</t>
  </si>
  <si>
    <t>DUF4566</t>
  </si>
  <si>
    <t>Domain of unknown function (DUF4566)</t>
  </si>
  <si>
    <t>PF15131</t>
  </si>
  <si>
    <t>DUF4567</t>
  </si>
  <si>
    <t>Domain of unknown function (DUF4567)</t>
  </si>
  <si>
    <t>PF15132</t>
  </si>
  <si>
    <t>DUF4568</t>
  </si>
  <si>
    <t>Domain of unknown function (DUF4568)</t>
  </si>
  <si>
    <t>PF15133</t>
  </si>
  <si>
    <t>DUF4569</t>
  </si>
  <si>
    <t>Domain of unknown function (DUF4569)</t>
  </si>
  <si>
    <t>PF15134</t>
  </si>
  <si>
    <t>PF15135</t>
  </si>
  <si>
    <t>UPF515</t>
  </si>
  <si>
    <t>Uncharacterised protein UPF515</t>
  </si>
  <si>
    <t>PF15136</t>
  </si>
  <si>
    <t>UPF449</t>
  </si>
  <si>
    <t>Uncharacterised protein family UPF449</t>
  </si>
  <si>
    <t>PF15137</t>
  </si>
  <si>
    <t>DUF4571</t>
  </si>
  <si>
    <t>Domain of unknown function (DUF4571)</t>
  </si>
  <si>
    <t>PF15138</t>
  </si>
  <si>
    <t>Syncollin</t>
  </si>
  <si>
    <t>PF15139</t>
  </si>
  <si>
    <t>DUF4572</t>
  </si>
  <si>
    <t>Domain of unknown function (DUF4572)</t>
  </si>
  <si>
    <t>PF15140</t>
  </si>
  <si>
    <t>DUF4573</t>
  </si>
  <si>
    <t>Domain of unknown function (DUF4573)</t>
  </si>
  <si>
    <t>PF15141</t>
  </si>
  <si>
    <t>DUF4574</t>
  </si>
  <si>
    <t>Domain of unknown function (DUF4574)</t>
  </si>
  <si>
    <t>PF15142</t>
  </si>
  <si>
    <t>INCA1</t>
  </si>
  <si>
    <t>PF15143</t>
  </si>
  <si>
    <t>DUF4575</t>
  </si>
  <si>
    <t>Domain of unknown function (DUF4575)</t>
  </si>
  <si>
    <t>PF15144</t>
  </si>
  <si>
    <t>DUF4576</t>
  </si>
  <si>
    <t>Domain of unknown function (DUF4576)</t>
  </si>
  <si>
    <t>PF15145</t>
  </si>
  <si>
    <t>DUF4577</t>
  </si>
  <si>
    <t>Domain of unknown function (DUF4577)</t>
  </si>
  <si>
    <t>PF15146</t>
  </si>
  <si>
    <t>FANCAA</t>
  </si>
  <si>
    <t xml:space="preserve">Fanconi anemia-associated </t>
  </si>
  <si>
    <t>PF15147</t>
  </si>
  <si>
    <t>DUF4578</t>
  </si>
  <si>
    <t>Domain of unknown function (DUF4578)</t>
  </si>
  <si>
    <t>PF15148</t>
  </si>
  <si>
    <t>Apolipo_F</t>
  </si>
  <si>
    <t>Apolipoprotein F</t>
  </si>
  <si>
    <t>PF15149</t>
  </si>
  <si>
    <t>CATSPERB</t>
  </si>
  <si>
    <t>Cation channel sperm-associated protein subunit beta protein family</t>
  </si>
  <si>
    <t>PF15150</t>
  </si>
  <si>
    <t>PMAIP1</t>
  </si>
  <si>
    <t>Phorbol-12-myristate-13-acetate-induced</t>
  </si>
  <si>
    <t>PF15151</t>
  </si>
  <si>
    <t>RGCC</t>
  </si>
  <si>
    <t>Response gene to complement 32 protein family</t>
  </si>
  <si>
    <t>PF15152</t>
  </si>
  <si>
    <t>Kisspeptin</t>
  </si>
  <si>
    <t>PF15153</t>
  </si>
  <si>
    <t>CYTL1</t>
  </si>
  <si>
    <t>Cytokine-like protein 1</t>
  </si>
  <si>
    <t>PF15155</t>
  </si>
  <si>
    <t>MRFAP1</t>
  </si>
  <si>
    <t>MORF4 family-associated protein1</t>
  </si>
  <si>
    <t>PF15156</t>
  </si>
  <si>
    <t>CLN6</t>
  </si>
  <si>
    <t>Ceroid-lipofuscinosis neuronal protein 6</t>
  </si>
  <si>
    <t>PF15157</t>
  </si>
  <si>
    <t>IQCJ-SCHIP1</t>
  </si>
  <si>
    <t>Fusion protein IQCJ-SCHIP1 with IQ-like motif</t>
  </si>
  <si>
    <t>PF15158</t>
  </si>
  <si>
    <t>DUF4579</t>
  </si>
  <si>
    <t>Domain of unknown function (DUF4579)</t>
  </si>
  <si>
    <t>PF15159</t>
  </si>
  <si>
    <t>PIG-Y</t>
  </si>
  <si>
    <t>Phosphatidylinositol N-acetylglucosaminyltransferase subunit Y</t>
  </si>
  <si>
    <t>PF15160</t>
  </si>
  <si>
    <t>SASRP1</t>
  </si>
  <si>
    <t>Spermatogenesis-associated serine-rich protein 1</t>
  </si>
  <si>
    <t>PF15161</t>
  </si>
  <si>
    <t>Neuropep_like</t>
  </si>
  <si>
    <t>Neuropeptide-like</t>
  </si>
  <si>
    <t>PF15162</t>
  </si>
  <si>
    <t>PF15163</t>
  </si>
  <si>
    <t>Meiosis_expr</t>
  </si>
  <si>
    <t>Meiosis-expressed</t>
  </si>
  <si>
    <t>PF15164</t>
  </si>
  <si>
    <t>WBS28</t>
  </si>
  <si>
    <t>Williams-Beuren syndrome chromosomal region 28 protein homologue</t>
  </si>
  <si>
    <t>PF15165</t>
  </si>
  <si>
    <t>REC114-like</t>
  </si>
  <si>
    <t>Meiotic recombination protein REC114-like</t>
  </si>
  <si>
    <t>PF15167</t>
  </si>
  <si>
    <t>DUF4581</t>
  </si>
  <si>
    <t>Domain of unknown function (DUF4581)</t>
  </si>
  <si>
    <t>PF15168</t>
  </si>
  <si>
    <t>TRIQK</t>
  </si>
  <si>
    <t>Triple QxxK/R motif-containing protein family</t>
  </si>
  <si>
    <t>PF15169</t>
  </si>
  <si>
    <t>DUF4564</t>
  </si>
  <si>
    <t>Domain of unknown function (DUF4564)</t>
  </si>
  <si>
    <t>PF15170</t>
  </si>
  <si>
    <t>CaM-KIIN</t>
  </si>
  <si>
    <t>Calcium/calmodulin-dependent protein kinase II inhibitor</t>
  </si>
  <si>
    <t>PF15171</t>
  </si>
  <si>
    <t>Spexin</t>
  </si>
  <si>
    <t>Neuropeptide secretory protein family, NPQ, spexin</t>
  </si>
  <si>
    <t>PF15172</t>
  </si>
  <si>
    <t>Prolactin_RP</t>
  </si>
  <si>
    <t>Prolactin-releasing peptide</t>
  </si>
  <si>
    <t>PF15173</t>
  </si>
  <si>
    <t>FAM18</t>
  </si>
  <si>
    <t>FAM18 family</t>
  </si>
  <si>
    <t>PF15174</t>
  </si>
  <si>
    <t>PRNT</t>
  </si>
  <si>
    <t>Prion-related protein testis-specific</t>
  </si>
  <si>
    <t>PF15175</t>
  </si>
  <si>
    <t>SPATA24</t>
  </si>
  <si>
    <t>Spermatogenesis-associated protein 24</t>
  </si>
  <si>
    <t>PF15176</t>
  </si>
  <si>
    <t>LRR19-TM</t>
  </si>
  <si>
    <t>Leucine-rich repeat family 19 TM domain</t>
  </si>
  <si>
    <t>PF15177</t>
  </si>
  <si>
    <t>IL28A</t>
  </si>
  <si>
    <t>Interleukin-28A</t>
  </si>
  <si>
    <t>PF15178</t>
  </si>
  <si>
    <t>TOM_sub5</t>
  </si>
  <si>
    <t>Mitochondrial import receptor subunit TOM5 homolog</t>
  </si>
  <si>
    <t>PF15179</t>
  </si>
  <si>
    <t>Myc_target_1</t>
  </si>
  <si>
    <t>Myc target protein 1</t>
  </si>
  <si>
    <t>PF15180</t>
  </si>
  <si>
    <t>NPBW</t>
  </si>
  <si>
    <t>Neuropeptides B and W</t>
  </si>
  <si>
    <t>PF15181</t>
  </si>
  <si>
    <t>SMRP1</t>
  </si>
  <si>
    <t>Spermatid-specific manchette-related protein 1</t>
  </si>
  <si>
    <t>PF15182</t>
  </si>
  <si>
    <t>OTOS</t>
  </si>
  <si>
    <t>Otospiralin</t>
  </si>
  <si>
    <t>PF15183</t>
  </si>
  <si>
    <t>MRAP</t>
  </si>
  <si>
    <t>Melanocortin-2 receptor accessory protein family</t>
  </si>
  <si>
    <t>PF15184</t>
  </si>
  <si>
    <t>TOM6p</t>
  </si>
  <si>
    <t>Mitochondrial import receptor subunit TOM6 homolog</t>
  </si>
  <si>
    <t>PF15185</t>
  </si>
  <si>
    <t>BMF</t>
  </si>
  <si>
    <t>Bcl-2-modifying factor, apoptosis</t>
  </si>
  <si>
    <t>PF15186</t>
  </si>
  <si>
    <t>TEX13</t>
  </si>
  <si>
    <t>Testis-expressed sequence 13 protein family</t>
  </si>
  <si>
    <t>PF15187</t>
  </si>
  <si>
    <t>Augurin</t>
  </si>
  <si>
    <t>Oesophageal cancer-related gene 4</t>
  </si>
  <si>
    <t>PF15188</t>
  </si>
  <si>
    <t>CCDC-167</t>
  </si>
  <si>
    <t>Coiled-coil domain-containing protein 167</t>
  </si>
  <si>
    <t>PF15189</t>
  </si>
  <si>
    <t>DUF4582</t>
  </si>
  <si>
    <t>Domain of unknown function (DUF4582)</t>
  </si>
  <si>
    <t>PF15190</t>
  </si>
  <si>
    <t>DUF4583</t>
  </si>
  <si>
    <t>Domain of unknown function (DUF4583)</t>
  </si>
  <si>
    <t>PF15191</t>
  </si>
  <si>
    <t>Synaptonemal_3</t>
  </si>
  <si>
    <t>Synaptonemal complex central element protein 3</t>
  </si>
  <si>
    <t>PF15192</t>
  </si>
  <si>
    <t>TMEM213</t>
  </si>
  <si>
    <t>TMEM213 family</t>
  </si>
  <si>
    <t>PF15193</t>
  </si>
  <si>
    <t>FAM24</t>
  </si>
  <si>
    <t>FAM24 family</t>
  </si>
  <si>
    <t>PF15194</t>
  </si>
  <si>
    <t>TMEM191C</t>
  </si>
  <si>
    <t>TMEM191C family</t>
  </si>
  <si>
    <t>PF15195</t>
  </si>
  <si>
    <t>TMEM21</t>
  </si>
  <si>
    <t>TMEM21 family</t>
  </si>
  <si>
    <t>PF15196</t>
  </si>
  <si>
    <t>Harakiri</t>
  </si>
  <si>
    <t>Activator of apoptosis harakiri</t>
  </si>
  <si>
    <t>PF15198</t>
  </si>
  <si>
    <t>Dexa_ind</t>
  </si>
  <si>
    <t>Dexamethasone-induced</t>
  </si>
  <si>
    <t>PF15199</t>
  </si>
  <si>
    <t>DAOA</t>
  </si>
  <si>
    <t>D-amino acid oxidase activator</t>
  </si>
  <si>
    <t>PF15200</t>
  </si>
  <si>
    <t>KRTDAP</t>
  </si>
  <si>
    <t>Keratinocyte differentiation-associated</t>
  </si>
  <si>
    <t>PF15201</t>
  </si>
  <si>
    <t>Rod_cone_degen</t>
  </si>
  <si>
    <t>Progressive rod-cone degeneration</t>
  </si>
  <si>
    <t>PF15202</t>
  </si>
  <si>
    <t>Adipogenin</t>
  </si>
  <si>
    <t>PF15203</t>
  </si>
  <si>
    <t>TMEM95</t>
  </si>
  <si>
    <t>TMEM95 family</t>
  </si>
  <si>
    <t>PF15204</t>
  </si>
  <si>
    <t>KKLCAg1</t>
  </si>
  <si>
    <t>Kita-kyushu lung cancer antigen 1</t>
  </si>
  <si>
    <t>PF15205</t>
  </si>
  <si>
    <t>PLAC9</t>
  </si>
  <si>
    <t>Placenta-specific protein 9</t>
  </si>
  <si>
    <t>PF15206</t>
  </si>
  <si>
    <t>FAM29</t>
  </si>
  <si>
    <t>FAM29 family</t>
  </si>
  <si>
    <t>PF15207</t>
  </si>
  <si>
    <t>TMEM24</t>
  </si>
  <si>
    <t>TMEM24 family</t>
  </si>
  <si>
    <t>PF15208</t>
  </si>
  <si>
    <t>Rab15_effector</t>
  </si>
  <si>
    <t>Rab15 effector</t>
  </si>
  <si>
    <t>PF15209</t>
  </si>
  <si>
    <t>IL31</t>
  </si>
  <si>
    <t>Interleukin 31</t>
  </si>
  <si>
    <t>PF15210</t>
  </si>
  <si>
    <t>SFTA2</t>
  </si>
  <si>
    <t>Surfactant-associated protein 2</t>
  </si>
  <si>
    <t>PF15211</t>
  </si>
  <si>
    <t>CXCL17</t>
  </si>
  <si>
    <t>VEGF co-regulated chemokine 1</t>
  </si>
  <si>
    <t>PF15212</t>
  </si>
  <si>
    <t>SPATA19</t>
  </si>
  <si>
    <t>Spermatogenesis-associated protein 19, mitochondrial</t>
  </si>
  <si>
    <t>PF15213</t>
  </si>
  <si>
    <t>CDRT4</t>
  </si>
  <si>
    <t>CMT1A duplicated region transcript 4 protein</t>
  </si>
  <si>
    <t>PF15214</t>
  </si>
  <si>
    <t>PXT1</t>
  </si>
  <si>
    <t>Peroxisomal testis-specific protein 1</t>
  </si>
  <si>
    <t>PF15215</t>
  </si>
  <si>
    <t>FDC-SP</t>
  </si>
  <si>
    <t>Follicular dendritic cell secreted peptide</t>
  </si>
  <si>
    <t>PF15216</t>
  </si>
  <si>
    <t>TSLP</t>
  </si>
  <si>
    <t>Thymic stromal lymphopoietin</t>
  </si>
  <si>
    <t>PF15217</t>
  </si>
  <si>
    <t>TSC21</t>
  </si>
  <si>
    <t>TSC21 family</t>
  </si>
  <si>
    <t>PF15218</t>
  </si>
  <si>
    <t>SPATA25</t>
  </si>
  <si>
    <t>Spermatogenesis-associated protein 25</t>
  </si>
  <si>
    <t>PF15219</t>
  </si>
  <si>
    <t>TEX12</t>
  </si>
  <si>
    <t>Testis-expressed 12</t>
  </si>
  <si>
    <t>PF15220</t>
  </si>
  <si>
    <t>HILPDA</t>
  </si>
  <si>
    <t xml:space="preserve">Hypoxia-inducible lipid droplet-associated </t>
  </si>
  <si>
    <t>PF15221</t>
  </si>
  <si>
    <t>LEP53</t>
  </si>
  <si>
    <t>Lens epithelial cell protein LEP53</t>
  </si>
  <si>
    <t>PF15222</t>
  </si>
  <si>
    <t>KAR</t>
  </si>
  <si>
    <t xml:space="preserve">Kidney androgen-regulated </t>
  </si>
  <si>
    <t>PF15223</t>
  </si>
  <si>
    <t>DUF4584</t>
  </si>
  <si>
    <t>Domain of unknown function (DUF4584)</t>
  </si>
  <si>
    <t>PF15224</t>
  </si>
  <si>
    <t>SCRG1</t>
  </si>
  <si>
    <t>Scrapie-responsive protein 1</t>
  </si>
  <si>
    <t>PF15225</t>
  </si>
  <si>
    <t>IL32</t>
  </si>
  <si>
    <t>Interleukin 32</t>
  </si>
  <si>
    <t>PF15226</t>
  </si>
  <si>
    <t>HPIP</t>
  </si>
  <si>
    <t>HCF-1 beta-propeller-interacting protein family</t>
  </si>
  <si>
    <t>PF15227</t>
  </si>
  <si>
    <t>zf-C3HC4_4</t>
  </si>
  <si>
    <t>zinc finger of C3HC4-type, RING</t>
  </si>
  <si>
    <t>PF15228</t>
  </si>
  <si>
    <t>DAP</t>
  </si>
  <si>
    <t>Death-associated protein</t>
  </si>
  <si>
    <t>PF15229</t>
  </si>
  <si>
    <t>POM121</t>
  </si>
  <si>
    <t>POM121 family</t>
  </si>
  <si>
    <t>PF15230</t>
  </si>
  <si>
    <t>SRRM_C</t>
  </si>
  <si>
    <t>Serine/arginine repetitive matrix protein C-terminus</t>
  </si>
  <si>
    <t>PF15231</t>
  </si>
  <si>
    <t>VCX_VCY</t>
  </si>
  <si>
    <t>Variable charge X/Y family</t>
  </si>
  <si>
    <t>PF15232</t>
  </si>
  <si>
    <t>DUF4585</t>
  </si>
  <si>
    <t>Domain of unknown function (DUF4585)</t>
  </si>
  <si>
    <t>PF15233</t>
  </si>
  <si>
    <t>SYCE1</t>
  </si>
  <si>
    <t>Synaptonemal complex central element protein 1</t>
  </si>
  <si>
    <t>PF15234</t>
  </si>
  <si>
    <t>LAT</t>
  </si>
  <si>
    <t>Linker for activation of T-cells</t>
  </si>
  <si>
    <t>PF15235</t>
  </si>
  <si>
    <t>GRIN_C</t>
  </si>
  <si>
    <t>G protein-regulated inducer of neurite outgrowth C-terminus</t>
  </si>
  <si>
    <t>PF15236</t>
  </si>
  <si>
    <t>CCDC66</t>
  </si>
  <si>
    <t>Coiled-coil domain-containing protein 66</t>
  </si>
  <si>
    <t>PF15237</t>
  </si>
  <si>
    <t>PTRF_SDPR</t>
  </si>
  <si>
    <t>PTRF/SDPR family</t>
  </si>
  <si>
    <t>PF15238</t>
  </si>
  <si>
    <t>FAM181</t>
  </si>
  <si>
    <t>PF15239</t>
  </si>
  <si>
    <t>DUF4586</t>
  </si>
  <si>
    <t>Domain of unknown function (DUF4586)</t>
  </si>
  <si>
    <t>PF15240</t>
  </si>
  <si>
    <t>Pro-rich</t>
  </si>
  <si>
    <t>Proline-rich</t>
  </si>
  <si>
    <t>PF15241</t>
  </si>
  <si>
    <t>Cylicin_N</t>
  </si>
  <si>
    <t>Cylicin N-terminus</t>
  </si>
  <si>
    <t>PF15242</t>
  </si>
  <si>
    <t>FAM53</t>
  </si>
  <si>
    <t>Family of FAM53</t>
  </si>
  <si>
    <t>PF15243</t>
  </si>
  <si>
    <t>ANAPC15</t>
  </si>
  <si>
    <t>Anaphase-promoting complex subunit 15</t>
  </si>
  <si>
    <t>PF15244</t>
  </si>
  <si>
    <t>HSD3</t>
  </si>
  <si>
    <t>Spermatogenesis-associated protein 7, or HSD3</t>
  </si>
  <si>
    <t>PF15245</t>
  </si>
  <si>
    <t>VGLL4</t>
  </si>
  <si>
    <t>Transcription cofactor vestigial-like protein 4</t>
  </si>
  <si>
    <t>PF15246</t>
  </si>
  <si>
    <t>NCKAP5</t>
  </si>
  <si>
    <t>Nck-associated protein 5, Peripheral clock protein</t>
  </si>
  <si>
    <t>PF15247</t>
  </si>
  <si>
    <t>SLBP_RNA_bind</t>
  </si>
  <si>
    <t>Histone RNA hairpin-binding protein RNA-binding domain</t>
  </si>
  <si>
    <t>PF15248</t>
  </si>
  <si>
    <t>DUF4587</t>
  </si>
  <si>
    <t>Domain of unknown function (DUF4587)</t>
  </si>
  <si>
    <t>PF15249</t>
  </si>
  <si>
    <t>GLTSCR1</t>
  </si>
  <si>
    <t>Conserved region of unknown function on GLTSCR protein</t>
  </si>
  <si>
    <t>PF15250</t>
  </si>
  <si>
    <t>Raftlin</t>
  </si>
  <si>
    <t>PF15251</t>
  </si>
  <si>
    <t>DUF4588</t>
  </si>
  <si>
    <t>Domain of unknown function (DUF4588)</t>
  </si>
  <si>
    <t>PF15252</t>
  </si>
  <si>
    <t>DUF4589</t>
  </si>
  <si>
    <t>Domain of unknown function (DUF4589)</t>
  </si>
  <si>
    <t>PF15253</t>
  </si>
  <si>
    <t>STIL_N</t>
  </si>
  <si>
    <t>SCL-interrupting locus protein N-terminus</t>
  </si>
  <si>
    <t>PF15254</t>
  </si>
  <si>
    <t>CCDC14</t>
  </si>
  <si>
    <t>Coiled-coil domain-containing protein 14</t>
  </si>
  <si>
    <t>PF15255</t>
  </si>
  <si>
    <t>CAP-ZIP_m</t>
  </si>
  <si>
    <t>WASH complex subunit CAP-Z interacting, central region</t>
  </si>
  <si>
    <t>PF15256</t>
  </si>
  <si>
    <t>SPATIAL</t>
  </si>
  <si>
    <t>PF15257</t>
  </si>
  <si>
    <t>PF15258</t>
  </si>
  <si>
    <t>FAM222A</t>
  </si>
  <si>
    <t>Protein family of FAM222A</t>
  </si>
  <si>
    <t>PF15259</t>
  </si>
  <si>
    <t>GTSE1_N</t>
  </si>
  <si>
    <t>G-2 and S-phase expressed 1</t>
  </si>
  <si>
    <t>PF15260</t>
  </si>
  <si>
    <t>FAM219A</t>
  </si>
  <si>
    <t>Protein family FAM219A</t>
  </si>
  <si>
    <t>PF15261</t>
  </si>
  <si>
    <t>DUF4591</t>
  </si>
  <si>
    <t>Domain of unknown function (DUF4591)</t>
  </si>
  <si>
    <t>PF15262</t>
  </si>
  <si>
    <t>DUF4592</t>
  </si>
  <si>
    <t>Domain of unknown function (DUF4592)</t>
  </si>
  <si>
    <t>PF15264</t>
  </si>
  <si>
    <t>TSSC4</t>
  </si>
  <si>
    <t>Tumour suppressing sub-chromosomal transferable candidate 4</t>
  </si>
  <si>
    <t>PF15265</t>
  </si>
  <si>
    <t>FAM196</t>
  </si>
  <si>
    <t>FAM196 family</t>
  </si>
  <si>
    <t>PF15266</t>
  </si>
  <si>
    <t>DUF4594</t>
  </si>
  <si>
    <t>Domain of unknown function (DUF4594)</t>
  </si>
  <si>
    <t>PF15268</t>
  </si>
  <si>
    <t>Dapper</t>
  </si>
  <si>
    <t>PF15269</t>
  </si>
  <si>
    <t>zf-C2H2_7</t>
  </si>
  <si>
    <t>PF15270</t>
  </si>
  <si>
    <t>ACI44</t>
  </si>
  <si>
    <t xml:space="preserve">Metallo-carboxypeptidase inhibitor </t>
  </si>
  <si>
    <t>PF15271</t>
  </si>
  <si>
    <t>BBP1_N</t>
  </si>
  <si>
    <t>Spindle pole body component BBP1, Mps2-binding protein</t>
  </si>
  <si>
    <t>PF15272</t>
  </si>
  <si>
    <t>BBP1_C</t>
  </si>
  <si>
    <t>Spindle pole body component BBP1, C-terminal</t>
  </si>
  <si>
    <t>PF15273</t>
  </si>
  <si>
    <t>NHS</t>
  </si>
  <si>
    <t>NHS-like</t>
  </si>
  <si>
    <t>PF15274</t>
  </si>
  <si>
    <t>MLIP</t>
  </si>
  <si>
    <t>Muscular LMNA-interacting protein</t>
  </si>
  <si>
    <t>PF15275</t>
  </si>
  <si>
    <t>PEHE</t>
  </si>
  <si>
    <t>PEHE domain</t>
  </si>
  <si>
    <t>PF15276</t>
  </si>
  <si>
    <t>PP1_bind</t>
  </si>
  <si>
    <t>Protein phosphatase 1 binding</t>
  </si>
  <si>
    <t>PF15277</t>
  </si>
  <si>
    <t>Sec3-PIP2_bind</t>
  </si>
  <si>
    <t>Exocyst complex component SEC3 N-terminal PIP2 binding PH</t>
  </si>
  <si>
    <t>PF15278</t>
  </si>
  <si>
    <t>Sec3_C_2</t>
  </si>
  <si>
    <t>Sec3 exocyst complex subunit</t>
  </si>
  <si>
    <t>PF15279</t>
  </si>
  <si>
    <t>SOBP</t>
  </si>
  <si>
    <t>Sine oculis-binding protein</t>
  </si>
  <si>
    <t>PF15280</t>
  </si>
  <si>
    <t>BORA_N</t>
  </si>
  <si>
    <t>Protein aurora borealis N-terminus</t>
  </si>
  <si>
    <t>PF15281</t>
  </si>
  <si>
    <t>Consortin_C</t>
  </si>
  <si>
    <t>Consortin C-terminus</t>
  </si>
  <si>
    <t>PF15282</t>
  </si>
  <si>
    <t>BMP2K_C</t>
  </si>
  <si>
    <t>BMP-2-inducible protein kinase C-terminus</t>
  </si>
  <si>
    <t>PF15283</t>
  </si>
  <si>
    <t>DUF4595</t>
  </si>
  <si>
    <t>Domain of unknown function (DUF4595) with porin-like fold</t>
  </si>
  <si>
    <t>PF15284</t>
  </si>
  <si>
    <t>PAGK</t>
  </si>
  <si>
    <t>Phage-encoded virulence factor</t>
  </si>
  <si>
    <t>PF15285</t>
  </si>
  <si>
    <t>BH3</t>
  </si>
  <si>
    <t>Beclin-1 BH3 domain, Bcl-2-interacting</t>
  </si>
  <si>
    <t>PF15286</t>
  </si>
  <si>
    <t>Bcl-2_3</t>
  </si>
  <si>
    <t>Apoptosis regulator M11, B cell 2 leukaemia/lymphoma like</t>
  </si>
  <si>
    <t>PF15287</t>
  </si>
  <si>
    <t>KRBA1</t>
  </si>
  <si>
    <t>KRBA1 family repeat</t>
  </si>
  <si>
    <t>PF15288</t>
  </si>
  <si>
    <t>zf-CCHC_6</t>
  </si>
  <si>
    <t>PF15289</t>
  </si>
  <si>
    <t>RFXA_RFXANK_bdg</t>
  </si>
  <si>
    <t>Regulatory factor X-associated C-terminal binding domain</t>
  </si>
  <si>
    <t>PF15290</t>
  </si>
  <si>
    <t>Syntaphilin</t>
  </si>
  <si>
    <t>Golgi-localised syntaxin-1-binding clamp</t>
  </si>
  <si>
    <t>PF15291</t>
  </si>
  <si>
    <t>Dermcidin</t>
  </si>
  <si>
    <t>Dermcidin, antibiotic peptide</t>
  </si>
  <si>
    <t>PF15292</t>
  </si>
  <si>
    <t>Treslin_N</t>
  </si>
  <si>
    <t>Treslin N-terminus</t>
  </si>
  <si>
    <t>PF15293</t>
  </si>
  <si>
    <t>NUFIP2</t>
  </si>
  <si>
    <t>Nuclear fragile X mental retardation-interacting protein 2</t>
  </si>
  <si>
    <t>PF15294</t>
  </si>
  <si>
    <t>Leu_zip</t>
  </si>
  <si>
    <t>Leucine zipper</t>
  </si>
  <si>
    <t>PF15295</t>
  </si>
  <si>
    <t>CCDC5_N</t>
  </si>
  <si>
    <t>Coiled-coil domain-containing protein 5  N-terminus</t>
  </si>
  <si>
    <t>PF15296</t>
  </si>
  <si>
    <t>Codanin-1_C</t>
  </si>
  <si>
    <t>Codanin-1 C-terminus</t>
  </si>
  <si>
    <t>PF15297</t>
  </si>
  <si>
    <t>CKAP2_C</t>
  </si>
  <si>
    <t>Cytoskeleton-associated protein 2 C-terminus</t>
  </si>
  <si>
    <t>PF15298</t>
  </si>
  <si>
    <t>AJAP1_PANP_C</t>
  </si>
  <si>
    <t>AJAP1/PANP C-terminus</t>
  </si>
  <si>
    <t>PF15299</t>
  </si>
  <si>
    <t>ALS2CR8</t>
  </si>
  <si>
    <t>Amyotrophic lateral sclerosis 2 chromosomal region candidate gene 8</t>
  </si>
  <si>
    <t>PF15300</t>
  </si>
  <si>
    <t>INT_SG_DDX_CT_C</t>
  </si>
  <si>
    <t>INTS6/SAGE1/DDX26B/CT45 C-terminus</t>
  </si>
  <si>
    <t>PF15301</t>
  </si>
  <si>
    <t>SLAIN</t>
  </si>
  <si>
    <t>SLAIN motif-containing family</t>
  </si>
  <si>
    <t>PF15302</t>
  </si>
  <si>
    <t>P33MONOX</t>
  </si>
  <si>
    <t>P33 mono-oxygenase</t>
  </si>
  <si>
    <t>PF15303</t>
  </si>
  <si>
    <t>RNF111_N</t>
  </si>
  <si>
    <t>E3 ubiquitin-protein ligase Arkadia N-terminus</t>
  </si>
  <si>
    <t>PF15304</t>
  </si>
  <si>
    <t>AKAP2_C</t>
  </si>
  <si>
    <t>A-kinase anchor protein 2 C-terminus</t>
  </si>
  <si>
    <t>PF15305</t>
  </si>
  <si>
    <t>IFT43</t>
  </si>
  <si>
    <t>Intraflagellar transport protein 43</t>
  </si>
  <si>
    <t>PF15306</t>
  </si>
  <si>
    <t>LIN37</t>
  </si>
  <si>
    <t>PF15307</t>
  </si>
  <si>
    <t>SPACA7</t>
  </si>
  <si>
    <t>Sperm acrosome-associated protein 7</t>
  </si>
  <si>
    <t>PF15308</t>
  </si>
  <si>
    <t>CEP17_C</t>
  </si>
  <si>
    <t>CEP17 C-terminus</t>
  </si>
  <si>
    <t>PF15309</t>
  </si>
  <si>
    <t>ALMS_motif</t>
  </si>
  <si>
    <t>ALMS motif</t>
  </si>
  <si>
    <t>PF15310</t>
  </si>
  <si>
    <t>VAD1-2</t>
  </si>
  <si>
    <t>Vitamin A-deficiency (VAD) rat model signalling</t>
  </si>
  <si>
    <t>PF15311</t>
  </si>
  <si>
    <t>HYLS1_C</t>
  </si>
  <si>
    <t>Hydrolethalus syndrome protein 1 C-terminus</t>
  </si>
  <si>
    <t>PF15312</t>
  </si>
  <si>
    <t>JSRP</t>
  </si>
  <si>
    <t>Junctional sarcoplasmic reticulum protein</t>
  </si>
  <si>
    <t>PF15313</t>
  </si>
  <si>
    <t>HEXIM</t>
  </si>
  <si>
    <t>Hexamethylene bis-acetamide-inducible protein</t>
  </si>
  <si>
    <t>PF15314</t>
  </si>
  <si>
    <t>PRAP</t>
  </si>
  <si>
    <t>Proline-rich acidic protein 1, pregnancy-specific uterine</t>
  </si>
  <si>
    <t>PF15315</t>
  </si>
  <si>
    <t>FRG2</t>
  </si>
  <si>
    <t>Facioscapulohumeral muscular dystrophy candidate 2</t>
  </si>
  <si>
    <t>PF15316</t>
  </si>
  <si>
    <t>MDFI</t>
  </si>
  <si>
    <t>MyoD family inhibitor</t>
  </si>
  <si>
    <t>PF15317</t>
  </si>
  <si>
    <t>Lbh</t>
  </si>
  <si>
    <t>Cardiac transcription factor regulator, Developmental protein</t>
  </si>
  <si>
    <t>PF15318</t>
  </si>
  <si>
    <t>Bclt</t>
  </si>
  <si>
    <t>Putative Bcl-2 like protein of testis</t>
  </si>
  <si>
    <t>PF15319</t>
  </si>
  <si>
    <t>RHINO</t>
  </si>
  <si>
    <t>RAD9, RAD1, HUS1-interacting nuclear orphan protein</t>
  </si>
  <si>
    <t>PF15320</t>
  </si>
  <si>
    <t>RAM</t>
  </si>
  <si>
    <t>mRNA cap methylation, RNMT-activating mini protein</t>
  </si>
  <si>
    <t>PF15321</t>
  </si>
  <si>
    <t>ATAD4</t>
  </si>
  <si>
    <t>ATPase family AAA domain containing 4</t>
  </si>
  <si>
    <t>PF15322</t>
  </si>
  <si>
    <t>PMSI1</t>
  </si>
  <si>
    <t>Protein missing in infertile sperm 1, putative</t>
  </si>
  <si>
    <t>PF15323</t>
  </si>
  <si>
    <t>Ashwin</t>
  </si>
  <si>
    <t>Developmental protein</t>
  </si>
  <si>
    <t>PF15324</t>
  </si>
  <si>
    <t>TALPID3</t>
  </si>
  <si>
    <t>Hedgehog signalling target</t>
  </si>
  <si>
    <t>PF15325</t>
  </si>
  <si>
    <t>MRI</t>
  </si>
  <si>
    <t>Modulator of retrovirus infection</t>
  </si>
  <si>
    <t>PF15326</t>
  </si>
  <si>
    <t>TEX15</t>
  </si>
  <si>
    <t>Testis expressed sequence 15</t>
  </si>
  <si>
    <t>PF15327</t>
  </si>
  <si>
    <t>Tankyrase_bdg_C</t>
  </si>
  <si>
    <t>Tankyrase binding protein C terminal domain</t>
  </si>
  <si>
    <t>PF15328</t>
  </si>
  <si>
    <t>GCOM2</t>
  </si>
  <si>
    <t>Putative GRINL1B complex locus protein 2</t>
  </si>
  <si>
    <t>PF15330</t>
  </si>
  <si>
    <t>SIT</t>
  </si>
  <si>
    <t>SHP2-interacting transmembrane adaptor protein, SIT</t>
  </si>
  <si>
    <t>PF15331</t>
  </si>
  <si>
    <t>TP53IP5</t>
  </si>
  <si>
    <t>Cellular tumour antigen p53-inducible 5</t>
  </si>
  <si>
    <t>PF15332</t>
  </si>
  <si>
    <t>LIME1</t>
  </si>
  <si>
    <t>Lck-interacting transmembrane adapter 1</t>
  </si>
  <si>
    <t>PF15333</t>
  </si>
  <si>
    <t>TAF1D</t>
  </si>
  <si>
    <t>TATA box-binding protein-associated factor 1D</t>
  </si>
  <si>
    <t>PF15334</t>
  </si>
  <si>
    <t>AIB</t>
  </si>
  <si>
    <t>Aurora kinase A and ninein interacting protein</t>
  </si>
  <si>
    <t>PF15335</t>
  </si>
  <si>
    <t>CAAP1</t>
  </si>
  <si>
    <t>Caspase activity and apoptosis inhibitor 1</t>
  </si>
  <si>
    <t>PF15336</t>
  </si>
  <si>
    <t>Auts2</t>
  </si>
  <si>
    <t>Autism susceptibility gene 2 protein</t>
  </si>
  <si>
    <t>PF15337</t>
  </si>
  <si>
    <t>Vasculin</t>
  </si>
  <si>
    <t>Vascular protein family Vasculin-like 1</t>
  </si>
  <si>
    <t>PF15338</t>
  </si>
  <si>
    <t>TPIP1</t>
  </si>
  <si>
    <t>p53-regulated apoptosis-inducing protein 1</t>
  </si>
  <si>
    <t>PF15339</t>
  </si>
  <si>
    <t>Afaf</t>
  </si>
  <si>
    <t>Acrosome formation-associated factor</t>
  </si>
  <si>
    <t>PF15340</t>
  </si>
  <si>
    <t>COPR5</t>
  </si>
  <si>
    <t>Cooperator of PRMT5 family</t>
  </si>
  <si>
    <t>PF15341</t>
  </si>
  <si>
    <t>SLX9</t>
  </si>
  <si>
    <t>Ribosome biogenesis protein SLX9</t>
  </si>
  <si>
    <t>PF15342</t>
  </si>
  <si>
    <t>FAM212</t>
  </si>
  <si>
    <t>FAM212 family</t>
  </si>
  <si>
    <t>PF15343</t>
  </si>
  <si>
    <t>DEPP</t>
  </si>
  <si>
    <t>Decidual protein induced by progesterone family</t>
  </si>
  <si>
    <t>PF15344</t>
  </si>
  <si>
    <t>FAM217</t>
  </si>
  <si>
    <t>FAM217 family</t>
  </si>
  <si>
    <t>PF15345</t>
  </si>
  <si>
    <t>TMEM51</t>
  </si>
  <si>
    <t>Transmembrane protein 51</t>
  </si>
  <si>
    <t>PF15346</t>
  </si>
  <si>
    <t>ARGLU</t>
  </si>
  <si>
    <t>Arginine and glutamate-rich 1</t>
  </si>
  <si>
    <t>PF15347</t>
  </si>
  <si>
    <t>PAG</t>
  </si>
  <si>
    <t>Phosphoprotein associated with glycosphingolipid-enriched</t>
  </si>
  <si>
    <t>PF15348</t>
  </si>
  <si>
    <t>GEMIN8</t>
  </si>
  <si>
    <t>Gemini of Cajal bodies-associated protein 8</t>
  </si>
  <si>
    <t>PF15349</t>
  </si>
  <si>
    <t>DCA16</t>
  </si>
  <si>
    <t>DDB1- and CUL4-associated factor 16</t>
  </si>
  <si>
    <t>PF15350</t>
  </si>
  <si>
    <t>ETAA1</t>
  </si>
  <si>
    <t>Ewing's tumour-associated antigen 1 homologue</t>
  </si>
  <si>
    <t>PF15351</t>
  </si>
  <si>
    <t>JCAD</t>
  </si>
  <si>
    <t>Junctional protein associated with coronary artery disease</t>
  </si>
  <si>
    <t>PF15352</t>
  </si>
  <si>
    <t>K1377</t>
  </si>
  <si>
    <t>Susceptibility to monomelic amyotrophy</t>
  </si>
  <si>
    <t>PF15353</t>
  </si>
  <si>
    <t>HECA</t>
  </si>
  <si>
    <t>Headcase protein family homologue</t>
  </si>
  <si>
    <t>PF15354</t>
  </si>
  <si>
    <t>KAAG1</t>
  </si>
  <si>
    <t>Kidney-associated antigen 1</t>
  </si>
  <si>
    <t>PF15355</t>
  </si>
  <si>
    <t>Chisel</t>
  </si>
  <si>
    <t>Stretch-responsive small skeletal muscle X protein, Chisel</t>
  </si>
  <si>
    <t>PF15356</t>
  </si>
  <si>
    <t>SPR1</t>
  </si>
  <si>
    <t>Psoriasis susceptibility locus 2</t>
  </si>
  <si>
    <t>PF15357</t>
  </si>
  <si>
    <t>SEEK1</t>
  </si>
  <si>
    <t>Psoriasis susceptibility 1 candidate 1</t>
  </si>
  <si>
    <t>PF15358</t>
  </si>
  <si>
    <t>TSKS</t>
  </si>
  <si>
    <t>Testis-specific serine kinase substrate</t>
  </si>
  <si>
    <t>PF15359</t>
  </si>
  <si>
    <t>CDV3</t>
  </si>
  <si>
    <t>Carnitine deficiency-associated protein 3</t>
  </si>
  <si>
    <t>PF15360</t>
  </si>
  <si>
    <t>Apelin</t>
  </si>
  <si>
    <t>APJ endogenous ligand</t>
  </si>
  <si>
    <t>PF15361</t>
  </si>
  <si>
    <t>RIC3</t>
  </si>
  <si>
    <t>Resistance to inhibitors of cholinesterase homologue 3</t>
  </si>
  <si>
    <t>PF15362</t>
  </si>
  <si>
    <t>Enamelin</t>
  </si>
  <si>
    <t>PF15363</t>
  </si>
  <si>
    <t>DUF4596</t>
  </si>
  <si>
    <t>Domain of unknown function (DUF4596)</t>
  </si>
  <si>
    <t>PF15364</t>
  </si>
  <si>
    <t>PAXIP1_C</t>
  </si>
  <si>
    <t>PAXIP1-associated-protein-1 C term PTIP binding protein</t>
  </si>
  <si>
    <t>PF15365</t>
  </si>
  <si>
    <t>PNRC</t>
  </si>
  <si>
    <t>Proline-rich nuclear receptor coactivator</t>
  </si>
  <si>
    <t>PF15366</t>
  </si>
  <si>
    <t>DUF4597</t>
  </si>
  <si>
    <t>Domain of unknown function (DUF4597)</t>
  </si>
  <si>
    <t>PF15367</t>
  </si>
  <si>
    <t>CABS1</t>
  </si>
  <si>
    <t>Calcium-binding and spermatid-specific protein 1</t>
  </si>
  <si>
    <t>PF15368</t>
  </si>
  <si>
    <t>BioT2</t>
  </si>
  <si>
    <t>Spermatogenesis family BioT2</t>
  </si>
  <si>
    <t>PF15369</t>
  </si>
  <si>
    <t>KIAA1328</t>
  </si>
  <si>
    <t>Uncharacterised protein KIAA1328</t>
  </si>
  <si>
    <t>PF15370</t>
  </si>
  <si>
    <t>DUF4598</t>
  </si>
  <si>
    <t>Domain of unknown function (DUF4598)</t>
  </si>
  <si>
    <t>PF15371</t>
  </si>
  <si>
    <t>DUF4599</t>
  </si>
  <si>
    <t>Domain of unknown function (DUF4599)</t>
  </si>
  <si>
    <t>PF15372</t>
  </si>
  <si>
    <t>Domain of unknown function (DUF46)</t>
  </si>
  <si>
    <t>PF15373</t>
  </si>
  <si>
    <t>PF15374</t>
  </si>
  <si>
    <t>CCDC71L</t>
  </si>
  <si>
    <t>Coiled-coil domain-containing protein 71L</t>
  </si>
  <si>
    <t>PF15375</t>
  </si>
  <si>
    <t>PF15376</t>
  </si>
  <si>
    <t>Domain of unknown function (DUF463)</t>
  </si>
  <si>
    <t>PF15377</t>
  </si>
  <si>
    <t>Domain of unknown function (DUF464)</t>
  </si>
  <si>
    <t>PF15378</t>
  </si>
  <si>
    <t>Domain of unknown function (DUF465)</t>
  </si>
  <si>
    <t>PF15379</t>
  </si>
  <si>
    <t>Domain of unknown function (DUF466)</t>
  </si>
  <si>
    <t>PF15380</t>
  </si>
  <si>
    <t>DUF467</t>
  </si>
  <si>
    <t>Domain of unknown function (DUF467)</t>
  </si>
  <si>
    <t>PF15382</t>
  </si>
  <si>
    <t>Domain of unknown function (DUF469)</t>
  </si>
  <si>
    <t>PF15383</t>
  </si>
  <si>
    <t>TMEM237</t>
  </si>
  <si>
    <t>Transmembrane protein 237</t>
  </si>
  <si>
    <t>PF15384</t>
  </si>
  <si>
    <t>PAXX</t>
  </si>
  <si>
    <t>PAXX, PAralog of XRCC4 and XLF, also called C9orf142</t>
  </si>
  <si>
    <t>PF15385</t>
  </si>
  <si>
    <t>SARG</t>
  </si>
  <si>
    <t>Specifically androgen-regulated gene protein</t>
  </si>
  <si>
    <t>PF15386</t>
  </si>
  <si>
    <t>Tantalus</t>
  </si>
  <si>
    <t>Drosophila Tantalus-like</t>
  </si>
  <si>
    <t>PF15387</t>
  </si>
  <si>
    <t>DUF4611</t>
  </si>
  <si>
    <t>Domain of unknown function (DUF4611)</t>
  </si>
  <si>
    <t>PF15388</t>
  </si>
  <si>
    <t>FAM117</t>
  </si>
  <si>
    <t>Protein Family FAM117</t>
  </si>
  <si>
    <t>PF15389</t>
  </si>
  <si>
    <t>DUF4612</t>
  </si>
  <si>
    <t>Domain of unknown function (DUF4612)</t>
  </si>
  <si>
    <t>PF15390</t>
  </si>
  <si>
    <t>DUF4613</t>
  </si>
  <si>
    <t>Domain of unknown function (DUF4613)</t>
  </si>
  <si>
    <t>PF15391</t>
  </si>
  <si>
    <t>DUF4614</t>
  </si>
  <si>
    <t>Domain of unknown function (DUF4614)</t>
  </si>
  <si>
    <t>PF15392</t>
  </si>
  <si>
    <t>Joubert</t>
  </si>
  <si>
    <t>Joubert syndrome-associated</t>
  </si>
  <si>
    <t>PF15393</t>
  </si>
  <si>
    <t>DUF4615</t>
  </si>
  <si>
    <t>Domain of unknown function (DUF4615)</t>
  </si>
  <si>
    <t>PF15394</t>
  </si>
  <si>
    <t>DUF4616</t>
  </si>
  <si>
    <t>Domain of unknown function (DUF4616)</t>
  </si>
  <si>
    <t>PF15395</t>
  </si>
  <si>
    <t>DUF4617</t>
  </si>
  <si>
    <t>Domain of unknown function (DUF4617)</t>
  </si>
  <si>
    <t>PF15396</t>
  </si>
  <si>
    <t>FAM6A</t>
  </si>
  <si>
    <t>Protein Family FAM6A</t>
  </si>
  <si>
    <t>PF15397</t>
  </si>
  <si>
    <t>DUF4618</t>
  </si>
  <si>
    <t>Domain of unknown function (DUF4618)</t>
  </si>
  <si>
    <t>PF15398</t>
  </si>
  <si>
    <t>DUF4619</t>
  </si>
  <si>
    <t>Domain of unknown function (DUF4619)</t>
  </si>
  <si>
    <t>PF15399</t>
  </si>
  <si>
    <t>PF15400</t>
  </si>
  <si>
    <t>TEX33</t>
  </si>
  <si>
    <t>Testis-expressed sequence 33 protein family</t>
  </si>
  <si>
    <t>PF15401</t>
  </si>
  <si>
    <t>TAA-Trp-ring</t>
  </si>
  <si>
    <t>Tryptophan-ring motif of head of Trimeric autotransporter adhesin</t>
  </si>
  <si>
    <t>PF15402</t>
  </si>
  <si>
    <t>Spc7_N</t>
  </si>
  <si>
    <t>N-terminus of kinetochore NMS complex subunit Spc7</t>
  </si>
  <si>
    <t>PF15403</t>
  </si>
  <si>
    <t>HiaBD2</t>
  </si>
  <si>
    <t>HiaBD2_N domain of Trimeric autotransporter adhesin (GIN)</t>
  </si>
  <si>
    <t>PF15404</t>
  </si>
  <si>
    <t>PH_4</t>
  </si>
  <si>
    <t>Pleckstrin homology domain</t>
  </si>
  <si>
    <t>PF15405</t>
  </si>
  <si>
    <t>PH_5</t>
  </si>
  <si>
    <t>PF15406</t>
  </si>
  <si>
    <t>PH_6</t>
  </si>
  <si>
    <t>PF15407</t>
  </si>
  <si>
    <t>Spo7_2_N</t>
  </si>
  <si>
    <t>Sporulation protein family 7</t>
  </si>
  <si>
    <t>PF15409</t>
  </si>
  <si>
    <t>PH_8</t>
  </si>
  <si>
    <t>PF15410</t>
  </si>
  <si>
    <t>PH_9</t>
  </si>
  <si>
    <t>PF15411</t>
  </si>
  <si>
    <t>PH_1</t>
  </si>
  <si>
    <t>PF15412</t>
  </si>
  <si>
    <t>Nse4-Nse3_bdg</t>
  </si>
  <si>
    <t>Binding domain of Nse4/EID3 to Nse3-MAGE</t>
  </si>
  <si>
    <t>PF15413</t>
  </si>
  <si>
    <t>PH_11</t>
  </si>
  <si>
    <t>PF15414</t>
  </si>
  <si>
    <t>DUF4621</t>
  </si>
  <si>
    <t>Protein of unknown function (DUF4621)</t>
  </si>
  <si>
    <t>PF15415</t>
  </si>
  <si>
    <t>Mfa_like_2</t>
  </si>
  <si>
    <t>PF15416</t>
  </si>
  <si>
    <t>DUF4623</t>
  </si>
  <si>
    <t>Domain of unknown function (DUF4623)</t>
  </si>
  <si>
    <t>PF15417</t>
  </si>
  <si>
    <t>DUF4624</t>
  </si>
  <si>
    <t>Domain of unknown function (DUF4624)</t>
  </si>
  <si>
    <t>PF15418</t>
  </si>
  <si>
    <t>DUF4625</t>
  </si>
  <si>
    <t>Domain of unknown function (DUF4625)</t>
  </si>
  <si>
    <t>PF15419</t>
  </si>
  <si>
    <t>LNP1</t>
  </si>
  <si>
    <t>Leukemia NUP98 fusion partner 1</t>
  </si>
  <si>
    <t>PF15420</t>
  </si>
  <si>
    <t>Abhydrolase_9_N</t>
  </si>
  <si>
    <t>Alpha/beta-hydrolase family N-terminus</t>
  </si>
  <si>
    <t>PF15421</t>
  </si>
  <si>
    <t>Polysacc_deac_3</t>
  </si>
  <si>
    <t>Putative polysaccharide deacetylase</t>
  </si>
  <si>
    <t>PF15423</t>
  </si>
  <si>
    <t>FLYWCH_N</t>
  </si>
  <si>
    <t>FLYWCH-type zinc finger-containing protein</t>
  </si>
  <si>
    <t>PF15424</t>
  </si>
  <si>
    <t>ODAM</t>
  </si>
  <si>
    <t>Odontogenic ameloblast-associated family</t>
  </si>
  <si>
    <t>PF15425</t>
  </si>
  <si>
    <t>DUF4627</t>
  </si>
  <si>
    <t>Domain of unknown function (DUF4627)</t>
  </si>
  <si>
    <t>PF15427</t>
  </si>
  <si>
    <t>S1PBPR</t>
  </si>
  <si>
    <t>S1P-binding protein</t>
  </si>
  <si>
    <t>PF15428</t>
  </si>
  <si>
    <t>Imm26</t>
  </si>
  <si>
    <t>Immunity protein 26</t>
  </si>
  <si>
    <t>PF15429</t>
  </si>
  <si>
    <t>DUF4628</t>
  </si>
  <si>
    <t>Domain of unknown function (DUF4628)</t>
  </si>
  <si>
    <t>PF15430</t>
  </si>
  <si>
    <t>SVWC</t>
  </si>
  <si>
    <t>Single domain von Willebrand factor type C</t>
  </si>
  <si>
    <t>PF15431</t>
  </si>
  <si>
    <t>TMEM19</t>
  </si>
  <si>
    <t>Transmembrane protein 19</t>
  </si>
  <si>
    <t>PF15432</t>
  </si>
  <si>
    <t>Sec-ASP3</t>
  </si>
  <si>
    <t>Accessory Sec secretory system ASP3</t>
  </si>
  <si>
    <t>PF15433</t>
  </si>
  <si>
    <t>MRP-S31</t>
  </si>
  <si>
    <t>Mitochondrial 28S ribosomal protein S31</t>
  </si>
  <si>
    <t>PF15434</t>
  </si>
  <si>
    <t>FAM14</t>
  </si>
  <si>
    <t>Family 14</t>
  </si>
  <si>
    <t>PF15435</t>
  </si>
  <si>
    <t>UNC119_bdg</t>
  </si>
  <si>
    <t>UNC119-binding protein C5orf3 homologue</t>
  </si>
  <si>
    <t>PF15436</t>
  </si>
  <si>
    <t>PGBA_N</t>
  </si>
  <si>
    <t>Plasminogen-binding protein pgbA N-terminal</t>
  </si>
  <si>
    <t>PF15437</t>
  </si>
  <si>
    <t>PGBA_C</t>
  </si>
  <si>
    <t>Plasminogen-binding protein pgbA C-terminal</t>
  </si>
  <si>
    <t>PF15438</t>
  </si>
  <si>
    <t>Phyto-Amp</t>
  </si>
  <si>
    <t>Antigenic membrane protein of phytoplasma</t>
  </si>
  <si>
    <t>PF15439</t>
  </si>
  <si>
    <t>NYAP_N</t>
  </si>
  <si>
    <t>Neuronal tyrosine-phosphorylated phosphoinositide-3-kinase adapter</t>
  </si>
  <si>
    <t>PF15440</t>
  </si>
  <si>
    <t>THRAP3_BCLAF1</t>
  </si>
  <si>
    <t>THRAP3/BCLAF1 family</t>
  </si>
  <si>
    <t>PF15441</t>
  </si>
  <si>
    <t>ARHGEF5_35</t>
  </si>
  <si>
    <t>Rho guanine nucleotide exchange factor 5/35</t>
  </si>
  <si>
    <t>PF15442</t>
  </si>
  <si>
    <t>DUF4629</t>
  </si>
  <si>
    <t>Domain of unknown function (DUF4629)</t>
  </si>
  <si>
    <t>PF15443</t>
  </si>
  <si>
    <t>PF15444</t>
  </si>
  <si>
    <t>TMEM247</t>
  </si>
  <si>
    <t>Transmembrane protein 247</t>
  </si>
  <si>
    <t>PF15445</t>
  </si>
  <si>
    <t>ATS</t>
  </si>
  <si>
    <t>acidic terminal segments, variant surface antigen of PfEMP1</t>
  </si>
  <si>
    <t>PF15446</t>
  </si>
  <si>
    <t>zf-PHD-like</t>
  </si>
  <si>
    <t>PHD/FYVE-zinc-finger like domain</t>
  </si>
  <si>
    <t>PF15447</t>
  </si>
  <si>
    <t>NTS</t>
  </si>
  <si>
    <t>N-terminal segments of PfEMP1</t>
  </si>
  <si>
    <t>PF15448</t>
  </si>
  <si>
    <t>NTS_2</t>
  </si>
  <si>
    <t>N-terminal segments of P. falciparum erythrocyte membrane protein</t>
  </si>
  <si>
    <t>PF15449</t>
  </si>
  <si>
    <t>Retinal</t>
  </si>
  <si>
    <t>Retinal protein</t>
  </si>
  <si>
    <t>PF15450</t>
  </si>
  <si>
    <t>DUF4631</t>
  </si>
  <si>
    <t>Domain of unknown function (DUF4631)</t>
  </si>
  <si>
    <t>PF15451</t>
  </si>
  <si>
    <t>DUF4632</t>
  </si>
  <si>
    <t>Domain of unknown function (DUF4632)</t>
  </si>
  <si>
    <t>PF15452</t>
  </si>
  <si>
    <t>NYAP_C</t>
  </si>
  <si>
    <t>PF15453</t>
  </si>
  <si>
    <t>Pilt</t>
  </si>
  <si>
    <t>Protein incorporated later into Tight Junctions</t>
  </si>
  <si>
    <t>PF15454</t>
  </si>
  <si>
    <t>LAMTOR</t>
  </si>
  <si>
    <t>Late endosomal/lysosomal adaptor and MAPK and MTOR activator</t>
  </si>
  <si>
    <t>PF15455</t>
  </si>
  <si>
    <t>Pro-rich_19</t>
  </si>
  <si>
    <t>Proline-rich 19</t>
  </si>
  <si>
    <t>PF15456</t>
  </si>
  <si>
    <t>Uds1</t>
  </si>
  <si>
    <t>Up-regulated During Septation</t>
  </si>
  <si>
    <t>PF15457</t>
  </si>
  <si>
    <t>HopW1-1</t>
  </si>
  <si>
    <t>Type III T3SS secreted effector HopW1-1/HopPmaA</t>
  </si>
  <si>
    <t>PF15458</t>
  </si>
  <si>
    <t>NTR2</t>
  </si>
  <si>
    <t>Nineteen complex-related protein 2</t>
  </si>
  <si>
    <t>PF15459</t>
  </si>
  <si>
    <t>RRP14</t>
  </si>
  <si>
    <t>6S ribosome biogenesis protein Rrp14</t>
  </si>
  <si>
    <t>PF15460</t>
  </si>
  <si>
    <t>SAS4</t>
  </si>
  <si>
    <t>Something about silencing, SAS, complex subunit 4</t>
  </si>
  <si>
    <t>PF15461</t>
  </si>
  <si>
    <t>BCD</t>
  </si>
  <si>
    <t>Beta-carotene 15,15'-dioxygenase</t>
  </si>
  <si>
    <t>PF15462</t>
  </si>
  <si>
    <t>Barttin</t>
  </si>
  <si>
    <t>Bartter syndrome, infantile, with sensorineural deafness (Barttin)</t>
  </si>
  <si>
    <t>PF15463</t>
  </si>
  <si>
    <t>ECM11</t>
  </si>
  <si>
    <t>Extracellular mutant protein 11</t>
  </si>
  <si>
    <t>PF15464</t>
  </si>
  <si>
    <t>DUF4633</t>
  </si>
  <si>
    <t>Domain of unknown function (DUF4633)</t>
  </si>
  <si>
    <t>PF15465</t>
  </si>
  <si>
    <t>DUF4634</t>
  </si>
  <si>
    <t>Domain of unknown function (DUF4634)</t>
  </si>
  <si>
    <t>PF15466</t>
  </si>
  <si>
    <t>DUF4635</t>
  </si>
  <si>
    <t>Domain of unknown function (DUF4635)</t>
  </si>
  <si>
    <t>PF15467</t>
  </si>
  <si>
    <t>SGIII</t>
  </si>
  <si>
    <t>Secretogranin-3</t>
  </si>
  <si>
    <t>PF15468</t>
  </si>
  <si>
    <t>DUF4636</t>
  </si>
  <si>
    <t>Domain of unknown function (DUF4636)</t>
  </si>
  <si>
    <t>PF15469</t>
  </si>
  <si>
    <t>Sec5</t>
  </si>
  <si>
    <t>Exocyst complex component Sec5</t>
  </si>
  <si>
    <t>PF15470</t>
  </si>
  <si>
    <t>DUF4637</t>
  </si>
  <si>
    <t>Domain of unknown function (DUF4637)</t>
  </si>
  <si>
    <t>PF15471</t>
  </si>
  <si>
    <t>TMEM171</t>
  </si>
  <si>
    <t>Transmembrane protein family 171</t>
  </si>
  <si>
    <t>PF15472</t>
  </si>
  <si>
    <t>DUF4638</t>
  </si>
  <si>
    <t>Domain of unknown function (DUF4638)</t>
  </si>
  <si>
    <t>PF15473</t>
  </si>
  <si>
    <t>PCNP</t>
  </si>
  <si>
    <t>PEST, proteolytic signal-containing nuclear protein family</t>
  </si>
  <si>
    <t>PF15474</t>
  </si>
  <si>
    <t>MU117</t>
  </si>
  <si>
    <t>Meiotically up-regulated gene family</t>
  </si>
  <si>
    <t>PF15475</t>
  </si>
  <si>
    <t>UPF444</t>
  </si>
  <si>
    <t>Transmembrane protein C12orf23, UPF444</t>
  </si>
  <si>
    <t>PF15476</t>
  </si>
  <si>
    <t>SAP25</t>
  </si>
  <si>
    <t>Histone deacetylase complex subunit SAP25</t>
  </si>
  <si>
    <t>PF15477</t>
  </si>
  <si>
    <t>SMAP</t>
  </si>
  <si>
    <t>Small acidic protein family</t>
  </si>
  <si>
    <t>PF15478</t>
  </si>
  <si>
    <t>LKAAEAR</t>
  </si>
  <si>
    <t>Family of unknown function with LKAAEAR motif</t>
  </si>
  <si>
    <t>PF15479</t>
  </si>
  <si>
    <t>DUF4639</t>
  </si>
  <si>
    <t>Domain of unknown function (DUF4639)</t>
  </si>
  <si>
    <t>PF15480</t>
  </si>
  <si>
    <t>PF15481</t>
  </si>
  <si>
    <t>CPG4</t>
  </si>
  <si>
    <t>Chondroitin proteoglycan 4</t>
  </si>
  <si>
    <t>PF15482</t>
  </si>
  <si>
    <t>CCER1</t>
  </si>
  <si>
    <t>Coiled-coil domain-containing glutamate-rich protein family 1</t>
  </si>
  <si>
    <t>PF15483</t>
  </si>
  <si>
    <t>DUF4641</t>
  </si>
  <si>
    <t>Domain of unknown function (DUF4641)</t>
  </si>
  <si>
    <t>PF15484</t>
  </si>
  <si>
    <t>DUF4642</t>
  </si>
  <si>
    <t>Domain of unknown function (DUF4642)</t>
  </si>
  <si>
    <t>PF15485</t>
  </si>
  <si>
    <t>DUF4643</t>
  </si>
  <si>
    <t>Domain of unknown function (DUF4643)</t>
  </si>
  <si>
    <t>PF15486</t>
  </si>
  <si>
    <t>DUF4644</t>
  </si>
  <si>
    <t>Domain of unknown function (DUF4644)</t>
  </si>
  <si>
    <t>PF15487</t>
  </si>
  <si>
    <t>FAM22</t>
  </si>
  <si>
    <t>FAM22 family</t>
  </si>
  <si>
    <t>PF15488</t>
  </si>
  <si>
    <t>DUF4645</t>
  </si>
  <si>
    <t>Domain of unknown function (DUF4645)</t>
  </si>
  <si>
    <t>PF15489</t>
  </si>
  <si>
    <t>CTC1</t>
  </si>
  <si>
    <t>CST, telomere maintenance, complex subunit CTC1</t>
  </si>
  <si>
    <t>PF15490</t>
  </si>
  <si>
    <t>Ten1_2</t>
  </si>
  <si>
    <t>Telomere-capping, CST complex subunit</t>
  </si>
  <si>
    <t>PF15491</t>
  </si>
  <si>
    <t>CTC1_2</t>
  </si>
  <si>
    <t>PF15492</t>
  </si>
  <si>
    <t>Nbas_N</t>
  </si>
  <si>
    <t>Neuroblastoma-amplified sequence, N terminal</t>
  </si>
  <si>
    <t>PF15493</t>
  </si>
  <si>
    <t>YrpD</t>
  </si>
  <si>
    <t>Domain of unknown function, YrpD</t>
  </si>
  <si>
    <t>PF15494</t>
  </si>
  <si>
    <t>SRCR_2</t>
  </si>
  <si>
    <t>PF15495</t>
  </si>
  <si>
    <t>Fimbrillin_C</t>
  </si>
  <si>
    <t>Major fimbrial subunit protein type IV, Fimbrillin, C-terminal</t>
  </si>
  <si>
    <t>PF15496</t>
  </si>
  <si>
    <t>DUF4646</t>
  </si>
  <si>
    <t>Domain of unknown function (DUF4646)</t>
  </si>
  <si>
    <t>PF15497</t>
  </si>
  <si>
    <t>SNAPc19</t>
  </si>
  <si>
    <t>snRNA-activating protein complex subunit 19, SNAPc subunit 19</t>
  </si>
  <si>
    <t>PF15498</t>
  </si>
  <si>
    <t>Dendrin</t>
  </si>
  <si>
    <t>Nephrin and CD2AP-binding protein, Dendrin</t>
  </si>
  <si>
    <t>PF15499</t>
  </si>
  <si>
    <t>Peptidase_C98</t>
  </si>
  <si>
    <t>Ubiquitin-specific peptidase-like, SUMO isopeptidase</t>
  </si>
  <si>
    <t>PF15500</t>
  </si>
  <si>
    <t>Ntox1</t>
  </si>
  <si>
    <t>Putative RNase-like toxin, toxin_1</t>
  </si>
  <si>
    <t>PF15501</t>
  </si>
  <si>
    <t>Nuclear protein MDM1</t>
  </si>
  <si>
    <t>PF15502</t>
  </si>
  <si>
    <t>MPLKIP</t>
  </si>
  <si>
    <t>M-phase-specific PLK1-interacting protein</t>
  </si>
  <si>
    <t>PF15503</t>
  </si>
  <si>
    <t>PPP1R35_C</t>
  </si>
  <si>
    <t>Protein phosphatase 1 regulatory subunit 35 C-terminus</t>
  </si>
  <si>
    <t>PF15504</t>
  </si>
  <si>
    <t>DUF4647</t>
  </si>
  <si>
    <t>Domain of unknown function (DUF4647)</t>
  </si>
  <si>
    <t>PF15505</t>
  </si>
  <si>
    <t>DUF4648</t>
  </si>
  <si>
    <t>Domain of unknown function (DUF4648)</t>
  </si>
  <si>
    <t>PF15506</t>
  </si>
  <si>
    <t>OCC1</t>
  </si>
  <si>
    <t>OCC1 family</t>
  </si>
  <si>
    <t>PF15507</t>
  </si>
  <si>
    <t>DUF4649</t>
  </si>
  <si>
    <t>Domain of unknown function (DUF4649)</t>
  </si>
  <si>
    <t>PF15508</t>
  </si>
  <si>
    <t>NAAA-beta</t>
  </si>
  <si>
    <t>beta subunit of N-acylethanolamine-hydrolyzing acid amidase</t>
  </si>
  <si>
    <t>PF15509</t>
  </si>
  <si>
    <t>PF15510</t>
  </si>
  <si>
    <t>CENP-W</t>
  </si>
  <si>
    <t>CENP-W protein</t>
  </si>
  <si>
    <t>PF15511</t>
  </si>
  <si>
    <t>CENP-T_C</t>
  </si>
  <si>
    <t>Centromere kinetochore component CENP-T histone fold</t>
  </si>
  <si>
    <t>PF15512</t>
  </si>
  <si>
    <t>CAF-1_p6_C</t>
  </si>
  <si>
    <t>Chromatin assembly factor complex 1 subunit p6, C-terminal</t>
  </si>
  <si>
    <t>PF15513</t>
  </si>
  <si>
    <t>DUF4651</t>
  </si>
  <si>
    <t>Domain of unknown function (DUF4651)</t>
  </si>
  <si>
    <t>PF15514</t>
  </si>
  <si>
    <t>ThaI</t>
  </si>
  <si>
    <t>Restriction endonuclease ThaI</t>
  </si>
  <si>
    <t>PF15515</t>
  </si>
  <si>
    <t>MvaI_BcnI</t>
  </si>
  <si>
    <t>MvaI/BcnI restriction endonuclease family</t>
  </si>
  <si>
    <t>PF15516</t>
  </si>
  <si>
    <t>BpuSI_N</t>
  </si>
  <si>
    <t>BpuSI N-terminal domain</t>
  </si>
  <si>
    <t>PF15517</t>
  </si>
  <si>
    <t>TBPIP_N</t>
  </si>
  <si>
    <t>TBP-interacting protein N-terminus</t>
  </si>
  <si>
    <t>PF15518</t>
  </si>
  <si>
    <t>L_protein_N</t>
  </si>
  <si>
    <t>L protein N-terminus</t>
  </si>
  <si>
    <t>PF15519</t>
  </si>
  <si>
    <t>RBM39linker</t>
  </si>
  <si>
    <t>linker between RRM2 and RRM3 domains in RBM39 protein</t>
  </si>
  <si>
    <t>PF15520</t>
  </si>
  <si>
    <t>Novel toxin 1</t>
  </si>
  <si>
    <t>PF15521</t>
  </si>
  <si>
    <t>Ntox11</t>
  </si>
  <si>
    <t>Novel toxin 11</t>
  </si>
  <si>
    <t>PF15522</t>
  </si>
  <si>
    <t>Ntox14</t>
  </si>
  <si>
    <t>Novel toxin 14</t>
  </si>
  <si>
    <t>PF15523</t>
  </si>
  <si>
    <t>Ntox16</t>
  </si>
  <si>
    <t>Novel toxin 16</t>
  </si>
  <si>
    <t>PF15524</t>
  </si>
  <si>
    <t>Ntox17</t>
  </si>
  <si>
    <t>Novel toxin 17</t>
  </si>
  <si>
    <t>PF15525</t>
  </si>
  <si>
    <t>DUF4652</t>
  </si>
  <si>
    <t>Domain of unknown function (DUF4652)</t>
  </si>
  <si>
    <t>PF15526</t>
  </si>
  <si>
    <t>Ntox21</t>
  </si>
  <si>
    <t>Novel toxin 21</t>
  </si>
  <si>
    <t>PF15527</t>
  </si>
  <si>
    <t>Ntox22</t>
  </si>
  <si>
    <t>Bacterial toxin 22</t>
  </si>
  <si>
    <t>PF15528</t>
  </si>
  <si>
    <t>Ntox23</t>
  </si>
  <si>
    <t>Bacterial toxin 23</t>
  </si>
  <si>
    <t>PF15529</t>
  </si>
  <si>
    <t>Ntox24</t>
  </si>
  <si>
    <t>Bacterial toxin 24</t>
  </si>
  <si>
    <t>PF15530</t>
  </si>
  <si>
    <t>Ntox25</t>
  </si>
  <si>
    <t>Bacterial toxin 25</t>
  </si>
  <si>
    <t>PF15531</t>
  </si>
  <si>
    <t>Ntox27</t>
  </si>
  <si>
    <t>Bacterial toxin 27</t>
  </si>
  <si>
    <t>PF15532</t>
  </si>
  <si>
    <t>Ntox3</t>
  </si>
  <si>
    <t>Bacterial toxin 3</t>
  </si>
  <si>
    <t>PF15533</t>
  </si>
  <si>
    <t>Ntox33</t>
  </si>
  <si>
    <t>Bacterial toxin 33</t>
  </si>
  <si>
    <t>PF15534</t>
  </si>
  <si>
    <t>Ntox35</t>
  </si>
  <si>
    <t>Bacterial toxin 35</t>
  </si>
  <si>
    <t>PF15535</t>
  </si>
  <si>
    <t>Ntox37</t>
  </si>
  <si>
    <t>Bacterial toxin 37</t>
  </si>
  <si>
    <t>PF15536</t>
  </si>
  <si>
    <t>PF15537</t>
  </si>
  <si>
    <t>Ntox43</t>
  </si>
  <si>
    <t>Bacterial toxin 43</t>
  </si>
  <si>
    <t>PF15538</t>
  </si>
  <si>
    <t>Ntox46</t>
  </si>
  <si>
    <t>Bacterial toxin 46</t>
  </si>
  <si>
    <t>PF15539</t>
  </si>
  <si>
    <t>CAF1-p15_C2</t>
  </si>
  <si>
    <t>CAF1 complex subunit p15, region binding to CAF1-p6 at C-term</t>
  </si>
  <si>
    <t>PF15540</t>
  </si>
  <si>
    <t>Ntox47</t>
  </si>
  <si>
    <t>Bacterial toxin 47</t>
  </si>
  <si>
    <t>PF15541</t>
  </si>
  <si>
    <t>Ntox4</t>
  </si>
  <si>
    <t>Bacterial toxin 4</t>
  </si>
  <si>
    <t>PF15542</t>
  </si>
  <si>
    <t>Ntox5</t>
  </si>
  <si>
    <t>Bacterial toxin 5</t>
  </si>
  <si>
    <t>PF15543</t>
  </si>
  <si>
    <t>PF15544</t>
  </si>
  <si>
    <t>Ntox6</t>
  </si>
  <si>
    <t>Bacterial toxin 6</t>
  </si>
  <si>
    <t>PF15545</t>
  </si>
  <si>
    <t>Ntox8</t>
  </si>
  <si>
    <t>Bacterial toxin 8</t>
  </si>
  <si>
    <t>PF15546</t>
  </si>
  <si>
    <t>DUF4653</t>
  </si>
  <si>
    <t>Domain of unknown function (DUF4653)</t>
  </si>
  <si>
    <t>PF15547</t>
  </si>
  <si>
    <t>DUF4654</t>
  </si>
  <si>
    <t>Domain of unknown function (DUF4654)</t>
  </si>
  <si>
    <t>PF15548</t>
  </si>
  <si>
    <t>DUF4655</t>
  </si>
  <si>
    <t>Domain of unknown function (DUF4655)</t>
  </si>
  <si>
    <t>PF15549</t>
  </si>
  <si>
    <t>PGC7_Stella</t>
  </si>
  <si>
    <t xml:space="preserve">PGC7/Stella/Dppa3 domain </t>
  </si>
  <si>
    <t>PF15550</t>
  </si>
  <si>
    <t>Draxin</t>
  </si>
  <si>
    <t>PF15551</t>
  </si>
  <si>
    <t>DUF4656</t>
  </si>
  <si>
    <t>Domain of unknown function (DUF4656)</t>
  </si>
  <si>
    <t>PF15552</t>
  </si>
  <si>
    <t>DUF4657</t>
  </si>
  <si>
    <t>Domain of unknown function (DUF4657)</t>
  </si>
  <si>
    <t>PF15553</t>
  </si>
  <si>
    <t>TEX19</t>
  </si>
  <si>
    <t>Testis-expressed protein 19</t>
  </si>
  <si>
    <t>PF15554</t>
  </si>
  <si>
    <t>FSIP1</t>
  </si>
  <si>
    <t>FSIP1 family</t>
  </si>
  <si>
    <t>PF15555</t>
  </si>
  <si>
    <t>DUF4658</t>
  </si>
  <si>
    <t>Domain of unknown function (DUF4658)</t>
  </si>
  <si>
    <t>PF15556</t>
  </si>
  <si>
    <t>Zwint</t>
  </si>
  <si>
    <t>ZW1 interactor</t>
  </si>
  <si>
    <t>PF15557</t>
  </si>
  <si>
    <t>CAF1-p15_N</t>
  </si>
  <si>
    <t>CAF1 complex subunit p15, region binding to PCNA</t>
  </si>
  <si>
    <t>PF15558</t>
  </si>
  <si>
    <t>DUF4659</t>
  </si>
  <si>
    <t>Domain of unknown function (DUF4659)</t>
  </si>
  <si>
    <t>PF15559</t>
  </si>
  <si>
    <t>PF15560</t>
  </si>
  <si>
    <t>Imm12</t>
  </si>
  <si>
    <t>Immunity protein 12</t>
  </si>
  <si>
    <t>PF15561</t>
  </si>
  <si>
    <t>Imm15</t>
  </si>
  <si>
    <t>Immunity protein 15</t>
  </si>
  <si>
    <t>PF15562</t>
  </si>
  <si>
    <t>Imm17</t>
  </si>
  <si>
    <t>Immunity protein 17</t>
  </si>
  <si>
    <t>PF15563</t>
  </si>
  <si>
    <t>Imm19</t>
  </si>
  <si>
    <t>Immunity protein 19</t>
  </si>
  <si>
    <t>PF15564</t>
  </si>
  <si>
    <t>Imm25</t>
  </si>
  <si>
    <t>Immunity protein 25</t>
  </si>
  <si>
    <t>PF15565</t>
  </si>
  <si>
    <t>Immunity protein 3</t>
  </si>
  <si>
    <t>PF15566</t>
  </si>
  <si>
    <t>Imm32</t>
  </si>
  <si>
    <t>Immunity protein 32</t>
  </si>
  <si>
    <t>PF15567</t>
  </si>
  <si>
    <t>Imm35</t>
  </si>
  <si>
    <t>Immunity protein 35</t>
  </si>
  <si>
    <t>PF15568</t>
  </si>
  <si>
    <t>Imm39</t>
  </si>
  <si>
    <t>Immunity protein 39</t>
  </si>
  <si>
    <t>PF15569</t>
  </si>
  <si>
    <t>Imm4</t>
  </si>
  <si>
    <t>Immunity protein 4</t>
  </si>
  <si>
    <t>PF15570</t>
  </si>
  <si>
    <t>Imm43</t>
  </si>
  <si>
    <t>Immunity protein 43</t>
  </si>
  <si>
    <t>PF15571</t>
  </si>
  <si>
    <t>Imm44</t>
  </si>
  <si>
    <t>Immunity protein 44</t>
  </si>
  <si>
    <t>PF15572</t>
  </si>
  <si>
    <t>Imm45</t>
  </si>
  <si>
    <t>Immunity protein 45</t>
  </si>
  <si>
    <t>PF15573</t>
  </si>
  <si>
    <t>Imm47</t>
  </si>
  <si>
    <t>Immunity protein 47</t>
  </si>
  <si>
    <t>PF15574</t>
  </si>
  <si>
    <t>Imm48</t>
  </si>
  <si>
    <t>Immunity protein 48</t>
  </si>
  <si>
    <t>PF15575</t>
  </si>
  <si>
    <t>Imm49</t>
  </si>
  <si>
    <t>Immunity protein 49</t>
  </si>
  <si>
    <t>PF15576</t>
  </si>
  <si>
    <t>DUF4661</t>
  </si>
  <si>
    <t>Domain of unknown function (DUF4661)</t>
  </si>
  <si>
    <t>PF15577</t>
  </si>
  <si>
    <t>Spc7_C2</t>
  </si>
  <si>
    <t>PF15578</t>
  </si>
  <si>
    <t>DUF4662</t>
  </si>
  <si>
    <t>Domain of unknown function (DUF4662)</t>
  </si>
  <si>
    <t>PF15579</t>
  </si>
  <si>
    <t>Imm52</t>
  </si>
  <si>
    <t>Immunity protein 52</t>
  </si>
  <si>
    <t>PF15580</t>
  </si>
  <si>
    <t>Imm53</t>
  </si>
  <si>
    <t>Immunity protein 53</t>
  </si>
  <si>
    <t>PF15581</t>
  </si>
  <si>
    <t>Imm58</t>
  </si>
  <si>
    <t>Immunity protein 58</t>
  </si>
  <si>
    <t>PF15582</t>
  </si>
  <si>
    <t>Imm65</t>
  </si>
  <si>
    <t>Immunity protein 65</t>
  </si>
  <si>
    <t>PF15583</t>
  </si>
  <si>
    <t>Imm68</t>
  </si>
  <si>
    <t>Immunity protein 68</t>
  </si>
  <si>
    <t>PF15584</t>
  </si>
  <si>
    <t>Imm72</t>
  </si>
  <si>
    <t>Immunity protein 72</t>
  </si>
  <si>
    <t>PF15585</t>
  </si>
  <si>
    <t>Imm7</t>
  </si>
  <si>
    <t>Immunity protein 7</t>
  </si>
  <si>
    <t>PF15586</t>
  </si>
  <si>
    <t>Imm8</t>
  </si>
  <si>
    <t>Immunity protein 8</t>
  </si>
  <si>
    <t>PF15587</t>
  </si>
  <si>
    <t>Imm9</t>
  </si>
  <si>
    <t>Immunity protein 9</t>
  </si>
  <si>
    <t>PF15588</t>
  </si>
  <si>
    <t>Immunity protein 1</t>
  </si>
  <si>
    <t>PF15589</t>
  </si>
  <si>
    <t>Imm21</t>
  </si>
  <si>
    <t>Immunity protein 21</t>
  </si>
  <si>
    <t>PF15590</t>
  </si>
  <si>
    <t>Imm27</t>
  </si>
  <si>
    <t>Immunity protein 27</t>
  </si>
  <si>
    <t>PF15591</t>
  </si>
  <si>
    <t>Imm31</t>
  </si>
  <si>
    <t>Immunity protein 31</t>
  </si>
  <si>
    <t>PF15592</t>
  </si>
  <si>
    <t>Imm41</t>
  </si>
  <si>
    <t>Immunity protein 41</t>
  </si>
  <si>
    <t>PF15593</t>
  </si>
  <si>
    <t>Imm42</t>
  </si>
  <si>
    <t>Immunity protein 42</t>
  </si>
  <si>
    <t>PF15594</t>
  </si>
  <si>
    <t>Immunity protein 5</t>
  </si>
  <si>
    <t>PF15595</t>
  </si>
  <si>
    <t>Imm51</t>
  </si>
  <si>
    <t>Immunity protein 51</t>
  </si>
  <si>
    <t>PF15596</t>
  </si>
  <si>
    <t>Imm57</t>
  </si>
  <si>
    <t>Immunity protein 57</t>
  </si>
  <si>
    <t>PF15597</t>
  </si>
  <si>
    <t>Imm59</t>
  </si>
  <si>
    <t>Immunity protein 59</t>
  </si>
  <si>
    <t>PF15598</t>
  </si>
  <si>
    <t>Imm61</t>
  </si>
  <si>
    <t>Immunity protein 61</t>
  </si>
  <si>
    <t>PF15599</t>
  </si>
  <si>
    <t>Imm63</t>
  </si>
  <si>
    <t>Immunity protein 63</t>
  </si>
  <si>
    <t>PF15600</t>
  </si>
  <si>
    <t>Imm64</t>
  </si>
  <si>
    <t>Immunity protein 64</t>
  </si>
  <si>
    <t>PF15601</t>
  </si>
  <si>
    <t>PF15602</t>
  </si>
  <si>
    <t>Imm71</t>
  </si>
  <si>
    <t>Immunity protein 71</t>
  </si>
  <si>
    <t>PF15603</t>
  </si>
  <si>
    <t>Imm74</t>
  </si>
  <si>
    <t>Immunity protein 74</t>
  </si>
  <si>
    <t>PF15604</t>
  </si>
  <si>
    <t>Ntox15</t>
  </si>
  <si>
    <t>Novel toxin 15</t>
  </si>
  <si>
    <t>PF15605</t>
  </si>
  <si>
    <t>Ntox28</t>
  </si>
  <si>
    <t>Bacterial toxin 28</t>
  </si>
  <si>
    <t>PF15606</t>
  </si>
  <si>
    <t>Ntox34</t>
  </si>
  <si>
    <t>Bacterial toxin 34</t>
  </si>
  <si>
    <t>PF15607</t>
  </si>
  <si>
    <t>Ntox44</t>
  </si>
  <si>
    <t>Bacterial toxin 44</t>
  </si>
  <si>
    <t>PF15608</t>
  </si>
  <si>
    <t>PELOTA_1</t>
  </si>
  <si>
    <t>PELOTA RNA binding domain</t>
  </si>
  <si>
    <t>PF15609</t>
  </si>
  <si>
    <t>PRTase_2</t>
  </si>
  <si>
    <t>Phosphoribosyl transferase</t>
  </si>
  <si>
    <t>PF15610</t>
  </si>
  <si>
    <t>PRTase_3</t>
  </si>
  <si>
    <t>PRTase ComF-like</t>
  </si>
  <si>
    <t>PF15611</t>
  </si>
  <si>
    <t>EH_Signature</t>
  </si>
  <si>
    <t>EH_Signature domain</t>
  </si>
  <si>
    <t>PF15612</t>
  </si>
  <si>
    <t>WHIM1</t>
  </si>
  <si>
    <t>WSTF, HB1, Itc1p, MBD9 motif 1</t>
  </si>
  <si>
    <t>PF15613</t>
  </si>
  <si>
    <t>WSD</t>
  </si>
  <si>
    <t>Williams-Beuren syndrome DDT (WSD), D-TOX E motif</t>
  </si>
  <si>
    <t>PF15615</t>
  </si>
  <si>
    <t>TerB_C</t>
  </si>
  <si>
    <t>TerB-C domain</t>
  </si>
  <si>
    <t>PF15616</t>
  </si>
  <si>
    <t>TerY_C</t>
  </si>
  <si>
    <t>TerY-C metal binding domain</t>
  </si>
  <si>
    <t>PF15617</t>
  </si>
  <si>
    <t>C-C_Bond_Lyase</t>
  </si>
  <si>
    <t>C-C_Bond_Lyase of the TIM-Barrel fold</t>
  </si>
  <si>
    <t>PF15619</t>
  </si>
  <si>
    <t>Lebercilin</t>
  </si>
  <si>
    <t>Ciliary protein causing Leber congenital amaurosis disease</t>
  </si>
  <si>
    <t>PF15620</t>
  </si>
  <si>
    <t>CENP-C_mid</t>
  </si>
  <si>
    <t>Centromere assembly component CENP-C middle DNMT3B-binding region</t>
  </si>
  <si>
    <t>PF15621</t>
  </si>
  <si>
    <t>PROL5-SMR</t>
  </si>
  <si>
    <t>Proline-rich submaxillary gland androgen-regulated family</t>
  </si>
  <si>
    <t>PF15622</t>
  </si>
  <si>
    <t>CENP_C_N</t>
  </si>
  <si>
    <t>Kinetochore assembly subunit CENP-C N-terminal</t>
  </si>
  <si>
    <t>PF15623</t>
  </si>
  <si>
    <t>CT47</t>
  </si>
  <si>
    <t>Cancer/testis gene family 47</t>
  </si>
  <si>
    <t>PF15624</t>
  </si>
  <si>
    <t>Mif2_N</t>
  </si>
  <si>
    <t>Kinetochore CENP-C fungal homologue, Mif2, N-terminal</t>
  </si>
  <si>
    <t>PF15625</t>
  </si>
  <si>
    <t>CC2D2AN-C2</t>
  </si>
  <si>
    <t>CC2D2A N-terminal C2 domain</t>
  </si>
  <si>
    <t>PF15626</t>
  </si>
  <si>
    <t>mono-CXXC</t>
  </si>
  <si>
    <t>single CXXC unit</t>
  </si>
  <si>
    <t>PF15627</t>
  </si>
  <si>
    <t>CEP76-C2</t>
  </si>
  <si>
    <t>CEP76 C2 domain</t>
  </si>
  <si>
    <t>PF15628</t>
  </si>
  <si>
    <t>RRM_DME</t>
  </si>
  <si>
    <t>RRM in Demeter</t>
  </si>
  <si>
    <t>PF15629</t>
  </si>
  <si>
    <t>Perm-CXXC</t>
  </si>
  <si>
    <t xml:space="preserve">Permuted single zf-CXXC unit </t>
  </si>
  <si>
    <t>PF15630</t>
  </si>
  <si>
    <t>CENP-S</t>
  </si>
  <si>
    <t>CENP-S protein</t>
  </si>
  <si>
    <t>PF15631</t>
  </si>
  <si>
    <t>Imm-NTF2-2</t>
  </si>
  <si>
    <t>NTF2 fold immunity protein</t>
  </si>
  <si>
    <t>PF15632</t>
  </si>
  <si>
    <t>ATPgrasp_Ter</t>
  </si>
  <si>
    <t>ATP-grasp in the biosynthetic pathway with Ter operon</t>
  </si>
  <si>
    <t>PF15633</t>
  </si>
  <si>
    <t>Tox-ART-HYD1</t>
  </si>
  <si>
    <t>HYD1 signature containing ADP-ribosyltransferase</t>
  </si>
  <si>
    <t>PF15634</t>
  </si>
  <si>
    <t>Tox-ART-HYE1</t>
  </si>
  <si>
    <t>HYE1 signature containing ADP-ribosyltransferase</t>
  </si>
  <si>
    <t>PF15635</t>
  </si>
  <si>
    <t>Tox-GHH2</t>
  </si>
  <si>
    <t>GHH signature containing HNH/Endo VII superfamily nuclease toxin  2</t>
  </si>
  <si>
    <t>PF15636</t>
  </si>
  <si>
    <t>Tox-GHH</t>
  </si>
  <si>
    <t>GHH signature containing HNH/Endo VII superfamily nuclease toxin</t>
  </si>
  <si>
    <t>PF15637</t>
  </si>
  <si>
    <t>Tox-HNH-HHH</t>
  </si>
  <si>
    <t>HNH/Endo VII superfamily nuclease toxin with a HHH motif</t>
  </si>
  <si>
    <t>PF15638</t>
  </si>
  <si>
    <t>Tox-MPTase2</t>
  </si>
  <si>
    <t>Metallopeptidase toxin 2</t>
  </si>
  <si>
    <t>PF15639</t>
  </si>
  <si>
    <t>Tox-MPTase3</t>
  </si>
  <si>
    <t>Metallopeptidase toxin 3</t>
  </si>
  <si>
    <t>PF15640</t>
  </si>
  <si>
    <t>Tox-MPTase4</t>
  </si>
  <si>
    <t>Metallopeptidase toxin 4</t>
  </si>
  <si>
    <t>PF15641</t>
  </si>
  <si>
    <t>Tox-MPTase5</t>
  </si>
  <si>
    <t>Metallopeptidase toxin 5</t>
  </si>
  <si>
    <t>PF15642</t>
  </si>
  <si>
    <t>Tox-ODYAM1</t>
  </si>
  <si>
    <t>Toxin in Odyssella and Amoebophilus</t>
  </si>
  <si>
    <t>PF15643</t>
  </si>
  <si>
    <t>Tox-PL-2</t>
  </si>
  <si>
    <t>Papain fold toxin 2</t>
  </si>
  <si>
    <t>PF15644</t>
  </si>
  <si>
    <t>Gln_amidase</t>
  </si>
  <si>
    <t>Papain fold toxin 1, glutamine deamidase</t>
  </si>
  <si>
    <t>PF15645</t>
  </si>
  <si>
    <t>Tox-PLDMTX</t>
  </si>
  <si>
    <t>Dermonecrotoxin of the Papain-like fold</t>
  </si>
  <si>
    <t>PF15646</t>
  </si>
  <si>
    <t>Tox-REase-2</t>
  </si>
  <si>
    <t>Restriction endonuclease fold toxin 2</t>
  </si>
  <si>
    <t>PF15647</t>
  </si>
  <si>
    <t>Tox-REase-3</t>
  </si>
  <si>
    <t>Restriction endonuclease fold toxin 3</t>
  </si>
  <si>
    <t>PF15648</t>
  </si>
  <si>
    <t>Tox-REase-5</t>
  </si>
  <si>
    <t>Restriction endonuclease fold toxin 5</t>
  </si>
  <si>
    <t>PF15649</t>
  </si>
  <si>
    <t>Tox-REase-7</t>
  </si>
  <si>
    <t>Restriction endonuclease fold toxin 7</t>
  </si>
  <si>
    <t>PF15650</t>
  </si>
  <si>
    <t>Tox-REase-9</t>
  </si>
  <si>
    <t>Restriction endonuclease fold toxin 9</t>
  </si>
  <si>
    <t>PF15651</t>
  </si>
  <si>
    <t>Tox-SGS</t>
  </si>
  <si>
    <t>Salivary glad secreted protein domain toxin</t>
  </si>
  <si>
    <t>PF15652</t>
  </si>
  <si>
    <t>Tox-SHH</t>
  </si>
  <si>
    <t>HNH/Endo VII superfamily toxin with a SHH signature</t>
  </si>
  <si>
    <t>PF15653</t>
  </si>
  <si>
    <t>Tox-URI2</t>
  </si>
  <si>
    <t>URI fold toxin 2</t>
  </si>
  <si>
    <t>PF15654</t>
  </si>
  <si>
    <t>Tox-WTIP</t>
  </si>
  <si>
    <t>Toxin with a conserved tryptophan and TIP tripeptide motif</t>
  </si>
  <si>
    <t>PF15655</t>
  </si>
  <si>
    <t>Imm-NTF2</t>
  </si>
  <si>
    <t>PF15656</t>
  </si>
  <si>
    <t>Tox-HDC</t>
  </si>
  <si>
    <t>Toxin with a H, D/N and C signature</t>
  </si>
  <si>
    <t>PF15657</t>
  </si>
  <si>
    <t>Tox-HNH-EHHH</t>
  </si>
  <si>
    <t>HNH/Endo VII superfamily nuclease toxins</t>
  </si>
  <si>
    <t>PF15658</t>
  </si>
  <si>
    <t>Latrotoxin_C</t>
  </si>
  <si>
    <t>Latrotoxin C-terminal domain</t>
  </si>
  <si>
    <t>PF15659</t>
  </si>
  <si>
    <t>Toxin-JAB1</t>
  </si>
  <si>
    <t>JAB-like toxin  1</t>
  </si>
  <si>
    <t>PF15660</t>
  </si>
  <si>
    <t>Imm75</t>
  </si>
  <si>
    <t>Putative Immunity protein 75</t>
  </si>
  <si>
    <t>PF15661</t>
  </si>
  <si>
    <t>CF222</t>
  </si>
  <si>
    <t>C6orf222, uncharacterised family</t>
  </si>
  <si>
    <t>PF15662</t>
  </si>
  <si>
    <t>SPATA3</t>
  </si>
  <si>
    <t>Spermatogenesis-associated protein 3 family</t>
  </si>
  <si>
    <t>PF15663</t>
  </si>
  <si>
    <t>zf-CCCH_3</t>
  </si>
  <si>
    <t>Zinc-finger containing family</t>
  </si>
  <si>
    <t>PF15664</t>
  </si>
  <si>
    <t>TMEM252</t>
  </si>
  <si>
    <t>Transmembrane protein 252 family</t>
  </si>
  <si>
    <t>PF15665</t>
  </si>
  <si>
    <t>FAM184</t>
  </si>
  <si>
    <t>Family with sequence similarity 184, A and B</t>
  </si>
  <si>
    <t>PF15666</t>
  </si>
  <si>
    <t>HGAL</t>
  </si>
  <si>
    <t>Germinal center-associated lymphoma</t>
  </si>
  <si>
    <t>PF15667</t>
  </si>
  <si>
    <t>GDWWSH</t>
  </si>
  <si>
    <t>Protein of unknown function with motif GDWWSH</t>
  </si>
  <si>
    <t>PF15668</t>
  </si>
  <si>
    <t>DUF4663</t>
  </si>
  <si>
    <t>Domain of unknown function (DUF4663)</t>
  </si>
  <si>
    <t>PF15669</t>
  </si>
  <si>
    <t>CCDC24</t>
  </si>
  <si>
    <t>Coiled-coil domain-containing protein 24 family</t>
  </si>
  <si>
    <t>PF15670</t>
  </si>
  <si>
    <t>Spem1</t>
  </si>
  <si>
    <t>Spermatid maturation protein 1</t>
  </si>
  <si>
    <t>PF15671</t>
  </si>
  <si>
    <t>PRR18</t>
  </si>
  <si>
    <t>Proline-rich protein family 18</t>
  </si>
  <si>
    <t>PF15672</t>
  </si>
  <si>
    <t>Mucin15</t>
  </si>
  <si>
    <t>Cell-membrane associated Mucin15</t>
  </si>
  <si>
    <t>PF15673</t>
  </si>
  <si>
    <t>DUF4664</t>
  </si>
  <si>
    <t>Domain of unknown function (DUF4664)</t>
  </si>
  <si>
    <t>PF15674</t>
  </si>
  <si>
    <t>CCDC23</t>
  </si>
  <si>
    <t>Coiled-coil domain-containing protein 23</t>
  </si>
  <si>
    <t>PF15675</t>
  </si>
  <si>
    <t>CLLAC</t>
  </si>
  <si>
    <t>CLLAC-motif containing domain</t>
  </si>
  <si>
    <t>PF15676</t>
  </si>
  <si>
    <t>S6OS1</t>
  </si>
  <si>
    <t>Six6 opposite strand transcript 1 family</t>
  </si>
  <si>
    <t>PF15677</t>
  </si>
  <si>
    <t>CEND1</t>
  </si>
  <si>
    <t>Cell cycle exit and neuronal differentiation protein 1</t>
  </si>
  <si>
    <t>PF15678</t>
  </si>
  <si>
    <t>SPICE</t>
  </si>
  <si>
    <t>Centriole duplication and mitotic chromosome congression</t>
  </si>
  <si>
    <t>PF15679</t>
  </si>
  <si>
    <t>DUF4665</t>
  </si>
  <si>
    <t>Domain of unknown function (DUF4665)</t>
  </si>
  <si>
    <t>PF15680</t>
  </si>
  <si>
    <t>OFCC1</t>
  </si>
  <si>
    <t>Orofacial cleft 1 candidate gene 1 protein</t>
  </si>
  <si>
    <t>PF15681</t>
  </si>
  <si>
    <t>LAX</t>
  </si>
  <si>
    <t>Lymphocyte activation family X</t>
  </si>
  <si>
    <t>PF15682</t>
  </si>
  <si>
    <t>Mustang</t>
  </si>
  <si>
    <t>Musculoskeletal, temporally activated-embryonic nuclear protein 1</t>
  </si>
  <si>
    <t>PF15683</t>
  </si>
  <si>
    <t>TDRP</t>
  </si>
  <si>
    <t>Testis development-related protein</t>
  </si>
  <si>
    <t>PF15684</t>
  </si>
  <si>
    <t>AROS</t>
  </si>
  <si>
    <t>Active regulator of SIRT1, or 4S ribosomal protein S19-binding 1</t>
  </si>
  <si>
    <t>PF15685</t>
  </si>
  <si>
    <t>GGN</t>
  </si>
  <si>
    <t>Gametogenetin</t>
  </si>
  <si>
    <t>PF15686</t>
  </si>
  <si>
    <t>LYRIC</t>
  </si>
  <si>
    <t>Lysine-rich CEACAM1 co-isolated protein family</t>
  </si>
  <si>
    <t>PF15687</t>
  </si>
  <si>
    <t>NRIP1_repr_1</t>
  </si>
  <si>
    <t>Nuclear receptor-interacting protein 1 repression 1</t>
  </si>
  <si>
    <t>PF15688</t>
  </si>
  <si>
    <t>NRIP1_repr_2</t>
  </si>
  <si>
    <t>Nuclear receptor-interacting protein 1 repression 2</t>
  </si>
  <si>
    <t>PF15689</t>
  </si>
  <si>
    <t>NRIP1_repr_3</t>
  </si>
  <si>
    <t>Nuclear receptor-interacting protein 1 repression 3</t>
  </si>
  <si>
    <t>PF15690</t>
  </si>
  <si>
    <t>NRIP1_repr_4</t>
  </si>
  <si>
    <t>Nuclear receptor-interacting protein 1 repression 4</t>
  </si>
  <si>
    <t>PF15691</t>
  </si>
  <si>
    <t>PPP1R32</t>
  </si>
  <si>
    <t>Protein phosphatase 1 regulatory subunit 32</t>
  </si>
  <si>
    <t>PF15692</t>
  </si>
  <si>
    <t>NKAP</t>
  </si>
  <si>
    <t>NF-kappa-B-activating protein</t>
  </si>
  <si>
    <t>PF15693</t>
  </si>
  <si>
    <t>Med26_C</t>
  </si>
  <si>
    <t>Mediator complex subunit 26 C-terminal</t>
  </si>
  <si>
    <t>PF15694</t>
  </si>
  <si>
    <t>Med26_M</t>
  </si>
  <si>
    <t>Mediator complex subunit 26 middle domain</t>
  </si>
  <si>
    <t>PF15695</t>
  </si>
  <si>
    <t>HERV-K_REC</t>
  </si>
  <si>
    <t>Rec (regulator of expression encoded by corf) of HERV-K-113</t>
  </si>
  <si>
    <t>PF15696</t>
  </si>
  <si>
    <t>RAD51_interact</t>
  </si>
  <si>
    <t>RAD51 interacting motif</t>
  </si>
  <si>
    <t>PF15697</t>
  </si>
  <si>
    <t>DUF4666</t>
  </si>
  <si>
    <t>Domain of unknown function (DUF4666)</t>
  </si>
  <si>
    <t>PF15698</t>
  </si>
  <si>
    <t>Phosphatase</t>
  </si>
  <si>
    <t>PF15699</t>
  </si>
  <si>
    <t>NPR1_interact</t>
  </si>
  <si>
    <t>NPR1 interacting</t>
  </si>
  <si>
    <t>PF15700</t>
  </si>
  <si>
    <t>DUF4667</t>
  </si>
  <si>
    <t>Domain of unknown function (DUF4667)</t>
  </si>
  <si>
    <t>PF15701</t>
  </si>
  <si>
    <t>DUF4668</t>
  </si>
  <si>
    <t>Domain of unknown function (DUF4668)</t>
  </si>
  <si>
    <t>PF15702</t>
  </si>
  <si>
    <t>HPS6</t>
  </si>
  <si>
    <t>Hermansky-Pudlak syndrome 6 protein</t>
  </si>
  <si>
    <t>PF15703</t>
  </si>
  <si>
    <t>LAT2</t>
  </si>
  <si>
    <t>Linker for activation of T-cells family member 2</t>
  </si>
  <si>
    <t>PF15704</t>
  </si>
  <si>
    <t>Mt_ATP_synt</t>
  </si>
  <si>
    <t>Mitochondrial ATP synthase subunit</t>
  </si>
  <si>
    <t>PF15705</t>
  </si>
  <si>
    <t>TMEM132D_N</t>
  </si>
  <si>
    <t>Mature oligodendrocyte transmembrane protein, TMEM132D, N-term</t>
  </si>
  <si>
    <t>PF15706</t>
  </si>
  <si>
    <t>TMEM132D_C</t>
  </si>
  <si>
    <t>Mature oligodendrocyte transmembrane protein, TMEM132D, C-term</t>
  </si>
  <si>
    <t>PF15707</t>
  </si>
  <si>
    <t>DUF4669</t>
  </si>
  <si>
    <t>Domain of unknown function (DUF4669)</t>
  </si>
  <si>
    <t>PF15708</t>
  </si>
  <si>
    <t>PRR2</t>
  </si>
  <si>
    <t>Proline-rich protein family 2</t>
  </si>
  <si>
    <t>PF15709</t>
  </si>
  <si>
    <t>PF15710</t>
  </si>
  <si>
    <t>DUF4671</t>
  </si>
  <si>
    <t>Domain of unknown function (DUF4671)</t>
  </si>
  <si>
    <t>PF15711</t>
  </si>
  <si>
    <t>ILEI</t>
  </si>
  <si>
    <t>Interleukin-like EMT inducer</t>
  </si>
  <si>
    <t>PF15712</t>
  </si>
  <si>
    <t>NPAT_C</t>
  </si>
  <si>
    <t>NPAT C terminus</t>
  </si>
  <si>
    <t>PF15713</t>
  </si>
  <si>
    <t>PTPRCAP</t>
  </si>
  <si>
    <t>Protein tyrosine phosphatase receptor type C-associated</t>
  </si>
  <si>
    <t>PF15714</t>
  </si>
  <si>
    <t>SpoVT_C</t>
  </si>
  <si>
    <t>Stage V sporulation protein T C-terminal, transcription factor</t>
  </si>
  <si>
    <t>PF15715</t>
  </si>
  <si>
    <t>PAF</t>
  </si>
  <si>
    <t>PCNA-associated factor</t>
  </si>
  <si>
    <t>PF15716</t>
  </si>
  <si>
    <t>DUF4672</t>
  </si>
  <si>
    <t>Domain of unknown function (DUF4672)</t>
  </si>
  <si>
    <t>PF15717</t>
  </si>
  <si>
    <t>PCM1_C</t>
  </si>
  <si>
    <t>Pericentriolar material 1 C terminus</t>
  </si>
  <si>
    <t>PF15718</t>
  </si>
  <si>
    <t>DUF4673</t>
  </si>
  <si>
    <t>Domain of unknown function (DUF4673)</t>
  </si>
  <si>
    <t>PF15719</t>
  </si>
  <si>
    <t>DUF4674</t>
  </si>
  <si>
    <t>Domain of unknown function (DUF4674)</t>
  </si>
  <si>
    <t>PF15720</t>
  </si>
  <si>
    <t>DUF4675</t>
  </si>
  <si>
    <t>Domain of unknown function (DUF4675)</t>
  </si>
  <si>
    <t>PF15721</t>
  </si>
  <si>
    <t>ANXA2R</t>
  </si>
  <si>
    <t>Annexin-2 receptor</t>
  </si>
  <si>
    <t>PF15722</t>
  </si>
  <si>
    <t>FAM153</t>
  </si>
  <si>
    <t>FAM153 family</t>
  </si>
  <si>
    <t>PF15723</t>
  </si>
  <si>
    <t>MqsR_toxin</t>
  </si>
  <si>
    <t>Motility quorum-sensing regulator, toxin of MqsA</t>
  </si>
  <si>
    <t>PF15724</t>
  </si>
  <si>
    <t>TMEM119</t>
  </si>
  <si>
    <t>TMEM119 family</t>
  </si>
  <si>
    <t>PF15725</t>
  </si>
  <si>
    <t>DUF4676</t>
  </si>
  <si>
    <t>Domain of unknown function (DUF4676)</t>
  </si>
  <si>
    <t>PF15726</t>
  </si>
  <si>
    <t>DUF4677</t>
  </si>
  <si>
    <t>Domain of unknown function (DUF4677)</t>
  </si>
  <si>
    <t>PF15727</t>
  </si>
  <si>
    <t>DUF4678</t>
  </si>
  <si>
    <t>Domain of unknown function (DUF4678)</t>
  </si>
  <si>
    <t>PF15728</t>
  </si>
  <si>
    <t>DUF4679</t>
  </si>
  <si>
    <t>Domain of unknown function (DUF4679)</t>
  </si>
  <si>
    <t>PF15729</t>
  </si>
  <si>
    <t>ALS2CR11</t>
  </si>
  <si>
    <t>Amyotrophic lateral sclerosis 2 candidate 11</t>
  </si>
  <si>
    <t>PF15730</t>
  </si>
  <si>
    <t>Domain of unknown function (DUF468)</t>
  </si>
  <si>
    <t>PF15731</t>
  </si>
  <si>
    <t>MqsA_antitoxin</t>
  </si>
  <si>
    <t>Antitoxin component of bacterial toxin-antitoxin system, MqsA</t>
  </si>
  <si>
    <t>PF15732</t>
  </si>
  <si>
    <t>DUF4681</t>
  </si>
  <si>
    <t>Domain of unknown function (DUF4681)</t>
  </si>
  <si>
    <t>PF15733</t>
  </si>
  <si>
    <t>DUF4682</t>
  </si>
  <si>
    <t>Domain of unknown function (DUF4682)</t>
  </si>
  <si>
    <t>PF15734</t>
  </si>
  <si>
    <t>MIIP</t>
  </si>
  <si>
    <t>Migration and invasion-inhibitory</t>
  </si>
  <si>
    <t>PF15735</t>
  </si>
  <si>
    <t>DUF4683</t>
  </si>
  <si>
    <t>Domain of unknown function (DUF4683)</t>
  </si>
  <si>
    <t>PF15736</t>
  </si>
  <si>
    <t>DUF4684</t>
  </si>
  <si>
    <t>Domain of unknown function (DUF4684)</t>
  </si>
  <si>
    <t>PF15737</t>
  </si>
  <si>
    <t>DUF4685</t>
  </si>
  <si>
    <t>Domain of unknown function (DUF4685)</t>
  </si>
  <si>
    <t>PF15738</t>
  </si>
  <si>
    <t>YafQ_toxin</t>
  </si>
  <si>
    <t xml:space="preserve">Bacterial toxin of type II toxin-antitoxin system, YafQ </t>
  </si>
  <si>
    <t>PF15739</t>
  </si>
  <si>
    <t>TSNAXIP1_N</t>
  </si>
  <si>
    <t>Translin-associated factor X-interacting N-terminus</t>
  </si>
  <si>
    <t>PF15740</t>
  </si>
  <si>
    <t>PPP1R26_N</t>
  </si>
  <si>
    <t>Protein phosphatase 1 regulatory subunit 26 N-terminus</t>
  </si>
  <si>
    <t>PF15741</t>
  </si>
  <si>
    <t>LRIF1</t>
  </si>
  <si>
    <t>Ligand-dependent nuclear receptor-interacting factor 1</t>
  </si>
  <si>
    <t>PF15742</t>
  </si>
  <si>
    <t>DUF4686</t>
  </si>
  <si>
    <t>Domain of unknown function (DUF4686)</t>
  </si>
  <si>
    <t>PF15743</t>
  </si>
  <si>
    <t>SPATA1_C</t>
  </si>
  <si>
    <t>Spermatogenesis-associated C-terminus</t>
  </si>
  <si>
    <t>PF15744</t>
  </si>
  <si>
    <t>UPF492</t>
  </si>
  <si>
    <t>Uncharacterized protein family UPF492</t>
  </si>
  <si>
    <t>PF15745</t>
  </si>
  <si>
    <t>AP1AR</t>
  </si>
  <si>
    <t>AP-1 complex-associated regulatory protein</t>
  </si>
  <si>
    <t>PF15746</t>
  </si>
  <si>
    <t>TMEM215</t>
  </si>
  <si>
    <t>TMEM215 family</t>
  </si>
  <si>
    <t>PF15747</t>
  </si>
  <si>
    <t>DUF4687</t>
  </si>
  <si>
    <t>Domain of unknown function (DUF4687)</t>
  </si>
  <si>
    <t>PF15748</t>
  </si>
  <si>
    <t>CCSAP</t>
  </si>
  <si>
    <t>Centriole, cilia and spindle-associated</t>
  </si>
  <si>
    <t>PF15749</t>
  </si>
  <si>
    <t>UPF544</t>
  </si>
  <si>
    <t>Uncharacterised protein family UPF544</t>
  </si>
  <si>
    <t>PF15750</t>
  </si>
  <si>
    <t>UBZ_FAAP2</t>
  </si>
  <si>
    <t>Ubiquitin-binding zinc-finger</t>
  </si>
  <si>
    <t>PF15751</t>
  </si>
  <si>
    <t>FANCA_interact</t>
  </si>
  <si>
    <t>FAAP2 FANCA interaction domain</t>
  </si>
  <si>
    <t>PF15752</t>
  </si>
  <si>
    <t>DUF4688</t>
  </si>
  <si>
    <t>Domain of unknown function (DUF4688)</t>
  </si>
  <si>
    <t>PF15753</t>
  </si>
  <si>
    <t>BLOC1S3</t>
  </si>
  <si>
    <t>Biogenesis of lysosome-related organelles complex 1 subunit 3</t>
  </si>
  <si>
    <t>PF15754</t>
  </si>
  <si>
    <t>SPESP1</t>
  </si>
  <si>
    <t>Sperm equatorial segment protein 1</t>
  </si>
  <si>
    <t>PF15755</t>
  </si>
  <si>
    <t>DUF4689</t>
  </si>
  <si>
    <t>Domain of unknown function (DUF4689)</t>
  </si>
  <si>
    <t>PF15756</t>
  </si>
  <si>
    <t>PF15757</t>
  </si>
  <si>
    <t>Amelotin</t>
  </si>
  <si>
    <t>PF15758</t>
  </si>
  <si>
    <t>HRCT1</t>
  </si>
  <si>
    <t>Histidine-rich carboxyl terminus protein 1</t>
  </si>
  <si>
    <t>PF15759</t>
  </si>
  <si>
    <t>TMEM18 family</t>
  </si>
  <si>
    <t>PF15760</t>
  </si>
  <si>
    <t>DLEU7</t>
  </si>
  <si>
    <t>Leukemia-associated protein 7</t>
  </si>
  <si>
    <t>PF15761</t>
  </si>
  <si>
    <t>IMUP</t>
  </si>
  <si>
    <t>Immortalisation up-regulated protein</t>
  </si>
  <si>
    <t>PF15762</t>
  </si>
  <si>
    <t>DUF4691</t>
  </si>
  <si>
    <t>Domain of unknown function (DUF4691)</t>
  </si>
  <si>
    <t>PF15763</t>
  </si>
  <si>
    <t>DUF4692</t>
  </si>
  <si>
    <t>Domain of unknown function (DUF4692)</t>
  </si>
  <si>
    <t>PF15764</t>
  </si>
  <si>
    <t>DUF4693</t>
  </si>
  <si>
    <t>Domain of unknown function (DUF4693)</t>
  </si>
  <si>
    <t>PF15765</t>
  </si>
  <si>
    <t>DUF4694</t>
  </si>
  <si>
    <t>Domain of unknown function (DUF4694)</t>
  </si>
  <si>
    <t>PF15766</t>
  </si>
  <si>
    <t>DUF4695</t>
  </si>
  <si>
    <t>Domain of unknown function (DUF4695)</t>
  </si>
  <si>
    <t>PF15767</t>
  </si>
  <si>
    <t>DUF4696</t>
  </si>
  <si>
    <t>Domain of unknown function (DUF4696)</t>
  </si>
  <si>
    <t>PF15768</t>
  </si>
  <si>
    <t>DUF4697</t>
  </si>
  <si>
    <t>Domain of unknown function (DUF4697)</t>
  </si>
  <si>
    <t>PF15769</t>
  </si>
  <si>
    <t>DUF4698</t>
  </si>
  <si>
    <t>Domain of unknown function (DUF4698)</t>
  </si>
  <si>
    <t>PF15770</t>
  </si>
  <si>
    <t>DUF4699</t>
  </si>
  <si>
    <t>Domain of unknown function (DUF4699)</t>
  </si>
  <si>
    <t>PF15771</t>
  </si>
  <si>
    <t>PF15772</t>
  </si>
  <si>
    <t>UPF688</t>
  </si>
  <si>
    <t>UPF688 family</t>
  </si>
  <si>
    <t>PF15773</t>
  </si>
  <si>
    <t>PF15774</t>
  </si>
  <si>
    <t>PF15775</t>
  </si>
  <si>
    <t>PF15776</t>
  </si>
  <si>
    <t>PRR22</t>
  </si>
  <si>
    <t>Proline-rich protein family 22</t>
  </si>
  <si>
    <t>PF15777</t>
  </si>
  <si>
    <t>Anti-TRAP</t>
  </si>
  <si>
    <t>Tryptophan RNA-binding attenuator protein inhibitory protein</t>
  </si>
  <si>
    <t>PF15778</t>
  </si>
  <si>
    <t>UNC8</t>
  </si>
  <si>
    <t>Cation channel complex component UNC8</t>
  </si>
  <si>
    <t>PF15779</t>
  </si>
  <si>
    <t>LRRC37</t>
  </si>
  <si>
    <t>Leucine-rich repeat-containing protein 37 family</t>
  </si>
  <si>
    <t>PF15780</t>
  </si>
  <si>
    <t>ASH</t>
  </si>
  <si>
    <t>Abnormal spindle-like microcephaly-assoc'd, ASPM-SPD-2-Hydin</t>
  </si>
  <si>
    <t>PF15781</t>
  </si>
  <si>
    <t>ParE-like_toxin</t>
  </si>
  <si>
    <t>ParE-like toxin of type II bacterial toxin-antitoxin system</t>
  </si>
  <si>
    <t>PF15782</t>
  </si>
  <si>
    <t>GREB1</t>
  </si>
  <si>
    <t>Gene regulated by oestrogen in breast cancer</t>
  </si>
  <si>
    <t>PF15783</t>
  </si>
  <si>
    <t>FSIP2</t>
  </si>
  <si>
    <t>Fibrous sheath-interacting protein 2</t>
  </si>
  <si>
    <t>PF15784</t>
  </si>
  <si>
    <t>GPS2_interact</t>
  </si>
  <si>
    <t>G-protein pathway suppressor 2-interacting domain</t>
  </si>
  <si>
    <t>PF15785</t>
  </si>
  <si>
    <t>SMG1</t>
  </si>
  <si>
    <t>Serine/threonine-protein kinase smg-1</t>
  </si>
  <si>
    <t>PF15786</t>
  </si>
  <si>
    <t>PET117</t>
  </si>
  <si>
    <t>PET assembly of cytochrome c oxidase, mitochondrial</t>
  </si>
  <si>
    <t>PF15787</t>
  </si>
  <si>
    <t>PF15788</t>
  </si>
  <si>
    <t>PF15789</t>
  </si>
  <si>
    <t>Hyr1</t>
  </si>
  <si>
    <t>Hyphally regulated cell wall GPI-anchored protein 1</t>
  </si>
  <si>
    <t>PF15790</t>
  </si>
  <si>
    <t>EP4_N</t>
  </si>
  <si>
    <t>E1A-binding protein p4, N-terminal</t>
  </si>
  <si>
    <t>PF15791</t>
  </si>
  <si>
    <t>DMRT-like</t>
  </si>
  <si>
    <t>Doublesex-and mab-3-related transcription factor C1 and C2</t>
  </si>
  <si>
    <t>PF15792</t>
  </si>
  <si>
    <t>LAS2</t>
  </si>
  <si>
    <t>Lung adenoma susceptibility protein 2</t>
  </si>
  <si>
    <t>PF15793</t>
  </si>
  <si>
    <t>FAM35_C</t>
  </si>
  <si>
    <t>Protein family FAM35, C-terminal</t>
  </si>
  <si>
    <t>PF15794</t>
  </si>
  <si>
    <t>CCDC16</t>
  </si>
  <si>
    <t>Coiled-coil domain-containing protein 16</t>
  </si>
  <si>
    <t>PF15795</t>
  </si>
  <si>
    <t>Spec3</t>
  </si>
  <si>
    <t>Ectodermal ciliogenesis protein</t>
  </si>
  <si>
    <t>PF15796</t>
  </si>
  <si>
    <t>KELK</t>
  </si>
  <si>
    <t>KELK-motif containing domain of MRCK Ser/Thr protein kinase</t>
  </si>
  <si>
    <t>PF15797</t>
  </si>
  <si>
    <t>DUF476</t>
  </si>
  <si>
    <t>Domain of unknown function (DUF476)</t>
  </si>
  <si>
    <t>PF15798</t>
  </si>
  <si>
    <t>PRAS</t>
  </si>
  <si>
    <t>Proline-rich AKT1 substrate 1</t>
  </si>
  <si>
    <t>PF15799</t>
  </si>
  <si>
    <t>CCD48</t>
  </si>
  <si>
    <t>Coiled-coil domain-containing protein 48</t>
  </si>
  <si>
    <t>PF15800</t>
  </si>
  <si>
    <t>CiPC</t>
  </si>
  <si>
    <t>Clock interacting protein circadian</t>
  </si>
  <si>
    <t>PF15801</t>
  </si>
  <si>
    <t>zf-C6H2</t>
  </si>
  <si>
    <t>zf-MYND-like zinc finger, mRNA-binding</t>
  </si>
  <si>
    <t>PF15802</t>
  </si>
  <si>
    <t>DCAF17</t>
  </si>
  <si>
    <t>DDB1- and CUL4-associated factor 17</t>
  </si>
  <si>
    <t>PF15803</t>
  </si>
  <si>
    <t>zf-SCNM1</t>
  </si>
  <si>
    <t>Zinc-finger of sodium channel modifier 1</t>
  </si>
  <si>
    <t>PF15804</t>
  </si>
  <si>
    <t>CCDC168_N</t>
  </si>
  <si>
    <t>Coiled-coil domain-containing protein 168</t>
  </si>
  <si>
    <t>PF15805</t>
  </si>
  <si>
    <t>SCNM1_acidic</t>
  </si>
  <si>
    <t>Acidic C-terminal region of sodium channel modifier 1 SCNM1</t>
  </si>
  <si>
    <t>PF15806</t>
  </si>
  <si>
    <t>PF15807</t>
  </si>
  <si>
    <t>MAP17</t>
  </si>
  <si>
    <t xml:space="preserve">Membrane-associated protein 117 kDa, PDZK1-interacting protein 1 </t>
  </si>
  <si>
    <t>PF15808</t>
  </si>
  <si>
    <t>BCOR</t>
  </si>
  <si>
    <t>BCL-6 co-repressor, non-ankyrin-repeat region</t>
  </si>
  <si>
    <t>PF15809</t>
  </si>
  <si>
    <t>STG</t>
  </si>
  <si>
    <t>Simian taste bud-specific gene product family</t>
  </si>
  <si>
    <t>PF15810</t>
  </si>
  <si>
    <t>CCDC117</t>
  </si>
  <si>
    <t>Coiled-coil domain-containing protein 117</t>
  </si>
  <si>
    <t>PF15811</t>
  </si>
  <si>
    <t>SVIP</t>
  </si>
  <si>
    <t>Small VCP/p97-interacting protein</t>
  </si>
  <si>
    <t>PF15812</t>
  </si>
  <si>
    <t>MREG</t>
  </si>
  <si>
    <t>Melanoregulin</t>
  </si>
  <si>
    <t>PF15813</t>
  </si>
  <si>
    <t>PF15814</t>
  </si>
  <si>
    <t>FAM199X</t>
  </si>
  <si>
    <t>Protein family FAM199X</t>
  </si>
  <si>
    <t>PF15815</t>
  </si>
  <si>
    <t>MKRN1_C</t>
  </si>
  <si>
    <t>E3 ubiquitin-protein ligase makorin-1, C-terminal</t>
  </si>
  <si>
    <t>PF15816</t>
  </si>
  <si>
    <t>TMEM82</t>
  </si>
  <si>
    <t>Transmembrane protein 82</t>
  </si>
  <si>
    <t>PF15817</t>
  </si>
  <si>
    <t>TMEM4</t>
  </si>
  <si>
    <t>Transmembrane protein 4 family</t>
  </si>
  <si>
    <t>PF15818</t>
  </si>
  <si>
    <t>CCDC73</t>
  </si>
  <si>
    <t>Coiled-coil domain-containing protein 73 family</t>
  </si>
  <si>
    <t>PF15819</t>
  </si>
  <si>
    <t>Fibin</t>
  </si>
  <si>
    <t>Fin bud initiation factor homologue</t>
  </si>
  <si>
    <t>PF15820</t>
  </si>
  <si>
    <t>ECSCR</t>
  </si>
  <si>
    <t>Endothelial cell-specific chemotaxis regulator</t>
  </si>
  <si>
    <t>PF15821</t>
  </si>
  <si>
    <t>Domain of unknown function (DUF479)</t>
  </si>
  <si>
    <t>PF15822</t>
  </si>
  <si>
    <t>MISS</t>
  </si>
  <si>
    <t>MAPK-interacting and spindle-stabilising protein-like</t>
  </si>
  <si>
    <t>PF15823</t>
  </si>
  <si>
    <t>UPF524</t>
  </si>
  <si>
    <t>UPF524 of C3orf7</t>
  </si>
  <si>
    <t>PF15824</t>
  </si>
  <si>
    <t>SPATA9</t>
  </si>
  <si>
    <t>Spermatogenesis-associated protein 9</t>
  </si>
  <si>
    <t>PF15825</t>
  </si>
  <si>
    <t>FAM25</t>
  </si>
  <si>
    <t>FAM25 family</t>
  </si>
  <si>
    <t>PF15826</t>
  </si>
  <si>
    <t>PUMA</t>
  </si>
  <si>
    <t>Bcl-2-binding component 3, p53 upregulated modulator of apoptosis</t>
  </si>
  <si>
    <t>PF15827</t>
  </si>
  <si>
    <t>UPF73</t>
  </si>
  <si>
    <t>UPF73 unknown protein family</t>
  </si>
  <si>
    <t>PF15828</t>
  </si>
  <si>
    <t>PF15829</t>
  </si>
  <si>
    <t>DUF4711</t>
  </si>
  <si>
    <t>Domain of unknown function (DUF4711)</t>
  </si>
  <si>
    <t>PF15830</t>
  </si>
  <si>
    <t>DUF4712</t>
  </si>
  <si>
    <t>Domain of unknown function (DUF4712)</t>
  </si>
  <si>
    <t>PF15831</t>
  </si>
  <si>
    <t>DUF4713</t>
  </si>
  <si>
    <t>Domain of unknown function (DUF4713)</t>
  </si>
  <si>
    <t>PF15832</t>
  </si>
  <si>
    <t>FAM27</t>
  </si>
  <si>
    <t>FAM27 D and E protein family</t>
  </si>
  <si>
    <t>PF15833</t>
  </si>
  <si>
    <t>DUF4714</t>
  </si>
  <si>
    <t>Domain of unknown function (DUF4714)</t>
  </si>
  <si>
    <t>PF15834</t>
  </si>
  <si>
    <t>THEG4</t>
  </si>
  <si>
    <t>Testis highly expressed protein 4</t>
  </si>
  <si>
    <t>PF15835</t>
  </si>
  <si>
    <t>DUF4715</t>
  </si>
  <si>
    <t>Domain of unknown function (DUF4715)</t>
  </si>
  <si>
    <t>PF15836</t>
  </si>
  <si>
    <t>SSTK-IP</t>
  </si>
  <si>
    <t>SSTK-interacting protein, TSSK6-activating co-chaperone protein</t>
  </si>
  <si>
    <t>PF15837</t>
  </si>
  <si>
    <t>DUF4716</t>
  </si>
  <si>
    <t>Domain of unknown function (DUF4716)</t>
  </si>
  <si>
    <t>PF15838</t>
  </si>
  <si>
    <t>DUF4717</t>
  </si>
  <si>
    <t>Domain of unknown function (DUF4717)</t>
  </si>
  <si>
    <t>PF15839</t>
  </si>
  <si>
    <t>TEX29</t>
  </si>
  <si>
    <t>Testis-expressed sequence 29 protein</t>
  </si>
  <si>
    <t>PF15840</t>
  </si>
  <si>
    <t>ARL17</t>
  </si>
  <si>
    <t>ADP-ribosylation factor-like protein 17</t>
  </si>
  <si>
    <t>PF15841</t>
  </si>
  <si>
    <t>TMEM239</t>
  </si>
  <si>
    <t>Transmembrane protein 239 family</t>
  </si>
  <si>
    <t>PF15842</t>
  </si>
  <si>
    <t>DUF4718</t>
  </si>
  <si>
    <t>Domain of unknown function (DUF4718)</t>
  </si>
  <si>
    <t>PF15843</t>
  </si>
  <si>
    <t>DUF4719</t>
  </si>
  <si>
    <t>Domain of unknown function (DUF4719)</t>
  </si>
  <si>
    <t>PF15844</t>
  </si>
  <si>
    <t>TMCCDC2</t>
  </si>
  <si>
    <t>Transmembrane and coiled-coil domain-containing protein 2</t>
  </si>
  <si>
    <t>PF15845</t>
  </si>
  <si>
    <t>NICE-1</t>
  </si>
  <si>
    <t>Cysteine-rich C-terminal 1 family</t>
  </si>
  <si>
    <t>PF15846</t>
  </si>
  <si>
    <t>PF15847</t>
  </si>
  <si>
    <t>Loricrin</t>
  </si>
  <si>
    <t>Major keratinocyte cell envelope protein</t>
  </si>
  <si>
    <t>PF15848</t>
  </si>
  <si>
    <t>DUF4721</t>
  </si>
  <si>
    <t>Domain of unknown function (DUF4721)</t>
  </si>
  <si>
    <t>PF15849</t>
  </si>
  <si>
    <t>DUF4722</t>
  </si>
  <si>
    <t>Domain of unknown function (DUF4722)</t>
  </si>
  <si>
    <t>PF15851</t>
  </si>
  <si>
    <t>DUF4723</t>
  </si>
  <si>
    <t>Domain of unknown function (DUF4723)</t>
  </si>
  <si>
    <t>PF15852</t>
  </si>
  <si>
    <t>DUF4724</t>
  </si>
  <si>
    <t>Domain of unknown function (DUF4724)</t>
  </si>
  <si>
    <t>PF15854</t>
  </si>
  <si>
    <t>DUF4725</t>
  </si>
  <si>
    <t>Domain of unknown function (DUF4725)</t>
  </si>
  <si>
    <t>PF15855</t>
  </si>
  <si>
    <t>DUF4726</t>
  </si>
  <si>
    <t>Domain of unknown function (DUF4726)</t>
  </si>
  <si>
    <t>PF15856</t>
  </si>
  <si>
    <t>DUF4727</t>
  </si>
  <si>
    <t>Domain of unknown function (DUF4727)</t>
  </si>
  <si>
    <t>PF15858</t>
  </si>
  <si>
    <t>LCE6A</t>
  </si>
  <si>
    <t>Late cornified envelope protein 6A family</t>
  </si>
  <si>
    <t>PF15859</t>
  </si>
  <si>
    <t>Deleted in esophageal cancer 1 family</t>
  </si>
  <si>
    <t>PF15860</t>
  </si>
  <si>
    <t>DUF4728</t>
  </si>
  <si>
    <t>Domain of unknown function (DUF4728)</t>
  </si>
  <si>
    <t>PF15861</t>
  </si>
  <si>
    <t>partial_CstF</t>
  </si>
  <si>
    <t>Partial cleavage stimulation factor domain</t>
  </si>
  <si>
    <t>PF15862</t>
  </si>
  <si>
    <t>Coilin_N</t>
  </si>
  <si>
    <t>Coilin N-terminus</t>
  </si>
  <si>
    <t>PF15863</t>
  </si>
  <si>
    <t>EELM2</t>
  </si>
  <si>
    <t>Extended EGL-27 and MTA1 homology domain</t>
  </si>
  <si>
    <t>PF15864</t>
  </si>
  <si>
    <t>PglL_A</t>
  </si>
  <si>
    <t>Protein glycosylation ligase</t>
  </si>
  <si>
    <t>PF15865</t>
  </si>
  <si>
    <t>Fanconi_A_N</t>
  </si>
  <si>
    <t>Fanconi anaemia group A protein N terminus</t>
  </si>
  <si>
    <t>PF15866</t>
  </si>
  <si>
    <t>DUF4729</t>
  </si>
  <si>
    <t>Domain of unknown function (DUF4729)</t>
  </si>
  <si>
    <t>PF15867</t>
  </si>
  <si>
    <t>Dynein_attach_N</t>
  </si>
  <si>
    <t>Dynein attachment factor N-terminus</t>
  </si>
  <si>
    <t>PF15868</t>
  </si>
  <si>
    <t>MBF2</t>
  </si>
  <si>
    <t>Transcription activator MBF2</t>
  </si>
  <si>
    <t>PF15869</t>
  </si>
  <si>
    <t>TolB_like</t>
  </si>
  <si>
    <t>TolB-like 6-blade propeller-like</t>
  </si>
  <si>
    <t>PF15870</t>
  </si>
  <si>
    <t>EloA-BP1</t>
  </si>
  <si>
    <t>ElonginA binding-protein 1</t>
  </si>
  <si>
    <t>PF15871</t>
  </si>
  <si>
    <t>JMY</t>
  </si>
  <si>
    <t>Junction-mediating and -regulatory protein</t>
  </si>
  <si>
    <t>PF15872</t>
  </si>
  <si>
    <t>SRTM1</t>
  </si>
  <si>
    <t>Serine-rich and transmembrane domain-containing protein 1</t>
  </si>
  <si>
    <t>PF15873</t>
  </si>
  <si>
    <t>PF15874</t>
  </si>
  <si>
    <t>Il2rg</t>
  </si>
  <si>
    <t>Putative Interleukin 2 receptor, gamma chain</t>
  </si>
  <si>
    <t>PF15875</t>
  </si>
  <si>
    <t>DUF4731</t>
  </si>
  <si>
    <t>Domain of unknown function (DUF4731)</t>
  </si>
  <si>
    <t>PF15876</t>
  </si>
  <si>
    <t>DUF4732</t>
  </si>
  <si>
    <t>Domain of unknown function (DUF4732)</t>
  </si>
  <si>
    <t>PF15877</t>
  </si>
  <si>
    <t>TMEM232</t>
  </si>
  <si>
    <t>Transmembrane protein family 232</t>
  </si>
  <si>
    <t>PF15878</t>
  </si>
  <si>
    <t>DUF4733</t>
  </si>
  <si>
    <t>Domain of unknown function (DUF4733)</t>
  </si>
  <si>
    <t>PF15879</t>
  </si>
  <si>
    <t>MWFE</t>
  </si>
  <si>
    <t>NADH-ubiquinone oxidoreductase MWFE subunit</t>
  </si>
  <si>
    <t>PF15880</t>
  </si>
  <si>
    <t>NDUFV3</t>
  </si>
  <si>
    <t>NADH dehydrogenase [ubiquinone] flavoprotein 3, mitochondrial</t>
  </si>
  <si>
    <t>PF15881</t>
  </si>
  <si>
    <t>DUF4734</t>
  </si>
  <si>
    <t>Domain of unknown function (DUF4734)</t>
  </si>
  <si>
    <t>PF15882</t>
  </si>
  <si>
    <t>DUF4735</t>
  </si>
  <si>
    <t>Domain of unknown function (DUF4735)</t>
  </si>
  <si>
    <t>PF15883</t>
  </si>
  <si>
    <t>DUF4736</t>
  </si>
  <si>
    <t>Domain of unknown function (DUF4736)</t>
  </si>
  <si>
    <t>PF15884</t>
  </si>
  <si>
    <t>QIL1</t>
  </si>
  <si>
    <t>Protein QIL1</t>
  </si>
  <si>
    <t>PF15886</t>
  </si>
  <si>
    <t>CBM39</t>
  </si>
  <si>
    <t>Carbohydrate binding domain (family 32)</t>
  </si>
  <si>
    <t>PF15887</t>
  </si>
  <si>
    <t>Peptidase_Mx</t>
  </si>
  <si>
    <t>Putative zinc-binding metallo-peptidase</t>
  </si>
  <si>
    <t>PF15888</t>
  </si>
  <si>
    <t>FOG_N</t>
  </si>
  <si>
    <t>Folded gastrulation N-terminus</t>
  </si>
  <si>
    <t>PF15889</t>
  </si>
  <si>
    <t>DUF4738</t>
  </si>
  <si>
    <t>Domain of unknown function (DUF4738)</t>
  </si>
  <si>
    <t>PF15890</t>
  </si>
  <si>
    <t>Peptidase_Mx1</t>
  </si>
  <si>
    <t>PF15891</t>
  </si>
  <si>
    <t>Nuc_deoxyri_tr2</t>
  </si>
  <si>
    <t>Nucleoside 2-deoxyribosyltransferase like</t>
  </si>
  <si>
    <t>PF15892</t>
  </si>
  <si>
    <t>BNR_4</t>
  </si>
  <si>
    <t>BNR repeat-containing family member</t>
  </si>
  <si>
    <t>PF15893</t>
  </si>
  <si>
    <t>DUF4739</t>
  </si>
  <si>
    <t>Domain of unknown function (DUF4739)</t>
  </si>
  <si>
    <t>PF15894</t>
  </si>
  <si>
    <t>SgrT</t>
  </si>
  <si>
    <t>Inhibitor of glucose uptake transporter SgrT</t>
  </si>
  <si>
    <t>PF15895</t>
  </si>
  <si>
    <t>CAAX_1</t>
  </si>
  <si>
    <t>CAAX box cerebral protein 1</t>
  </si>
  <si>
    <t>PF15897</t>
  </si>
  <si>
    <t>DUF4741</t>
  </si>
  <si>
    <t>Domain of unknown function (DUF4741)</t>
  </si>
  <si>
    <t>PF15898</t>
  </si>
  <si>
    <t>PRKG1_interact</t>
  </si>
  <si>
    <t>cGMP-dependent protein kinase interacting domain</t>
  </si>
  <si>
    <t>PF15899</t>
  </si>
  <si>
    <t>BNR_6</t>
  </si>
  <si>
    <t>BNR-Asp box repeat</t>
  </si>
  <si>
    <t>PF15901</t>
  </si>
  <si>
    <t>Sortilin_C</t>
  </si>
  <si>
    <t>Sortilin, neurotensin receptor 3, C-terminal</t>
  </si>
  <si>
    <t>PF15902</t>
  </si>
  <si>
    <t>Sortilin-Vps1</t>
  </si>
  <si>
    <t>Sortilin, neurotensin receptor 3,</t>
  </si>
  <si>
    <t>PF15903</t>
  </si>
  <si>
    <t>PL48</t>
  </si>
  <si>
    <t>Filopodia upregulated, FAM65</t>
  </si>
  <si>
    <t>PF15904</t>
  </si>
  <si>
    <t>LIP1</t>
  </si>
  <si>
    <t>LKB1 serine/threonine kinase interacting protein 1</t>
  </si>
  <si>
    <t>PF15905</t>
  </si>
  <si>
    <t>HMMR_N</t>
  </si>
  <si>
    <t>Hyaluronan mediated motility receptor N-terminal</t>
  </si>
  <si>
    <t>PF15906</t>
  </si>
  <si>
    <t>zf-NOSIP</t>
  </si>
  <si>
    <t>Zinc-finger of nitric oxide synthase-interacting protein</t>
  </si>
  <si>
    <t>PF15907</t>
  </si>
  <si>
    <t>Itfg2</t>
  </si>
  <si>
    <t>Integrin-alpha FG-GAP repeat-containing protein 2</t>
  </si>
  <si>
    <t>PF15908</t>
  </si>
  <si>
    <t>HMMR_C</t>
  </si>
  <si>
    <t>Hyaluronan mediated motility receptor C-terminal</t>
  </si>
  <si>
    <t>PF15909</t>
  </si>
  <si>
    <t>zf-C2H2_8</t>
  </si>
  <si>
    <t>C2H2-type zinc ribbon</t>
  </si>
  <si>
    <t>PF15910</t>
  </si>
  <si>
    <t>V-set_2</t>
  </si>
  <si>
    <t>ICOS V-set domain</t>
  </si>
  <si>
    <t>PF15911</t>
  </si>
  <si>
    <t>WD4_3</t>
  </si>
  <si>
    <t>PF15912</t>
  </si>
  <si>
    <t>VIR_N</t>
  </si>
  <si>
    <t>Virilizer, N-terminal</t>
  </si>
  <si>
    <t>PF15913</t>
  </si>
  <si>
    <t>Furin-like_2</t>
  </si>
  <si>
    <t>Furin-like repeat, cysteine-rich</t>
  </si>
  <si>
    <t>PF15914</t>
  </si>
  <si>
    <t>FAM193_C</t>
  </si>
  <si>
    <t>FAM193 family C-terminal</t>
  </si>
  <si>
    <t>PF15915</t>
  </si>
  <si>
    <t>BAT</t>
  </si>
  <si>
    <t>GAF and HTH_1 associated domain</t>
  </si>
  <si>
    <t>PF15916</t>
  </si>
  <si>
    <t>DUF4743</t>
  </si>
  <si>
    <t>Domain of unknown function (DUF4743)</t>
  </si>
  <si>
    <t>PF15917</t>
  </si>
  <si>
    <t>PIEZO</t>
  </si>
  <si>
    <t>Piezo</t>
  </si>
  <si>
    <t>PF15918</t>
  </si>
  <si>
    <t>DUF4744</t>
  </si>
  <si>
    <t>Domain of unknown function (DUF4744)</t>
  </si>
  <si>
    <t>PF15919</t>
  </si>
  <si>
    <t>HicB_lk_antitox</t>
  </si>
  <si>
    <t>HicB_like antitoxin of bacterial toxin-antitoxin system</t>
  </si>
  <si>
    <t>PF15920</t>
  </si>
  <si>
    <t>WHAMM-JMY_N</t>
  </si>
  <si>
    <t>N-terminal of Junction-mediating and WASP homolog-associated</t>
  </si>
  <si>
    <t>PF15921</t>
  </si>
  <si>
    <t>CCDC158</t>
  </si>
  <si>
    <t>Coiled-coil domain-containing protein 158</t>
  </si>
  <si>
    <t>PF15922</t>
  </si>
  <si>
    <t>YjeJ</t>
  </si>
  <si>
    <t>YjeJ-like</t>
  </si>
  <si>
    <t>PF15923</t>
  </si>
  <si>
    <t>DUF4745</t>
  </si>
  <si>
    <t>Domain of unknown function (DUF4745)</t>
  </si>
  <si>
    <t>PF15924</t>
  </si>
  <si>
    <t>ALG11_N</t>
  </si>
  <si>
    <t>ALG11 mannosyltransferase N-terminus</t>
  </si>
  <si>
    <t>PF15925</t>
  </si>
  <si>
    <t>SOSSC</t>
  </si>
  <si>
    <t>SOSS complex subunit C</t>
  </si>
  <si>
    <t>PF15926</t>
  </si>
  <si>
    <t>RNF22</t>
  </si>
  <si>
    <t>E3 ubiquitin-protein ligase RNF22</t>
  </si>
  <si>
    <t>PF15927</t>
  </si>
  <si>
    <t>Casc1_N</t>
  </si>
  <si>
    <t>Cancer susceptibility candidate 1 N-terminus</t>
  </si>
  <si>
    <t>PF15928</t>
  </si>
  <si>
    <t>DUF4746</t>
  </si>
  <si>
    <t>Domain of unknown function (DUF4746)</t>
  </si>
  <si>
    <t>PF15929</t>
  </si>
  <si>
    <t>Myofilin</t>
  </si>
  <si>
    <t>PF15930</t>
  </si>
  <si>
    <t>YdiH</t>
  </si>
  <si>
    <t>PF15931</t>
  </si>
  <si>
    <t>DUF4747</t>
  </si>
  <si>
    <t>Domain of unknown function (DUF4747)</t>
  </si>
  <si>
    <t>PF15932</t>
  </si>
  <si>
    <t>DUF4748</t>
  </si>
  <si>
    <t>Domain of unknown function (DUF4748)</t>
  </si>
  <si>
    <t>PF15933</t>
  </si>
  <si>
    <t>RnlB_antitoxin</t>
  </si>
  <si>
    <t>Antitoxin to bacterial toxin RNase LS or RnlA</t>
  </si>
  <si>
    <t>PF15934</t>
  </si>
  <si>
    <t>Yuri_gagarin</t>
  </si>
  <si>
    <t>Yuri gagarin</t>
  </si>
  <si>
    <t>PF15935</t>
  </si>
  <si>
    <t>RnlA_toxin</t>
  </si>
  <si>
    <t>RNase LS, bacterial toxin</t>
  </si>
  <si>
    <t>PF15936</t>
  </si>
  <si>
    <t>DUF4749</t>
  </si>
  <si>
    <t>Domain of unknown function (DUF4749)</t>
  </si>
  <si>
    <t>PF15937</t>
  </si>
  <si>
    <t>PrlF_antitoxin</t>
  </si>
  <si>
    <t>prlF antitoxin for toxin YhaV_toxin</t>
  </si>
  <si>
    <t>PF15938</t>
  </si>
  <si>
    <t>PF15939</t>
  </si>
  <si>
    <t>YmcE_antitoxin</t>
  </si>
  <si>
    <t>Putative antitoxin of bacterial toxin-antitoxin system</t>
  </si>
  <si>
    <t>PF15940</t>
  </si>
  <si>
    <t>YjcB</t>
  </si>
  <si>
    <t>PF15941</t>
  </si>
  <si>
    <t>FidL_like</t>
  </si>
  <si>
    <t>FidL-like putative membrane protein</t>
  </si>
  <si>
    <t>PF15942</t>
  </si>
  <si>
    <t>DUF4751</t>
  </si>
  <si>
    <t>Domain of unknown function (DUF4751)</t>
  </si>
  <si>
    <t>PF15943</t>
  </si>
  <si>
    <t>YdaS_antitoxin</t>
  </si>
  <si>
    <t>Putative antitoxin of bacterial toxin-antitoxin system, YdaS/YdaT</t>
  </si>
  <si>
    <t>PF15944</t>
  </si>
  <si>
    <t>DUF4752</t>
  </si>
  <si>
    <t>Domain of unknown function (DUF4752)</t>
  </si>
  <si>
    <t>PF15945</t>
  </si>
  <si>
    <t>DUF4753</t>
  </si>
  <si>
    <t>Domain of unknown function (DUF4753)</t>
  </si>
  <si>
    <t>PF15946</t>
  </si>
  <si>
    <t>DUF4754</t>
  </si>
  <si>
    <t>Domain of unknown function (DUF4754)</t>
  </si>
  <si>
    <t>PF15947</t>
  </si>
  <si>
    <t>DUF4755</t>
  </si>
  <si>
    <t>Domain of unknown function (DUF4755)</t>
  </si>
  <si>
    <t>PF15948</t>
  </si>
  <si>
    <t>DUF4756</t>
  </si>
  <si>
    <t>Domain of unknown function (DUF4756)</t>
  </si>
  <si>
    <t>PF15949</t>
  </si>
  <si>
    <t>DUF4757</t>
  </si>
  <si>
    <t>Domain of unknown function (DUF4757)</t>
  </si>
  <si>
    <t>PF15950</t>
  </si>
  <si>
    <t>DUF4758</t>
  </si>
  <si>
    <t>Putative sperm flagellar membrane protein</t>
  </si>
  <si>
    <t>PF15951</t>
  </si>
  <si>
    <t>MITF_TFEB_C_3_N</t>
  </si>
  <si>
    <t>MITF/TFEB/TFEC/TFE3 N-terminus</t>
  </si>
  <si>
    <t>PF15952</t>
  </si>
  <si>
    <t>ESM4</t>
  </si>
  <si>
    <t>Enhancer of split M4 family</t>
  </si>
  <si>
    <t>PF15953</t>
  </si>
  <si>
    <t>PDU_like</t>
  </si>
  <si>
    <t>Putative propanediol utilisation</t>
  </si>
  <si>
    <t>PF15954</t>
  </si>
  <si>
    <t>DUF4759</t>
  </si>
  <si>
    <t>Domain of unknown function (DUF4759)</t>
  </si>
  <si>
    <t>PF15955</t>
  </si>
  <si>
    <t>Cuticle_4</t>
  </si>
  <si>
    <t>Cuticle protein</t>
  </si>
  <si>
    <t>PF15956</t>
  </si>
  <si>
    <t>PF15957</t>
  </si>
  <si>
    <t>Comm</t>
  </si>
  <si>
    <t>Commissureless</t>
  </si>
  <si>
    <t>PF15958</t>
  </si>
  <si>
    <t>DUF4761</t>
  </si>
  <si>
    <t>Domain of unknown function (DUF4761)</t>
  </si>
  <si>
    <t>PF15959</t>
  </si>
  <si>
    <t>DUF4762</t>
  </si>
  <si>
    <t>Domain of unknown function (DUF4762)</t>
  </si>
  <si>
    <t>PF15960</t>
  </si>
  <si>
    <t>DUF4763</t>
  </si>
  <si>
    <t>Domain of unknown function (DUF4763)</t>
  </si>
  <si>
    <t>PF15961</t>
  </si>
  <si>
    <t>DUF4764</t>
  </si>
  <si>
    <t>Domain of unknown function (DUF4764)</t>
  </si>
  <si>
    <t>PF15962</t>
  </si>
  <si>
    <t>DUF4765</t>
  </si>
  <si>
    <t>Domain of unknown function (DUF4765)</t>
  </si>
  <si>
    <t>PF15963</t>
  </si>
  <si>
    <t>Myb_DNA-bind_7</t>
  </si>
  <si>
    <t>Myb DNA-binding like</t>
  </si>
  <si>
    <t>PF15964</t>
  </si>
  <si>
    <t>CCCAP</t>
  </si>
  <si>
    <t>Centrosomal colon cancer autoantigen protein family</t>
  </si>
  <si>
    <t>PF15965</t>
  </si>
  <si>
    <t>zf-TRAF_2</t>
  </si>
  <si>
    <t>TRAF-like zinc-finger</t>
  </si>
  <si>
    <t>PF15966</t>
  </si>
  <si>
    <t>F-box_4</t>
  </si>
  <si>
    <t>PF15967</t>
  </si>
  <si>
    <t>Nucleoporin_FG2</t>
  </si>
  <si>
    <t>Nucleoporin FG repeated region</t>
  </si>
  <si>
    <t>PF15968</t>
  </si>
  <si>
    <t>RexB</t>
  </si>
  <si>
    <t>Membrane-anchored ion channel, Abi component</t>
  </si>
  <si>
    <t>PF15969</t>
  </si>
  <si>
    <t>RexA</t>
  </si>
  <si>
    <t>Intracellular sensor of Lambda phage, Abi component</t>
  </si>
  <si>
    <t>PF15970</t>
  </si>
  <si>
    <t>HicB-like_2</t>
  </si>
  <si>
    <t>PF15971</t>
  </si>
  <si>
    <t>Mannosyl_trans4</t>
  </si>
  <si>
    <t>DolP-mannose mannosyltransferase</t>
  </si>
  <si>
    <t>PF15972</t>
  </si>
  <si>
    <t>Unpaired</t>
  </si>
  <si>
    <t>Unpaired protein</t>
  </si>
  <si>
    <t>PF15973</t>
  </si>
  <si>
    <t>DUF4766</t>
  </si>
  <si>
    <t>Domain of unknown function (DUF4766)</t>
  </si>
  <si>
    <t>PF15974</t>
  </si>
  <si>
    <t>Cadherin_tail</t>
  </si>
  <si>
    <t>Cadherin C-terminal cytoplasmic tail, catenin-binding region</t>
  </si>
  <si>
    <t>PF15975</t>
  </si>
  <si>
    <t>Flot</t>
  </si>
  <si>
    <t>Flotillin</t>
  </si>
  <si>
    <t>PF15976</t>
  </si>
  <si>
    <t>CooC_C</t>
  </si>
  <si>
    <t>CS1-pili formation C-terminal</t>
  </si>
  <si>
    <t>PF15977</t>
  </si>
  <si>
    <t>HTH_46</t>
  </si>
  <si>
    <t>Winged helix-turn-helix DNA binding</t>
  </si>
  <si>
    <t>PF15978</t>
  </si>
  <si>
    <t>TnsD</t>
  </si>
  <si>
    <t>Tn7-like transposition protein D</t>
  </si>
  <si>
    <t>PF15979</t>
  </si>
  <si>
    <t>Glyco_hydro_115</t>
  </si>
  <si>
    <t>Glycosyl hydrolase family 115</t>
  </si>
  <si>
    <t>PF15980</t>
  </si>
  <si>
    <t>ComGF</t>
  </si>
  <si>
    <t>Putative Competence protein ComGF</t>
  </si>
  <si>
    <t>PF15981</t>
  </si>
  <si>
    <t>EAV_GP5</t>
  </si>
  <si>
    <t>Envelope glycoprotein GP 5 of equine arteritis virus</t>
  </si>
  <si>
    <t>PF15982</t>
  </si>
  <si>
    <t>TMEM135_C_rich</t>
  </si>
  <si>
    <t>N-terminal cysteine-rich region of Transmembrane protein 135</t>
  </si>
  <si>
    <t>PF15983</t>
  </si>
  <si>
    <t>DUF4767</t>
  </si>
  <si>
    <t>Domain of unknown function (DUF4767)</t>
  </si>
  <si>
    <t>PF15984</t>
  </si>
  <si>
    <t>Collagen_mid</t>
  </si>
  <si>
    <t>Bacterial collagen, middle region</t>
  </si>
  <si>
    <t>PF15985</t>
  </si>
  <si>
    <t>KH_6</t>
  </si>
  <si>
    <t>PF15989</t>
  </si>
  <si>
    <t>DUF4768</t>
  </si>
  <si>
    <t>Domain of unknown function (DUF4768)</t>
  </si>
  <si>
    <t>PF15990</t>
  </si>
  <si>
    <t>UPF767</t>
  </si>
  <si>
    <t>UPF767 family</t>
  </si>
  <si>
    <t>PF15991</t>
  </si>
  <si>
    <t>G_path_suppress</t>
  </si>
  <si>
    <t>G-protein pathway suppressor</t>
  </si>
  <si>
    <t>PF15992</t>
  </si>
  <si>
    <t>DUF4769</t>
  </si>
  <si>
    <t>Domain of unknown function (DUF4769)</t>
  </si>
  <si>
    <t>PF15993</t>
  </si>
  <si>
    <t>Fuseless</t>
  </si>
  <si>
    <t>PF15994</t>
  </si>
  <si>
    <t>PF15995</t>
  </si>
  <si>
    <t>DUF4771</t>
  </si>
  <si>
    <t>Domain of unknown function (DUF4771)</t>
  </si>
  <si>
    <t>PF15996</t>
  </si>
  <si>
    <t>PNISR</t>
  </si>
  <si>
    <t>Arginine/serine-rich protein PNISR</t>
  </si>
  <si>
    <t>PF15997</t>
  </si>
  <si>
    <t>DUF4772</t>
  </si>
  <si>
    <t>Domain of unknown function (DUF4772)</t>
  </si>
  <si>
    <t>PF15998</t>
  </si>
  <si>
    <t>DUF4773</t>
  </si>
  <si>
    <t>Domain of unknown function (DUF4773)</t>
  </si>
  <si>
    <t>PF15999</t>
  </si>
  <si>
    <t>DUF4774</t>
  </si>
  <si>
    <t>Domain of unknown function (DUF4774)</t>
  </si>
  <si>
    <t>PF16000</t>
  </si>
  <si>
    <t>CARMIL_C</t>
  </si>
  <si>
    <t>CARMIL C-terminus</t>
  </si>
  <si>
    <t>PF16001</t>
  </si>
  <si>
    <t>DUF4775</t>
  </si>
  <si>
    <t>Domain of unknown function (DUF4775)</t>
  </si>
  <si>
    <t>PF16002</t>
  </si>
  <si>
    <t>Headcase</t>
  </si>
  <si>
    <t>Headcase protein</t>
  </si>
  <si>
    <t>PF16003</t>
  </si>
  <si>
    <t>DUF4776</t>
  </si>
  <si>
    <t>Domain of unknown function (DUF4776)</t>
  </si>
  <si>
    <t>PF16004</t>
  </si>
  <si>
    <t>EFTUD2</t>
  </si>
  <si>
    <t>116 kDa U5 small nuclear ribonucleoprotein component N-terminus</t>
  </si>
  <si>
    <t>PF16005</t>
  </si>
  <si>
    <t>MOEP19</t>
  </si>
  <si>
    <t>KH-like RNA-binding domain</t>
  </si>
  <si>
    <t>PF16006</t>
  </si>
  <si>
    <t>NUSAP</t>
  </si>
  <si>
    <t>Nucleolar and spindle-associated protein</t>
  </si>
  <si>
    <t>PF16007</t>
  </si>
  <si>
    <t>DUF4777</t>
  </si>
  <si>
    <t>Domain of unknown function (DUF4777)</t>
  </si>
  <si>
    <t>PF16008</t>
  </si>
  <si>
    <t>DUF4778</t>
  </si>
  <si>
    <t>Domain of unknown function (DUF4778)</t>
  </si>
  <si>
    <t>PF16009</t>
  </si>
  <si>
    <t>DUF4779</t>
  </si>
  <si>
    <t>Domain of unknown function (DUF4779)</t>
  </si>
  <si>
    <t>PF16010</t>
  </si>
  <si>
    <t>CDH-cyt</t>
  </si>
  <si>
    <t>Cytochrome domain of cellobiose dehydrogenase</t>
  </si>
  <si>
    <t>PF16011</t>
  </si>
  <si>
    <t>CBM9_2</t>
  </si>
  <si>
    <t>Carbohydrate-binding family 9</t>
  </si>
  <si>
    <t>PF16012</t>
  </si>
  <si>
    <t>PF16013</t>
  </si>
  <si>
    <t>DUF4781</t>
  </si>
  <si>
    <t>Domain of unknown function (DUF4781)</t>
  </si>
  <si>
    <t>PF16014</t>
  </si>
  <si>
    <t>SAP13_C</t>
  </si>
  <si>
    <t>Histone deacetylase complex subunit SAP13 C-terminus</t>
  </si>
  <si>
    <t>PF16015</t>
  </si>
  <si>
    <t>Promethin</t>
  </si>
  <si>
    <t>PF16016</t>
  </si>
  <si>
    <t>DUF4782</t>
  </si>
  <si>
    <t>Domain of unknown function (DUF4782)</t>
  </si>
  <si>
    <t>PF16017</t>
  </si>
  <si>
    <t>BTB_3</t>
  </si>
  <si>
    <t>PF16018</t>
  </si>
  <si>
    <t>Anillin_N</t>
  </si>
  <si>
    <t>Anillin N-terminus</t>
  </si>
  <si>
    <t>PF16019</t>
  </si>
  <si>
    <t>CSRNP_N</t>
  </si>
  <si>
    <t>Cysteine/serine-rich nuclear protein N-terminus</t>
  </si>
  <si>
    <t>PF16020</t>
  </si>
  <si>
    <t>Deltameth_res</t>
  </si>
  <si>
    <t>Deltamethrin resistance</t>
  </si>
  <si>
    <t>PF16021</t>
  </si>
  <si>
    <t>PDCD7</t>
  </si>
  <si>
    <t>Programmed cell death protein 7</t>
  </si>
  <si>
    <t>PF16022</t>
  </si>
  <si>
    <t>DUF4783</t>
  </si>
  <si>
    <t>Domain of unknown function (DUF4783)</t>
  </si>
  <si>
    <t>PF16023</t>
  </si>
  <si>
    <t>DUF4784</t>
  </si>
  <si>
    <t>Domain of unknown function (DUF4784)</t>
  </si>
  <si>
    <t>PF16024</t>
  </si>
  <si>
    <t>DUF4785</t>
  </si>
  <si>
    <t>Domain of unknown function (DUF4785)</t>
  </si>
  <si>
    <t>PF16025</t>
  </si>
  <si>
    <t>CALM_bind</t>
  </si>
  <si>
    <t>Calcium-dependent calmodulin binding</t>
  </si>
  <si>
    <t>PF16026</t>
  </si>
  <si>
    <t>MIEAP</t>
  </si>
  <si>
    <t>Mitochondria-eating protein</t>
  </si>
  <si>
    <t>PF16027</t>
  </si>
  <si>
    <t>DUF4786</t>
  </si>
  <si>
    <t>Domain of unknown function (DUF4786)</t>
  </si>
  <si>
    <t>PF16028</t>
  </si>
  <si>
    <t>SLC3A2_N</t>
  </si>
  <si>
    <t>Solute carrier family 3 member 2 N-terminus</t>
  </si>
  <si>
    <t>PF16029</t>
  </si>
  <si>
    <t>DUF4787</t>
  </si>
  <si>
    <t>Domain of unknown function (DUF4787)</t>
  </si>
  <si>
    <t>PF16030</t>
  </si>
  <si>
    <t>GD_N</t>
  </si>
  <si>
    <t>Serine protease gd N-terminus</t>
  </si>
  <si>
    <t>PF16031</t>
  </si>
  <si>
    <t>TonB_N</t>
  </si>
  <si>
    <t>TonB N-terminal region</t>
  </si>
  <si>
    <t>PF16032</t>
  </si>
  <si>
    <t>DUF4788</t>
  </si>
  <si>
    <t>Domain of unknown function (DUF4788)</t>
  </si>
  <si>
    <t>PF16033</t>
  </si>
  <si>
    <t>DUF4789</t>
  </si>
  <si>
    <t>Domain of unknown function (DUF4789)</t>
  </si>
  <si>
    <t>PF16034</t>
  </si>
  <si>
    <t>JAKMIP_CC3</t>
  </si>
  <si>
    <t>JAKMIP CC3 domain</t>
  </si>
  <si>
    <t>PF16035</t>
  </si>
  <si>
    <t>Chalcone_2</t>
  </si>
  <si>
    <t>Chalcone isomerase like</t>
  </si>
  <si>
    <t>PF16036</t>
  </si>
  <si>
    <t>Chalcone_3</t>
  </si>
  <si>
    <t>Chalcone isomerase-like</t>
  </si>
  <si>
    <t>PF16037</t>
  </si>
  <si>
    <t>PF16038</t>
  </si>
  <si>
    <t>TMIE</t>
  </si>
  <si>
    <t>TMIE protein</t>
  </si>
  <si>
    <t>PF16039</t>
  </si>
  <si>
    <t>DUF4791</t>
  </si>
  <si>
    <t>Domain of unknown function (DUF4791)</t>
  </si>
  <si>
    <t>PF16040</t>
  </si>
  <si>
    <t>DUF4792</t>
  </si>
  <si>
    <t>Domain of unknown function (DUF4792)</t>
  </si>
  <si>
    <t>PF16041</t>
  </si>
  <si>
    <t>DUF4793</t>
  </si>
  <si>
    <t>Domain of unknown function (DUF4793)</t>
  </si>
  <si>
    <t>PF16042</t>
  </si>
  <si>
    <t>DUF4794</t>
  </si>
  <si>
    <t>Domain of unknown function (DUF4794)</t>
  </si>
  <si>
    <t>PF16043</t>
  </si>
  <si>
    <t>DUF4795</t>
  </si>
  <si>
    <t>Domain of unknown function (DUF4795)</t>
  </si>
  <si>
    <t>PF16044</t>
  </si>
  <si>
    <t>DUF4796</t>
  </si>
  <si>
    <t>Domain of unknown function (DUF4796)</t>
  </si>
  <si>
    <t>PF16045</t>
  </si>
  <si>
    <t>LisH_2</t>
  </si>
  <si>
    <t>PF16046</t>
  </si>
  <si>
    <t>FAM76</t>
  </si>
  <si>
    <t>FAM76 protein</t>
  </si>
  <si>
    <t>PF16047</t>
  </si>
  <si>
    <t>Antimicrobial22</t>
  </si>
  <si>
    <t>Frog antimicrobial peptide</t>
  </si>
  <si>
    <t>PF16048</t>
  </si>
  <si>
    <t>Antimicrobial23</t>
  </si>
  <si>
    <t>PF16049</t>
  </si>
  <si>
    <t>Antimicrobial24</t>
  </si>
  <si>
    <t>PF16050</t>
  </si>
  <si>
    <t>CDC73_N</t>
  </si>
  <si>
    <t>Paf1 complex subunit CDC73 N-terminal</t>
  </si>
  <si>
    <t>PF16051</t>
  </si>
  <si>
    <t>DUF4797</t>
  </si>
  <si>
    <t>Domain of unknown function (DUF4797)</t>
  </si>
  <si>
    <t>PF16053</t>
  </si>
  <si>
    <t>MRP-S34</t>
  </si>
  <si>
    <t>Mitochondrial 28S ribosomal protein S34</t>
  </si>
  <si>
    <t>PF16054</t>
  </si>
  <si>
    <t>TMEM72</t>
  </si>
  <si>
    <t>Transmembrane protein family 72</t>
  </si>
  <si>
    <t>PF16055</t>
  </si>
  <si>
    <t>DUF4798</t>
  </si>
  <si>
    <t>Domain of unknown function (DUF4798)</t>
  </si>
  <si>
    <t>PF16056</t>
  </si>
  <si>
    <t>DUF4799</t>
  </si>
  <si>
    <t>Domain of unknown function (DUF4799)</t>
  </si>
  <si>
    <t>PF16057</t>
  </si>
  <si>
    <t>Domain of unknown function (DUF48)</t>
  </si>
  <si>
    <t>PF16058</t>
  </si>
  <si>
    <t>Mucin-like</t>
  </si>
  <si>
    <t>PF16059</t>
  </si>
  <si>
    <t>PF16060</t>
  </si>
  <si>
    <t>PF16061</t>
  </si>
  <si>
    <t>PF16062</t>
  </si>
  <si>
    <t>PF16063</t>
  </si>
  <si>
    <t>Domain of unknown function (DUF485)</t>
  </si>
  <si>
    <t>PF16064</t>
  </si>
  <si>
    <t>DUF486</t>
  </si>
  <si>
    <t>Domain of unknown function (DUF486)</t>
  </si>
  <si>
    <t>PF16065</t>
  </si>
  <si>
    <t>Domain of unknown function (DUF487)</t>
  </si>
  <si>
    <t>PF16066</t>
  </si>
  <si>
    <t>Domain of unknown function (DUF488)</t>
  </si>
  <si>
    <t>PF16067</t>
  </si>
  <si>
    <t>Domain of unknown function (DUF489)</t>
  </si>
  <si>
    <t>PF16068</t>
  </si>
  <si>
    <t>PF16069</t>
  </si>
  <si>
    <t>DUF4811</t>
  </si>
  <si>
    <t>Domain of unknown function (DUF4811)</t>
  </si>
  <si>
    <t>PF16070</t>
  </si>
  <si>
    <t>TMEM132</t>
  </si>
  <si>
    <t>Transmembrane protein family 132</t>
  </si>
  <si>
    <t>PF16071</t>
  </si>
  <si>
    <t>DUF4812</t>
  </si>
  <si>
    <t>Domain of unknown function (DUF4812)</t>
  </si>
  <si>
    <t>PF16072</t>
  </si>
  <si>
    <t>DUF4813</t>
  </si>
  <si>
    <t>Domain of unknown function (DUF4813)</t>
  </si>
  <si>
    <t>PF16073</t>
  </si>
  <si>
    <t>SAT</t>
  </si>
  <si>
    <t>Starter unit:ACP transacylase in aflatoxin biosynthesis</t>
  </si>
  <si>
    <t>PF16074</t>
  </si>
  <si>
    <t>PilW</t>
  </si>
  <si>
    <t>Type IV Pilus-assembly protein W</t>
  </si>
  <si>
    <t>PF16075</t>
  </si>
  <si>
    <t>DUF4815</t>
  </si>
  <si>
    <t>Domain of unknown function (DUF4815)</t>
  </si>
  <si>
    <t>PF16076</t>
  </si>
  <si>
    <t>Acyltransf_C</t>
  </si>
  <si>
    <t>Acyltransferase C-terminus</t>
  </si>
  <si>
    <t>PF16077</t>
  </si>
  <si>
    <t>Spaetzle</t>
  </si>
  <si>
    <t>PF16078</t>
  </si>
  <si>
    <t>2-oxogl_dehyd_N</t>
  </si>
  <si>
    <t>2-oxoglutarate dehydrogenase N-terminus</t>
  </si>
  <si>
    <t>PF16079</t>
  </si>
  <si>
    <t>Phage_holin_5_2</t>
  </si>
  <si>
    <t>Phage holin family Hol44, in holin superfamily V</t>
  </si>
  <si>
    <t>PF16080</t>
  </si>
  <si>
    <t>Phage_holin_2_3</t>
  </si>
  <si>
    <t>Bacteriophage holin family HP1</t>
  </si>
  <si>
    <t>PF16081</t>
  </si>
  <si>
    <t>Phage_holin_7_1</t>
  </si>
  <si>
    <t>Mycobacterial 2 TMS Phage Holin (M2 Hol) Family</t>
  </si>
  <si>
    <t>PF16082</t>
  </si>
  <si>
    <t>Phage_holin_2_4</t>
  </si>
  <si>
    <t>Bacteriophage holin family, superfamily II-like</t>
  </si>
  <si>
    <t>PF16083</t>
  </si>
  <si>
    <t>Phage_holin_3_3</t>
  </si>
  <si>
    <t>LydA holin phage, holin superfamily III</t>
  </si>
  <si>
    <t>PF16084</t>
  </si>
  <si>
    <t>LydB</t>
  </si>
  <si>
    <t>LydA-holin antagonist</t>
  </si>
  <si>
    <t>PF16085</t>
  </si>
  <si>
    <t>Phage_holin_3_5</t>
  </si>
  <si>
    <t>Bacteriophage holin Hol, superfamily III</t>
  </si>
  <si>
    <t>PF16086</t>
  </si>
  <si>
    <t>DUF4816</t>
  </si>
  <si>
    <t>Domain of unknown function (DUF4816)</t>
  </si>
  <si>
    <t>PF16087</t>
  </si>
  <si>
    <t>DUF4817</t>
  </si>
  <si>
    <t>Domain of unknown function (DUF4817)</t>
  </si>
  <si>
    <t>PF16088</t>
  </si>
  <si>
    <t>UPF693</t>
  </si>
  <si>
    <t>UPF693 family</t>
  </si>
  <si>
    <t>PF16089</t>
  </si>
  <si>
    <t>DUF4818</t>
  </si>
  <si>
    <t>Domain of unknown function (DUF4818)</t>
  </si>
  <si>
    <t>PF16090</t>
  </si>
  <si>
    <t>DUF4819</t>
  </si>
  <si>
    <t>Domain of unknown function (DUF4819)</t>
  </si>
  <si>
    <t>PF16091</t>
  </si>
  <si>
    <t>PF16092</t>
  </si>
  <si>
    <t>DUF4821</t>
  </si>
  <si>
    <t>Domain of unknown function (DUF4821)</t>
  </si>
  <si>
    <t>PF16093</t>
  </si>
  <si>
    <t>PAC4</t>
  </si>
  <si>
    <t>Proteasome assembly chaperone 4</t>
  </si>
  <si>
    <t>PF16094</t>
  </si>
  <si>
    <t>PAC1</t>
  </si>
  <si>
    <t>PF16095</t>
  </si>
  <si>
    <t>COR</t>
  </si>
  <si>
    <t>C-terminal of Roc, COR, domain</t>
  </si>
  <si>
    <t>PF16096</t>
  </si>
  <si>
    <t>FXR_C1</t>
  </si>
  <si>
    <t xml:space="preserve">Fragile X-related 1 protein C-terminal region 2 </t>
  </si>
  <si>
    <t>PF16097</t>
  </si>
  <si>
    <t>FXR_C3</t>
  </si>
  <si>
    <t xml:space="preserve">Fragile X-related 1 protein C-terminal region 3 </t>
  </si>
  <si>
    <t>PF16098</t>
  </si>
  <si>
    <t>FXMR_C2</t>
  </si>
  <si>
    <t>Fragile X-related mental retardation protein C-terminal region 2</t>
  </si>
  <si>
    <t>PF16099</t>
  </si>
  <si>
    <t>RMI1_C</t>
  </si>
  <si>
    <t>Recq-mediated genome instability protein 1, C-terminal OB-fold</t>
  </si>
  <si>
    <t>PF16100</t>
  </si>
  <si>
    <t>RMI2</t>
  </si>
  <si>
    <t>RecQ-mediated genome instability protein 2</t>
  </si>
  <si>
    <t>PF16101</t>
  </si>
  <si>
    <t>PRIMA1</t>
  </si>
  <si>
    <t>Proline-rich membrane anchor 1</t>
  </si>
  <si>
    <t>PF16102</t>
  </si>
  <si>
    <t>ACTH_assoc</t>
  </si>
  <si>
    <t>ACTH-associated domain</t>
  </si>
  <si>
    <t>PF16103</t>
  </si>
  <si>
    <t>DUF4822</t>
  </si>
  <si>
    <t>Domain of unknown function (DUF4822)</t>
  </si>
  <si>
    <t>PF16104</t>
  </si>
  <si>
    <t>FPRL1_inhibitor</t>
  </si>
  <si>
    <t>Formyl peptide receptor-like 1 inhibitory protein</t>
  </si>
  <si>
    <t>PF16105</t>
  </si>
  <si>
    <t>DUF4823</t>
  </si>
  <si>
    <t>Domain of unknown function (DUF4823)</t>
  </si>
  <si>
    <t>PF16106</t>
  </si>
  <si>
    <t>DUF4824</t>
  </si>
  <si>
    <t>Domain of unknown function (DUF4824)</t>
  </si>
  <si>
    <t>PF16107</t>
  </si>
  <si>
    <t>DUF4825</t>
  </si>
  <si>
    <t>Domain of unknown function (DUF4825)</t>
  </si>
  <si>
    <t>PF16108</t>
  </si>
  <si>
    <t>DUF4826</t>
  </si>
  <si>
    <t>Domain of unknown function (DUF4826)</t>
  </si>
  <si>
    <t>PF16109</t>
  </si>
  <si>
    <t>DUF4827</t>
  </si>
  <si>
    <t>Domain of unknown function (DUF4827)</t>
  </si>
  <si>
    <t>PF16110</t>
  </si>
  <si>
    <t>DUF4828</t>
  </si>
  <si>
    <t>Domain of unknown function (DUF4828)</t>
  </si>
  <si>
    <t>PF16111</t>
  </si>
  <si>
    <t>DUF4829</t>
  </si>
  <si>
    <t>Domain of unknown function (DUF4829)</t>
  </si>
  <si>
    <t>PF16112</t>
  </si>
  <si>
    <t>PF16113</t>
  </si>
  <si>
    <t>ECH_2</t>
  </si>
  <si>
    <t>PF16114</t>
  </si>
  <si>
    <t>Citrate_bind</t>
  </si>
  <si>
    <t>ATP citrate lyase citrate-binding</t>
  </si>
  <si>
    <t>PF16115</t>
  </si>
  <si>
    <t>DUF4831</t>
  </si>
  <si>
    <t>Domain of unknown function (DUF4831)</t>
  </si>
  <si>
    <t>PF16116</t>
  </si>
  <si>
    <t>DUF4832</t>
  </si>
  <si>
    <t>Domain of unknown function (DUF4832)</t>
  </si>
  <si>
    <t>PF16117</t>
  </si>
  <si>
    <t>DUF4833</t>
  </si>
  <si>
    <t>Domain of unknown function (DUF4833)</t>
  </si>
  <si>
    <t>PF16118</t>
  </si>
  <si>
    <t>DUF4834</t>
  </si>
  <si>
    <t>Domain of unknown function (DUF4834)</t>
  </si>
  <si>
    <t>PF16119</t>
  </si>
  <si>
    <t>DUF4835</t>
  </si>
  <si>
    <t>Domain of unknown function (DUF4835)</t>
  </si>
  <si>
    <t>PF16120</t>
  </si>
  <si>
    <t>DUF4836</t>
  </si>
  <si>
    <t>Domain of unknown function (DUF4836)</t>
  </si>
  <si>
    <t>PF16121</t>
  </si>
  <si>
    <t>4S_S4_C</t>
  </si>
  <si>
    <t>4S ribosomal protein S4 C-terminus</t>
  </si>
  <si>
    <t>PF16122</t>
  </si>
  <si>
    <t>4S_SA_C</t>
  </si>
  <si>
    <t>4S ribosomal protein SA C-terminus</t>
  </si>
  <si>
    <t>PF16123</t>
  </si>
  <si>
    <t>HAGH_C</t>
  </si>
  <si>
    <t>Hydroxyacylglutathione hydrolase C-terminus</t>
  </si>
  <si>
    <t>PF16124</t>
  </si>
  <si>
    <t>RecQ_Zn_bind</t>
  </si>
  <si>
    <t>RecQ zinc-binding</t>
  </si>
  <si>
    <t>PF16125</t>
  </si>
  <si>
    <t>DUF4837</t>
  </si>
  <si>
    <t>Domain of unknown function (DUF4837)</t>
  </si>
  <si>
    <t>PF16126</t>
  </si>
  <si>
    <t>DUF4838</t>
  </si>
  <si>
    <t>Domain of unknown function (DUF4838)</t>
  </si>
  <si>
    <t>PF16127</t>
  </si>
  <si>
    <t>DUF4839</t>
  </si>
  <si>
    <t>Domain of unknown function (DUF4839)</t>
  </si>
  <si>
    <t>PF16128</t>
  </si>
  <si>
    <t>PF16129</t>
  </si>
  <si>
    <t>DUF4841</t>
  </si>
  <si>
    <t>Domain of unknown function (DUF4841)</t>
  </si>
  <si>
    <t>PF16130</t>
  </si>
  <si>
    <t>DUF4842</t>
  </si>
  <si>
    <t>Domain of unknown function (DUF4842)</t>
  </si>
  <si>
    <t>PF16131</t>
  </si>
  <si>
    <t>Torus</t>
  </si>
  <si>
    <t>Torus domain</t>
  </si>
  <si>
    <t>PF16132</t>
  </si>
  <si>
    <t>DUF4843</t>
  </si>
  <si>
    <t>Domain of unknown function (DUF4843)</t>
  </si>
  <si>
    <t>PF16133</t>
  </si>
  <si>
    <t>DUF4844</t>
  </si>
  <si>
    <t>Domain of unknown function (DUF4844)</t>
  </si>
  <si>
    <t>PF16134</t>
  </si>
  <si>
    <t>THOC2_N</t>
  </si>
  <si>
    <t>THO complex subunit 2 N-terminus</t>
  </si>
  <si>
    <t>PF16135</t>
  </si>
  <si>
    <t>Jas</t>
  </si>
  <si>
    <t>TPL-binding domain in jasmonate signalling</t>
  </si>
  <si>
    <t>PF16136</t>
  </si>
  <si>
    <t>NINJA_B</t>
  </si>
  <si>
    <t>Putative nuclear localisation signal</t>
  </si>
  <si>
    <t>PF16137</t>
  </si>
  <si>
    <t>DUF4845</t>
  </si>
  <si>
    <t>Domain of unknown function (DUF4845)</t>
  </si>
  <si>
    <t>PF16138</t>
  </si>
  <si>
    <t>DUF4846</t>
  </si>
  <si>
    <t>Domain of unknown function (4846)</t>
  </si>
  <si>
    <t>PF16139</t>
  </si>
  <si>
    <t>DUF4847</t>
  </si>
  <si>
    <t>Domain of unknown function (DUF4847)</t>
  </si>
  <si>
    <t>PF16140</t>
  </si>
  <si>
    <t>DUF4848</t>
  </si>
  <si>
    <t>Domain of unknown function (DUF4848)</t>
  </si>
  <si>
    <t>PF16141</t>
  </si>
  <si>
    <t>DUF4849</t>
  </si>
  <si>
    <t>Putative glycoside hydrolase Family 18, chitinase_18</t>
  </si>
  <si>
    <t>PF16142</t>
  </si>
  <si>
    <t>PF16143</t>
  </si>
  <si>
    <t>DUF4851</t>
  </si>
  <si>
    <t>Domain of unknown function (DUF4851)</t>
  </si>
  <si>
    <t>PF16144</t>
  </si>
  <si>
    <t>DUF4852</t>
  </si>
  <si>
    <t>Domain of unknown function (DUF4852)</t>
  </si>
  <si>
    <t>PF16145</t>
  </si>
  <si>
    <t>DUF4853</t>
  </si>
  <si>
    <t>Domain of unknown function (DUF4853)</t>
  </si>
  <si>
    <t>PF16146</t>
  </si>
  <si>
    <t>DUF4854</t>
  </si>
  <si>
    <t>Domain of unknown function (DUF4854)</t>
  </si>
  <si>
    <t>PF16147</t>
  </si>
  <si>
    <t>DUF4855</t>
  </si>
  <si>
    <t>Domain of unknown function (DUF4855)</t>
  </si>
  <si>
    <t>PF16148</t>
  </si>
  <si>
    <t>DUF4856</t>
  </si>
  <si>
    <t>Domain of unknown function (DUF4856)</t>
  </si>
  <si>
    <t>PF16149</t>
  </si>
  <si>
    <t>DUF4857</t>
  </si>
  <si>
    <t>Domain of unknown function (DUF4857)</t>
  </si>
  <si>
    <t>PF16150</t>
  </si>
  <si>
    <t>DUF4858</t>
  </si>
  <si>
    <t>Domain of unknown function (DUF4858)</t>
  </si>
  <si>
    <t>PF16151</t>
  </si>
  <si>
    <t>DUF4859</t>
  </si>
  <si>
    <t>Domain of unknown function (DUF4859)</t>
  </si>
  <si>
    <t>PF16152</t>
  </si>
  <si>
    <t>PF16153</t>
  </si>
  <si>
    <t>DUF4861</t>
  </si>
  <si>
    <t>Domain of unknown function (DUF4861)</t>
  </si>
  <si>
    <t>PF16154</t>
  </si>
  <si>
    <t>DUF4862</t>
  </si>
  <si>
    <t>Domain of unknown function (DUF4862)</t>
  </si>
  <si>
    <t>PF16155</t>
  </si>
  <si>
    <t>DUF4863</t>
  </si>
  <si>
    <t>Domain of unknown function (DUF4863)</t>
  </si>
  <si>
    <t>PF16156</t>
  </si>
  <si>
    <t>DUF4864</t>
  </si>
  <si>
    <t>Domain of unknown function (DUF4864)</t>
  </si>
  <si>
    <t>PF16157</t>
  </si>
  <si>
    <t>DUF4865</t>
  </si>
  <si>
    <t>Domain of unknown function (DUF4865)</t>
  </si>
  <si>
    <t>PF16158</t>
  </si>
  <si>
    <t>N_BRCA1_IG</t>
  </si>
  <si>
    <t>Ig-like domain from next to BRCA1 gene</t>
  </si>
  <si>
    <t>PF16159</t>
  </si>
  <si>
    <t>FOXP-CC</t>
  </si>
  <si>
    <t>FOXP coiled-coil domain</t>
  </si>
  <si>
    <t>PF16160</t>
  </si>
  <si>
    <t>DUF4866</t>
  </si>
  <si>
    <t>Domain of unknown function (DUF4866)</t>
  </si>
  <si>
    <t>PF16161</t>
  </si>
  <si>
    <t>DUF4867</t>
  </si>
  <si>
    <t>Domain of unknown function (DUF4867)</t>
  </si>
  <si>
    <t>PF16162</t>
  </si>
  <si>
    <t>DUF4868</t>
  </si>
  <si>
    <t>Domain of unknown function (DUF4868)</t>
  </si>
  <si>
    <t>PF16163</t>
  </si>
  <si>
    <t>DUF4869</t>
  </si>
  <si>
    <t>Domain of unknown function (DUF4869)</t>
  </si>
  <si>
    <t>PF16164</t>
  </si>
  <si>
    <t>VWA_N2</t>
  </si>
  <si>
    <t>PF16165</t>
  </si>
  <si>
    <t>Ferlin_C</t>
  </si>
  <si>
    <t>Ferlin C-terminus</t>
  </si>
  <si>
    <t>PF16166</t>
  </si>
  <si>
    <t>TIC2</t>
  </si>
  <si>
    <t>Chloroplast import apparatus Tic2-like</t>
  </si>
  <si>
    <t>PF16167</t>
  </si>
  <si>
    <t>DUF4871</t>
  </si>
  <si>
    <t>Domain of unknown function (DUF4871)</t>
  </si>
  <si>
    <t>PF16168</t>
  </si>
  <si>
    <t>AIDA</t>
  </si>
  <si>
    <t xml:space="preserve">Adhesin of bacterial autotransporter system, probable stalk </t>
  </si>
  <si>
    <t>PF16169</t>
  </si>
  <si>
    <t>DUF4872</t>
  </si>
  <si>
    <t>Domain of unknown function (DUF4872)</t>
  </si>
  <si>
    <t>PF16170</t>
  </si>
  <si>
    <t>DUF4873</t>
  </si>
  <si>
    <t>Domain of unknown function (DUF4873)</t>
  </si>
  <si>
    <t>PF16171</t>
  </si>
  <si>
    <t>CENP-T_N</t>
  </si>
  <si>
    <t>Centromere kinetochore component CENP-T N-terminus</t>
  </si>
  <si>
    <t>PF16172</t>
  </si>
  <si>
    <t>DOCK_N</t>
  </si>
  <si>
    <t>DOCK N-terminus</t>
  </si>
  <si>
    <t>PF16173</t>
  </si>
  <si>
    <t>DUF4874</t>
  </si>
  <si>
    <t>Domain of unknown function (DUF4874)</t>
  </si>
  <si>
    <t>PF16174</t>
  </si>
  <si>
    <t>IHABP4_N</t>
  </si>
  <si>
    <t>Intracellular hyaluronan-binding protein 4 N-terminal</t>
  </si>
  <si>
    <t>PF16175</t>
  </si>
  <si>
    <t>DUF4875</t>
  </si>
  <si>
    <t>Domain of unknown function (DUF4875)</t>
  </si>
  <si>
    <t>PF16176</t>
  </si>
  <si>
    <t>T-box_assoc</t>
  </si>
  <si>
    <t>T-box transcription factor-associated</t>
  </si>
  <si>
    <t>PF16177</t>
  </si>
  <si>
    <t>ACAS_N</t>
  </si>
  <si>
    <t>Acetyl-coenzyme A synthetase N-terminus</t>
  </si>
  <si>
    <t>PF16178</t>
  </si>
  <si>
    <t>Anoct_dimer</t>
  </si>
  <si>
    <t>Dimerisation domain of Ca+-activated chloride-channel, anoctamin</t>
  </si>
  <si>
    <t>PF16179</t>
  </si>
  <si>
    <t>RHD_dimer</t>
  </si>
  <si>
    <t>Rel homology dimerisation domain</t>
  </si>
  <si>
    <t>PF16180</t>
  </si>
  <si>
    <t>RelB_leu_zip</t>
  </si>
  <si>
    <t>RelB leucine zipper</t>
  </si>
  <si>
    <t>PF16181</t>
  </si>
  <si>
    <t>RelB_transactiv</t>
  </si>
  <si>
    <t>RelB transactivation domain</t>
  </si>
  <si>
    <t>PF16182</t>
  </si>
  <si>
    <t>AbLIM_anchor</t>
  </si>
  <si>
    <t>Putative adherens-junction anchoring region of AbLIM</t>
  </si>
  <si>
    <t>PF16183</t>
  </si>
  <si>
    <t>Kinesin_assoc</t>
  </si>
  <si>
    <t>Kinesin-associated</t>
  </si>
  <si>
    <t>PF16184</t>
  </si>
  <si>
    <t>Cadherin_3</t>
  </si>
  <si>
    <t>PF16185</t>
  </si>
  <si>
    <t>MTABC_N</t>
  </si>
  <si>
    <t>Mitochondrial ABC-transporter N-terminal five TM region</t>
  </si>
  <si>
    <t>PF16186</t>
  </si>
  <si>
    <t>Arm_3</t>
  </si>
  <si>
    <t xml:space="preserve">Atypical Arm repeat </t>
  </si>
  <si>
    <t>PF16187</t>
  </si>
  <si>
    <t>Peptidase_M16_M</t>
  </si>
  <si>
    <t>Middle or third domain of peptidase_M16</t>
  </si>
  <si>
    <t>PF16188</t>
  </si>
  <si>
    <t>Peptidase_M24_C</t>
  </si>
  <si>
    <t>C-terminal region of peptidase_M24</t>
  </si>
  <si>
    <t>PF16189</t>
  </si>
  <si>
    <t>Creatinase_N_2</t>
  </si>
  <si>
    <t>PF16190</t>
  </si>
  <si>
    <t>E1_FCCH</t>
  </si>
  <si>
    <t>Ubiquitin-activating enzyme E1 FCCH domain</t>
  </si>
  <si>
    <t>PF16191</t>
  </si>
  <si>
    <t>E1_4HB</t>
  </si>
  <si>
    <t>Ubiquitin-activating enzyme E1 four-helix bundle</t>
  </si>
  <si>
    <t>PF16192</t>
  </si>
  <si>
    <t>PMT_4TMC</t>
  </si>
  <si>
    <t xml:space="preserve">C-terminal four TMM region of protein-O-mannosyltransferase </t>
  </si>
  <si>
    <t>PF16193</t>
  </si>
  <si>
    <t>AAA_assoc_2</t>
  </si>
  <si>
    <t>AAA C-terminal domain</t>
  </si>
  <si>
    <t>PF16195</t>
  </si>
  <si>
    <t>UBA2_C</t>
  </si>
  <si>
    <t>SUMO-activating enzyme subunit 2 C-terminus</t>
  </si>
  <si>
    <t>PF16196</t>
  </si>
  <si>
    <t>C1-set_C</t>
  </si>
  <si>
    <t>C1-set C-terminal domain</t>
  </si>
  <si>
    <t>PF16197</t>
  </si>
  <si>
    <t>KAsynt_C_assoc</t>
  </si>
  <si>
    <t>Ketoacyl-synthetase C-terminal extension</t>
  </si>
  <si>
    <t>PF16198</t>
  </si>
  <si>
    <t>TruB_C_2</t>
  </si>
  <si>
    <t>tRNA pseudouridylate synthase B C-terminal domain</t>
  </si>
  <si>
    <t>PF16199</t>
  </si>
  <si>
    <t>Radical_SAM_C</t>
  </si>
  <si>
    <t>Radical_SAM C-terminal domain</t>
  </si>
  <si>
    <t>PF16200</t>
  </si>
  <si>
    <t>Band_7_C</t>
  </si>
  <si>
    <t>C-terminal region of band_7</t>
  </si>
  <si>
    <t>PF16201</t>
  </si>
  <si>
    <t>NopRA1</t>
  </si>
  <si>
    <t>Nucleolar pre-ribosomal-associated protein 1</t>
  </si>
  <si>
    <t>PF16202</t>
  </si>
  <si>
    <t>BLM_N</t>
  </si>
  <si>
    <t>N-terminal region of Bloom syndrome protein</t>
  </si>
  <si>
    <t>PF16203</t>
  </si>
  <si>
    <t>ERCC3_RAD25_C</t>
  </si>
  <si>
    <t>ERCC3/RAD25/XPB C-terminal helicase</t>
  </si>
  <si>
    <t>PF16204</t>
  </si>
  <si>
    <t>BDHCT_assoc</t>
  </si>
  <si>
    <t>BDHCT-box associated domain on Bloom syndrome protein</t>
  </si>
  <si>
    <t>PF16205</t>
  </si>
  <si>
    <t>Ribosomal_S17_N</t>
  </si>
  <si>
    <t>Ribosomal_S17 N-terminal</t>
  </si>
  <si>
    <t>PF16206</t>
  </si>
  <si>
    <t>Mon2_C</t>
  </si>
  <si>
    <t>C-terminal region of Mon2 protein</t>
  </si>
  <si>
    <t>PF16207</t>
  </si>
  <si>
    <t>RAWUL</t>
  </si>
  <si>
    <t>RAWUL domain RING finger- and  WD4-associated ubiquitin-like</t>
  </si>
  <si>
    <t>PF16208</t>
  </si>
  <si>
    <t>Keratin_2_head</t>
  </si>
  <si>
    <t>Keratin type II head</t>
  </si>
  <si>
    <t>PF16209</t>
  </si>
  <si>
    <t>PhoLip_ATPase_N</t>
  </si>
  <si>
    <t>Phospholipid-translocating ATPase N-terminal</t>
  </si>
  <si>
    <t>PF16210</t>
  </si>
  <si>
    <t>Keratin_2_tail</t>
  </si>
  <si>
    <t>Keratin type II cytoskeletal 1 tail</t>
  </si>
  <si>
    <t>PF16211</t>
  </si>
  <si>
    <t>Histone_H2A_C</t>
  </si>
  <si>
    <t>C-terminus of histone H2A</t>
  </si>
  <si>
    <t>PF16212</t>
  </si>
  <si>
    <t>PhoLip_ATPase_C</t>
  </si>
  <si>
    <t>Phospholipid-translocating P-type ATPase C-terminal</t>
  </si>
  <si>
    <t>PF16213</t>
  </si>
  <si>
    <t>DCB</t>
  </si>
  <si>
    <t>Dimerisation and cyclophilin-binding domain of Mon2</t>
  </si>
  <si>
    <t>PF16214</t>
  </si>
  <si>
    <t>AC_N</t>
  </si>
  <si>
    <t>Adenylyl cyclase N-terminal extracellular and transmembrane region</t>
  </si>
  <si>
    <t>PF16215</t>
  </si>
  <si>
    <t>DUF4876</t>
  </si>
  <si>
    <t>Protein of unknown function (DUF4876)</t>
  </si>
  <si>
    <t>PF16216</t>
  </si>
  <si>
    <t>GxGYxYP_N</t>
  </si>
  <si>
    <t>GxGYxY sequence motif in domain of unknown function N-terminal</t>
  </si>
  <si>
    <t>PF16217</t>
  </si>
  <si>
    <t>M64_N</t>
  </si>
  <si>
    <t>Peptidase M64 N-terminus</t>
  </si>
  <si>
    <t>PF16218</t>
  </si>
  <si>
    <t>Peptidase family C11</t>
  </si>
  <si>
    <t>PF16219</t>
  </si>
  <si>
    <t>DUF4879</t>
  </si>
  <si>
    <t>Domain of unknown function (DUF4879)</t>
  </si>
  <si>
    <t>PF16220</t>
  </si>
  <si>
    <t>PF16221</t>
  </si>
  <si>
    <t>HTH_47</t>
  </si>
  <si>
    <t>winged helix-turn-helix</t>
  </si>
  <si>
    <t>PF16222</t>
  </si>
  <si>
    <t>DUF4881</t>
  </si>
  <si>
    <t>Domain of unknown function (DUF4881)</t>
  </si>
  <si>
    <t>PF16223</t>
  </si>
  <si>
    <t>DUF4882</t>
  </si>
  <si>
    <t>Domain of unknown function (DUF4882)</t>
  </si>
  <si>
    <t>PF16224</t>
  </si>
  <si>
    <t>DUF4883</t>
  </si>
  <si>
    <t>DOmain of unknown function (DUF4883)</t>
  </si>
  <si>
    <t>PF16225</t>
  </si>
  <si>
    <t>DUF4884</t>
  </si>
  <si>
    <t>Domain of unknown function (DUF4884)</t>
  </si>
  <si>
    <t>PF16226</t>
  </si>
  <si>
    <t>DUF4885</t>
  </si>
  <si>
    <t>Domain of unknown function (DUF4885)</t>
  </si>
  <si>
    <t>PF16227</t>
  </si>
  <si>
    <t>DUF4886</t>
  </si>
  <si>
    <t>Domain of unknown function (DUF4886)</t>
  </si>
  <si>
    <t>PF16228</t>
  </si>
  <si>
    <t>DUF4887</t>
  </si>
  <si>
    <t>Domain of unknown function (DUF4887)</t>
  </si>
  <si>
    <t>PF16229</t>
  </si>
  <si>
    <t>DUF4888</t>
  </si>
  <si>
    <t>Domain of unknown function (DUF4888)</t>
  </si>
  <si>
    <t>PF16230</t>
  </si>
  <si>
    <t>DUF4889</t>
  </si>
  <si>
    <t>Domain of unknown function (DUF4889)</t>
  </si>
  <si>
    <t>PF16231</t>
  </si>
  <si>
    <t>PF16232</t>
  </si>
  <si>
    <t>DUF4891</t>
  </si>
  <si>
    <t>Domain of unknown function (DUF4891)</t>
  </si>
  <si>
    <t>PF16233</t>
  </si>
  <si>
    <t>DUF4893</t>
  </si>
  <si>
    <t>Domain of unknown function (DUF4893)</t>
  </si>
  <si>
    <t>PF16234</t>
  </si>
  <si>
    <t>DUF4892</t>
  </si>
  <si>
    <t>Domain of unknown function (DUF4892)</t>
  </si>
  <si>
    <t>PF16235</t>
  </si>
  <si>
    <t>DUF4894</t>
  </si>
  <si>
    <t>Domain of unknown function (DUF4894)</t>
  </si>
  <si>
    <t>PF16236</t>
  </si>
  <si>
    <t>DUF4895</t>
  </si>
  <si>
    <t>Domain of unknown function (DUF4895)</t>
  </si>
  <si>
    <t>PF16237</t>
  </si>
  <si>
    <t>DUF4896</t>
  </si>
  <si>
    <t>Domain of unknown function (DUF4896)</t>
  </si>
  <si>
    <t>PF16238</t>
  </si>
  <si>
    <t>DUF4897</t>
  </si>
  <si>
    <t>Domain of unknown function (DUF4897)</t>
  </si>
  <si>
    <t>PF16239</t>
  </si>
  <si>
    <t>DUF4898</t>
  </si>
  <si>
    <t>Domain of unknown function (DUF4898)</t>
  </si>
  <si>
    <t>PF16240</t>
  </si>
  <si>
    <t>DUF4899</t>
  </si>
  <si>
    <t>Domain of unknown function (DUF4899)</t>
  </si>
  <si>
    <t>PF16241</t>
  </si>
  <si>
    <t>Domain of unknown function (DUF49)</t>
  </si>
  <si>
    <t>PF16242</t>
  </si>
  <si>
    <t>Pyrid_ox_like</t>
  </si>
  <si>
    <t>Pyridoxamine 5'-phosphate oxidase like</t>
  </si>
  <si>
    <t>PF16243</t>
  </si>
  <si>
    <t>Sm_like</t>
  </si>
  <si>
    <t>Sm_like domain</t>
  </si>
  <si>
    <t>PF16244</t>
  </si>
  <si>
    <t>PF16245</t>
  </si>
  <si>
    <t>PF16246</t>
  </si>
  <si>
    <t>PF16247</t>
  </si>
  <si>
    <t>PF16248</t>
  </si>
  <si>
    <t>DUF495</t>
  </si>
  <si>
    <t>Domain of unknown function (DUF495)</t>
  </si>
  <si>
    <t>PF16249</t>
  </si>
  <si>
    <t>Domain of unknown function (DUF496)</t>
  </si>
  <si>
    <t>PF16250</t>
  </si>
  <si>
    <t>Domain of unknown function (DUF497)</t>
  </si>
  <si>
    <t>PF16251</t>
  </si>
  <si>
    <t>NAR</t>
  </si>
  <si>
    <t>Nucleic acid-binding domain (NAR)</t>
  </si>
  <si>
    <t>PF16252</t>
  </si>
  <si>
    <t>Domain of unknown function (DUF498)</t>
  </si>
  <si>
    <t>PF16253</t>
  </si>
  <si>
    <t>Domain of unknown function (DUF499)</t>
  </si>
  <si>
    <t>PF16254</t>
  </si>
  <si>
    <t>PF16255</t>
  </si>
  <si>
    <t>Lipase_GDSL_lke</t>
  </si>
  <si>
    <t>PF16256</t>
  </si>
  <si>
    <t>DUF4911</t>
  </si>
  <si>
    <t>Domain of unknown function (DUF4911)</t>
  </si>
  <si>
    <t>PF16257</t>
  </si>
  <si>
    <t>UxaE</t>
  </si>
  <si>
    <t>tagaturonate epimerase</t>
  </si>
  <si>
    <t>PF16258</t>
  </si>
  <si>
    <t>DUF4912</t>
  </si>
  <si>
    <t>Domain of unknown function (DUF4912)</t>
  </si>
  <si>
    <t>PF16259</t>
  </si>
  <si>
    <t>DUF4913</t>
  </si>
  <si>
    <t>Domain of unknown function (DUF4913)</t>
  </si>
  <si>
    <t>PF16260</t>
  </si>
  <si>
    <t>DUF4914</t>
  </si>
  <si>
    <t>Domain of unknown function (DUF4914)</t>
  </si>
  <si>
    <t>PF16261</t>
  </si>
  <si>
    <t>DUF4915</t>
  </si>
  <si>
    <t>Domain of unknown function (DUF4915)</t>
  </si>
  <si>
    <t>PF16262</t>
  </si>
  <si>
    <t>DUF4916</t>
  </si>
  <si>
    <t>Domain of unknown function (DUF4916)</t>
  </si>
  <si>
    <t>PF16263</t>
  </si>
  <si>
    <t>DUF4917</t>
  </si>
  <si>
    <t>Domain of unknown function (DUF4917)</t>
  </si>
  <si>
    <t>PF16264</t>
  </si>
  <si>
    <t>SatD</t>
  </si>
  <si>
    <t>SatD family (SatD)</t>
  </si>
  <si>
    <t>PF16265</t>
  </si>
  <si>
    <t>DUF4918</t>
  </si>
  <si>
    <t>Domain of unknown function (DUF4918)</t>
  </si>
  <si>
    <t>PF16266</t>
  </si>
  <si>
    <t>DUF4919</t>
  </si>
  <si>
    <t>Domain of unknown function (DUF4919)</t>
  </si>
  <si>
    <t>PF16267</t>
  </si>
  <si>
    <t>PF16268</t>
  </si>
  <si>
    <t>DUF4921</t>
  </si>
  <si>
    <t>Domain of unknown function (DUF4921)</t>
  </si>
  <si>
    <t>PF16269</t>
  </si>
  <si>
    <t>DUF4922</t>
  </si>
  <si>
    <t>Domain of unknown function (DUF4922)</t>
  </si>
  <si>
    <t>PF16270</t>
  </si>
  <si>
    <t>DUF4923</t>
  </si>
  <si>
    <t>Domain of unknown function (DUF4923)</t>
  </si>
  <si>
    <t>PF16271</t>
  </si>
  <si>
    <t>DUF4924</t>
  </si>
  <si>
    <t>Domain of unknown function (DUF4924)</t>
  </si>
  <si>
    <t>PF16272</t>
  </si>
  <si>
    <t>DUF4925</t>
  </si>
  <si>
    <t>Domain of unknown function (DUF4925)</t>
  </si>
  <si>
    <t>PF16273</t>
  </si>
  <si>
    <t>NuDC</t>
  </si>
  <si>
    <t>Nuclear distribution C domain</t>
  </si>
  <si>
    <t>PF16274</t>
  </si>
  <si>
    <t>Qua1</t>
  </si>
  <si>
    <t>Qua1 domain</t>
  </si>
  <si>
    <t>PF16275</t>
  </si>
  <si>
    <t>SF1-HH</t>
  </si>
  <si>
    <t>Splicing factor 1 helix-hairpin domain</t>
  </si>
  <si>
    <t>PF16276</t>
  </si>
  <si>
    <t>NPM1-C</t>
  </si>
  <si>
    <t>Nucleophosmin C-terminal domain</t>
  </si>
  <si>
    <t>PF16277</t>
  </si>
  <si>
    <t>DUF4926</t>
  </si>
  <si>
    <t>Domain of unknown function (DUF4926)</t>
  </si>
  <si>
    <t>PF16278</t>
  </si>
  <si>
    <t>zf-C2HE</t>
  </si>
  <si>
    <t>C2HE / C2H2 / C2HC zinc-binding finger</t>
  </si>
  <si>
    <t>PF16279</t>
  </si>
  <si>
    <t>DUF4927</t>
  </si>
  <si>
    <t>Domain of unknown function (DUF4927)</t>
  </si>
  <si>
    <t>PF16280</t>
  </si>
  <si>
    <t>DUF4928</t>
  </si>
  <si>
    <t>Domain of unknown function (DUF4928)</t>
  </si>
  <si>
    <t>PF16282</t>
  </si>
  <si>
    <t>SANT_DAMP1_like</t>
  </si>
  <si>
    <t>SANT/Myb-like domain of DAMP1</t>
  </si>
  <si>
    <t>PF16283</t>
  </si>
  <si>
    <t>DUF4929</t>
  </si>
  <si>
    <t>Domain of unknown function (DUF4929)</t>
  </si>
  <si>
    <t>PF16284</t>
  </si>
  <si>
    <t>PF16285</t>
  </si>
  <si>
    <t>DUF4931</t>
  </si>
  <si>
    <t>Domain of unknown function (DUF4931)</t>
  </si>
  <si>
    <t>PF16286</t>
  </si>
  <si>
    <t>DUF4932</t>
  </si>
  <si>
    <t>Domain of unknown function (DUF4932)</t>
  </si>
  <si>
    <t>PF16287</t>
  </si>
  <si>
    <t>DUF4933</t>
  </si>
  <si>
    <t>Domain of unknown function (DUF4933)</t>
  </si>
  <si>
    <t>PF16288</t>
  </si>
  <si>
    <t>DUF4934</t>
  </si>
  <si>
    <t>Domain of unknown function (DUF4934)</t>
  </si>
  <si>
    <t>PF16289</t>
  </si>
  <si>
    <t>DUF4935</t>
  </si>
  <si>
    <t>Domain of unknown function (DUF4935)</t>
  </si>
  <si>
    <t>PF16290</t>
  </si>
  <si>
    <t>DUF4936</t>
  </si>
  <si>
    <t>Domain of unknown function (DUF4936)</t>
  </si>
  <si>
    <t>PF16291</t>
  </si>
  <si>
    <t>DUF4937</t>
  </si>
  <si>
    <t>Domain of unknown function (DUF4937</t>
  </si>
  <si>
    <t>PF16292</t>
  </si>
  <si>
    <t>DUF4938</t>
  </si>
  <si>
    <t>Domain of unknown function (DUF4938)</t>
  </si>
  <si>
    <t>PF16293</t>
  </si>
  <si>
    <t>zf-C2H2_9</t>
  </si>
  <si>
    <t>C2H2 type zinc-finger (1 copy)</t>
  </si>
  <si>
    <t>PF16294</t>
  </si>
  <si>
    <t>RSB_motif</t>
  </si>
  <si>
    <t>RNSP1-SAP18 binding (RSB) motif</t>
  </si>
  <si>
    <t>PF16295</t>
  </si>
  <si>
    <t>TetR_C_1</t>
  </si>
  <si>
    <t>Tetracycline repressor, C-terminal all-alpha domain</t>
  </si>
  <si>
    <t>PF16296</t>
  </si>
  <si>
    <t>TM_PBP2_N</t>
  </si>
  <si>
    <t>N-terminal of TM subunit in PBP-dependent ABC transporters</t>
  </si>
  <si>
    <t>PF16297</t>
  </si>
  <si>
    <t>DUF4939</t>
  </si>
  <si>
    <t>Domain of unknown function (DUF4939)</t>
  </si>
  <si>
    <t>PF16298</t>
  </si>
  <si>
    <t>PF16299</t>
  </si>
  <si>
    <t>DUF4941</t>
  </si>
  <si>
    <t>Domain of unknown function (DUF4941)</t>
  </si>
  <si>
    <t>PF16300</t>
  </si>
  <si>
    <t>WD4_4</t>
  </si>
  <si>
    <t>Type of WD4 repeat</t>
  </si>
  <si>
    <t>PF16301</t>
  </si>
  <si>
    <t>DUF4943</t>
  </si>
  <si>
    <t>Domain of unknown function (DUF4943)</t>
  </si>
  <si>
    <t>PF16302</t>
  </si>
  <si>
    <t>DUF4944</t>
  </si>
  <si>
    <t>Domain of unknown function (DUF4944)</t>
  </si>
  <si>
    <t>PF16303</t>
  </si>
  <si>
    <t>DUF4945</t>
  </si>
  <si>
    <t>Domain of unknown function (DUF4945)</t>
  </si>
  <si>
    <t>PF16304</t>
  </si>
  <si>
    <t>DUF4946</t>
  </si>
  <si>
    <t>Domain of unknown function (DUF4946)</t>
  </si>
  <si>
    <t>PF16305</t>
  </si>
  <si>
    <t>DUF4947</t>
  </si>
  <si>
    <t>Domain of unknown function (DUF4947)</t>
  </si>
  <si>
    <t>PF16306</t>
  </si>
  <si>
    <t>DUF4948</t>
  </si>
  <si>
    <t>Domain of unknown function (DUF4948)</t>
  </si>
  <si>
    <t>PF16307</t>
  </si>
  <si>
    <t>DUF4949</t>
  </si>
  <si>
    <t>Domain of unknown function (DUF4949)</t>
  </si>
  <si>
    <t>PF16308</t>
  </si>
  <si>
    <t>PF16309</t>
  </si>
  <si>
    <t>DUF4951</t>
  </si>
  <si>
    <t>Domian of unknown function (DUF4951)</t>
  </si>
  <si>
    <t>PF16310</t>
  </si>
  <si>
    <t>DUF4952</t>
  </si>
  <si>
    <t>Domian of unknown function (DUF4952)</t>
  </si>
  <si>
    <t>PF16311</t>
  </si>
  <si>
    <t>TMEM1</t>
  </si>
  <si>
    <t>Transmembrane protein 1</t>
  </si>
  <si>
    <t>PF16312</t>
  </si>
  <si>
    <t>Oberon_cc</t>
  </si>
  <si>
    <t>Coiled-coil region of Oberon</t>
  </si>
  <si>
    <t>PF16313</t>
  </si>
  <si>
    <t>DUF4953</t>
  </si>
  <si>
    <t>Met-zincin</t>
  </si>
  <si>
    <t>PF16314</t>
  </si>
  <si>
    <t>DUF4954</t>
  </si>
  <si>
    <t>Domain of unknown function (DUF4954)</t>
  </si>
  <si>
    <t>PF16315</t>
  </si>
  <si>
    <t>DUF4955</t>
  </si>
  <si>
    <t>Domain of unknown function (DUF4955)</t>
  </si>
  <si>
    <t>PF16316</t>
  </si>
  <si>
    <t>DUF4956</t>
  </si>
  <si>
    <t>Domain of unknown function (DUF4956)</t>
  </si>
  <si>
    <t>PF16317</t>
  </si>
  <si>
    <t>Glyco_hydro_99</t>
  </si>
  <si>
    <t>Glycosyl hydrolase family 99</t>
  </si>
  <si>
    <t>PF16318</t>
  </si>
  <si>
    <t>DUF4957</t>
  </si>
  <si>
    <t>Domain of unknown function (DUF4957)</t>
  </si>
  <si>
    <t>PF16319</t>
  </si>
  <si>
    <t>DUF4958</t>
  </si>
  <si>
    <t>Domain of unknown function (DUF4958)</t>
  </si>
  <si>
    <t>PF16320</t>
  </si>
  <si>
    <t>Ribosomal_L12_N</t>
  </si>
  <si>
    <t>Ribosomal protein L7/L12 dimerisation domain</t>
  </si>
  <si>
    <t>PF16321</t>
  </si>
  <si>
    <t>Ribosom_S3AE_C</t>
  </si>
  <si>
    <t>Sigma 54 modulation/S3EA ribosomal protein C terminus</t>
  </si>
  <si>
    <t>PF16322</t>
  </si>
  <si>
    <t>Tub_N</t>
  </si>
  <si>
    <t>Tubby N-terminal</t>
  </si>
  <si>
    <t>PF16323</t>
  </si>
  <si>
    <t>DUF4959</t>
  </si>
  <si>
    <t>Domain of unknown function (DUF4959)</t>
  </si>
  <si>
    <t>PF16324</t>
  </si>
  <si>
    <t>PF16325</t>
  </si>
  <si>
    <t>Peptidase_U32_C</t>
  </si>
  <si>
    <t>Peptidase family U32 C-terminal domain</t>
  </si>
  <si>
    <t>PF16326</t>
  </si>
  <si>
    <t>ABC_tran_CTD</t>
  </si>
  <si>
    <t>ABC transporter C-terminal domain</t>
  </si>
  <si>
    <t>PF16327</t>
  </si>
  <si>
    <t>CcmF_C</t>
  </si>
  <si>
    <t>Cytochrome c-type biogenesis protein CcmF C-terminal</t>
  </si>
  <si>
    <t>PF16328</t>
  </si>
  <si>
    <t>DUF4961</t>
  </si>
  <si>
    <t>Domain of unknown function (DUF4961)</t>
  </si>
  <si>
    <t>PF16329</t>
  </si>
  <si>
    <t>Pestivirus_E2</t>
  </si>
  <si>
    <t>Pestivirus envelope glycoprotein E2</t>
  </si>
  <si>
    <t>PF16330</t>
  </si>
  <si>
    <t>MukB_hinge</t>
  </si>
  <si>
    <t>MukB hinge domain</t>
  </si>
  <si>
    <t>PF16331</t>
  </si>
  <si>
    <t>TolA_bind_tri</t>
  </si>
  <si>
    <t>TolA binding protein trimerisation</t>
  </si>
  <si>
    <t>PF16332</t>
  </si>
  <si>
    <t>DUF4962</t>
  </si>
  <si>
    <t>Domain of unknown function (DUF4962)</t>
  </si>
  <si>
    <t>PF16334</t>
  </si>
  <si>
    <t>DUF4964</t>
  </si>
  <si>
    <t>Domain of unknown function (DUF4964)</t>
  </si>
  <si>
    <t>PF16335</t>
  </si>
  <si>
    <t>DUF4965</t>
  </si>
  <si>
    <t>Domain of unknown function (DUF4965)</t>
  </si>
  <si>
    <t>PF16338</t>
  </si>
  <si>
    <t>DUF4968</t>
  </si>
  <si>
    <t>Domain of unknown function (DUF4968)</t>
  </si>
  <si>
    <t>PF16339</t>
  </si>
  <si>
    <t>DUF4969</t>
  </si>
  <si>
    <t>Domain of unknown function (DUF4969)</t>
  </si>
  <si>
    <t>PF16341</t>
  </si>
  <si>
    <t>DUF4971</t>
  </si>
  <si>
    <t>Domain of unknown function (DUF4971)</t>
  </si>
  <si>
    <t>PF16342</t>
  </si>
  <si>
    <t>DUF4972</t>
  </si>
  <si>
    <t>Domain of unknown function (DUF4972)</t>
  </si>
  <si>
    <t>PF16343</t>
  </si>
  <si>
    <t>DUF4973</t>
  </si>
  <si>
    <t>Domain of unknown function (DUF4973)</t>
  </si>
  <si>
    <t>PF16344</t>
  </si>
  <si>
    <t>DUF4974</t>
  </si>
  <si>
    <t>Domain of unknown function (DUF4974)</t>
  </si>
  <si>
    <t>PF16346</t>
  </si>
  <si>
    <t>DUF4975</t>
  </si>
  <si>
    <t>Domain of unknown function (DUF4975)</t>
  </si>
  <si>
    <t>PF16347</t>
  </si>
  <si>
    <t>DUF4976</t>
  </si>
  <si>
    <t>Domain of unknown function (DUF4976)</t>
  </si>
  <si>
    <t>PF16348</t>
  </si>
  <si>
    <t>Corona_NSP4_C</t>
  </si>
  <si>
    <t>Coronavirus nonstructural protein 4 C-terminus</t>
  </si>
  <si>
    <t>PF16349</t>
  </si>
  <si>
    <t>DUF4978</t>
  </si>
  <si>
    <t>Domain of unknown function (DUF4978)</t>
  </si>
  <si>
    <t>PF16350</t>
  </si>
  <si>
    <t>FAO_M</t>
  </si>
  <si>
    <t>FAD dependent oxidoreductase central domain</t>
  </si>
  <si>
    <t>PF16351</t>
  </si>
  <si>
    <t>DUF4979</t>
  </si>
  <si>
    <t>Domain of unknown function (DUF4979)</t>
  </si>
  <si>
    <t>PF16352</t>
  </si>
  <si>
    <t>PF16353</t>
  </si>
  <si>
    <t>DUF4981</t>
  </si>
  <si>
    <t>Domain of unknown function(DUF4981)</t>
  </si>
  <si>
    <t>PF16355</t>
  </si>
  <si>
    <t>DUF4982</t>
  </si>
  <si>
    <t>Domain of unknown function (DUF4982)</t>
  </si>
  <si>
    <t>PF16356</t>
  </si>
  <si>
    <t>DUF4983</t>
  </si>
  <si>
    <t>Domain of unknown function (DUF4983)</t>
  </si>
  <si>
    <t>PF16357</t>
  </si>
  <si>
    <t>PepSY_TM_like_2</t>
  </si>
  <si>
    <t>Putative PepSY_TM-like</t>
  </si>
  <si>
    <t>PF16358</t>
  </si>
  <si>
    <t>RcsF</t>
  </si>
  <si>
    <t>RcsF lipoprotein</t>
  </si>
  <si>
    <t>PF16359</t>
  </si>
  <si>
    <t>RcsD_ABL</t>
  </si>
  <si>
    <t>RcsD-ABL domain</t>
  </si>
  <si>
    <t>PF16360</t>
  </si>
  <si>
    <t>GTP-bdg_M</t>
  </si>
  <si>
    <t>GTP-binding GTPase Middle Region</t>
  </si>
  <si>
    <t>PF16361</t>
  </si>
  <si>
    <t>Peptidase_S8_N</t>
  </si>
  <si>
    <t>N-terminal of Subtilase family</t>
  </si>
  <si>
    <t>PF16362</t>
  </si>
  <si>
    <t>YaiA</t>
  </si>
  <si>
    <t>YaiA protein</t>
  </si>
  <si>
    <t>PF16363</t>
  </si>
  <si>
    <t>GDP_Man_Dehyd</t>
  </si>
  <si>
    <t>GDP-mannose 4,6 dehydratase</t>
  </si>
  <si>
    <t>PF16364</t>
  </si>
  <si>
    <t>Antigen_C</t>
  </si>
  <si>
    <t>Cell surface antigen C-terminus</t>
  </si>
  <si>
    <t>PF16365</t>
  </si>
  <si>
    <t>EutK_C</t>
  </si>
  <si>
    <t>Ethanolamine utilization protein EutK C-terminus</t>
  </si>
  <si>
    <t>PF16366</t>
  </si>
  <si>
    <t>CEBP_ZZ</t>
  </si>
  <si>
    <t>Cytoplasmic polyadenylation element-binding protein ZZ domain</t>
  </si>
  <si>
    <t>PF16367</t>
  </si>
  <si>
    <t>RRM_7</t>
  </si>
  <si>
    <t>RNA recognition motif</t>
  </si>
  <si>
    <t>PF16368</t>
  </si>
  <si>
    <t>CEBP1_N</t>
  </si>
  <si>
    <t>Cytoplasmic polyadenylation element-binding protein 1 N-terminus</t>
  </si>
  <si>
    <t>PF16369</t>
  </si>
  <si>
    <t>GH43_C</t>
  </si>
  <si>
    <t>C-terminal of Glycosyl hydrolases family 43</t>
  </si>
  <si>
    <t>PF16370</t>
  </si>
  <si>
    <t>MetallophosC</t>
  </si>
  <si>
    <t>C terminal of Calcineurin-like phosphoesterase</t>
  </si>
  <si>
    <t>PF16371</t>
  </si>
  <si>
    <t>MetallophosN</t>
  </si>
  <si>
    <t>N terminal of Calcineurin-like phosphoesterase</t>
  </si>
  <si>
    <t>PF16372</t>
  </si>
  <si>
    <t>DUF4984</t>
  </si>
  <si>
    <t>Domain of unknown function (DUF4984)</t>
  </si>
  <si>
    <t>PF16373</t>
  </si>
  <si>
    <t>DUF4985</t>
  </si>
  <si>
    <t xml:space="preserve">Domain of unknown function </t>
  </si>
  <si>
    <t>PF16374</t>
  </si>
  <si>
    <t>CIF</t>
  </si>
  <si>
    <t>Cycle inhibiting factor (CIF)</t>
  </si>
  <si>
    <t>PF16375</t>
  </si>
  <si>
    <t>DUF4986</t>
  </si>
  <si>
    <t>PF16376</t>
  </si>
  <si>
    <t>fragilysinNterm</t>
  </si>
  <si>
    <t>N-terminal domain of fragilysin</t>
  </si>
  <si>
    <t>PF16377</t>
  </si>
  <si>
    <t>DUF4987</t>
  </si>
  <si>
    <t>PF16378</t>
  </si>
  <si>
    <t>DUF4988</t>
  </si>
  <si>
    <t>PF16379</t>
  </si>
  <si>
    <t>DUF4989</t>
  </si>
  <si>
    <t>Domain of unknown function (DUF4989)</t>
  </si>
  <si>
    <t>PF16380</t>
  </si>
  <si>
    <t>PF16381</t>
  </si>
  <si>
    <t>Coatomer_g_Cpla</t>
  </si>
  <si>
    <t>Coatomer subunit gamma-1 C-terminal appendage platform</t>
  </si>
  <si>
    <t>PF16383</t>
  </si>
  <si>
    <t>DUF4992</t>
  </si>
  <si>
    <t>PF16384</t>
  </si>
  <si>
    <t>DUF4993</t>
  </si>
  <si>
    <t>PF16385</t>
  </si>
  <si>
    <t>DUF4994</t>
  </si>
  <si>
    <t>PF16386</t>
  </si>
  <si>
    <t>DUF4995</t>
  </si>
  <si>
    <t>PF16387</t>
  </si>
  <si>
    <t>DUF4996</t>
  </si>
  <si>
    <t>PF16388</t>
  </si>
  <si>
    <t>DUF4997</t>
  </si>
  <si>
    <t>PF16389</t>
  </si>
  <si>
    <t>DUF4998</t>
  </si>
  <si>
    <t>PF16390</t>
  </si>
  <si>
    <t>DUF4999</t>
  </si>
  <si>
    <t>PF16391</t>
  </si>
  <si>
    <t>DUF5</t>
  </si>
  <si>
    <t>PF16392</t>
  </si>
  <si>
    <t>PF16394</t>
  </si>
  <si>
    <t>Domain of unknown function (DUF53)</t>
  </si>
  <si>
    <t>PF16395</t>
  </si>
  <si>
    <t>Domain of unknown function (DUF54)</t>
  </si>
  <si>
    <t>PF16396</t>
  </si>
  <si>
    <t>Domain of unknown function (DUF55)</t>
  </si>
  <si>
    <t>PF16397</t>
  </si>
  <si>
    <t>Domain of unknown function (DUF56)</t>
  </si>
  <si>
    <t>PF16398</t>
  </si>
  <si>
    <t>Domain of unknown function (DUF57)</t>
  </si>
  <si>
    <t>PF16399</t>
  </si>
  <si>
    <t>Aquarius_N</t>
  </si>
  <si>
    <t>Intron-binding protein aquarius N-terminus</t>
  </si>
  <si>
    <t>PF16400</t>
  </si>
  <si>
    <t>Domain of unknown function (DUF58)</t>
  </si>
  <si>
    <t>PF16401</t>
  </si>
  <si>
    <t>Domain of unknown function (DUF59)</t>
  </si>
  <si>
    <t>PF16402</t>
  </si>
  <si>
    <t>Domain of unknown function (DUF51)</t>
  </si>
  <si>
    <t>PF16403</t>
  </si>
  <si>
    <t>DUF511</t>
  </si>
  <si>
    <t>Domain of unknown function (DUF511)</t>
  </si>
  <si>
    <t>PF16404</t>
  </si>
  <si>
    <t>Domain of unknown function (DUF512)</t>
  </si>
  <si>
    <t>PF16405</t>
  </si>
  <si>
    <t>DUF513</t>
  </si>
  <si>
    <t>Domain of unknown function (DUF513)</t>
  </si>
  <si>
    <t>PF16406</t>
  </si>
  <si>
    <t>DUF514</t>
  </si>
  <si>
    <t>Domain of unknown function (DUF514)</t>
  </si>
  <si>
    <t>PF16407</t>
  </si>
  <si>
    <t>PKD_2</t>
  </si>
  <si>
    <t>PKD-like family</t>
  </si>
  <si>
    <t>PF16408</t>
  </si>
  <si>
    <t>DUF516</t>
  </si>
  <si>
    <t>Domain of unknown function (DUF516)</t>
  </si>
  <si>
    <t>PF16409</t>
  </si>
  <si>
    <t>DUF517</t>
  </si>
  <si>
    <t>Domain of unknown function (DUF517)</t>
  </si>
  <si>
    <t>PF16410</t>
  </si>
  <si>
    <t>DUF518</t>
  </si>
  <si>
    <t>Domain of unknown function (DUF518)</t>
  </si>
  <si>
    <t>PF16411</t>
  </si>
  <si>
    <t>DUF519</t>
  </si>
  <si>
    <t>Domain of unknown function (DUF519)</t>
  </si>
  <si>
    <t>PF16412</t>
  </si>
  <si>
    <t>Domain of unknown function (DUF52)</t>
  </si>
  <si>
    <t>PF16413</t>
  </si>
  <si>
    <t>Mlh1_C</t>
  </si>
  <si>
    <t>DNA mismatch repair protein Mlh1 C-terminus</t>
  </si>
  <si>
    <t>PF16414</t>
  </si>
  <si>
    <t>NPC1_N</t>
  </si>
  <si>
    <t>Niemann-Pick C1 N terminus</t>
  </si>
  <si>
    <t>PF16415</t>
  </si>
  <si>
    <t>CNOT1_CAF1_bind</t>
  </si>
  <si>
    <t>CCR4-NOT transcription complex subunit 1 CAF1-binding domain</t>
  </si>
  <si>
    <t>PF16416</t>
  </si>
  <si>
    <t>GUN4_N</t>
  </si>
  <si>
    <t>ARM-like repeat domain, GUN4-N terminal</t>
  </si>
  <si>
    <t>PF16417</t>
  </si>
  <si>
    <t>CNOT1_TTP_bind</t>
  </si>
  <si>
    <t>CCR4-NOT transcription complex subunit 1 TTP binding domain</t>
  </si>
  <si>
    <t>PF16418</t>
  </si>
  <si>
    <t>CNOT1_HEAT</t>
  </si>
  <si>
    <t>CCR4-NOT transcription complex subunit 1 HEAT repeat</t>
  </si>
  <si>
    <t>PF16419</t>
  </si>
  <si>
    <t>CNOT1_HEAT_N</t>
  </si>
  <si>
    <t>PF16420</t>
  </si>
  <si>
    <t>ATG7_N</t>
  </si>
  <si>
    <t>Ubiquitin-like modifier-activating enzyme ATG7 N-terminus</t>
  </si>
  <si>
    <t>PF16421</t>
  </si>
  <si>
    <t>E2F_CC-MB</t>
  </si>
  <si>
    <t>E2F transcription factor CC-MB domain</t>
  </si>
  <si>
    <t>PF16422</t>
  </si>
  <si>
    <t>COE1_DBD</t>
  </si>
  <si>
    <t>Transcription factor COE1 DNA-binding domain</t>
  </si>
  <si>
    <t>PF16423</t>
  </si>
  <si>
    <t>COE1_HLH</t>
  </si>
  <si>
    <t>Transcription factor COE1 helix-loop-helix domain</t>
  </si>
  <si>
    <t>PF16424</t>
  </si>
  <si>
    <t>Domain of unknown function (DUF521)</t>
  </si>
  <si>
    <t>PF16425</t>
  </si>
  <si>
    <t>DUF522</t>
  </si>
  <si>
    <t>Domain of unknown function (DUF522)</t>
  </si>
  <si>
    <t>PF16426</t>
  </si>
  <si>
    <t>Domain of unknown function (DUF523)</t>
  </si>
  <si>
    <t>PF16427</t>
  </si>
  <si>
    <t>DUF524</t>
  </si>
  <si>
    <t>Domain of unknown function (DUF524)</t>
  </si>
  <si>
    <t>PF16428</t>
  </si>
  <si>
    <t>Domain of unknown function (DUF525)</t>
  </si>
  <si>
    <t>PF16429</t>
  </si>
  <si>
    <t>DUF526</t>
  </si>
  <si>
    <t>Domain of unknown function (DUF526)</t>
  </si>
  <si>
    <t>PF16430</t>
  </si>
  <si>
    <t>DUF527</t>
  </si>
  <si>
    <t>Domain of unknown function (DUF527)</t>
  </si>
  <si>
    <t>PF16431</t>
  </si>
  <si>
    <t>DUF528</t>
  </si>
  <si>
    <t>Domain of unknown function (DUF528)</t>
  </si>
  <si>
    <t>PF16432</t>
  </si>
  <si>
    <t>DUF529</t>
  </si>
  <si>
    <t>Domain of unknown function (DUF529)</t>
  </si>
  <si>
    <t>PF16433</t>
  </si>
  <si>
    <t>PF16434</t>
  </si>
  <si>
    <t>Domain of unknown function (DUF531)</t>
  </si>
  <si>
    <t>PF16435</t>
  </si>
  <si>
    <t>DUF532</t>
  </si>
  <si>
    <t>Domain of unknown function (DUF532)</t>
  </si>
  <si>
    <t>PF16436</t>
  </si>
  <si>
    <t>Domain of unknown function (DUF533)</t>
  </si>
  <si>
    <t>PF16437</t>
  </si>
  <si>
    <t>DUF534</t>
  </si>
  <si>
    <t>Domain of unknown function (DUF534)</t>
  </si>
  <si>
    <t>PF16438</t>
  </si>
  <si>
    <t>Domain of unknown function (DUF535)</t>
  </si>
  <si>
    <t>PF16439</t>
  </si>
  <si>
    <t>Domain of unknown function (DUF536)</t>
  </si>
  <si>
    <t>PF16440</t>
  </si>
  <si>
    <t>DUF537</t>
  </si>
  <si>
    <t>Domain of unknown function (DUF537)</t>
  </si>
  <si>
    <t>PF16441</t>
  </si>
  <si>
    <t>Domain of unknown function (DUF538)</t>
  </si>
  <si>
    <t>PF16442</t>
  </si>
  <si>
    <t>Domain of unknown function (DUF539)</t>
  </si>
  <si>
    <t>PF16443</t>
  </si>
  <si>
    <t>PF16444</t>
  </si>
  <si>
    <t>DUF541</t>
  </si>
  <si>
    <t>Domain of unknown function (DUF541)</t>
  </si>
  <si>
    <t>PF16445</t>
  </si>
  <si>
    <t>DUF542</t>
  </si>
  <si>
    <t>Domain of unknown function (DUF542)</t>
  </si>
  <si>
    <t>PF16446</t>
  </si>
  <si>
    <t>PF16447</t>
  </si>
  <si>
    <t>Domain of unknown function (DUF544)</t>
  </si>
  <si>
    <t>PF16448</t>
  </si>
  <si>
    <t>LapD_MoxY_N</t>
  </si>
  <si>
    <t>LapD/MoxY periplasmic domain</t>
  </si>
  <si>
    <t>PF16449</t>
  </si>
  <si>
    <t>MatB</t>
  </si>
  <si>
    <t>Fimbrillin MatB</t>
  </si>
  <si>
    <t>PF16450</t>
  </si>
  <si>
    <t>Prot_ATP_ID_OB</t>
  </si>
  <si>
    <t>Proteasomal ATPase OB/ID domain</t>
  </si>
  <si>
    <t>PF16451</t>
  </si>
  <si>
    <t>Spike_NTD</t>
  </si>
  <si>
    <t>Spike glycoprotein N-terminal domain</t>
  </si>
  <si>
    <t>PF16452</t>
  </si>
  <si>
    <t>Phage_CI_C</t>
  </si>
  <si>
    <t>Bacteriophage CI repressor C-terminal domain</t>
  </si>
  <si>
    <t>PF16453</t>
  </si>
  <si>
    <t>IQ_SEC7_PH</t>
  </si>
  <si>
    <t>PF16454</t>
  </si>
  <si>
    <t>PI3K_P85_iSH2</t>
  </si>
  <si>
    <t>Phosphatidylinositol 3-kinase regulatory subunit P85 inter-SH2 domain</t>
  </si>
  <si>
    <t>PF16455</t>
  </si>
  <si>
    <t>UBD</t>
  </si>
  <si>
    <t>Ubiquitin-binding domain</t>
  </si>
  <si>
    <t>PF16456</t>
  </si>
  <si>
    <t>YmgD</t>
  </si>
  <si>
    <t>YmgD protein</t>
  </si>
  <si>
    <t>PF16457</t>
  </si>
  <si>
    <t>PH_12</t>
  </si>
  <si>
    <t>PF16458</t>
  </si>
  <si>
    <t>Beta-prism_lec</t>
  </si>
  <si>
    <t>Beta-prism lectin</t>
  </si>
  <si>
    <t>PF16459</t>
  </si>
  <si>
    <t>Phage_TAC_13</t>
  </si>
  <si>
    <t>Phage tail assembly chaperone, TAC</t>
  </si>
  <si>
    <t>PF16460</t>
  </si>
  <si>
    <t>Phage_TTP_11</t>
  </si>
  <si>
    <t>Phage tail tube, TTP, lambda-like</t>
  </si>
  <si>
    <t>PF16461</t>
  </si>
  <si>
    <t>Phage_TTP_12</t>
  </si>
  <si>
    <t>Lambda phage tail tube protein, TTP</t>
  </si>
  <si>
    <t>PF16462</t>
  </si>
  <si>
    <t>Phage_TAC_14</t>
  </si>
  <si>
    <t>PF16463</t>
  </si>
  <si>
    <t>Phage_TTP_13</t>
  </si>
  <si>
    <t>Phage tail tube protein family</t>
  </si>
  <si>
    <t>PF16464</t>
  </si>
  <si>
    <t>DUF545</t>
  </si>
  <si>
    <t>Domain of unknown function (DUF545)</t>
  </si>
  <si>
    <t>PF16465</t>
  </si>
  <si>
    <t>DUF546</t>
  </si>
  <si>
    <t>Domain of unknown function (DUF546)</t>
  </si>
  <si>
    <t>PF16466</t>
  </si>
  <si>
    <t>Domain of unknown function (DUF547)</t>
  </si>
  <si>
    <t>PF16467</t>
  </si>
  <si>
    <t>DUF548</t>
  </si>
  <si>
    <t>Domain of unknown function (DUF548)</t>
  </si>
  <si>
    <t>PF16468</t>
  </si>
  <si>
    <t>DUF549</t>
  </si>
  <si>
    <t>Domain of unknown function (DUF549)</t>
  </si>
  <si>
    <t>PF16469</t>
  </si>
  <si>
    <t>NPA</t>
  </si>
  <si>
    <t>Nematode polyprotein allergen ABA-1</t>
  </si>
  <si>
    <t>PF16470</t>
  </si>
  <si>
    <t>S8_pro-domain</t>
  </si>
  <si>
    <t>Peptidase S8 pro-domain</t>
  </si>
  <si>
    <t>PF16471</t>
  </si>
  <si>
    <t>JIP_LZII</t>
  </si>
  <si>
    <t>JNK-interacting protein  leucine zipper II</t>
  </si>
  <si>
    <t>PF16472</t>
  </si>
  <si>
    <t>PF16473</t>
  </si>
  <si>
    <t>3' exoribonuclease, RNase T-like</t>
  </si>
  <si>
    <t>PF16474</t>
  </si>
  <si>
    <t>KIND</t>
  </si>
  <si>
    <t>Kinase non-catalytic C-lobe domain</t>
  </si>
  <si>
    <t>PF16475</t>
  </si>
  <si>
    <t>Domain of unknown function (DUF552)</t>
  </si>
  <si>
    <t>PF16476</t>
  </si>
  <si>
    <t>Domain of unknown function (DUF553)</t>
  </si>
  <si>
    <t>PF16477</t>
  </si>
  <si>
    <t>Domain of unknown function (DUF554)</t>
  </si>
  <si>
    <t>PF16478</t>
  </si>
  <si>
    <t>Domain of unknown function (DUF555)</t>
  </si>
  <si>
    <t>PF16479</t>
  </si>
  <si>
    <t>Domain of unknown function (DUF556)</t>
  </si>
  <si>
    <t>PF16480</t>
  </si>
  <si>
    <t>DUF557</t>
  </si>
  <si>
    <t>Domain of unknown function (DUF557)</t>
  </si>
  <si>
    <t>PF16481</t>
  </si>
  <si>
    <t>DUF558</t>
  </si>
  <si>
    <t>Domain of unknown function (DUF558)</t>
  </si>
  <si>
    <t>PF16482</t>
  </si>
  <si>
    <t>Staufen_C</t>
  </si>
  <si>
    <t>Staufen C-terminal domain</t>
  </si>
  <si>
    <t>PF16483</t>
  </si>
  <si>
    <t>Glyco_hydro_64</t>
  </si>
  <si>
    <t>Beta-1,3-glucanase</t>
  </si>
  <si>
    <t>PF16484</t>
  </si>
  <si>
    <t>CPT_N</t>
  </si>
  <si>
    <t>Carnitine O-palmitoyltransferase N-terminus</t>
  </si>
  <si>
    <t>PF16485</t>
  </si>
  <si>
    <t>PLN_propep</t>
  </si>
  <si>
    <t>Protealysin propeptide</t>
  </si>
  <si>
    <t>PF16486</t>
  </si>
  <si>
    <t>ArgoN</t>
  </si>
  <si>
    <t>N-terminal domain of argonaute</t>
  </si>
  <si>
    <t>PF16487</t>
  </si>
  <si>
    <t>ArgoMid</t>
  </si>
  <si>
    <t>Mid domain of argonaute</t>
  </si>
  <si>
    <t>PF16488</t>
  </si>
  <si>
    <t>ArgoL2</t>
  </si>
  <si>
    <t xml:space="preserve">Argonaute linker 2 domain </t>
  </si>
  <si>
    <t>PF16489</t>
  </si>
  <si>
    <t>GAIN</t>
  </si>
  <si>
    <t>GPCR-Autoproteolysis INducing (GAIN) domain</t>
  </si>
  <si>
    <t>PF16490</t>
  </si>
  <si>
    <t>Oxidoreduct_C</t>
  </si>
  <si>
    <t>Putative oxidoreductase C terminal domain</t>
  </si>
  <si>
    <t>PF16491</t>
  </si>
  <si>
    <t>Peptidase_M48_N</t>
  </si>
  <si>
    <t>CAAX prenyl protease N-terminal, five membrane helices</t>
  </si>
  <si>
    <t>PF16492</t>
  </si>
  <si>
    <t>Cadherin_C_2</t>
  </si>
  <si>
    <t>Cadherin cytoplasmic C-terminal</t>
  </si>
  <si>
    <t>PF16493</t>
  </si>
  <si>
    <t>Meis_PKNOX_N</t>
  </si>
  <si>
    <t>N-terminal of Homeobox Meis and PKNOX1</t>
  </si>
  <si>
    <t>PF16494</t>
  </si>
  <si>
    <t>Na_Ca_ex_C</t>
  </si>
  <si>
    <t>C-terminal extension of sodium/calcium exchanger domain</t>
  </si>
  <si>
    <t>PF16495</t>
  </si>
  <si>
    <t>SWIRM-assoc_1</t>
  </si>
  <si>
    <t>SWIRM-associated region 1</t>
  </si>
  <si>
    <t>PF16496</t>
  </si>
  <si>
    <t>SWIRM-assoc_2</t>
  </si>
  <si>
    <t>SWIRM-associated domain at the N-terminal</t>
  </si>
  <si>
    <t>PF16497</t>
  </si>
  <si>
    <t>MHC_I_3</t>
  </si>
  <si>
    <t>MHC-I family domain</t>
  </si>
  <si>
    <t>PF16498</t>
  </si>
  <si>
    <t>SWIRM-assoc_3</t>
  </si>
  <si>
    <t>SWIRM-associated domain at the C-terminal</t>
  </si>
  <si>
    <t>PF16499</t>
  </si>
  <si>
    <t>Melibiase_2</t>
  </si>
  <si>
    <t>Alpha galactosidase A</t>
  </si>
  <si>
    <t>PF16500</t>
  </si>
  <si>
    <t>Cyclin_N2</t>
  </si>
  <si>
    <t>N-terminal region of cyclin_N</t>
  </si>
  <si>
    <t>PF16501</t>
  </si>
  <si>
    <t>SCAPER_N</t>
  </si>
  <si>
    <t>S phase cyclin A-associated protein in the endoplasmic reticulum</t>
  </si>
  <si>
    <t>PF16502</t>
  </si>
  <si>
    <t>Domain of unknown function (DUF559)</t>
  </si>
  <si>
    <t>PF16503</t>
  </si>
  <si>
    <t>zn-ribbon_14</t>
  </si>
  <si>
    <t>PF16504</t>
  </si>
  <si>
    <t>SP24</t>
  </si>
  <si>
    <t>Putative virion membrane protein of plant and insect virus</t>
  </si>
  <si>
    <t>PF16505</t>
  </si>
  <si>
    <t>Emaravirus_P4</t>
  </si>
  <si>
    <t>P4 movement protein of Emaravirus, and the 3K superfamily</t>
  </si>
  <si>
    <t>PF16506</t>
  </si>
  <si>
    <t>DiSB-ORF2_chro</t>
  </si>
  <si>
    <t>Putative virion glycoprotein of insect viruses</t>
  </si>
  <si>
    <t>PF16507</t>
  </si>
  <si>
    <t>BLM1_mid</t>
  </si>
  <si>
    <t>Proteasome-substrate-size regulator, mid region</t>
  </si>
  <si>
    <t>PF16508</t>
  </si>
  <si>
    <t>NIBRIN_BRCT_II</t>
  </si>
  <si>
    <t>Second BRCT domain on Nijmegen syndrome breakage protein</t>
  </si>
  <si>
    <t>PF16509</t>
  </si>
  <si>
    <t>KORA</t>
  </si>
  <si>
    <t>TrfB plasmid transcriptional repressor</t>
  </si>
  <si>
    <t>PF16510</t>
  </si>
  <si>
    <t>P22_portal</t>
  </si>
  <si>
    <t>Phage P22-like portal protein</t>
  </si>
  <si>
    <t>PF16511</t>
  </si>
  <si>
    <t>FERM_f</t>
  </si>
  <si>
    <t>N-terminal or F domain of Talin-head FERM</t>
  </si>
  <si>
    <t>PF16512</t>
  </si>
  <si>
    <t>RhoGAP-FF1</t>
  </si>
  <si>
    <t>p19-A and -B Rho GAPs FF domain</t>
  </si>
  <si>
    <t>PF16514</t>
  </si>
  <si>
    <t>NADH-UOR_E</t>
  </si>
  <si>
    <t>putative NADH-ubiquinone oxidoreductase chain E</t>
  </si>
  <si>
    <t>PF16515</t>
  </si>
  <si>
    <t>HIP1_clath_bdg</t>
  </si>
  <si>
    <t>Clathrin-binding domain of Huntingtin-interacting protein 1</t>
  </si>
  <si>
    <t>PF16516</t>
  </si>
  <si>
    <t>CC2-LZ</t>
  </si>
  <si>
    <t>Leucine zipper of domain CC2 of NEMO, NF-kappa-B essential modulator</t>
  </si>
  <si>
    <t>PF16517</t>
  </si>
  <si>
    <t>Nore1-SARAH</t>
  </si>
  <si>
    <t>Novel Ras effector 1 C-terminal SARAH (Sav/Rassf/Hpo) domain</t>
  </si>
  <si>
    <t>PF16518</t>
  </si>
  <si>
    <t>GrlR</t>
  </si>
  <si>
    <t>T3SS negative regulator,GrlR</t>
  </si>
  <si>
    <t>PF16519</t>
  </si>
  <si>
    <t>TRPM_tetra</t>
  </si>
  <si>
    <t>Tetramerisation domain of TRPM</t>
  </si>
  <si>
    <t>PF16520</t>
  </si>
  <si>
    <t>BDV_M</t>
  </si>
  <si>
    <t>ssRNA-binding matrix protein of Bornaviridae</t>
  </si>
  <si>
    <t>PF16521</t>
  </si>
  <si>
    <t>Myosin-VI_CBD</t>
  </si>
  <si>
    <t>Myosin VI cargo binding domain</t>
  </si>
  <si>
    <t>PF16522</t>
  </si>
  <si>
    <t>FliS_cochap</t>
  </si>
  <si>
    <t>Flagellar FLiS export co-chaperone, HP176</t>
  </si>
  <si>
    <t>PF16523</t>
  </si>
  <si>
    <t>betaPIX_CC</t>
  </si>
  <si>
    <t>betaPIX coiled coil</t>
  </si>
  <si>
    <t>PF16524</t>
  </si>
  <si>
    <t>RisS_PPD</t>
  </si>
  <si>
    <t>Periplasmic domain of Sensor histidine kinase RisS</t>
  </si>
  <si>
    <t>PF16525</t>
  </si>
  <si>
    <t>MHB</t>
  </si>
  <si>
    <t>Haemophore, haem-binding</t>
  </si>
  <si>
    <t>PF16526</t>
  </si>
  <si>
    <t>CLZ</t>
  </si>
  <si>
    <t xml:space="preserve">C-terminal leucine zipper domain of cyclic nucleotide-gated channels </t>
  </si>
  <si>
    <t>PF16527</t>
  </si>
  <si>
    <t>CpxA_peri</t>
  </si>
  <si>
    <t>Two-component sensor protein CpxA, periplasmic domain</t>
  </si>
  <si>
    <t>PF16528</t>
  </si>
  <si>
    <t>Exo84_C</t>
  </si>
  <si>
    <t>Exocyst component 84 C-terminal</t>
  </si>
  <si>
    <t>PF16529</t>
  </si>
  <si>
    <t>Ge1_WD4</t>
  </si>
  <si>
    <t>WD4 region of Ge1, enhancer of mRNA-decapping protein</t>
  </si>
  <si>
    <t>PF16530</t>
  </si>
  <si>
    <t>IHHNV_capsid</t>
  </si>
  <si>
    <t>Infectious hypodermal and haematopoietic necrosis virus, capsid</t>
  </si>
  <si>
    <t>PF16531</t>
  </si>
  <si>
    <t>SAS-6_N</t>
  </si>
  <si>
    <t>Centriolar protein SAS N-terminal</t>
  </si>
  <si>
    <t>PF16532</t>
  </si>
  <si>
    <t>Phage_tail_NK</t>
  </si>
  <si>
    <t>Sf6-type phage tail needle knob or tip of some Caudovirales</t>
  </si>
  <si>
    <t>PF16533</t>
  </si>
  <si>
    <t>SOAR</t>
  </si>
  <si>
    <t>STIM1 Orai1-activating region</t>
  </si>
  <si>
    <t>PF16534</t>
  </si>
  <si>
    <t>ULD</t>
  </si>
  <si>
    <t>Ubiquitin-like oligomerisation domain of SATB</t>
  </si>
  <si>
    <t>PF16535</t>
  </si>
  <si>
    <t>T3SSipB</t>
  </si>
  <si>
    <t>Type III cell invasion protein SipB</t>
  </si>
  <si>
    <t>PF16536</t>
  </si>
  <si>
    <t>PNKP-ligase_C</t>
  </si>
  <si>
    <t>PNKP adenylyltransferase domain, C-terminal region</t>
  </si>
  <si>
    <t>PF16537</t>
  </si>
  <si>
    <t>T2SSB</t>
  </si>
  <si>
    <t xml:space="preserve">Type II secretion system protein B </t>
  </si>
  <si>
    <t>PF16538</t>
  </si>
  <si>
    <t>FlgT_C</t>
  </si>
  <si>
    <t>Flagellar assembly protein T, C-terminal domain</t>
  </si>
  <si>
    <t>PF16539</t>
  </si>
  <si>
    <t>FlgT_M</t>
  </si>
  <si>
    <t>Flagellar assembly protein T, middle domain</t>
  </si>
  <si>
    <t>PF16540</t>
  </si>
  <si>
    <t>MKLP1_Arf_bdg</t>
  </si>
  <si>
    <t>Arf6-interacting domain of mitotic kinesin-like protein 1</t>
  </si>
  <si>
    <t>PF16541</t>
  </si>
  <si>
    <t>AltA1</t>
  </si>
  <si>
    <t>Alternaria alternata allergen 1</t>
  </si>
  <si>
    <t>PF16542</t>
  </si>
  <si>
    <t>PNKP_ligase</t>
  </si>
  <si>
    <t>PNKP adenylyltransferase domain, ligase domain</t>
  </si>
  <si>
    <t>PF16543</t>
  </si>
  <si>
    <t>DFRP_C</t>
  </si>
  <si>
    <t>DRG Family Regulatory Proteins, Tma46</t>
  </si>
  <si>
    <t>PF16544</t>
  </si>
  <si>
    <t>STAR_dimer</t>
  </si>
  <si>
    <t>Homodimerisation region of STAR domain protein</t>
  </si>
  <si>
    <t>PF16545</t>
  </si>
  <si>
    <t>CCM2_C</t>
  </si>
  <si>
    <t xml:space="preserve">Cerebral cavernous malformation protein, harmonin-homology </t>
  </si>
  <si>
    <t>PF16546</t>
  </si>
  <si>
    <t>SGTA_dimer</t>
  </si>
  <si>
    <t>Homodimerisation domain of SGTA</t>
  </si>
  <si>
    <t>PF16547</t>
  </si>
  <si>
    <t>BLM1_N</t>
  </si>
  <si>
    <t>Proteasome-substrate-size regulator, N-terminal</t>
  </si>
  <si>
    <t>PF16548</t>
  </si>
  <si>
    <t>FlgT_N</t>
  </si>
  <si>
    <t>Flagellar assembly protein T, N-terminal domain</t>
  </si>
  <si>
    <t>PF16549</t>
  </si>
  <si>
    <t>T2SSS_2</t>
  </si>
  <si>
    <t>Type II secretion system (T2SS) pilotin, S protein</t>
  </si>
  <si>
    <t>PF16550</t>
  </si>
  <si>
    <t>RPN13_C</t>
  </si>
  <si>
    <t>UCH-binding domain</t>
  </si>
  <si>
    <t>PF16551</t>
  </si>
  <si>
    <t>Quaking_NLS</t>
  </si>
  <si>
    <t>Putative nuclear localisation signal of quaking</t>
  </si>
  <si>
    <t>PF16552</t>
  </si>
  <si>
    <t>OAM_alpha</t>
  </si>
  <si>
    <t>D-ornithine 4,5-aminomutase alpha-subunit</t>
  </si>
  <si>
    <t>PF16553</t>
  </si>
  <si>
    <t>PUFD</t>
  </si>
  <si>
    <t>BCORL-PCGF1-binding domain</t>
  </si>
  <si>
    <t>PF16554</t>
  </si>
  <si>
    <t>OAM_dimer</t>
  </si>
  <si>
    <t>Dimerisation domain of d-ornithine 4,5-aminomutase</t>
  </si>
  <si>
    <t>PF16555</t>
  </si>
  <si>
    <t>GramPos_pilinD1</t>
  </si>
  <si>
    <t>Gram-positive pilin subunit D1, N-terminal</t>
  </si>
  <si>
    <t>PF16556</t>
  </si>
  <si>
    <t>IL17R_fnIII_D1</t>
  </si>
  <si>
    <t>Interleukin-17 receptor, fibronectin-III-like domain 1</t>
  </si>
  <si>
    <t>PF16557</t>
  </si>
  <si>
    <t>CUTL</t>
  </si>
  <si>
    <t>CUT1-like DNA-binding domain of SATB</t>
  </si>
  <si>
    <t>PF16558</t>
  </si>
  <si>
    <t>AZUL</t>
  </si>
  <si>
    <t>Amino-terminal Zinc-binding domain of ubiquitin ligase E3A</t>
  </si>
  <si>
    <t>PF16559</t>
  </si>
  <si>
    <t>GIT_CC</t>
  </si>
  <si>
    <t>GIT coiled-coil Rho guanine nucleotide exchange factor</t>
  </si>
  <si>
    <t>PF16560</t>
  </si>
  <si>
    <t>SAPI</t>
  </si>
  <si>
    <t>Putative mobile pathogenicity island</t>
  </si>
  <si>
    <t>PF16561</t>
  </si>
  <si>
    <t>AMPK1_CBM</t>
  </si>
  <si>
    <t>Glycogen recognition site of AMP-activated protein kinase</t>
  </si>
  <si>
    <t>PF16562</t>
  </si>
  <si>
    <t>HECW_N</t>
  </si>
  <si>
    <t>N-terminal domain of E3 ubiquitin-protein ligase HECW1 and 2</t>
  </si>
  <si>
    <t>PF16563</t>
  </si>
  <si>
    <t>P66_CC</t>
  </si>
  <si>
    <t>Coiled-coil and interaction region of P66A and P66B with MBD2</t>
  </si>
  <si>
    <t>PF16564</t>
  </si>
  <si>
    <t>MBDa</t>
  </si>
  <si>
    <t>p55-binding region of Methyl-CpG-binding domain proteins MBD</t>
  </si>
  <si>
    <t>PF16565</t>
  </si>
  <si>
    <t>MIT_C</t>
  </si>
  <si>
    <t>Phospholipase D-like domain at C-terminus of MIT</t>
  </si>
  <si>
    <t>PF16566</t>
  </si>
  <si>
    <t>CREPT</t>
  </si>
  <si>
    <t>Cell-cycle alteration and expression-elevated protein in tumour</t>
  </si>
  <si>
    <t>PF16567</t>
  </si>
  <si>
    <t>CagD</t>
  </si>
  <si>
    <t>Pathogenicity island component CagD</t>
  </si>
  <si>
    <t>PF16568</t>
  </si>
  <si>
    <t>Sam68-YY</t>
  </si>
  <si>
    <t>Tyrosine-rich domain of Sam68</t>
  </si>
  <si>
    <t>PF16569</t>
  </si>
  <si>
    <t>GramPos_pilinBB</t>
  </si>
  <si>
    <t>Gram-positive pilin backbone subunit 2, Cna-B-like domain</t>
  </si>
  <si>
    <t>PF16570</t>
  </si>
  <si>
    <t>GramPos_pilinD3</t>
  </si>
  <si>
    <t>Gram-positive pilin backbone subunit 3, Cna-B-like domain</t>
  </si>
  <si>
    <t>PF16571</t>
  </si>
  <si>
    <t>FBP_C</t>
  </si>
  <si>
    <t>FBP C-terminal treble-clef zinc-finger</t>
  </si>
  <si>
    <t>PF16572</t>
  </si>
  <si>
    <t>HlyD_D4</t>
  </si>
  <si>
    <t>Long alpha hairpin domain of cation efflux system protein, CusB</t>
  </si>
  <si>
    <t>PF16573</t>
  </si>
  <si>
    <t>CLP1_N</t>
  </si>
  <si>
    <t>N-terminal beta-sandwich domain of polyadenylation factor</t>
  </si>
  <si>
    <t>PF16574</t>
  </si>
  <si>
    <t>CEP29_CC5</t>
  </si>
  <si>
    <t>Coiled-coil region of centrosome protein CE29</t>
  </si>
  <si>
    <t>PF16575</t>
  </si>
  <si>
    <t>CLP1_P</t>
  </si>
  <si>
    <t>mRNA cleavage and polyadenylation factor CLP1 P-loop</t>
  </si>
  <si>
    <t>PF16576</t>
  </si>
  <si>
    <t>HlyD_D23</t>
  </si>
  <si>
    <t>Barrel-sandwich domain of CusB or HlyD membrane-fusion</t>
  </si>
  <si>
    <t>PF16577</t>
  </si>
  <si>
    <t>UBA_5</t>
  </si>
  <si>
    <t>UBA domain</t>
  </si>
  <si>
    <t>PF16578</t>
  </si>
  <si>
    <t>IL17R_fnIII_D2</t>
  </si>
  <si>
    <t>Interleukin 17 receptor D</t>
  </si>
  <si>
    <t>PF16579</t>
  </si>
  <si>
    <t>AdenylateSensor</t>
  </si>
  <si>
    <t>Adenylate sensor of SNF1-like protein kinase</t>
  </si>
  <si>
    <t>PF16580</t>
  </si>
  <si>
    <t>Astro_capsid_p2</t>
  </si>
  <si>
    <t>C-terminal tail of astrovirus capsid projection or spike</t>
  </si>
  <si>
    <t>PF16581</t>
  </si>
  <si>
    <t>HIGH_NTase1_ass</t>
  </si>
  <si>
    <t>Cytidyltransferase-related C-terminal region</t>
  </si>
  <si>
    <t>PF16582</t>
  </si>
  <si>
    <t>TPP_enzyme_M_2</t>
  </si>
  <si>
    <t>Middle domain of thiamine pyrophosphate</t>
  </si>
  <si>
    <t>PF16583</t>
  </si>
  <si>
    <t>ZirS_C</t>
  </si>
  <si>
    <t>Zinc-regulated secreted antivirulence protein C-terminal domain</t>
  </si>
  <si>
    <t>PF16584</t>
  </si>
  <si>
    <t>LolA_2</t>
  </si>
  <si>
    <t>PF16585</t>
  </si>
  <si>
    <t>Lipocalin_8</t>
  </si>
  <si>
    <t>PF16586</t>
  </si>
  <si>
    <t>PF16587</t>
  </si>
  <si>
    <t>17 kDa common-antigen outer membrane protein</t>
  </si>
  <si>
    <t>PF16588</t>
  </si>
  <si>
    <t>zf-C2H2_1</t>
  </si>
  <si>
    <t>C2H2 zinc-finger</t>
  </si>
  <si>
    <t>PF16589</t>
  </si>
  <si>
    <t>BRCT_2</t>
  </si>
  <si>
    <t>BRCT domain, a BRCA1 C-terminus domain</t>
  </si>
  <si>
    <t>PF16590</t>
  </si>
  <si>
    <t>ESP</t>
  </si>
  <si>
    <t>Exocrine gland-secreting peptide</t>
  </si>
  <si>
    <t>PF16591</t>
  </si>
  <si>
    <t>HBM</t>
  </si>
  <si>
    <t>Helical bimodular sensor domain</t>
  </si>
  <si>
    <t>PF16592</t>
  </si>
  <si>
    <t>Cas9_REC</t>
  </si>
  <si>
    <t>REC lobe of CRISPR-associated endonuclease Cas9</t>
  </si>
  <si>
    <t>PF16593</t>
  </si>
  <si>
    <t>Cas9-BH</t>
  </si>
  <si>
    <t>Bridge helix of CRISPR-associated endonuclease Cas9</t>
  </si>
  <si>
    <t>PF16594</t>
  </si>
  <si>
    <t>ATP-synt_Z</t>
  </si>
  <si>
    <t>Putative AtpZ or ATP-synthase-associated</t>
  </si>
  <si>
    <t>PF16595</t>
  </si>
  <si>
    <t>Cas9_PI</t>
  </si>
  <si>
    <t>PAM-interacting domain of CRISPR-associated endonuclease Cas9</t>
  </si>
  <si>
    <t>PF16596</t>
  </si>
  <si>
    <t>MFMR_assoc</t>
  </si>
  <si>
    <t>Disordered region downstream of MFMR</t>
  </si>
  <si>
    <t>PF16597</t>
  </si>
  <si>
    <t>Thyroglob_assoc</t>
  </si>
  <si>
    <t>Thyroglobulin_1 repeat associated disordered domain</t>
  </si>
  <si>
    <t>PF16598</t>
  </si>
  <si>
    <t>Edc3_linker</t>
  </si>
  <si>
    <t>Linker region of enhancer of mRNA-decapping protein 3</t>
  </si>
  <si>
    <t>PF16599</t>
  </si>
  <si>
    <t>PTN13_u3</t>
  </si>
  <si>
    <t>Unstructured linker region on PTN13 protein between PDZ</t>
  </si>
  <si>
    <t>PF16600</t>
  </si>
  <si>
    <t>Caskin1-CID</t>
  </si>
  <si>
    <t>Caskin1 CASK-interaction domain</t>
  </si>
  <si>
    <t>PF16601</t>
  </si>
  <si>
    <t>NPF</t>
  </si>
  <si>
    <t>Rabosyn-5 repeating NPF sequence-motif</t>
  </si>
  <si>
    <t>PF16602</t>
  </si>
  <si>
    <t>USP19_linker</t>
  </si>
  <si>
    <t>Linker region of USP19 deubiquitinase</t>
  </si>
  <si>
    <t>PF16605</t>
  </si>
  <si>
    <t>LSM_int_assoc</t>
  </si>
  <si>
    <t xml:space="preserve">LSM-interacting associated unstructured </t>
  </si>
  <si>
    <t>PF16606</t>
  </si>
  <si>
    <t>zf-C2H2_assoc</t>
  </si>
  <si>
    <t>Unstructured conserved, between two C2H2-type zinc-fingers</t>
  </si>
  <si>
    <t>PF16607</t>
  </si>
  <si>
    <t>CYLD_phos_site</t>
  </si>
  <si>
    <t>Phosphorylation region of CYLD, unstructured</t>
  </si>
  <si>
    <t>PF16608</t>
  </si>
  <si>
    <t>TNRC6-PABC_bdg</t>
  </si>
  <si>
    <t>TNRC6-PABC binding domain</t>
  </si>
  <si>
    <t>PF16609</t>
  </si>
  <si>
    <t>SH3-RhoG_link</t>
  </si>
  <si>
    <t>SH3-RhoGEF linking unstructured region</t>
  </si>
  <si>
    <t>PF16610</t>
  </si>
  <si>
    <t>dbPDZ_assoc</t>
  </si>
  <si>
    <t>Unstructured region between two PDZ domains on Dlg5</t>
  </si>
  <si>
    <t>PF16611</t>
  </si>
  <si>
    <t>RGS12_us2</t>
  </si>
  <si>
    <t>Unstructured region between RBD and GoLoco</t>
  </si>
  <si>
    <t>PF16612</t>
  </si>
  <si>
    <t>RGS12_usC</t>
  </si>
  <si>
    <t>C-terminal unstructured region of RGS12</t>
  </si>
  <si>
    <t>PF16613</t>
  </si>
  <si>
    <t>RGS12_us1</t>
  </si>
  <si>
    <t>Unstructured region of RGS12</t>
  </si>
  <si>
    <t>PF16614</t>
  </si>
  <si>
    <t>RhoGEF67_u2</t>
  </si>
  <si>
    <t>Unstructured region two on RhoGEF 6 and 7</t>
  </si>
  <si>
    <t>PF16615</t>
  </si>
  <si>
    <t>RhoGEF67_u1</t>
  </si>
  <si>
    <t>Unstructured region one on RhoGEF 6 and 7</t>
  </si>
  <si>
    <t>PF16616</t>
  </si>
  <si>
    <t>PHC2_SAM_assoc</t>
  </si>
  <si>
    <t>Unstructured region on Polyhomeotic-like protein 1 and 2</t>
  </si>
  <si>
    <t>PF16617</t>
  </si>
  <si>
    <t>INTAP</t>
  </si>
  <si>
    <t>Intersectin and clathrin adaptor AP2 binding region</t>
  </si>
  <si>
    <t>PF16618</t>
  </si>
  <si>
    <t>SH3-WW_linker</t>
  </si>
  <si>
    <t>Linker region between SH3 and WW domains on ARHGAP12</t>
  </si>
  <si>
    <t>PF16619</t>
  </si>
  <si>
    <t>SUIM_assoc</t>
  </si>
  <si>
    <t>Unstructured region C-term to UIM in Ataxin3</t>
  </si>
  <si>
    <t>PF16620</t>
  </si>
  <si>
    <t>23ISL</t>
  </si>
  <si>
    <t>Unstructured linker between I-set domains 2 and 3 on MYLCK</t>
  </si>
  <si>
    <t>PF16621</t>
  </si>
  <si>
    <t>NECFESHC</t>
  </si>
  <si>
    <t>SH3 terminal domain of 2nd SH3 on Neutrophil cytosol factor 1</t>
  </si>
  <si>
    <t>PF16622</t>
  </si>
  <si>
    <t>zf-C2H2_11</t>
  </si>
  <si>
    <t>zinc-finger C2H2-type</t>
  </si>
  <si>
    <t>PF16623</t>
  </si>
  <si>
    <t>WW_FCH_linker</t>
  </si>
  <si>
    <t>Unstructured linker region between on GAS7 protein</t>
  </si>
  <si>
    <t>PF16624</t>
  </si>
  <si>
    <t>zf-C2H2_assoc2</t>
  </si>
  <si>
    <t>Unstructured region upstream of a zinc-finger</t>
  </si>
  <si>
    <t>PF16625</t>
  </si>
  <si>
    <t>ISET-FN3_linker</t>
  </si>
  <si>
    <t>Unstructured linking region I-set and fnIII on Brother of CDO</t>
  </si>
  <si>
    <t>PF16626</t>
  </si>
  <si>
    <t>Papilin_u7</t>
  </si>
  <si>
    <t>Linking region between Kunitz_BPTI and I-set on papilin</t>
  </si>
  <si>
    <t>PF16627</t>
  </si>
  <si>
    <t>BRX_assoc</t>
  </si>
  <si>
    <t>Unstructured region between BRX_N and BRX domain</t>
  </si>
  <si>
    <t>PF16628</t>
  </si>
  <si>
    <t>Mac_assoc</t>
  </si>
  <si>
    <t>Unstructured region on maltose acetyltransferase</t>
  </si>
  <si>
    <t>PF16629</t>
  </si>
  <si>
    <t>Arm_APC_u3</t>
  </si>
  <si>
    <t>Armadillo-associated region on APC</t>
  </si>
  <si>
    <t>PF16630</t>
  </si>
  <si>
    <t>APC_u5</t>
  </si>
  <si>
    <t>Unstructured region on APC between 1st and 2nd catenin-bdg motifs</t>
  </si>
  <si>
    <t>PF16631</t>
  </si>
  <si>
    <t>TUTF7_u4</t>
  </si>
  <si>
    <t>Unstructured region 4 on terminal uridylyltransferase 7</t>
  </si>
  <si>
    <t>PF16632</t>
  </si>
  <si>
    <t>Caskin-tail</t>
  </si>
  <si>
    <t>C-terminal region of Caskin</t>
  </si>
  <si>
    <t>PF16633</t>
  </si>
  <si>
    <t>APC_u9</t>
  </si>
  <si>
    <t>Unstructured region on APC between 1st two creatine-rich regions</t>
  </si>
  <si>
    <t>PF16634</t>
  </si>
  <si>
    <t>APC_u13</t>
  </si>
  <si>
    <t>Unstructured region on APC between APC_crr and SAMP</t>
  </si>
  <si>
    <t>PF16635</t>
  </si>
  <si>
    <t>APC_u14</t>
  </si>
  <si>
    <t>Unstructured region on APC between SAMP and APC_crr</t>
  </si>
  <si>
    <t>PF16636</t>
  </si>
  <si>
    <t>APC_u15</t>
  </si>
  <si>
    <t>Unstructured region on APC between APC_crr regions 5 and 6</t>
  </si>
  <si>
    <t>PF16637</t>
  </si>
  <si>
    <t>zf-C2H2_assoc3</t>
  </si>
  <si>
    <t>Putative zinc-finger between two C2H2 zinc-fingers on Patz</t>
  </si>
  <si>
    <t>PF16638</t>
  </si>
  <si>
    <t>Tristanin_u2</t>
  </si>
  <si>
    <t>Unstructured region on methyltransferase between zinc-fingers</t>
  </si>
  <si>
    <t>PF16639</t>
  </si>
  <si>
    <t>Apocytochr_F_N</t>
  </si>
  <si>
    <t>Apocytochrome F, N-terminal</t>
  </si>
  <si>
    <t>PF16640</t>
  </si>
  <si>
    <t>Big_3_5</t>
  </si>
  <si>
    <t>PF16641</t>
  </si>
  <si>
    <t>CLIP1_ZNF</t>
  </si>
  <si>
    <t>CLIP1 zinc knuckle</t>
  </si>
  <si>
    <t>PF16642</t>
  </si>
  <si>
    <t>KCNQ2_u3</t>
  </si>
  <si>
    <t>Unstructured region on Potassium channel subunit alpha KvLQT2</t>
  </si>
  <si>
    <t>PF16643</t>
  </si>
  <si>
    <t>cNMPbd_u2</t>
  </si>
  <si>
    <t>Unstructured region on cNMP-binding protein</t>
  </si>
  <si>
    <t>PF16644</t>
  </si>
  <si>
    <t>NEXCaM_BD</t>
  </si>
  <si>
    <t>Regulatory region of Na+/H+ exchanger NHE binds to calmodulin</t>
  </si>
  <si>
    <t>PF16645</t>
  </si>
  <si>
    <t>PHtD_u1</t>
  </si>
  <si>
    <t>Unstructured region on Pneumococcal histidine triad protein</t>
  </si>
  <si>
    <t>PF16646</t>
  </si>
  <si>
    <t>AXIN1_TNKS_BD</t>
  </si>
  <si>
    <t>Axin-1 tankyrase binding domain</t>
  </si>
  <si>
    <t>PF16647</t>
  </si>
  <si>
    <t>GCSF</t>
  </si>
  <si>
    <t>Granulocyte colony-stimulating factor</t>
  </si>
  <si>
    <t>PF16648</t>
  </si>
  <si>
    <t>Calpain_u2</t>
  </si>
  <si>
    <t>Unstructured region on Calpain-3</t>
  </si>
  <si>
    <t>PF16649</t>
  </si>
  <si>
    <t>IL23</t>
  </si>
  <si>
    <t>Interleukin 23 subunit alpha</t>
  </si>
  <si>
    <t>PF16650</t>
  </si>
  <si>
    <t>SPEG_u2</t>
  </si>
  <si>
    <t>Unstructured region on SPEG complex protein</t>
  </si>
  <si>
    <t>PF16651</t>
  </si>
  <si>
    <t>RRM_u2</t>
  </si>
  <si>
    <t>Unstructured region on RNA-binding-domain protein</t>
  </si>
  <si>
    <t>PF16652</t>
  </si>
  <si>
    <t>PH_13</t>
  </si>
  <si>
    <t>PF16653</t>
  </si>
  <si>
    <t>Sacchrp_dh_C</t>
  </si>
  <si>
    <t>Saccharopine dehydrogenase C-terminal domain</t>
  </si>
  <si>
    <t>PF16654</t>
  </si>
  <si>
    <t>DAPDH_C</t>
  </si>
  <si>
    <t>Diaminopimelic acid dehydrogenase C-terminal domain</t>
  </si>
  <si>
    <t>PF16655</t>
  </si>
  <si>
    <t>PhoD_N</t>
  </si>
  <si>
    <t>PhoD-like phosphatase, N-terminal domain</t>
  </si>
  <si>
    <t>PF16656</t>
  </si>
  <si>
    <t>Pur_ac_phosph_N</t>
  </si>
  <si>
    <t>Purple acid Phosphatase, N-terminal domain</t>
  </si>
  <si>
    <t>PF16657</t>
  </si>
  <si>
    <t>Malt_amylase_C</t>
  </si>
  <si>
    <t>Maltogenic Amylase, C-terminal domain</t>
  </si>
  <si>
    <t>PF16658</t>
  </si>
  <si>
    <t>RF3_C</t>
  </si>
  <si>
    <t>Class II release factor RF3, C-terminal domain</t>
  </si>
  <si>
    <t>PF16660</t>
  </si>
  <si>
    <t>PHD2L1_u1</t>
  </si>
  <si>
    <t>PHD finger protein 2-like protein 1</t>
  </si>
  <si>
    <t>PF16661</t>
  </si>
  <si>
    <t>Lactamase_B_6</t>
  </si>
  <si>
    <t>Metallo-beta-lactamase superfamily domain</t>
  </si>
  <si>
    <t>PF16662</t>
  </si>
  <si>
    <t>FLYWCH_u</t>
  </si>
  <si>
    <t>FLYWCH-type zinc finger-containing protein 1</t>
  </si>
  <si>
    <t>PF16663</t>
  </si>
  <si>
    <t>MAGI_u1</t>
  </si>
  <si>
    <t xml:space="preserve">Unstructured region on MAGI </t>
  </si>
  <si>
    <t>PF16664</t>
  </si>
  <si>
    <t>STAC2_u1</t>
  </si>
  <si>
    <t>Unstructured on SH3 and cysteine-rich domain-containing protein 2</t>
  </si>
  <si>
    <t>PF16665</t>
  </si>
  <si>
    <t>NCOA_u2</t>
  </si>
  <si>
    <t>Unstructured region on nuclear receptor coactivator protein</t>
  </si>
  <si>
    <t>PF16666</t>
  </si>
  <si>
    <t>MAGI_u5</t>
  </si>
  <si>
    <t>Unstructured region on MAGI</t>
  </si>
  <si>
    <t>PF16667</t>
  </si>
  <si>
    <t>MPDZ_u1</t>
  </si>
  <si>
    <t>Unstructured region 1 on multiple PDZ protein</t>
  </si>
  <si>
    <t>PF16668</t>
  </si>
  <si>
    <t>JLPA</t>
  </si>
  <si>
    <t>Adhesin from Campylobacter</t>
  </si>
  <si>
    <t>PF16669</t>
  </si>
  <si>
    <t>TTC5_OB</t>
  </si>
  <si>
    <t>Tetratricopeptide repeat protein 5 OB fold domain</t>
  </si>
  <si>
    <t>PF16670</t>
  </si>
  <si>
    <t>PI-PLC-C1</t>
  </si>
  <si>
    <t>Phosphoinositide phospholipase C, Ca2+-dependent</t>
  </si>
  <si>
    <t>PF16671</t>
  </si>
  <si>
    <t>ACD</t>
  </si>
  <si>
    <t>Actin cross-linking domain</t>
  </si>
  <si>
    <t>PF16672</t>
  </si>
  <si>
    <t>LAMTOR5</t>
  </si>
  <si>
    <t>Ragulator complex protein LAMTOR5</t>
  </si>
  <si>
    <t>PF16673</t>
  </si>
  <si>
    <t>TRAF_BIRC3_bd</t>
  </si>
  <si>
    <t>TNF receptor-associated factor BIRC3 binding domain</t>
  </si>
  <si>
    <t>PF16674</t>
  </si>
  <si>
    <t>UCH_N</t>
  </si>
  <si>
    <t>N-terminal of ubiquitin carboxyl-terminal hydrolase 37</t>
  </si>
  <si>
    <t>PF16675</t>
  </si>
  <si>
    <t>FOXO_KIX_bdg</t>
  </si>
  <si>
    <t>KIX-binding domain of forkhead box O, CR2</t>
  </si>
  <si>
    <t>PF16676</t>
  </si>
  <si>
    <t>FOXO-TAD</t>
  </si>
  <si>
    <t>Transactivation domain of FOXO protein family</t>
  </si>
  <si>
    <t>PF16677</t>
  </si>
  <si>
    <t>GP3_package</t>
  </si>
  <si>
    <t>DNA-packaging protein gp3</t>
  </si>
  <si>
    <t>PF16678</t>
  </si>
  <si>
    <t>HOIP-UBA</t>
  </si>
  <si>
    <t>UB-associated-like domain of HOIP or E3 ubiquitin-protein ligase</t>
  </si>
  <si>
    <t>PF16679</t>
  </si>
  <si>
    <t>CDT1_C</t>
  </si>
  <si>
    <t>DNA replication factor Cdt1 C-terminal domain</t>
  </si>
  <si>
    <t>PF16680</t>
  </si>
  <si>
    <t>Ig_4</t>
  </si>
  <si>
    <t xml:space="preserve">T-cell surface glycoprotein CD3 delta chain </t>
  </si>
  <si>
    <t>PF16681</t>
  </si>
  <si>
    <t>Ig_5</t>
  </si>
  <si>
    <t>Ig-like domain on T-cell surface glycoprotein CD3 epsilon chain</t>
  </si>
  <si>
    <t>PF16682</t>
  </si>
  <si>
    <t>MSL2-CXC</t>
  </si>
  <si>
    <t>CXC domain of E3 ubiquitin-protein ligase MSL2</t>
  </si>
  <si>
    <t>PF16683</t>
  </si>
  <si>
    <t>TGase_elicitor</t>
  </si>
  <si>
    <t>Transglutaminase elicitor</t>
  </si>
  <si>
    <t>PF16684</t>
  </si>
  <si>
    <t>Telomere_res</t>
  </si>
  <si>
    <t>Telomere resolvase</t>
  </si>
  <si>
    <t>PF16685</t>
  </si>
  <si>
    <t>zf-RING_1</t>
  </si>
  <si>
    <t>zinc RING finger of MSL2</t>
  </si>
  <si>
    <t>PF16686</t>
  </si>
  <si>
    <t>POT1PC</t>
  </si>
  <si>
    <t>ssDNA-binding domain of telomere protection protein</t>
  </si>
  <si>
    <t>PF16687</t>
  </si>
  <si>
    <t>ELYS-bb</t>
  </si>
  <si>
    <t>beta-propeller of ELYS nucleoporin</t>
  </si>
  <si>
    <t>PF16688</t>
  </si>
  <si>
    <t>CNV-Replicase_N</t>
  </si>
  <si>
    <t>Replicase polyprotein N-term from Coronavirus nsp1</t>
  </si>
  <si>
    <t>PF16689</t>
  </si>
  <si>
    <t>APC_N_CC</t>
  </si>
  <si>
    <t>Coiled-coil N-terminus of APC, dimerisation domain</t>
  </si>
  <si>
    <t>PF16690</t>
  </si>
  <si>
    <t>MMACHC</t>
  </si>
  <si>
    <t>Methylmalonic aciduria and homocystinuria type C family</t>
  </si>
  <si>
    <t>PF16691</t>
  </si>
  <si>
    <t>Domain of unknown function (DUF562)</t>
  </si>
  <si>
    <t>PF16692</t>
  </si>
  <si>
    <t>Folliculin_C</t>
  </si>
  <si>
    <t>Folliculin C-terminal domain</t>
  </si>
  <si>
    <t>PF16693</t>
  </si>
  <si>
    <t>Yop-YscD_ppl</t>
  </si>
  <si>
    <t>Inner membrane component of T3SS, periplasmic domain</t>
  </si>
  <si>
    <t>PF16694</t>
  </si>
  <si>
    <t>Cytochrome_P46</t>
  </si>
  <si>
    <t>Cytochrome P46</t>
  </si>
  <si>
    <t>PF16695</t>
  </si>
  <si>
    <t>Tai4</t>
  </si>
  <si>
    <t>Type VI secretion system (T6SS), amidase immunity protein</t>
  </si>
  <si>
    <t>PF16696</t>
  </si>
  <si>
    <t>ZFYVE21_C</t>
  </si>
  <si>
    <t>Zinc finger FYVE domain-containing protein 21 C-terminus</t>
  </si>
  <si>
    <t>PF16697</t>
  </si>
  <si>
    <t>Yop-YscD_cpl</t>
  </si>
  <si>
    <t>Inner membrane component of T3SS, cytoplasmic domain</t>
  </si>
  <si>
    <t>PF16698</t>
  </si>
  <si>
    <t>ADAM17_MPD</t>
  </si>
  <si>
    <t>Membrane-proximal domain, switch, for ADAM17</t>
  </si>
  <si>
    <t>PF16699</t>
  </si>
  <si>
    <t>CSTF1_dimer</t>
  </si>
  <si>
    <t>Cleavage stimulation factor subunit 1, dimerisation domain</t>
  </si>
  <si>
    <t>PF16700</t>
  </si>
  <si>
    <t>SNCAIP_SNCA_bd</t>
  </si>
  <si>
    <t>Synphilin-1 alpha-Synuclein-binding domain</t>
  </si>
  <si>
    <t>PF16701</t>
  </si>
  <si>
    <t>Ad_Cy_reg</t>
  </si>
  <si>
    <t>Adenylate cyclase regulatory domain</t>
  </si>
  <si>
    <t>PF16702</t>
  </si>
  <si>
    <t>Domain of unknown function (DUF563)</t>
  </si>
  <si>
    <t>PF16703</t>
  </si>
  <si>
    <t>DUF564</t>
  </si>
  <si>
    <t>Domain of unknown function (DUF564)</t>
  </si>
  <si>
    <t>PF16704</t>
  </si>
  <si>
    <t>Rab_bind</t>
  </si>
  <si>
    <t>Rab binding domain</t>
  </si>
  <si>
    <t>PF16705</t>
  </si>
  <si>
    <t>NUDIX_5</t>
  </si>
  <si>
    <t>NUDIX, or N-terminal NPxY motif-rich,  region of KRIT</t>
  </si>
  <si>
    <t>PF16706</t>
  </si>
  <si>
    <t>Izumo-Ig</t>
  </si>
  <si>
    <t>Izumo-like Immunoglobulin domain</t>
  </si>
  <si>
    <t>PF16707</t>
  </si>
  <si>
    <t>CagS</t>
  </si>
  <si>
    <t>Cag pathogenicity island protein S of Helicobacter pylori</t>
  </si>
  <si>
    <t>PF16708</t>
  </si>
  <si>
    <t>LppA</t>
  </si>
  <si>
    <t>Lipoprotein confined to pathogenic Mycobacterium</t>
  </si>
  <si>
    <t>PF16709</t>
  </si>
  <si>
    <t>SCAB-IgPH</t>
  </si>
  <si>
    <t>Fused Ig-PH domain of plant-specific actin-binding protein</t>
  </si>
  <si>
    <t>PF16710</t>
  </si>
  <si>
    <t>CTXphi_pIII-N1</t>
  </si>
  <si>
    <t>N-terminal N1 domain of Vibrio phage CTXphi pIII</t>
  </si>
  <si>
    <t>PF16711</t>
  </si>
  <si>
    <t>SCAB-ABD</t>
  </si>
  <si>
    <t>Actin-binding domain of plant-specific actin-binding protein</t>
  </si>
  <si>
    <t>PF16712</t>
  </si>
  <si>
    <t>SCAB_CC</t>
  </si>
  <si>
    <t>Coiled-coil regions of plant-specific actin-binding protein</t>
  </si>
  <si>
    <t>PF16713</t>
  </si>
  <si>
    <t>EAGR_box</t>
  </si>
  <si>
    <t>Enriched in aromatic and glycine Residues box</t>
  </si>
  <si>
    <t>PF16714</t>
  </si>
  <si>
    <t>TyrRSs_C</t>
  </si>
  <si>
    <t>Tyrosyl-tRNA synthetase C-terminal domain</t>
  </si>
  <si>
    <t>PF16715</t>
  </si>
  <si>
    <t>CDPS</t>
  </si>
  <si>
    <t>Cyclodipeptide synthase</t>
  </si>
  <si>
    <t>PF16716</t>
  </si>
  <si>
    <t>BST2</t>
  </si>
  <si>
    <t>Bone marrow stromal antigen 2</t>
  </si>
  <si>
    <t>PF16717</t>
  </si>
  <si>
    <t>RAC_head</t>
  </si>
  <si>
    <t>Ribosome-associated complex head domain</t>
  </si>
  <si>
    <t>PF16718</t>
  </si>
  <si>
    <t>IFS</t>
  </si>
  <si>
    <t>Immunity factor for SPN</t>
  </si>
  <si>
    <t>PF16719</t>
  </si>
  <si>
    <t>SAWADEE</t>
  </si>
  <si>
    <t>SAWADEE domain</t>
  </si>
  <si>
    <t>PF16720</t>
  </si>
  <si>
    <t>Albumin_I_a</t>
  </si>
  <si>
    <t>Albumin I chain a</t>
  </si>
  <si>
    <t>PF16721</t>
  </si>
  <si>
    <t>zf-H3C2</t>
  </si>
  <si>
    <t xml:space="preserve">Zinc-finger like, probable DNA-binding </t>
  </si>
  <si>
    <t>PF16722</t>
  </si>
  <si>
    <t>SAPIS-gp6</t>
  </si>
  <si>
    <t>Pathogenicity island protein gp6 in Staphylococcus</t>
  </si>
  <si>
    <t>PF16723</t>
  </si>
  <si>
    <t>Domain of unknown function (DUF565)</t>
  </si>
  <si>
    <t>PF16724</t>
  </si>
  <si>
    <t>T4-gp15_tss</t>
  </si>
  <si>
    <t>T4-like virus Myoviridae tail sheath stabiliser</t>
  </si>
  <si>
    <t>PF16725</t>
  </si>
  <si>
    <t>Nucleolin_bd</t>
  </si>
  <si>
    <t>Nucleolin binding domain</t>
  </si>
  <si>
    <t>PF16726</t>
  </si>
  <si>
    <t>OCRL_clath_bd</t>
  </si>
  <si>
    <t>Inositol polyphosphate 5-phosphatase clathrin binding domain</t>
  </si>
  <si>
    <t>PF16727</t>
  </si>
  <si>
    <t>REV1_C</t>
  </si>
  <si>
    <t>DNA repair protein REV1 C-terminal domain</t>
  </si>
  <si>
    <t>PF16728</t>
  </si>
  <si>
    <t>Domain of unknown function (DUF566)</t>
  </si>
  <si>
    <t>PF16729</t>
  </si>
  <si>
    <t>DUF567</t>
  </si>
  <si>
    <t>Domain of unknown function (DUF567)</t>
  </si>
  <si>
    <t>PF16730</t>
  </si>
  <si>
    <t>DnaGprimase_HBD</t>
  </si>
  <si>
    <t>DnaG-primase C-terminal, helicase-binding domain</t>
  </si>
  <si>
    <t>PF16731</t>
  </si>
  <si>
    <t>GARP</t>
  </si>
  <si>
    <t>Glutamic acid/alanine-rich protein of Trypanosoma</t>
  </si>
  <si>
    <t>PF16732</t>
  </si>
  <si>
    <t>ComP_DUS</t>
  </si>
  <si>
    <t>Type IV minor pilin ComP, DNA uptake sequence receptor</t>
  </si>
  <si>
    <t>PF16733</t>
  </si>
  <si>
    <t>NRho</t>
  </si>
  <si>
    <t>Rhomboid N-terminal domain</t>
  </si>
  <si>
    <t>PF16734</t>
  </si>
  <si>
    <t>Pilin_GH</t>
  </si>
  <si>
    <t>Type IV pilin-like G and H, putative</t>
  </si>
  <si>
    <t>PF16735</t>
  </si>
  <si>
    <t>MYO1_CC</t>
  </si>
  <si>
    <t>Unconventional myosin-X coiled coil domain</t>
  </si>
  <si>
    <t>PF16736</t>
  </si>
  <si>
    <t>sCache_like</t>
  </si>
  <si>
    <t xml:space="preserve">Single Cache-like </t>
  </si>
  <si>
    <t>PF16737</t>
  </si>
  <si>
    <t>PHF12_MRG_bd</t>
  </si>
  <si>
    <t>PHD finger protein 12 MRG binding domain</t>
  </si>
  <si>
    <t>PF16738</t>
  </si>
  <si>
    <t>CBM26</t>
  </si>
  <si>
    <t>Starch-binding module 26</t>
  </si>
  <si>
    <t>PF16739</t>
  </si>
  <si>
    <t>CARD_2</t>
  </si>
  <si>
    <t>PF16740</t>
  </si>
  <si>
    <t>SKA2</t>
  </si>
  <si>
    <t>Spindle and kinetochore-associated protein 2</t>
  </si>
  <si>
    <t>PF16741</t>
  </si>
  <si>
    <t>mRNA_decap_C</t>
  </si>
  <si>
    <t>mRNA-decapping enzyme C-terminus</t>
  </si>
  <si>
    <t>PF16742</t>
  </si>
  <si>
    <t>IL17R_D_N</t>
  </si>
  <si>
    <t>N-terminus of interleukin 17 receptor D</t>
  </si>
  <si>
    <t>PF16743</t>
  </si>
  <si>
    <t>PliI</t>
  </si>
  <si>
    <t>Periplasmic lysozyme inhibitor of I-type lysozyme</t>
  </si>
  <si>
    <t>PF16744</t>
  </si>
  <si>
    <t>Zf_RING</t>
  </si>
  <si>
    <t>KIAA145 RING finger</t>
  </si>
  <si>
    <t>PF16745</t>
  </si>
  <si>
    <t>RsgA_N</t>
  </si>
  <si>
    <t>RsgA N-terminal domain</t>
  </si>
  <si>
    <t>PF16746</t>
  </si>
  <si>
    <t>BAR_3</t>
  </si>
  <si>
    <t>BAR domain of APPL family</t>
  </si>
  <si>
    <t>PF16747</t>
  </si>
  <si>
    <t>Adhesin_E</t>
  </si>
  <si>
    <t>Surface-adhesin protein E</t>
  </si>
  <si>
    <t>PF16748</t>
  </si>
  <si>
    <t>INSC_LBD</t>
  </si>
  <si>
    <t>Inscuteable LGN-binding domain</t>
  </si>
  <si>
    <t>PF16749</t>
  </si>
  <si>
    <t>Arteri_nsp7a</t>
  </si>
  <si>
    <t xml:space="preserve">Arterivirus nonstructural protein 7 alpha </t>
  </si>
  <si>
    <t>PF16750</t>
  </si>
  <si>
    <t>HK_sensor</t>
  </si>
  <si>
    <t>Sensor domain of 2-component histidine kinase</t>
  </si>
  <si>
    <t>PF16751</t>
  </si>
  <si>
    <t>RsdA_SigD_bd</t>
  </si>
  <si>
    <t>Anti-sigma-D factor RsdA to sigma factor binding region</t>
  </si>
  <si>
    <t>PF16752</t>
  </si>
  <si>
    <t>TBCC_N</t>
  </si>
  <si>
    <t>Tubulin-specific chaperone C N-terminal domain</t>
  </si>
  <si>
    <t>PF16753</t>
  </si>
  <si>
    <t>Tipalpha</t>
  </si>
  <si>
    <t>TNF-alpha-Inducing protein of Helicobacter</t>
  </si>
  <si>
    <t>PF16754</t>
  </si>
  <si>
    <t>Pesticin</t>
  </si>
  <si>
    <t>Bacterial toxin homologue of phage lysozyme, C-term</t>
  </si>
  <si>
    <t>PF16755</t>
  </si>
  <si>
    <t>NUP214</t>
  </si>
  <si>
    <t>Nucleoporin or Nuclear pore complex subunit NUP214=Nup159</t>
  </si>
  <si>
    <t>PF16756</t>
  </si>
  <si>
    <t>PALB2_WD4</t>
  </si>
  <si>
    <t>Partner and localizer of BRCA2 WD4 domain</t>
  </si>
  <si>
    <t>PF16757</t>
  </si>
  <si>
    <t>Fucosidase_C</t>
  </si>
  <si>
    <t>Alpha-L-fucosidase C-terminal domain</t>
  </si>
  <si>
    <t>PF16758</t>
  </si>
  <si>
    <t>UL141</t>
  </si>
  <si>
    <t>Herpes-like virus membrane glycoprotein UL141</t>
  </si>
  <si>
    <t>PF16759</t>
  </si>
  <si>
    <t>LIG3_BRCT</t>
  </si>
  <si>
    <t>DNA ligase 3 BRCT domain</t>
  </si>
  <si>
    <t>PF16760</t>
  </si>
  <si>
    <t>CBM53</t>
  </si>
  <si>
    <t>Starch/carbohydrate-binding module (family 53)</t>
  </si>
  <si>
    <t>PF16761</t>
  </si>
  <si>
    <t>Clr2_transil</t>
  </si>
  <si>
    <t>Transcription-silencing protein, cryptic loci regulator Clr2</t>
  </si>
  <si>
    <t>PF16762</t>
  </si>
  <si>
    <t>RHH_6</t>
  </si>
  <si>
    <t>PF16763</t>
  </si>
  <si>
    <t>Spidrion_N</t>
  </si>
  <si>
    <t>Major ampullate spidroin 1, spider silk protein 1, N-term</t>
  </si>
  <si>
    <t>PF16764</t>
  </si>
  <si>
    <t>Sharpin_PH</t>
  </si>
  <si>
    <t>Sharpin PH domain</t>
  </si>
  <si>
    <t>PF16765</t>
  </si>
  <si>
    <t>Pim</t>
  </si>
  <si>
    <t>Pesticin immunity protein</t>
  </si>
  <si>
    <t>PF16766</t>
  </si>
  <si>
    <t>CID_GANP</t>
  </si>
  <si>
    <t>Binding region of GANP to ENY2</t>
  </si>
  <si>
    <t>PF16767</t>
  </si>
  <si>
    <t>KinB_sensor</t>
  </si>
  <si>
    <t>Sensor domain of alginate biosynthesis sensor protein KinB</t>
  </si>
  <si>
    <t>PF16768</t>
  </si>
  <si>
    <t>NupH_GANP</t>
  </si>
  <si>
    <t>Nucleoporin homology of Germinal-centre associated nuclear protein</t>
  </si>
  <si>
    <t>PF16769</t>
  </si>
  <si>
    <t>MCM3AP_GANP</t>
  </si>
  <si>
    <t>MCM3AP domain of GANP</t>
  </si>
  <si>
    <t>PF16770</t>
  </si>
  <si>
    <t>RTT17_BRCT_5</t>
  </si>
  <si>
    <t>Regulator of Ty1 transposition protein 17 BRCT domain</t>
  </si>
  <si>
    <t>PF16771</t>
  </si>
  <si>
    <t>RTT17_BRCT_6</t>
  </si>
  <si>
    <t>PF16772</t>
  </si>
  <si>
    <t>TERF2_RBM</t>
  </si>
  <si>
    <t>Telomeric repeat-binding factor 2 Rap1-binding motif</t>
  </si>
  <si>
    <t>PF16773</t>
  </si>
  <si>
    <t>Phage_SSB</t>
  </si>
  <si>
    <t>Lactococcus phage single-stranded DNA binding protein</t>
  </si>
  <si>
    <t>PF16774</t>
  </si>
  <si>
    <t>Baseplate</t>
  </si>
  <si>
    <t>Baseplate protein</t>
  </si>
  <si>
    <t>PF16775</t>
  </si>
  <si>
    <t>ZoocinA_TRD</t>
  </si>
  <si>
    <t>Target recognition domain of lytic exoenzyme</t>
  </si>
  <si>
    <t>PF16776</t>
  </si>
  <si>
    <t>INPP5B_PH</t>
  </si>
  <si>
    <t>Type II inositol 1,4,5-trisphosphate 5-phosphatase PH domain</t>
  </si>
  <si>
    <t>PF16777</t>
  </si>
  <si>
    <t>RHH_7</t>
  </si>
  <si>
    <t>Transcriptional regulator, RHH-like, CopG</t>
  </si>
  <si>
    <t>PF16778</t>
  </si>
  <si>
    <t>Phage_tail_APC</t>
  </si>
  <si>
    <t>Phage tail assembly chaperone protein</t>
  </si>
  <si>
    <t>PF16779</t>
  </si>
  <si>
    <t>DMP12</t>
  </si>
  <si>
    <t>DNA-mimic protein</t>
  </si>
  <si>
    <t>PF16780</t>
  </si>
  <si>
    <t>AIMP2_LysRS_bd</t>
  </si>
  <si>
    <t>AIMP2 lysyl-tRNA synthetase binding domain</t>
  </si>
  <si>
    <t>PF16781</t>
  </si>
  <si>
    <t>Domain of unknown function (DUF568)</t>
  </si>
  <si>
    <t>PF16782</t>
  </si>
  <si>
    <t>SIL1</t>
  </si>
  <si>
    <t>Nucleotide exchange factor SIL1</t>
  </si>
  <si>
    <t>PF16783</t>
  </si>
  <si>
    <t>FANCM-MHF_bd</t>
  </si>
  <si>
    <t>FANCM to MHF binding domain</t>
  </si>
  <si>
    <t>PF16784</t>
  </si>
  <si>
    <t>HNHc_6</t>
  </si>
  <si>
    <t>Putative HNHc nuclease</t>
  </si>
  <si>
    <t>PF16785</t>
  </si>
  <si>
    <t>SMBP</t>
  </si>
  <si>
    <t>Small metal-binding protein</t>
  </si>
  <si>
    <t>PF16786</t>
  </si>
  <si>
    <t>RecA_dep_nuc</t>
  </si>
  <si>
    <t>Recombination enhancement, RecA-dependent nuclease</t>
  </si>
  <si>
    <t>PF16787</t>
  </si>
  <si>
    <t>NDC1_II</t>
  </si>
  <si>
    <t>Centromere DNA-binding protein complex CBF3 subunit, domain 2</t>
  </si>
  <si>
    <t>PF16788</t>
  </si>
  <si>
    <t>ATF7IP_BD</t>
  </si>
  <si>
    <t>ATF-interacting protein binding domain</t>
  </si>
  <si>
    <t>PF16789</t>
  </si>
  <si>
    <t>YscO-like</t>
  </si>
  <si>
    <t>YscO-like protein</t>
  </si>
  <si>
    <t>PF16790</t>
  </si>
  <si>
    <t>Phage_clamp_A</t>
  </si>
  <si>
    <t>Bacteriophage clamp loader A subunit</t>
  </si>
  <si>
    <t>PF16791</t>
  </si>
  <si>
    <t>Connexin4_C</t>
  </si>
  <si>
    <t>Connexin 4 C-terminal domain</t>
  </si>
  <si>
    <t>PF16792</t>
  </si>
  <si>
    <t>Caudo_bapla16</t>
  </si>
  <si>
    <t>Phage tail base-plate attachment protein of Caudovirales ORF16</t>
  </si>
  <si>
    <t>PF16793</t>
  </si>
  <si>
    <t>RepB_primase</t>
  </si>
  <si>
    <t>RepB DNA-primase from phage plasmid</t>
  </si>
  <si>
    <t>PF16794</t>
  </si>
  <si>
    <t>fn3_4</t>
  </si>
  <si>
    <t>Fibronectin-III type domain</t>
  </si>
  <si>
    <t>PF16795</t>
  </si>
  <si>
    <t>Phage_integr_3</t>
  </si>
  <si>
    <t>Archaeal phage integrase</t>
  </si>
  <si>
    <t>PF16796</t>
  </si>
  <si>
    <t>Microtub_bd</t>
  </si>
  <si>
    <t>Microtubule binding</t>
  </si>
  <si>
    <t>PF16797</t>
  </si>
  <si>
    <t>Fungal_KA1</t>
  </si>
  <si>
    <t>Fungal kinase associated-1 domain</t>
  </si>
  <si>
    <t>PF16798</t>
  </si>
  <si>
    <t>PF16799</t>
  </si>
  <si>
    <t>VGPC1_C</t>
  </si>
  <si>
    <t>C-terminal membrane-localisation domain of ion-channel, VCN1</t>
  </si>
  <si>
    <t>PF16800</t>
  </si>
  <si>
    <t>Endopep_inhib</t>
  </si>
  <si>
    <t>IseA DL-endopeptidase inhibitor</t>
  </si>
  <si>
    <t>PF16801</t>
  </si>
  <si>
    <t>MSL1_dimer</t>
  </si>
  <si>
    <t>Dimerisation domain of Male-specific-Lethal 1</t>
  </si>
  <si>
    <t>PF16802</t>
  </si>
  <si>
    <t>PF16803</t>
  </si>
  <si>
    <t>DRE2_N</t>
  </si>
  <si>
    <t>Fe-S cluster assembly protein DRE2 N-terminus</t>
  </si>
  <si>
    <t>PF16804</t>
  </si>
  <si>
    <t>DUF571</t>
  </si>
  <si>
    <t>Domain of unknown function (DUF571)</t>
  </si>
  <si>
    <t>PF16805</t>
  </si>
  <si>
    <t>Trans_coact</t>
  </si>
  <si>
    <t>Phage late-transcription coactivator</t>
  </si>
  <si>
    <t>PF16806</t>
  </si>
  <si>
    <t>ExsD</t>
  </si>
  <si>
    <t>Antiactivator protein ExsD</t>
  </si>
  <si>
    <t>PF16807</t>
  </si>
  <si>
    <t>Domain of unknown function (DUF572)</t>
  </si>
  <si>
    <t>PF16808</t>
  </si>
  <si>
    <t>PKcGMP_CC</t>
  </si>
  <si>
    <t>Coiled-coil N-terminus of cGMP-dependent protein kinase</t>
  </si>
  <si>
    <t>PF16809</t>
  </si>
  <si>
    <t>NleF_casp_inhib</t>
  </si>
  <si>
    <t>NleF caspase inhibitor</t>
  </si>
  <si>
    <t>PF16810</t>
  </si>
  <si>
    <t>RXLR</t>
  </si>
  <si>
    <t>RXLR phytopathogen effector protein, Avirulence activity</t>
  </si>
  <si>
    <t>PF16811</t>
  </si>
  <si>
    <t>TAtT</t>
  </si>
  <si>
    <t>TRAP transporter T-component</t>
  </si>
  <si>
    <t>PF16812</t>
  </si>
  <si>
    <t>AdHead_fibreRBD</t>
  </si>
  <si>
    <t>C-terminal head domain of the fowl adenovirus type 1 long fibre</t>
  </si>
  <si>
    <t>PF16813</t>
  </si>
  <si>
    <t>Cas_St_Csn2</t>
  </si>
  <si>
    <t>CRISPR-associated protein Csn2 subfamily St</t>
  </si>
  <si>
    <t>PF16814</t>
  </si>
  <si>
    <t>Read-through</t>
  </si>
  <si>
    <t>Read-through domain</t>
  </si>
  <si>
    <t>PF16815</t>
  </si>
  <si>
    <t>HRI1</t>
  </si>
  <si>
    <t>Protein HRI1</t>
  </si>
  <si>
    <t>PF16816</t>
  </si>
  <si>
    <t>DotD</t>
  </si>
  <si>
    <t>DotD protein</t>
  </si>
  <si>
    <t>PF16817</t>
  </si>
  <si>
    <t>Domain of unknown function (DUF573)</t>
  </si>
  <si>
    <t>PF16818</t>
  </si>
  <si>
    <t>SLM4</t>
  </si>
  <si>
    <t>Protein SLM4</t>
  </si>
  <si>
    <t>PF16819</t>
  </si>
  <si>
    <t>DUF574</t>
  </si>
  <si>
    <t>Domain of unknown function (DUF574)</t>
  </si>
  <si>
    <t>PF16820</t>
  </si>
  <si>
    <t>PKD_3</t>
  </si>
  <si>
    <t>PKD-like domain</t>
  </si>
  <si>
    <t>PF16821</t>
  </si>
  <si>
    <t>C_Hendra</t>
  </si>
  <si>
    <t>C protein from hendra and measles viruses</t>
  </si>
  <si>
    <t>PF16822</t>
  </si>
  <si>
    <t>ALGX</t>
  </si>
  <si>
    <t>SGNH hydrolase-like domain, acetyltransferase AlgX</t>
  </si>
  <si>
    <t>PF16823</t>
  </si>
  <si>
    <t>PilZ_2</t>
  </si>
  <si>
    <t>Atypical PilZ domain, cyclic di-GMP receptor</t>
  </si>
  <si>
    <t>PF16824</t>
  </si>
  <si>
    <t>CBM_26</t>
  </si>
  <si>
    <t>C-terminal carbohydrate-binding module</t>
  </si>
  <si>
    <t>PF16825</t>
  </si>
  <si>
    <t>IGP family C-type lectin domain</t>
  </si>
  <si>
    <t>PF16826</t>
  </si>
  <si>
    <t>Domain of unknown function (DUF576)</t>
  </si>
  <si>
    <t>PF16827</t>
  </si>
  <si>
    <t>zf-HC3</t>
  </si>
  <si>
    <t>zinc-finger</t>
  </si>
  <si>
    <t>PF16828</t>
  </si>
  <si>
    <t>GAGBD</t>
  </si>
  <si>
    <t>GAG-binding domain on surface antigen</t>
  </si>
  <si>
    <t>PF16829</t>
  </si>
  <si>
    <t>ATR13</t>
  </si>
  <si>
    <t>Avirulence protein ATR13, RxLR effector</t>
  </si>
  <si>
    <t>PF16830</t>
  </si>
  <si>
    <t>NBD94</t>
  </si>
  <si>
    <t>Nucleotide-Binding Domain 94 of RH</t>
  </si>
  <si>
    <t>PF16831</t>
  </si>
  <si>
    <t>CssAB</t>
  </si>
  <si>
    <t>CS6 fimbrial subunits A and B, Coli surface antigen 6</t>
  </si>
  <si>
    <t>PF16832</t>
  </si>
  <si>
    <t>EKLF_TAD1</t>
  </si>
  <si>
    <t>Erythroid krueppel-like transcription factor, transactivation 1</t>
  </si>
  <si>
    <t>PF16833</t>
  </si>
  <si>
    <t>EKLF_TAD2</t>
  </si>
  <si>
    <t>Erythroid krueppel-like transcription factor, transactivation 2</t>
  </si>
  <si>
    <t>PF16834</t>
  </si>
  <si>
    <t>CSM2</t>
  </si>
  <si>
    <t>Shu complex component Csm2, DNA-binding</t>
  </si>
  <si>
    <t>PF16835</t>
  </si>
  <si>
    <t>SF3A2</t>
  </si>
  <si>
    <t>Pre-mRNA-splicing factor SF3a complex subunit 2 (Prp11)</t>
  </si>
  <si>
    <t>PF16836</t>
  </si>
  <si>
    <t>PSY3</t>
  </si>
  <si>
    <t>Shu complex component Psy3, DNA-binding description</t>
  </si>
  <si>
    <t>PF16837</t>
  </si>
  <si>
    <t>SF3A3</t>
  </si>
  <si>
    <t>Pre-mRNA-splicing factor SF3A3, of SF3a complex, Prp9</t>
  </si>
  <si>
    <t>PF16838</t>
  </si>
  <si>
    <t>Caud_tail_N</t>
  </si>
  <si>
    <t>Caudoviral major tail protein N-terminus</t>
  </si>
  <si>
    <t>PF16839</t>
  </si>
  <si>
    <t>Antimicrobial25</t>
  </si>
  <si>
    <t>Nematode antimicrobial peptide</t>
  </si>
  <si>
    <t>PF16840</t>
  </si>
  <si>
    <t>ACTL7A_N</t>
  </si>
  <si>
    <t>Actin-like protein 7A N-terminus</t>
  </si>
  <si>
    <t>PF16841</t>
  </si>
  <si>
    <t>CBM6</t>
  </si>
  <si>
    <t>Ca-dependent carbohydrate-binding module xylan-binding</t>
  </si>
  <si>
    <t>PF16842</t>
  </si>
  <si>
    <t>RRM_occluded</t>
  </si>
  <si>
    <t>Occluded RNA-recognition motif</t>
  </si>
  <si>
    <t>PF16843</t>
  </si>
  <si>
    <t>Get5_bdg</t>
  </si>
  <si>
    <t xml:space="preserve">Binding domain to Get4 on Get5, Golgi to ER traffic protein </t>
  </si>
  <si>
    <t>PF16844</t>
  </si>
  <si>
    <t>DIMCO_N</t>
  </si>
  <si>
    <t xml:space="preserve">Dinitrogenase iron-molybdenum cofactor, N-terminal      </t>
  </si>
  <si>
    <t>PF16845</t>
  </si>
  <si>
    <t>SQAPI</t>
  </si>
  <si>
    <t>Aspartic acid proteinase inhibitor</t>
  </si>
  <si>
    <t>PF16846</t>
  </si>
  <si>
    <t>Cep3</t>
  </si>
  <si>
    <t>Centromere DNA-binding protein complex CBF3 subunit B</t>
  </si>
  <si>
    <t>PF16847</t>
  </si>
  <si>
    <t>AvrPtoB_bdg</t>
  </si>
  <si>
    <t>Avirulence AvrPtoB, BAK1-binding domain</t>
  </si>
  <si>
    <t>PF16848</t>
  </si>
  <si>
    <t>SoDot-IcmSS</t>
  </si>
  <si>
    <t>Substrate of the Dot/Icm secretion system, putative</t>
  </si>
  <si>
    <t>PF16849</t>
  </si>
  <si>
    <t>Glyco_transf_88</t>
  </si>
  <si>
    <t>Glycosyltransferase family 88</t>
  </si>
  <si>
    <t>PF16850</t>
  </si>
  <si>
    <t>Inhibitor_I66</t>
  </si>
  <si>
    <t>Peptidase inhibitor I66</t>
  </si>
  <si>
    <t>PF16851</t>
  </si>
  <si>
    <t>Stomagen</t>
  </si>
  <si>
    <t>PF16852</t>
  </si>
  <si>
    <t>HHV-1_VABD</t>
  </si>
  <si>
    <t>Herpes viral adaptor-to-host cellular mRNA binding domain</t>
  </si>
  <si>
    <t>PF16853</t>
  </si>
  <si>
    <t>CDC13_N</t>
  </si>
  <si>
    <t>Cell division control protein 13 N-terminus</t>
  </si>
  <si>
    <t>PF16854</t>
  </si>
  <si>
    <t>VPS53_C</t>
  </si>
  <si>
    <t>Vacuolar protein sorting-associated protein 53 C-terminus</t>
  </si>
  <si>
    <t>PF16855</t>
  </si>
  <si>
    <t>Soc</t>
  </si>
  <si>
    <t>Small outer capsid protein</t>
  </si>
  <si>
    <t>PF16856</t>
  </si>
  <si>
    <t>CDC4_D</t>
  </si>
  <si>
    <t>Cell division control protein 4 dimerisation domain</t>
  </si>
  <si>
    <t>PF16857</t>
  </si>
  <si>
    <t>RNA_pol_inhib</t>
  </si>
  <si>
    <t>RNA polymerase inhibitor</t>
  </si>
  <si>
    <t>PF16858</t>
  </si>
  <si>
    <t>CNDH2_C</t>
  </si>
  <si>
    <t>Condensin II complex subunit CAP-H2 or CNDH2, C-term</t>
  </si>
  <si>
    <t>PF16859</t>
  </si>
  <si>
    <t>TetR_C_11</t>
  </si>
  <si>
    <t>Bacterial transcriptional repressor C-terminal</t>
  </si>
  <si>
    <t>PF16860</t>
  </si>
  <si>
    <t>CX9C</t>
  </si>
  <si>
    <t>CHCH-CHCH-like Cx9C, IMS import disulfide relay-system,</t>
  </si>
  <si>
    <t>PF16861</t>
  </si>
  <si>
    <t>Carbam_trans_C</t>
  </si>
  <si>
    <t>Carbamoyltransferase C-terminus</t>
  </si>
  <si>
    <t>PF16862</t>
  </si>
  <si>
    <t>Glyco_hydro_79C</t>
  </si>
  <si>
    <t>Glycosyl hydrolase family 79 C-terminal beta domain</t>
  </si>
  <si>
    <t>PF16863</t>
  </si>
  <si>
    <t>NtCtMGAM_N</t>
  </si>
  <si>
    <t>N-terminal barrel of NtMGAM and CtMGAM, maltase-glucoamylase</t>
  </si>
  <si>
    <t>PF16864</t>
  </si>
  <si>
    <t>Dimerisation2</t>
  </si>
  <si>
    <t>PF16865</t>
  </si>
  <si>
    <t>GST_C_5</t>
  </si>
  <si>
    <t>PF16866</t>
  </si>
  <si>
    <t>PHD_4</t>
  </si>
  <si>
    <t>PF16867</t>
  </si>
  <si>
    <t>DMSP_lyase</t>
  </si>
  <si>
    <t>Dimethlysulfonioproprionate lyase</t>
  </si>
  <si>
    <t>PF16868</t>
  </si>
  <si>
    <t>NMT1_3</t>
  </si>
  <si>
    <t>PF16869</t>
  </si>
  <si>
    <t>CNDH2_M</t>
  </si>
  <si>
    <t>PF16870</t>
  </si>
  <si>
    <t>OxoGdeHyase_C</t>
  </si>
  <si>
    <t>2-oxoglutarate dehydrogenase C-terminal</t>
  </si>
  <si>
    <t>PF16871</t>
  </si>
  <si>
    <t>Domain of unknown function (DUF577)</t>
  </si>
  <si>
    <t>PF16872</t>
  </si>
  <si>
    <t>putAbiC</t>
  </si>
  <si>
    <t>Putative phage abortive infection protein</t>
  </si>
  <si>
    <t>PF16873</t>
  </si>
  <si>
    <t>AbiGii_2</t>
  </si>
  <si>
    <t>Putative abortive phage resistance protein AbiGii toxin</t>
  </si>
  <si>
    <t>PF16874</t>
  </si>
  <si>
    <t>Glyco_hydro_36C</t>
  </si>
  <si>
    <t>Glycosyl hydrolase family 36 C-terminal domain</t>
  </si>
  <si>
    <t>PF16875</t>
  </si>
  <si>
    <t>Glyco_hydro_36N</t>
  </si>
  <si>
    <t>Glycosyl hydrolase family 36 N-terminal domain</t>
  </si>
  <si>
    <t>PF16876</t>
  </si>
  <si>
    <t>Lipin_mid</t>
  </si>
  <si>
    <t>Lipin/Ned1/Smp2 multi-domain protein middle domain</t>
  </si>
  <si>
    <t>PF16877</t>
  </si>
  <si>
    <t>DUF578</t>
  </si>
  <si>
    <t>Domain of unknown function (DUF578)</t>
  </si>
  <si>
    <t>PF16878</t>
  </si>
  <si>
    <t>SIX1_SD</t>
  </si>
  <si>
    <t>Transcriptional regulator, SIX1, N-terminal SD domain</t>
  </si>
  <si>
    <t>PF16879</t>
  </si>
  <si>
    <t>Sin3a_C</t>
  </si>
  <si>
    <t>C-terminal domain of Sin3a protein</t>
  </si>
  <si>
    <t>PF16880</t>
  </si>
  <si>
    <t>EHD_N</t>
  </si>
  <si>
    <t>N-terminal EH-domain containing protein</t>
  </si>
  <si>
    <t>PF16881</t>
  </si>
  <si>
    <t>LIAS_N</t>
  </si>
  <si>
    <t>N-terminal domain of lipoyl synthase of Radical_SAM family</t>
  </si>
  <si>
    <t>PF16882</t>
  </si>
  <si>
    <t>DUF579</t>
  </si>
  <si>
    <t>Domain of unknown function (DUF579)</t>
  </si>
  <si>
    <t>PF16883</t>
  </si>
  <si>
    <t>PF16884</t>
  </si>
  <si>
    <t>ADH_N_2</t>
  </si>
  <si>
    <t>N-terminal domain of oxidoreductase</t>
  </si>
  <si>
    <t>PF16885</t>
  </si>
  <si>
    <t>CAC1F_C</t>
  </si>
  <si>
    <t>Voltage-gated calcium channel subunit alpha, C-term</t>
  </si>
  <si>
    <t>PF16886</t>
  </si>
  <si>
    <t>ATP-synt_ab_Xtn</t>
  </si>
  <si>
    <t>ATPsynthase alpha/beta subunit N-term extension</t>
  </si>
  <si>
    <t>PF16887</t>
  </si>
  <si>
    <t>DUF581</t>
  </si>
  <si>
    <t>Domain of unknown function (DUF581)</t>
  </si>
  <si>
    <t>PF16888</t>
  </si>
  <si>
    <t>DUF582</t>
  </si>
  <si>
    <t>Domain of unknown function (DUF582)</t>
  </si>
  <si>
    <t>PF16889</t>
  </si>
  <si>
    <t>Hepar_II_III_N</t>
  </si>
  <si>
    <t>Heparinase II/III N-terminus</t>
  </si>
  <si>
    <t>PF16890</t>
  </si>
  <si>
    <t>DUF583</t>
  </si>
  <si>
    <t>Domain of unknown function (DUF583)</t>
  </si>
  <si>
    <t>PF16891</t>
  </si>
  <si>
    <t>STPPase_N</t>
  </si>
  <si>
    <t>Serine-threonine protein phosphatase N-terminal domain</t>
  </si>
  <si>
    <t>PF16892</t>
  </si>
  <si>
    <t>CHS5_N</t>
  </si>
  <si>
    <t>Chitin biosynthesis protein CHS5 N-terminus</t>
  </si>
  <si>
    <t>PF16893</t>
  </si>
  <si>
    <t>fn3_2</t>
  </si>
  <si>
    <t>PF16894</t>
  </si>
  <si>
    <t>DUF584</t>
  </si>
  <si>
    <t>Domain of unknown function (DUF584)</t>
  </si>
  <si>
    <t>PF16895</t>
  </si>
  <si>
    <t>Domain of unknown function (DUF585)</t>
  </si>
  <si>
    <t>PF16896</t>
  </si>
  <si>
    <t>PGDH_C</t>
  </si>
  <si>
    <t>Phosphogluconate dehydrogenase (decarboxylating) C-term</t>
  </si>
  <si>
    <t>PF16897</t>
  </si>
  <si>
    <t>MMR_HSR1_Xtn</t>
  </si>
  <si>
    <t>C-terminal region of MMR_HSR1 domain</t>
  </si>
  <si>
    <t>PF16898</t>
  </si>
  <si>
    <t>TOPRIM_C</t>
  </si>
  <si>
    <t>C-terminal associated domain of TOPRIM</t>
  </si>
  <si>
    <t>PF16899</t>
  </si>
  <si>
    <t>Cyclin_C_2</t>
  </si>
  <si>
    <t>Cyclin C-terminal domain</t>
  </si>
  <si>
    <t>PF16900</t>
  </si>
  <si>
    <t>REPA_OB_2</t>
  </si>
  <si>
    <t>Replication protein A OB domain</t>
  </si>
  <si>
    <t>PF16901</t>
  </si>
  <si>
    <t>DAO_C</t>
  </si>
  <si>
    <t>C-terminal domain of alpha-glycerophosphate oxidase</t>
  </si>
  <si>
    <t>PF16902</t>
  </si>
  <si>
    <t>Type2_restr_D3</t>
  </si>
  <si>
    <t>Type-2 restriction enzyme D3 domain</t>
  </si>
  <si>
    <t>PF16903</t>
  </si>
  <si>
    <t>Capsid_N</t>
  </si>
  <si>
    <t>Major capsid protein N-terminus</t>
  </si>
  <si>
    <t>PF16904</t>
  </si>
  <si>
    <t>PurL_C</t>
  </si>
  <si>
    <t>Phosphoribosylformylglycinamidine synthase II C-terminus</t>
  </si>
  <si>
    <t>PF16905</t>
  </si>
  <si>
    <t>GPHH</t>
  </si>
  <si>
    <t>Voltage-dependent L-type calcium channel, IQ-associated</t>
  </si>
  <si>
    <t>PF16906</t>
  </si>
  <si>
    <t>Ribosomal_L26</t>
  </si>
  <si>
    <t>Ribosomal proteins L26 eukaryotic, L24P archaeal</t>
  </si>
  <si>
    <t>PF16907</t>
  </si>
  <si>
    <t>Caskin-Pro-rich</t>
  </si>
  <si>
    <t>Proline rich region of Caskin proteins</t>
  </si>
  <si>
    <t>PF16908</t>
  </si>
  <si>
    <t>VPS13</t>
  </si>
  <si>
    <t>Vacuolar sorting-associated protein 13, N-terminal</t>
  </si>
  <si>
    <t>PF16909</t>
  </si>
  <si>
    <t>VPS13_C</t>
  </si>
  <si>
    <t>Vacuolar-sorting-associated 13 protein C-terminal</t>
  </si>
  <si>
    <t>PF16910</t>
  </si>
  <si>
    <t>VPS13_mid_rpt</t>
  </si>
  <si>
    <t>Repeating coiled region of VPS13</t>
  </si>
  <si>
    <t>PF16911</t>
  </si>
  <si>
    <t>PapA_C</t>
  </si>
  <si>
    <t>Phthiocerol/phthiodiolone dimycocerosyl transferase C-terminus</t>
  </si>
  <si>
    <t>PF16912</t>
  </si>
  <si>
    <t>Glu_dehyd_C</t>
  </si>
  <si>
    <t>Glucose dehydrogenase C-terminus</t>
  </si>
  <si>
    <t>PF16913</t>
  </si>
  <si>
    <t>PUNUT</t>
  </si>
  <si>
    <t>Purine nucleobase transmembrane transport</t>
  </si>
  <si>
    <t>PF16914</t>
  </si>
  <si>
    <t>TetR_C_12</t>
  </si>
  <si>
    <t>PF16915</t>
  </si>
  <si>
    <t>Eryth_link_C</t>
  </si>
  <si>
    <t>Annelid erythrocruorin linker subunit C-terminus</t>
  </si>
  <si>
    <t>PF16916</t>
  </si>
  <si>
    <t>ZT_dimer</t>
  </si>
  <si>
    <t>Dimerisation domain of Zinc Transporter</t>
  </si>
  <si>
    <t>PF16917</t>
  </si>
  <si>
    <t>BPL_LplA_LipB_2</t>
  </si>
  <si>
    <t>PF16918</t>
  </si>
  <si>
    <t>PknG_TPR</t>
  </si>
  <si>
    <t>Protein kinase G tetratricopeptide repeat</t>
  </si>
  <si>
    <t>PF16919</t>
  </si>
  <si>
    <t>PknG_rubred</t>
  </si>
  <si>
    <t>Protein kinase G rubredoxin domain</t>
  </si>
  <si>
    <t>PF16920</t>
  </si>
  <si>
    <t>TPKR_C2</t>
  </si>
  <si>
    <t>Tyrosine-protein kinase receptor C2 Ig-like domain</t>
  </si>
  <si>
    <t>PF16921</t>
  </si>
  <si>
    <t>Tex_YqgF</t>
  </si>
  <si>
    <t>Tex protein YqgF-like domain</t>
  </si>
  <si>
    <t>PF16922</t>
  </si>
  <si>
    <t>SLD5_C</t>
  </si>
  <si>
    <t>DNA replication complex GINS protein SLD5 C-terminus</t>
  </si>
  <si>
    <t>PF16923</t>
  </si>
  <si>
    <t>Glyco_hydro_63N</t>
  </si>
  <si>
    <t>Glycosyl hydrolase family 63 N-terminal domain</t>
  </si>
  <si>
    <t>PF16924</t>
  </si>
  <si>
    <t>DpaA_N</t>
  </si>
  <si>
    <t>Dipicolinate synthase subunit A N-terminal domain</t>
  </si>
  <si>
    <t>PF16925</t>
  </si>
  <si>
    <t>TetR_C_13</t>
  </si>
  <si>
    <t>PF16926</t>
  </si>
  <si>
    <t>HisKA_4TM</t>
  </si>
  <si>
    <t>Archaeal 4TM region of histidine kinase</t>
  </si>
  <si>
    <t>PF16927</t>
  </si>
  <si>
    <t>HisKA_7TM</t>
  </si>
  <si>
    <t>N-terminal 7TM region of histidine kinase</t>
  </si>
  <si>
    <t>PF16928</t>
  </si>
  <si>
    <t>Inj_translocase</t>
  </si>
  <si>
    <t>DNA/protein translocase of phage P22 injectosome</t>
  </si>
  <si>
    <t>PF16929</t>
  </si>
  <si>
    <t>Asp2</t>
  </si>
  <si>
    <t>Accessory Sec system GspB-transporter</t>
  </si>
  <si>
    <t>PF16930</t>
  </si>
  <si>
    <t>Porin_5</t>
  </si>
  <si>
    <t>PF16931</t>
  </si>
  <si>
    <t>Phage_holin_8</t>
  </si>
  <si>
    <t>Putative phage holin</t>
  </si>
  <si>
    <t>PF16932</t>
  </si>
  <si>
    <t>T4SS_TraI</t>
  </si>
  <si>
    <t>Type IV secretory system, conjugal DNA-protein transfer</t>
  </si>
  <si>
    <t>PF16933</t>
  </si>
  <si>
    <t>PelG</t>
  </si>
  <si>
    <t>Putative exopolysaccharide Exporter (EPS-E)</t>
  </si>
  <si>
    <t>PF16934</t>
  </si>
  <si>
    <t>Mersacidin</t>
  </si>
  <si>
    <t>Two-component Enterococcus faecalis cytolysin (EFC)</t>
  </si>
  <si>
    <t>PF16935</t>
  </si>
  <si>
    <t>Hol_Tox</t>
  </si>
  <si>
    <t>Putative Holin-like Toxin (Hol-Tox)</t>
  </si>
  <si>
    <t>PF16936</t>
  </si>
  <si>
    <t>Holin_9</t>
  </si>
  <si>
    <t>Putative holin</t>
  </si>
  <si>
    <t>PF16937</t>
  </si>
  <si>
    <t>T3SS_HrpK1</t>
  </si>
  <si>
    <t>Type III secretion system translocator protein, HrpF</t>
  </si>
  <si>
    <t>PF16938</t>
  </si>
  <si>
    <t>Phage_holin_Dp1</t>
  </si>
  <si>
    <t>Putative phage holin Dp-1</t>
  </si>
  <si>
    <t>PF16939</t>
  </si>
  <si>
    <t>Porin_6</t>
  </si>
  <si>
    <t>PF16940</t>
  </si>
  <si>
    <t>Tic11</t>
  </si>
  <si>
    <t>Chloroplast envelope transporter</t>
  </si>
  <si>
    <t>PF16941</t>
  </si>
  <si>
    <t>CymA</t>
  </si>
  <si>
    <t>Putative cyclodextrin porin</t>
  </si>
  <si>
    <t>PF16942</t>
  </si>
  <si>
    <t>CclA_1</t>
  </si>
  <si>
    <t>Putative cyclic bacteriocin</t>
  </si>
  <si>
    <t>PF16943</t>
  </si>
  <si>
    <t>T4SS_CagC</t>
  </si>
  <si>
    <t>Cag pathogenicity island, type IV secretory system</t>
  </si>
  <si>
    <t>PF16944</t>
  </si>
  <si>
    <t>KCH</t>
  </si>
  <si>
    <t>Fungal potassium channel</t>
  </si>
  <si>
    <t>PF16945</t>
  </si>
  <si>
    <t>Phage_r1t_holin</t>
  </si>
  <si>
    <t>Putative lactococcus lactis phage r1t holin</t>
  </si>
  <si>
    <t>PF16946</t>
  </si>
  <si>
    <t>Porin_OmpG_1_2</t>
  </si>
  <si>
    <t>Putative OMPG-porin 1 family</t>
  </si>
  <si>
    <t>PF16947</t>
  </si>
  <si>
    <t>Ferredoxin_N</t>
  </si>
  <si>
    <t>N-terminal region of 4Fe-4S ferredoxin iron-sulfur binding</t>
  </si>
  <si>
    <t>PF16948</t>
  </si>
  <si>
    <t>CtkA_N</t>
  </si>
  <si>
    <t>Cell translocating kinase A N-terminus</t>
  </si>
  <si>
    <t>PF16949</t>
  </si>
  <si>
    <t>ABC_tran_2</t>
  </si>
  <si>
    <t>Putative ATP-binding cassette</t>
  </si>
  <si>
    <t>PF16950</t>
  </si>
  <si>
    <t>SAMBD</t>
  </si>
  <si>
    <t>SAM-binding_domain</t>
  </si>
  <si>
    <t>PF16951</t>
  </si>
  <si>
    <t>MaAIMP_sms</t>
  </si>
  <si>
    <t>Putative methionine and alanine importer, small subunit</t>
  </si>
  <si>
    <t>PF16952</t>
  </si>
  <si>
    <t>Gln-synt_N_2</t>
  </si>
  <si>
    <t>Glutamine synthetase N-terminal domain</t>
  </si>
  <si>
    <t>PF16953</t>
  </si>
  <si>
    <t>PRORP</t>
  </si>
  <si>
    <t>Protein-only RNase P</t>
  </si>
  <si>
    <t>PF16954</t>
  </si>
  <si>
    <t>HRG</t>
  </si>
  <si>
    <t xml:space="preserve">Haem-transporter, endosomal/lysosomal, haem-responsive gene </t>
  </si>
  <si>
    <t>PF16955</t>
  </si>
  <si>
    <t>OFeT_1</t>
  </si>
  <si>
    <t>Ferrous iron uptake permease, iron-lead transporter</t>
  </si>
  <si>
    <t>PF16956</t>
  </si>
  <si>
    <t>Porin_7</t>
  </si>
  <si>
    <t>Putative general bacterial porin</t>
  </si>
  <si>
    <t>PF16957</t>
  </si>
  <si>
    <t>Mal_decarbox_Al</t>
  </si>
  <si>
    <t>Malonate decarboxylase, alpha subunit, transporter</t>
  </si>
  <si>
    <t>PF16958</t>
  </si>
  <si>
    <t>PRP9_N</t>
  </si>
  <si>
    <t>Pre-mRNA-splicing factor PRP9 N-terminus</t>
  </si>
  <si>
    <t>PF16959</t>
  </si>
  <si>
    <t>Collectrin</t>
  </si>
  <si>
    <t>Renal amino acid transporter</t>
  </si>
  <si>
    <t>PF16960</t>
  </si>
  <si>
    <t>HpuA</t>
  </si>
  <si>
    <t>Haemoglobin-haptoglobin utilisation, porphyrin transporter</t>
  </si>
  <si>
    <t>PF16961</t>
  </si>
  <si>
    <t>OmpA_like</t>
  </si>
  <si>
    <t>Putative OmpA-OmpF-like porin family</t>
  </si>
  <si>
    <t>PF16962</t>
  </si>
  <si>
    <t>ABC_export</t>
  </si>
  <si>
    <t>Putative ABC exporter</t>
  </si>
  <si>
    <t>PF16963</t>
  </si>
  <si>
    <t>PelD_GGDEF</t>
  </si>
  <si>
    <t>PelD GGDEF domain</t>
  </si>
  <si>
    <t>PF16964</t>
  </si>
  <si>
    <t>TadF</t>
  </si>
  <si>
    <t>Putative tight adherence pilin protein F</t>
  </si>
  <si>
    <t>PF16965</t>
  </si>
  <si>
    <t>CSG2</t>
  </si>
  <si>
    <t>Ceramide synthase regulator</t>
  </si>
  <si>
    <t>PF16966</t>
  </si>
  <si>
    <t>Porin_8</t>
  </si>
  <si>
    <t>Porin-like glycoporin RafY</t>
  </si>
  <si>
    <t>PF16967</t>
  </si>
  <si>
    <t>TcfC</t>
  </si>
  <si>
    <t>Fimbrial, FimD or usher-like</t>
  </si>
  <si>
    <t>PF16968</t>
  </si>
  <si>
    <t>TadZ_N</t>
  </si>
  <si>
    <t>Pilus assembly protein TadZ N-terminal</t>
  </si>
  <si>
    <t>PF16969</t>
  </si>
  <si>
    <t>SRP68</t>
  </si>
  <si>
    <t>RNA-binding signal recognition particle 68</t>
  </si>
  <si>
    <t>PF16970</t>
  </si>
  <si>
    <t>FimA</t>
  </si>
  <si>
    <t>Type-1 fimbrial protein, A</t>
  </si>
  <si>
    <t>PF16971</t>
  </si>
  <si>
    <t>RcpB</t>
  </si>
  <si>
    <t>Rough colony protein B, tight adherence - tad - subunit</t>
  </si>
  <si>
    <t>PF16972</t>
  </si>
  <si>
    <t>TipE</t>
  </si>
  <si>
    <t>Na+ channel auxiliary subunit TipE</t>
  </si>
  <si>
    <t>PF16973</t>
  </si>
  <si>
    <t>FliN_N</t>
  </si>
  <si>
    <t>Flagellar motor switch protein FliN N-terminal</t>
  </si>
  <si>
    <t>PF16974</t>
  </si>
  <si>
    <t>NAR2</t>
  </si>
  <si>
    <t>High-affinity nitrate transporter accessory</t>
  </si>
  <si>
    <t>PF16975</t>
  </si>
  <si>
    <t>UPAR_LY6_2</t>
  </si>
  <si>
    <t>Ly6/PLAUR domain-containing protein 6, Lypd6</t>
  </si>
  <si>
    <t>PF16976</t>
  </si>
  <si>
    <t>RcpC</t>
  </si>
  <si>
    <t>Flp pilus assembly protein RcpC/CpaB</t>
  </si>
  <si>
    <t>PF16977</t>
  </si>
  <si>
    <t>ApeC</t>
  </si>
  <si>
    <t>C-terminal domain of apextrin</t>
  </si>
  <si>
    <t>PF16978</t>
  </si>
  <si>
    <t>CRIM</t>
  </si>
  <si>
    <t>SAPK-interacting protein 1 (Sin1), middle CRIM domain</t>
  </si>
  <si>
    <t>PF16979</t>
  </si>
  <si>
    <t>SIN1_PH</t>
  </si>
  <si>
    <t>SAPK-interacting protein 1 (Sin1), Pleckstrin-homology</t>
  </si>
  <si>
    <t>PF16980</t>
  </si>
  <si>
    <t>CitMHS_2</t>
  </si>
  <si>
    <t>Putative citrate transport</t>
  </si>
  <si>
    <t>PF16981</t>
  </si>
  <si>
    <t>Chi-conotoxin</t>
  </si>
  <si>
    <t>chi-Conotoxin or t superfamily</t>
  </si>
  <si>
    <t>PF16982</t>
  </si>
  <si>
    <t>Flp1_like</t>
  </si>
  <si>
    <t>Putative Flagellin, Flp1-like, domain</t>
  </si>
  <si>
    <t>PF16983</t>
  </si>
  <si>
    <t>MFS_MOT1</t>
  </si>
  <si>
    <t>Molybdate transporter of MFS superfamily</t>
  </si>
  <si>
    <t>PF16984</t>
  </si>
  <si>
    <t>Grp7_allergen</t>
  </si>
  <si>
    <t>Group 7 allergen</t>
  </si>
  <si>
    <t>PF16985</t>
  </si>
  <si>
    <t>DUF586</t>
  </si>
  <si>
    <t>Domain of unknown function (DUF586)</t>
  </si>
  <si>
    <t>PF16986</t>
  </si>
  <si>
    <t>CzcE</t>
  </si>
  <si>
    <t>Heavy-metal resistance protein CzcE</t>
  </si>
  <si>
    <t>PF16987</t>
  </si>
  <si>
    <t>KIX_2</t>
  </si>
  <si>
    <t>PF16988</t>
  </si>
  <si>
    <t>Vps36-NZF-N</t>
  </si>
  <si>
    <t>Vacuolar protein sorting 36 NZF-N zinc-finger domain</t>
  </si>
  <si>
    <t>PF16989</t>
  </si>
  <si>
    <t>T6SS_VasJ</t>
  </si>
  <si>
    <t>Type VI secretion, EvfE, EvfF, ImpA, BimE, VC_A119, VasJ</t>
  </si>
  <si>
    <t>PF16990</t>
  </si>
  <si>
    <t>CBM_35</t>
  </si>
  <si>
    <t>Carbohydrate binding module (family 35)</t>
  </si>
  <si>
    <t>PF16991</t>
  </si>
  <si>
    <t>SIR4_SID</t>
  </si>
  <si>
    <t>Sir4 SID domain</t>
  </si>
  <si>
    <t>PF16992</t>
  </si>
  <si>
    <t>RNA_pol_RpbG</t>
  </si>
  <si>
    <t>DNA-directed RNA polymerase, subunit G</t>
  </si>
  <si>
    <t>PF16993</t>
  </si>
  <si>
    <t>Asp1</t>
  </si>
  <si>
    <t>Accessory Sec system protein Asp1</t>
  </si>
  <si>
    <t>PF16994</t>
  </si>
  <si>
    <t>Glyco_trans_4_5</t>
  </si>
  <si>
    <t>Glycosyl-transferase family 4</t>
  </si>
  <si>
    <t>PF16995</t>
  </si>
  <si>
    <t>tRNA-synt_2_TM</t>
  </si>
  <si>
    <t>Transmembrane region of lysyl-tRNA synthetase</t>
  </si>
  <si>
    <t>PF16996</t>
  </si>
  <si>
    <t>Asp4</t>
  </si>
  <si>
    <t>Accessory secretory protein Sec Asp4</t>
  </si>
  <si>
    <t>PF16997</t>
  </si>
  <si>
    <t>Wap1</t>
  </si>
  <si>
    <t>Wap1 domain</t>
  </si>
  <si>
    <t>PF16998</t>
  </si>
  <si>
    <t>17kDa_Anti_2</t>
  </si>
  <si>
    <t>17 kDa outer membrane surface antigen</t>
  </si>
  <si>
    <t>PF16999</t>
  </si>
  <si>
    <t>V-ATPase_G_2</t>
  </si>
  <si>
    <t>PF17000</t>
  </si>
  <si>
    <t>Asp5</t>
  </si>
  <si>
    <t>Accessory secretory protein Sec, Asp5</t>
  </si>
  <si>
    <t>PF17001</t>
  </si>
  <si>
    <t>T3SS_basalb_I</t>
  </si>
  <si>
    <t>Type III secretion basal body protein I, YscI, HrpB, PscI</t>
  </si>
  <si>
    <t>PF17002</t>
  </si>
  <si>
    <t>DUF589</t>
  </si>
  <si>
    <t>Domain of unknown function (DUF589)</t>
  </si>
  <si>
    <t>PF17003</t>
  </si>
  <si>
    <t>Actin_micro</t>
  </si>
  <si>
    <t>Putative actin-like family</t>
  </si>
  <si>
    <t>PF17004</t>
  </si>
  <si>
    <t>SRP_TPR_like</t>
  </si>
  <si>
    <t>Putative TPR-like repeat</t>
  </si>
  <si>
    <t>PF17005</t>
  </si>
  <si>
    <t>WD4_like</t>
  </si>
  <si>
    <t>WD4-like domain</t>
  </si>
  <si>
    <t>PF17006</t>
  </si>
  <si>
    <t>Domain of unknown function (DUF587)</t>
  </si>
  <si>
    <t>PF17007</t>
  </si>
  <si>
    <t>HTH_micro</t>
  </si>
  <si>
    <t>HTH-like</t>
  </si>
  <si>
    <t>PF17008</t>
  </si>
  <si>
    <t>PF17009</t>
  </si>
  <si>
    <t>PF17010</t>
  </si>
  <si>
    <t>Domain of unknown function (DUF592)</t>
  </si>
  <si>
    <t>PF17011</t>
  </si>
  <si>
    <t>DUF593</t>
  </si>
  <si>
    <t>Domain of unknown function (DUF593)</t>
  </si>
  <si>
    <t>PF17012</t>
  </si>
  <si>
    <t>Domain of unknown function (DUF591)</t>
  </si>
  <si>
    <t>PF17013</t>
  </si>
  <si>
    <t>Acetyltransf_15</t>
  </si>
  <si>
    <t>Putative acetyl-transferase</t>
  </si>
  <si>
    <t>PF17014</t>
  </si>
  <si>
    <t>Mad3_BUB1_I_2</t>
  </si>
  <si>
    <t>Putative Mad3/BUB1 like region 1 protein</t>
  </si>
  <si>
    <t>PF17015</t>
  </si>
  <si>
    <t>Domain of unknown function (DUF594)</t>
  </si>
  <si>
    <t>PF17016</t>
  </si>
  <si>
    <t>DUF595</t>
  </si>
  <si>
    <t>Domain of unknown function (DUF595)</t>
  </si>
  <si>
    <t>PF17017</t>
  </si>
  <si>
    <t>zf-C2H2_aberr</t>
  </si>
  <si>
    <t>Aberrant zinc-finger</t>
  </si>
  <si>
    <t>PF17018</t>
  </si>
  <si>
    <t>MICSWaP</t>
  </si>
  <si>
    <t>Spore wall protein</t>
  </si>
  <si>
    <t>PF17019</t>
  </si>
  <si>
    <t>Domain of unknown function (DUF596)</t>
  </si>
  <si>
    <t>PF17020</t>
  </si>
  <si>
    <t>DUF597</t>
  </si>
  <si>
    <t>Domain of unknown function (DUF597)</t>
  </si>
  <si>
    <t>PF17021</t>
  </si>
  <si>
    <t>Mei5_like</t>
  </si>
  <si>
    <t>Putative double-strand recombination repair-like</t>
  </si>
  <si>
    <t>PF17022</t>
  </si>
  <si>
    <t>PTP2</t>
  </si>
  <si>
    <t>Polar tube protein 2 from Microsporidia</t>
  </si>
  <si>
    <t>PF17023</t>
  </si>
  <si>
    <t>DUF598</t>
  </si>
  <si>
    <t>Domain of unknown function (DUF598)</t>
  </si>
  <si>
    <t>PF17024</t>
  </si>
  <si>
    <t>DMAP1_like</t>
  </si>
  <si>
    <t xml:space="preserve">Putative DMAP1-like </t>
  </si>
  <si>
    <t>PF17025</t>
  </si>
  <si>
    <t>Domain of unknown function (DUF599)</t>
  </si>
  <si>
    <t>PF17026</t>
  </si>
  <si>
    <t>zf-RRPl_C4</t>
  </si>
  <si>
    <t>Putative ribonucleoprotein zinc-finger pf C4 type</t>
  </si>
  <si>
    <t>PF17027</t>
  </si>
  <si>
    <t>Bromo_TP_like</t>
  </si>
  <si>
    <t>Histone-fold protein</t>
  </si>
  <si>
    <t>PF17028</t>
  </si>
  <si>
    <t>8TM_micro</t>
  </si>
  <si>
    <t>8TM Microsporidial transmembrane domain</t>
  </si>
  <si>
    <t>PF17029</t>
  </si>
  <si>
    <t>PF17030</t>
  </si>
  <si>
    <t>Beta_lactamase3</t>
  </si>
  <si>
    <t>Putative beta-lactamase-like family</t>
  </si>
  <si>
    <t>PF17031</t>
  </si>
  <si>
    <t>PF17032</t>
  </si>
  <si>
    <t>zinc_ribbon_15</t>
  </si>
  <si>
    <t>zinc-ribbon family</t>
  </si>
  <si>
    <t>PF17033</t>
  </si>
  <si>
    <t>Peptidase_M99</t>
  </si>
  <si>
    <t>Carboxypeptidase controlling helical cell shape catalytic</t>
  </si>
  <si>
    <t>PF17034</t>
  </si>
  <si>
    <t>zinc_ribbon_16</t>
  </si>
  <si>
    <t>Zinc-ribbon like family</t>
  </si>
  <si>
    <t>PF17035</t>
  </si>
  <si>
    <t>BET</t>
  </si>
  <si>
    <t>Bromodomain extra-terminal - transcription regulation</t>
  </si>
  <si>
    <t>PF17036</t>
  </si>
  <si>
    <t>CBP_BcsS</t>
  </si>
  <si>
    <t>Cellulose biosynthesis protein BcsS</t>
  </si>
  <si>
    <t>PF17037</t>
  </si>
  <si>
    <t>CBP_BcsO</t>
  </si>
  <si>
    <t>Cellulose biosynthesis protein BcsO</t>
  </si>
  <si>
    <t>PF17038</t>
  </si>
  <si>
    <t>CBP_BcsN</t>
  </si>
  <si>
    <t>Cellulose biosynthesis protein BcsN</t>
  </si>
  <si>
    <t>PF17039</t>
  </si>
  <si>
    <t>Glyco_tran_1_N</t>
  </si>
  <si>
    <t>Fucosyltransferase, N-terminal</t>
  </si>
  <si>
    <t>PF17040</t>
  </si>
  <si>
    <t>CBP_CCPA</t>
  </si>
  <si>
    <t>Cellulose-complementing protein A</t>
  </si>
  <si>
    <t>PF17041</t>
  </si>
  <si>
    <t>SasG_E</t>
  </si>
  <si>
    <t>E domain</t>
  </si>
  <si>
    <t>PF17042</t>
  </si>
  <si>
    <t>DUF1357_C</t>
  </si>
  <si>
    <t>Putative nucleotide-binding of sugar-metabolising enzyme</t>
  </si>
  <si>
    <t>PF17043</t>
  </si>
  <si>
    <t>MAT1-1-2</t>
  </si>
  <si>
    <t>Mating type protein 1-1-2 of unknown function</t>
  </si>
  <si>
    <t>PF17044</t>
  </si>
  <si>
    <t>BPTA</t>
  </si>
  <si>
    <t>Borrelial persistence in ticks protein A</t>
  </si>
  <si>
    <t>PF17045</t>
  </si>
  <si>
    <t>CEP63</t>
  </si>
  <si>
    <t xml:space="preserve">Centrosomal protein of 63 kDa  </t>
  </si>
  <si>
    <t>PF17046</t>
  </si>
  <si>
    <t>Ses_B</t>
  </si>
  <si>
    <t>SesB domain on fungal death-pathway protein</t>
  </si>
  <si>
    <t>PF17047</t>
  </si>
  <si>
    <t>SMP_LBD</t>
  </si>
  <si>
    <t>Synaptotagmin-like mitochondrial-lipid-binding domain</t>
  </si>
  <si>
    <t>PF17048</t>
  </si>
  <si>
    <t>Ceramidse_alk_C</t>
  </si>
  <si>
    <t>Neutral/alkaline non-lysosomal ceramidase, C-terminal</t>
  </si>
  <si>
    <t>PF17049</t>
  </si>
  <si>
    <t>AEP1</t>
  </si>
  <si>
    <t>ATPase expression protein 1</t>
  </si>
  <si>
    <t>PF17050</t>
  </si>
  <si>
    <t>AIM5</t>
  </si>
  <si>
    <t>Altered inheritance of mitochondria 5</t>
  </si>
  <si>
    <t>PF17051</t>
  </si>
  <si>
    <t>COA2</t>
  </si>
  <si>
    <t>Cytochrome C oxidase assembly factor 2</t>
  </si>
  <si>
    <t>PF17052</t>
  </si>
  <si>
    <t>CAF2</t>
  </si>
  <si>
    <t xml:space="preserve">Cap associated factor </t>
  </si>
  <si>
    <t>PF17053</t>
  </si>
  <si>
    <t>GEP5</t>
  </si>
  <si>
    <t>Genetic interactor of prohibitin 5</t>
  </si>
  <si>
    <t>PF17054</t>
  </si>
  <si>
    <t>JUPITER</t>
  </si>
  <si>
    <t>Microtubule-Associated protein Jupiter</t>
  </si>
  <si>
    <t>PF17055</t>
  </si>
  <si>
    <t>VMR2</t>
  </si>
  <si>
    <t>Viral matrix protein M2</t>
  </si>
  <si>
    <t>PF17056</t>
  </si>
  <si>
    <t>KRE1</t>
  </si>
  <si>
    <t>Killer toxin-resistance protein 1</t>
  </si>
  <si>
    <t>PF17057</t>
  </si>
  <si>
    <t>B3R</t>
  </si>
  <si>
    <t>Poxviridae B3 protein</t>
  </si>
  <si>
    <t>PF17058</t>
  </si>
  <si>
    <t>MBR1</t>
  </si>
  <si>
    <t>Mitochondrial biogenesis regulation protein 1</t>
  </si>
  <si>
    <t>PF17059</t>
  </si>
  <si>
    <t>MGTL</t>
  </si>
  <si>
    <t>MgtA leader peptide</t>
  </si>
  <si>
    <t>PF17060</t>
  </si>
  <si>
    <t>MPS2</t>
  </si>
  <si>
    <t>Monopolar spindle protein 2</t>
  </si>
  <si>
    <t>PF17061</t>
  </si>
  <si>
    <t>PARM</t>
  </si>
  <si>
    <t>PF17062</t>
  </si>
  <si>
    <t>Osw5</t>
  </si>
  <si>
    <t>Outer spore wall 5</t>
  </si>
  <si>
    <t>PF17063</t>
  </si>
  <si>
    <t>Psm4</t>
  </si>
  <si>
    <t>Phenol-soluble modulin alpha 4 peptide</t>
  </si>
  <si>
    <t>PF17064</t>
  </si>
  <si>
    <t>QVR</t>
  </si>
  <si>
    <t>Sleepless protein</t>
  </si>
  <si>
    <t>PF17065</t>
  </si>
  <si>
    <t>UPF669</t>
  </si>
  <si>
    <t>Putative cytokine, C6ORF12</t>
  </si>
  <si>
    <t>PF17066</t>
  </si>
  <si>
    <t>RITA</t>
  </si>
  <si>
    <t>RBPJ-interacting and tubulin associated protein</t>
  </si>
  <si>
    <t>PF17067</t>
  </si>
  <si>
    <t>RPS31</t>
  </si>
  <si>
    <t>Ribosomal protein S31e</t>
  </si>
  <si>
    <t>PF17068</t>
  </si>
  <si>
    <t>RRG8</t>
  </si>
  <si>
    <t>Required for respiratory growth protein 8 mitochondrial</t>
  </si>
  <si>
    <t>PF17069</t>
  </si>
  <si>
    <t>RSRP</t>
  </si>
  <si>
    <t>Arginine/Serine-Rich protein 1</t>
  </si>
  <si>
    <t>PF17070</t>
  </si>
  <si>
    <t>Thx</t>
  </si>
  <si>
    <t>3S ribosomal protein Thx</t>
  </si>
  <si>
    <t>PF17071</t>
  </si>
  <si>
    <t>Capsid_VP7</t>
  </si>
  <si>
    <t>Outer capsid protein VP7</t>
  </si>
  <si>
    <t>PF17072</t>
  </si>
  <si>
    <t>Spike_torovirin</t>
  </si>
  <si>
    <t>Torovirinae spike glycoprotein</t>
  </si>
  <si>
    <t>PF17073</t>
  </si>
  <si>
    <t>SafA</t>
  </si>
  <si>
    <t>Two-component-system connector protein</t>
  </si>
  <si>
    <t>PF17074</t>
  </si>
  <si>
    <t>Darcynin</t>
  </si>
  <si>
    <t>Darcynin, domain of unknown function</t>
  </si>
  <si>
    <t>PF17075</t>
  </si>
  <si>
    <t>RRT14</t>
  </si>
  <si>
    <t>Regular of rDNA transcription protein 14</t>
  </si>
  <si>
    <t>PF17076</t>
  </si>
  <si>
    <t>SBE2</t>
  </si>
  <si>
    <t>SBE2, cell-qall formation</t>
  </si>
  <si>
    <t>PF17077</t>
  </si>
  <si>
    <t>Msap1</t>
  </si>
  <si>
    <t>Mitotic spindle associated protein SHE1</t>
  </si>
  <si>
    <t>PF17078</t>
  </si>
  <si>
    <t>SHE3</t>
  </si>
  <si>
    <t>SWI5-dependent HO expression protein 3</t>
  </si>
  <si>
    <t>PF17079</t>
  </si>
  <si>
    <t>SOTI</t>
  </si>
  <si>
    <t>Male-specific protein scotti</t>
  </si>
  <si>
    <t>PF17080</t>
  </si>
  <si>
    <t>SepA</t>
  </si>
  <si>
    <t>Multidrug Resistance efflux pump</t>
  </si>
  <si>
    <t>PF17081</t>
  </si>
  <si>
    <t>SOP4</t>
  </si>
  <si>
    <t>Suppressor of PMA 1-7 protein</t>
  </si>
  <si>
    <t>PF17082</t>
  </si>
  <si>
    <t>Spc29</t>
  </si>
  <si>
    <t>Spindle Pole Component 29</t>
  </si>
  <si>
    <t>PF17083</t>
  </si>
  <si>
    <t>Swm2</t>
  </si>
  <si>
    <t>Nucleolar protein Swm2</t>
  </si>
  <si>
    <t>PF17084</t>
  </si>
  <si>
    <t>TDA11</t>
  </si>
  <si>
    <t>Topoisomerase I damage affected protein 11</t>
  </si>
  <si>
    <t>PF17085</t>
  </si>
  <si>
    <t>UCMA</t>
  </si>
  <si>
    <t>Unique cartilage matrix associated protein</t>
  </si>
  <si>
    <t>PF17086</t>
  </si>
  <si>
    <t>HV_small_capsid</t>
  </si>
  <si>
    <t>Small capsid protein of Herpesviridae</t>
  </si>
  <si>
    <t>PF17087</t>
  </si>
  <si>
    <t>HHV-5_US34A</t>
  </si>
  <si>
    <t>Herpesvirus US34A protein family</t>
  </si>
  <si>
    <t>PF17088</t>
  </si>
  <si>
    <t>Uncharacterised protein family</t>
  </si>
  <si>
    <t>PF17089</t>
  </si>
  <si>
    <t>YjbT</t>
  </si>
  <si>
    <t>PF17090</t>
  </si>
  <si>
    <t>Ytca</t>
  </si>
  <si>
    <t>PF17091</t>
  </si>
  <si>
    <t>Tail_VII</t>
  </si>
  <si>
    <t>Inovirus G7P protein</t>
  </si>
  <si>
    <t>PF17092</t>
  </si>
  <si>
    <t>PCB_OB</t>
  </si>
  <si>
    <t>Penicillin-binding protein OB-like domain</t>
  </si>
  <si>
    <t>PF17093</t>
  </si>
  <si>
    <t>PBP_N</t>
  </si>
  <si>
    <t>Penicillin-binding protein N-terminus</t>
  </si>
  <si>
    <t>PF17094</t>
  </si>
  <si>
    <t>UPF715</t>
  </si>
  <si>
    <t>Uncharacterised protein family (UPF715)</t>
  </si>
  <si>
    <t>PF17095</t>
  </si>
  <si>
    <t>CAMSAP_CC1</t>
  </si>
  <si>
    <t>Spectrin-binding region of Ca2+-Calmodulin</t>
  </si>
  <si>
    <t>PF17096</t>
  </si>
  <si>
    <t>AIM3</t>
  </si>
  <si>
    <t>Altered inheritance of mitochondria protein 3</t>
  </si>
  <si>
    <t>PF17097</t>
  </si>
  <si>
    <t>Kre28</t>
  </si>
  <si>
    <t>Spindle pole body component</t>
  </si>
  <si>
    <t>PF17098</t>
  </si>
  <si>
    <t>Wtap</t>
  </si>
  <si>
    <t>Pre-mRNA-splicing regulator WTAP</t>
  </si>
  <si>
    <t>PF17099</t>
  </si>
  <si>
    <t>TrpP</t>
  </si>
  <si>
    <t>Tryptophan transporter TrpP</t>
  </si>
  <si>
    <t>PF17100</t>
  </si>
  <si>
    <t>NACHT_N</t>
  </si>
  <si>
    <t>N-terminal domain of NWD NACHT-NTPase</t>
  </si>
  <si>
    <t>PF17101</t>
  </si>
  <si>
    <t>Stealth_CR1</t>
  </si>
  <si>
    <t>Stealth protein CR1, conserved region 1</t>
  </si>
  <si>
    <t>PF17102</t>
  </si>
  <si>
    <t>Stealth_CR3</t>
  </si>
  <si>
    <t>Stealth protein CR3, conserved region 3</t>
  </si>
  <si>
    <t>PF17103</t>
  </si>
  <si>
    <t>Stealth_CR4</t>
  </si>
  <si>
    <t>Stealth protein CR4, conserved region 4</t>
  </si>
  <si>
    <t>PF17104</t>
  </si>
  <si>
    <t>PF17105</t>
  </si>
  <si>
    <t>BRD4_CDT</t>
  </si>
  <si>
    <t>C-terminal domain of bromodomain protein 4</t>
  </si>
  <si>
    <t>PF17106</t>
  </si>
  <si>
    <t>NACHT_sigma</t>
  </si>
  <si>
    <t>Sigma domain on NACHT-NTPases</t>
  </si>
  <si>
    <t>PF17107</t>
  </si>
  <si>
    <t>SesA</t>
  </si>
  <si>
    <t>N-terminal domain on NACHT_NTPase and P-loop NTPases</t>
  </si>
  <si>
    <t>PF17108</t>
  </si>
  <si>
    <t>HET-S</t>
  </si>
  <si>
    <t>N-terminal small S protein of HET, non-prionic</t>
  </si>
  <si>
    <t>PF17109</t>
  </si>
  <si>
    <t>Goodbye</t>
  </si>
  <si>
    <t xml:space="preserve">fungal STAND N-terminal Goodbye domain </t>
  </si>
  <si>
    <t>PF17110</t>
  </si>
  <si>
    <t>TFB6</t>
  </si>
  <si>
    <t>Subunit 11 of the general transcription factor TFIIH</t>
  </si>
  <si>
    <t>PF17111</t>
  </si>
  <si>
    <t>Helo_like_N</t>
  </si>
  <si>
    <t>Fungal N-terminal domain of STAND proteins</t>
  </si>
  <si>
    <t>PF17112</t>
  </si>
  <si>
    <t>Tom6</t>
  </si>
  <si>
    <t>Mitochondrial import receptor subunit Tom6, fungal</t>
  </si>
  <si>
    <t>PF17113</t>
  </si>
  <si>
    <t>AmpE</t>
  </si>
  <si>
    <t>Regulatory signalling modulator protein AmpE</t>
  </si>
  <si>
    <t>PF17114</t>
  </si>
  <si>
    <t>Nod1</t>
  </si>
  <si>
    <t>Gef2-related medial cortical node protein Nod1</t>
  </si>
  <si>
    <t>PF17115</t>
  </si>
  <si>
    <t>Toast_rack_N</t>
  </si>
  <si>
    <t>N-terminal domain of toast_rack, DUF2154</t>
  </si>
  <si>
    <t>PF17116</t>
  </si>
  <si>
    <t>PF17117</t>
  </si>
  <si>
    <t>PF17118</t>
  </si>
  <si>
    <t>Domain of unknown function (DUF515)</t>
  </si>
  <si>
    <t>PF17119</t>
  </si>
  <si>
    <t>MMU163</t>
  </si>
  <si>
    <t>Mitochondrial protein up-regulated during meiosis</t>
  </si>
  <si>
    <t>PF17120</t>
  </si>
  <si>
    <t>Zn_ribbon_17</t>
  </si>
  <si>
    <t>Zinc-ribbon, C4HC2 type</t>
  </si>
  <si>
    <t>PF17121</t>
  </si>
  <si>
    <t>zf-C3HC4_5</t>
  </si>
  <si>
    <t>PF17122</t>
  </si>
  <si>
    <t>zf-C3H2C3</t>
  </si>
  <si>
    <t>PF17123</t>
  </si>
  <si>
    <t>zf-RING_11</t>
  </si>
  <si>
    <t>RING-like zinc finger</t>
  </si>
  <si>
    <t>PF17124</t>
  </si>
  <si>
    <t>ThiJ_like</t>
  </si>
  <si>
    <t>ThiJ/PfpI family-like</t>
  </si>
  <si>
    <t>PF17125</t>
  </si>
  <si>
    <t>Methyltr_RsmF_N</t>
  </si>
  <si>
    <t>N-terminal domain of 16S rRNA methyltransferase RsmF</t>
  </si>
  <si>
    <t>PF17126</t>
  </si>
  <si>
    <t>RsmF_methylt_CI</t>
  </si>
  <si>
    <t>RsmF rRNA methyltransferase first C-terminal domain</t>
  </si>
  <si>
    <t>PF17127</t>
  </si>
  <si>
    <t>PF17128</t>
  </si>
  <si>
    <t>PF17129</t>
  </si>
  <si>
    <t>Peptidase_M99_C</t>
  </si>
  <si>
    <t>C-terminal domain of metallo-carboxypeptidase</t>
  </si>
  <si>
    <t>PF17130</t>
  </si>
  <si>
    <t>Peptidase_M99_m</t>
  </si>
  <si>
    <t>beta-barrel domain of carboxypeptidase M99</t>
  </si>
  <si>
    <t>PF17131</t>
  </si>
  <si>
    <t>LolA_like</t>
  </si>
  <si>
    <t>Outer membrane lipoprotein-sorting protein</t>
  </si>
  <si>
    <t>PF17132</t>
  </si>
  <si>
    <t>alpha-L-rhamnosidase</t>
  </si>
  <si>
    <t>PF17133</t>
  </si>
  <si>
    <t>PF17134</t>
  </si>
  <si>
    <t>PF17135</t>
  </si>
  <si>
    <t>Ribosomal_L18</t>
  </si>
  <si>
    <t>Ribosomal protein 6S L18 and 5S L18e</t>
  </si>
  <si>
    <t>PF17136</t>
  </si>
  <si>
    <t>ribosomal_L24</t>
  </si>
  <si>
    <t>Ribosomal proteins 5S L24/mitochondrial 39S L24</t>
  </si>
  <si>
    <t>PF17137</t>
  </si>
  <si>
    <t>PF17138</t>
  </si>
  <si>
    <t>DUF5111</t>
  </si>
  <si>
    <t>Domain of unknown function (DUF5111)</t>
  </si>
  <si>
    <t>PF17139</t>
  </si>
  <si>
    <t>DUF5112</t>
  </si>
  <si>
    <t>Domain of unknown function (DUF5112)</t>
  </si>
  <si>
    <t>PF17140</t>
  </si>
  <si>
    <t>DUF5113</t>
  </si>
  <si>
    <t>Domain of unknown function (DUF5113)</t>
  </si>
  <si>
    <t>PF17141</t>
  </si>
  <si>
    <t>DUF5114</t>
  </si>
  <si>
    <t>Domain of unknown function (DUF5114)</t>
  </si>
  <si>
    <t>PF17142</t>
  </si>
  <si>
    <t>DUF5115</t>
  </si>
  <si>
    <t>Domain of unknown function (DUF5115)</t>
  </si>
  <si>
    <t>PF17143</t>
  </si>
  <si>
    <t>DUF5116</t>
  </si>
  <si>
    <t>Domain of unknown function (DUF5116)</t>
  </si>
  <si>
    <t>PF17144</t>
  </si>
  <si>
    <t>Ribosomal_L5e</t>
  </si>
  <si>
    <t>Ribosomal large subunit proteins 6S L5, and 5S L18</t>
  </si>
  <si>
    <t>PF17145</t>
  </si>
  <si>
    <t>DUF5119</t>
  </si>
  <si>
    <t>Domain of unknown function (DUF5119)</t>
  </si>
  <si>
    <t>PF17146</t>
  </si>
  <si>
    <t>PIN_6</t>
  </si>
  <si>
    <t>PIN domain of ribonuclease</t>
  </si>
  <si>
    <t>PF17147</t>
  </si>
  <si>
    <t>PFOR_II</t>
  </si>
  <si>
    <t>Pyruvate:ferredoxin oxidoreductase core domain II</t>
  </si>
  <si>
    <t>PF17148</t>
  </si>
  <si>
    <t>DUF5117</t>
  </si>
  <si>
    <t>Domain of unknown function (DUF5117)</t>
  </si>
  <si>
    <t>PF17149</t>
  </si>
  <si>
    <t>CHASE5</t>
  </si>
  <si>
    <t>Periplasmic sensor domain found in signal transduction proteins</t>
  </si>
  <si>
    <t>PF17150</t>
  </si>
  <si>
    <t>CHASE6_C</t>
  </si>
  <si>
    <t>C-terminal domain of two-partite extracellular sensor domain</t>
  </si>
  <si>
    <t>PF17151</t>
  </si>
  <si>
    <t>CHASE7</t>
  </si>
  <si>
    <t>Periplasmic sensor domain</t>
  </si>
  <si>
    <t>PF17152</t>
  </si>
  <si>
    <t>CHASE8</t>
  </si>
  <si>
    <t>PF17153</t>
  </si>
  <si>
    <t>CHASE9</t>
  </si>
  <si>
    <t>Periplasmic sensor domain, extracellular</t>
  </si>
  <si>
    <t>PF17154</t>
  </si>
  <si>
    <t>GAPES3</t>
  </si>
  <si>
    <t>Gammaproteobacterial periplasmic sensor domain</t>
  </si>
  <si>
    <t>PF17155</t>
  </si>
  <si>
    <t>GAPES1</t>
  </si>
  <si>
    <t>PF17156</t>
  </si>
  <si>
    <t>GAPES2</t>
  </si>
  <si>
    <t>PF17157</t>
  </si>
  <si>
    <t>GAPES4</t>
  </si>
  <si>
    <t>PF17158</t>
  </si>
  <si>
    <t>MASE4</t>
  </si>
  <si>
    <t>Membrane-associated sensor, integral membrane domain</t>
  </si>
  <si>
    <t>PF17159</t>
  </si>
  <si>
    <t>MASE3</t>
  </si>
  <si>
    <t>Membrane-associated sensor domain</t>
  </si>
  <si>
    <t>PF17160</t>
  </si>
  <si>
    <t>DUF5124</t>
  </si>
  <si>
    <t>Domain of unknown function (DUF5124)</t>
  </si>
  <si>
    <t>PF17161</t>
  </si>
  <si>
    <t>DUF5123</t>
  </si>
  <si>
    <t>Domain of unknown function (DUF5123)</t>
  </si>
  <si>
    <t>PF17162</t>
  </si>
  <si>
    <t>DUF5118</t>
  </si>
  <si>
    <t>Domain of unknown function (DUF5118)</t>
  </si>
  <si>
    <t>PF17163</t>
  </si>
  <si>
    <t>DUF5125</t>
  </si>
  <si>
    <t>Domain of unknown function (DUF5125)</t>
  </si>
  <si>
    <t>PF17164</t>
  </si>
  <si>
    <t>DUF5122</t>
  </si>
  <si>
    <t>Domain of unknown function (DUF5122) beta-propeller</t>
  </si>
  <si>
    <t>PF17165</t>
  </si>
  <si>
    <t>DUF5121</t>
  </si>
  <si>
    <t>Domain of unknown function (DUF5121)</t>
  </si>
  <si>
    <t>PF17166</t>
  </si>
  <si>
    <t>DUF5126</t>
  </si>
  <si>
    <t>Domain of unknown function (DUF5126)</t>
  </si>
  <si>
    <t>PF17167</t>
  </si>
  <si>
    <t>Glyco_hydro_36</t>
  </si>
  <si>
    <t>Glycosyl hydrolase 36 superfamily, catalytic domain</t>
  </si>
  <si>
    <t>PF17168</t>
  </si>
  <si>
    <t>DUF5127</t>
  </si>
  <si>
    <t>Domain of unknown function (DUF5127)</t>
  </si>
  <si>
    <t>PF17169</t>
  </si>
  <si>
    <t>NRBF2_MIT</t>
  </si>
  <si>
    <t>MIT domain of nuclear receptor-binding factor 2</t>
  </si>
  <si>
    <t>PF17170</t>
  </si>
  <si>
    <t>DUF5128</t>
  </si>
  <si>
    <t>6-bladed beta-propeller</t>
  </si>
  <si>
    <t>PF17171</t>
  </si>
  <si>
    <t>GST_C_6</t>
  </si>
  <si>
    <t>PF17172</t>
  </si>
  <si>
    <t>GST_N_4</t>
  </si>
  <si>
    <t xml:space="preserve">Glutathione S-transferase N-terminal domain </t>
  </si>
  <si>
    <t>PF17173</t>
  </si>
  <si>
    <t>DUF5129</t>
  </si>
  <si>
    <t>Domain of unknown function (DUF5129)</t>
  </si>
  <si>
    <t>PF17174</t>
  </si>
  <si>
    <t>PF17175</t>
  </si>
  <si>
    <t>MOLO1</t>
  </si>
  <si>
    <t>Modulator of levamisole receptor-1</t>
  </si>
  <si>
    <t>PF17176</t>
  </si>
  <si>
    <t>tRNA_bind_3</t>
  </si>
  <si>
    <t>tRNA-binding domain</t>
  </si>
  <si>
    <t>PF17177</t>
  </si>
  <si>
    <t>PPR_long</t>
  </si>
  <si>
    <t>Pentacotripeptide-repeat region of PROPR</t>
  </si>
  <si>
    <t>PF17178</t>
  </si>
  <si>
    <t>MASE5</t>
  </si>
  <si>
    <t>Membrane-associated sensor</t>
  </si>
  <si>
    <t>PF17179</t>
  </si>
  <si>
    <t>Fer4_22</t>
  </si>
  <si>
    <t>PF17180</t>
  </si>
  <si>
    <t>zf-3CxxC_2</t>
  </si>
  <si>
    <t>PF17181</t>
  </si>
  <si>
    <t>EPF</t>
  </si>
  <si>
    <t>Epidermal patterning factor proteins</t>
  </si>
  <si>
    <t>PF17182</t>
  </si>
  <si>
    <t>OSK</t>
  </si>
  <si>
    <t>OSK domain</t>
  </si>
  <si>
    <t>PF17183</t>
  </si>
  <si>
    <t>Blt1_C</t>
  </si>
  <si>
    <t>Get5 carboxyl domain</t>
  </si>
  <si>
    <t>PF17184</t>
  </si>
  <si>
    <t>Rit1_C</t>
  </si>
  <si>
    <t>Rit1 N-terminal domain</t>
  </si>
  <si>
    <t>PF17185</t>
  </si>
  <si>
    <t>NlpE_C</t>
  </si>
  <si>
    <t>NlpE C-terminal OB domain</t>
  </si>
  <si>
    <t>PF17186</t>
  </si>
  <si>
    <t>Lipocalin_9</t>
  </si>
  <si>
    <t>PF17187</t>
  </si>
  <si>
    <t>Svf1_C</t>
  </si>
  <si>
    <t>Svf1-like C-terminal lipocalin-like domain</t>
  </si>
  <si>
    <t>PF17188</t>
  </si>
  <si>
    <t>MucB_RseB_C</t>
  </si>
  <si>
    <t>MucB/RseB C-terminal domain</t>
  </si>
  <si>
    <t>PF17189</t>
  </si>
  <si>
    <t>Glyco_hydro_3C</t>
  </si>
  <si>
    <t>Glycosyl hydrolase family 3 beta sandwich domain</t>
  </si>
  <si>
    <t>PF17190</t>
  </si>
  <si>
    <t>RecG_N</t>
  </si>
  <si>
    <t>RecG N-terminal helical domain</t>
  </si>
  <si>
    <t>PF17191</t>
  </si>
  <si>
    <t>RecG_wedge</t>
  </si>
  <si>
    <t>RecG wedge domain</t>
  </si>
  <si>
    <t>PF17192</t>
  </si>
  <si>
    <t>MukF_M</t>
  </si>
  <si>
    <t>MukF middle domain</t>
  </si>
  <si>
    <t>PF17193</t>
  </si>
  <si>
    <t>MukF_C</t>
  </si>
  <si>
    <t>MukF C-terminal domain</t>
  </si>
  <si>
    <t>PF17194</t>
  </si>
  <si>
    <t>AbiEi_3_N</t>
  </si>
  <si>
    <t>Transcriptional regulator, AbiEi antitoxin N-terminal domain</t>
  </si>
  <si>
    <t>PF17195</t>
  </si>
  <si>
    <t>DUF5132</t>
  </si>
  <si>
    <t>Protein of unknown function (DUF5132)</t>
  </si>
  <si>
    <t>PF17196</t>
  </si>
  <si>
    <t>DUF5133</t>
  </si>
  <si>
    <t>Protein of unknown function (DUF5133)</t>
  </si>
  <si>
    <t>PF17197</t>
  </si>
  <si>
    <t>DUF5134</t>
  </si>
  <si>
    <t>Domain of unknown function (DUF5134)</t>
  </si>
  <si>
    <t>PF17198</t>
  </si>
  <si>
    <t>DUF5135</t>
  </si>
  <si>
    <t>Protein of unknown function (DUF5135)</t>
  </si>
  <si>
    <t>PF17199</t>
  </si>
  <si>
    <t>DUF5136</t>
  </si>
  <si>
    <t>Protein of unknown function (DUF5136)</t>
  </si>
  <si>
    <t>PF17200</t>
  </si>
  <si>
    <t>sCache_2</t>
  </si>
  <si>
    <t>Single Cache domain 2</t>
  </si>
  <si>
    <t>PF17201</t>
  </si>
  <si>
    <t>Cache_3-Cache_2</t>
  </si>
  <si>
    <t>Cache 3/Cache 2 fusion domain</t>
  </si>
  <si>
    <t>PF17202</t>
  </si>
  <si>
    <t>sCache_3_3</t>
  </si>
  <si>
    <t>Single cache domain 3</t>
  </si>
  <si>
    <t>PF17203</t>
  </si>
  <si>
    <t>sCache_3_2</t>
  </si>
  <si>
    <t>ORAL</t>
  </si>
  <si>
    <t>ENVIRONMENTAL</t>
  </si>
  <si>
    <t>GROUP 1</t>
  </si>
  <si>
    <t>GROUP 2</t>
  </si>
  <si>
    <t>GROUP 3</t>
  </si>
  <si>
    <t>GROUP 5</t>
  </si>
  <si>
    <t>TM7x - CP007496</t>
  </si>
  <si>
    <r>
      <t xml:space="preserve">S. alborgensis - </t>
    </r>
    <r>
      <rPr>
        <sz val="14"/>
        <color theme="1"/>
        <rFont val="Calibri"/>
        <family val="2"/>
        <scheme val="minor"/>
      </rPr>
      <t>CP0055957</t>
    </r>
  </si>
  <si>
    <t>RAAC3 - CP006915</t>
  </si>
  <si>
    <t>GWC2 - CP011211</t>
  </si>
  <si>
    <t>CELLULAR PROCESSES AND SIGNALING</t>
  </si>
  <si>
    <r>
      <t>[D]</t>
    </r>
    <r>
      <rPr>
        <sz val="12"/>
        <color rgb="FF333333"/>
        <rFont val="Trebuchet MS"/>
        <family val="2"/>
      </rPr>
      <t> Cell cycle control, cell division, chromosome partitioning</t>
    </r>
  </si>
  <si>
    <r>
      <t>[M]</t>
    </r>
    <r>
      <rPr>
        <sz val="12"/>
        <color rgb="FF333333"/>
        <rFont val="Trebuchet MS"/>
        <family val="2"/>
      </rPr>
      <t> Cell wall/membrane/envelope biogenesis</t>
    </r>
  </si>
  <si>
    <r>
      <t>[N]</t>
    </r>
    <r>
      <rPr>
        <sz val="12"/>
        <color rgb="FF333333"/>
        <rFont val="Trebuchet MS"/>
        <family val="2"/>
      </rPr>
      <t> Cell motility</t>
    </r>
  </si>
  <si>
    <r>
      <t>[O]</t>
    </r>
    <r>
      <rPr>
        <sz val="12"/>
        <color rgb="FF333333"/>
        <rFont val="Trebuchet MS"/>
        <family val="2"/>
      </rPr>
      <t> Post-translational modification, protein turnover, and chaperones</t>
    </r>
  </si>
  <si>
    <r>
      <t>[T]</t>
    </r>
    <r>
      <rPr>
        <sz val="12"/>
        <color rgb="FF333333"/>
        <rFont val="Trebuchet MS"/>
        <family val="2"/>
      </rPr>
      <t> Signal transduction mechanisms</t>
    </r>
  </si>
  <si>
    <r>
      <t>[U]</t>
    </r>
    <r>
      <rPr>
        <sz val="12"/>
        <color rgb="FF333333"/>
        <rFont val="Trebuchet MS"/>
        <family val="2"/>
      </rPr>
      <t> Intracellular trafficking, secretion, and vesicular transport</t>
    </r>
  </si>
  <si>
    <r>
      <t>[V]</t>
    </r>
    <r>
      <rPr>
        <sz val="12"/>
        <color rgb="FF333333"/>
        <rFont val="Trebuchet MS"/>
        <family val="2"/>
      </rPr>
      <t> Defense mechanisms</t>
    </r>
  </si>
  <si>
    <r>
      <t>[W]</t>
    </r>
    <r>
      <rPr>
        <sz val="12"/>
        <color rgb="FF333333"/>
        <rFont val="Trebuchet MS"/>
        <family val="2"/>
      </rPr>
      <t> Extracellular structures</t>
    </r>
  </si>
  <si>
    <r>
      <t>[Y]</t>
    </r>
    <r>
      <rPr>
        <sz val="12"/>
        <color rgb="FF333333"/>
        <rFont val="Trebuchet MS"/>
        <family val="2"/>
      </rPr>
      <t> Nuclear structure</t>
    </r>
  </si>
  <si>
    <r>
      <rPr>
        <b/>
        <sz val="12"/>
        <color rgb="FF333333"/>
        <rFont val="Trebuchet MS"/>
        <family val="2"/>
      </rPr>
      <t xml:space="preserve">[X] </t>
    </r>
    <r>
      <rPr>
        <sz val="12"/>
        <color rgb="FF333333"/>
        <rFont val="Trebuchet MS"/>
        <family val="2"/>
      </rPr>
      <t>Mobilome: prophages, transposons</t>
    </r>
  </si>
  <si>
    <r>
      <t>[Z]</t>
    </r>
    <r>
      <rPr>
        <sz val="12"/>
        <color rgb="FF333333"/>
        <rFont val="Trebuchet MS"/>
        <family val="2"/>
      </rPr>
      <t> Cytoskeleton</t>
    </r>
  </si>
  <si>
    <t>TOTAL</t>
  </si>
  <si>
    <t>INFORMATION STORAGE AND PROCESSING</t>
  </si>
  <si>
    <r>
      <t>[A]</t>
    </r>
    <r>
      <rPr>
        <sz val="12"/>
        <color rgb="FF333333"/>
        <rFont val="Trebuchet MS"/>
        <family val="2"/>
      </rPr>
      <t> RNA processing and modification</t>
    </r>
  </si>
  <si>
    <r>
      <t>[B]</t>
    </r>
    <r>
      <rPr>
        <sz val="12"/>
        <color rgb="FF333333"/>
        <rFont val="Trebuchet MS"/>
        <family val="2"/>
      </rPr>
      <t> Chromatin structure and dynamics</t>
    </r>
  </si>
  <si>
    <r>
      <t>[J]</t>
    </r>
    <r>
      <rPr>
        <sz val="12"/>
        <color rgb="FF333333"/>
        <rFont val="Trebuchet MS"/>
        <family val="2"/>
      </rPr>
      <t> Translation, ribosomal structure and biogenesis</t>
    </r>
  </si>
  <si>
    <r>
      <t>[K] </t>
    </r>
    <r>
      <rPr>
        <sz val="12"/>
        <color rgb="FF333333"/>
        <rFont val="Trebuchet MS"/>
        <family val="2"/>
      </rPr>
      <t>Transcription</t>
    </r>
  </si>
  <si>
    <r>
      <t>[L]</t>
    </r>
    <r>
      <rPr>
        <sz val="12"/>
        <color rgb="FF333333"/>
        <rFont val="Trebuchet MS"/>
        <family val="2"/>
      </rPr>
      <t> Replication, recombination and repair</t>
    </r>
  </si>
  <si>
    <t>METABOLISM</t>
  </si>
  <si>
    <r>
      <t>[C]</t>
    </r>
    <r>
      <rPr>
        <sz val="12"/>
        <color rgb="FF333333"/>
        <rFont val="Trebuchet MS"/>
        <family val="2"/>
      </rPr>
      <t> Energy production and conversion</t>
    </r>
  </si>
  <si>
    <r>
      <t>[E]</t>
    </r>
    <r>
      <rPr>
        <sz val="12"/>
        <color rgb="FF333333"/>
        <rFont val="Trebuchet MS"/>
        <family val="2"/>
      </rPr>
      <t> Amino acid transport and metabolism</t>
    </r>
  </si>
  <si>
    <r>
      <t>[F]</t>
    </r>
    <r>
      <rPr>
        <sz val="12"/>
        <color rgb="FF333333"/>
        <rFont val="Trebuchet MS"/>
        <family val="2"/>
      </rPr>
      <t> Nucleotide transport and metabolism</t>
    </r>
  </si>
  <si>
    <r>
      <t>[G]</t>
    </r>
    <r>
      <rPr>
        <sz val="12"/>
        <color rgb="FF333333"/>
        <rFont val="Trebuchet MS"/>
        <family val="2"/>
      </rPr>
      <t> Carbohydrate transport and metabolism</t>
    </r>
  </si>
  <si>
    <r>
      <t>[H]</t>
    </r>
    <r>
      <rPr>
        <sz val="12"/>
        <color rgb="FF333333"/>
        <rFont val="Trebuchet MS"/>
        <family val="2"/>
      </rPr>
      <t> Coenzyme transport and metabolism</t>
    </r>
  </si>
  <si>
    <r>
      <t>[I]</t>
    </r>
    <r>
      <rPr>
        <sz val="12"/>
        <color rgb="FF333333"/>
        <rFont val="Trebuchet MS"/>
        <family val="2"/>
      </rPr>
      <t> Lipid transport and metabolism</t>
    </r>
  </si>
  <si>
    <r>
      <t>[P]</t>
    </r>
    <r>
      <rPr>
        <sz val="12"/>
        <color rgb="FF333333"/>
        <rFont val="Trebuchet MS"/>
        <family val="2"/>
      </rPr>
      <t> Inorganic ion transport and metabolism</t>
    </r>
  </si>
  <si>
    <r>
      <t>[Q]</t>
    </r>
    <r>
      <rPr>
        <sz val="12"/>
        <color rgb="FF333333"/>
        <rFont val="Trebuchet MS"/>
        <family val="2"/>
      </rPr>
      <t> Secondary metabolites biosynthesis, transport, and catabolism</t>
    </r>
  </si>
  <si>
    <t>POORLY CHARACTERIZED</t>
  </si>
  <si>
    <r>
      <t>[S]</t>
    </r>
    <r>
      <rPr>
        <sz val="12"/>
        <color rgb="FF333333"/>
        <rFont val="Trebuchet MS"/>
        <family val="2"/>
      </rPr>
      <t> Function unknown</t>
    </r>
  </si>
  <si>
    <t>Category Total</t>
  </si>
  <si>
    <t>% Total</t>
  </si>
  <si>
    <t>aquifer metagenome from Crystal Geyser</t>
  </si>
  <si>
    <t>subsurface aquifer contaminated by geologic CO2</t>
  </si>
  <si>
    <t>groundwater metagenome</t>
  </si>
  <si>
    <t>Mine wastewater metagenomics</t>
  </si>
  <si>
    <t>Candidatus Saccharibacteria bacterium 32-45-3</t>
  </si>
  <si>
    <t>Candidatus Saccharibacteria bacterium 32-49-10</t>
  </si>
  <si>
    <t>Candidatus Saccharibacteria bacterium 32-49-12</t>
  </si>
  <si>
    <t>Candidatus Saccharibacteria bacterium 32-50-13</t>
  </si>
  <si>
    <t>Candidatus Saccharibacteria bacterium 32_50_10</t>
  </si>
  <si>
    <t>Candidatus Saccharibacteria bacterium  CG10_big_fil_rev_8_21_14_0_10_41_32</t>
  </si>
  <si>
    <t>Candidatus Saccharibacteria bacterium  CG10_big_fil_rev_8_21_14_0_10_47_8</t>
  </si>
  <si>
    <t>Candidatus Saccharibacteria bacterium  CG11_big_fil_rev_8_21_14_0_20_41_19</t>
  </si>
  <si>
    <t>Candidatus Saccharibacteria bacterium  CG_4_9_14_0_2_um_filter_41_9</t>
  </si>
  <si>
    <t>Candidatus Saccharibacteria bacterium  CG_4_10_14_0_2_um_filter_41_11</t>
  </si>
  <si>
    <t>Candidatus Saccharibacteria bacterium  CG_4_10_14_0_2_um_filter_52_9</t>
  </si>
  <si>
    <t>acetate-stimulated aquifer sediment</t>
  </si>
  <si>
    <t>Kantor, 2013</t>
  </si>
  <si>
    <t>aquifer sediments and terrestrial groundwater</t>
  </si>
  <si>
    <t>SBR reactor seeded with activated sludge</t>
  </si>
  <si>
    <t>Parks, 2017</t>
  </si>
  <si>
    <t>bioreactor sludge metagenome</t>
  </si>
  <si>
    <t>DBAC00000000</t>
  </si>
  <si>
    <t>DBAB00000000</t>
  </si>
  <si>
    <t>DCDR00000000</t>
  </si>
  <si>
    <t>DCNO00000000</t>
  </si>
  <si>
    <t>wastewater metagenome</t>
  </si>
  <si>
    <t>DDCA00000000</t>
  </si>
  <si>
    <t>DDSM00000000</t>
  </si>
  <si>
    <t>DEBR00000000</t>
  </si>
  <si>
    <t>DESW00000000</t>
  </si>
  <si>
    <t>high methane producing sheep gut metagenome</t>
  </si>
  <si>
    <t>DHJF00000000</t>
  </si>
  <si>
    <t>soil metagenome</t>
  </si>
  <si>
    <t>soil single-cell</t>
  </si>
  <si>
    <t>DHXQ00000000</t>
  </si>
  <si>
    <t>DJCQ00000000</t>
  </si>
  <si>
    <t>DITV00000000</t>
  </si>
  <si>
    <t>waste water hydrocarbon metagenome</t>
  </si>
  <si>
    <t>DJOR00000000</t>
  </si>
  <si>
    <t>feces gut metagenome</t>
  </si>
  <si>
    <t>DJJB00000000</t>
  </si>
  <si>
    <t>DKEK00000000</t>
  </si>
  <si>
    <t>DBCV00000000</t>
  </si>
  <si>
    <t>termite gut metagenome</t>
  </si>
  <si>
    <t>Candidatus Saccharibacteria bacterium UBA1020</t>
  </si>
  <si>
    <t>Candidatus Saccharibacteria bacterium UBA1050</t>
  </si>
  <si>
    <t>Candidatus Saccharibacteria bacterium UBA1594</t>
  </si>
  <si>
    <t>Candidatus Saccharibacteria bacterium UBA2018</t>
  </si>
  <si>
    <t>Candidatus Saccharibacteria bacterium UBA2390</t>
  </si>
  <si>
    <t>Candidatus Saccharibacteria bacterium UBA2951</t>
  </si>
  <si>
    <t>Candidatus Saccharibacteria bacterium UBA3304</t>
  </si>
  <si>
    <t>Candidatus Saccharibacteria bacterium UBA4727</t>
  </si>
  <si>
    <t>Candidatus Saccharibacteria bacterium UBA5152</t>
  </si>
  <si>
    <t>Candidatus Saccharibacteria bacterium UBA5946</t>
  </si>
  <si>
    <t>Candidatus Saccharibacteria bacterium UBA6175</t>
  </si>
  <si>
    <t>Candidatus Saccharibacteria bacterium UBA6433</t>
  </si>
  <si>
    <t>Candidatus Saccharibacteria bacterium UBA6579</t>
  </si>
  <si>
    <t>Candidatus Saccharibacteria bacterium UBA6824</t>
  </si>
  <si>
    <t>Candidatus Saccharibacteria bacterium UBA1021</t>
  </si>
  <si>
    <t>oral</t>
  </si>
  <si>
    <t>TIGR00967</t>
  </si>
  <si>
    <t>TIGR00459</t>
  </si>
  <si>
    <t>TIGR01079</t>
  </si>
  <si>
    <t>TIGR00344</t>
  </si>
  <si>
    <t>Gene annotation</t>
  </si>
  <si>
    <t>Ribosomal protein L20</t>
  </si>
  <si>
    <t>Ribosomal protein S20</t>
  </si>
  <si>
    <t>Ribosomal protein L16p/L10e</t>
  </si>
  <si>
    <t>Ribosomal protein S10p/S20e</t>
  </si>
  <si>
    <t>CODE</t>
  </si>
  <si>
    <t>DESCRIPTION</t>
  </si>
  <si>
    <t>unique_id</t>
  </si>
  <si>
    <t>bin_name</t>
  </si>
  <si>
    <t>genome_name</t>
  </si>
  <si>
    <t>gene_callers_id</t>
  </si>
  <si>
    <t>aa_sequence</t>
  </si>
  <si>
    <t>CORE</t>
  </si>
  <si>
    <t>O</t>
  </si>
  <si>
    <t>TM7x</t>
  </si>
  <si>
    <t>J</t>
  </si>
  <si>
    <t>V</t>
  </si>
  <si>
    <t>MTKQPKTEPIITARHLVKSYGNKKAVNDISFEVFPGEIFGLLGPNGAGKTTTMEMLESLRSIDSGHAEVAGIDVAKDPKAVKKVIGIQLQSSDYYNRLNLREQLKMFASLYGVSIDTDALLQKVQLLDKADSYVEHLSGGQKQRFCYCFDIS---------------------------------------------------------------------------------------------------------</t>
  </si>
  <si>
    <t>----MQTKQIVEAIGLVKTYGGMNVVDGVSFSVGGGEIFGILGPNGAGKTTTLEMLEALRPIDGGQATIDGIDVAKQPKKVKRIIGIQLQATSFYDKLNLREQLKMFASLYGTRVNADELLEKVQLIDKAKSYVEQLSGGQKQRFAIASTLVNTPKVLFLDEPTTGLDPQARRNMWDLIKQIRNE------------------------------------------------------------------------</t>
  </si>
  <si>
    <t>----MQTKQIVEAIGLVKTYGGMNVVDGVLFSASEGEVG--------------------------------------------------------------------------------------------------------------------------------------------------------------------------------------------------------------------------</t>
  </si>
  <si>
    <t>E</t>
  </si>
  <si>
    <t>Pyruvate kinase</t>
  </si>
  <si>
    <t>G</t>
  </si>
  <si>
    <t>S</t>
  </si>
  <si>
    <t>---MEIVIAIMAGAFFGVSGMFAYDRMQRINGKNKSEQTIAEAKNKASDIILKAKDKALSVVDEAKKEESEIRREIKKTEQRLAERENNIDRKLDDLDRRSEKLRSEEDDIDKLKSEIHDIRLRQQEKLEKIAKLKKSEAAEKLMKMTERDIKEDLTGLISKLQHDAMEDAEERAQTILLTAMERMSGEVTAERTVTALKLTDDDMKGRIIGKEGRNIQAIQRETGVDVLVDDTPGMVVLSSFDPVRRQVARLTLEMLMKDGRIHPGRIEEVVAKAKKQIDKEVKQAGEDAMREAGIVGIPKEMLRLLGELKFRTSYGQNVLKHSTEMAQIAGMIAEEIGANVRTVKIATLLHDVGKAVTHKVEGKHHHIGAELARKYGLSEEIAHAIEAHHDDIEATTPEALIVRVVDAASAARPGARNVSAENFTERMRDLENVATSFKGIDKAYAISAGREIRVIVSPETVDDLSAIKIARDIANKIESTMQYPGTIKVNVIRETRAIEFAK</t>
  </si>
  <si>
    <t>L</t>
  </si>
  <si>
    <t>MSIDILPKALTALIDDFGNLPGVGPRTAERYAYAVLRRNPKSAKQLAHSLDRLHDRVKTCPKTFALIDSDDDVSPLYADSNRNKKVVCVVEEPLDIVAIERTGQFLGTYHVLGGVISPIDNIGPEQLHIPELIERIKTDDVQEIIIATNASVEGESTALFLQRYIQEAGLNTTITRLARGIPVGVDLEYADQITLTHALEGRKQL</t>
  </si>
  <si>
    <t>MKPTILPAALTTLIDEFGGLPGVGPRTAERYAYAVLRRDARRAEQLARALDRLHTRVKTCPVTFALIDHDQEVSPLYQDESRNRRLICVVEEPLDIVALERTGQYSGTYHVLGGAISPIDGIGPEQLHIPELIERIKHDNAEELIIATNASVEGESTALFLQRYLQEAGLTITISRLARGIPVGVDLEYADQITLTHALEGRRTL</t>
  </si>
  <si>
    <t>MSTDILPKALTALIDDFGNLPGVGPRTAERYAYAVLRRDPKSAKQLARSLDRLHDHVKTCPKTFALIDASDDVSPLYADQGRNRQLVCVVEEPLDIIALERTKQFTGTYHVLGGVISPIDNIGPEQLHIPELIERIKTDDVQEIIIATNASVEGESTALFLQRYIQEAGLGTTITRLARGIPVGVDLEYADQITLTHALEGRKKL</t>
  </si>
  <si>
    <t>MPLHILPKALTALIDDFGSLPGVGARTAERYAYAVLRRNPKSAKQLAQSLDRLHDRVKTCPKTFALIDASEEISPLYADKSRNKQLVCVVEEPLDIVALERTGQFTGTYHVLGGVISPIDGIGPEQLHIPELIDRIKSDDVQEVIIATNASVEGESTALFLQRYIQEAGLTITVSRLARGIPVGVDLEYADQITLTHALEGRKQL</t>
  </si>
  <si>
    <t>MAKQLLPRALTTLIDELGNLPGVGVRTAERYAYHLLRTKSESNKRLSNSIANLKANVKYCPATFALIDSDEEISPLYADPTRNKKVIAVVEEPLDIIALERTGQYNGTYHVLGGVISPIDNIGPEQLHIKELVIRIKQDEVEEIIIATNASVEGESTALFLQRYIKENEINVKMSRLARGLPVGVDLEYADQITLSHALEGRRSL</t>
  </si>
  <si>
    <t>MKKYWIGIFGQVRAQQKRFVRDKMALFFTFLFPLIFLLVFGSVFSNDSTSFNIAIVNNSQTEFAKSFVKNAKENSKDSILKIKDVKDMN-----------DAREKMKRSELNGIIELPSDFGAIKNNGNQPIPTGTMNVIYSKGSEQTGGALVAVMNQITNNINSQMGQPEAPLKAVGKAIGDEQLKSFDYMFTGLLTFSLMSMGIFGLANQIPAEKKRGLYRRLRAAPFTSGQLIISTAIHYTTISLLSLVMMVIAGTLIFHFNMRGDWVLFVMMSVLSAFMTVGVGLLIAGLSENEDQSSSLSNLISFPMMFLSGTFFPLYLFPEWLRSVAQFIPITPVTDGFRLIMTEHASFMEVLPQLGIIAAWTFAVYFLAIKLFRWE</t>
  </si>
  <si>
    <t>MKKYWTGVFGQVRAQQKRFIRDKMSLFFTFLFPLIFLLVFGSIFNNQSTSFDIAIINNSQTEFAKNFVKGAKDNAKDSILKIKDVKDMN-----------EAREKLKRSELNGIIELPSDFGEVKGEGRDVRPTGTINVLYAKGSEQTGSALTAVMNQIANEINKHLGQPEAPLKAAGKPVGDEQLKAFDYTFTGLLAFSLMSMGVFGLANQMPAEKQRGSYRRLRAAPFTSGQLIISMAIHYTIISLLSLIMMIVVGTLLFHFNMRGDWLLFSLMSVISAMMMVGLGLLIGGWAKNENQSAPLSNLISFPMMFLSGAFFPAFLFPEWLRGVTQFIPMTPVVDGFRLIMTEQASLIEVLPQIGAVAAWTLVIYIAAIKLFRWE</t>
  </si>
  <si>
    <t>MKKYWIGVFGQTTALLKRMSRDKMALFFTFLFPLLFLFIFGSVFSNDSSDLKVAVFNHSPTALAKSFVKILKEGKNTGIKVVSQVSTVDKSHSDDDLTMAQAKEKMKRSSIDGIVELPSDFGKTKGQGATARPAGKINILYAKGSDQAGSTLRAIISQMVYGINQKMGQPEPPLTVSAEAIGDKALKSFDYIFTGLLAFSLLSMGIFGIANQMPSEKQRGAYRRLRAAPFTPGQLIIATAISYVMVTLISAAMMIAVGVGLFHFSMRGNWLLLAGLLVLSAIMVTGIGLMIGAWARNERQSASLSNVISFPVMFLSGTFFPTFLMPAWLQSVGKFVPLTPVADSLRLVAAEHAGLIDVLPQIGMIAIWTIIVYTLAIKLFRWE</t>
  </si>
  <si>
    <t>MKKYWTGVFGQVRAQQKRFIRDKMSLFFTFLFPLIFLLVFGSIFNNQSTSFDIAIINNSQTEFAKSFVKGAKDNAKDSILKIKDVKDMD-----------EAREKMKRSELNGIIELPSDFGKVKGEGRDARPTGTINVLYAKGSEQTGSALTAVMNQIANKINMHMGQPEAPLKAAGKAVGDEQLKSFDYTFTGLLAFSLMSMGIFGLANQMPAEKQRGSYRRLRAAPFTSGQLIISMAIHYTIISLLSLTMMIVVGMLLFQFNMRGDWGIFVLMAVLAAFMMVGLGLLIGGWAKNENQSAPLSNLISFPMMFLSGAFFPIYLFPEWLRGATNFIPMTPITEGFRLVMTEHAGLVDVLPQIGTIAVWIVVIYIAAIKLFRWE</t>
  </si>
  <si>
    <t>MKKYWTGVFGQVRAQQKRFVRDKMSLFFTFLFPLIFLLVFGSIFNNQSTSFDIAIINNSQTEFAKSFVKGAKDNAKDSILKIKDVKDMD-----------EAREKLKRSELNGIIELPSDFGEVKGEGRDARPTGTINVLYAKGSEQTGSALTAVMNQIANEINKHLGQPEAPLKAAGKAVGDEQLKAFDYTFTGLLAFSLMSMGIFGLANQMPAEKQRGSYRRLRAAPFTSGQLIISMAIHYIIISLLSLTMMIVVGMLLFHFNMRGDWLLFSLMSVISAMMMVGLGLLIGGWAKNENQSAPLSNLISFPMMFLSGAFFPAFLFPEWLRGVTQFIPMTPVVDGFRLIMTEQASLIEVLPQIGAVAAWTLVIYIAAIKLFRWE</t>
  </si>
  <si>
    <t>MKKYWTGVFGQVRAQQKRFVRDKMSLFFTFLFPLIFLLVFGSIFNNQSTSFDIAIINNSQTEFAKGFVKGAKDNAKDSILKIKDVKDMD-----------EAREKLKRSELNGIIELPKDFGEFKGEGNGTKPTGTINVLYAKGSEQTGSALTAVMNQIANEMNKQLGQPEAPLKAAGKAVGDEQLKSFDYTFTGLLAFSLMSMGIFGLANQMPAEKQRGSYRRLRAAPFTSGQLIISMAIHYVIISLLSLIMMIVVGMAVFHFNMRGDWGLFVLMAVLAAFMMVGLGLLIGGWAKNENQSAPLSNLLSFPMMFLSGAFFPVFLFPEWLRGAAQFIPMTPITDGFRLVMTEHASLMEVLPQIGTIAAWVVVIYIAAIKLFRWE</t>
  </si>
  <si>
    <t>F</t>
  </si>
  <si>
    <t>H</t>
  </si>
  <si>
    <t>U</t>
  </si>
  <si>
    <t>---------------------------------------------------------------------------------------------------------------------------------------------------------------------------------------------------------------------------------------------------------------------------------------------------------------------------------VNPFDLPRVIDQDDVNAGDEVDALRANLITLHGLLRQMLGSSQVASDGTVVNILTPREEADLDQALIDTYARAGITSDPLTQNSTPPIMSDLMDTLLHMGGTGPELAQRLRQYTTGTFAGIFSQQSNVAINNHMVVFNIRDLEDELRPVAMYIVLNHIWGKVRSDQRKRFLIVDEAWQLMKYPDSANFMFSLAKRARKYNLGLTTVTQDVGDFITSPMGQAIVANSSIQILLKQSPTAIDVLGRVFKLTEEELKRLSNFSVGQGLFFAGQNHVMIQILPSETETRLISTTPNQ----------------</t>
  </si>
  <si>
    <t>MSKDRNKKKAQQQQASLLAQQQAREASEVESVLQKGITTLRDLVAPASLEFKSNYFNLGTRFCRTLYVYGYPRSIYTGWLSSIINLDEVLDISMFIYPVDSRVVMENLQRKVTQLEASMQINAEKGMVRDPAMQASYQDAEELRDKLQVGSEKFFRFGLYLTLSCKSESELAFVTHKIETLLGQQMVLTKVASAQQEQGLNSTVPQFTDDLQIRHNMDTGALSTTFPFTSADLTQDNGIFYGVNLHNNGLIIFDRFSLENYNMVVFAKSGSGKSFTVKLEALRSMMMGVDIIIIDPENEYQKLCEAVGGSYIRLSLSSETRVNPFDLPRVIDQDDVNAGDEVDALRANLITLHGLLRQMLGSSQVASDGTVVNILTPREEADLDQALIDTYARAGITSDPLTQNSTPPIMSDLMDTLLHMGGTGPELAQRLRQYTTGTFAGIFSQQSNVAINNHMVVFNIRDLEDELRPVAMYIVLNHIWGKVRSDQRKRFLIVDEAWQLMKYPDSANFMFSLAKRARKYNLGLTTVTQDVGDFITSPMGQAIVANSSIQILLKQSPTAIDVLGRVFKLTEEELKRLSNFSVGQGLFFAGQNHVMIQILPSETETRLISTTPNQ----------------</t>
  </si>
  <si>
    <t>MNRQKSSGIALIWVLSGIVIVGIVALFIYGIVNRPPNRHIGDNKPWNEKMSQGSADAKNVFIDYTDYFCSFCAEVEAATSTEFFKNDYIKSGKVRYEHRVVTLLKEMTNNTETGAHAAFCAADQDKYWQYTHDIVPRIKSDYFDKGIGVKNVAVPKKIPALPLEYFLTSAKNVGMNESQFSDCMTKKPHQKEIDSNTQKALSLGVNGLPYMVINDYQTSGFVGGENGLRSILKAGGVE-</t>
  </si>
  <si>
    <t>MSHQQERGIAPIWIVLSIIVVGIVALFIYGIVNRPPNQHIGNGKPWNEHMSQGSADAKNVFIDYTDYFCSFCAQVEDATSNDSFKNDYIKSGKLRYEHRIVTLLKDKVPNTEQGAKAAFCAADQDKYWQYTHDIVPRIKTDYFDKGIGVKNVAVPKEIPLLPLSYFETSAKNAGLDTAKFADCMKGNSHQQEINDNTQKALSLGVNGLPYMVINDYQTSGFAGGENGLKAILKAGGVN-</t>
  </si>
  <si>
    <t>MNHQQERGIAPIWIILSIIVAGIVALFIYGVINRPPNRHIGDGKAWNEKMSQGSADAKNVFVDYTDYFCSFCAEVEAATNADFFKNEYVKSGKVRYEHRVVTLLKEVTNNTETGAHAAFCAADQDKYWQYTHDIVPRIKRDYFDKGIGVKNVAVPQKIPTLPLEYFLTSAKNIGLDESKFSDCMTKKPHQKEIDDNTQKALSLGVSGLPYMVINDYQTSGFGGGENGLRAILKAGGVK-</t>
  </si>
  <si>
    <t>MSHQQERGIAPIWIVLSIIVVGIVALFIYGIVNRPPNQHIGNNKPWNEHMSQGSADAKNVFIDYTDYFCSFCAQVEDATSTDSFKNDYIKSGKLRYEHRIVTLLKDKVPNTEQGAKAAFCAADQDKYWQYTHDIVPRIKMDYFDKGIGVKNVAVPKEIPLLPLSYFETSAKNAGLDTAKFTDCMKGDSHQQEINDNTQKALSLGVNGLPYMVINDYQTSGFAGGESGLKAILKAGGVN-</t>
  </si>
  <si>
    <t>MSIDTILPYVTLGSAVLMIIAILLQQRGASLGAGFGSSGELFTTRRGFDKNLFDVTIVFAVIFVLSILASMILPGLQK</t>
  </si>
  <si>
    <t>MDVTLTLQIIMVVSAVLMIISVLLQQRGASLGAGFGGSGELYTTRRGLDKNLFEVTIFLAVAFVMSIVALLVLPNL--</t>
  </si>
  <si>
    <t>MKLSEILNIVIVASASLTALCILLQARGASLGAGFGASGELFTTRRGLEKNLYDTTIILAVVFVVSLLGSMMV-----</t>
  </si>
  <si>
    <t>MNITMILQIATIVSAVLMVIAILLQQRGASLGAGFGGSGELYTTRRGLDKSLFEVTIFLAVIFVLSIIASLVLPSLS-</t>
  </si>
  <si>
    <t>MSIDTILPYVTLGSAVLMIIAILLQQRGASLGAGFGSSGELFTTRRGFDKNLFDVTVVFAVIFVLSILASMILPGLQK</t>
  </si>
  <si>
    <t>MAIDTILPYITLGSAALMIAAILLQQRGASLGAGFGASGELFTTRRGFDKNLFDVTIIFAVIFVLSILASMILPGLQK</t>
  </si>
  <si>
    <t>----MATKLPTVAIIGRANAGKSSLFNRIMRAQQAIVAREAGTTRDNVIGKARHGQH---------------------------------------------------------TFWLVDTAGLK-PAEDEFEATIQEQIAEAADAADVILVATDSTEYPNDEDRRVAKTALKSRKPVILLLNKTDLRGSLPDNEFRRLGIKTIIRTSAEHNTGIHELLDAVCTEIPIVHDKSAGDSIKVALIGRPNVGKSSLFNTLAGKQQAIVANVAGTTRDLGRVTLGYHGHKIELIDTAGIRRQGKQAVGIEKFSVLRSLQAIEEADICFLLMDVNELNTQLDQRLAGLINDAGKGLVLVVSKWDAAMGKDAYTRDALAPRIANTFDFVPWAPLIFTSSTTGQNVTKLFDLALDIQARRQQSTKTRVLNDMLQRAIQAHPPAGLKNSHPKLRYIVHTDTNPPWFVVYGSNLKFVHWSYKRYLERQLRDAYNYTGTPIKLSFRDEKQIKSNRERVAKGLEPVTKAYKRTKETKRHSC-----</t>
  </si>
  <si>
    <t>----MATKLPTVAIIGRANAGKSSLFNRIMRSQQAIVAREAGTTRDNVIGKASYQGR---------------------------------------------------------EFWLVDTAGLK-PAEDEFEASIQDQITEAAEAADVILVVVDSTKYPSDEDRRVAKTALKSRKPVILITNKIDLKGNLPNSEFLRLGIKSIIRTSAEHNSGITDVLSEICQHIPAKQQAEPSETLKIALIGRPNVGKSSLFNTLAGKQQAIVASRAGTTRDVNRVRLQYHGQAIELLDTAGIRRQGKQEIGIEKFSVLRTLAAIEEADICFLLMDVNELSTALDQKLAGIIAEAGKGLAIVVSKWDIALGKDAYTRDALAPKISAQFDFTPWAPLIFTSSVTGQNVAKLFDLALSINAHRQQKTTTRKLNDLLQRSIQKHPPAGLKNTHPKLRYIVQTDTNPPWFVIYGSNLKFVHWSYKRYLERQIRDIFDYTGTPIKLSFRDEKQLKANRERVARGLAPVTKAYKQAKNAEKQL------</t>
  </si>
  <si>
    <t>MGIIMPNKLPTVAIIGQANVGKSSLFNRLTRARTAIVAREAGTTRDNVVGKVSYKRRALFSDENAADATPPVLEAGATATASLSDKSIALRTAPSDAFDVEETVGGRAAANTHAEFWLIDTAGLK-PAEDEFEATIQDQIADASAAADVILVMVDSTVYPSGADRQLAKKALKSGKPVLLVANKADLRGSLPTDEFKRLGIKTIIKTSAEHNIGISELLDNIADLIPPATDTMPDGIIRVALIGRPNVGKSNLFNTLAGKQQAIVANVAGTTRDVNRVQVRYHGQTIELLDTAGIRRQGKQETGIEKFSVLRTMQAINEADICFLLMDVNELNVGLDQRLAGIIDEAGKGLVLVVSKWDSVEGKDAYTHDELAPQISYHFKFTPYAPLIFTSSVTGQNVAKLFDLALDTYKRRRQECKTRILNDLLQKAVAAHPPAGLKNSHPKLRYIVQTDTAPPWFVIYGSNLKFVHWSYKRYLERTLREAFNFAGTPIKLSFRDEKQLKANRERIARGLAPVTKAYKQAKNAENAPESICR-</t>
  </si>
  <si>
    <t>----MASKLPTVALIGQANVGKSSLFNRMVRAQQAIVAREAGTTRDSVIGKVEYKKH---------------------------------------------------------QFWLVDTAGLK-DPNDDFEATIQDQITEASESADVILVVVDSIMYPSDQDKIVAKKALKSKKPVILVLNKTDLKGSLPVDEFKRLGIKTVIQTSAEHNRGIANLLDMVTEKIPAKIERQQNDILRVALIGRPNVGKSTLFNALAGKQQALVANIAGTTRDINRVQVRYNQNTIELLDTAGIRRQGKQETGIEKFSVLRTLQAIEESDICLLLLDVNELNVALDQRLAGIINDAGKGLIVVVSKWDSVEGKDAFTRDALAPKISYHLKFVPWAPLIFTSSITGQNITKLFDLVLDINKRRNQETKTRTLNDLLQKAVQKHPPAGLKNTHPKLRYIVQTDTTPPWFVIYGSNLKFIHWSYKRYLESLIRDTYNYNGTPIKLSFRDEKQIKSNKKRISQGKEPVTKAYKQAKNAEKLLNPHNNR</t>
  </si>
  <si>
    <t>MTQHATNNTNSSDLRNPRETPDRSPTGESYKALDTSHKKSVNGNMNAPTIPFTGQNAMALLTQELTPKRAVSYLRVSTREQAQRGGREEGFSIPAQRAANKRKAKTIGAAIVKEFVERGASGTSTRRPALQAMLRYLEEAIADGETIDYVIVHKLDRLARNRADDVVLNQRFEELGIRLISTSENIDQTPGGMLLHGIMASISEFYSNNLSSEVKKGMSEKARNGGCISKAPLGYRNTTTTSNGREAHVATIDPDRAELITWAFTAYATGRYTLRSLTAELQDRGLTTQATTSLPSRPVSVQSLHRILSNPFYTGQVVYRDCLYPGTHQALVDQQTFQQVQAILAGKVNGERTIRHPHYLKSTVYCGICHSRLIITTARPKQTTYQYFVCLGRHSRRQPDCTFHATLTETVEDEVEHLYQRIHLRPTLREELEQALRRQLARMVQDTQQQLTQITATRQKLKHQQEKLLQAHYEGAIPVELLRKEQHRITHSLTTANRRIQALEQDLGDKEELVSQALDIAQHMASAYHHAPNHIRRMLNQLLFEHVYLVPHDDTSRLAATAACMPPFDSILGLGGDEDGNWSSGSTTGLDENKSQYRDQSHTPQPPGTARTLPVPRGHEVAGGHEIANTRPGMQPPNQQSCPKPPKTVQNKPCSTQKPTSWDDHDVGLSVVPLVGVTGFEPATSPSRTVRATKLRHTPTSSLVYPTSEYNKSMSLERYLATATLLSEQITLRELAIILRELARV--QAVPGAVVEFGCYVGTTSIHIARWLGG----KQFHVYDSFAGLPEKTAFDISPVGEQFRPGELLATKKQFMTNFKKAGVPLPHIHKGWFHDLHSSDVPASVSFVFLDGDYYESILTPLRLIEDKLADGAVIVVDDYANEALPGAARAVDEWLRTHPA-RLRVEQSLAVIHPQSTMD</t>
  </si>
  <si>
    <t>P</t>
  </si>
  <si>
    <t>D</t>
  </si>
  <si>
    <t>K</t>
  </si>
  <si>
    <t>MIAHLSGVIAEKFGAGSVVIDVHGVGYEVSVSTGDFEAVVLNQDVKFYTYHHVREQAEELFGFSSLAAKKLFEMLITVQGVGPKAALAILSLGDAEQVRNAIANSDAGFVQKAAGVGKKTAERVVVDLSDKVGLPTHYGRADTPVQ-AELNTSDEALEALMALGYTLADATKALENVDTNLPTAQRVTMALKS--</t>
  </si>
  <si>
    <t>MIAHLSGKIAEKFGAGSIVIDVHGVGYEVSVSAGDFEAVMLDQDVKFYTYHHVREQAEELFGFSSLAAKKLFEMLITVQGVGPKAALAILSLGDAEHVRNAIANADSAFVQKAAGVGKKTAERVVVDLSDKVGLPTHYGRADTPVQ-VELNTSDEALEALMALGYTLADATKALENIDVNLPTAQRVTKALKK--</t>
  </si>
  <si>
    <t>--MPSIEDLITNYQPTESTIELVKSTKIALLAGISGAGKDTIKKQLLKSPEFRDIVSHTTRAPRTNNGCAEQDGIDYHFIDSQTAENMLQNNEFIEAKFVHGTVYGTSVAELKLAHDQNRVAITDIDVQGVEEYERLAPDSIAIFIVPPNSQTWIERLKKRYATEEDFQAEWPKRHASAIKELAYALEVPYYHVIINDDLERAIRVTEEIILRGDVFKRQDDEARLVARNLLNDIINL------</t>
  </si>
  <si>
    <t>MLENNLKNLIKNYQPNQAASDVVQRTKIVLLVGISGAGKDTVKRRLLEDNEFADIVSYTTRQPRQNAGVLETPGVDYHFIDEAAVVNML-----------------------------------------------------------------------------------------------------------------------------------------------------------</t>
  </si>
  <si>
    <t>--MSKIEKLIREYQPSESVRQLVIQTKIVLLVGISGAGRDTTKQRLMQSSEFADIVSYTTRQPRQNKGIWEREGIDYNYIDEATAARLLESHAFVEAKFVHGTVYGTGVKQIQDIRDAGKIAVTDIDVQGVDEYKKLSPGVVAIFLLPPNYQEWRRRLSVRYASQEEFDREWPKRYNSAIREITHALEVPYYHFVINDDIDETARIVREIASKPDVYNRKDDEARLAARDLLEQLKAAG-----</t>
  </si>
  <si>
    <t>--MSEIESLITNYQPAESTIQLVRDTKIALLAGISGAGKDTIKKRLLKLPEFRDIVSHTTRPPRVNNGSIEQDGVDYHFIDQKIAEEMLQNNEFIEAKFVHGTVYGTSVAELKLAHDQNRVAITDVDVQGVEEYERLAPESIAIFIVPPDYQTWIERLKKRYATEEDFQVEWPKRRQSAISELTYALEVPYYHVIINDDLDRAVRVTEEIILRGDIFKRQDDEARLAARGLLNDIIKI------</t>
  </si>
  <si>
    <t>--MSEIEKLIAEYQPVESTIQLVRDTKIALLAGISGAGKDTIKKRLLKLPEFRDIVSHTTRPPRINNGRAEQNGVDYHFIDQKIAEEMLLGHKFIEAKFVHGTVYGTSAAELKLAHDQNQVAITDVDVQGVAEYEQLAPGCIAIFIVPPDYKTWLERLKKRYATEEDFQVEWPKRHQSAIKELAHALEVPYYHVIINDDLERAVRVCKEIIERGDLFSRKDDEARLAARNLLNDIIKL------</t>
  </si>
  <si>
    <t>--MLDIEKLIKDYEPNKQAIELVRSTKVVLLAGITGAGKDTIKKRLLKMPYFRDIVSHTTRLPRVNNGKAEEDGVDYHFIDQPTAMEMLQKREFVEAKFVHGTIYGTSVAEIKLAYDQNKVAITDIDVQGVAEYEKLSPCGIAIFIVPPTYQTWIERLKKRYKTEADFQAEWPKRRQSSIEELKHALEVPYYHVIINDDLDNAVQTCCEIIKRGDLFNSRDDHARITARSLLNDLQKLI-----</t>
  </si>
  <si>
    <t>MFIDILFYNIEIMLQYLRSSSNDSVISTQEKLRTGSWVRCERPSDEEVAQLLTLGLDEDLISDALDPHEVPRIEFDNDWTYLIARLPDTDDDFNDFTTPILFCLNKDYLVTLSRDSLGRLWQPFIDKTRIRTDRQIELLVTMVEAISTQYQRRVATINRQMRAATDNIHTLRVNDIATLAEYERKLNDYLDALIPMNWAIERLLATQ--KLRLKEDDKEDVEDISIDLEQVIARCKSLLRTITNVRDSYRAVMDTRLNETIRLLTVITVALTIPMMIAGLYGMNVPVPGADNPVM-FWIIAAISMALAVVVGYYFLRRR</t>
  </si>
  <si>
    <t>MKILVVDDEKRIAKSIKQGLEMDGYAVDIEHDGEDGYNAARAGDYDLIILDVMMPI--MNGFEVAKKLRADGNKTPILMLTAKDQNKDIVEGLDSGADDYLPKPFSFEVLGARVRALLRRPQDVLDNILTVRDLELDVANHTAKRAGKDVKLSNKEFAILEYLLRNKNQILSKQNIMTHVWDFDADILPNNVEVFINYLRNKIDKPFPGADPIIQTVRGFGYIVKDEIRKA</t>
  </si>
  <si>
    <t>MKVLIIEDETKLANALSRGLRQESYATEVYNDGEDGLAAALHDEYDLMIIDRMLPG--KEGLEIIREVRSKGIRTPVIVLTAKGQIRNRVEGLDAGADDYMVKPFSFEELLARIRALFRRPSDAVDTVLKVGDLTMNTSRSEVRRGKKRIKLTSTEYALLEYLMRNQGRTISKDKLIGHVWDFDADILPNTVEAHVGSLRRKIDKPFAGPE-LLQTIRGFGYRLEAAS---</t>
  </si>
  <si>
    <t>MKILVVDDEKRIAKSIKQGLEMDGYAVDIEHDGEDGYNAARADDYDLIILDVMMPI--MNGFEVAKKLRADGNKTPILMLTAKDQNKDIVEGLDSGADDYLSKPFSFEVLGARVRALLRRPQDVLDNILTVRDLELDVANHTAERADKDIKLSNKEFAILEYLLRNKNQILSKQNIMTHVWDFDADILPNNVEVFINYLRNKIDKPFPGADPIIQTVRGFGYIVKDEIRKA</t>
  </si>
  <si>
    <t>MNLATSLDQIKGVGPKTAAELRRAGLETVGDILLFLPRKHEDFTNVTPIAELQPGKVTIRARCQQISTRPVRRGLRLTTAVLADDTSKLNAVWFNQPYRVQQLGGSNEWFYFSGTFEYNYGRYQLTNPTAELAKELPVQADR----LLPVYHAVRGLKSQTVRKVIEQLRPLMSVLPETLPPSVVQSERLINRAAAISVMHFPRNEREVEQARQRLAFEELFELVLASQLNKIDNQKLAGFAIPFEKSVVQDFVKKLPFTLTNAQRRAAWDILRDFERAAPMNRLLQGDVGSGKTVVAGLAARQAASAGYQTAFMAPTEILARQHAQTLAKLLEPFGVTVGLLIGSVKGKARQTLYQQIASGAVDVVVGTHALIQDKVGFHRLGFVIIDEQHRFGVEQRQRLLMKVKTEKVGSGALDALSEPMTIAAGSSRETGRAAPGSRARHGGEESASSALLDTKKLSVAAMPHLLAMTATPIPRSLALTVYGELDISVLDELPRGRRPILTKIISPLSREAAYTAIDQQIVQGRQVYVVCSLIADSDSSDRKSVEAEYKRLKNSIFGRRRIAMLHGKMTASEKDQIMQAFKDQRYDILVSTTVIEVGVDVPNATIMMIEDADQFGLAQLHQLRGRVGRGQHQSFCYLMMSTNNKPSQRLREIEKSSDGFHLAEVDMSLRGPGEIYGRMQHGALNLQIATLADTQLIARAQKAAI----RFIDSGESLSKYPALEARVRHNQRVTTLN</t>
  </si>
  <si>
    <t>MKVLDKPKIDRPREKLARYGTARLSDLELLMAIIGSGNARANVGKIAREVLKILRQKGGDVSYDDLRSVVGLGEAKISVILASLELARRYLLDSDQPIIDSPEKAVELLVDIRDKKQEYFVCLTLDGANRLIAKRVVTIGTLTASLVHPREVFADAIADRAASIIVAHNHPSGSMRPSQADIETTNRLKRAGELLGIPLMSHLLITKQSFRTID---</t>
  </si>
  <si>
    <t>MKIKDRYKEDRPREKLAKSGAGRLSDLELLMAIIGSGNAQADVGTIARQVLKLLQDKKGELTYGDLRSVVGLGEAKIPVILAGLELAKRYLVDSDQPMIDSPERAVDLLADIRSKKQEHFVCLTLDGANRLIAKRVVTIGTLTASLVHPREVFADAITDRAAGIIVAHNHPSGSLEISQADRDVTDRLTEAGKLLGITLVDHIVVTKSEHRSIVGQG</t>
  </si>
  <si>
    <t>MKISDRHPLDRPREKLARYGTARLSDLELLMAIIGSGNARADVGKIARKVLKIVRQKGGDVSYDDLRSVVGLGEAKIPVIVASLELARRYLLDSDQPIIDSSEKAVELLADIRDKKQEYFVCLTLDGANRLIAKRVVTIGTLTASLVHPREVFADAIADRAASIIVAHNHPSGSLRPSQIDIATTERLKHAGELLGVPLVYHLLITKQSFRIID---</t>
  </si>
  <si>
    <t>MKLSDCHPNDRPREKLARYGTARLSDLELLMAIIGSGNKQADVGKIAREVLKILRQKGGDVSYDDLRSVVGLGEAKIPVILASLELARRYLLDSDQPIIDSPEKAVELLADIRDKKQEYFVCLTLDGAHRLIAKRVVTIGTLTASLVHPREVFADAIADRAASIIVAHSHPSGSLEASQADKDVTSRLTEAGKLLGITLNDHIIVTKNDYVSML---</t>
  </si>
  <si>
    <t>MKVLDKPKIDRPREKLARYGTARLSDLELLMAIIGSGNARADVSKIAREVLKILRQKGGDVSYDDLRSVVGLGEAKIPVILASLELARRYLLDSDQPIIDSPEKAVELLADIRDKKQEYFVCLTLDGANRLIAKRVVTIGTLTASLVHPREVFADAIADRAASIIVAHNHPSGCLGASIADKEVTNRLVEAGKLLGITLNDHIIVTKLNYKSLLHAE</t>
  </si>
  <si>
    <t>MKVLDKPKIDRPREKLARYGTARLSDLELLMAIIGSGNKQADVGKIAREVLKIVRQKGGDVSYDDLRSVVGLGEAKIPVILASLELARRYLLDSDQPIIDSPEKAVELLADIRDKKQEYFVCLTLDGANRLIAKRVVTIGTLTASLVHPREVFADAIADRAASIIVAHNHPSGSLEASQADREVTNRLRQAGELLGIGLVDHIIITKDHFQSII---</t>
  </si>
  <si>
    <t>------------------------------MAIIGSGNKQADVGKIAREVLKILRQKGGDVSYDDLRGVVGLGEAKIPVILASLELARRYLLDSDQPIIDSPEKAVELLSNIRDKKQEYFVCLTLDGANRLIAKRVVTIGTLTASLVHPREVFVDAIADRAASIIVAHNHPSGSLEASRADKDVTNRLAEAGKLLGITLNDHIIVTKTGFVSIC---</t>
  </si>
  <si>
    <t>Leucyl-tRNA synthetase</t>
  </si>
  <si>
    <t>MSNSVIAPAILAENADQYKEQVDKITGLVERVHIDISDGEFAPTLTVGISELWAPEGWMIDIHAMVNDVAEYVPKLIALRPHMIIVHAEATGDVKTALMQIRQAGIMAGLALLKPTVPRTVEELIKIADHVMIFSGELGRFGGTASLMQLEKIRLIKAINPNVEIGWDGGVAVDNAYSLVQGGVNVLNVGGVIQKSSDPRAIFSRLQQEINKTSVL</t>
  </si>
  <si>
    <t>---------MTLEKIVGGGQALGTLSDGRKCFVWGGLPDETVTFRVTKKKAHFVEGSVTEVLHASPERITPRDADSYLSTSPWQIMTFSAEQRYKAALIEEAFKLHAIVLPHKINVYTDGREFQYRNKVEFSWFSERA--------------------------------GESHPDTLDLAFFRRGSKGKIIVNECSLLPPEVIVLAHSVRDILRRKHISARQLKTLFIRSNQQGSCVWQLYIKDRLPNIIMHEEAEMLPAQGGEVIYSDSRSPASRVTARLAKFGDTTLTDTILGTPFRYACEGFFQVNIPMYEQALCDMREWTSCPKCTT-----------PANSDTDGENPPVIDFYAGVGTIGLTVSDDNVTLIEINESAVAEMQRNITALGRTNARAILAPSEKALDFITPNHVVIVDPPRAGLHADVVAKLLEVAPPRIIYLSCNPVTQARDAALLTEKYSIRAHRGYNFFPRTPHIEHLVVLDRK-</t>
  </si>
  <si>
    <t>-------------------------------------------------------------------------------------------------------------------MYTDGREFQYRNKVEFSWFSERA--------------------------------GESHPDTLDLAFFRRGSKGKIIVNECSLLPPEVIALAHSVRDILRRKHISARQLKTLLIRSNQQGSCVWQLYIKDRLADAITHEEAEALSAQGGEIIYSDPRSPASRITARLAKFGVTTLTDTILGTPFRYACEGFFQVNIPAYEQALRDIQEWVSYPKYTT-----------LAGDNFNRKSPSVIDLYAGVGTIGLTVGGDNVTLIEINEFAVAEMQRNIAALGRANARAILAPSEKALDFITPNHIVIVDPPRAGLHADVVAKLLEATPPRIIYLSCNPITQARDIALLAKEYSIHTHQGYNFFPRTPHIEHLVVLDRK-</t>
  </si>
  <si>
    <t>-MKRQSLETIHLDKIVGGGQALGTLADGRKCFVWGGLPGETVTVRITKKKSHLVEAVVEEVISPSPDRIQPRDPDSYLSTSPWQIMPLEVEQTYKAQLIDDAFALHNVTLPAAIDIYCDNVAYGYRNKVEFSWYSESVVSRAVSQKKSGLVSGPELFSDNNQEIDADSDREESSGDTLDLAFFRRGSKGKIVVDGTSLAHPAINNLARAIRDLLRHKRVAARQLKTLLVRCDQSGSCVWQLYIKDRLPEIITADEAAKLPAQGGEIIYSDPRSPASRITERLAYFGDTTLTDNILGIPFRYACEGFFQVNIPVYEQALRDMKEWVQYNKARQERQLDQLAARRPEEKDVCETGEPTLDLYAGVGTIGLTIGDGNVTLVEINADAVREMQRNITELDRTDARAVLAPSEQALNYITGKEIVIVDPPRAGLHPDVIATLLQQLPPRIIYLSCNPVTQARDVALLQQHYRIAWHRGYNFFPRTPHIEHLIILDKKP</t>
  </si>
  <si>
    <t>MKVSLNIIKQLINFELPPVDKLVARVNQQLGGVEAVIDLKAKYGGARIVRVVECAKHPDADRLSVTKIDDGGAVADVPRDENGLVQVVCGAPNVHADMWAIWLPPKSTVPASFDDDEPFVLDARSLRGVLSQGMLAAADELAIGMDHEGIVEIYEHDVPVGVELTAGASFAETFGLDDYVLDIENKMFTHRPDCFGQLGVAREIAGIFHQKFTSPEWYNVIQEFTSGDGLELEIFNEATEVVPVFSAVAIKDIEVQPSPLWLQCQLVAMGGKPINNIVDATNYIMLMTAQPTHAYNYDKLRGHKLEARMARDGEKVSLLNGKEYELTSDDIVIADGEGVIGLAGIMGGADTEVSDGTKNIVLECANFDMYALRRTAMRHGIFTDALTRFNKGQSPLQNAAVLKQLMSMVGGVQASEVFDERNDRLMVMQRDSRVTFGSAGKETISIFDWGAVTGVLVLESNFVNERLGTEFSPQEICRILRNVEIKAHEEPEPNTPYQFEVIAPFWRTDLELPEDIVEEVGRLYGFDKLPRQLPMRSIKPAPRNPRRQLKQAIRQSLSRAGANEALTYSFVHERVLKNAEQDPSRAYRLSNALSPDLQYYRTSVLPSLLDKVHANIKAGHDEFMLFEIGKIHDKELPLTDENLPSEQTFVDGVYASKKPRAGAPFYKARKLVDRLLADINVEADFVKI-VESD---------ADVPAPFDGQRSAWIVAENGDKLGIVGELSQAVRRNFKLPDYTAAFLLDIEKLQACLTESR-EHNYRPLSRFPSISQDISLRSSVEISHDELLRAVRQCLDEPE-NLHCQIQTLGIYQPKDNAAIKTTTFRLTFTSYQQTLTDAKIKPIMDDIATAALTKIDAERV</t>
  </si>
  <si>
    <t>MKVSLNLIKQLINFELPPVDELVARVNQQLGGVEEVIDLKAKYGGARIVRVVECVKHPDADRLSVTKIDDGGAVADVPRDDNGLVQVVCGAPNVHADMWAIWLPPKSTVPASFDNDEPFVLDARPLRGVLSQGMLAAADELAIGTDHEGIIEIHERDVPAGVELTAGAGFAETFGLDDYVLDIENKMFTHRPDCFGQLGVAREIAGIFHQQFVSPEWYKSEQQFTGAEGLELTVTNDVPELVPRFMAVAIKDIEVKPSPLWLQCQLVVMGGKPINNIVDATNYIMLMTAQPTHAYDYNKLRGSTLGARMARDGEKVSLLNGKEYELTSDDIVIADGEGVIGLAGIMGGTDTEVSGETKNIVLECANFDMYALRRTAMRHGIFTDALTRFNKGQSPLQNAAVLKQLMSMVGGVQASEVFDKRNDRLMVVQHDSRVTFGSAGKETISIFDWGAVTGVLVLESTFVNERLGTEFSPQEICRILKNVEIKAHEEPEPNTPYQFEVIAPFWRTDLELPEDIVEEVGRLYGFDKLPRQLPRRSIKSTPKNLRRELKNAVRQSLSRAGVNEVLTYSFIHERILKNAEQDVAQAYKLSNALSPDLQYYRLTVLPSLLDKVHANIKAGHDEFALFEMGKGHIKMHGLDEDGLPEASQFTDIVYAAKKPGTGAPFYKIRRLVEQLAHDLGTELVFKPIEQERN---------FPVTAPFDQSRSALVETTDGRFIGMVGELKQSVIKSFKLPAYVAAASLDTAGLEAVYVK-R-GSHYQPLSRYPSTSRDISLKVPAQVNYASVHDRVKNVIDSHQ-ELHIVITPISIYQPEDDNSTKTITFNIKFTSLERTLTDKDITPIIEEIVAAA-AELGAVQA</t>
  </si>
  <si>
    <t>------------MKRQFATFLIRLILNSVGIWVAVRLLGNETPGA---TSAWTFMMAGLIFSVVNSVLKPIVTILALPAILLTLGLFTLIVNGFMVYISLALAPGISMTFAHSIIAGIILSLVNYIISSALVLQREEKE----</t>
  </si>
  <si>
    <t>MKNTADAVYCSSMSKQFIAFILRWILNSLGIWVAVRIFGTGYSNAQIDSSLVAFFGAGLIFSIINATLKPIVMILSLPMILVTLGFFTIVVNGFLVWLSLMLAPGLQMTFLNSIFAGLILSLVNYVVSSVLELSYHDEREEKS</t>
  </si>
  <si>
    <t>------------MKRQFLTFILRWILNSFGLWVAVRIFGTGYSEVQISAGAPAFLIAGLIFSVVNAVLKPIVIILSLPAILITLGFFTIIVNGLMVWVSLKLAPGLQMTFWNSVLTGLVLSLVNYIVSSLLELEYTQAREED-</t>
  </si>
  <si>
    <t>------------MKRQSATFLLRWILNSVGIWVAVRLFGSEISGL---TSVWTFMLAGLIFSLVNTILKPVITILALPAILLTLGLFTLVVNGLMVYISLAIAPGLSMTFANSILAGVILSLVNYIISSALVLQREEE-----</t>
  </si>
  <si>
    <t>------------MEKQFAVFVVRWLLNSFGLWIAVRLLGTG--DIIHNSEVGIYLSAGLVFSILNSILRPVLVILSLPAILLTLGLFMLIVNGFMVWLALQLVPGLHLTFLSSIFAGMLLSLINYIVSSAQELRRLNNKKGS-</t>
  </si>
  <si>
    <t>MSSKRGIVLYLHVHQPWRVREYTVFDTAVNHDYFGECKEPHRNNRAIFEKVADKSYRPMTQLLKQLLDTHPDFKVSLSISGTMLEQAEAWAPDVIDAFRALIDTGRTEIVADTYYHSLAFFFSRAEFERQVALYRAKIRDLFGVETQVFRNTELSYDNNLAKWADDNGFKGILAEGWDPILGWRSPNYVYRPINTKHIKLLMKNYRLSDDIAFRFGNRDWEEFPLRASKYDTWLNNALGNDGQIVNLFMDFETFGENIWEDTGIFSFFSDFVDRWLKNPANTFYTASGACDAFDAADEVDCPYTTTWADTERDLTAWLGNSMQHEAMRHLYELEDDVMRTDDADLISDWRRLTTSDHPYYMCTKWFSDGDVHAYFSPYNSPYDAFLYFMNALRDIRYRVYEHHRHGEF</t>
  </si>
  <si>
    <t>--MTKNNLAIIVLNWNGADDALECISSLARQTLKPTIIVVDNHSRDDSVIRFEQYQTEHPSVDCTIIANNKNLGFAGGINTGLVYARKQGFEYIGVLNPDAIADKKWCQALVDELSSQPKCGIATGILQRRNGKTLDTTGDFYTTWGLPGPRNRDEPVENAPNKPGKVFGATGGGAIYRAAIFDDIDMFDEDFFMYYEDVDLSFRAQLAGWQVRFTPKAIAYHKVGASSKKVPGLAVYNTFKNLPLVFIKNVPGKLFWYIGLRFFLTYWLIFASAIRHGNGWPAFKGILASIIRKPTAYHKRWSIQKNRKVSVDYIRSIIHEGPLPNQTGLLKFRKFFTGK---</t>
  </si>
  <si>
    <t>----MNRLAIIVLNWNGSDDAIECIESLTKQTLKPTIIVVDNNSSDNSVSVFEKYISIHKREDITLIKNPRNLGFAGGINTGLVYARKQGFEYIGVLNPDAIADKEWCQALVDELSSHPKCGITTGILQRRNSKTLDTTGDFYTTWGLPGPRNRDEPIKNAPNKTGEVFGATGGGAIYRAAMFDDIDMFDEDFFMYYEDVDLSFRAQLAGWKVRFTPKAIAYHKVGASSKKVPGLAVYNTFKNLPLVFIKNVPGKLFWYIGLRFFLTYWLIFASAFRHGNGWPAFKGILASIIRKPAAYHKRWSIQKNRKVSVNYIRSIIHDGPLPNQTGLLKFKRFFRIK---</t>
  </si>
  <si>
    <t>MIDNMNRLAIIVLNWNGADDALNCVESLQQQTLRPEIIIVDNNSSDDSVERFEDHVKSQKKDAPILIKNSQNLGFAGGINTGLVYAKEHNFEYIGVLNPDAIADKHWLKSLYTELTSHPSAGIATGLLLRRDGNTIDTSGDFYTTWGLPGPRNRDEPTVNAPNQPGEIFGATGGGALYRTAMLNDIGLFDEDFFMYYEDVDLSFRAQLAGWKVRYTPKAIAYHKVGASSQKVPGLAVFNTFKNLPLVLIKNVPGRLFWTIGARFFLTYWLIFASAIRHGNGWPALRGIFASLIRQPRAWVHRVKIQRNRKASIKY-----------------------------</t>
  </si>
  <si>
    <t>----MNSLAIIVLNWNGADDTLNCVESLQQQTLRPEIIIVDNNSSDDSVERFEDHIKSQKKDAPILIKNSQNLGFAGGINTGLIYAKEHNFEYIGVLNPDAIADKNWCRALVDELSSQPKCGIATGILQRRDGKTLDTTGDFYTTWGLPGPRNRDDPIENAPSKPGEVFGATGGGAIYRAAMFDDIDMFDEDFFMYYEDVDLSFRAQLAGWKVRFTPEAIAYHKVGASSKKVPGLAVYNTFKNLPLVFIKNVPRQLFWYIGIRFFITYWLIFASAVRHGNGWPAFKGILTSIIRKPAAYYKRWSIQKNRKVPVDYIRSIIHSGPLPNQTGLLKFRKFFIRNNNE</t>
  </si>
  <si>
    <t>-MSSKRYDDSKQWYAIHTYSGYEEKVAESIRQRINGVDMADKIFDVIVPKEKQIQIRNGKRKIVEAKIFQGYVLVEMKLTDETWYIIRNTPGVTGFVGADTTPTPVSEKEIAKIKKRMGVEEPKHQIDFSEGEVVSIIDGPFKGFDGAVSEIDASKGTLKVMVSMFGRDTPVELDALQVKKV-</t>
  </si>
  <si>
    <t>MAKSNRYDSSRQWYAIHTYSGYEEKVAESIRQRAQTIDMADKIFDAIVPKEKQVQIKNGKRKIINAIIFQGYVLVEMKLTDETWYIVRNTPGVTGFVGSGTSPTPVSEAEITKIKKRMNIEDPKHQIDFTEGEVVNIIDGPFKGFDGAVSEIDAAKGTLKVMVSMFGRDTPVELDALQVKKV-</t>
  </si>
  <si>
    <t>----------------------------------------------------------GKRKVVEQKIFQGYVLVEMRLSDDTWFIIRNTPGVTGFVGTGTHPTPVSEKEIKEIRRRMGVNEPKHDIDLQIDEIVNIVDGPFKGFEGSVSEIDPVKGKIKVLVSMFGRDTSVELDVLQVKKI-</t>
  </si>
  <si>
    <t>-MVKNRYDSARQWYAIHTYSGYEEKVADSIKQRAQTIDMADKIFDAMVPKEKQIQIKNGKRKIVDAKIFQGYVLVEMKLTDETWYIVRNTPGVTGFVGSGTSPTPVSDAEMNKIKKRMGVEDPKHQIDFSEGEVVNIIDGPFKGFEGAVSEIDTAKGKLKVMVSMFGRDTPVELDALQVKKV-</t>
  </si>
  <si>
    <t>-MSSKRYDDSQQWYAIHTYSGYEEKVAESIRQRINGVDMADKIFDVIVPKEKQIQIRNGKRKIVEAKIFQGYVLVEMKLTDETWYIIRNTPGVTGFVGADTTPTPVSEKEIAKIKKRMGVEEPKHQIDFAEGEIVSITDGPFKGFDGAVSEIDASKGTLKVMVSMFGRDTPVELDALQVKKA-</t>
  </si>
  <si>
    <t>-MSSKRYDDSRQWYAIHTYSGYEEKVAESIRQRINGVDMADKIFDVMVPKEKQIQIKNGKRKIIDVKIFQGYVLVEMKLTDETWYIIRNTPGVTGFVGADTTPTPVSEKEINKIKKRMGVEEPKHQIDFSEGEVVSIIDGPFKGFDGAVSEIDASKGTLKVMVSMFGRDTPVELDALQVKKV-</t>
  </si>
  <si>
    <t>-MAQKRYDSTRQWYAVHTYSGYEDKVADSIRQRINAVDMADKIFAVMVPKEKQIEIKNGKRKIVDRKIFQGYCLVEMKLTEETWYIVRNTPGVTGFVGSGTEPTPVSDAEIKKIKKRMGVEEPKHQIDFEEGEVVSVIDGPFKGFDGTISEIDTVKGKIKVMVSMFGRDTPVELDALQVKKI-</t>
  </si>
  <si>
    <t>----------------------------------------------AAVLTKPDSRRGRSNKLIQPAVKQFASQHHIPVWQPNRLKDIISDIKNITPRPTGVLVSYGKIIPQTIIDLFHPGIINVHPSLLPKYRGPSPIESAIANRDKITGVTIMQLEQAMDAGPIYYQEAYPLDFTETQPELYQTLGQLGAQLLMQKLPDIISGILQPTPQDDSRATYCSLLSKNDSRLDPQQLTADQAEAKIRAHLTYPRSRLKIGQYDLIITKACITQKPETPLDIKCADGNYLSISEVIAP-SGKTISANAFLRGYPLQR----</t>
  </si>
  <si>
    <t>---MITTHMSKIAMTSG-TKQPLIFFGTEDFSLYSLRALIENGFNVAAVVTKPDAPRGRHRTLTAPAVKVYAAEHNIPVWQPAKLKNIINDIKLINN-PAGVLVSYGKIIPQSVINLFTPGIINVHPSLLPKYRGSSPIESAIANRDKTTGVTLMQLTKDMDAGPIYYQTLYNLNQSETRPELYKTLGQLGATILTTKLPDILNGTLQPTPQDNTNATYCQLLSRNDTDLDLAVLTPDQAEARIRAHLGFPRSRVAIGSHKLIITKAHTTVNAKTPLDLPCANGAFLSIDELVAP-SGKTMSADAFLRGYSI------</t>
  </si>
  <si>
    <t>MILSTTKDMSKTTPTSGISRQPIVFFGTEDFSSYSLRALVEAGFNIAAVITKPDSRRGRSNKLIQPAVKQFASQHHIPVWQPNRLKDIISDIKNITPRPTGVLVSYGKIIPQTIIDLFHPGIINVHPSLLPKYRGPSPIESAIANRDKITGVTIMQLEQAMDAGPIYYQEAYPLDFTETQPELYQTLGQLGAQLLMQKLPDIISGILQPTPQDDSRATYCSLLSKNDSRLDPQQLTADQAEAKIRAHLTYPRSRLKIGQYDLIITKACITQKPETPLDIKCADGNYLSISEVIAP-SGKTISANAFLRGYPLQR----</t>
  </si>
  <si>
    <t>--------MTKISPK-------IVFFGTENYSLITLKALVNNGFNVVCAVTKPDTRRGRGHKLTETPVKTFAKSQNIPVLQPNKANEITDHIKQLQP-ATGVLVAYGKIIPQSIIDLFTPGIINVHPSLLPKYRGPSPIEAAIANRDHETGVSIMQLDSKMDAGPIYSQITQPLTRKETKPELYDKLFHDGTALLIKNLPDIINGHTKTTPQDHSTATYCQLLSKDKSWLNPESMTTTEAEAHIRAHLGFPRSRLIIDGKDVIITRAHCSNSPSSILDQKFTDGNYLIIDELIAPTSGKTMTAEEFLRGHQG------</t>
  </si>
  <si>
    <t>------MIMPAKLPK-------IAFFGTEEYSLDVLRALVDNKFSVACVITKPDSKRGRGHKLVEPPVKTFAKKHRIPVLQPQKVNEIASYIKGLQP-ITGILVAYGKIIPQSIIDLFSPGIINVHPSLLPKYRGPSPIESAIINRDNETGVSIMKLDAQMDAGPIYTQIHKKLSGAETKPQLYNELFSSGSELLISILPEIMSGALTPKAQNDADATYCKLLTKELSYINPQTMTASEADAQVRAYLGFPRSRLKINDTELIITKAHAGASPLSPLDIQCADGNWLIIDELIAPTSGKKMTAEAFLRGHQG------</t>
  </si>
  <si>
    <t>Tryptophanyl-tRNA synthetase</t>
  </si>
  <si>
    <t>MTFIKSIICKDVFGNQYTVPVDELNIRVGVYAVIIEDNKILLTRQWDGYSLIGGGVEKGETVEESIVREVKEETGLTIMPDKIIHQANTFFKRNAEAKANQSIQLYFTHSQLHGQINNDNITDSEKTYTNGTPEWVDLDKIDGINFRHSVSLRTILGAYDGAKGLYIYRTENSP---------</t>
  </si>
  <si>
    <t>MTFIKSIICKDVFGNQYTVPVDELNIRVGVYAVIIEDNKILLTRQWDGYSLIGGGVEKGETIEESIVREVKEEAGLTITPDKIIHQATTFFKRNAESPANQSIQLYFTHSQLHGQINNDNITDSEKTYTNGTPEWVDLDKIDDINFRHSVDLKTILQAYISQSRTR-----------------</t>
  </si>
  <si>
    <t>--MTKSIICKDVFGNQYTVPVDELNIRVGVYAVIIEDNKILLTRQWDGYSLIGGGVEKGETIEESIVREVKEETGLTIMPDKIIHQATTFFKRNAEAQANQSIQLYFTHSQLYGQINNDNITDSEKTYTNGTPEWVDLDKIEDINFRHSVSLRTILGAYREATDDK-----------------</t>
  </si>
  <si>
    <t>--MTKTIICKDVFGNQYTVPVDELNIRVGVYAVIIEDNKILLTRQWDGYSLIGGGVEKGETVEESIIREIKKETGLTIMPDKIIHQATTFFKRNAEAQANQSI--------------------------------------------------------------------------------</t>
  </si>
  <si>
    <t>-----------------------------MYAVIIEDNKILLTRQWDGYSLIGGGVEKGETVEESIIREVKEETGLTITPDKIIHQATTFFKRNSEAQANQSIQLYFTHSQLHGQINNDNITDSEKTYTNGTPEWVDLNKIDDINFRHSVSLREILGAYSDGK--------------------</t>
  </si>
  <si>
    <t>MAREKLSIPQLKIKANDVRRDVVHMLELAKSGHPGGALGLADIVTALYFNIMNIDPQNPEWPERDIFMLSNGHTVPVQYAAMAEAGYFPVEELSTLRKLGSRLQGHPERVKLPGLENTSGPLGSGIGQAAGYAYALQYLDKQRHRWVYAIAGDGELDEGNIWESAMFAGKYKLRQLILFIDRNNIQIDGPTEDVMPLEDLRGKWESFGWHVQEIDGNNIEGIIDAVNLAKAIENRPCCIIAHTIPGRGVGFMEYDYKWHGVAPSSDQAATALADLAHSESQQDAGGYYE</t>
  </si>
  <si>
    <t>MAREKLSIPQLKIKANDVRRDVVHMLELAKSGHPGGALGLADIVTALYFNIMNIDPQNPEWPERDIFMLSNGHTVPVQYAAMAEAGYFPVEELSTLRKLGSRLQGHPERVKLPGLENTSGPLGSGIGQAAGYAYALQYLDKQRHRWVYAIAGDGELDEGNIWESAMFAGKYKLRQLILFIDRNNIQIDGPTEDVMPLENLRGKWESFGWHVQEIDGNNIEGIIDAVNMAKAIENRPCCIIAHTIPGRGVGFMEYDYKWHGVAPSSDQATTALADLAHSESQQDAGGYYE</t>
  </si>
  <si>
    <t>---MMYSEAEIKQKSTRMRRNIIRMLEHAGSGHSAGALGMADLVATLYFGVMNIDPKNPEDPERDLFMLSNGHTVPVQYAAMAEAGFFPESELMTLRQWGSRLQGHPERMVLPGLETTSGPLGCGVAQGAGMAYALQYLDKQRHRWVYVVTGDGELDEGNIWESAMFAGKYKLAQLIVFVDRNNIQIDGPTEDVMPLENLHEKWKSFGWHVQEIDGNSVRAVIDAVNLAKAVENKPCCIITRTIPGKGIDFMEYDYTWHGIAPNSEQAEKALAELPVNQEDV-------</t>
  </si>
  <si>
    <t>---MRLSSDRIAIKANIIRQNVVRMLECAGSGHSASSLGLADIYATLYFKLLNYRSNEPDLSSRDYLIVSNGHTAPVLYAAMAEAGYFDRSELYNLRKLGSILQGHPERVMIPGVETTSGPLGSGLSQASGIAYVLQYLDYNPHRFVYTMLGDGELNEGNIWEAAMFANKYKLGNIIAIIDRNNIQIDGQTEDVMPLGNLREKWESFGWHVQEIDGHNIDEITSSVEMAKAITNKPSAIIAYTISGKGADFMEYDYKWHGKVPDNQQADYIVNKLKADYKSLQQEAKDV</t>
  </si>
  <si>
    <t>A</t>
  </si>
  <si>
    <t>-----------------------MKIFLGADHGGFYLKEKIEAYLTKRGIEWEDVGDKILDPQDDFPQFAQMAVTKVLGEDDSTGPRAILVCTGGQGMAMAANRFRGIRAAVIWDKFEAHECRNDNDCNVLCLPARVLDAPGDDLELWKEIIDEWIATPFAGAARFVRRNAELDAF-</t>
  </si>
  <si>
    <t>-----------------------MKIFLGADHGGFYLKEKIEAYLTKRGIEWEDVGDKILDPQDDFPQFAQMAVTKVLGEDDSTDPRAILVCTGGQGMAMAANRFRGIRAAVIWDKFEAHECRNDNDCNVLCLPARVLDAPGDDLELWKEIIDEWIATPFAGAARFVRRNAELDAF-</t>
  </si>
  <si>
    <t>------------------------------------------------------------------------------------------------------------------DKFEAHECRHDNDANVLCLPARVVDPPGEAHDNWKEIVDEWLDTPFAGAARYVRRNAELDKF-</t>
  </si>
  <si>
    <t>-----------------------MKIFLGSDHNGFRLKEDVFNYLKKRGYEVFDVGDNELDPDDDFPQFAQAAAVRVLGEDTKNDPRAILICGGGQGMCMAANRFRGIRASVIWDRYEAKMTRNDNDSNILCLPARVLE---NNQKEWQDIIDTWLETPFAAAPRFKRRNAQIDEV-</t>
  </si>
  <si>
    <t>MKGMSFVDPNQFVIARRRKKYKFAKFHNAENCFEFDEWRDFYQQHQPSIFGLEIGAGTGLFSVELAARYPDKLFAAIDVKADRLQKGAYIALEQGVKNIFFVRARADQIGELIPPKSLENIWVTFPDPFPKKRAAGRRLTHPYFLRRYAQLLQPGGELLFKHDDRDFFCWSLEQLVAEKWQITELNFDLHESSLADEYKIMTTYEQRWLDEGKAINFV--RATC-</t>
  </si>
  <si>
    <t>---MSFVDPNQFIITRKRKKYKFALFHNSPLCFEFDEW----IEREVDC--LEIGAGTGLFSVELALRHPEKTFLAIDVKGDRLQKGAKIAGEKGLENVFFVRARADQIDQLVEQNSLGQIWVTFPDPFPRKHSAGRRLTHPNFLKKYSSLLKSDGSLLIKHDDHNFFCWSLEQLVAEKWQIKELSFDLHESALNDEYKIMTTYEQRWIGEGKTINFV--RTTR-</t>
  </si>
  <si>
    <t>---MSFVDPNQFIITRKRKKYKFALFHNSPLCFEFDEW----APHHVDV--VEIGAGNGMFTIKLATRHPEQVFVAVDIKGDRLQKGAREAEARGLNNVFFVRARADQLGELFTPNSLNAIWLTFSDPFPRKRSAGRRLTHPHFLKTYAELLRADGSLIIKHDNPDFFNWSLEQLVSEGWRLKELTFDLHESDLGEDYKILTAYEQRWLGEGRVTHCV--RAEN-</t>
  </si>
  <si>
    <t>MSGVKNAPYMMLAERVYWIDALIYDRSEYNRCMSKSKNPITVARAIIRIGDAARNANDYSLLGALHEIVEQLSRHGVKDTDVDMDLLLEYVEVADGCDYCRAGDGKPSFDELTTKINQQLARRGQAQVEASDQSVLKFEPLVNLVTAAYAKNEDGVTSGLSIALVVNQDGSVNLPRDHFLNSELLEYFDENHPVDWRSVERDLPSKLHGYHLVAGSVEVQEILPRELEVISF</t>
  </si>
  <si>
    <t>--------------MPAGPASLIFAKITYMEDTRNVIDKFKGRSEAEIVKELDAVDHGLVIALENTERDFNMGTIVRSANAFGVRQIYVIGRRQWNKRGAMMTDKYLHVHYVGSTAEFVESMKAEGREIIAIDNIPGSVNMSETTLPKRAVLVFGQEGPGISEEMAQVADKIVAIEQFGSTRSINVGAAATVAMYCWLQQYVLR------</t>
  </si>
  <si>
    <t>-------------------------MTSTLNDQRNVINRYKGVPIEQIITDLDTHGSALEIAIDNIERDFNMGTIVRSANAFGVRHVHVIGRRQWNKRGAMMTDKYLHVHYYAATDGFIHAI--AGKELIAVDNIDGSQPLSRAKLPRNTVLLFGAERSGIRQELLQRAAQIVAIEQFGSTRSLNVGVAAGIAMYVWVQQHMLQ------</t>
  </si>
  <si>
    <t>--------------------------------------------MEQIINDLDAHGSALEIAIDNVERDFNMGTIVRSANAFGVRHVHVIGRRQWNKRGAMMTDKYLHVHYYAAADDFIHAI--ADKKLIAVDNIDGSQPLSHTKLPRNAVLLFGSERSGIRQELLQRATQAIAIEQFGSTRSLNVGVAAGIAMYAWMQQHRLQ------</t>
  </si>
  <si>
    <t>-----------------------------MEDKRNVIDKFKGRSEAEIMKDLDAKDHGLVIALENTERDFNMGTIVRSANAFGVRQIYVIGRRQWNKRGAMMTDKYLHITYLATTEEFVEKMRNEGRKIIAIDNIEGSVNMSQMSLPKHAVLVFGQEGPGISAELANAADQIVAIEQFGSTRSINVGAAATVAMYCWLQQNVLAENN---</t>
  </si>
  <si>
    <t>---------------------------MTMQDTRNVIDKFKGRSEAEIVKELDAKDHGLVIGLENTERDFNMGTIVRSANAFGVRQIYVIGRRQWNKRGAMMTDKYLHVHYVGSTAEFVELMKAEGREIIAIDNIPGSVNMSETTLPKRAVLVFGQEGPGISEEMAQAADKIVAIEQFGSTRSINVGAAATVAMYCWLQQHVLN------</t>
  </si>
  <si>
    <t>MKKYNYEARDSASNKIVKSVVQADSENAAAKLLTAQGFVPLKIELQDDKTNFFARFSGRITTKDKVVFTRQLATLIGAGLPLAQSLRTVQEQTTNKRMQEIVQEIISDVEGGKSLSDSFAKHPEAFNKVYVALVSAGETSGTMDDSLKRLAAQQEKDAAMMSKIRGAMMYPSIVLVVIILVIGFMLFTVVPQVEGLYRDLNKELPFVTLAMIKVSNFFSSLWWLVILAMIIGGYFLAQYLKTEQGIRTKDIFKLNVPLFKGMFRKMYMARFARTGQVLLRTGVPMLDMLRITADAVNNVIISESILRASDKVKGGKALSASLSNEDYFLAMVPQMIKIGEQSGKIDEMMGKTAQVYEDELDEEIHALSTAIEPVLMVFLAIVAGTMVSAILLPIYSLVGNINIR---</t>
  </si>
  <si>
    <t>MKKFTYEARDKATGNIVKSLVQAESESEAAKALTAQGYMPLSIKEE-VEGGWLARFTNRISSKDKIVFSRQLATLIGAGLPLTQSLHTVFEQTANKKMQEIVQEIIADVEGGKTLSSAFGKHPEVFNKIFIALVTAGEASGTLDDALKRIADQQEKDAAMVSKIRGAMVYPGIVLAVMVAVGVFMMVTIVPQVAKLYSDMKKTLPVLTSILIGISNFVINFWWLTLILLVLAIFFARQYVRTEAGSRLLDNLKLNMPPFKGMFRRLYMARFTRMGQTLLVTGVPMLDMLAIAAEGVNNAVVAEEITRAAGKVQSGKALSAALQTEDYILPMVPQMIKIGEQSGRIDEMMGKTAQAYEDELDEEIQAISTMIEPIMMVILAIFAGVLIGAVLFPIYSLVGSVR-----</t>
  </si>
  <si>
    <t>MITFRYKARNTATGKIEKSTVQGNSESAAAKLLMAQGLVPLEMTPA-SEEGLLSGLRKRVSPKELVIFTRQLATMLNAGLPLAQSLATVQDQTSSKMLKVIVADLVGSINGGMPLSDAMAKYPKVFNQVYVALVRAGETSGTLDQALARLANQQEHDYDQISKIRGAMVYPAIVLAVIVAVVIFMLVTLIPQVSSMYKDLGKMLPITTEILLAIVNFFAAFWYIIIVALGGLIFFARRWLATGSGRRAWDSFKLNAPIFNSLLRKMYMARFARTAQVLLSSGVSMIETLKISSEAVNNVLIRDELLQAVNKVKNGKALSEALTNQEYILPFVPQMIKIGESSGGIDAMLEKIADYYDKEVDNAIAAISTLIEPVLMILMAIMIGFIVLAVLLPIYGLTDTSTL----</t>
  </si>
  <si>
    <t>MKKFNYEARDKATGEIVKSLVQADSETSAAKVLIEQGYMPLTIKEEGGDNNVFARFANRITNKDKIVFSRQLATLIGAGLPLTQSLRTVLDQTSNKRMQEVIQEIVADVEGGKTLSSAFSKHPEVFNKIYIALVTAGEASGTLDEALKRIAAQQEKDAAMLSKIRGAMIYPAIVLVVMVAVMLFMIFTIVPQVEKLYSDMKETLPLLTAVLISVSNFMIKFWWLALIILAVIAYFARQYFKTDAGIRTLDTIKLNMPPFNGMMRRLYMARFTRTGQTLLATGVPMLDMLKISSEAVNNVIVSEEITRAAGKVQSGKALSAALEHEDYILLMVPQMIKIGEQSGKIDEMMGKTAQVYEDELDEQIKAISTMIEPALMVVLAIFAGGLIGAILYPIYGLVTKIH-----</t>
  </si>
  <si>
    <t>MKKYNYEARDSASNKIVKSVVQAESENAAAKLLTTQGFVPLKIELQDDKTGFFAKLSGRITTKDKVVFTRQLATLIGAGLPLSQSLRTVQEQTTNKRMQEIVQEIISDVEGGKSLSDSFAKHPEAFNKVYVALVAAGETSGTMDESLKRLAAQQEKDAAMMSKIRGAMMYPSIVLAVIILVVGFMLFTVVPQVEGLYRDLNKGLPFITLIMINVANFFIHFWWLALLVMIIGGYFLVQYLKTEQGIRTKDTFKLNVPLFKGMFRKMYMARFSRTGQVLLSTGVPMLDMLRISSDAVNNMIISEGIIRAADKVKGGKALSASLSNEEYFLTMVPQMIKIGEQSGKIDEMMGKTAQVYEDELDEEIRALSTAIEPVLMVFLALVAGTMVAAILFPIYSLVGNINIH---</t>
  </si>
  <si>
    <t>MKKYTYEARDSANNKIVKSTVQAESENAAAKLLTEQGFAPLKIELQDEKAGFFARWSNRITSKDKIIFTRQLATLIGAGLPLAQSLNTVQEQTANKKMREIAQEVLSDVEGGKSLSDAFGKHPEVFDKVYIALVSAGEASGTMDEALKRLSAQQEKDAAMISKIRGAMTYPIIVLIVIVIVVAFMLLTVVPQVEQLYDDLNKDLPLPTLIMVGTANFFTNFWWIILLIGGVGVYFLVQYLKTEPGIKAKDTLKLNMPLFKGMFRKLYMARFTRTGQTLLSTGVPMLDMLKITSDAVNNVVIKQSIHHAADKVKGGKALSTALKNEDYFLVMVPQMIKIGEQSGKIDEMMGKTAQVYENELDEEIRAISTAIEPILMVFLALVAALMVGAILFPIYSLVNNIHI----</t>
  </si>
  <si>
    <t>MKTFTYTARDNATGSVVNSIIQADSERSAASILLSQELSPLSITEQ-NRGSILDKITNRIRGKDKVFFTRQLSTLVEAGLPITQSLHTILDQTKNKRMQEVIQDIITSVEGGKTLHDAVAKHPDVFNNIYIALVRAGETSGTLDRSLKRLADQQEKDEAMMRRIRGAMYYPSIVLLVIVMVLVFMLVTIIPQIEQLYAGLNKPLPLATAALVWMANAVKYYWYLIIAGVFFVVYFFRQYMRTETGIKMSSNLKLNAPVISRLFRKMYMARFTRTADTLLEAGVPMLDMLDVAADAVDNVYIANSINVAAERVKGGMALSKAISDQEYFNELVPQMIKIGEQSGRISQMLGKVASVYEDELDEEIKAISTIIEPALMVFMAIMAGGIVMAVLMPIYSLVGTSGTSIAK</t>
  </si>
  <si>
    <t>MGLSISEIRKNTTRARHLMQRTRAQRFAVGAFNIDNQETLIAVARAAQKLQSPVLVEVSDAEVKAM-GLENVRDLVDNYKAEYGIEMYLNLDHGPTVEGCKRAIDAGYEFVHIDISQANHDASDEEIIAKTREVVEYAKFTGALVESEPHYFGGSSNVHTEDINYEEIKKTFSTPDGARAFVEATGIDTFAAAIGNLHGKYPVPKVLDLDLLADIREAIYCQISLHGGSGTPLHYFEDAAKIGVSKININSDMRYAFRTTLEKTLRENPNEYAIVKLMPPVYAAVQEVVESKIKAFNSVRKAVV</t>
  </si>
  <si>
    <t>MSLSIDEIRQRTSRARDLMRRSRQEGFAVGAFNIDNQETLRAICQAAQKTKAPVMVEVSANEAASLGGYENIRDLVDNYSQNYGVEMYINLDHAPTVEGCKQAIDAG-----------------------------------------------------------------------------------------------------------------------------------------------------------------------------------------------------</t>
  </si>
  <si>
    <t>MSLIAEQIYENTARARELMHRSRQEGFAVGAFNIDNQETLQAISQAAQKLQAPVMVEVSAGEVKTMGGCQNIRDMVSNYRNTYNIEMYINLDHAPTVELCQQAIDAGFEFIHID----------------------------------------------------------------------------------------------------------------------------------------------------------------------------------------------</t>
  </si>
  <si>
    <t>MSLSIDEIRQRTSRARDLMRRSRQEGFAVGAFNIDNQETLRAICQAAQKTKAPVMVEVSANEAASLGGYENIRDLVDNYSQNYGVEMYINLDHAPTVEGCKQAIDAGFEFIHIDISQANHDASLEEIIEKTREVVEYAKFTGALVEAEERYFFGDSNLHKEEIDYEEVKKWNTKPEEAKSFVDATGIDTMAVQVGNLHGLYPVPKILDLDLLRQIRAAIDCQISLHGGSGTPLHYFEDASKIGVSKININSDLRYAFRTTLEKVLRENPDEYAVFKLMPEVYDAVQKVVEEKIGAFGSAGKATL</t>
  </si>
  <si>
    <t>MGLSISEIRQNTTRARHLMQRTRAQHFAVGAFNIDNQETLIAVARAAQKLQSPVLVEVSDAEVKAM-GLENVRDLVDNYKAEYDIEMYLNLDHGPTVEGCKRAIDAGYEFVHIDISQANHDASDEEIIAKTREVVEYAKFTGALVESEPHYFGGSSNVHTEAIDYEEIKKTFSTPDGARAFVEATGIDTFAAAVGNLHGKYPVPKVLDLELLARIRQALYCQISLHGGSGTPLHYFEDAAKIGVSKININSDMRYAFRTTLEKTLRENPHEYAIVKLMPPVYAAVQEVVESKIKAFNSAGKAVV</t>
  </si>
  <si>
    <t>MGLTISDIRRNTTHARHLMQRTRAQHFAVGAFNIDNQETLIAVARAAQKLQSPVLVEVSDAEVKAM-GLENVRDLVDNYKAEYGIEMYLNLDHGPTVEGCKRAIDAGYEFVHIDISQANHDASDEEIIAKTREVVEYAKFTGALVEAEPHYFWGSSNVHTEAIDYEEIKKTFSTPEGARDFVEATGIDTFAAAIGNLHGLYPVPKVLDLELLGRIREALHCQISLHGGSGTPLHYFKDAAKIGVSKININSDMRYAFRTTLEKTLRENPNEYAIVKLMPPVYAAVQEVIEEKIQAFGSAGKAVV</t>
  </si>
  <si>
    <t>MGLTIQEIRNNINNARYLYYRTRTQKFAVGAFNIDNQETLIAVARAAQKMRSPVLVEVSNGEAKAI-GLDNIRDMVNNYKSEYGIEMYLNLDHGPTVEDCKKAIDAGFEFIHIDISQARHDATDEEIISKTKEVVEYAKFTGALVESELHYFGGSSNFHNEAINYDEVKKTFSTPEGAKAFVDATGVDTFAAAIGNLHGKYSVPKILDLNLLTSIRQSINCAISLHGGSGTPLHYFEDAAKIGVSKININSDMRYVFRTTLEKVLADNPNEYAIVKLMPKIYTEVQAVVEEKINAFGSTGKVFI</t>
  </si>
  <si>
    <t>-MKYNDLQVSANRNKKRVGRGIAAGQGKTAGRGTKGQNARTG-KKLRVMFQGGQRPLAQAVPKARGFKSLRTPAQVVYMDHLNAFDGKTVDNALLFTEGYIATPFHTVKVIARGELKAKVNLKVQAASASVVAAIEKAGGSFEKVAT-PLRQSAKEAEEK-------</t>
  </si>
  <si>
    <t>MVKYHELESPVNKDRKRVGRGIGSGYGKTAGRGTKGQNARSG-KNKAPLTTTGETGHIRQLPKKRGFKSRRVPAQVVYADQLNNIKAKVINNEALYEEGLIATPFHAVKVIARGELNCKSDVQLAGMSASVQAQLKQNGGTFTRTAV-PLPTSTKAVDTTEATA---</t>
  </si>
  <si>
    <t>MTKYNELQVSSHKSRKRVGRGISAGGGKTAGRGTKGQNARTG-KKLRAMFQGGQNGIVSAVPKARGFKSLRVPAQVVYSDRLNELKGE-VDNFALYEADLIMTPFYTVKVISRGELTTKITLKTQGASKSVIAALEKVGGSFEKVAT-PLQKSAKEAEAEDEAK---</t>
  </si>
  <si>
    <t>-MKYNQLQVSANKDRKRVGRGIAAGGGKTAGRGTKGQNARTG-KKLRSTFQGGQNGIVTAIPKARGFKSLRIPAQVVYSDRLNDLKGN-VDNFTLYEAGLITTPFHNVKVIARGDLTAKITLQTQGASQSVVAMLEKAGGAFEKAAVPPLPKSAKQAEADDKAA---</t>
  </si>
  <si>
    <t>-MKYNDLQVSANKNKKRVGRGIAAGQGKTAGRGTKGQNARTG-KKLRAMFQGGQRPLAQAVPKARGFKSLRTPAQVVYLDHLNAFDGKTVDNALLFTEGYIATPFHTVKVIARGELKAKVDLKVQAASASVVIAIEKAGGSFEKVAT-PLRQSIKETEEK-------</t>
  </si>
  <si>
    <t>MVKYNELSVSSNKNKTRVGRGISAGRGKTAGRGTKGQNARTG-KKLRVMFQGGQRPLAQAIPKNRGFKSLKAPAQVVYTDNLNSLSGV-VDNFTLYEAGLIATPFHTVKVITRGEITTQIDLKIQSISASAKEALSNAGGSFEKVAT-PLPKSAKQAEAEDK-----</t>
  </si>
  <si>
    <t>------------------------------------------------------------------------------------------------------------------------------------------------------------------------------------------------------------------------------------------------------MGDVGAFALGCSLAVVAMLTDTLFVLPLIGLVFVMETLSVIIQLTSKRIRHKKIFKSAPVHHHLEASGWPETKVTMRFWLIGAVCAVAGLIFAIVGGCIK--</t>
  </si>
  <si>
    <t>MSQALKTLMDPLSKMLMLGIGSFILAMAVTPIYTFFAYRLKFWKQMRHQALSGGGTPVYNKIHAEKHKRNIPTMAGIIFVVTTAIVSLIFNFSREQTWLPLTALVGCALVGLVDDFINIRSHGKGIAGMRAPVKFAMI------------------------------------------------------------------------------------------------------------------------------------------------------------------------------------------------------------------</t>
  </si>
  <si>
    <t>--MTIVNFSNELNQTFALSVAAFLLAMMLTPVYTHFAYKYKFWKTQRSAAVTGEKLKIFNKLHKEKIARHVPTMAGTIAVAAITAITLACNLDRAQTWLPLAALLGGAFVGLIDDVLNVFGSNRKDAGLRSWVKFAMVTAMSIVLGWFFYTKLGYNTIHIPYLGEWQVGAW-IIFFFVLAVVSTGNAVNISDGLDGLAGGLLVMSFSAFGVIALLQGHIKLAGFCFTVVGALLSYLWFNIYPARFFMGDVGSFAFGTSLGVVAMMTNTLFLLPIIGVLFVVEAGSSLLQIISKKLFHRKIFISAPIHHHLEATGWPEVKVTMRFWVIAGVAAFIGMLMALSGGHITS-</t>
  </si>
  <si>
    <t>--MSIVTFGNELNSVFLMSLMAFLLAMLLTPVYTYFAYKYKFWKTQRTAAVTGEKLKIFNLLHKKKIERHIPTMAGIIAVVAIMAVTLAFNLDRAQTWLPLAALVGGAAIGLIDDILNVFGSNRKDAGLRSWVKFAMIIGVGLVLGWFFFCKLGYSSVHIPYVGDWQMGAW-IVGLFVFAVVATGNAVNISDGLDGLAGGLLVMSFSAFGVIALLQGHLKLAAFCFTVVGALLSYLWFNIFPARFFMGDVGSFAFGTSLGVVAMMTNTLFLLPIIGILFVVEAGSSLLQMTSKKLFHRKIFLSAPIHHHLEASGWPEAKVTMRFWVIAGVAAFVGMAMAMTGGHIAP-</t>
  </si>
  <si>
    <t>MDREESIMYAKKYAEDLMSFFGLNVDVYATAEEDVIELSVPSSYLSNLLIGNRGDTLRSIQTLIRVTLIQQKALLYRVNLDIADYKKRHNEQLADKAEKWAKSVMTTGEPMPLKPMNPAERRVVHKVLGDYTQLSTESEGEGAERHVVIRKITTPESKSGA</t>
  </si>
  <si>
    <t>----MKHLLHSHHPFRIFWFSVLLTLGLGSLIFSHMGVSGLWLFTILVVLEVTFSFDNAVINSKVLAGMSQVWQKVFLTAGIFVAVFVVRFILPIAIVMIASGHGFMDVVNLALHKPVEYGKILHEASPMIDAFGGAFLIMIGLSYFIDYNKRVHWMRHVEPILAKAGRFENFKVCIMLSVAAVLYFTVEAPHKSLVLISAVLGIVLHIGLELFGSFFHEDDAKSVKIKTGWAAFASLLYLEVLDASFSFDGVIGAFAITNSVLLIVAGLGAGAIWVRSLTVYLLRTGALSKYKYLENGAHWAIMALGVMMIAKLFHLELPEWATGGLGLLFVSLAVGSSILEARSINLQEAAATKLHQAEEQLKNSASKIVPRKRR</t>
  </si>
  <si>
    <t>MIARMKKLLHAHHPFRIFLVSALLTIGLGAWTAHNKGLEALWLFVVLVLLEVTFSFDNAVINSRILAHMSKFWQTMFLTVGIITAVFVVRFILPIVIVMLSSRHDFMNVLHMALHQPAAYSATLHSAAPIINAFGGTFLLMIGISYFMDRNKDLYWLKRIEKMMSRFGRYEVFKVFVMLLVAMGLYATADPAHREAILAASVLGTLVHLALELFGDYFSARQSHA-KVLTGMAAFASFVYLDILDASFSLDGVIGAFAITNDVILIIAGLGAGALWVRSLTVYLTRTNKLAKYRYLEHGAHWAILALGIVMLIKLYHVDPPEWFVGSIGLIFIATAISSSIFEKTRADRR-----KKRSIAQKIKARLTKI------</t>
  </si>
  <si>
    <t>----MKKILHAHHPFRIFLVSALLTIGLGAWTAHNKGLEALWLFVVLVLLEVTFSFDNAVINSRILARMSKFWQTMFLTVGIITAVFVVRFILPIVIVMLSSQHDFMSVLHMALHQPATYSATLHSAAPIINAFGGTFLLMIGISYFMDRNKDLYWLKRIEKMMSRFGRYEVFKVFVMLLVAMGLYATADPAHREAILAASVLGTLVHLALELFGDYFSARQSHA-RVLTGMAAFASFVYLDILDASFSLDGVIGAFAITNDVILIIAGLGAGALWVRSLTVYLTRTNKLAKYRYLEHGAHWAILALGVVMLVKLYRVDPPEWFVGSIGLVFIATAISSSVLEKTYADHR-----KKRSIAQKIKARLTKI------</t>
  </si>
  <si>
    <t>----MKHLWHSHHPFRIFWFSALLTLALGGLIFGHFGASGLWLFAILVVLEVTFSFDNAVINSKVLAGMSQVWQKVFLTVGIFVAVFVVRFVLPIIIVMVASGHGFMEVVDLALNKPAEYGHILHEASPMIDAFGGAFLIMIGLSYFIDYNKRVHWMRHVEPWLAKAGQFENFKVCLMLSVAAVLYFTVEPPHRALVLISSVLGIILHIGLELFGSFFHEDDTKSVKVKTGWAAFASLLYLEVLDASFSFDGVIGAFAITSSVLLIVAGLGAGAIWVRSLTVYLLRTGMLSKYKYLENGAHWAIMALGMMMIAKLFHLELPEWATGGLGLLFVSLAVGSSMLEARAINLQEAAATKLHNAERRLKHGAARIVPRKRR</t>
  </si>
  <si>
    <t>----MKHLLHSHHPFRIFWFSVLLTMALGGLIFTQMGLNGLWLFAILVILEVTFSFDNAVINSKVLAGMGQVWQKIFLTVGIFVAVFVVRFILPIVIVMIASGHGFMEVVDLALHKPTEYGQILHEASPMIDAFGGAFLIMIGLSYFIDYNKRIHWMRHVEPWMAKAGRFENFKVCIMLSVAAVLYFTVDAPHKSLVLISAVLGIMLHIGLELFGSFFHEDSAKSIKIKTGWAAFASLLYLEVLDASFSFDGVIGAFAITNSVLLIVAGLGAGAIWVRSLTVYLLRTGALSKYKYLENGAHWAIMALGMMMIAKLFQLELPEWATGGLGLLFVSLAVGSSILEMRSINLQEAAMTKLHQAEQKIKNGASKIVPKKR-</t>
  </si>
  <si>
    <t>----MKHLWHSHHPFRIFWFSALLTLALGGLIFGHFGASGLWLFAILVVLEVTFSFDNAVINSKVLAGMSQVWQKVFLTVGIFVAVFVVRFVLPIIIVMVASGHGFMEVVDLALHRPAEYGHILHEASPMIDAFGGAFLIMIGLSYFIDYNKRVHWMRHVEPWMAKAGRFENFKVCLMLSVAAVLYFTVEPPHRALVLISSVLGIILHIGLELFGSFFHEDDAKSVKVKVGWAAFASLLYLEVLDASFSFDGVIGAFAITSSVLLIVAGLGAGAIWVRSLTVYLLRTGMLSKYKYLENGAHWAIMALGMMMIAKLFHLELPEWATGGLGLLFVSLAVGSSMLEARAINLQEAAAAKLHNAERRLKHGAVRIVPRKRR</t>
  </si>
  <si>
    <t>----MKR--KQNNLLGIFRFSIFLTVILAGVTFWQLSWQGLWLFFVLLILEVTFSFDNAVVNSRTLASMSLIWQRIFLTVGIFIAVFAVRFLLPIVIVIFASGLNFGEVVSMALNNPERYSHVLHNASPMINAFGGIFLLMIGLSYFVDYNKQIHWVRGVEPWLARAGKFENFRACLILLVMVVLYFTVEEKYKAMILISSVLGTLLHIGLELFGSLFGSHSSKDIKLKTGWAAFAAFLYLEVLDASFSFDGVIGAFAITSSVILITSGLSAGAIWVRSLTIYLMRSGTLSKYRYLEHGAHWAIVALGIMMLFKLFHVELPEWITGSLGLAFIILAIGSSVIEARH-----------SKNTKNLQSS----------</t>
  </si>
  <si>
    <t>MAADT--YFYGLGRRKSASASVRLLPGKGAITINGKPAAEYLDGNKTLLAEVTDPLAIVSKQKEYDVTILVKGGGLAGQVDAIKLGIAKALTAAHADLRPVLKKAELLKRDPREKERKKYGLRSARKREQFSKR</t>
  </si>
  <si>
    <t>MATDK--YDYGLGRRKSATARARLTAGKGAITINGKTADEYLSGNKTLLAEITDPLATVNKQKEFDVSVLVRGGGLSGQVDAIKQAIAKAITAGAADLRAPLKKAGFMKRDPREKERKKYGLRSARKREQYSKR</t>
  </si>
  <si>
    <t>MATNTVPYDYGLGRRKSATARARLIAGKGKVTINGKLASDYLSGNKTLLAEITDPLALVGKQKEFDVSVLVKGGGLSGQVDAIKQAIAKAITVSAPDLRSPLKKAGFMKRDPREKERKKYGLRSARKREQYSKR</t>
  </si>
  <si>
    <t>MATDT--YFYGLGRRKSASASVRLLPGKGTITINGKAAAEYLDGNKTLLAEVTDPLAVVSKQKEYDVTILVKGGGLAGQVDAIKLGIAKALTAAHADLRPVLKKAELLKRDPREKERKKYGLRSARKREQFSKR</t>
  </si>
  <si>
    <t>MATDT--YFYGLGRRKSASASVRLLPGKGTITINGKAAAEYLDGNKTLLAEVTDPLAIVSKQKEYDVTILVKGGGLAGQVDAIKLGIAKALTAAHADLRPVLKKAELLKRDPREKERKKYGLRSARKREQFSKR</t>
  </si>
  <si>
    <t>MADKK--YFYGLGRRKSATARARLYSGKGDIKINDKPAMEYLSGNKTLLAEVTDPLALVGKQKEFDITIRVSGGGLSGQVDAIKLAISKAIVTAYNDLRGTLKKAELLKRDPREKERKKYGLRSARKREQFSKR</t>
  </si>
  <si>
    <t>MQNDIQEKAVYNYPLNDNIYNEKPEAEATRAGFGRGLKAAGEADERVVGLCADLVESVKMDAFAKAFPE-RYIEVGIAEQNLATVASGLARAGKIPFAASYAAFHPGRSWEQIKATIALNDMPVKIVGGHSGTTVGPDGATHQMFEDIALMRVLPNMVVVCPGDAIEAEKATKVLARTDKPAYLRLTRAATPTFSTLDSPFEIGQAYVLRQGSDATIVSTGIMTAYALRAANELQSS-SVSVEVVHVPTVKPLDNETILASVRKTGRVVTVEDAQIAGGLGGAVAELLGEQLPSPLLRIGMNDRFGESGEAGELLQAFGLDEASIAQKTREFVDRVPQYHAGF</t>
  </si>
  <si>
    <t>-----------------------------------------------------------FGEFTERIGVPRFIEVGVAEQNLVTVASGLAAMGNIPFAASYAAFSPGRNWEQIRTTICLNSQLVKLVGSHAGLNVGADGATHQMLEDIALMRSLPNMVVLVPGDAYEAEMMAAVMAADPRPNYVRLPRADMPLF--LDGEVAIGQASVLRQGTDVALLGTGTMTYQLLMASEQLAHA-GIQAEVVHFSTIKPLDKAAVVAAAQKCGRVVTAEEGQIAGGFGSAVAEVLSEKLPVKIKRIGVRDQFGESGNVAELWQKHGLDVEAIVQQIKSML----------</t>
  </si>
  <si>
    <t>MSILTLRDIIYSYADGTSNVLNGINYQFEKGKFYAIVGSSGAGKSTLLGLLAGLDTPTGGQILFDDEDIAEQGYSHHRKHNISLVFQNYNLIDYLTPLENLKLVNAKATNETLHAMGLDDDHIHRNVMKLSGGQQQRVAIGRALVSSVPIILADEPTGNLDETTAADIIDILRQAAHDNDKCVIVVTHSKQLAKQADVVLKLKDKKLKK------</t>
  </si>
  <si>
    <t>MSLLTLRDIIYSYADGTSNVLNGINYQFEKGKFYAIVGSSGAGKSTLLGLLAGLDTPTGGQILFDDEDIAEQGYSHHRKHNISLVFQNYNLIDYLTPLENLKLVNSKATNETLHSMGLDDDHIHRNVMKLSGGQQQRVAIGRALVSSAPIILADEPTGNLDETTAADIIDILRQAAHENDKCVIVVTHSKQLAKQADVVLTLKDKKLKV------</t>
  </si>
  <si>
    <t>MSILTLRDIIYSYADGTSNVLNGINYQFEKGKFYAIVGSSGAGKSTLLGLLAGLDTPTGGQILFDDEDIAEQGYSHHRKHNISLVFQNYNLIDYLTPLENLKLVNSKATNETLHAMGLDDDHIHRNVMKLSGGQQQRVAIGRALVSHAPIILADEPTGNLDETTAADIIDILRRAAHENDKCVIVVTHSKQLAKEADVVLKLKDKKLKA------</t>
  </si>
  <si>
    <t>MSILTLRDIIYSYADGTSNVLNGINYQFEKGKFYAIVGSSGAGKSTLLGLLAGLDTPTGGQILFDDEDIAEQGYSHHRKHNISLVFQNYNLIDYLTPLENLKLVNAKATNETLHSMGLDDDHIHRNVMKLSGGQQQRVAIGRALVSHAPIILADEPTGNLDETTAADIIDILRQAAHENDKCVIVVTHSKQLAKEADVVLKLKDKKLKA------</t>
  </si>
  <si>
    <t>MAGKTFSQKPADIARRWILIDARDASLGRLSTVIASYLTGKYKPTYTPHVDNGDYVIVVNASELVVTGDKETDKIYYSYSGFPGGLKEAQLKDLRAKSPASIIEHAVKGMLPKNKLAAGRMARLRVFPGAEHDHAAQKPEKVEVK</t>
  </si>
  <si>
    <t>MVDRTYSQKPADVSRRWILIDAKDATLGRLSTEIAKYLIGKYKPTYTPHVDGGDYVIVINAAEVPVTGDKETDKMYYRHSGFPGGLKEAQLKELRKKSPESIIELAVKGMLPKNKLAADRLARLKIFAGSEHAHAAQKPEKVEVN</t>
  </si>
  <si>
    <t>------MKNSIGITIPDFITQAFPLLNEATYVREFASFITLYPDAVYYLFQ---TTAGQSLILVAIDYPDPTDESRQVKKLSGGFEFEFTHLIKPYANDQHLRICPNDEVEELFFVSDPNGRCHYYLAAAKQKRSW---</t>
  </si>
  <si>
    <t>------MKNNIKLSLPKFITDAFPVLKDAEYIRSFATLFILYPDTQFYLFQSAGHDSLRSFILVATDYSDPLDQSYELKGMTGRYEFEFTRIVAPYRNDKFIEIRQHDDMEAGYDIRDPHGRCCYYLAEATYKPDWVE-</t>
  </si>
  <si>
    <t>------MNNYCNILFPEIVNKAFPILDGASYIRQLASLVPLYPDTAFHLF----THDGQYLALVMTDYPDPFYQSEELKQISGEYEFEFIHIIKPYANTQPINIRDNDDMDDGFFVSDPKSYYRYYLAATKQKLDR---</t>
  </si>
  <si>
    <t>MIQYLFMNNYSNFVFPNIVFEAFPILEKLGYVRQFAPLVPLYPDTTFHLFA---DNNGRFLVLVMTDYADPIDQSQELKNISGEYAFEFTKLIKPYENDEYIEIKENDEILENPTVSDTDSYYRFYVAETKHKVDLRYP</t>
  </si>
  <si>
    <t>------MKNSINIVIPDFITQAFPVLKEATYVREFASFITLYPDAVYYLFQ---TTSNQSLILVAIDYPDPIDESRQVKSLSGGFEFEFLHLIKPYANDQHIEVRPNDDIDDSFFIPDPKSYYRYYLAAVKQKLDW---</t>
  </si>
  <si>
    <t>------MKNSINIAIPDFITQAFPILKEATYVREFASFITLYPDAVYYLFQ---TTSNQSLILVAIDYPDPIDESRQVKSLSGGFEFEFIHLIKPYANDQHIEIRPNDNMDEMFSVPDPDSYFHYYLAAAKQKLDW---</t>
  </si>
  <si>
    <t>MIMCAKGL--FFGKIIGL---AVLVAIATPMISF-----------ADGKTSGEHLVRIYDRGEEKTIITNALTVRQALRAAKITIDEKIDAVEPNIDMELTGAKYQVNIFRARPITIVDGNKRLKVTTAEQTPALIAKAAGLTLYREDKTHFTNSDDLLVNGVGLVMKIERSKQRTITEEVDINFDIEQIKDDSQPIEFKSVKQLGEKGVRKVTYQVEVE-NEREISRKEVASVVTKEPKKQIEIIGTKPKNPLTKSKGAQIFTDSKGVAHRETYYDLPMNIVIKACGSGGTYTVRTDGAKVDKDGYILVAANYGNYPRCSVVETSMGPGKVYDTGGFAAKHPHGFDLATDWTNGDGR</t>
  </si>
  <si>
    <t>MILNKMSLNRYYQRICCCVFGAVLAISSTGMLSFFANIAAADSPAAVKAQPSSHIITIYDGGREQSIITKASTVQKALEEFGARLDKQHDIVEPGLDTPITNNGFKINIYRARTITIVEGARRMRVNTAAQTPTQIAQAAGIVLYREDKVRFTPPEDVALDGSSLLMRITRATRRTVTAEEEVDFPVEQIRNDSQPLGYRQVKQAGAKGLRKLTYKVEAH-DGDEISRQQISSEIIKQPKKQIEVIGTKPKNPLTKGKGAQIFTDSKGVAHRETYYDLPMNIVANACG-GGGYTVRADGAKVDKDGYILVAANYGNYPRCSVVETSMGPGKVYDTGGFAARHPHGFDLATDWTNGDGR</t>
  </si>
  <si>
    <t>MIMRAKGL--FFGKIIGF---AMLIMLAMPMLSF-----------AEGKSPSRHLVRVYDRGEEKTIVTNALTVRQALQAAKISIDEKMDTVEPNIDMELTGSKYQVNIFRARPITIVDGNKRLKITTAEQTPALIAKAAGMTLYREDKTQFTNSENLLVNGAGLVMKIERAKQRTVTEEADIDFQIEQIKDDSQPIGFKSVRQLGEKGVRKITYQVEVD-GEREVGRREMSSEIMRQPKKQVEIIGTKPKNPLTKSKGAQIFTDSKGVAHRETYYDLPMNVVINACG-GGGYTVRADGAKVDKDGYILVAANYGNYPRCSVVETSMGPGKVYDTGGFAVRHPHGFDLATDWTNGDGR</t>
  </si>
  <si>
    <t>-MTHKQFEEFILSLPGVWLDYPFGEDVAVYKFGRDND-G-AGKMVALVTEGSKPLRVSLKCDPLLAQNLREKYETVLPGYHLNKKHWNTIICSGQLTDEEVFDLARLSYRLVSEA--</t>
  </si>
  <si>
    <t>-MTHQQFEEFLLSLPGAWLDYPFGDKVAVYKVGRKDA-GQSEKMFALIAEGSKPLRISLKCDPQLSLKLQQKYESVQPGFHLNKKHWITVICSGQLSDEELFDLARLSYRLVTE---</t>
  </si>
  <si>
    <t>-MTHKDLEAFLLSLPDAWLDYPFGESPAVYKVGHNDAPGQREKMFALIAEGSQPLRVSLKCDPQLSLRLQQKYETVQPGYHLNKKHWITIICSGQLSDDEIKDLARLSYRLVAG---</t>
  </si>
  <si>
    <t>-MTHKQFEEFILSLPGVWLDYPFGEDIAVYKFGKSND-G-AGKMVALVAEGSNPLRVSLKCDPLLAQNLREKYETVLPGYHLNKKHWNTIICSGQLSDEEIFDLARLSYQLVAEA--</t>
  </si>
  <si>
    <t>-------------------------DVAVYKFGRDND-G-AGKMVALVTEGSKPLRVSLKCDPLLAQNLREKYETVLPGYHLNKKHWNTIICSGQLTDEEVFDLARLSYRLVSEA--</t>
  </si>
  <si>
    <t>MITHKELEDFLLEFDGAWLDYPFGKDFAVYKIRSKNE-TSKDKMFALIAENSNPVRISLKCDPQLSLNLQTKYESVLPGYHLNKKHWITIICSGQLTEGEIKDLIRLSYRLVNDSK-</t>
  </si>
  <si>
    <t>MAKKIIGNLKLRIPAGRATAGPPVGSTLGQWGLNMMDFINPFNDATKDMMGKDVIVHIQVYEDRTFTWNSLGQPVDDMIREKAGIQKGSGKPHSDKVGKITRAQLQEIAEAKKDQLNAIDIEGAMKVIAGSARSMGVEVVD</t>
  </si>
  <si>
    <t>MAKKIIGNLKLRIPAGRATAGPPVGSTLGQWGLNMMDFINPFNEATKGMMGKDVIVHIQVYEDRTFTWNCLGQPVDNMIRSAIGIQKGSGKPHVDKVGKITRAQLEEIAKTKMDQLNAIDLDGAVKVVAGTARSMGVEVVD</t>
  </si>
  <si>
    <t>MAKQVIGNLKLRIPAGRATAGPPVGSTLGQWGLNMMDFINPFNETAKKDMGKDVIVHIQVYEDRTFTWKSLGQPVDDMIREKIGIKKGSGKPHAEKVGKITRAQLEEIAEIKKDQLNAIDLDGAVKVIAGTARSMGVEVVD</t>
  </si>
  <si>
    <t>MAKKIIGNLKLRIPAGRATAGPPVGSTLGQWGLNMMDFINPFNDATKDMMGKDVIVHIQVYEDRTFTWNSLGQPVDDMIREKAGIQKGSGKPHVDKVGKLTRAQLQEIAEAKKDQLNAIDIEGAMKVVAGSARSMGVEIVD</t>
  </si>
  <si>
    <t>MAKKIIGNLKLRIPAGRATAGPPVGSTLGQWGLNMMDFINPFNEATKGMMGKDVIVHLQVYEDRTFTWNCLGQPVDDLIREKAGIQKGSGKPHVDKVGKITRAQLQEIAEVKKDQLNAIDIEGAMKVVAGTARSMGVEIAD</t>
  </si>
  <si>
    <t>MAKKVIGNLKLRIPAGRATAGPPVGSTLGQWGLNMMDFINPFNDATKDLMGKDVIVHMQVFEDRTFAWKSLGQPVDDMIREKAGIKKGSGKPNSEKVGKLTSAQVQEIAEAKMEQLNAIDINGAIKTVAGSARSMGVEIVE</t>
  </si>
  <si>
    <t>C</t>
  </si>
  <si>
    <t>------MSKKVGKIIQIMGVVVDVEF-NDTELPAIYDALTVTRGEQIVTLEVAQHLDRHTVRTISLQSTDGLRRGQDVTATGAPISVPVGEATQGRMFNVVGEPIDGEKIAKDVRRAPIHRQPPELTEQSNKTEILETGIKVIDLIAPLTKGGKAGLFAGAGVGKTVLIQELINNIAKFHDGNSVFAGVGERTREGNDLYYEMKDAGVLDKTSLVFGQMNEPPGARLRVALSGLAIAEAFRDEGKDVLLFVDNIFRFTQAGAEVSALLGRLPSAVGYQPNLQQEMGALQERITSTKKGSITSVQAVYVPADDLTDPAPATTFAHLDATIVMNRALTEIGIYPAVDVLDSSSNSLDPEIVGDEHYAVAREVQRVLQQYKELQDIIAILGMEELSDDQKQTVARARRLQRFLAQPFHVAEQFTGNPGSYFKLEDTIRDAKDILSGKYDDKPENWFYMSPVPLSEK--KD--------------------------------------</t>
  </si>
  <si>
    <t>------MSKKVGKIIQIMGVVVDVEF-SDTELPAIYDALTVTRGEQIVTLEVAQHLDRHTVRTISLQSTDGLRRGQDVTATGAPISVPVGEATQGRMFNVVGEPIDGEKIAKDVRRAPIHRQPPELTEQSNKTEILETGIKVIDLIAPLTKGGKAGLFAGAGVGKTVLIQELINNIAKFHDGNSVFAGVGERTREGNDLYYEMKDAGVLDKTSLVFGQMNEPPGARLRVALSGLAIAEAFRDEGKDVLLFVDNIFRFTQAGAEVSALLGRLPSAVGYQPNLQQEMGALQERITSTKKGSITSVQAVYVPADDLTDPAPATTFAHLDATIVMNRALTEIGIYPAVDVLDSSSNSLDPEIVGDEHYAVAREVQRVLQQYKELQDIIAILGMEELSDDQKQTVARARRLQRFLAQPFHVAEQFTGNPGSYFKLEDTIRDAKDILSGKYDDKPENWFYMSPVPLSEK--KD--------------------------------------</t>
  </si>
  <si>
    <t>-----------------------------------------------------------------------------------------------------------------------------------------------------------------------------------------FAGVGERTREGNDLYYEMEEAGVLDKTSLVFGQMNEPPGARLRVALSGLAMAEAFRDEGKDVLLFIDNIYRYTQAGAEVSALLGRLPSAVGYQPNLQQEMGALQERITSTKKGSITSVQAVYVPADDLTDPAPATTFAHLDATIVMNRALTEIGIYPAVDVLDSSSNSLDPEIIGEEHYRVAREVQRVLQQYKELQDIIAILGMEELSDDQKQIVARARRIQRFLAQPFHVAEKFTGNPGVYVKLEDTIRDAADILAGKYDDKPESWFYMVQGTLSDQVARDAAEQSKQAGSKNEAKDKNAKKPAADKKSAAKPSEEKAN</t>
  </si>
  <si>
    <t>--MSHLFYKNKPLIGLDVSQTGIKVMSINQKRSLIQGYGSLDLDPAKTRASLDDENDNYLLDSLRSLLEQNIVGSMLSDHAVVGIPTSRTFSRAFSVPTDDESHIKGAVQIEVERYIPMPADSLYIDYQIVKRTKEKIIVVLAAAQRSVVDSVLKTVRDAGLLPVAVEPSINATARVLTSTEEGHLATLIVDIGTTSTDIAVLDEGAIRITGSTNVGGNSFTLDISSKLGISLEKAHQYKVLNGLSSGPQREKIETALTPSLKKIANEMRKVIRYYSERLVDERTIEQIVIVGGGANVPGIGDFFTNELVMPARVASPWQNFDFGNLQKPNRQFRPRYIAVAGLASISPTEVWE</t>
  </si>
  <si>
    <t>--MVKLFFKDKPIIGLDINYTGVKVMAINQKHADVRGYGSVDLDPVKTQEALDTDDHEYLREHIANMFRDRIIGSLPSNHVVIGLPTSRTYSRTFTLPASEEKHIASAAQLEVERYIPVPSDSLYTDYEIIKRTKETLMVVVSAAPRALVDTVTQVAKEVDLRPVAVEPSMNAVARILTKTEEGNRTTLVIDVGATSTDIAVLEDSAILITGSANVGGNNFTLDIASKMQVSLEKAHQYKVLNGLGQSDDHDKIEAALKPSLGRIVGEAKKVIRYYSERISEDKKIEQILIVGGGANMPGIGEYFTNAFILPARVASPWQDLDFGSLEKPHRQFRPRYITVAGLASVRPSEVKK</t>
  </si>
  <si>
    <t>MRMQRLLYKDKALIGLDISTSDIKVMAINNKKDVI-GYGAIDISNEKFHKSLE-ENDDYLLLQLKKLFSEKIHGHLPSPQVAVSIPTSQTYSRTFSVPASTKKNLREAIELEISQYIPIPVTSLYVDYEIISESEENINVLVSAAPRLLIDKIVDACSRVNLTVNLVEPGINSIARLLRDIEEGDLPTVIVDISSTATDVAILEKGIIRVTGSTAVGGNTFTLDISKKLNIPLEKSHQLKVIHGLNPGSRQESITQALNPSLKKISLEIRRVMRYYEERI-KGIKVEQLIIVGGGSNIPGIGEFFTNNLVIPARVASPWQSLNFGKLPQPAKQLKPRYITVAGIASLTKEEIFK</t>
  </si>
  <si>
    <t>MSLSRIGKLPVIIPAGVTITVDSGDVVVKGPKGELKQFITPAVEVKVEDGQVTVHPKDESKVARSQHGLMRALINNMVIGVTKGYEKRLEVNGVGFRVSSSNNELEMALGFSHPVKYKAPEGVTVTNEKMIIVVSGINKQQVGQVAAEIRALKKPEPYKGKGIKYVDEQILRKAGKTGK-</t>
  </si>
  <si>
    <t>MSLSRIGKLPVIIPAGVTITVDSGDVTVEGPKGKLVQFITPAVDVKVEDGQVTVYPKDESRQARAQHGLMRALINNMVVGVTQGYERRLEVKGVGFRVSSSNNELTMSLGFSHEVKYKAPEGVNVSNEKMVIVVSGIDKQKVGQTAAEIRALKKPEPYKGKGIMYLGEQILRKAGKAGKK</t>
  </si>
  <si>
    <t>MSLSRIGKLPVVIPAGVTITVDSGDVVVKGPKGELTQFITPAVEVKVEDGQVTVHPKDESKTARAQHGLMRALINNMVIGVTKGYEKRLEVKGVGFRVSSSNNELTMSLGFSHEVKYKAPEGVNVSNEKMIIVVSGIDKQKVGQAAAEIRALKKPEPYKGKGIAYVDEQILRKAGKAGKK</t>
  </si>
  <si>
    <t>MSLSRIGKLPVVIPAGVTITVDSGDVVVKGPKGELTQFITPAVEVKVEDGHATVHPKDESKTARAQHGLMRALINNMVIGVTKGYEKRLEVNGVGFRVSSSNNELEMALGFSHPVKYKAPEGITVTNEKMTIIVSGINKQQVGQVAAEIRALKKPEPYKGKGIKYADEQILRKAGKTGK-</t>
  </si>
  <si>
    <t>MSLSRIGKLPVVIPAGVTITVDSGDVVVKGPKGELTQFITPAVEVKVEDGQVTVHPKDESKTARAQHGLMRALINNMVIGVTKGYEKRLEVNGVGFRVSSSNNELEMALGFSHPVKYKAPEGITVTNEKMTIIVSGINKQQVGQVAAEIRALKKPEPYKGKGIKYADEQILRKAGKTGK-</t>
  </si>
  <si>
    <t>MSLSRIGKLPVAIPAGVTITVDSGNVVVKGPKGELTQFITPAVDVKVEDGQVTVHPKDESKTARAQHGLMRALINNMVIGVTKGYEKKLEVNGVGFRVSMSGQDLEMSLGFSHPVKYTPPTDVKISTNKMEITVSGIDKQKVGQVAAEIRSFKKPEPYKGKGIKYVDEVILRKAGKAGK-</t>
  </si>
  <si>
    <t>MMQFQLITLAGVKLDEPVYEVMIPTTEGQIAVFPSHEPLVAVAQPGAVAVRRQKTDSDDQLEYFAISGGVVEINQQRVRILVDEAEHGDDIVEAETQAALERALKMRDEAQDQVELEKAHQLVDRHRVRLHVAGLRRRHRRR</t>
  </si>
  <si>
    <t>-MQFRLVTMLGTKVSEDVYSVTLPTVTGEISVFPSHEQLVTIATSGIITVRFNKEDADSKLEYYAISGGVIEINQRGLKVLVDEADHSDDIIEAESKAALERALKMQDEATDQVELEKAHQLVDRHMVRLKVASLRRRHRR-</t>
  </si>
  <si>
    <t>T</t>
  </si>
  <si>
    <t>-----MDMKFWQKQEPGKPLFPDVEWNKPERRDQAGKLGIIGGNKLGFLAVAESYQEALKAGVGEARVLLPDALKKNVPANMTDVLFAPTNQSGSLANEALTETLALERWADVLLLCGDAGRNSQTAIVYEELIKKSEIPVVLTRDAIDLVQNSFQEILDNPHVVFIASLAQVQKIFRAIFYPKMITFSIQLSQLVEALHKFTITYPVTICVFHADNLIIAHSGEVATQKWDAPMAIWRGTVGARAASYLIWSPKAPLAAISTAICKM---</t>
  </si>
  <si>
    <t>MTNQKTTVSYWRKQEKTKPLFPDIEWAKPEQRAQRGRLGLVGGNKLGFAGVAEAYQTALNTGAGEVHVVLPDALKRSIPSTMANVIFAPSNPSGSLARGAINELRALGSWSTGLLLAGDAGRNSETAIVYSDLLSKYDGSLVVTRDAVDLVRNDAEAIATRPRTVLVLSFAQLQKLFRELYYPKILTFSMPLLQLVETLHKFTITYPLTIVTLHRDTLIIAHGGEVVTTDWHDPMRVWRGETAARAATYLLWTPSQPLEAITTSVAAQSVL</t>
  </si>
  <si>
    <t>-----MELAYWQRQTPEQPLFPDIEWNKPEQRSRAGKLGIIGGNKLGFAGVAEAYSTALASGVGEARALLPDVLKNTLPRTMAGVTYAPSNPSGGLAQESISELRALSAWSDGLLLIGDAGRNSQTAIVYSQLLRDYQGPAVITRDAVDLVHNDSATLAARPNTVLILSFAQLQKLFRTLYYPKILTFSMQLLQLVEALHKFTVTYPITITTLHQDTLVTAHSGEVTTMPWNDPMRIWRGTVAARASVYYIWNPSRPLEAITASLLSK---</t>
  </si>
  <si>
    <t>-----MDMKFWHRQEQGKPLFPDVEWNKPERRDQAGKLGIIGGNKLGFLAVAESYQEALKAGVGEARVLLPDILKKSVPAVMTDVLFAPTNQSGSLSNEALSEALALEKWADVLLLCGDAGRNSQTSIVYEELIKKSEIPVVLTRDAIDLVQNGLQEILDNPRVVFVASLAQVQKIFRAIYYPKMITFSIQLAQLVETLHKFTITYPVTICVFHADNLIIAHSGEVVTQKWDAPMAIWRGTVGARAASYLIWSPKAPLAAISTAISS----</t>
  </si>
  <si>
    <t>-----MELAYWQRQTPEQPLFPDIEWNKPEQRSRAGKLGIIGGNKLGFAGVAEAYSTALASGVGEARALLPDVLKNTLPRTMTGVAYAPSNPSGGLAQESISELRALSAWSDGLLLIGDAGRNSQTAIVYSQLLRDYQGPAVVTRDAADLVRNDSATLAARPNTVLILSFAQLQKLFRTLYYPKILTFSMQLLQLVEALHKFTVTYPITITTLHQDTLVTAHSGEVTTMPWNDPMRIWRGTVAARASVYYIWNPSRPLEAITASLLSK---</t>
  </si>
  <si>
    <t>----MQQFPFWQIQKPGEPIFTDILWNKPERREQSGRLGIIGGNKLGFAGVAESYSTALKTGIGEARILLPDVLKKSIPTNITEAHFAPSNLSGSLSRDALPNMRALAEWANGILLIGDAGRSSETAIVYDDFIHDYKGVLILTRDAIDLISSSHNQILERKNTLFVASFAQVQKLFRSVYYPKILTFSMQLLQFVDSLHKFTVTYPVTIATLHKDTIIIANRGKVITMEWTQPLKIWRGNTASVMAVYYLWNPSKPLEAISAGITE----</t>
  </si>
  <si>
    <t>MKVILALGNPGEKYTNTRHNAGFLAIDKFASENNAVFCNKPKFSADIAETN---------------ISGEKVLLVKPTTFYNEVGISARAILDFYKLTLDDLLIIHDDTALDFGKIRTRKGGRDAGSNGLKSLHSHVGPNFWHIRIGTDNLLRRQVGDVDFVLSKFNPDEQKILQSWILPKSINLIEKFINETIEPFSIKY-</t>
  </si>
  <si>
    <t>MKLIVGLGNPESRYDNTRHNVGFAMLDQYIAAQKIAWREQVKFHAITAHTI---------------TGSETVILAKPTTYYNDCGIAARALIDFYKLSHDDLLVIHDDIVLDFGKVRIRRGGQDAGNNGLKSLHRHIGQAFWHIRIGADNPRRRQIGDIDFVLSEFNRDEAQILAEWTAPTVARIIDQFIAGAISATSYRLP</t>
  </si>
  <si>
    <t>MKVILALGNPGEKYVHTRHNAGFLVIDQLAAEQGAQFSNKPKFFADIAELNSFTVDSAASTNSHTIVPREKILLVKPTTYYNEVGIAARAILDFYKLTLDDLLIIHDDTALDFGKIRVRKGGRDAGSNGLKSLHAHIGADFWHIRIGTDNLLRRQVSTDRFVMMNFNSDELTILKNWAIPTAQTMIHDFLSDHISAISVKL-</t>
  </si>
  <si>
    <t>MKVILALGNPGDKYTNTRHNAGFLTIDKFAAELNVNFINKPKFAADIAELN---------------LSGEKILLVKPNTYYNEVGIAARAIMDFYKLTLDDLLIIHDDTDLDFGKIRVRKGGRDAGSNGLKSLHAHIGSDFWHIRIGTDSLLRKQIGSVDFVLSKFNSDEQKILHSWIFPESIKLINKFLDGTIESFSVKL-</t>
  </si>
  <si>
    <t>MKVILALGNPGEKYVHTRHNAGFLVIDQLAAGQSAHFSNKPKFFADIAELNSFTADSTANANSHTIVPREKILLVKPTTYYNEVGISARAILDFYKLTLDDLLVIHDDTDLDFGKIRIRKGGRDAGSNGLKSLHAHIGADFWHIRIGTDNLLRRQIGDVDFVLSKFNTDERKILRDWTIPEAIKLIGTFLDGTIEPLSVKL-</t>
  </si>
  <si>
    <t>MKIIFAQGNPGNQYEKTRHNIGWMIIDKLAKQLDADFIHKPKFSASIAESS---------------LNGEKILLVKPLTFYNDTGVSARALIDFYKMSTKDILVLHDDLMIDFGKLRIRLSGRDAGNNGVKSLNAYLGKDFVRLRIGIYTILRNKIHDKDFVLKKFTKDEIQLIEEKIIPQSIEIIHDFINDNLEPTSWSAL</t>
  </si>
  <si>
    <t>--------MNSLLRLVDTHCHIHDSEFYDASAREKAYQESVKNGIA-MICVGTDLRSSRQALEFARMHDFVWPVVGIHPHDAATNNVEELRQLVAGNRDE--IVGIGEIGLDYFYDNSPRDIQQGVLRRQLEVARDFNLPISFHVRDEKAAVGTVWADFWPIFDEFKGLRGILHSFTDSEENLQHGLERGLYVGVNGISTFTKNKNQQKMFNQIPLERLVFETDAPFLTPVPFRGKVNIPAYVRQVAEYHARARDLAIEEAASVTTRNARQIFGINYE---------------</t>
  </si>
  <si>
    <t>MKTTVKKLSDTKVQLTISLGASELADAEQVSLTKLARDIKVPGFRKGKVPASIAAKHVDPNALQEQILENALSKAVAEAFLQEKLQALDRPSVEVKKFVPGSELEFTAEVEVIPPVKLGDYKKLTANKDVAKVEDKDVDEVIERIRKNYSEKSEVKRAAKAGDEAVIDFTGKKDGVAFEGGSAKEYGLKLGEGQFIPGFEEGVIGHKAGEEFDLKLKFPEDYHADNLAGQDVVFTVKLHKVNELKLPELNDEFAAKCGPFTEMKEVKADIKRELTAQKEREADEKFKDALVGELTEKSKAALPELLVEDQLRSIERDLTQNLMYSGLSLDSYLKTQGFKDKEEWVKKEARPAAEKRVKAGLVLAELSKELKIDASRDEIQKQIDFFKQQYGKDKKILEQFDNPNVHRDIANRMITDKTVAKLVELNTKK--------------------------------------------------------</t>
  </si>
  <si>
    <t>MKTTVTHESDTRVKVVVAADHAELAAAEQVALKRLAKTVKVNGFRTGHVPLEIVKKHADPNALAQETLDAALNRAVAEAFLNNNLQVLARPEVEIKKYVPGELLEFTAEADVLPEVKLGDYKKLKAKKAAVNVDKKEIDEVIERIQKGLSEKKEVKRAAKIGDEAAIDFVGKKDGEAFQGGTGKDYPLVLGSNSFIPGFEDALVGLKAGDTKDVKLAFPKDYHAKDLAGQDVVFEVTVKKVNSVKLPALDDKFAAKAGPFTSMDDLRKDIKAEITAQAERRAKDDLKDELVKQLVAKSTVSVPSVLRDDQIRSLEQDLRQNLMYRGRTLEQYFEEKGYADRDAWVKAEANDAADARIKAGLVLAQLSKELKIEATADELAAHINTYKQQYANNSEMAKHFDKPEAQREVANRLITEKTIDKLVELNS----------------------------------------------------------</t>
  </si>
  <si>
    <t>MKTTVKKLSATRVLVTVAAGQPELETAEQVALKRMAKNIKVNGFRQGHVPIAVVKKHADPHTLSQETLEAAINRAVAEAFLSNKLQVLDRPEVELKKFVPGETLEFTAEADIMPEVKLGDYKKLKATKKAIKVDKKDVEEVIERIRKGLAEKTETTEAARDGDEVTIDFVGKRGGEAFQGGTGKDYPLTLGSSAFIPGFEEALVGLKAGDKKDVALQFPKDYHAKDLAGADVVFETTVKKVNKVELPELNDEFAAKAGPYTSMDDLRQDIEAEITAQQERQALDELKDDLVKQLVAASDVAVPDVLRQDQIRSLEQDLVQNLRYRGMTLDQYYESRGFANRDAWVEAEANDTAEARIKAGLVLAELSKELAIEATADELAAHINTYKQQYANNAEMAKRFDQPEAQREIANRLITEKTVDKLVELNTPDAKKDKTAKTDSKASKTGRADKATKSGKGSKDDKPAAKKPAGKKSSAKAKKTEAASK</t>
  </si>
  <si>
    <t>MKTTVKKLSDTKVQLTISLGTSELADAEQVSLTKLARDIKVPGFRKGKVPVSVAAKHVDPNALQEQVLENALSKAVAEAFLQEKFQALDRPSVEVKKFVPGAELEFTAEVEIIPPVKLGDYKKLKAKKEVAKVEDKEVDDVIERIRKNYSEKSEVKRAAKAGDEAVIDFTGKKDGVAFEGGSAKEYGLKLGDGQFIPGFEEGVIGHKAGEEFDLKLKFPEDYHADNLAGQDVVFTVKIHKVNELKLPELNDEFAAKCGPFTEMKEVKADIKRELTMQKDREADEKFKDALVSELAEKSKVSLPELLVEDQLRSIERDLTQNLMYSGLSLDSYLKTQGFKDKDEWTKKEARPAAEKRVKAGLVLAELSKELKIEASRDEIQKQIDFFKQQYGKDKKMLEQFDNPNVHRDIANRMITDKTVAKLMELNTAK--------------------------------------------------------</t>
  </si>
  <si>
    <t>MKTTVKKLSDTKVQLSVSLEPSELAAAEQVSLAKLARNIKVPGFRKGKVPASVAAKHVSPSALQEQILENAISKAVAEAFINEDIQALERPNVEVKKFVPGAELEFTAEAVVVPPVKLGDYKNLKAKKAAAKVEASEVNEVIERIRQSYVKKTEAKRTAKNGDEVIIDFTGKKGGTAFDGGSAKDFALKLGSGQFIPGFEEGVAGHKAGDEFDLELTFPKDYHAKEMAGQKVVFSIKLHKVNELELPKLDDEFAAKCGPFTEMKELKADIKRELAE-----------------------------------------------------------------------------------------------------------------------------------------------------------------------------------------------------------------</t>
  </si>
  <si>
    <t>MKTSVKYLSDTKVAVNVTLGLSELKDAELAALNELGKDIKVPGFRKGKVPVSVVSKNVNPNMLAQKTLESALSKAVADAFISEKLQALDRPEVEVKKFVPGSELEFTAESEVMPKIKIGDYKNLKSTAKKVSVTKKDIAEITDRLKKGFSSKKTVQRPAKLTDEVNIDFEGKKDGIAFDGGKGEKYDLVLGSNSFIPGFEDGIIGKKTGETFDLKLTFPEDYHADNLKGAEVVFTTTINEIKEVVEPELNDELAAKAGPFKTVEELEDDIKREITKQKETEATEKLKDDLVAELVEKSTVPVPDVLLKDQMKLIEQDTNRNLMYRGMSIDDYIKSLKYKDKNDWLENEVRPIAEKRVKAGLLLAELSKVEKIEATENELLEKINQLGKQYPSE-DMRKHLKTPEVQRDVANRILTEKTVDRLVSLNSKA--------------------------------------------------------</t>
  </si>
  <si>
    <t>MAAGGGSGGHVTPVVAVLRELRKIEPNIEIRFWVDYAFEKQARTVMGGYDDSIRVDTIVSGKLRRYHHLKWWHQLMRFRTITLPNIIDAVKVGIGFIQCLCKLVAWRPDVVFAKGGYVCLPVGLAAHVLRIPLVIHDSDAHPGLTNRVLARWADAIGTGAPLKFYPYPREISQYVGVPIMEDFVPYSDGRRRENKAKFGFDPRRPLIVVTGGGLGAQRINDAVVATLPQLVKQSNIILITGAQQYSNIRARVPNDTDQVHIHDFISSGLVDMLGAADIVVARAGATTILELAALAKPTILVPNGYLTGGHQLKNAAVYEEKGAVKVIDELQLDDHPEILVRMIETLLADRAAMARMGAAFLTFARPQAARDMADMIIRTAKRK---------</t>
  </si>
  <si>
    <t>----------------MLREVKKQQPDAELRFWVDRKFSKQARNVMASFDSSVRVDVIASGKLRRYHNLSVVRQLLRLRTIVWPNFVDALKVCVGFVQSLVKLIAWRPDVIFTKGGYVCMPVGLAAHVLRIPLVIHDSDAHPGLTNRVLARWADRIGTGAPLEYYPYPKAISRYVGVPIREGFKPYSEQQRRVVKEKLGFPSNRPLVLVTGGGLGAERLNNAVADTISELTQFTSVILITGTGQYAEIRRRLPEDTYQVRIYDFVSDGMIDMLGAADIVVARAGATTILELAALAKPTILVPNGFLTGGHQIKNAKVYEDKGAVKVIDEMQMEKTPQLLVDEIKNLIDNPAEARQMGQAFLSFAHPGAAKDMADMILDAANSRRTNPDSAAK</t>
  </si>
  <si>
    <t>MTMPPNTSDLAPS-RQLKVSIGGIQKLSLVDYPGHVAAALFLSGCNMRCGYCHNPELVLPERLAPSIPVDEVMIFLKSRVGRLDGVVISGGEPTVNEDLPELCRMIKELGFDIKLDTNGTHPDIVRGMVEEGLIDFIAMDVKGPLEKYVEIAARPIDLEAIKENVRLMIDSGIDHEFRTTIVREQLEVSDFEKIGELVKGAKRFALQHFRTGTTISPKFANYHTFTDEEFREAQKIMERYVGECVIH</t>
  </si>
  <si>
    <t>------------------MVIGGVQKFSTVDDPGYVVAGLFTVGCNMRCGYCHNPELVLPEQYAGGIPEDEIFEFLESRRGKLDGVFISGGEPTMHDDLPDLIRHCKNMGFRVKLDTNGTHPDMLRDILAEGLVDFIAMDVKGPLSKYSQIAARPVNLDA---------------------------------------------------------------------------------------</t>
  </si>
  <si>
    <t>MTMPPNTSELVPSPSQLKVAIGGIQKLSLVDYPGHVAAALFLSGCNMRCGYCHNPELVLPERLAPSIPVEEAMIFLKSRIGRLDGVVISGGEPTVNEDLPVLCRMIKSLGFDVKLDTNGTHPDIVRGMVEEGTIDFIAMDVKGPLEKYVEIAARPIDLEAIKDNVRLMIDSGIGHEFRTTIVREQLEVADFEKIGELVKGAKRFALQHFRTGTTISPKFANYHTFTDEEFRAAQKIMERYVEECVIH</t>
  </si>
  <si>
    <t>MTMPPNISELAPSLSQLKVAIGGIQKLSLVDYPGHVAAALFLSGCNMRCGYCHNPELVLPERLAPSIPVEEAMIFLKSRIGRLDGVVISGGEPTVNEDLPVLCRMIKGLGFDVKLDTNGTHPDMVRGMVEEGTIDFIAMDVKGPLEKYVEIAARPIDLTAIKDNVRLMIDSGIGHEFRTTIVREQLEVADFEKIGELVKGAKRFALQHFRTGTTISPKFANYHTFTDEEFRAAQKIMERYVEECVIH</t>
  </si>
  <si>
    <t>MTMPPNTSELAPSLSQLKVSIGGIQKLSLVDYPGHVAAALFLSGCNMRCGYCHNPELVLPERLAPSIPVEEAMIFLKSRIGRLDGVVISGGEPTVNEDLPVLCRMIKSLGFDVKLDTNGTHPDMVRGMVEEGTIDFIAMDVKGPLEKYVEIAARPIDLMVIKDNVRLMIDSGIGHEFRTTIVREQLEVADFEKIGELVKGAKRFALQHFRTGTTISPKFANYHTFTDEEFRAAKKIMERYVDECVIH</t>
  </si>
  <si>
    <t>MAE--NKKLLNRALRKNRVRAKVSGTAERPRLTVTISNLHVSAQLIDDVAGKTLAAATTVGTKATGTMTEKSAAIGTEIAKKAKKIKISAVVFDRNGRQYAGRLKALADAARQEGLEF</t>
  </si>
  <si>
    <t>MSN-LAKKLLNRSLRKARVRAKVNGTAERPRLSVTISNMHVSAQLIDDAAGATLAAATTVGTKISGTMTEKCAAIGTDIAKKAKKIKINAVVFDRNGRQYAGRLQALAEAARKEGLEF</t>
  </si>
  <si>
    <t>MSNSLSHKLLNRNLRKNRVRAKVNGTPERPRLSVVISNMHVSAQLIDDTAGNTLAAATTVGSKAKGTMTEKCALIGTEIAKKAKKAKINAVVFDRNGRQYAGRLKALADAARKEGLEF</t>
  </si>
  <si>
    <t>MAE--NKKLLNRALRKNRVRAKVSGTAERPRLTVTISNLHVSAQLIDDVAGKTLAAATTVGTKAKGTMSEKCAAIGTEIAKKAKKSKISAVVFDRNGRQYAGRLKALADAARQEGLEF</t>
  </si>
  <si>
    <t>MTE--NKKLLNRALRKNRVRAKVSGTAERPRLTVTISNMHVSVQLIDDVAGKTLAAATTVGTKAKGTMSEKCAVIGTEIAKKAKKSKISAVVFDRNGRQYAGRLKALADAARQEGLEF</t>
  </si>
  <si>
    <t>MAD-LQKKLLNRRLRKNRVRARVNGTADRPRLTVFISNKHVSAQIIDDTKGITIVSATTVGTKLAGSMTELAAKVGSDVAKKAKKAKINAVVFDRNGRQYAGRLSALADAARKEGLEF</t>
  </si>
  <si>
    <t>MLAIRLQRQGKTHYATYRVIVQDVLRHPSSGKVVAYVGSYNPHTKQVQLDKEAIENYLSHGAQPTDRVVRILTGEGMTMPKWVKTVRG-KQRNIRNPEKLRRNQPKEEPVEAQAEGTTASDSSAAEPSEPAETAEQDQPAE</t>
  </si>
  <si>
    <t>MLAIRLQRLGRKAYPVYRVAVQEAQRHPSSGRVVAYVGSYNPHTKDANINVEAAQKYLDNGAQPTPRVAKLLKEAGVKLPKWVKEFQGGKTKAVKNAEKLRKNQPKEEPAAEEAEAPAEA---------------------</t>
  </si>
  <si>
    <t>MLAIRLQRLGRKGYPVYRLAVQEAHRHPSSGRVVAYVGSYNPHTKESNIQAELAQKYLDNGAQPTPRVVKLLKEAGVKLPKWIKEVAADKHKAIRNPEKLRKNQPKEEAPAEVAAE-------------------------</t>
  </si>
  <si>
    <t>MLAIRLQRLGRKGYPVYRLAVQESNRHPSSGRVVAYVGSYNPHTKENSIQVELAQKYLDNGAQPSPRVIKLLKDGGVKLPKWVKEPQNNKKRSIKNIEKLRKNQPKD----------------------------------</t>
  </si>
  <si>
    <t>MSQK-PTFDYDYIVIGSGAGGSPAASILASAGKKVAIVEKLTFGGESPNWGDVPTGFLTHALNVYQTAKDAARFGLRTNSVGYNYPSLLSWKDKVVKRTGAGGNRYYYEKQGISVFAGNAHFLSPNEIAINRRHLSARKFLIATGSDWQIPEIPGLSAVSYHTPKTIFSLKRPPKTMFIVGAGATALELAHIFSTLGTKVYVAEKSSRILSTFDPEVSALVTNDAKNH-NISILARTKIIAIQKSSIQKRVTFLQGQIEKSVRVDEILIADQQLPATDLGLENAGVKYTENGILVNSYLQTSARHIFAAGNVT-DANIQTHTALAQSRIAAHNLLH-NNKIKFNDSPCLQVAFTQPEIAQIGMNEYDCKAKGISAKIAIVPLTTTVRSNITDQRIGFVKLIVDKKRVVVGGTIVGPHASDMAAELALAVRHKITSEKLASTPHCFTSWSEAVRIAAGKLL-</t>
  </si>
  <si>
    <t>MAKK-NHFDYDLIVIGSGAGGSAAATIAARANKRVAIIEEDTFGGDSPNWSDIPTKALLHAAHLYDEARHGTKFGLRSGTLSYNYPSLRAWKDLAVKRTGAAGNRKFYESHNIDTYAGHAQFLSPNEISINRKHISAGHFLIATGSRWIAPDIPGLTDIAYLTPRTMLETIRPPKSLYIIGADSIGVEIAQLMAIFGTKVYLAEIAARILPKEEEEVGRLLEPYLKDHKGVTALTQTRTVAIVKDGLGYRVSFLRGGVEKTIRVEEVLVAAGRVPNVDLGLENAHVEYDPTGIKTNEYLQTSARHIYAAGDVV-GHAEHTHTALLESQIAAHNIFS-KGQLAPDYTATPRVTFTMPGVASVGLTEDDCIKRDLKVNKALAPLTIVARANTSDFRDGFAKIIADKKGTILGATVVAPDAGEIIHELALA---------------------------------</t>
  </si>
  <si>
    <t>MSQK-PTFDYDYIVIGSGAGGSPAASILASTGKKVAIVEKSTFGGESPNWGDVPTGFMSYTINTYQIAKNAAKFGLRTNSVGYNYPSLLSWKDVVTRRTGAGGNRRYYEKQGISVFAGNAHFLSPNEIAVNRRHLSARKFLIATGSDWQIPKIPGLENTTYYTPKTIFNLKRLPKTIFVIGSSTTALELAHIFSVLGAKVYITEESSRILPNFDEEVSNLLTNDAKKNRNISVLTYTKVISTQKSSIQKRITFLQGQVEKSVRVDEILIADQQIPMTDLGLENAGVKYTRKGVSVDSSLRTSARHIFAAGSAV-DVTVQTHEVLSQSRIAAHNLLH-NNKLKTDSSPRLQVAFTQPEITQVGMNENDCRKKGVKVKMAIVPLTATVRSNITDQRTGFVKLIINQRRVIIGATIVGPHASDIIAELSLAIRHKITSDELASTPHCFTSWSEAVRIAAGKLL-</t>
  </si>
  <si>
    <t>MAIK-QKYDYDIIVIGSGAAGSSAATIAAHGGKKVAIIEYDKFGGESSNWGDVPTNALLNVAHLYDESKRATRFGIRSSALSYNFPALQNWRNISIKRTGASQNKEFYQEEGIDIFAGRAHFISQHEIMAGRKSLTARYFIVATGSKWKIPDIQGIESIDYLTPRNLFDIVRPPRSLYIVGAGKTGVELAQLMSELGIKVYISDIAGRLLPNEDEDVGVLLDNIFSKQRDIEVLTQTRTLLIEKDGVNKRVTYVRGGVNNTVKVEAVLVATGRVPETDLGLGNVGVTYNQDGIEVNKYLQTNSSNIYAAGDVLEGGARSTHASLIEGRVVANNILHPRSQVEPDYLGLPRVTYTFPEIASAGITENECIRRDLHVRTGLAPLHTVARSNTSDFRHGFVKIVANKKGIIIGGTIVAPNASDMIHEISLAIRQNMTVEDLANMPHAFLSWSEAIRVAASRAIR</t>
  </si>
  <si>
    <t>MAKKVFYDEDARARVLAGAKILYNAVKTTMGPKGRNVVIGKSYGGPSVTHDGVTVAKSIDIDEADDETLGFKVGAELIKQAANKMNDVAGDGTTTVTVLTYHILNEANKLIAAGHNPMLLRKGLERAASEIIKELGKLADDIRGDKKRIAEVATISAGDEAIGKLIADVMEKIGPNGVVTVEEGRGLELESEVVEGFTVQRGFVSPYMVTDAKRMEAVYDKPAIVVTDKKVSSAQEFVPLLEMIAQTGKKDLVLIADDVDGEALSLLVLNRLKGAFNTLAIKAPS----DKDVLYDIAALVGAKVITEDTGMTFDNVGSDVIGSARKVIATKDLTTIVEGEGSKAAVSARVDQIELEVDNATSDYTKKNLQKRHAALTGEVAVIKVGGATETEIEEKKYRVDDAVAAVKAALAEGIVPGGGVTLVNLACGYKHSNSKDASVLAGEDLLIHALEQPFRILLSNSGLNADEWLPQVKKAKAGQGINVNHP-NELLDLKSAGVVDPVRVTKEALQNAASIAGTAMTMGALVVDLPEKETPGAAMPNMGGGMGMY-</t>
  </si>
  <si>
    <t>-----------------------MLKIAIVGLPNVGKSTLFNALTNGDALAANYPFATIDPNTGIVAIPDERLEVLAKLYRTDKITPATIEFVDVAGLVAGASKGEGLGNKFLAHIRQCDAICHVVRAFSDDRVQR----ADGTVTIDPKSDIEVINTELALADVATIENHLPKLQKEAKANPKLMPRVALLRSVQSQLLAGKVPTEFHSFSPAELHQQLDSLDLLTAKPVIYLFNVEETDLTNQARQAELRQLASQATGQPLDRLTAVFVCAELESEIRSLSPVEASELMADYGVTESSLDQLAGVAYHTLGLQSFLTAGAKEVRAWTINRGWTAPQAAGVIHTDFERGFIAAQVVSYHDLVELGSESAARSAGKIRTEGKTYIMQPDDVVEFRFNVSK-----</t>
  </si>
  <si>
    <t>MNKDYIYLDHAAATPMDPLVIDAMLPYFSEKFFNPSSPYAPAIFTKREYQDAKARLARCLGVMADELIMTAGATESVNLAFNAANGVSLISAIEHDSVINSAKARSEVKLIPPMKNGRIDPNVVKKMLTPDVGFVSIALVNHELGYIQPIEEIAEIVKAERLRRQENDEPLPLIFHTDASQAAALIDVKIKRLGVDLLTLSAAKVYGPKQVGLLWVRPGVTLKANIFGGGQELGLRSGTENVAGVVGFATALELAQKRRSAEVKRLRKLRENLVKDLKQAFPEMLISSDMKKSLVSFLNISFSGIDAERLVFLLESRGVLVATGSACAANSGTRSHVLASVGLSESEIDGSLRLTLGKLNNDENIKRAGEFIIEAVQAEMKRTRR----</t>
  </si>
  <si>
    <t>----MIYFDHAAATPLDKRVLAAMQPYFSEQFFNPSAPYAAAVEVKRAYQDAKHRLAVCIGGQASDVIMTAGATESINLIVYSAHGHIVTSAIEHDAVLDAVKTR-EHTLVAPTKKGVITADAVRAAIRPDTELVTIALANHELGTIQPLRDIADIVRTERRRRFEAGETAPIWLHTDASQGAGQLDLHVSRLGVDAMTLNAGKIYGPKQVGLLWRQANVRLRPFIRGGGQERGLRSGTENVPGVIGFATALELAQRHRKSETRRLEELRNGMQQRIAAAIPDVVISGDQKRRLASHLHVSFPGIDAERLIFILEQQHVYVATGSACAANAGMRSHVLQAIGLTPDVADGSLRITLGCLSNQEICERGTTKIIAAVQAERARMRR----</t>
  </si>
  <si>
    <t>MKSSIIYLDHAAATPLDERVLTVMQPYFSEMFYNPSAPYAPAVEVKRAYNEAKHRLAVCLGGQASELVMTAGATESINLMINSVDGHIVSSAIEHDAVLKALAD--NVTLVAPSKKGNIAPRDIQAAIRPDTQLITIAIANHELGTIQPLRDIAEVIRAERRRRFEAGEQTPIYLHTDASQGAGQIDINVARLGVDALTLNAGKIYGPKQVGLLWCNRMIRLQPLVRGGGQERGLRSGTENVAGTIGFAVALELAQQHRNSENKRLRQLRDQLQNQLTEAFPWAIVSGDQKRRLASHLHISFPGIDAERLVFMLERKGVLVATGSACAANSGTRSHVLEAIGLAPEAADGSLRLTLGRLSDAETCTAAAREIIAAINTEKARLA-----</t>
  </si>
  <si>
    <t>-------------------MIEAMLPYFSEKFFNPSSPYAPAIFTKREYQQAKSRLARCLGVMADELIMTAGATESINLAFNAAGGVSLISAIEHDAVINSAKARSEVRFIQPMKNGRIDPQLVKKMLTPDVSFISIALVNHELGYIQPIEEIAEIIKTERLRRQDAGESTPLVFHTDASQAAALIDVKIKRLGVDLLTLSAAKVYGPKQVGLLWVRPGVILSANILGGGQELGLRSGTENVAGVVGFATALELAQKRRSAEIKRLRKLREELVKDLRQAFPEIVTSSDMKKSLVSFLNISFPGLDAERLIFLLESRGVLVATGSACAANSGTRSHVLSSIGLSESEIGGSLRLTLGKLNNEDNIKLASQLIIEAVRLETERVSR----</t>
  </si>
  <si>
    <t>-------------------MIEAMQPYFSEKFFNPSSPYAPAVTVKRDYREAKSRIARVLGVGADELVMTAGATESINLAFTAVGGVSLISAIEHSSVINSAKARSEVRFIPPMKNGRIDPQAVKKLLTPDVSFMSIALANHELGYIQPIEEIAEVVRAERLRRQENGEPTPLVFHTDASQTAALMDVKIKRLGVDLLTLSAAKVYGPKQVGLLWARPGVKLRPTIVGGGQEAGLRSGTENVAGVVGFAAALELAAKRRSGEIKRLRGLRDTLVKKLLAAFPDMIISSDQKKSLVNFLNISFPGVDAERLVFLLEARGVLVATGSACAANSGTRSHVLAAIGLGDTAIDGSLRLTLGRLNDEAQVMRAADEIITAVRMEQERNR-----</t>
  </si>
  <si>
    <t>--MNFYYFDYAAATPLDERVLSVMTPYFTDKFYNPSSPYLPAVGVRHDYEQAKKVIAQIIGATGDEIIMTAGATESINIAINSIAGHKICSAIEHDSVINTVKSG-DHTIIPVLQDGRIDIKALKSSIRDDTKLISVALANHEIGTIQPIKEIAHLIKDILKSRIESGNKTGLLLHCDASQGCGMLDINVGRLGVDMLTLNAAKIYGPKQVGLLWVRPGVSLKTHVHGGGQELGIRSGTENVAGVIGFAEAIRLADKRRKGESKRLSQLRDYMEERLMQEFPSAIFSGNKKHKLPNFLHVSFPNIDAERLVFILENKNILVATGSACAAKKGLVSHVLTAIGMDESLANGSLRITLGRDSDRAKCDFAISEIVKAVKLELTRTGNEIHD</t>
  </si>
  <si>
    <t>-------------MIWAIFYHPSIKE-TGDLPTKITNKLDQLWEIAQESIRENKYLRAEKALLTILRVDEKNATAYNRLGILYAKQRAYKDAIECFEIAQSLEPSASSLHNVGLIYYETENYEKASLAFEQALEMEDDLAARYIAYAKVQEKIGNTKKVINALEKAVELEPIPQTLKILAEAYDNAGQTELAEELRKKATKMLTPTASSKK--ADTPRPRQQRKIHQPRKIVM--------</t>
  </si>
  <si>
    <t>---MFGLLFVVAVGIFTLWYTQSPSEATRDLPQKLSAKLDKLWEIAQESLKSQRYLRAEKALLTILRIDERNATAYNRLGILYAKQQAYSDAIECFEIAQSLEPSASSLHNVGLIYYETENYEKAALAFEQALTMEETVASRHIAYAKVQEKLDHPKRMFEHLERAIELEPSVQSYNILADAYERNGEQEKADALRKRINHVINSKNPPAA------------RIKQPRRVTM--------</t>
  </si>
  <si>
    <t>MHSMFGFLLVLGLGAAAVAYRQSPEDIAGDLPAKLSSKLDKLWEIAQESLKAQKYLRAEKALLTILRIDAKNANAYNRLGILYAKQHAYDDAIECFEIAQSLEPSASSLHNVGLIYYETESYEKAALAFEQALEMEEEVASRHIAYAKVQEKLGNAKLVLQHLERAVTLEPSIQSINILADSYDRNGQKEKAAAIRDKINRAMSRGQHVDR------------RVKQPAGAISPQ------</t>
  </si>
  <si>
    <t>-------------MIWAIFYHPSIKD-AGDLPTKITEKLDQLWVIAQDSIRENKYLRAEKALLTILRVDEKNATAYNRLGILYAKQRAYKDAIECFEIAQSLEPSASSLHNVGLIYYETENYEKASLAFEQALEMEDDLAARYIAYAKVQEKIGNTKKVINALEKAVELEPIPQTLKILAEAYENSGQADLAEGLRKKATKMLTPSAPAQK-TVGTPRPRQQRKIHQPRKIVM--------</t>
  </si>
  <si>
    <t>---MFGLLLILILMIWAVFYHPSIKE-TGDLPTKITNKLDQLWNIAQDSIRENKYLRAEKALLTILRVDEKNATAYNRLGILYAKQRAYKDAIECFEIAQSLEPSASSLHNVGLIYYETENYEKAALAFEQALEIEGDLAARYIAYAKVQEKLGRSKKMISALEKAVELEPIPQTLMILSEAYDNAGQEELAIQLRKKATRMLTPNEPAKNPSPSAPRPRQQRQIHQPRKVVM--------</t>
  </si>
  <si>
    <t>MYNENSMKLNKTVGNFFALDIGTTAIRVVELGHSGSG-WNLKHYATKAIPSRLSESTADKDRRALGMAITEVINQSGIKTKDVAIGVPSGKMFASVVEVPTVAKAELNATIKYQAENYVPMRPDEAKIDWAIIGPSPVEQGKTEVLVASVLNTFTEARLDMLENELGLNVIAIEPDSIALIRALLPDGITD-GRLLVNMEDSSTDVIVTIGNAPRLIRSIPIGLTSMVRMAKQNLNIDDQQARQLLLKFGVDQNALDGQVYRAVHTLVDQLNAELVKSLKFFVTKYNNMQIGAMLVSGYTASLTGFTDIMSEKTNLPVQLATPWQHVNVPMGDQTTLAPISSQFAVAVGLAERAE--</t>
  </si>
  <si>
    <t>MHNIRYMKIQKGMGDFFALDIGTNAVRVLQLAASGQGSWNLVAYGYVPVDHKITASDSPEARRRLGEATMTAVGQSGIRTKNVAIGLPSSKTFTTVIDVPAMSEAELRATMKYQVDQYIPMSSDEAKVDWALLGGSLKSQNQNEVLITSVSKQYSEERLELIES-LGLNVIAEEPDPLAMVRALVPATASNSAYMLVDMGELSTDIALTYGDTPRLIRTIPTGLNSLVKAVAQNLSVQEDQARQFILKFGLDQSRLEGQVFRAVEMTLDNFASELSKSIKFFQNRYEDVAVSQALLSGYGATVPQIDSYLAGKINISAVATSPWQNINVSQSMQQQLAPIANEFATAVGLAKRRNLS</t>
  </si>
  <si>
    <t>------MRIFKGMGDYFALDIGTKAIRVVQLTPQGDDSWSLLHAGYMAVDPKIIASDSDESRKKLGQAIKSAVVQAGISATNCVIGIESSRSFVTMIQLPKMTDSERSSILKYQADKYIPIPVDDAKIDWVVLGDSPDNPQQDEVMLASVTQDYIEGLVDMIDS-LGFNVIAVEPNSISMLRAALAANSTS-TNMVINVGERSTDVVIAIGSSPRLVRTLPIGLQSFVRTISQGLNVKDDQAQQFLLKFGLEKTRLDGQVYSTLIPAIDGFVSDLKKSVSFLESRYSNLKIDSILAMGFAATIPLFSEYISENTGIPVQITNPWQKVRVPDSERASMAAVEYEYATAVGLAQRVEK-</t>
  </si>
  <si>
    <t>MAL-LTDDIQDKLIELLVNEGLIEKSVIDDALKRASESGKPLFSLLSEEGLLDNELLVHGVAQVSGVPYVNLSNSVISQDILSLLPSDVAERFMAVPLAEVQ----NRLAVAMIDANNVQAVDYLSNRIQRPIKVFMASEESVRHVLDQYKTDLSSVNVAAQASQEESLSE-AGNIKTIVQDSPISRALSTILEYAVKSHASDVHIEPLEKALKIRCRVDGVLREIMQLPKSIEPALVSRIKILSNLKIDEHRIPQDGQFAVNVAGKEVDLRIAISPVVWGEQVVIRLLDKSGSSFNLEDMGYAGRALRTIRKGIKRPNGMILTSGPTGSGKSTSLYALIKEIKDDAVNIVTLEDPVEYKMDGVNQIQVNAEVGLTFASGLRSILRQDPDIVMVGEIRDNETANLAIQAALTGHLVFSTLHTNSAAGVLPRLLDMGIEPFLIASTVNTIIGQRLVRRVARRRDIYQSSPLETQAIREAVGGLLPQTREQVAQYAQDLGYESLPLATQASFALAKGKDTPQTPRGYAGRAGLYEVMDITEEIQNLIVKRATSAEIQRTAIQQGMITMRQDGYLKALNGITTIEEVNRV-AADTA</t>
  </si>
  <si>
    <t>MAI-LTDESRAKIEAYFIEAGLFTDDQLEHFRRKAQAENEPLFAYLMREEIINDEQLAEATARTSGTPYVNLSHAIIDSSVLALLPMEVAQRFMAVPLGETNEGGAERLAVAMLDANNVQAVDFLSNTIGRPIKVYMASESGINNVLSQYRMD---VDEGVRASLDSNAPKITSNAQVIVQDSPISKVLNQLLEYAQRVRASDIHIEPSENQLTIRCRIDGVLRVVMVLPKSTEAALVSRIKILSNLKIDEHRKPQDGQFTVMVGEKEVDLRIAISPVVWGEQVVIRLLDKSGSTFKLEDMGYASRALRMIRRGIARPNGMILTSGPTGSGKSTSLYALVQEIYSEKINIVTLEDPVEYKMEGVNQIQVNPAVGLTFANGLRSILRQDPDVVLVGEIRDSETANLAVQAALTGHLVLSTLHTNSAAGILPRLLDMGVEPFLIASTINTVIGQRLVRRVSADKESYQSDPLQTEMIRNVVGPLLPRTPAEIQTIGQDLGYANLPLQDSASFTLVKGKETATTPGGFKGRMGLYEVMEVTDEVQKLIIGHATSSQIQQLGIAQGMIPMHQDGFLKALTGQTTIEEVNRV-AANIA</t>
  </si>
  <si>
    <t>MAL-MTDDMQEKLIKLLTDEGLVSRDVIKRAAQAAKQSNTPLLATLTSNGTIDEELLTHAIAQVSGVPYVNLTSSIIDQSILSLLPSDIAERFMAVPLAEVQ----NRLAVAMIDANNVQAVDYLANRIQRPLKVFMASEAGVRHVLDQYKTDLSSVDEAAQVSQAEAAQEAARDIKTIVQDSPISRALSTVLEYAVKSRASDVHIEPLEKSLKIRCRIDGVLREVMQLPKSIEPALVSRIKILSNLKIDEHRIPQDGQFTVRVSDKEVDLRIELV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RVTSADTA</t>
  </si>
  <si>
    <t>MAL-MTDDIQEKLIKLLVDEGLVSRGVIDRATKQSAKTNKPLLTVLEDIGEIDDELLTHAIAHVSGVPYVNLTASIIDQSILSLLPSDIAERFMAVPLAEVN----NRLAVAMIDANNVQAVDYLANRIQRPLKVFMASEAGVRHVLDQYKTDLSTVDEAAQATQAEAIQS-SSDIKTIVQDSPISRALSTILEYAVKSRASDVHIEPLEKSLKIRCRVDGVLREVMQLPKSIEPALVSRIKILSNLKIDEHRIPQDGQFAVNVAGKEVDLRIAVSPVVWGEQVVIRLLDKTGNTFDLEQMGYVGRALRMIRKGIKRPNGMILTSGPTGSGKSTSLYALIKEIKTDAINIVTLEDPVEYKMDGVNQIQVNNDVGLTFANGLRSILRQDPDVVMVGEMRDSETANLGVQAALTGHLVFSTLHTNSAAGVLPRLLDMDVEPFLIASTVNTVIGQRLVRRVSPHRDAYWSNPLETQMILETVGHLLPKTKEDVARVSEDLGYKDLPLANQRAYVLVKGRDTPATPHGYSGRAGLYEVMDVNEGIQDLIVRRATSNEIQRKAVEDGMITMRQDGYLKALQGITTLEEVNRVTSADTA</t>
  </si>
  <si>
    <t>MAL-LTDDIQDKLIELLINEGLIEKSVIDDALKRASENNKPLFSLLSEEGLLDNELLVHGVAQVSGVPYVNLSNSVISQDILSLLSSDVAERFMAVPLAEVQ----NRLAVAMIDANNVQAVDYLSNRIQRPIKVFMASEESVRHVLDQYKTDLSSVNVAAEASQEESLSE-AGNIKTIVQDSPISRALSTILEYAVRSHASDVHIEPLEKALKIRCRVDGVLREIMQLPKSIEPALVSRIKILSNLKIDEHRMPQDGQFAVNVAGKEVDLRIAISPVVWGEQVVVRLLDKSGSSFNLEDMGYAGRALRTIRKGIKRPNGMILTSGPTGSGKSTSLYALIKEIKNDTVNIVTLEDPVEYKMDGVNQIQVNAEVGLTFASGLRSILRQDPDIVMVGEIRDNETANLAIQAALTGHLVFSTLHTNSAAGVLPRLLDMGIEPFLIASTVNTIIGQRLVRRVARRRDIYQSSPLETQAIREAVGGLLPQTKEQVAQFAQDLGYESLPLATQTSFALARGKDTPQTPRGYSGRAGLYEVMDITEEIQNLIVKRATSAEIQRMAIQQGMITMRQDGYLKALNGITTIEEVNRV-AADTA</t>
  </si>
  <si>
    <t>MAL-LTDDIQDKLIKLLVDEGLIEKPVIDAAVKRAADVNKPLFSLLADEGILDNELLVHAVAQVSGVPYVNLENSMISQDILSLLPSDIAERFMAVPLAEVQ----NRLAVAMIDANNVQAVDYLSNRIQRPLKVFMASEESVRHVLDQYKTDLSTVNMAAQASQEEMRSE-TSDIKTIVQDSPISRALSTILEYAVKSHASDVHIEPLEKALKIRCRVDGVLREIMQLPKSIEPALVSRIKILSNLKIDEHRIPQDGQFAVSVAGKEVDLRIAISPVVWGEQVVIRLLDKTGNSFDLEDMGYAGRALRAIRKGIKRPNGMILTSGPTGSGKSTSLYALIKEIKDDTVNIVTLEDPVEYKIDGVNQIQVNAEVGLTFASGLRSILRQDPDIVMVGEIRDGETANLAVQAALTGHLVFSTLHTNSASGVLPRLLDMGIEPFLIASTVNTIIGQRLVRRVAKRRDLYQSSPLETQTIQSTVGHLLPQTKEQVAAFSQDLGYDSLPLASQSSFILAKGRDAPQTPHGYSGRAGLYEVMDVTEEIQNLIVKRATTAEIQKAAIQQGMITMRQDGYLKALNGITTLEEVNRV-AADTA</t>
  </si>
  <si>
    <t>MALHLTADIQEKLKSVLIEEGLVDAEVMQKSEAEAARTNRDLETVLINSDIVDEELIVHGIAYVSGVPYINLTSSIISQENLGLLRQDIAERLMAVPLAEVR----NRLAVAMVNAGDVQAVDYLSTQIQRPVKVFMASEASVKHVLDQYKTDLSAVDKAADVSQAESIQESAANIKTIVQDSPISRALSTILEYAVKTRASDVHVEPLEDYLLIRFRIDGVLREVMRLPKTIEPALVSRIKILSELKIDEHRIPQDGQFAVNVAQKEVDLRIAISPVIWGEQVVIRLLDKSGNNFDLEQMGYAGRALRRIREGIKRPNGMVLTSGPTGSGKSTSLYALIKEIKSESINIVTLEDPVEYKMPGVNQIQVNSEVGLTFANGLRSILRQDPDVVMVGEIRDSETAQLAVQAALTGHLVFSTLHTNSAAGVLPRLLDMGIEPFLIASTVNTVIGQRLVRRLAPQKEVYKSNNFETESINTTVGHLLPKTRDEVAAVSQDLGYDSLPLANQSEYDLAMGKNTPLTPGGYVGRAGLYEVMEITEDIQNLIVKHATSAEIQHMAVEQGMITMRQDGYLKALDGVTTLDEVNRV----TI</t>
  </si>
  <si>
    <t>-MSKSYVALDIGEKRIGVALARDDVKIAMAYDTLNVDGGEVQAIAEIIVREKADVLVVGYPRNQAGEPTKQTEFVERFIEQLRDIV--SKIVFQDESLTSVKAEEILNARNQPYAKGEVDALAASLILQDYLETH----</t>
  </si>
  <si>
    <t>-MAKQYLALDVGERRIGVASASSDVKIAVPGDWIDVDGKELDIIREMLIDESIDVLVVGYPRNQRGEPTAQTRYVEDFVDSLGQIE--SDVVFQDESLTSVKAENILASQKRPYSKGEIDSMAASIILQDYLEAQ----</t>
  </si>
  <si>
    <t>-MANRLLCLDVGEKRIGVAVADLGVKIAIPLTTIEVDGTEIEQILRLYGRENARTLVVGYPRNQQGETTAQTVFVEEFVKPLEEYI---NIEFQDESLTSVQAEQRLKSRGQNYTKGDIDSEAATIILQDYMETKYGY-</t>
  </si>
  <si>
    <t>-------MGILGSGLRDGLSLHPIRYPWAYDLYNQAVANTWFPNEVQLVQDLADFEKLSDDEKHALKTVISYLNPNELLINKSLAFGIYPYVNAAEAQLYLSKQMWEEANHFMTFEYIIETFPFDREEIYAAGFGKKSLADKADFQNKHLDVMLDPNLDIYSLEGKKDFVRSLVAYNIVLEGIWFYSGFMVGMSFRQRNLLRNVGSLLDWITRDENLHLTFGINLLLTILDENPELQTQEFAEEIRGLILQAVELEKAYNKDMLPKGILGLNADYVNQYVMHMTDRRLQELGFEPEYNVPNPAKWMAAANDTLELVNFFESTNTSYEVNTTK</t>
  </si>
  <si>
    <t>MTVSTQPKGILGSGLRDGLQLKPVRYQWAYDLYNQAVANTWFPNEVQLVQDLTDFEKMTDEEKHALKTVISYLNPNELLINKSLAFGIYPYVNAAEAHCYLSKQMWEEANHFMTFEYIIETFPFNREEIYAAGRGKQSLKDKSDFQLKYVGRMLNDKLDVTTTEGKKDFVRNLVAYNIVLEGIWFYSGFMVGMSFRRRNLLRNVGSLLDWITRDENLHLTFGINLLLTIMEENEDLQDPEFAEEIRGLILKAVELEEAYNKDMLPQGILGLNAEYVNQYVKFMTDRRLEELGFEKEYHVSNPAKWMAAANDTLELVNFFESTNTSYEVNSVK</t>
  </si>
  <si>
    <t>MTQTTQPQGILGSGLRDGLQLKPVRYQWAMDLYNQAVANTWFPNEVQLVQDLAAFEKLTDDEKHALKTVISYLNPNELLINKSLAFGIYPYVNAAEAHLYLSKQMWEEANHFMTFEYIIETFPFDRQEIYAAGYGKKSLKDKSDFQTKYVGRMLNDKLDVTTTEGKKDFVRNLVAYNIVLEGIWFYSGFMVGMSFRRRNLLRNVGSLLDWITKDENLHLTFGINLLLTILDENPDLQTQEFADEIRDLILQAVALEEAYNKDMLPKGILGLNADYVNQYVKFMTDRRLEELGFEKEYNVANPAKWMAAANDTLELVNFFESTNTNYEVNTVK</t>
  </si>
  <si>
    <t>-MKDNQTLGILGSGVRDGLQLKPVRYEWAYRLYNQAVANTWFPNEVQLVQDLADFKKLTEDEKNALKTVISYLNPNELLINKSLAFGIYPCVNAAECHLYLSKQMWEEANHFMTFEYIIETFPFNREEIYAAGWGKKSLADKAAFQTKYVTRMMEERPDVTTTEGKKDFVRNLVAYNIVLEGIWFYSGFMVGMSFRRRNLLRNVGTLLDWVTRDENLHLEFGINLLLTILHENPDLQDPEFADEIRNLILQAVELEEAYNRDMLPNGILGLNADYVNQYVKFMTDRRLEELGFEPEYHVANPAKWMAAANDTLELVNFFESTNTSYEVNTTK</t>
  </si>
  <si>
    <t>MADDDTASVKRVLSDDNASLEDKLKAIEQMVQQAQIEADMKAKATGEIVAPVDPADLTMCIGCQ</t>
  </si>
  <si>
    <t>MWKSFLKTEENLPMAGTKAGGLKAAQKNLAR-DPDFYAKIGRKGGKNGRTGGFAANPALARIAGAKGGRISRRTKKTVQKIAE---------------</t>
  </si>
  <si>
    <t>-------------MAGTKAGGLKAAQKNLAR-DPDFYAKIGRKGGKNGRTGGFAANPALARIAGAKGGRISRRTKKTVQKTAE---------------</t>
  </si>
  <si>
    <t>-------------MAGTKAGGQKAAATNKALHGSDFYAKIGAIGGKKGRTGGFAANPALARIAGAKGGRISRRGKKITADAV----------------</t>
  </si>
  <si>
    <t>MDQNADSNGAANQPPQPTKSAESYADQLATQLRKGFLAYCVLVICAQQPHYTGDLVKRLHQAELVVVEGTIYPLLGRLQRDGLLRYDWQESEQGPPRKYYALTEYGQRVMIELKQRIRTLSSTLKTLEKGAKS</t>
  </si>
  <si>
    <t>------------------MNPSDYAESLTIQLRKGFLVYCVLLSCAKQDQYAGDIVRRLSDSELMVVEGTIYPLLNRLQKYGYLLHEWRESEQGPPRKYYSLTDSGFQLVDELKHRIKMLNSSLKDLEKGVN-</t>
  </si>
  <si>
    <t>MKEDSNNKDNTAGTDQQYQKAVSYADNLSIQLRKGFIAYCVLVICAQRPHYTGDIIKVLREAEMVVVEGTVYPLLSRLYKDGLLKYEWQESEQGPPRKYYETTELGEYTCRELKNHLKKLNLTLKALEKGSKK</t>
  </si>
  <si>
    <t>MPKLKTHKGTAKRIKLTSTGKLTRQRAFGGHLLAKKSKSRKRAINTTATVTGSMAKNARRAMGV-</t>
  </si>
  <si>
    <t>MPKMKTHKGTAKRIKLTSTGKLTRRRAFGNHMLSKKSKSRKRNINTSAIIKGGIAKNVKRALGV-</t>
  </si>
  <si>
    <t>MPKLKTHKGTAKRIKLTSTGKLTRQRAFGGHFLAKKSKSRKRAINTTATVTGSMAKNARRAMGV-</t>
  </si>
  <si>
    <t>MPKLKTHKGTAKRIKLTSTGKLTRQRAFGGHFLAKKSKSRKRAINTTAKVTGSMAKNVRRAIGA-</t>
  </si>
  <si>
    <t>MPKLKTHKGTAKRVKLTSNGKITRRHAFGGHLLAKKSKSRKRAINAVTIVTGGMKKNIKTALGAK</t>
  </si>
  <si>
    <t>-MDKKRTIVVALGGNALQRQGEAASEQQQRVADETVRQLLPLIQAGHNVAIVHGNGPQVGNIVLHEEAINTPDVPSLPLEDSGAMSQGLIGFWLQQAFHDAFMVNQMNNR-AVSVITQTIVSLSDPAFQNPTKPIGPFY-SEDEAKTVASERGYTVKEDAGRGWRRVVPSPKPQTIVEADVIKALVHAGVTVVSTGGGGIPVLQDETGQLKGVAAVIDKDFGAAKLADLLDADTLLILTSVDAAKINFGKPDEQSLGEVSIEELQKHIDDGQFAAGSMLPKTQAALSFLDGKSGRTAIITSLDKTAEAINGSAGTIVKS-</t>
  </si>
  <si>
    <t>--MNRKTVVVALGGNALQKQGEASAHAQQRVADATARHLVPLILSGYRLVIVHGNGPQVGNIVLHEESINTAEVPTFPLDTCVAMSQGAIGFWLQQALIDEFSRRHMHSV-ASTIVTQVVVDKDDPAFKDPTKPIGVFYKTKDDASAAANGRGFVFKEDAGRGWRRVVPSPKPLRIVEEYTVKAMLDAGVTVITGGGGGVPVVETADEGLEGVEAVVDKDFTAAVVADAVDAEALVILTAVDNAMVDYGKPTARAIGRTTVQEMQRYVDAGQFAPGSMLPKVQAAMKFAQ-KPGRRAIIASLEHASDALDGQVGTIIES-</t>
  </si>
  <si>
    <t>---MPGKIVVALGGNALQKQGEASAHAQQDVADETARQLVPLILTGYQLVIVHGNGPQVGNIVLHEEAINTPEVPTFPLDTCVAMSQGAIGFWLQQALIDEFSRRQMKSV-ASTVVTQVVVDANDPAFSNPTKPIGVFYQTETEARQAANGRNFTFKEDAGRGWRRVVPSPKPQRIVEEYTVKAMIGAGVTVITGGGGGVPVVETVSDGLEGVEAVIDKDFTAAVVADTIDAEALVILTAVDGAMVDYGKPTARTIGRTNRQEMQRYIDENQFAPGSMLPKVQAALKFVE-KPGRRAIIASLGSAEQALAGQVGTIIEN-</t>
  </si>
  <si>
    <t>-MDKKRTIVVALGGNALQRQGEAASEQQQRVADETVRQLLPLIQAGHNVAIVHGNGPQVGNIVLHEEAINTADVPSLPLEDSGAMSQGLIGFWLQQALHDAFKVNQMNNR-AISVVTQTIVDLSDPAFQNPTKPIGPFY-SEEEAKTVASERGYTVKEDAGRGWRRVVPSPKPQTIVEADVIKALVHAGVTVVSTGGGGIPVLQDETGQLKGVAAVIDKDFGAAKLADLLEADTLLILTSVDAAKINFGKPDEQSLGEVSVDELQKHIDGGQFAAGSMLPKVQAALAFLAGKPGRTSIITSLDKTAEAINGSAGTIIKS-</t>
  </si>
  <si>
    <t>-MDNKRTIVVALGGNALQKQGEASSAQQQRVADETVRQLLPLIQAGHNVAIVHGNGPQVGNIVLHEEAINTADVPSLPLEDCGAMSQGLIGFWLQQALHDAFASNGIDRS-AVSMITQTIVDSSDPAFQNPTKPIGPFY-SEEEAKTVASERGYTVKEDAGRGWRRVVPSPKPQTIVEADVIKSLVSTGVTVVSTGGGGIPVLQDEAGQLKGVAAVIDKDFGAAKLADLLDADTLLILTSVDAAKINFGKPDEQPLEEVSMAELQKHIDDGQFAAGSMLPKTQAALSFLAGGTGRTAIITSLEKTAEAITGTAGTRIKS-</t>
  </si>
  <si>
    <t>MNDSKKTIVVALGGNALQKQGEASSVAQQRVADETIRQLLPLITAGHRVAIVHGNGPQVGNIVLHEEAINTTETPSLPLEDSGAMSQGLIGFWLQQAFHDAFKSKGINDKYAVSVVTQTVVDSSDPAFLNPTKPIGPFY-TEEEARKVEVERNYVVKEDAGRGWRRVVPSPKPQEIVESSVIRAMVSAGIVVVSTGGGGIPVLRAQDGTLHGVEAVIDKDFGAAKLADLLKADTLLILTAVDAAKINFNQPNEQSLREVSIEEMKKHIADNQFAAGSMLPKIQASLDFLESGKDRTAIITSLEKTSEAIDGQAGTIIKS-</t>
  </si>
  <si>
    <t>MLQKGEPEINKSIRINGAIRARELRIIGPDGEQLGIMSLKEALSKANDMNLDLVEISPGANPPVAKIIDWGKYQYQKMKDQQKNRRQA--KSGDLKQMRFGLKIGAGDLEVKLKKIRKFLEGGHKVRIQVVYKGREMAHKEIGYELIDKIMEHLSEDAILEQKPQMAGRNLSVVIRSK</t>
  </si>
  <si>
    <t>---MPKITNGHIITKNLDGTDHLDCLYRISLKALIYNDAGQILVVKEIDRTYWDLPGGGMDFGETIESSLKRELLEEVGYKGGLRYQLFDAS---------------------------------------------------------------------------</t>
  </si>
  <si>
    <t>MTLMTKTTKGHIITQNLDGTDHLDCLYRISLKALIYNDAGQILVVKEIDRTYWDLPGGGMDFGETIESSLKRELYEEVGYEGGLRYQLFDASDEMYIERIDANQICFYCRVWPDNFDFAPGEEGDEVMFIDPEELLIQESEVDAPARAYGVHMKWQELCSLKS----</t>
  </si>
  <si>
    <t>MTLMTKITKGHIITQNLDGTDHLDCLYRISLKALIYNDAGQILVVKEIDRTYWDLPGGGMDFGETIESSLKRELYEEVGYKGGLRYQLFDAS---------------------------------------------------------------------------</t>
  </si>
  <si>
    <t>MSTDKKLAEGHIFTTQPDGVMRQDYLFRVSIKAVIYNDDGELLVVKEHGLN-WGLPGGGLDFGETFEQALARELEEEVGYSGGFTFDVIDVADPMYLKGIDAYQVYVVCWVQPEDYDFSIGVDGEDMRFIDPNELDLFDDSQAKYAK-YF-HERLQERLERHYQVDS</t>
  </si>
  <si>
    <t>---MSKITNGHLITQDSDGATRYDYLYRISLKALIYNDAGQILVVKEINRTYWDLPGGGMDFGETIESSLKRELYEEVGYKGDLRYQIFDASDEMYIERINANQICFYFRVWPENFDFIPGEEGDEVMFINPEELLLQKGKVDAPARAYRAHMKWQDLK--------</t>
  </si>
  <si>
    <t>MAETHVPLKNFRNIGIIAHIDAGKTTTTEGILYRTGLTHKIGVVRGEGDGATTDWMAQEKERGITITSAAVTCFWKDHKINIIDTPGHIDFTAEVERSLRVLDGAVTVFDGKMGVEAQSETVWRQANKYGVPRICFVNKINQTGGDFYKSLESIHNRLSKQAFPVHLPIGFEKTINGVVDLIDMKAYTYDDYTDHELKVGEIPADMLEKAKNARSLLVENAVEADDELMMKFLDQGEEAITVDELKMALRKRVLAGDFYLVTGGDGRGVIVEKLLDLMVDFLPSPLDVD--EIWGKNPKTGDEVSRKPSDKEPLSALAFKIAADPFVGKLIFVRVYSGVLTSGSYVLNTTTGEKERIGRIVRMFADKREEISKVEAGDIAAVVGLKSTATGNTLADVAHPIALESIEFPEPPVSIAVEPKSKADQEKMALALQRLAEEDPTFRIHTDEETGQTIMSGMGELHLDILIDRMKREFKVEANIGEPQVAFRESIKGRSEVQGKHAKQSGGRGQYGDVWVRFEPNETGKGFEFVDEIKGGVVPQEYRPAVMKGIRETLEGGVIAGYPVVDVKATLYDGSYHDVDSSELAFSLAGSIAAREGIKQANPILLEPVMKVEVTTPEDFMGDIIGDLNSRRGRIDAMEDLMGGAKLIKAFVPLANMFGYTSDIRSMSQGRAASTMELAQYEEVPPNVAQEIIEKRNK--</t>
  </si>
  <si>
    <t>-MATNVPLKNFRNVGIIAHIDAGKTTTTEGILYRTGINHKIGEVKGDGDGATTDWMAQEKERGITITSAAVTCFWKGHKINIIDTPGHIDFTAEVERSLRVLDGAVTVFDGKMGVEAQSETVWRQANKYGVPRLCFINKINQTGGDFYKSLESIHTRLSKQAFPIHLPIGFEKDVCGVVDLVEMKAYTYKDYTDHELIEGEIPADMLEKAQNARSLLVENAVEADDDLMMKFLDEGEESITKDELKMALRKRVLAGDFFLVTGGDGRGVIVEKLLDIMTDYLPSPLDID--EIWGKNPKTGDEVGRKPDNKEPMAALAFKIAADPFVGKLIFVRVYSGVLKAGSYVLNTTTGEKERIGRIVRMHADKREDIDSVGAGDIAAVVGLKNTYTGNTLADAAHPIALESIEFPDPPVSIAVEPKTKADQEKMGIALQRLAEEDPTFRIHTDEDTGQTIMSGMGELHLEILIDRMKREFNVEANVGEPQVAYRETIKGTAEVQGKHAKQSGGRGQYGDVWVRFEPNETGKGFEFIDEIKGGVVPQEYRPAVQKGIVETLNGGVIAGYPVVDVKATLYDGSYHDVDSSELAFSLAGSLAARAGIKQANPVLLEPVMHVEVTTPEEFMGDIIGDLNSRRGRIEAMEDLMGGAKLIKAIVPLANMFGYTSDIRSMSQGRAASTMELAHYEEVPPNVAQEIIEKRSK--</t>
  </si>
  <si>
    <t>-MAATVPLQNFRNIGIIAHIDAGKTTTTEGILYRTGLTHKIGTVKGDDGGATTDWMAQEKERGITITSAAVTCFWKGHKINIIDTPGHIDFTAEVERSLRVLDGAVTVFDGKMGVEAQSETVWRQANKYNVPRICFINKINQTGGDFYKSVESIHNRLSKQAFPIHLPIGFEKDVCGVVDLIDMKAYTYDNYTDHELKVGEIPADMLEKAKHARSLLVENAVEADDGLMMKFFDEGEEAITIDELKSALRKRVLAGDFYLVTGGDGRGVIVEKLLDLMADYLPSPLDVD--EIWGKNPKTGDEVGRKPSDKEPMAALAFKIAADPFVGKLIFIRVYSGVLKAGSYVLNTTTGEKERIGRIVRMHADKREEIDSVGAGDIAAVVGLKNTFTGNTLADLSHPIALESIEFPEPPVSIAVEPKTKADQEKMGIALQRLAEEDPTFRIHTDEETGQTIMSGMGELHLEILIDRMKREFNVEANVGEPQVAFRETIKGTAEVQGKHAKQSGGRGQYGDVWVRFEPNEAGKGFEFIDEIKGGVVPQEYRPAVQKGIRETLDGGVIAGYPVVDVKATLYDGSYHDVDSSELAFSLAAHIATRAGIKQANPVLLEPVMKVEVTTPEEFMGDIIGDLNSRRGRIESMDDLMGGAKLIKAIVPLANMFGYTSDIRSMSQGRAASTMELAHYEEVPPNVAAEIIEKRNK--</t>
  </si>
  <si>
    <t>MAETNVPLKNFRNIGIIAHIDAGKTTTTEGILYRTGLTHKIGVVKGDGDGATTDWMAQEKERGITITSAAVTCFWKGHKINIIDTPGHIDFTAEVERSLRVLDGAVTVFDGKMGVEAQSETVWRQANKYGVPRICFINKINQTGGDFWKSLESIHNRLSKQAFPIHIPIGFEKTINGVVDLIDMKAYTYTDFSDHELVQGEIPADMLEKCQNARSLLVENAVEADDELMMKFLDQGEEAITIDELKSALRKRVLAGDFFLVTGGDGRGVIVEKVLDLMVDYLPSPLDVD--EIWGKNPKTGDEVSRKPDDKEPMSALAFKIATDPFVGKLIFIRVYSGVLNSGSYVLNTTTGDKERIGRIVRMHADKREDIDKISAGDIAAVVGLKNTGTGNTLTDPAHPIALESIEFPEPPVSIAVEPKSKADQEKMALALQRLAEEDPTFRIHTDEETGQTIMSGMGELHLDILIDRMKREFKVEANIGEPQVAFRESIKGKAEVQGKHAKQSGGRGQYGDVWVRFEPNEAGKGFEFVDEIKGGVVPQEYRPAVMKGIKETLEGGVIAGYPVVDVKATLYDGSYHDVDSSELAFSLAGSLAAREGIKQATPILLEPVMKVEVTTPEEFMGDIIGDLNSRRGRIDAMEDLMGGAKLIKAFVPLANMFGYTSDIRSMSQGRAASTMELAQYEEVPPNVAQEIIEKRNK--</t>
  </si>
  <si>
    <t>MAEKKYDLDKYRNIGIIAHIDAGKTTTTEGILYRTGINHKIGTVRGDDGGATTDWMDQERERGITITSAAVTCFWKGHKINIIDTPGHIDFTAEVERSLRVLDGAVTVFDGKMGVEAQTETVWRQANKYGVPRICFINKINQTGGDFYKSLESIHNRLSRYALAIHLPIGFEKDVNGVVDLIDMKAYTYKDFSDHELQVGEIPADMLEKAKNARALLVEAAVEADDELMEKFFESGEESITIDELKAALRKRVLGGDFYLVTGGDGRGVIVEKVLDLVADYLPSPLDVD--AIWGTDPKTGKEIERKPALDEPAAGLAFKIAADPFVGKLVFVRVYSGKITSGSYIMNSMTGNKERVGRIVRMHADKREDIDVIEAGDIAAIVGLKDTTTGATLCDLQHQIVLESIEFPDPPVSIAVEPKTKADQEKMGIALQRLAEEDPTFRVHTDEETGQTIMSGMGELHLDILIDRMKREFKVEANIGEPQVAFRETIRGTSEVQGKHAKQSGGRGQYGDVWVRFEPNEPGKGFEFFDEIKGGVVPQEYRPAVQKGIKETLEGGVIAGYPVVDIKATLYDGSYHDVDSSELAFSLAGSLAARAGIKQANPVLLEPVMKVEVTTPEEFMGDVIGDLNSRRGRIESMEDLQGGAKLIRAFVPLASMFGYTNDLRSMSQGRAASTMEIGQYEEVPPNIAQEIIEKRSK--</t>
  </si>
  <si>
    <t>MADAFDRSKPHVNVGTMGHVDHGKTTLTAAITAVLAKRLPSAVNKPVAYDQIDNAPEEKQRGITIASSHQEYESKNRHYAHVDMPGHADYVKNMITGAAQVDGAVLVIAATDGPMPQTREHVLLAKQVGVPKIVVFLNKMDMADEEMVELIEEEVRELLEKNGFD-KDAPIIKGSALKALEGEEKYEDAIMELVDAMDSYIPEPARDMDKPFIMPIEDVFSIKGRGTVATGRIEQGVVKLNDEVEIVGLKPTQKSVVTGIEAFKKSLDQGQAGDNAGVLLRGIERSDIERGQVLAKPGTITPHTEFEAEVYILKKEEGGRHTPFSKGYKPQFYFRTTDVTGEVELPADKEMVMPGDTVTFKVKLLAPIAMEQGLNFAIREGGRTVGAGVVTKINK</t>
  </si>
  <si>
    <t>MAD-FDRSKPHINVGTMGHVDHGKTTLTAAITHVLAKRLPSDVNKARDYADIDNAPEEKARGITIATSHQEYESEKRHYAHVDMPGHADYVKNMITGAAQIDGAILVVAANDGPLPQTREHVLLAHQVGVPKIVVFLNKMDLADPELVELVEMDVRELLTKNGYDGDNAPIIKGSATKALEGDKEAEDAIMELVKAMDDYFELPKRDLDKPFLMPIEDVFSIKGRGTVATGRIEQGVVKINDPVEIVGLKPTQSSVVTGIEAFKKTLDQGQAGDNAGLLLRGIEREQIERGQVIVKPGTLTPHTEFEAEVYILKKEEGGRHTPFSKGYKPQFYFRTTDVTGEVELPADKEMVMPGDQVTFKVKLLAPIAMDKGQDFAIREGGRTVGAGVVTNIIK</t>
  </si>
  <si>
    <t>MAD-FDRSKPHINVGTMGHVDHGKTTLTAAITHVLAKRLPSDVNKARDYADIDNAPEEKARGITIATSHQEYESENRHYAHVDMPGHADYVKNMITGAAQIDGAILVVAANDGPLPQTREHVLLAHQVGVPKIIVFLNKMDLADPELVELVEMDVRELLTKNGYDGDNTPIIKGSATKALEGDKESEDAIMELVKAMDDYFELPKRDLDKPFLMPIEDVFSIKGRGTVATGRIEQGVIKLNDPVEIVGLKPTQSSVVTGIEAFKKTLDQGQAGDNAGLLLRGIEREQIERGQVIVAPGTLTPHTEFEAEVYILKKEEGGRHTPFSKGYKPQFYFRTTDVTGEVELPADKEMVMPGDQVTFKVKLLAPIAMDKGQDFAIREGGRTVGAGVVTNIIK</t>
  </si>
  <si>
    <t>MADAFDRSKPHVNVGTMGHVDHGKTTLTAAITAVLAKRLPSAVNKPVAYDQIDNAPEEKQRGITIASSHQEYESPKRHYAHVDMPGHADYVKNMITGAAQVDGAVLVIAATDGPMPQTREHVLLAKQVGVPKLVVFLNKMDMADEEMVELIEEEVRELLEANGFD-KDAPIIKGSALKALEGEEKYEDAIMELVEAMDSYIPEPVRDMDKPFIMPIEDVFSIKGRGTVATGRIEQGVVKINDEVEIVGLKPTQKSVVTGIEAFKKSLDQGQAGDNAGVLLRGIERSDIERGQVLCKPGTITPHTEFEAEVYILKKEEGGRHTPFSKGYKPQFYFRTTDVTGEVELPADKEMVMPGDTVTFKVKLLAPIAMEQGLNFAIREGGRTVGAGVITKINK</t>
  </si>
  <si>
    <t>MADAFDRSKPHVNVGTMGHVDHGKTTLTAAITAVLAKRLPSAVNKPVAYNQIDNAPEERQRGITIAASHQEYESPKRHYAHVDMPGHADYVKNMITGAAQVDGAILVIAATDGPMPQTREHVLLAKQVGVPKIVVFLNKMDMADADMVELIEEEVRELLAKNGFD-ENAPIIKGSALKALEGDEKYEDSIMELVEAMDEYIPEPKRDLDKPFLMPIEDVFSIKGRGTVATGRIEQGVVKLNDEVEIVGLKP------------------------------------------------------------------------------------------------------------------------------------------------</t>
  </si>
  <si>
    <t>-MAQLKKNPPIIFDYKDVKTLQRYINV-YGQIEPISKTGLSEKQQRSLAVAIKRARHLALLPFVSSN-</t>
  </si>
  <si>
    <t>-MKRTKRPSPRYFDYKEVEVLRKYIDN-YGQIEPRSKTGLSAKSQRNLAVAIKRARHLALLPFVAS--</t>
  </si>
  <si>
    <t>MTKRLRKDAPVAFDYKDVKTLLRFIDP-YGQIEPIGKTGLTAKQQRQLAREIKRARHLALMPFVSQGQ</t>
  </si>
  <si>
    <t>MAKKMRKDAPVVFSYKEVKTLLRYISPVSGQIEPISKTGLSAKLQRMLAREVKRARHLALLPFVTRD-</t>
  </si>
  <si>
    <t>-MAQLKKNPPIIFDYKDVKTLQRYINV-YGQIEPISKTGLSEKQQRSLAVAIKRARHLALLPFVASN-</t>
  </si>
  <si>
    <t>-MAKVKKSTPVVFDYKDVKTLMRYINA-YGQIEPIGKTGLSEKQQRNLAVAIKRARHLGLLPFVANN-</t>
  </si>
  <si>
    <t>MAKRFKKDTPSHFDYKDAKTLLRFVDA-YGKIEPIGRTGLSVKQQRQLAVAIKRARHLALLPFVSNN-</t>
  </si>
  <si>
    <t>MYQPTDLKKGVVCQIDGKPYRVVEYGQKVMGRGGSIVNVKLKNLIDGSVIPKTFKGQERIEAAEVNNKTAQYLYNDGDKFYFMDPTSFEQFELAAEIVDDASKYLKEGDELSLQFFDGRVINVELPKNKYLEVTYTEDVVKGDTTSSVLKDATLETGLVVKVPAFIKQGDIISVDTSTGEYRERKK--</t>
  </si>
  <si>
    <t>MYGPTDLKKGRVIVVDGKPYQVIDYAQKVMGRGGSIVNVRIKNLIDGSVLAKTYKGQDKIEAAEVSHQVVQYLYSDAEKVYFMNPDTFEQFELPLDEASDVPSYLREGAEVQLQFFDGRVIAVDLPTSTPLKVEYTEDVVKGNTTSSVQKDAKLETGITIKVPAFIKNGDVIKVDTRDGSYIERMKD-</t>
  </si>
  <si>
    <t>MYQPTDLKKGIVCQIDGQPYRVMEYNQKVMGRGGSIVNVKLKNLITGAVIPKTFKGQEKIEPAEVTSRTVQYLYNDGSAFFFMDPASFEQFELPADTVGDAKQYLKEGDELALQFFGERVITVELPKNLYLEVTYTEDVVKGDTTSSVLKDATLETGAVVKVPAFIKVGDVISIDTTTGEYRERKK--</t>
  </si>
  <si>
    <t>MYQPTDLKKGVVCQIDGQPYRVTDYNQKVMGRGGSIVNVKLKNLITGAVIPKTFKGQDKIEPAEVTSKTVQYLYNDGSAFFFMDPNSFEQFELSADLVDEAKNFMKEGDELALQFFDGKVITVEMPKNVYLEVTYTEAVVKGDTTSSVLKDATLETGAIVKVPAFIKVGDIISIDTSTGEYRERKK--</t>
  </si>
  <si>
    <t>MYQPTDLKKGVVCQIDGKPYRVVEYGQKVMGRGGSIVNVKLKNLIDGSVIPKTFKGQERIEAAEVNNKTAQYLYNDGDKFYFMDPVSFEQFELAAEIVDDASKYLKEGDELNLQFFDGRVINVELPKNKYLEVTYTEDVVKGDTTSSVLKDATLETGLVVKVPAFIKQGDIISVDTSTGEYRERKK--</t>
  </si>
  <si>
    <t>MYQPTDLKKGTVCQIDGKPYRVVEYSQKVMGRGGSIVNVKLKNLIDGSVIPKTFKGQERIEMAEVSNKTVQYLYNDGSNFFFMDPESFEQFELPADIVDNASNFLKEGDELTLQFFDGKVINVELPKNLYLKVTYTEDVVKGDTTSSVMKDATMETGLVVKVPAFIKRGDIISVDTSTGEYRERKKGL</t>
  </si>
  <si>
    <t>MYQPTDLKKGTVCQIDGKPYRVIEYGQKVMGRGGSIVNVKLKNLIDGSVIPKTFKGQDKIEPADVTSKKVQYLYNTGDVFNFMDPENFEQFELSADTVDEAAEYLKEGEELNLQFFDGKVINVELPKNLYLEVTYTEDVVKGDTTSSVLKDATLETGKVIKVPAFIKTGDIVSVDTATGDYRERKK--</t>
  </si>
  <si>
    <t>--MKEINVVKRDGTKEPFDANKINTAILKACEGLPDQISKVVQVATELQLTLFDGITTEQLDEAVIQTVLQNVKDDPDYDKIAARLLLKTVYKQILGDYETAEELKKLHAREFPKFVKAAVKEGLLDKRMADGR-FDLKKLAAELDPARDDLSKYLGVVTNKNRYALRKQNGSPIETPQFTHMRIAMGLSYNESDPTTAAIEFYNHMSNLEYVPGGSTRVNAGGSFPQLSNCFLLNVDDDMESIAKAVRDTMWIAKGTGGIGIGFTKLRAAGSPVKTTNTESTGPIPFMKMIDTALFAVSRKGKKAGAAAIYMENWHLNFDQFVDLRQNSGDPYLRTRFANTAVFISDEFMKRVEKDQDWYLFDPAETPDLTELYGEEFSARYKEYIKIAEAGKLRTFDKVPARQQFKRILTSLQATSHPWLTWKDTINVRALNNNTGTIHLSNLCTEITLPQDKNNIATCNLVSINLSAFLGEDKTWDWDRLKEAARAAVRQLDNLCDITQTPIPEAMHSNQQTRAIGLGIMGLSDVLEKLGYCYESKEAYDLVDQLTEFISYHAIDQSADLAKELGSYPTFVGSGWSKGILPIDTVDKLSKDRGVKVKIDQKTRLDWDGLRKKVKKGMRNATLMAIAPTANIGHVAGTTPGIDPQFAQIFSRSTLNGKFLEVNHNLVRDLKKLGLWDNLKDEIFAAQGDIQDIDGIPQNIKDVYKTSFQLSPYAFIEVAARAQKWVDQAISRNMYLETRDIDEYVKIYSEAWKRGLKTTYYLHVKPRHQSEQTTVSVDKIAEQKVRTNSKVRGFGFAKINK-</t>
  </si>
  <si>
    <t>--MSDITVIKRDGSKEPFDANKINRSLMEASEGLPDQISKVVQVASELRLTLFNGITTEQLDEAVIQTALQNVKDDPDFDTIAARLLLKTMYKTLLGDYETDNELKALHAREFPKYIKQAVKDGLLDVRMADTNVFDLNILAAALDPTRDRLSKYLGVITNKNRYALRKNDGSPLEVPQFTNMRIAMGLSFNEPNPTEAAIRFYRHMSNLEYSPGGSTRVNAGGTFPQLSNCFVIDVNDDMESIAKSIHDTMWIAKGTGGIGISMSKLRAAGSPVKTTNTESTGPIPFMKMIDTALFAVSRKGKKAGAAALYMENWHLNFPQFIDLRQNSGDPYLRTRFANTAVFLSDEFMKRAENDQDWYLFDPAEASDLTELYGTAFSKRYREYIKLAEAGKLRTFKKLSARQQYRQILMSLQATSHPWLTWKDAINVRALNNNSGTIHLSNLCTEITLPQDSKNIAVCNLISLNLSAFLQHDKTWDWGRLEQATRSAVRQLDNLVDITSTPVEEAMHSNMQNRAVGLGYMGFADILEKLEISYESDTAYELIDQLSEFISYYAIDESANLAKERGSYPNFKGSGWSRGLLPIDTIAALSESRQQTVNISTKQRLDWETLRAKVKKGMRNATLMAIAPTANISHVTGTTPGLDPQFSQIFSRSTLNGKFLEVNHNLVAKLKELKLWDELKDELLINQGDIQGMEQIPQAVRDVYKTSFQLSPYAFIEVAARAQKWVDQAISRNMYLETRDIDEYEKIYREAWRRGLKTTYYLHVKPRHQSEQTTVAANKAEKIQKENKRKV-GFGFARKK--</t>
  </si>
  <si>
    <t>--MADITVVKRDGSQQPFDANKINLTLLAASEGLPDQIAKVAQIAAELQLTLFDGITTEQLDEALIQTAVQNVKDDPDFDTIAARLLLRTIYQQVLGDYTNEIELKKLHAQKFPIYIRQAAKEGLLDKRMADSQLFNLKKLAAALDPSKDSLSKYLGVVTNRNRYALRRQSGDPIEVPQFTNMRIAMGLSFNEVNPTEAAIKFYRHMANLEYSPGGSTRVNAGGSFPQLSNCFVMEVQDDMASIAKSISDTMFIAKGTGGIGISMNKLRAAGSPVKTTNTESTGPIPFMKMIDTALFAVSRKGKKAGAAAAYMENWHLNFSQFLDLRQNSGDPYLRTRFLDTAVFISDEFMKRVQGGQDWYLFDSAEVSDLNELYGEAFSRRYQEYIKLAEAGKINRFEVVPARQQFRQILSSLQATGHPWLTWKDAINLRALNNNTGTIHLSNLCTEITLPEDEHNIATCNLVSMNLSAFLNADKTWDWDRLAVSVRSATRQLDNLIDITNTPVTEAMYSNEQNRALGLGYMGLSDVLEKLEISYESEAAYDLVDQLTEFISYHAIDESANLAAERGSYPNFAGSGWSKGLLPVDTVDKLTTERGVKVKIDSKSRLDWEALRQKVKKGMRNATLMAIAPTANISHVAGTTPGLDPQFSQIFSRSTLNGKFLEVNANLVRKLKQLNLWESLKDDLLANQGDIQGFEQIPQAVRDVYKTSFQLSPYAFIEVAARAQKWVDQAISRNMYLESRDIDEYIEIYSEAWRRGLKTTYYLHVKPRHQSEQTTVTSQSVQKVRTDSAKRVSGFGFARRKQS</t>
  </si>
  <si>
    <t>--MKEINVIKRDGTKEPFDANKINTAILKACDGLPDQISKVVQVATELQLTLFDGITTEQLDEAVIQTVLQNVKDDPDYDKIAARLLLKTVYKQILGDYETAAELKKLHAREFPKFIKAAVKDGLLDKRMADGR-FDLKKLAAELDPARDDLSKYLGVVTNKNRYALRRQNGSPIETPQFTHMRIAMGLSYNETDPTAAAIEFYNHMSNLEYVPGGSTRVNAGGSFPQLSNCFLLNVDDDMESIAKAVRDTMWIAKGTGGIGIGFTKLRAAGSPVKTTNTESTGPIPFMKMIDTALFAVSRKGKKAGAAAIYIENWHLNFDQFVDLRQNSGDPYLRTRFANTAVFISDEFMKRVEKDQDWYLFDPAETPDLTELYGEDFSARYKEYVKMAEDGKLRTFDKVSARQQFKRILTSLQATSHPWLTWKDTINVRALNNNTGTIHLSNLCTEITLPQDKNNIATCNLVSINLSAFLSEDKTWDWDRLKEAARAAVRQLDNLCDITQTPIPEAMHSNQQTRAIGLGMMGFSDVLEKLGYCYESKEAYDLIDQLTEFISYHAIDQSADLAAELGSYPTFTGSGWSKGLLPIDTVDKLSKDRGVKVKIDQKTRLDWDSLRKKVKKGMRNATIMAIAPTANIGHVAGTTPGIDPQFAQIFSRSTLNGKFLEVNHNLVRDLKKLGLWDNLKDEIFAAQGDIQDIDGIPQNIKDVYKTSFQLSPYAFIEVAARAQKWVDQAISRNMYLETRDIDEYVKIYSEAWKRGLKTTYYLHVKPRHQSEQTTVSVDKIAEQKVRTNSKVRGFGFAKINK-</t>
  </si>
  <si>
    <t>-----------------------------------------------------------------------------------------------------------------------------------------------------------------------------------------------------------------------------------------------------------------------------------------------------------------------------------------------------------------------------------------------------------------------------------------------------------------------------------------------------------------------------------------------------------------------------------------------------ILPIDTVDKLSKDRGVKVKIDQKTRLDWDSLRKKVKKGMRNATLMAIAPTANIGHVAGTTPGIDPQFAQIFSRSTLNGKFLEVNHNLVRDLKKLGLWDNLKDEIFAAQGDIQDIDGIPQNIKDVYKTSFQLSPYAFIEVAARAQKWVDQAISRNMYLETRDIDEYVKIYSEAWKRGLKTTYYLHVKPRHQSEQTTVSVDKIAEQKVRTNSKVRGFGFAKINK-</t>
  </si>
  <si>
    <t>MSSFNIKVVKRDGTSEAFDANKINMELIAAAEGLPDQISKVAQISSEVQLTLFDGITTEQLNESIINTALQNIKDDPDFDVIASRLLLKTIYKSVLGDYKDSADLKKIHEIKFPEYLKEGIKLGLLDKRM-NGDIFDIPRLAAAIDPKKDELSKYIGVITNKNRYALRNSKGDALEVPQYTHMRIAMGLSYNAKNPTESALDFYNHMSNLDYLPGGSTRVNAGGTQPQLSNCFLMNVDDDMESIAKAVRDTMWIAKGTGGIGIGFTKLRSASSPVKTTNTESTGPIPFIKMIDTALFAVSRKGKKAGAAAIYMENWHLNFPQFIDLRQNSGDPYLRTRFANTAVFISDEFMKRVEQDEDWYLFDPAETSDLTELYGKEFSERYKEYIKLAEAGKLREFEKTSARQQFKQILTSLQATSHPWLTWKDTINVRALNNNTGTIHLSNLCTEITLPQDKDNIAVCNLVSINLSRHLNGNE-WDWRRLEDSVRSAIRQLDNLIDITKLSVPEAMYANKQTRALGLGVMGFTDVLERLRLAYDSEESYGLIDKLTEFISYHAIDESANLAQEFGSYPAFEGSGWSRGILPIDTIDILEKNRDVDVKISRDSSLDWDKLRSKIKKGMRNATVMAIAPTANIGHIAGTTPGLDPRFTQIFSRSTLNGKFLEVNPNLVRELKDRSLWNEVKDELLINQGDIQNIEAIPDEIKSVYKTSFQILPYAFIEVAARAQKWVDQAISRNMYLETRDIDEYVKIYSEAWRRGLKTTYYLHVKPRHQSEQTTVKSDKSAKIRQQDSRKV-GFGFARTKK-</t>
  </si>
  <si>
    <t>-MKSSIHPQDYRLVVFSDEQAGFAFLTRSTAQTTETIKWKDGKTYPLVKVHISSASHPFFTGEEKIIDTEGRVDRFKARQAAAEARRSQLANKAKKANARKAAKAAND---------------------</t>
  </si>
  <si>
    <t>-MKSSIHPQNYRPVVFSDDQAGFAFLTQSTAQTTDTIKWEDGNTYPLVKVHISSASHPFFTGEEKIIDTEGRVDRFKARQAAAEARRAELANKAKKANANKATKADSPKSDKKAKKSSK----------</t>
  </si>
  <si>
    <t>-MKSSIHPQDYRLVVFSDEVAGFAFLTRSTAQTKETIKWEDGQTYPLVKMHISSASHPFFTGEEKIIDTEGRVDRFKARMEKAAQQKAALANKAKKAAANRAKKAEKSIA-------------------</t>
  </si>
  <si>
    <t>MPRKVTKKLQRELKPDRRYQSVLVQRLINKSMLDGKKLAAERAVYAALETAAKKLDSEDPLAVFEKALKNVSPSFEVKSRRVGGANYQIPFPVQGHRQLHYAFSWLVQSARARSGMPYSQRLALEIVDAYNEAGAAFKKKEDTHKMAEANRAFAHFARG</t>
  </si>
  <si>
    <t>MPRKVTKKLQRTIKPDRKYQSVLVQRLINKSMLNGKKQVAERAVYSALEQAAKTLKSEEPLEVFEACIKNISPAFEVKSRRVGGANYQIPFPIQGHRQQHFAFMWLVQAARSKSGMSYSKRLATEIVDAVNETGIAFKKKEDTHKMAEANRAFAHFARG</t>
  </si>
  <si>
    <t>MPRKVTKKLQRQLQPDRKYQSVLVQRLINKSMLNGKKLAAERAVYDALAQAAKILKSEEPLEVFEKAINNISPAFEVKSRRVGGANYQIPFPIQGHRQQHFAFTWLVQAARSKSGMPYSKRLATEIVDACNETGIAFKKKEDTHKMAEANRAFAHFARS</t>
  </si>
  <si>
    <t>MPRKVTKKLQRQLQPDRRYQSVLVQRLINKSMLDGKKLAAERAVYTALETAAKKLDSEDPLAVFEKALKNVSPNFEVKSRRVGGANYQIPFPVQGHRQLHYAFSWLVQSARARSGMPYSQRLALEIVDAYNESGAAFKKKEDTHKMAEANRAFAHFARG</t>
  </si>
  <si>
    <t>MPRKVTKKLQRQLKPDRKYQSILVQRLINKSMLDGKKLAAERAVYSALEQAAKKLESEEPLEIFEKALKNISPNFEVKSRRVGGANYQIPFPVQGHRQMHYAFSWLVQAARARSGMPYEKRLALEIVDAYNEAGAAYKKKEDTHKMAEANRAFAHFARG</t>
  </si>
  <si>
    <t>MARIAGVVIPTEKQVQIALTYIYGIGPKHASSILAAAKIEPTTRVKDLTEAEENKIREIIDSEYTVEGDLQRLVTNNIKRLKDINAYRGLRHKAGLPTRGQRTRTNARTRKGRAIAVGGTQPKAASKT</t>
  </si>
  <si>
    <t>MARIAGVVIPSDKQVQIALTYIYGIGPKYSRDILAAAKIKPTTRVKDLTEAEEQKLRDIIDKDYVTEGDLQRLVTNNIKRLKDIGSYRGLRHKNGLPTRGQRTRTNARTRKGKAIAVGGTQPKAASKT</t>
  </si>
  <si>
    <t>MARISGVVIPSEKQVQISLTYIYGIGPKYARDILAAAKIEPTTRVKDLTEAEEQKIRDIIDNNYTTEGDLQRLVTNNIKRLKDVNSYRGLRHKSGLPVRGQRTRTNARTRKGRAIAVGGTQPKAASKT</t>
  </si>
  <si>
    <t>MPTINQLVRKPRQTAKKKSKSPALGRIHNALKTRYYDQNAPLKRGVCVRVTTKTPKKPNSALRKVARVKLNNGYEVWAYIGGEGHNLQEHAVVLIRGGRVPDLPGVRYHIVRGALDLQGVNNRKKGRSKYGTKKGDK</t>
  </si>
  <si>
    <t>MPTINQLVRKSRKTAAKKSKSPALGRIHNALKVRYYNQNAPLKRGVCVKVTTKTPKKPNSALRKVARVRLTNGYEVWAYIGGEGHNLQEHAVVLVRGGRVPDLPGVRYHIVRGALDLQGVSKRKQGRSKYGTKKEDK</t>
  </si>
  <si>
    <t>MPTINQLVRKPRQTASKKSKSPALGRIHNALKVRYYNQNAPLKRGVCVKVTTKTPKKPNSALRKVARVRLTNGHEVWAYIGGEGHNLQEHAVVLVRGGRVPDLPGVRYHVVRGALDLQGVSKRKQGRSKYGTKKEDK</t>
  </si>
  <si>
    <t>MPTINQLVRKPRQTAKKKSKSPALGRIHNALKTRYYDQNAPLKRGVCVRVTTKTPKKPNSALRKVARVKLNNGYEVWAYIGGEGHNLQEHAVVLIRGGRVPDLPGVRYHIVRGALDLQGVNNRKRGRSKYGTKKGDK</t>
  </si>
  <si>
    <t>MPTINQLVRKPRKVAGKKSKSPALGRIHNALKVRYYNQDAPLKRGVCIRVTTKTPKKPNSALRKVARVRLTNNHEVWAYIGGEGHNLQEHAVVLVRGGRVPDLPGVRYHIVRGALDLQGVNGRKQGRSKYGTKKGDK</t>
  </si>
  <si>
    <t>---MDRFIKLDNGV----DEDHLPLIVIVGPTASGKTSLAIQLAKKYRGEIICADSRTVYCGMNIGTAKPSLGEQQGVSHWGLDLVDPGDSFSVSQFKDYACQKIKEIRSRGNIPFLVGGTGLYIDSVIFDFQF-GVKYSKEKRANLQEMTISELQQYCVNHDVALPENSKNKRYLIRAIERAGKKSSGLEVPLSNTIVVGITTDKQLLKQRITDRAKKMFKDGVVEETIELANSAGWCNEAMTGNVYPIIKKLIEKEIDEDQAVREFIVSDVNLVKRQLTWFRRNSFIEWGDVHSCEQYLSRVL-----DSK-</t>
  </si>
  <si>
    <t>--MAAGAVNVNE------NENENPLIVIVGPTASGKTSLAIKVAQQFSGEIISADSRAIYRGLDIGTAKPSMKERDGVVHWGFDLVNPGERFTVADFKRYADAKIVDIRLRGKVPILVGGTGLYVDSVIYDYTFTAASNDLELRTKFEQKSLADLQNYCNKHNIKLPENNKNRRYIINAIARNGALPQKNTDKYKDKILVGIMTDKTVLKERIRKRAKTIVNDTTINEAVQAAQTWGWDNEAMTGNVYPLIRKYVAGKLTHSELEEKFCTLDWRLAKRQLTWLRRNSEIVWCDFGRAYSYIAQRL-----ADR-</t>
  </si>
  <si>
    <t>MKKLAAAVERDNKLLAAADVTDLPLVVIAGPTASGKTELAIRIAKKFNGEVISADSRAIYRGLDIGTAKPTSEEQQGIAHWGIDIVDPGERFTTANFKVYAQRKISEIRSRGHLPIIAGGTGLYIDSVLYDFKFTAYSNNLDERRKLENKSLEQLIYHCEKNNIKLPKNIKNKRHIINAILRKGEDPLKNDKIISNTILVGIATDRDILRSRIEERAKTIVSNTTINEAICAAEKWGWYNEAMTGNVYPLIKQYLDGTINEIELERKLCVLDWRLAKRQLTWLRRNKDIKWFSIDEAWTYIVNNL-----DKNS</t>
  </si>
  <si>
    <t>--MASEFIG---------SRSKLPLIVIVGPTGSGKTSLAVSLARKYGGEIICADSRTVYRGMDIGTAKPSLREQRTVPHWGIDLVDPGASFSAAQFKDYTNRKIEEIRSRGNIPFLVGGTGLYVDAVVFDFEF-GNDYDKDRRNKLQKMTVAQLQDYCIKQDISLPENNKNKRYLIRSIELAGQKVSRQSAPLGNAIIVGITTKKDLLTQRITDRAKKMFNDGVVKETIILGCQYGWTNEAMTGNVYPIIKKVVDGSMDQSQAVQEFIKRDIGLVRRQLTWFRRNPFIEWGDIDSCEHYLSRLL-----DDK-</t>
  </si>
  <si>
    <t>------------------MKNSLPLIVIVGPTASGKTGLSIKLAKKFNGEIISADSRAIYRGLDIGTAKPSIEERQGIIHWGIDLVNPGEYYTVADFKRYAGTKIDDIRSRGHLPILVGGSGLYIDAILFNFEF-GNLPIVEKRTTLQKMDILELQSYCVKNNIKLPDNIRNKRHLIRTIERDGIRGERSKCPPNNTIVVGITTLKKTLHERIAKRAECMIKNNVVNEATAAADKFGWSNEAMTGNIYSIIKKHKKCVLNEKEMLQEFIKSDMRLVKRQMTWFRKNPFIVWGDLTSCEHYLEQILEGGQLESK-</t>
  </si>
  <si>
    <t>MSHVKAGGSSDNTHKSAGRRNGVKRFGGQKVNQGEVLVRQTGSTKVAGPGTYISRNYTIHAAKSGTVVFKHIKKPSFTGNTHPRTQVCVE</t>
  </si>
  <si>
    <t>MSKVKAGGSSKNIHNNAGQRLGVKRFGGQKVTAGQVLVRQTGATKIAGDGTYVSRNFTIHAAKDGVVGFKQVKKTKFTGKTERRTQVVVL</t>
  </si>
  <si>
    <t>MSKVKAGGSARNTRDSVGQRLGVKCFGGQKVNAGQVLVRQTGATKIAGNGTYVSKNYTIHAAKAGTVSFKKVKKTRFTGKTQRRTQVCVD</t>
  </si>
  <si>
    <t>MSKVKAGGSSKNIHNNAGQRLGVKRFGGQKVSSGEVLVRQTGATKIAGEGTYMSRNYTIHAAKDGVVTFKKVKKTLFTGRNVPRTQVTVL</t>
  </si>
  <si>
    <t>MLDIRYIREYADRVQESAKNKGYDDVSIARLLDTDEQRRQLQQQVDELRTRRNEIAGQMRG--GKPAPELVEKGRSLKGKLAELESELHDVDADFQAQMDAVPNVTLEDVPLGGEEDSVEVKAWGDKRQSAGDHLEFATQRGWLDFERGAKVAGTKFYYIKGDLMLLENAIYQYALNLLISKGFTPMTVPHMVSGRVARGSGFAPKSHKESNEYFIDGEDTMLIGTAEAPLTGFHADEIIDEKKLPLLYAGYSPCYRKEAGAAGKFSRGLFRVHQFNKLEMYIFCTPEQSVQMHEKILSIEEEIWQNLGVPYHVVNIAAGDLGAPAAKKYDIEYWSPVDNQYRELTSCSNCTDFQARNLNIRVRRSDGSLQVLHTLNGTAVSLARSLVAIIENYQTDDGKLRVPEVLRSYLGNREEL</t>
  </si>
  <si>
    <t>MPAVSVWAAELLQGNATSDDDRSVYTPFCGIMTPMNAQEIRKKYLEFYQQRGHAIVKRAPLILHDDPTTLFTGSGMQPMIPFLLGEPHPRGTRIADSQTCLRAQDIDDIGDNRHTTFFEMLGNWSLGDYFKQEQIPWMFEFLTEVVGLDPARLYVTCYRGNDKFGIPKDQEAADLWAKLFADKGLSHGQADIGSEADGYARGVHEGERIFFYDGTKNWWSRNGSEATTPVGDPCGPDSEMFYLFD-TPHD-PAFGEHCHPNCDCGRFMEIGNNVFMAYKKVAEGEFEPLAKPNIDHGSGLERIAAAANNNPDVFRVSLLWPIIEKLEQLSGKTYAAHTESMRVIADHLRAATFMAVDGCVPSNKEQGYVMRRLLRRAIRFANELGVKEDFFEEIIPVIADLYVNDFPEIAEHRDKIIITLMKEEKAFTRTLFKGVRHLRKFVED------------------GLTGVELFTLYDTYGFPVELSTEIARREGVKLDADWRVQFDAKMQEQRQRSQTARKGQFHGGLEGAEPIHLKYHTATHLLGAALRKVLNAPDLQQHGSNITTERLRFDFNHD-KLTPAEKQAVEDQVNAWIDADLPVNYRVYPTDEALR-MGAIGAFGERYGSEVKVYSIGEGDNCVSFEVCGGPHVRHTGELKAGGKQFKIIKEESSSAGIRRIKAVLR</t>
  </si>
  <si>
    <t>----------MQPLKKRASDLSEQIHSAYETLYIDAKAKELAAIDRQLADSNVWANVERAQQLSRESAALRAQIEPWQVLRSQTNDIVELMDLGDDSMIAEFDEQISALEAEYANRRRDLLFQGEYDDYAAIVKLSSGAGGTDAQDWTEMLERMYLRWAEKHDMHVELVERSAGDEAGIKNATYIMRGSYAYGWLKSEHGVHRLVRLSPFNADNLRQTSFALVEIMPEIAAPDEVQIADKDLRIDIYRSGGNGGQGVNTTDSAVRITHIPTGIVVAIQNERSQIQNKETALKILKSRLAQMQLEQHAETLADLRAGESASWGAQIRNYVLHPYTLVKDTRTKYEDRDATAVLDGKLDGFMSAYLTWTVDSAHTNSSNI</t>
  </si>
  <si>
    <t>----------MQPLRKQAEDLHARVASACQALHIDARAEELAVLDEQLADSNVWANFERAQMLTRQAASLRSQIEPWQILRSQVSDIIELMDLGDDSMLVEFTEQLAALEAEYQERRKDLLFSGEYDNRAAILKLSAGAGGTDAQDWAEMLERMYLRWAEKHDMQTELVERSTDEEAGIKNATYIIRGAFAYGKLRSEHGVHRLVRLSPFNADNLRQTSFALVEIMPEMDAPGEVEIDDKDLRIDIYRSGGNGGQGVNTTDSAVRITHLPTGTVVAIQNERSQLQNKETALKILKSRLAQMQLEQRAETLADLRAGESASWGAQIRNYVLHPYTLVKDTRTKFETHNARGVLDGDIDGFIEAYLEQQAATE-------</t>
  </si>
  <si>
    <t>----------MQPLKKKIGELEKEIEQAKETLKFSELEQKLAELDEQLNQPEIWNNPDHAQELTKHAASLRQTVEPWQTLTVQVGDMAELMELGDDDLLPEFQTQVAAIEKAFEIHKTDLLFSGEYDNRSAIVRISAGVGGLDAQDFAAMLERMYLRWAEKSGMKTDTLERSTNDDAGIKTVVLEISGPFAYGKMRSENGVHRLVRLSPFNADNLRQTSFALVEVLPKIDTPDEIAIDPNDLRIDVYRSGGKGGQGVNTTDSAVRVTHIPTGITVAIQNERSQIQNKEMALKILRSKLLAMKLEQHAEALSDLRAGESANWGSQIRNYVLHPYTLVKDTRTKYENRNAQGVLDGDIDEFITAYLEQNANSKNI-----</t>
  </si>
  <si>
    <t>MTAKNGTIEYMQPLKKKIGELKKEIAQAKSALKFADLEQNLAELDEQLNQPEIWHNPDEAQALAKKVASLRQTVEPWQTLGVQLADIAELMELGDDDLLPEFEAQVAALEQEFTQRKTDLLFSGPYDNREAVVRISAGVGGLDAQDFAAMLERMYLRWAEKLGMKADTLERSTNDDAGIKTAVLEISGPFAYGKLRSENGVHRLGRLSPFNADNLRQTSFALVEVLPKIDTPDEIAIDPSDLRIDVYRSGGKGGQGVNTTDSAVRVTHVPTGITVAIQNERSQIQNKETALKILRSKLLAMKLEQHAETLSDLRAGESANWGSQIRNYVLHPYTLVKDTRTKHENRNAQGVLDGDIDEFIEAYLQKTQ----------</t>
  </si>
  <si>
    <t>----------MDQIHKRLDELRSDFHHVYEGLSINDERAKLKQIEQELLQPEIWNNPSHAAKLNKKASDLHTALQPWLALEMQINDITELMELGGEELEKEFRDQLTAMEKDFTNLKKLLAFSGKYDNYNAIIRITAGVGGTDAQDFAEMLERMYLRFAEKSSLEAKIVERSSGDEAGLKTSVIEINGPYAYGRLHSEHGVHRLVRLSPFNSDNLRQTSFALVEVLPQIETADEVNINDKDLRIDVYRSGGRGGQGVNTTDSAVRITHLPTGITVAIQNERSQIQNKETALKILRSKLVQIQTEQHAETINDLRAGESANWGSQIRNYILHPYTLIKDTRTKYEEKNAKDVLDGKIDGFIDAYIESNLQADL------</t>
  </si>
  <si>
    <t>-----------------------------------------------------------------------LIIFATVIASNVLADSVAELSKKVDMSIYLRTGTTEQQAKPVIHALRQLSNVEDVTFISSEQARAQNAQNNKTDQDVLEAISQATNKLPAVIRINLKNINDTTQLDGFVKENKELKPIISPNRAPSFAGSRRNAIENIGRWANFAQRAGLAASILFVVISSLIVFNTIRMAIFNRKDEIEMMKLIGAEKSFIRGPFLVEAVVYGCIAAVLATTIGVSLFVAASEKLQSYGIATANTTNALTMYLGVVLLVMIGLGALIGVISSALATRRYLKI</t>
  </si>
  <si>
    <t>MRRDKVKTAAAKKKSRREDKKNTGARALTRQRRSRQRKWLTFVRMCRYGVNNFTRNAWLTIAATAVMTITLLIIFTTVVARNILADSVTELSKKVDMSIYLKTGTTEEQAKPIIADLRKLHNVERVEFVSSEKARQQSAEDNKADQDILDALNQAANKMPAVIRVNLENINDTDSLSDFVKTNKPLKKIIDDKREPSFAGDRRDAIENIGRWTDFAQRAGLAASVLFVVISSLIVFNTIRMAIFNRKSEIEMMKLIGADKSFIRGPFLVEAMVYGCIAAVVATAIGVGVFATISGKLQAYGIAAVATSHFLVNNLLLVLLSMMLLGSLIGIISSTLATRRYLKL</t>
  </si>
  <si>
    <t>----------------MKSSKSSKSKDNIRIRQ-RRRGWLTFVRMCRYGINNFSRNAWLTIAATAVMSVTLIIVFMTLSARQILVDTVSNVSKRADMSIYLKGDTPEKTINTIKSRIEKLDNVDSVKYISAAEAREKQAEQNKDDPDTLEAIRESSNEMSATLRVSVKELNNQQSLNNFVKTDDLYKKYKDPRREPSFSGERQQAIKTVGNWVRLASIGGSIATVVFVVISSLVVFNTIRMAIFNRKDEIEMMKLIGAERSFIRGPFIVEAIMYGFIAAIIATVAGYSLLFFAHDPMTKYGIPVDNLLGHLTVYGGLVFLGMILVGATIGVASSWVATRKYLKL</t>
  </si>
  <si>
    <t>------------MTKAKTRKKPVSSKEAVRIKQ-RRRGWLTFVRMCRYGINSFSRNAWLTVAATAVMSITLLIVFMTMSARQILLDTASNISKQADMSIYLKGDTPEKEVNAIKSRIAKLDNVVGVKYVSAEEARDQQAKQYEDDPEALEAIKESSNEMSATLRISVEDLNNQKSLENFIKTDKLYKKYKDPRQEPSFSGDRQQALKTVGDWVHLASIGGSIATVVFVVISSLVVFNTIRMAIFNRKDEIQMMKLIGAERSFIRGPFIVEAVMYGFIAAIIATIAGYSLLFFVREPMTRYGIPAEGLLSSLTMYVGLVLLAMIVIGAFIGVVSSWIATRKYLKL</t>
  </si>
  <si>
    <t>----------------MSRKKKIPAKEFALQKR-KRRQWITFVRMCRYGVHNFSRNAWLTAAATAMMTLTLFVIMVSLIARNVLIDTTTVIRDKVDISLYIKHDAPQKELNKMQNDISKLNGVKTVTFITPQQARQDYIETNKDRPELINALNIANTKFSSVIRVNLTDVNNTVSLEKYAAENKTYLKYKDPKRDASFAGDRRVAVDSIGRWVNFAEKMGLVISVVLITISSLVVFNTIRMAIFNRKEEIQMMKLIGADKGFIRGPFIVEAIVYGFIAAVIAMGLGVSGLMLSRVKLETYGIQIESTMHIIIAYAPFVLLGLIVIGAIIGIISSLLATRRYLKI</t>
  </si>
  <si>
    <t>MFEIEYKGANAVIITTKKLRVVFDPNLEIVGGKNVSVNNDVEVATEDRFAVVDSTPRLLFSGPGEYEVGDISLLGIPARRHIDAADDVKKSTIYKITIGEAKGVVVGNIENKLTDDQLEDIGVVDFAILPVGGNGYTLDAMGATSIIRQLDPKVVIPVHYNDATLHYEVPQDGVDEFVKNLGAPVVEAGPKWKLKKITDLPDNLTVVQISKS-</t>
  </si>
  <si>
    <t>MFDIEYKGGNAVVISSKKTSLVVDPKVSLLGLKDLKVKDLVEFVTESRFATGRSDAQVIINSPGEYEVGDFTIIGIAATRHIDTPDDEKRSTIYRVECGEVSLGIIGNIAPGLSDEQLEALGVIDILIVPVGGGGYTLDATSAVSIVRAIDPKVVIPVHYRDAALQYEVPQDEVETFIKELGAPV-ENVTKFKVKNDSSLPSVLTTVVVARS-</t>
  </si>
  <si>
    <t>MFDIEYKGGNTIVLSGKKTTIITDPKLSLIGLKDAKTTGCVELATEDRFAVKADGAKLVVNGPGEYEIGDFVIKGIAAVRHLDSGSNEKLDTIYRVECGNVAIGVIGNIEPKLNDDQLENLGVIDILIVPVGGSGYTLDATSAVALVRAISPKVVVPIHYADSGISYEVPQDSAEVFVKEMGAPV-ENVSKLKVKNDSSLPTVLTTYILSRTR</t>
  </si>
  <si>
    <t>MFEIEYKGANAVVINTRKLRVVFDPNLEIAGGKNVAVNNDIEVVTEDRLSNVESSPKLLFNGPGEYEVGDISILGILARRHIDAGSDVRKTTIYRITVGEVKGVVVGNVEDGLSDDQLENIGVVDFAILPVGGGGYTLDAVGATKVVRQLDAKVVIPVHYRDSNLNYEVPQADLDEFLKTLGAPVIEAEQKWKLKKSADLPGSLTIVKISRS-</t>
  </si>
  <si>
    <t>MFDIEYKGANTIAFATKKVRVVFDPNLAVAGAKNVSVKDSVEVVTEDRFAVTDPAPRLLLNGPGEYEVGDVAISGIPARRHIDTDADGKKSTIYKISVGDVRGVVIGNIQPKLSDDQLEDIGVVDFAIIPVGGSGYTLDAVSACSMVRQLDPKVVIPVHYADSSINYEVPQAGVEDFMKELNANVVEAGLKWRLKKPADLPDSLTVVQISKT-</t>
  </si>
  <si>
    <t>MFDIEYNGGNSVTISTKNTKLVFDPKRSLIGLKDMNTEGSVEVGTEDRFLLNYNGSKVSICSPGEYEVGDFSIKGIAAQRHIDSTETNKRSVIYKVEVGDIHIAVLGNIAPAITDNQLEDLGVIDILIIPVGGSGYTLDATSAVNIIRQIEPKIVVPVHYADENLRYEVPQDDIQTFIHELNAHG-ESMSKLKIKSASNIPESMTVVHLSLNK</t>
  </si>
  <si>
    <t>MKQRSTT-PVSSKGIVTRSALVAAAVLMGTATPFMLAGRVFADQYDEQIKQLQSESDNYKQQASALGVLAGNLQTELDKLTAQKTELQRQISQSQAKRDKLDQDIVSTKKKIADTKDALGDIVADMYVDDSISPLEMLASSNNIGDYVDKQEYRSSMQESLSNTIKQINKLKTQLEKQKKDVENVIKDQEAQKQSLAAKEAEQAKLVEETKGQESAYQALVSQRSSEIESLRAQQAAAMAAAA--------RRYNINIGSGSASGGGYPSVWADAEQDTIVDSWGLYNRECVSYTAWKVASTGRFVPHFGGAGNANQWPSTTARYNIANGSTPKAGSVAIQYVGVYGHAMYVEAVNSDGTITVSDYNNNSDGLGWGRYH-----HYSRSAAGLTYIYF</t>
  </si>
  <si>
    <t>MKLQSTTMSVSKQSLAARAAYIACAVLVTVSMPIQLSKTVFADQYDDQIKSAQNEANENNSQANELAMMASTYQEELRQLESQSRLIQEQITKSQSRYNQLSKDIKTSQNKIDESKDALGDVIVEYSITQSITPLEMVASKGNIADVVDSISQQSAMQKKLTETVDEINRLKKKLEGQQKAVQRELETQKAQRAQLAAKESEKQKLIEDTKGEENAYRERANANNLRVEQLRAAQAEANARAAQAAMRSNGGSSQVSIPAGEPGGGGYPGAWASAPLDAYIDPWGLYTRECVSYVAWKIHSTGRYVPHFNGAGNANEWPSTAARHGISSGSTPKAGAAAVMNIGYYGHVMYVESVNGDGTITVSDYNFAWDGL----YR-----KYTRSAAGLTYVYF</t>
  </si>
  <si>
    <t>MAQRIRKDDTVKIISGAHKGTTGKVLAVNPKDGTAFVEGVGLGHRHVKPNQLNPRGGKKDIHKPVNLSKLALVVDEKSGKTSRVGYVVN-DGAKTRVARQLKNKEIN</t>
  </si>
  <si>
    <t>MTQRIHKDDTVKIIAGANKGTTGKVLAVLPQQNAALVEGVGAKTRHIKPSQLNPRGGKKDIQVPVDLSKLALVVDEKSGQTSRIGYAAK-DGAKVRVARQLNNKEIK</t>
  </si>
  <si>
    <t>-----------MAKTLTGVVTSDAADKTITVTVTSRETHPIYKKQYTVTRKYAAHDEKNDARKGDTVRIVETRPISRRKSFQLDEIVKRSVGSVELKSDVNSEVNDKVDYDHDTEEEK-</t>
  </si>
  <si>
    <t>MQLSRKKEKSNMAKTLTGIVTSDVRDKTITVTVTSRETHPLYGKQYTVSRKYTAHDENDEAHIGDRVRIVETRPLSKTKSFKLDVIEEKARGRVELKEGIEEA----------------</t>
  </si>
  <si>
    <t>MAKKSMVARDKKRMKMIAKFAAKRAELKELGDLDGLQKLPRNSSPTRHKNRDSISGRPRGYMRQFGLSRINFREKAAKGEIPGITKSSW</t>
  </si>
  <si>
    <t>MAKKSMIARDKKRLALIEKFSEKRATLKAEGDLDALQKLPRNSSPSRRKNRDMLDGRPRGYMRRFGMNRIRFREEASKGNIPGVTKSSW</t>
  </si>
  <si>
    <t>MAKKSMIARDKKRLKLIKKFAAKRAALKAT-DPDALQKLPRNSSPTRRKFRDMSDGRPRGYMRRFGMSRIRFREEASKGNIPGVTKSSW</t>
  </si>
  <si>
    <t>MAKKSMVARDKKRLKMIAKYAAKRAELKELGDLDGLQKLPRNSSPTRHKNRDSISGRPRGYMRQFGLSRINFREKAAKGEIPGITKSSW</t>
  </si>
  <si>
    <t>MSMQTTDPIADLLTRIRNAKLVGKTEVRVPSSKMKKVIAEQLVKNGYLADVKLEDAKPRGVLVVTINEKGTNSTINEITRISKPGRRVYVGASEIPKVKSGRGLVLISTSKGVMTGAEAVKAKLGGELLLKVY</t>
  </si>
  <si>
    <t>MSLQSTDPIADLLTRIRNAALVGKTEIRVPTSKLKKVVAEQLVKNHYLAGVKVEDGKPRGTLVVKLAKDGENCPITEITRVSKPGRRVYTAASDIPKVKQGRGIVLVSTSKGVMTGAEAAKAKLGGEVLLKVY</t>
  </si>
  <si>
    <t>MSLQSTDPIADLLTRIRNAALVGKTEVRVPTSKLKKIVAEQLVKNHYLADVKLEDGKPRGTLVITINNNGENAAFTELARVSKPGRRIYVSSADIPKVKQGRGIVLVSTSKGVMTGAEAVKNKLGGEVLLKVY</t>
  </si>
  <si>
    <t>MSMQTTDPIADLLTRIRNAKLVGKTEVRVPSSKMKKVIAEQLVKNGYLADVKLEDAKPRGVLVVTINEEGTNSTINEITRVSKPGRRVYVGASEIPKVKSGRGLVLISTSKGVMTGAEAAKAKLGGELLLKVY</t>
  </si>
  <si>
    <t>MSMQTTDPIADLLTRIRNAKMVGKTEVRVPASKMKKVIAEQLVKSGYLENVKLEDAKPRGVLAIDINKPGENSVINEITRISKPGRRVYIKSTEIPKVKSGRGIVLISTSKGIMTGSEAAKANLGGELLLKVY</t>
  </si>
  <si>
    <t>MFDTNPYEEKMNAAFSFFQDELKKVRTGRAHAGMLDGVMVEAYGSKMPLNQVANVTAPEAQMLLVTPFDPSNITAISSAIRDNQSLGFNPSDDGRVVRVPVPALTEERRHQLVKQVSEKVEEARIAMRNIRQDALKDAKRMKDNKELSEDDLKRVEKEIDGLMSKMQAQIDEAFKAKEKDVLTV</t>
  </si>
  <si>
    <t>MFSTDEYEAKMTGAFEHFGEELRKIRTGRAHPGMLAGVMVEAYGASMPLNQVANVTAPEAQMLLVTPFDPSNLQNIAAAIRNDQSLGFNPSDDGRVVRVPVPALTEERRKQLVRQASEKLEEARIALRNIRQDGIKDAKKMKEAKELSEDDLKMIEKEFDRLMNEFQDKLEAAFKDKEKDILTI</t>
  </si>
  <si>
    <t>MFDTNPYEEKMNAAFGFFQDELKKVRTGRAHAGMLDGVMVEAYGTKMPLNQVANITAPEAQMLLVTPFDPGNITAITSAIRDNQSLGFNPSDDGRVVRVPVPALTEERRRQLVKQVSEKVEEARIAMRNIRQDALKDAKRMKDAKELSEDDLKLVEKEVDSLMSKMQAQIDEAFKAKEKDVLTV</t>
  </si>
  <si>
    <t>MFDTDIYKDKMQNALDHFSEELKKVRTGRAHANMLDGIEIEAYGVKMPLNQVANVTAPEAQMLLVTPFDPSNITAIEASIRANEALGFNPSDDGRVVRIPVPPLTEERRKQMVRLASEKVEDVRISMRNIRQDALKEAKNLKENKELSEDDLKLIEKEIDKLMSEMQTKIDAIFDSKKKEILTV</t>
  </si>
  <si>
    <t>------------MRIYFSGIGGVGIGPLSRIALEAGYDVCGSDKSPSLITNELESAGIPISFDQSGTFLQSEHDKSPFDWFIYTAALPENHPELVLARKLGIKTSKRDELLAQIIADKNLKLIAVAGTHGKTTTTSMLIWTMEQLQIPVSYSVGSTLSFGPSGTFDKNSQFFVYECDEFDRNFLHFSPEISLITSVDYDHPDTYPTKESYLDAFREFGKKSKKVIAWQEN----------SAIFDEKNLTILYDS--NKNIALPGEHNRKNATLVIEALKHMGVDAEELEIYQAINSFPGSGRRFEKLAGNLYSDYGHHPVEIQATLQMAKELSNDVVLVYQPHQNVRQHEIIDQYTNDIFRDANEIYWLPTYLTRENPDLPTLTPQQLAKNI-DKEKVHFAELDDSLWQEITAARNSDKLVLCMGAGTIDGWIREQLAKN---------------</t>
  </si>
  <si>
    <t>------------MRIYFSGIGGVAIGPLSRIALDAGYDVCGSDKSPNLITDELEAAGISISFDQSGEYLRSEHKKVPFDWFIHTAALPNNHPELVLARELGIKTSKRDELLAQIIANKNLKLIAIAGTHGKTTTTSMLVWVMQQLQIPVSYSVGSTLSFAPSGEFNENSQFFVYECDEFDRNFLHFSPEISVITSVDYDHPDTYPTEKSYLEAFHEFGEKSKKVIVWQEN----------STTFNPKNLITLSGA--DQNITIPGKHNRKNATLIIETLKHIPTSANKSEIYQAINSFPGSGRRFEKLADNLYSDYGHHPIEIRATLQMARELSDQVVLVYQPHQNVRQHEIIDQYSADIFRDANEIYWLPTYLTRENPDLPILTPQQLTKNI-DPEKLHFANLDDNLWQNITTAQKSGKLVLCMGAGTIDGWIREQLAKD---------------</t>
  </si>
  <si>
    <t>MRNWRFCATIIYMRIYFSGIGGVGIGPLAEIALDAGYDVYGSDRQASPMTKSLQKRGVQISFNQSGDFLRSEHEKSPFDWFVYTAALPGDHPELVLAEQLGIKTGKRDELLAHIIADKKLKLIAVAGTHGKTTTTSMLVWAFQQLNIPASYSVGSILSFGPSGRFDPASQFFIYECDEFDKNFLHFQPWLSIITSIDYDHPDTYPERADYLAAFRQFICQSQRCIMYQQDLNGLDIARDSGVTLDAIDKNAALDD--INSLILPGRHNRENAYLVLTELKNRGVGLAEAKA--AIESFPGSGRRFEKLADNLYSDYGHHPTEIKATLQMARELSDHVVLVYQPHQNIRQHEIKENYTAEVFNQAEKIYWLPTYLTRENPDLPILSPQELAKNLPNPEQISYADLDDELWHNIEDARLNGKLVLCMGAGTIDEWLRQHLKI----------------</t>
  </si>
  <si>
    <t>------------MRIYFSGIGGVGIGPLAEIALDAGYSVYGSDREPSVMTRSLQDRGVNISFDQSGDFLQTEHKKSPFDWFVYTSALPDDHPELTLAKKLDIKTGKRDELIAKIISDKNLKLIAIAGTHGKTTTTGMLIWAFHQLNIPVSYSIGSTIQFGPSGRFDKDSQFFVYECDEFDKNFLHFYPWLSIITSIDYDHPDTYPSKIDYTNAFRQFINQSKHCIIYKDDFDNLNI---KDTVLDLIDKNEHKNK--INSINLAGDHNRENAYLILTELENMGIQTDKVQL--AIESFPGTGRRFEKIADNLYSDYGHHPIEIAATLQMAKELNDRVVLVYQPHQNIRQHEIIDQYT-NCMDKADTIYWLPTYLTREDPKLEILTPQDLTKNLINKSSLEFAELDNNLWDKIKTERKNGKLVLCMGAGTIDGWLRAKISKN---------------</t>
  </si>
  <si>
    <t>MIQQESRLKVADNSGAREVLCIRVLGGTRRRYARVGDVIVCSVKDASPTGNVKKKSVVKAVVVRTRDQIHRKDGSTICFDDNAVVIINDDKQPKATRVFGPVPRELRDMGYMKIVSLAPEVL</t>
  </si>
  <si>
    <t>MIQQETRLHVADNSGAKSILCIKVLGGTRRRYARVGDIIVASVKDASSTGNVKKKSVVKAVVVRTRDQIRRKDGSTICFDDNAAVIINDDKTPKATRVFGPVPRELRDMGYGKIISLAPEVL</t>
  </si>
  <si>
    <t>MIQQESRLKVADNSGAKEVLCIRVLGGTRRRYARVGDVIVCSVKDASPTGNVKKKSVVKAVVVRTRDQIHRKDGSTICFDDNAVVIINDDKQPKATRVFGPVPRELRDMGYMKIISLAPEVL</t>
  </si>
  <si>
    <t>MIQQESRLKVADNSGAKEVLCIRVLGGTRRRYARVGDVIVCSVKDASPTGNVKKKSVVKAVVVRTRDQIHRKDGSTICFDDNAVVIINDDKQPKATRVFGPVPRELRDMGYMKIVSLAPEVL</t>
  </si>
  <si>
    <t>MIQQESRLKVTDNSGAKEILCIRVLGGTGRRYARVGDVIVATVKDANPTGNVKKKSVVKAVVVRTRDQIQRKDGSTICFDDNAAVIIGEDKNPKATRVFGPVPRELRDMGYNKIISLAPEVL</t>
  </si>
  <si>
    <t>---MKQRLDKALVERGLATTRSQADNFIRLGYVFLNKKIVQKSGTMVSDLDEIKLEKKETYVSRAGLKLASVAEYFHLNFQDKTVLDIGSSTGGFTDYSLRHGAKKVFAVDVGTDQLHPSLRPNPKIALYEKTDIRDFYADEAIDIIVGDVSFISLREILPHVAENLMNSGTVLIAMVKPQFEAGRHQVNK-GIIKNDKVRRQILSDFEDWAKKYFVILDKKDSEVAGSKGNLERFYKLKLAKR----</t>
  </si>
  <si>
    <t>MAGQGVRLDKALVQLGLVTTRSQAESYIRLGRVRVSGRLITKPGYFVHDLSLVELDQPEQFVSRAGLKLASVADKLAVDFRGKLVLDVGSSTGGFTDYALSRGARRVICVDVGTDQLHPKLRRDARVELHEKTDIRDFVTDQSVDIISIDVSFISLREVLPHLAE-LATRQTQVVAMVKPQFETGNRLKNR-GVIKNDTERRRILHDFEQWAKRYFLLRAKADSAVAGARGNRERFYLLTKLT-----</t>
  </si>
  <si>
    <t>---MKQRLDKLMLSRGLVGSRSEAENWIRLGRVRVGGQAAAKPGLFVDELAPIELAASERYVSRAGLKLAGAAKAFNLNFRDKMVLDVGSSTGGFTDFALQHGAKKVYAVDVGTDQLHPSLRGNKRIELYEKTDIRDFVPSEIPDIVVIDVSFISLRQILPHVAK-IVDKNTTIAAMVKPQFEAQRQQLTRGGVVKNDGVRRAILREFEQWARANFIIIDKADSEVKGAHGNLERFYILRKAGSC---</t>
  </si>
  <si>
    <t>---MKQRLDKVLVERGLASTRSQADNFIRLGYVYLNKKIAQKSGAMVSDTDTITLKKMETYVSRAGLKLASVAKYFKLNFQDKTVLDIGSSTGGFTDYSLRHGARKVFAVDVGTDQLHLSLRTNPKIILHEKTDIRDFCTDEVIDVIVGDVSFISLREILPHVAKELMNKNTILIAMVKPQFEAGRHQTNK-GIIKNDKVRRQILTDFENWAKKYFVILDKKDSEVAGSKGNLERFYKLQLAKH----</t>
  </si>
  <si>
    <t>---MKQRLDKLMLARGLVGSRSEAENWIRLGRVRVGGQTAAKPGLFVDESAPIELAVSERYVSRAGLKLAGAAKAFNLDFHGKTVLDIGSSTGGFTDFALQHGAKKVYAVDVGTDQLHPNLRGNKRIELYEKTDIRDFMPNQPVDVVVGDVSFISLREILPHVAKNIMQPETILVAMVKPQFEAGKHQVNK-GVIKNDKVRRQILADFENWAKQYFVVLDKKDSDVAGAKGNVERFYKTRLAKY----</t>
  </si>
  <si>
    <t>MARDNSPIVKQSRREGYALHPKAHKILAKKSGIPGQHAHGRQNKPSLYATQLREKQKVRRLYGLVEKQFARLMDEATRAQEGLAGENLLKLLERRLDNVVYRSGFAVSRRAARQLVSHGHFELNGRRVDIPSIRVKAGDVITVRPKSTKSEYFTRIDDVINNSVQGPLSWLKADSKKLKIEVTGLPKREEAEADINEQLIVEYYSR</t>
  </si>
  <si>
    <t>MARDRSPIVKQSRREGVALHPKAHKILARKSGIPGEHAHGRQGKQSMYATQLREKQKVRRMYGLLEKQFAKLMNEAVR-KPGLAGENLLKFLELRLDNAVYRAGFATSRRQARQLVSHGHFELNGRRVDIPSIRVKAGDIITVRPKSVKSGYFTNINDIYSNTSQVPLSWLTGDVKKLKIEITGTPKREEAEADINEQLIVEYYSR</t>
  </si>
  <si>
    <t>MARDTSPIVKQSRREGVALHPKAHKILARKSGIPGEHAHGRQGKQSMYSQQLREKQKVRRMYGLLEKQFAKLMNEATR-KPGLSGENLLRFLELRLDNAVYRAGFATSRRQARQLVSHGHFELNGRRVDIPSIRVKAGDVITVRPKSTKSGYFTAINDIFGNTTQAPLSWLKGDIKKLKIEITSEPKREEAEAGINEQLIVEYYSR</t>
  </si>
  <si>
    <t>MARDNSPIVKQSRREGYALHPKAHKVLARKSGIPGQHAHGRQNKPSLYATQLREKQKVRRLYGLVEKQFARLMNEATRAQEGLAGENLLKLLERRLDNVVYRSGFAVSRRAARQLVSHGHFELNGRRVDIPSIRVKAGDVITVRPKSTKSEYFTHIEDVINNSIQGPLSWLKSDSKKLKIEVTGLPKREEAEADINEQLIVEYYSR</t>
  </si>
  <si>
    <t>MARDTSPIVKQSRREGYALHPKAHKIMVRKSGIPGEHAHGRQGKPSLYLTQLREKQKVRRTYGLLEKQFSRLMKEATR-KKGLAGENLLQLLERRLDNAVYRAGFASSRRAARQLVSHGHFILNGRRVDIPSIRLKAGDEISVRPKSTKSGYFTHIDDIVKNSNQTALSWMKSDVKGLKFSITGNPKREEAEPDINEQLIVEYYSR</t>
  </si>
  <si>
    <t>MADANNQGLKIRIRLKAYDHKLIDQSAKQIVDTAIRTGATVAGPVPLPTRRSTYTVVKSPHVYKTGGEAFEMRVHKRLIDISNASPKTIDNLQNLSLPAGVDAEIRM</t>
  </si>
  <si>
    <t>MQFNDYSTKAISTLTDKDSHKYGDVDARLMAQILGLSGESGEVMEKFKKILRDKNGEISESDRDAIIKELGDVLWYVNSIAHLLGCSLEEVARRNNDKLLSRQSRGKIHGSGDDR</t>
  </si>
  <si>
    <t>MTIDDYSRQALRTLLGE--HAYGEVDAKLMAQVLGLGGESGEVLEKFKKILRDKQGRISDSDRTAIVKELGDVLWYVNAIAHLIGSSLEEVARLNNEKLASRQRRDQLQGSGDNR</t>
  </si>
  <si>
    <t>MKFNDYSTKALSTLTDKDSHQYGDVDARLMSQVLGLSGEAGEVMEKFKKILRDKDGKISEDDRAAIIKELGDALWYINSISHLLGSSLEEVARKNNDKLLSRQSRGKIHGSGDDR</t>
  </si>
  <si>
    <t>MNFQDYSQKAISTLTSD--HAYGDISADLMAQILGLAGESGEVMEKFKKLIRDKQGKLTADDRAEIIKELGDVLWYVNSAAHLLGSSLEEVARLNNEKLASRQQRGQLHGSGDNR</t>
  </si>
  <si>
    <t>MNIKDYSKKAISTLTDD--YQYGDITPQMMGIILGLSGECGEVQEKFKKILRDKKGKINNKDKQELIKELGDILWYVSVAADLLGSNLEEVAKTNNEKLASRQSRHTLHGSGDNR</t>
  </si>
  <si>
    <t>MAETKQTAVYTPRLKALYNDTYTKELQTELKLDNVNQVPRLEKIVVSVGTGKSKDDKRMLAAVKNTLTRVTGQAPVERLAKKSIATFKIRKGMGAPIGVMVTLRGARMYEFLDRLVNVSLPRVRDFHGVGSK-FDKGGNYNLGITDQSIFPELTFEETQLVHGMQVTFAIKNGSKEASRALLEKFGVPFEKEAK--</t>
  </si>
  <si>
    <t>MAEAKQSAVYTPRLKALYSETYLKELQAELNLDNVNQVPSLEKIVVSVGTGKSKDDKRMLAAVKNTLTRITGQAPVERLAKKSIATFKIRKGMGSPIGVMVTLRGVRMYEFLDRLVNVSLPRVRDFHGVGSK-FDKSGNYNLGITDQSIFPELTFEETQLVHGLQVTFVIKNGSKENSRALLEKFGLPFEKEDK--</t>
  </si>
  <si>
    <t>MISKENKAKAIALTQVNKNDVGSPQAQVSVLTARIKEVTEHLKANKHDFMARRGLIQMVGKRKRLLKYLERTDFESYKAVVAKLGLRK</t>
  </si>
  <si>
    <t>MITKEDKLTAIKSTQLHDGDVGSSSAQVAILTKRINEITEHMKQNKHDFMARRGLIQMVGRRKKLLKALEQTDYNQYKKVIETLGLRK</t>
  </si>
  <si>
    <t>MISKDNKAKAIALTQVNKNDVGSPQAQISILTARIKEVTEHLKSNKHDHMARRGLIQMVGKRKRLLKYLEHTNFDAYKATLETLGLRK</t>
  </si>
  <si>
    <t>MISKDNKAKAIALTQVNENDVGSPQAQISILTARIKEVTEHLKSNKHDRMARHGLIQMVGKRKRLLKYLEKTNFEAYKATLEKLGLRK</t>
  </si>
  <si>
    <t>MISKDNKAKAIALTQVNKNDVGSPQAQVSVLTARIKEVTEHLKANKHDFMARRGLIQMVGKRKRLLKYLERTDFESYKAVVAKLGLRK</t>
  </si>
  <si>
    <t>MITKENKQKAIALTQVGKKDVGSPQAQVSILTARIKEVTEHLKSNKHDFMARRGLVQMVGRRKRLLKYLERTDFESYKAVVAKLGLRK</t>
  </si>
  <si>
    <t>MSFELINKINQAQKKQAVVDARSGDTVRVYQKIKEGNKERIQMFEGVVIRTDNKKSHTSRITVRKIASGVGVEKSFLMHSPLIEKIEIVRRAKVRRKFLSFLRQRSGKSARLTAKNFDRAAVNDIHDAKAEAEAERLKEEAAQAAAAKQAEKDAAQAELDAKAAEVAARHKDA</t>
  </si>
  <si>
    <t>MSFALIQKVNDEQKKAQVVDVRSGDTVRVHQKIKEGSKERIQMFEGVVIRTDNKGQHTSRITVRKVASGIGVEKSFLLHSPLVEKVEVVRRAKVRRNFLSYLRQRSGKSARLTAVQFDREAVNAIRDEHAEAEAERLKEEKAKAAAEKKAAEDAKQAELDAKAAEVAARHKEV</t>
  </si>
  <si>
    <t>MSFTLIQKVNDEQKKAQVVDVRSGDTVRVYQKIKEGNKERIQMFEGVVIRTDNKGQHTSRITVRKVASGVGVEKSFLLHSPLVEKVEIVRRAKVRRNFLSFLRKRSGKSARLTAVKFDREAVNAVRDKHAEEEAARLKEEKAKEAAEKKAAEDAKQAELDAKAAEVAARHAEN</t>
  </si>
  <si>
    <t>MSFELINKVNQAQKKQAVVDARSGDTVRVYQKIKEGNKERIQMFEGVVIRTDNKGSHTSRITVRKIASGVGVEKSFLLHSPLIEKVEIVRRAKVRRKFLSFLRKRSGKSARLTAKSFDRVAVNNVHDAKAEAEAERLKEEAAQAAAAKQAEKDAAQAELDAKAAEVEARHKDA</t>
  </si>
  <si>
    <t>MSFALIQKVNEKQKKHAIVDVRSGDTVRVSQRIKEGNKERVQVFEGVVIRTDNKDSHTSRITVRKIASGVGVEKSFLVHSPLVEKIEIVRRAKVRRKFLSFLRERSGKSARLKAVKFDREAVNTLPDRSVS------KIEETKESDESNNKEDK-------------------</t>
  </si>
  <si>
    <t>HOT351</t>
  </si>
  <si>
    <t>HOT352</t>
  </si>
  <si>
    <t>HOT349</t>
  </si>
  <si>
    <t>HOT346</t>
  </si>
  <si>
    <t>HOT356</t>
  </si>
  <si>
    <t>Candidatus Saccharibacteria bacterium UBA0949</t>
  </si>
  <si>
    <t xml:space="preserve">Candidatus Saccharibacteria bacterium GW2011_GWC2_44_17, complete genome </t>
  </si>
  <si>
    <t>RIFCSPHIGHO2_01_FULL_45_15_envBanfield</t>
  </si>
  <si>
    <t xml:space="preserve">% complete </t>
  </si>
  <si>
    <t>Genomes</t>
  </si>
  <si>
    <r>
      <t>Candidatus Saccharibacteria bacterium CG2_30_41_52</t>
    </r>
    <r>
      <rPr>
        <b/>
        <sz val="12"/>
        <color rgb="FFFF0000"/>
        <rFont val="Calibri"/>
        <family val="2"/>
        <scheme val="minor"/>
      </rPr>
      <t xml:space="preserve"> </t>
    </r>
  </si>
  <si>
    <t>-------------------------------------------------------------------------------------------------------MRKSESELDDIKDEVREIKQKQVDKLEKIAKLTKAEAQEKLLQTTEKRVKTDLLELVNKLQHDAMDEAEEKAQLILLTAMERMSSDVTADRTVTSLKLPDDEMKGRIIGKEGRNIQALQRATGVDILVDDTPGMIVLSSFAPVRRQVARLALENLMKDGRIHPARIEEVVEKAEKEISKEVMRAGEDAAREVGVLGLPKELLRLVGELKYRTSYGQNVLKHSTEMAHIAGLIAEEIGADVKTVKTAALLHDMGKAVTHKMEGKHHHIGAELARKYGLSEAICHAIEAHHDDIEATTPEALVIRVVDAASAARPGARNISAENFVERMRELENVATSFDGVAKAYAISAGREVRVIVEPTKIDDLSAVKMARDIATKIESTMQYPGTIKVNVIRETRAFEYAK</t>
  </si>
  <si>
    <t>--MIEVVIAAAVGAGTGVAGLVGYQRTRQINGKNQIERDLADAKTKASDIVLKAK-------DEALKIENERRKEWQKTENRLADRERTLDNKLEELDRRAEKLRTHEDEVDNLKNEIRDIRTRQQEKLEKIAGLKKKDAADKLMQMTERDIKQDLAGLVSKLQHDAMDDAEERAQMILVTAMERMSSEVTAERTVTAVKLTDDEMKGRIIGKEGRNIQALQRETGVDILVDDTPGMIVLSSFDPVRRQVARLSLEMLMKDGRIHPARIEEVVAKAKKQIDKEVRQAGEDAMRETGVVGIPKEMLLLLGELKFRTSFGQNVLKHSTEMAQIAGMIAEEIGADVRITKIATLLHDVGKAVTHKIEGKHHHIGAELARKYGMDERIVHAIEAHHDDIEATTPEAIIVRVCDAASAARPGARNVSAENFAERMRDLENVATSFEGIDKAYAISAGREVRVIVKPQSIDDLSAIKLARDIATKIESTMQYPGTIKVNVIRETRAIEFAK</t>
  </si>
  <si>
    <t>--MIYVLIA-LVAFAIGGGVALAVAKSRNAKAETTVDQMIADAKNKASEIILNAS-------RSAKKEADDIRREVKKAEDKVAEREHSLINKISELDTRSEKLRQSEQEIEDLKGEIIQIKEQAHSKLEKIAGLTKKQAAEKLMKATEKETKGDLVELVDKLQRDAESDAEQRAEMIIVTAMERLASDVTAERTITAIELPDDEMKGRIIGKEGRNIQALQRATGVDILVDDTPGMVVLSSFDPVRRQIARLSLEMLMKDGRIHPARIEEVVAKAERQIDKEVQRAGEDAAREAGVVGVPTEMVHLLGELKFRTSYGQNVLKHSVEMAQLAGMIAEEIGADVRISKTAALLHDVGKAVTHRIEGKHHHIGAALARKYGMDERIAHAIEAHHDDIEATTPEAIIVRVCDAMSGARPGARNVSSENFAERMKDLENIAASFDGIDKAYAISAGREIRVMVSPEKIDDLSSVKLARDIANKIESTMQYPGTIKVNVIRETRAIEYAK</t>
  </si>
  <si>
    <t>--MVEGIIAAIVGIIAGVGGKVVYDRQQETKSKNTAEQVIAQAERKASDIVLKAK-------DEALRIEKERRKELQKTENRLADREESLDKKLDQLDKRSEKLRKQEDEVEELKNEIRDIRTRQQEKLEKIAGLKKKDAADKLMKMTERDIKGDLLNLVAKMQQDVEADAEERAQTILVETMERMASEVTAERTVTAVKLPDDDMKGRIIGKEGRNIQAMQRVTGVDFLVDDTPGMVVLSSFDPIRRQVARLGLEMLMKDGRIHPGRIEEVFAKAEKQIDKETQRAGEDAAREVGVTGIPRDLLKLLGELKFRTSYGQNVLKHSTEMAHMAGMIASEIGADVRTSKIATLLHDMGKAVTHKIEGKHHHIGAELARKAGLSEGICHAIEAHHDDIEATTPEAIVVRICDAISAARPGARNISAENFAERMRDLENVATSFQGIEKAYAISAGREIRVIVTPEKIDDLSAIKLARDIATKIESTMQYPGTIKVNVIRETRAVEFAK</t>
  </si>
  <si>
    <t>--MIGIIIAAIVGAGLGAGGFFGYQRSRQINGKNQIERDLADAKTKAGDIVLKAK-------DEALKIENERRKEWQKTENRLADREKTLDNKLEELDRRSEKLRTHEDEIDNLKSEIRDIRSRQQEKLEKIAGLKKKDAADKLMKMTERDIRQDLIGLVAKLQHDAMDDAEERAQMILVTAMERMSSEVTAERTVTAVKLTDDEMKGRIIGKEGRNIQALQRETGVDILVDDTPGMVILSSFDPIRRQVARLSLEMLMKDGRIHPARIEEVVAKAKKQIDKEVKQAGEDAAREVGVVGIPKEMLRMLGELKFRTSYGQNVLKHSTEMAQIAGMIAEEIGADVRITKIATLLHDVGKAVTHKIEGKHHHIGAEFARKYGMDERIVHAIEAHHDDIEATTPEAIIVRVCDAASAARPGARNVSAENFAERMRDLENVATSFEGIDKAYAISAGREVRVIVSPQKIDDLSAIKLARDIATKIESTMQYPGEIKVNVIRETRAFEYAK</t>
  </si>
  <si>
    <t>MIMIEVIIAAAVGAGAGAAGLVGYQRTRQINGKNQIERDLADAKTKASDIVLKAK-------DEALKIENERRKEWQKTENRLADRERTLDNKLEELDRRAEKLRAHEDEVDNLKNEIRDIRTRQQEKLEKIAGLKKKDAADKLMQMTERDIKQDLVGLVSKLQHDAMDDAEERAQMILVTAMERMSSEVTAERTVTAVKLTDDEMKGRIIGKEGRNIQALQRETGVDILVDDTPGMIILSSFDPVRRQVARLSLEMLMKDGRIHPARIEEVVAKAKKQIEKEVRQAGEDAMRETGVVGIPKEMLLLLGELKFRTSFGQNVLKHSTEMAQIAGMIAEEIGADVRITKIATLLHDVGKAVSHKIEGKHHHIGAELARKYGMDERIVHAIEAHHDDIEATTPEAIIVRVCDAASAARPGARNVSAENFAERMRDLENVATSFEGIDKAYAISAGREVRVIVKPQTIDDLSAIKLARDIATKIESTMQYPGTIKVNVIRETRAIEFAK</t>
  </si>
  <si>
    <t>--MIEGIIAAIVGAAIGVGGKVAYDKQVQTKGKETAEKLVARAERKASDIVLKAK-------DEALKIEQERRRELKKTENRLVERENSLDRKLDELDKRSERLRKQEDEVEELKSEIRGIRTRQQEKLEKIAGLKKKDAAEKLMKMTERDVKHDLINLVAKLQQEATDDAEERAQTILVETMERMASEVTAERTVTAVKLPDDDMKGRIIGKEGRNIQAMQRATGVDFLVDDTPGMVVLSSFDPIRRQVARLGLEMLMKDGRIHPGRIEEVFAKAEKQIDKETMRAGEDAAREAGVTGIPRDLLKLLGELKFRTSYGQNVLKHSTEMAQMAGMIADEIGADVRTAKIATLLHDVGKAVTHKVEGKHHHIGADLARKAGLSEAICHAIEAHHDDIEATTVEAIVVRICDAISAARPGARNISAENFAERMRDLENVATSFSGVGKAYAISAGREVRVIVTPEKVDDLSAIKLARDIATKIESTMQYPGTIKVNVIRETRAIEFAK</t>
  </si>
  <si>
    <t>-------------------------------------------------------------------------------------------------------------------------------------------------------------------------PEVPLKTETVAIGDQALKAFDYVFTGLLGFALMTMNVFGLSQQIPAEKQKGSYRRLRAAPFTKGQLIFSYSIYYALVSLLSLLVMLIAGSTIFHFNMHGSWLLFAFFTVPSIFLTIGIGLLIGGWSKNEDQASLLCNIIAFPMMFLSGTFFPTYLFPDFLKNITKFIPMTPIVDGFRMIMTENATLFDIKGQLIALFTFLIAIYVIAIKTFRW-</t>
  </si>
  <si>
    <t>----MSKKLPTVAIIGQANVGKSSLFNRMVKSKQAIVAKEAGTTRDNVLGKINYDHH---------------------------------------------------------SFWLVDTAGLK-DPNDEFEATIQDQIEEAVVAADVILVVIDSTRYLDDKDKLIAKKALKSKKPVILVLNKSDLKGSLNESEFLRLGIKTRIYTSAEHNRGIDDLLKEITNNIPQMKDTKEDDVLRIALIGRPNAGKSHLFNTLAGKQQAIVANVAGTTRDINRVSIRYDKRAIELLDTAGIRRQGKQEQGIEKFSVLRTLQAIEQSDICLLLMDVNELNTQLDQRLAGMIADSGKGLIIVVTKWDAVEGKDAYTRDALAPKIAHSFNFVPWTPLIFTSSITGQNVTKIFDLALDIDKRRKQETKTRVLNDLLQKAIQMHPPAGLKNTHPKLRYIVQTDTTPPWFVIYGSNLKFIHWSYERYLENLIRETYDYTGTPIKLSFRDEKQIKENK-KLGIDIKQLKKDKDHESNNRSRQSRR---</t>
  </si>
  <si>
    <t>---MSGRKLPIVALVGRTNAGKSSLFNRLIGRRDAVVAREAGTTRDSIYRRVDRPQG---------------------------------------------------------SFILVDTAGLKDDPADDFEASIQDQVADAIASADLILLIKDSTEDATADDRKLAKQILRSTKPVVLVLNKIDIAEHFPPEDYLCLGIKDIIPVSAEHNRHIDRLEHFIISHIPHVHAKAAGEQIKVALIGRPNAGKSYLFNTLAGKQQAVVANVTGTTRDINRVEVRYHGKTIELLDTAGVRRKGRVEQGIEQFSVLRTASAIEEADICLLLMDVNELNTSLDARLAGQIIDAGKGLVIVVSKWDSVIGKDAYTRDALAPGISRTFDFASWAPLIFTSSTTGQNVAKIYDLILSIDAERRRTVPTGQLNDCLHRAITKHKPAGLKNTHPRLRYAVQTDVNPPWFVIYGSNLKFIHWSYKRYLENCWRESFGFNGTAIKFSFRDEKQIKANRERLANGKLVIDK---KSGNKRKTL------</t>
  </si>
  <si>
    <t>MNLNLFISIVTLVSGILMIICILLQQRGATLGAGFGASGELYTTRRGLDKSLFDVTIMLAVFFIMSLVAGLFL-----</t>
  </si>
  <si>
    <t>--------------------------------------MQDSFWQKLPQPFFILAPMEAVTDIIFRHVVAEAGSPDIWFSEFTNATGWTHA------------------------------------------------------------------------------------------------------------------------------------------------------------------------------------------------------------------------------------------------------------------------------------------------------------------------------------------------------</t>
  </si>
  <si>
    <t>MNKNKGIVLYLHVHQPWRIREYSIFDVAWKYNYFSGGQNPDQDNQKIFQKVAEKSYLPMNALLEKLLKKYPDFKISLSFSGTFLEQAERFNPEVLESFKRLVKTGQVEILSSPYHHSLAFFYSRKEFERQVELHRWKIREIFGAETRVLANTELAYSDDLAKWAEQDGFKGVLAEGWDPILNWRSPNYVYRPRGTKKIGLLLKNYRLSDDLAFRFSDRKWNEWPLTADKFNTWVEDSV-RYAPLLNLFMDYETFGEHQWAESGIFGFFEKFVDKWLSADGNTFYTVSEALDANAPAGEISMPSPVTWADAERDLTAWNGNSLQKEALRYVYELEDEVLNSKDEGLISDWRKLQTSDHFYYMGTKNFTDGDVHAYFSPYDSPYDAFLYYMNTIRDMKSRLRK-------</t>
  </si>
  <si>
    <t>MNDRRGITLYLHVHQPWRLRQYSVFDTAQRHDYFSDGHNPAQNNQQIFHKIACKSYLPMNALLQKMLRKYPDFKLSLSMSGTFLEQAQQFNPEVLESFKRLVATGRVEILSSPYHHSLAFFYSLQEFETQIELHRQAIRRIFGVETHVLANTELAYNDQLAKWAENHDFSGVLAEGWDPILDWRSPNYVYRPSGTEKIGLLLKNYRLSDDLAFRFSNRNWNGWPLTAEKFNAWAMDSL-QHAPLLNLFMDYETFGEHQWSETGIFDFFESFVGCWLNNPDNTFYTVSEALSAQRPVGEISMPSPVTWADSERDLTAWNGNDLQSEALRYLYDLESSILSSGDELLISDWRRLQTSDHLYYMCTKWFTDGDVHAYFSPYDSPYDAFLYYMNAIRDVRWRLSQQIQA---</t>
  </si>
  <si>
    <t>--MSKSIVLYLHMHQPYRLKTYTIFDAAHDHHYFNDNSKSDLNNRYVFERAAEKSYRPMLALLKRLISRHSSFRFSLSITGTFIEQAEAWAPDVLRSLKELVDTGRVEILGETYYHSLAFFYSRPEFERQVSLHKEKIAAKFGVTPTVFRNTELAYNNDLADWAERRGYRGIVAEGWDSVLEWRSPNHVYKAAGTKNLKLLLRNYRLSDDISFRFSNQSWKEWPLTAQKFAKWTTNNS-PNSRIINLFMDFETFGEHQSAATGIFNFFEHFVTLWLQTEGNSFRTVSGAIDSCLPEGEISMPHTVTWADAERNLSAWNGNSLQQESLRYVYSLEADVLQTEDKKIIRDWRRMLASDLTYYMSTKCHNDGSVHDYFSPYNSPYDAFLTYINTVRDMRWRIMQYRKNL--</t>
  </si>
  <si>
    <t>--MSRGITLYLHVHQPWRVRRYSIFDVAARHDYF-ETNDPAQNNELIFHKVAEKSYLRMNALLEELLRRHHDFKLSLGISGVFLEQAERFNPAVIESFKRLVATGKVELVSSPYYHSLAFFYSRPEFEEQIRRHQQKLRQLFGVETRVLANTELAYNDDLAKWAEAAGFSGVLAEGWDDVLEWRSPNYVYRPVGTDRIGLLLKNYRLSDDIAFRFSNRSWAGWPLTAEKYRTWLMEAT-AEAPLVNLFMDYETFGEHQWSDSGIFSFFDQFVSSWLGVSGNTFYTVSEALAAHRPVGDISMPETVTWADSERDLTAWNGNDLQKEALRYLYELEADVLRSGDEQLIADWRRLQSSDHFYYMCTKWFTDGDVHAYFSPYDSPSHQPRTVLSNSTSSSPKISSCARI---</t>
  </si>
  <si>
    <t>MANKNGYDQTRQWYAIHTYSGYEEKVAENINQKIKTVDMADKIFEVLVPKEKQIEIRNGKRKVVEKKIFQGYALVEMILTDETWYVVRNTPGVTGFIGVGTNPTPVSAQEIAKIKKRMGIEDPVHRIDFSEGEVVNIVDGPFKGFDGTISEIDTQKGKIKVMVSMFGRDTPVELDALQVTKV-</t>
  </si>
  <si>
    <t>MNLATKLEQIKGVGPKTAAQLRSAGLETVGDLLVFLPRRHEDFTNVASIAELKPGNVTIRARCEKISTRPVRRGLRLTTAVLADDSGKLNAVWFNQPYRMQQLGASDEYFFFSGVFEYNYGRYQLTNPSAELAKELPVQAER----LLPVYRQLRGLKSQTVRKVIEQLRPLMSVLPETLPPSVVAHEALMPRADAISTMHFPRQVDDVARARERLAFEELFQLILASQLNKIENQKLQGHRIVFEPGVVRQFVSQLPFALTNSQRRAAWDILQDFEHATPMNRLLQGDVGSGKTVVAGIAACQAASAGYQTTLMAPTEILAAQHAETLRVLLSPFGVTVGLLVGSVKGAARAALYAQIANGDIDVVVGTHALFQDKVVFHNLGFVIIDEQHRFGVEQRQRLLGKS--GV------------------------------------------------------LPHLLAMTATPIPRSLALTVYGELDVSVLNELPNGRKPIKTSLVSPPSRDKIYQRVERELQAGRQAYIICGLIRDNPENDRKSVETEYKKLKNSVFGHRTIGLLHGKMKPDEKDHVMQDFKDKKYDILVSTTVVEVGVDVPNATIMMIEDAEQFGLSQLHQLRGRVGRGKHQSYCYLMMSTNNKPSERLREIEQSNDGFYLAEVDMRLRGPGEIYGRMQHGALNLQIATLADTKLITHAQKAAQ----AFITSGENLADYPDLAREVRRNQRLTTLN</t>
  </si>
  <si>
    <t>MPK---PKTKKPNTQAVINRRARFDYELGEEIVAGLVLTGLEVRAAREGHVQLKGAFVSLKNN------ELWLNNASFSLRLNV-RGEANTR-SVDTSARKLLVSKKQLAHFTDAKKQGMTIVPTKLLTNGKFIKVVIALARGKKTYDKRETIKRRDQDREARRLISNR-</t>
  </si>
  <si>
    <t>MSKKSSAKAKRLAAQTIVNRRARFDYELGDEIVAGLSLTGLEVRAAREGHVQLKGAYVTIRGG------ELWLNNASFSLRQNE-RGQPNAR-TVDTSSRKLLASRRQIDQLAARKKEGFTIVPTKLLTSGRYIKLVIALGKGKKRYDKRQTIKQRDLEREHSRILRKF-</t>
  </si>
  <si>
    <t>MSK---PKAKKPATQNIVNRRARFDYELGEEIVAGLVLTGMEVRAAREGHVQLKGSFVSLRNG------ELWLNNASFSLRLNV-RGEANSR-SVDTSARKLLVSKKQLSNFTEAKKQGMTIVPTKLLTNGKFIKVVIALGKGKKNYDKRQTIKRRDQDRETKRLISNR-</t>
  </si>
  <si>
    <t>MAKKS-KQDKKPIIPQIVNKRAKFDYHLEEEIVAGMVLNGREVRAARDGHVQLKGAFATIRGG------ELWLNNASFSIKLNE-RGKANQK-TVDTEPKKLLVSRKQLNNLIEQKQQGFTIVPIKMLTGGKFIKLVISLGKGKKKFDKRETIKRRDIERDAKRILKFR-</t>
  </si>
  <si>
    <t>MSKKRPHSKKHTGSSAIVNRRARFDYTLGDEIIAGLALTGLEVRAARDGHVQLKGAFVTVKNG------ELWLNNASFSLRHNE-RGKPEAR-TVDTSPRKLLANRKQIDQLAASRTQGMTIVPTKLLTQGRFIKLVIALGKGKKRYDKRETIKRRDQDREAKRLMR---</t>
  </si>
  <si>
    <t>MYSGTTIRTRSGRIMGVHQRLDRLARRNLNYHLKFENDFPSYKEIVHFEGLNGPDGIKRKSPGQDEPWHFINPLDKSDTRLITYIENHYYNLTEALKNSNRERAAFEAAWMAHAITDGLTPAHHFPLEEALADLR-GKGLDTRNTKLEKVLIIDANPIDFLSKNWKYWGAGGYMNQHVMFELGVAAA-NNVTYKQAKALK-EDYLFLEEHSYIDYFYLALDKIFKLKMYDNFRKNGWTAKLARQTNDILIPVIAKAIEIAWYSACRDAGVLTLKEPKEFIISDKRKASKNRKRK</t>
  </si>
  <si>
    <t>----------MNINKDDFKSSDYDEELIKNGDNRNVIDNFKNIKLEVIKKHLKSTAFNFEIVIENLDHDFNMGTIIRNANAFNAKCIHIVGKRQWNKRGAMATDKYLDIYYYKDLDEFRKYLNRSNKNLYAVDIIPGAKPLRDVKFDLNGIFAFGSERNGLTKEMLDLSDEVIFIEQFGSTRSVNVGVASGIMMYEIVRRIRE-------</t>
  </si>
  <si>
    <t>MNNEVNRVGVGPCPKPWPTGDEYDKYLLENGDRRNVEDKYRYWKVEAIKADLAKRAVPLEIAIENWQHDFNIGTIVRNANAFNVRAVHIIGRRHWNRRGAMVTDAYLTIHHHRTIDDFCIFT--KGKVIIAVDNIPGAKSIYKYNIPKNSILVFGAEGPGVSDEMIRIAKETIFIPQRGSTRSVNVGVASGIVLYKWSEANGYIEY----</t>
  </si>
  <si>
    <t>MRKYNYEAKDSKTNKIVKASVQADSERSAAKLLIDQGFTPLIIKEDESDKSKLFSFLNRITTKDKIVFTRQFATLIAAGLPLATSLHTILEQTENKRFRDIIQDVIASVEGGRTLADSFGKHPEVFDKVFLALIAAGEASGTLDQSLTRLANQQEKDEETMSRIRGALTYPVIVLVVILGVMAFMLLTVVPQVAQLYKSLGKELPLLTKLMIALADLAIHWWWLMIIALGAAVFFIAQWLKTESGIYTAALVKLNVPLFKNMFRKLYMQRFARTGQSLLSSGVAMLDMLSITGEALNNVIVQKSVEKAADKVKGGKALSEALAPEAYILPLLPQMIKIGEQSGKIDEMLGKVSIIYERELDEQIKAISTAIEPVLMVVLAVVAGSMVAAILFPIYNLVNTITTVH--</t>
  </si>
  <si>
    <t>--------------------------------------------------------------------------------------------------------------------------------------------------------------------------------------------------------------------------------------------------------------------------------------------------------------------------------------------------------------------------------------------------------------------------------------------------MGVEPFLIASTVNTVIGQRLVRRVSKNRIPFMSSKIETESINQALKNILPRDSSKIHELEKDLGYSTIPLYNEEGYQLVRGKETQTAPGGYTGRAGL--------------------------------------------------------------</t>
  </si>
  <si>
    <t>MAEKK--YFFGLGRRKSATARVRLYEGKGNITINDKPFNEYLDNSKSMMAEITDPLALVNLQTKYDVTVKVNGGGISGQIDAIKCGIARAIVTGHSDLRTVLKKADLLKRDPREKERKKYGLRGARKKEQFSKR</t>
  </si>
  <si>
    <t>MSIISPKNINYKYPEATKKTLDNISHSFSKGKFYAIVGQSGAGKSTLLSLLAGLEEPTNGTILFNGYDIKLNGYSYHRKNNISLVFQNYNLIDYLTPLENLKLVDKKATDETLLKMGLKKEHMNKNVLKLSGGQAQRVAIARAISSKAPVILADEPTGNLDSKTATDIIELLKDIAHKENKCVIIVTHSKKLEQAADIVLELHNGKLIEK-----</t>
  </si>
  <si>
    <t>------------------------------------------MAISRDKKQTLVAELTGLLKDAKGTAFARYQTLTVADLQELRKAAREAGVTIKVVKNRLVRVALQEIDTYKETDTSLLVGQLVYAVSTEDEVMPAKVLDTFAKTHPALQLAGGFSGEGLAISEADVKALAGLPSKDQLVAQVVSQLLSPVHDTVNALGGNLYGLLDGIEAKATA-</t>
  </si>
  <si>
    <t>------------------------------------------MAISKDKKQALVAEMSELFASAKAIAVAKYQGTSVAELQELRKAARENGVVVKVVKNRLVRVAFAASETFKETDTSALQGQLIYAVSSDDEVMAAKVLNDFAKTHPSVELVAGFSSEGLAQSAADVVALAGLPSKNQLIAEAVAQLLSPVHDVTNALSGNLHALLDGVADKATA-</t>
  </si>
  <si>
    <t>------------------------------------------MAISRDKKQTLVAELTELLKDAKGTAFARYQGLSVAELQELRKAAREANVVIKVVKNRLVRVALQGVDTYKETSTDLLAGQLVYAISADDEVMPAKVLDTFAKTHPALQLAGGFSGEGLDINEADIKALAGLPSKDQLIAEVVAQLLSPVHDTVGALGGNLHGLLYGIEAKAAA-</t>
  </si>
  <si>
    <t>------------------------------------------MAISRDKKQTLVAELTELLKDAKGTAFARYQTLTVADLQELRKAAREAGVTIKVVKNRLIRVALQEIDTYKETDTSLLVGQLVYAVSTEDEVMPAKVLDTFAKTHPALQLAGGFSGEGLAISEADVKALAGLPSKDQLVAQVVSQLLSPVHDTVNALGGNLHGLLDGIEAKATA-</t>
  </si>
  <si>
    <t>MIYLSNYKSLVVREPETFWFFNYRTLTKRSTLLNNNQEEVLFMAISRDKKQTLVAEVSESLANAKMTAFAKYKGLTVADLQELRKKARETNVSIKVVKNRLVRVAVENSETYKNVDISMLEGQLVYAFSSEDEVAPAQVLDVFAKTNPALELVGGFSGEGETLDTDQIKALAGLPSKEQLIAQVTAQLLSPVNDITNGLSGNLHALLDGIEAKATN-</t>
  </si>
  <si>
    <t>------------------------------------------MAISKDKKQALVAEMSELFANAKSTAVAKYQGISVAELQELRKNAREAGVVIKVVKNRLVRVAMSESNTYKNTDTSALAGQLLYAVSQDDEVMPAKVLNDFAKTHPVLELVAGFSGEGIAQSTAEVTALAGLPSKNQLIAETVAQLLSPVHDVANALSGNLHALLDGVADKAAA-</t>
  </si>
  <si>
    <t>MAKKVIGNLKLRIPAGRATAGPPVGSTLGQWGLNMMDFINPFNDATKDLMGKDVIVHLQVFEDRTFAWKSLGQPVDDMIRERAGIQKGSGKPHSDKVGKITRAQLEEIAEIKKDQLNAIDLEGRVKIIAGSARSMGVEVVE</t>
  </si>
  <si>
    <t>MEKLDEVRTILLSRVDELAEPRSVLRSAELRELYGVIATLPSEERGAFGKKVNELKQELERAITAREDELSKVDLPPIDVTAPMDVNAP---RPELLPSERGTIHPLMREIDRISDIFNRMGFVTEESREIDDQFHMFESLNFPKGHPARDDYDTFMTEETDANGDRLIAPAHTSTMQNRVLKKYHGNLAKGEAIAAIVPDRVFRNEDLDARHEHTFYQVEGVYVAKGVNVGNLIATLQEFLQEYYGKKLDVRVNPFYFPFTEPSFEFALSCPFCEGKNPDCKVCSGEGWIELLGCGMIHPNVLEAADIDPNKYTGFAFGCGIDRLVMMKYGIEDVRHFESGKLDFLEQF</t>
  </si>
  <si>
    <t>-MDFEKVLQVLSARAAQSNHPQEVLRAPEIKTLYDHIKTLPNDERGAFGKRVNELKKSLEVVIEVRRQELDKVDLPPIDVTAPMDINAP---IPDLLPSEQGTIHPLSAEIERISDIFNRMGFVTEESREIDDQFHMFESLNFPKGHPARDDYDTFMTEGTDANGDRLIAPAHTSTMQNRVLKKYHDNLAKGEAIAAIVPDRVFRNEDLDARHEHTFYQVEGVYVAKGVNAGNLIATLQEFLQEYYGKKLDVRVNPFYFPFTEPSFEFALSCPFCEGKNPDCKVCSGEGWIELLGCGMIHPNVLKAADIDPNEYTGFAFGCGIDRLVMMKYGIEDVRHFESGKLDFLEQF</t>
  </si>
  <si>
    <t>-MDFEKVLQVLSARAAQSNHPQEVLRAPEIKALYDHIKTLPNDERGAFGKRVNELKKSLEVVIEVRRQELDKVDLPPIDVTAPMDINAP---QPELLPSEQGTIHPLSAEIDRISDIFNRMGFVTEESREIDDQFHMFESLNFPKGHPARDDYDTFMTEETDANGDRLIAPAHTSTMQNRVLKKYHGNLQKGEAIAAIVPDRVFRNEDLDARHEHTFYQVEGVYVAKGVNVGNLIATLQEFLQEYYGKKLDVRVNPFYFPFTEPSFEFALSCPFCEGKNPDCKVCSGEGWIELLGCGMIHPNVLKAADIDPNEYTGFAFGCGIDRLVMMKYGIEDVRHFESGKLDFLEQF</t>
  </si>
  <si>
    <t>MVDLDELRREIILAVSQSKSPREFLRDRRLRELYDQIKSLPPVERGPFGKQINELKQAVEQAIDVRLEELEKVDLKPIDVTAPMDVNSP---KPELLPSERGTIHPLSTEIERISEIFNRMGFVTEESREIDDQFHMFESLNFPKGHPARDDYDTFMTEETDSNGDRLIAPAHTSTMQNRVLMKYRDNLEKGEAIAAIVPDRVFRNEDLDARHEHTFYQVEGVYVSRRVNVGNLIATLQEFLQEYYGKKLDVRVNPFYFPFTEPSFEFALSCPFCEGKNPDCKVCSGEGWIELLGCGMIHPNVLRAAQIDPNEYTGFAFGCGIDRLVMMKYGIEDVRHFESGKLDFLEQF</t>
  </si>
  <si>
    <t>MESIEKVRKILLDKVYDSDSPREVLRSKELRGLYGLIKTLPVEERSSFGQKINGIKQEIEKAILEREEVLNTVSLPPIDITAPMDINAP---QPELLPSDRGTIHPLSREIDRISDIFNRMGFVMEESREIDDQFHMFESLNFPKGHPARDDYDTFMTVETDKDGDRLIAPAHTSTMQNRVLVKYRDNLAKGEAIAAIVPDRVFRNEDLDARHEHTFYQVEGVYVAKGVNVGNLIATLQEFLQEYYGKKLYVRVNPFYFPFTEPSFEFALSCPFCEGKNPDCKVCSGEGWIELLGCGMIHPKVLEAADIDPNEYTGFAFGCGIDRLVMMKYGIEDVRHFESGRLDFLEQF</t>
  </si>
  <si>
    <t>-MDIETIAKTLTDRALASNAPREVLRAPELKALYEHIKTLPSDERGSFGKRVNELKQALELAVSARQAELEKVDLPPIDVTAPMDVNTD---IPPLLPSDQGTIHPLSAEIERISGIFNRMGYCVEESREIDDQFHMFESLNFPKGHPARDDYDTFMTEQTDVNGDRLIAPAHTSTMQNRVLQKYRAQLEQGEAIAAVVPDRVFRNEDLDARHEHTFYQVEGVYVGKGVAVGNLIATLQAFLQEYYGKKLDVRVNPFYFPFTEPSFEFALSCPFCEGKDPSCKVCSGEGWIELLGCGMIHPNVLRAANINPDEYTGFALGCGIDRLVMMRYGIEDVRHFESGKLDFLRQF</t>
  </si>
  <si>
    <t>------MKNDFGKVSQIVGVVVDVEFPVDSKLPAIYDALIIDRGEQKITLEVAQHLNKTTVRAIALTDTTGVERGDKVINTNAPISVPVGPETMGRMFNVVGDPIDNKPLDKNIRRASIHRDPPPLTEQSDKVEVLETGIKVIDLIAPITKGGKVGLFGGAGVGKTVLIQELIANIAKFHEGNSVFAGVGERTREGNDLYGEMKDTGVLDKTSLVFGQMNEPPGARLRVALSGLTMAEAFRDQGKDVLLFIDNIFRFTQAGSEVSALLGRLPSAVGYQPNLQQEMGALQERITSTKTGSVTSVQAVYVPADDLTDPAPAATFSHLDSTIVLDRALTEIGIYPAVDALNSSSTILDPEVIGEEHYRVAREVQRVLQEYKDLQDIIAILGMEELTDEQKQVVGRARRLQRFLSQPFHVAEGFTGNPGCYVELKDSIKDASDILAGKYDDKPESWFYMVNGSLSAK--KG--------------------------------------</t>
  </si>
  <si>
    <t>MIKENKMAKDLGKIIQIVGVVVDVEFPRDVKLPAIYDALHVKNGKETLVLEVAQHLDEHTVRTIALSSTDGLARGADVVATGAPISVPVGAETQGRMFNVVGEAIDEKPQPKG-KTAPIHRPAPELSEQSNKTEILETGIKVVDLIAPLAKGGKAGLFAGAGVGKTVLITELINNIAKFHSGNSVFAGVGERTREGNDLYYEMEDAGVLDKTSLVFGQMNEPPGARLRVALSGLAMAEAFRDEGKDVLLFIDNIYRYTQAGAEVSALLGRLPSAVGYQPNLQQEMGALQERITSTKKGSITSVQAVYVPADDLTDPAPATTFAHLDATIVMNRALTEIGIYPAVDVLDSSSNSLDPEIVGEEHYRVAREVQRVLQQYKELQDIIAILGMEELSDDQKQIVARARRIQRFLAQPFHVAEKFTGNPGVYVKLEDTIRDAADILAGKYDDKPENWFYMVQGTLSDQVARDAAEQS---------------KPAADKKSAAKSSEKKAK</t>
  </si>
  <si>
    <t>------MSKDIGKIIQVVGVVVDVEF-KSGELPAIYDALHAKNGDEIVTLEVAQHLDEHTVRAISMSSTDGLKRGGEVKATFAPISVPVGKETLGRMFNVIGEPIDDKPAPKA-QMAPIHREAPPLDEQSNKTEILETGIKVVDLIAPLAKGGKAGLFAGAGVGKTVLITELINNIAKFHSGNSVFAGVGERTREGNDLYYEMEEAGVLDKTSLVFGQMNEPPGARLRVALSGLAIAETFRDEGQDVLLFIDNIYRYTQAGAEVSALLGRLPSAVGYQPNLQQEMGALQERITSTKTGSITSVQAVYVPADDLTDPAPATTFAHLDATIVMNRALTEIGIYPAVDVLDSTSTSLDPEIVGEEHYKVAREAQRILQQYKDLQDIIAILGMEELSDEQKQIVGRARRLQRFFAQPFHVAEKFTGNPGVYIKLEDTIRDTKDILDGKYDDKPENWFYMVNGSLSQKVASEKE------------------------------------</t>
  </si>
  <si>
    <t>-------MSEDTTNNHQDTKVVVYSTSWCAFCHTEMEWLKKLGIDFVSKDIEADPSAKEELLNKNGGNFQGVPVTDINGELVLGFDRPKLQDLLRKNGLLAD---</t>
  </si>
  <si>
    <t>-------MSEDNTANHQDAKVTVYSTSWCAFCHTEMEWLKKLGIDFVAKDIEADPSAKEELLSKNGGNFQGVPVTDVCGEVILGFDRPKLQDALKKNGLMSE---</t>
  </si>
  <si>
    <t>MDDQTSHRDDQNNQDDQDNQVIIYSAAWCAYCKTEKEYLDKLGVKYTVRDIDEDEGAMDELLAKVGDKSSSIPVTDIDGVIIRGFNRTKIDAALKEKGLIG----</t>
  </si>
  <si>
    <t>-------MSEDTTNNHQDTKVVVYNTSWCAFCHTEMEWLKKLGIDFVSKDIEADPGAKEELLNKNGGNFQGVPVTDINGELVLGFDRPKLQDLLRKNGLLAD---</t>
  </si>
  <si>
    <t>-----------------MSKVIVYSTSWCAFCNTEKQWLDKLGVEYESKNIEEDQDANKELLEKVNGNFQGVPVTDVNGTLILGFDRPRLEEALEANGLLKNK--</t>
  </si>
  <si>
    <t>------------MSKTAQSHVIIYSAAWCAFCKTEKQYLEHLGVPFTVRDIETDEGAMDELLAKVGGGTSSVPVTDIAGVIVRGFDRAKIDAALRDKELLA----</t>
  </si>
  <si>
    <t>MLDVFIVSRVRRKIVIVYAKYPDFKTHVRGLSNIIKEDPGNIQRELRKLEKVGFLKSEKKGNTKIYYTNKQFIIFKELQGMVIKTQQLSSPNRTRRSGYIASSNNDRSTNTINDIQG</t>
  </si>
  <si>
    <t>MLDVFITSRVRRKIVVVYAKYPDFHTHVRGLAKLIKEDPGNIQRELKRLEKVGFLQSEKQGNSRTYFTNKQFPIFKELQSMVIKSQQY--SARSKR--------------GMADRD-</t>
  </si>
  <si>
    <t>MLDVFITSRVRRKIVVVYAKYPDFRTHVRGLAKLIKEDPGNIQRELRRLEKVGFLHAEKQGNTRIYSTNKQFPIFKELQSIVIKSQQHANSNRPKR--------------TTSEISR</t>
  </si>
  <si>
    <t>--------RVRRKIIVVYAKYPDFRTHVRGLAKLIKEDPGNIQRELKKLEKSGFLLSEKQGNTKVYGANKEFPIFKELQSIVIKSQEY--SERSKR--------------SNNQ---</t>
  </si>
  <si>
    <t>MLDVFITSRVRRKIVVVYAKYPDFHTHVRGLAKLIKEDPGNIQRELKRLEKVGFLQSEKQGNSRTYFTNKQFPIFKELQSMVIKSQQY--SARSKR--------------AMADKD-</t>
  </si>
  <si>
    <t>MLDIFITSRVRRKIIVVYAKYPDFRTHVRGLAKLIKEDPGNIQRELKKLEKSGFLLSEKQGNTKVYGANKEFPIFKELQSIVIKSQEY--SERSKR--------------SNNQ---</t>
  </si>
  <si>
    <t>------------MINQLIVFAFRWALNSFGLWLSYKVFGNGYGVLATPAGAGAFMVAGLIFSLVNALIRPVVVILSLPVILVTLGLFTVVVNGFMVWLAISITPNLQITFSHAIITGIILSLLNYLLSSILELRMLEKEIN--</t>
  </si>
  <si>
    <t>-----------------------MTVYIGSDHQGFELKEKIKKYLEKSNRKYFDVGNEILDKDDDFTDYAKIACLKILADE---DPK------------------------------------------------------------------------------------------</t>
  </si>
  <si>
    <t>MLHPWSNLRLSLAKITENAYTKIMKIYLGSDHRGFMLKEKVFAYLVKNGYDVQDVGGVELNPDDDFPQFAQAAVLKIIGDDSK-DPRAILICGGGQGMCMAANRFKGIRASVIWDAFEAKMTRHDNDSNVLCLPARILE---DDESAWKGIVETWLNTPYANAPRFNRRNAQLDELS</t>
  </si>
  <si>
    <t>-MRLQLVTLDGIKADEEIYSVTIPTEDGEITVFPSHEALVTMATLGVLQVRHHKGDSDDQKTFFAIYGGVVKINQESVIILVDEAESDDEIVEADAKEALRRAEELKNGATSRIELENAHKLLQRSHLKLKVSELKRRKRR-</t>
  </si>
  <si>
    <t>MRNCEDMSELPEKQVKRLKSLIQDAETNLAAAKELLISVLGEDGNVVTPRSSQ-ENVKGKIIEGVFDGQVMIGPDGKNYPVPANYASKSKLVEGDMLKLTITDDGGFIYKQIGPTERRQIIGTLVQHDGAYYVEANGHEYRILLASVTYFRIAVGDQVTIIVPEDNPEATWAAVEAAL</t>
  </si>
  <si>
    <t>MHNHGYKGRKFSRERDQRRALLRGLASSLVIYKSIETTLPKAKELVRHIEKLITKAKKADLANRRLVMSKLN-REAAVELCDHIAPNLTKRNSGHVRVFKTRVRVGDGAQMARIEFVDDI-PSKKEEKVNE</t>
  </si>
  <si>
    <t>MHRHGYQGRKFGRERDQRRALLRGLATSLVEHGKIETTLPKAKELKRHIEKIITKAKKGDLASRRQVIAALSTRAAAYKLVDEIAPQLSGRTSGHVRVERTRLRVGDGAQMAIIEFVDDIKPMPKKEK---</t>
  </si>
  <si>
    <t>MHRHGYRGRKLGRQRDQRRALLKGLATSLVMEESIETTLPKAKELVRYIEKLITKAKKGNLANRRAVIAGLSTQVAAVKLVDQIAPQLAGRTSGHVRVERTRLRVGDGAQMAIVEFVDELKPMPKAAKEAK</t>
  </si>
  <si>
    <t>MHRHGYQGRKFGRERDQRRALLKGLATSLVEYGKIETTLPKAKELKRHIEKIITKAKKGDLASRRQVIAALSTRAAAYKLVDEIAPQLSGRTSGHVRVERTRLRVGDGAQMAIIEFVDDIKPMPKEGK---</t>
  </si>
  <si>
    <t>MHRHGYKGRKFGRERDQRRALMKGLATSLVEHGKIETTLPKAKELVRYIEKLITKAKKGDLHNRRQVIAKLSTQMAAFKLVDEIAPQLDNRTSGHVRVKRTRLRVGDGAQMATIEFVDNLKPAVKEAK---</t>
  </si>
  <si>
    <t>MHRHGYKGRKFGRERDQRRALLKGLATSLVMEERIETTLPKAKELVRYIEKLITKAKKGDLANRRAVIAGLSTQAAAVKLVDQIAPQLTSRTSGHVRVERTRLRVGDGAQMAVIEFVDELEDMPKSEKEAR</t>
  </si>
  <si>
    <t>MESILFLLILLLLGAVFYAITKVVDLDKKIAENSAKKENNEANLKSDILELSRNVSSLNNSVSKTIQDSNNTMISSI----SKSQSLIAEISKEMSKFSETGKHVGSIANELKTLQTVLSMPKQRGVFGEYYLETVLSNTFTPGQYQLQYKFSDGQIVDAVVFLDKGRILPIDSKFTLENYNRMIESGTKEEKEKLHKLTIDDLKKRINETAKYIKPSENTMNFAFMFIPSEALYYDLLIGKVGTASSSQDLISYAYNEKHVIVVSPTSLMAYLQTVMQGLRSLEIEKNAKDIQKRVGELGKHLDKYDEYMVKLGKTLGTTVSHFNNAQKEYIKVDKDIVKIS--GGETSVEAFAIDKPQEIE--</t>
  </si>
  <si>
    <t>ME-AIIIILLVIIVMGLGAT--LFVLQSKLGE--LKQQSSVELIKTDVVELGRTIAKLNESVSDKLERSNAQVQTSVQKQLSESAKLVADVTQRLAKLDETNKRVVDVATDLKTLQNVLQNPKQRGVFGEFYLESVLDNVLPAKQFQMQYRFKDGEIVDAVIFLDKGQILPVDSKFSLENYNRMINAETKVERELWLNKVKADLKGRIDETSKYIRPREHTMDFAFMFIPSESLYYDLLINNVGAGGSSRDLIEYAFRDKRVIIVSPTSFLAYLQTVLQGLRSLQIEEQAKDIQVRVGQLGVHVKKFDELMTKMGKSLSTTVGHYNNSYKELGKIDKDVVRIA--GGNHQTQPELIDRPTQED--</t>
  </si>
  <si>
    <t>MEIMVLLIILAIVVAAASVV--IFVLMQQLKR--VQNNSAVELIKGDVVELSRSIANLQQTMSDKLERSQLSTQQSVQKQLSESSKLVADVTQRLTKLDETNKRVVDVATDLKTLQNVLQNPKQRGVFGEYYLSSVLENILAPGQYQTQYKFRDGEMVDAVIFLDKGQILPVDSKFSLENYNRMIEASGK-EREQLMQKVKADLKGRIDETSKYIRPSEHTMDFAFMFIPSESLYYDLLINNVGQGGSSRDLIEYAFREKHVIITSPTSFMAYLQTVLQGLRSLQIEEQAKDIQVRVGKLGQHIAKFEEYMQKLGNSLGTTVNHYNNAHKELGKVDKDVVKIA--GSDSSVEVLALDRPSSIDKK</t>
  </si>
  <si>
    <t>MPGQEIIIGLLAL-----AV--LVLIVTLIRQ--QRPKAEEQYLQNDLAHLRQEVSDLNTNLNKTLTERMDRTQDSVRDQLRQSAKIVNDVSSRLAKLDETNRRVVSVADELKTLQNVLQNPKQRGVFGEFYLNSVLDNVLATNQWQSQYRFQDGEIVDAVIFLDKGRILPIDSKFSLENYNRYIESTDKEMRARLMTKVKADLKGRIDETAKYIRPSENTMDFAFMFIPSESLYYDLLVGNVGQGGSARDLIEYAFRDKRVIITSPTSFMAYLETVLQGLRSLQIEEQAKEIQKRVAQLGMHIAKYDEYLRKLGNSLSTTVNHYNAAYKEFAKVDKDVIKISADGSTPVITAEQVDSPIKQV--</t>
  </si>
  <si>
    <t>--------------MGLGAM--LFVLQSRLSE--LKNQSSVELIKTDVVELGRTIAKLNESVSDKLERSNAQVQTSVQKQLSESAKLVADVTQRLAKLDETNKRVVDVATDLKTLQNVLQNPKQRGVFGEFYLESVLDNVLPAKQFQMQYRFKDGEIVDAVIFLDKGQILPVDSKFSLENYNRMINAETKAERELWLNKVKADLKGRIDETSKYIRPREHTMDFAFMFIPSESLYYDLLINNVGAGGSSRDLIEYAFRDKRVIIVSPTSFLAYLQTVLQGLRSLQIEEQAKDIQVRVGQLGVHIKKFDELMTKMGKSLSITVGHYNNSYKELGKIDKDVVRIA--GGDYQTQPELIDRPAQEE--</t>
  </si>
  <si>
    <t>MEIMVLLIILAIVVAAASVV--IFVLMQQLKR--VQNNSAVELIKGDVVELSRSIANLQQIMSDKLERSQLSTQQSVQKQLSESSKLVADVTQRLTKLDETNKRVVDVATDLKTLQNVLQNPKQRGVFGEYYLSSVLENILAPGQYQTQYKFRDGEMVDAVIFLDKGQILPVDSKFSLENYNRMIEASGK-EREQLMQKVKADLKGRIDETSKYIRPSEHTMDFAFMFIPSESLYYDLLINNVGQGGSSRDLIEYAFREKHVIITSPTSFMAYLQTVLQGLRSLQIEEQAKDIQVRVGKLGQHIAKFEEYMQKLGNSLGTTVNHYNNAHKELSKVDKDVVKIA--GSDSSVEVLALDRPSSIDKK</t>
  </si>
  <si>
    <t>ME-IIIIILLIVITIGLGAT--LFVLQSKISE--LKNQSSVELIKTDVVELGRTIAKLNESVSDKLERSNAQVQTSVQKQLSESAKLVADVTQRLAKLDETNKRVVDVATDLKTLQNVLQNPKQRGVFGEFYLESVLDNVLPAKQYQMQYRFKDGEIVDAVIFLDKGQILPVDSKFSLENYNRMINAETKSEREMWLNKVKADLKGRIDETSKYIRPRENTMDFAFMFIPSESLYYDLLINNVGQGGSSRDLIEYAFRDKRVIIVSPTSFLAYLQTVLQGLRSLQIEEQAKDIQVRVGQLGVHIKKFDELMTKMGKSLSTTVGHYNNTYKELGKIDKDVVRIS--GGDNQAQPELIDRPTQED--</t>
  </si>
  <si>
    <t>MD----VFLILFFAISAAVV--IVGLFLKIKK--IEKSGDIGLIKSDLLEINRSLESMKERVSDRLDQNNYKMQESMQRQLAQSAKIISDVSHRLTKLDETNARVIDVASDLKTLQNILQNPKQRGVFGEFYLQSLLENVLPPKQFQMQYKFKNGSIVDAVVFLEKNMILPVDSKFSLENYNRMIASESKQERVSLLARVRQDLKQRIDETSKYILPNENTMDFAFMFIPSESLYYDLLIGDVGTGAGARDLLEYAFQDKKVIIVSPTSFMAYLQTVLQGLRSLQIEKQAKEIQSRVVQLGRHIDVYEQLMHKLGNSLSTTVNHYNNAHKELKKIDKDVIKVS--NKTPSVDPLLIDRPQKDDA-</t>
  </si>
  <si>
    <t>ME-LILIVLLIIIIVGLACG--LIILAQKINK--LTQQSAVELVKSDVVELSRSIAALQQTMGDKLERSQLATQQSVQKQLSESAKLVADVTQRLTKLDETNKRVVDVATDLKTLQNVLQNPKQRGVFGEYYLSSVLENVLAPGQYQTQYKFKDGEIVDAVILLDKGRILPIDSKFSLENYNRMINASSK-EREQLLTKVKADLKGRIDETSKYIRPGERTMDFAFMFIPSESLYYDLLINNVGSGGSSRDLIEYAFRDKHVIIVSPTSFMAYLQTVLQGLRSLQIEEQAKDIQVRVGKLGQHIAKYDEYMNKLGNSLGTTVNHYNNAYKEFGKVDKDVVKIT--GRDTAVEPLLIDRPSARD--</t>
  </si>
  <si>
    <t>MTKETKDNLNKKDTKETANTSDKNPEVIELTNDIKRIRADFENYRKRTELDIESARRNGGDAMILKLLPVIDTLERAISHIPSDIAENSWVKGVSGVAKNLNKILKSIDVIRIDAKPGQEFNPELHYAVQVDEDASGEREIISEELQAGYMHNGVVLRHTMVKV--------------------TRK------------------</t>
  </si>
  <si>
    <t>----------------------------------------------------------------------------------------------------------------------------------------------------------------------FFPKASDLYNALIMPAYNESIEVIEPALKSVVDTTYDKKHLIIVFAYEERGGAGIEETAKTLRDKYGKYFHSFHIVKHPKDLPNEVIGKGGNITYAGKWLKKYLEEQKIAFSNVIVTTMDCDNKPHKYYFDYLTYEYIVHENRKHLSYQPISLFTNNIWDVPAPMRVLATGNSFWNIISSMRPYLLRNFASHAQPMDALVEMNFWSTRTIVEDGHQYWRSYFHFKGDYAVLPMYVPIYQDAVLGNTYIKTLKAQFIQLRRWSYGSSDVAYVGNIVFSRNR----GAPFWPSFTRFIRLLEGHVTLASVSVMVAFGGWMPLLLNREAARSVVAHQLPDTVSFLQQIAMIGLVVSIFTSFRFLPPRPERYKCRRNILMLLQWVLMPVTSILYSSMSAYNAHTHLILGKYLDKFDVTEKTTIDMNDQERQNKKKSPRVFKGR----</t>
  </si>
  <si>
    <t>---------------MADKKVLVADSITVGELAETLHLQVSTLVGELFKNGIVATINQKIDFDTAQIIVEELGI-DVVLERKK---PVEIVRVKHENSEKAEPRPPIVAVMGHVDHGKTTLLDQILKMHKVSTEAGGITQHISAYQTERNGKKITLLDTPGHEAFAALRQHGAVLTDVVIIVVAADDGVKPQTVEAIKFAQNANAKIVVAINKIDKPTANPEMVKAQLASEYKLTPEEWGGDVLMVNVSALTGEGIDKLLDAVLLVAEMEELKADYDIPAEGLVIESHMEQGRGSVVSLLVEQGTIHESDVLVAGTAYGKIRTLLDFKGDRIKKAGPSTPVTITGLKDLPQFGDSFVITKNERLARKMVTEAKIEHEKNAASTNVTGADLLKMMSHQDDVKDFDVVVKADVQGSLTSVVDSLKMINGDEEVNVRVIGTGVGNISENDIRLAMSGNTVVYGFNVELPPNVKRLAQRDRVEVRIFKVIYELIDDVKASMSNLLSPKIVDETVAELDVKGVFKTTKDEVIAGGEILSGKVVLADKPLVRFMRKKEVLGEGELINIQKQKHDVKELFESDICGFSVKVQNRINLEVGDKVQFFKRELVKREIK</t>
  </si>
  <si>
    <t>---------------MAEKIVNIADSVTVGELAETLGLSVTTLIGELFKNGIAATINQRLDFETAQIIVEELGL-DVQLKRKA--AAAEIQHHTRKLSDKAVPRPPIVAVMGHVDHGKTSLLDAILDKKTVEGEAGGITQHISAYQAQRNDRMITLLDTPGHEAFAALRQHGATLTDVVIIVVAADDGVKPQTVEAIRFARSANAKIVVAINKIDKEAANPQLVKTQLASEHGLNPEEWGGDTVMVEVSAKTGQGLDKLLDMVLLVADMEDLRADEDVPAEGLVIEAHMETGRGAVVGLLVENGHLRPGHYLVAGTAYGRVRTLQDFRGKAVKDAGPSMPVNMTGFKELPQFGDGFKIAKSEKEARNLAQKAKIEQEKMAATTNVTGADILKMMNRKHDAEEFNVIVKADVQGSVTSVVDSLKLIDTNGEVELHVVGTGVGNISENDIHLAVGENTVIYGFNVDLPPAVKRLAMREHVEVRIFKVIYELLDDAKGSMEALLAPEIVETEIGELEVKGVFRTMREEIIAGGEVIRGKV--SKDLLARVKRGKEQIAEVEVSSVQRQQQEAKEVFEGEMCGLSLRTKKKMTLEIGDKLEFFTRELVKKTLG</t>
  </si>
  <si>
    <t>-------------MSQPEKVLMIADSITVGELAEALNLPVTQLVGELFKNGIVATINQRIDFETAQIIVEELKI-AVQLKRKE--VNSAPVQHLHKPSAKASLRPPIVAVMGHVDHGKTTLLDTILGMKTVASEAGGITQHISAYQTKRGDRVITLLDTPGHEAFAALRQHGAVLTDVVVIVVAADDGVMPQTVEAIKFARNANAKIVVAINKIDKEGANIDRVKAQLASEYQLNPEEWGGDTIMVPISAKTGENIDKLLDMVLLVADMEELKADTDVPAEGLVIEAHMEKGRGSVVNLLVEQGQLKPSHFLVAGTSYGKVRTLANFRGEALKLAGPSMPVTVTGFKELPQFGDVFTVVKNEKIARAQVEQAKIEAERQAASTNVTGADLLKMMTQKHDSEEFDVIVKADVQGSLASVMDSLRLVDTGGAIDLRIIGSGVGNINESDVRLADSSDAIIYGFNVEIPPAVKRLASRDHVRVRTYKVIYELLDDARKNMEALLSPEVVETEVGVLEVKGIFRTMRDEVICGGEVISGKV--APNLLVRVKRGGEQLAEVEVANVQRQQQEAKEVFEGEMCGLSLRTQKKLQLAIGDTLEFFTRELIRRTLN</t>
  </si>
  <si>
    <t>--------------------------------------------------------------------------------------------------------------------------------------------------------------------------------------------------------------------------------------------------------------------------------KADIDVPGRGLVIEAHKEVGKGSVVSLLIEQGQLSPGKFLVAGTTYGKIRTLLNYKNEAIRKAGPSTPVTVTGFKELPQFGDIFVVAKNEKDARHIAQKSKLEQEKAAASTNVTGADLLKMMNQQYDSQEFNVIVKADVQGSLTSVMDSLRLVDTGGAVNLHIIGSGVGDISENDIRLAADEKTVIYGFNVDLPPVVKRLAVRDGVNVRLYKIIYELLDDAKRSMEDMLAPEVVENKIGELDIKGVFRITKTEAIVGGEVVDGKV--YAGLLVRIKRDNDVVSEAEIEKVQRQQQEAKEVFAGEMCGISLKTSKKIHIEEGDKLEFFTRELVKRTLG</t>
  </si>
  <si>
    <t>---------------MAEKIVNIADSVTVGELAETLGLSVTTLIGELFKNGIAATINQRLDFETAQIVVEELGL-DVQLKRKA--AAAEIHHHTRKLSDKAVPRPPIVAVMGHVDHGKTSLLDAILDKKTVEGEAGGITQHISAYQAKRNGRMITLLDTPGHEAFAALRQHGAVLTDVVIIVVAADDGVKPQTVEAIRFARSANAKIVVAINKIDKDTANPQLVKTQLASEHGLNPEEWGGDTVMVEVSAKTGQNLDKLLDMVLLVADMEDLRADEDVPAEGLVIEAHMETGRGAVVGLLVENGHLRPGHYLVAGTAYGRVRTLQDFRGKTVKDAGPSTPVNVTGFKELPQFGDGFGIAKSEKEARNLAQKAKIEQEKMAATTNITGADILKMMNQKLDAEEFNVIIKADVQGSVTSVVDSLKLIDTGGEVELHVVGTGVGNISENDIHLAVGENTVIYGFNVDLPPAVKRLAAREHVEVRIFKVIYELLDDAKDSMEALLAPEVVETEIGELEVKGVFRTMREEIIAGGEVKRGKV--AKGLLARVKRGKEQIAEVEVSSVQRQQQEAKEVFEGEMCGLSLKTKKKITLEIGDKLEFFTRELVKKTL-</t>
  </si>
  <si>
    <t>---------------MAEKIVNIADSVTVGELAETLGLSVTTLIGELFKNGIAATINQRLDFETAQIIVEELGL-DVQLKRKT--VSAEVHHHAHKLSDKAVPRPPIVAVMGHVDHGKTSLLDAILDKKTAASEAGGITQHISAYQAQRNGRTITLLDTPGHEAFAALRQHGATLTDVVIIVVAADDGVKPQTVEAIRFARSANAKIVVAINKIDKEAANPQLVKTQLASEHGLNPEEWGGDTVMVEVSAKTGQNLDKLLDMVLLVADMEDLRADEDVPAEGLVIEAHMETGRGAVVGLLVENGHLKPGHYLVAGTAYGRVRTLQDFRGKTVKDAGPSMPVNMTGFKELPQFGDGFEIAKSEKEARNLAQKAKIEQEKMAATTNVTGADILKMMNRKLDAEEFNVIVKADVQGSVTSVVDSLKLIDTNGEVELHIVGTGVGNISENDIHLAVGENTVIYGFNVDLPPAVKRLAAREHVEVRIFKVIYELLDDAKASMEALLAPEIVETEIGELEIKGVFRTMREEVIAGGEVKRGKV--AKDLLARVKRGGEQIAEVEVSSVQRQQQEAKEVFEGEMCGLSLRTKKKIALEIGDKLEFFTRELVKKTLG</t>
  </si>
  <si>
    <t>MIAERRVVAEEKERFMQEKIVSIGEFITVGELADMLNLPVTTLIGELFKNGIAATINQKIDFETATIIIEELGI-DAKLEKKTTSINDNIGRSRYEISDNAVERPPIVAVMGHVDHGKTSLLDALLDTKVVDGEAGGITQHISAYQTTRGSRVVTLLDTPGHEAFAALRQHGAILTDVVIIVVAADDGVKPQTVEAIRFARNANAKIVVAINKIDKDTANPQLVKTQLASEHGLTPEEWGGDTIMVEVSAKKKINLDKLMDTVLLVADMEELKADIDVPGRGLVIEAHKEVGKGSVVSLLIEQGQLSPGKFLVAGTTYGKIRTLLNYKNEAIRKAGPSTPVTVTGFKELPQFGDIFVVAKNEKDARHIAQKSKLEQEKAAASTNVTGADLLKMMNQQYDSQEFNVIVKADVQGSLTSVMDSLRLVDTGGAVNLHIIGSGVGDISENDIRLAADEKTVIYGFNVDLPPVVKRLAVRDGVNVRLYKIIYELLDDAKRSMEDMLAPEVVENKIGELDIKGVFRITKTEAIVGGEVVDGKV--YAGLLVRIKRDNDVVSEAEIEKVQRQQQEAKEVFAGEMCGISLKTSKKIHIEEGDKLEFFTRELVKRTLG</t>
  </si>
  <si>
    <t>-------------MSKSEKVLMIADSITVGELAETLNLPVAQLVGELFKNGIVATINQRIDFETAEIIVDELKL-DVDLRRKK--VDSSPVQRLHKPSANASVRPPIVAVMGHVDHGKTTLLDAILDTKVVEGEAGGITQHISAYQTQRNDRTITLLDTPGHEAFAALRQHGAALTDVVIIVVAADDGVMPQTVEAIKFARSANAKIVVAINKIDKEGANVDRVKAQLASEYQLNPEEWGGDTIMVPVSAKTGENLDKLLDMVLLVADMEELKADADVPAEGLVIEAHMEKGRGSVVNLLIEQGQLKPGHFLVAGTSYGKVRTLLNYKGETIKSAGPSTPVTVTGFKELPQFGDIFTVVKNEKTARLAVERAKIEAEKQAASTNVTGADLLKMMTRKHDSQEFNVVVKADVQGSLTSVMDSLRLVDTGDAINLRVIGSGVGNINESDIRLADSSQAIVYGFNIDLPPAVKRLAMRDRVQVRLFKVIYELLDDARQSMEQMLEPDVVETEIGVLNVKGVFRTMRDEVICGGMVEKGKV--VAHTLARVKRGSEQIAEVEVMSVQRQQQEAKEVFEGEMCGLSIRTHKKLQLEIGDTLELFTRELVKRTLR</t>
  </si>
  <si>
    <t>MAENEVKLSAAQQKIVDELNKLSALELSQVVKHLEEEWGVSAAAPAAVVAAPAADGAAAAADEKTEFTVTLKDAGGQKVAVIKAVKDITGLGLSEAKAIVDGAPSPVKEKVAKDEAEAIKKQLEEAGASVELN</t>
  </si>
  <si>
    <t>-MKFHELEVTSNKNRKRVGRGISAGGGKTAGRGTKGQNARTG-KKLRATFQGGQRALVQAVPKARGFKSKRAPAQVVYLDNLNAFDGKTVDNFSLYEEGYIATPFSLVKVISRGELKAKITLNVQRVSNSAKAAIEKAGGSFNRTNV-PLKQSSKEAEENDK-----</t>
  </si>
  <si>
    <t>--MGGGSGGHVTPVVAVLSEIKKIDKDVKIRFWCDKKFYNQAKNVMKSFDPNLEVLRISSGKFRRYHGIPWYSQA-RHLDVLWANFSDLFRTGWGFLESVAKLLLWRPDVVFTKGGFVCLPVGLAARALNIPLVIHDSDAHPGLTNRILSRFATKIATGAPLKYYPYDKTKAKYVGVPIADTFKRYSSLEKDSFKEELGFKKERKLILVTGGGLGAKRMNDAVSAIYKELVKKSDLILIAGRDQYEELRKKMGKDTEHFKLYPFVAKDMWKMLAASDVVVTRAGATTLLELAALAKATLIIPNGLLTGGHQLKNTNVYKEAGAVYVLGDFEIAEKPEVLLHTLIEMIDNKKLLEDLGNKFHKFSKPNASYDMAKLILSVVKK----------</t>
  </si>
  <si>
    <t>--------------------------MSEVRFWCDKKFAPQAKGIMAKYDSSIPVSVIMAGKLRRYHHLTLWQHL-LIPSVVFPNIFDICKVLLGLIQSIVKLIFWRPDVIFLKGGYVCLPVGWAARFLKIPYIIHDSDAHPGLTNRLLASKAKFIATGAPLEYYPYDKTKSYYVGIPVSGDFTLLEEGRKEATKRKYGFNPGKPLIVVTGGGLGAKRINDAILRLRKELKERASVLLITGVGQYNDVRHRTGGDDAGFKLVNFISSGMAQLLGSADIVIARAGATSILELAAVGAPSILVPNGRLTAGHQLKNAKVYADAGAVLIADEEKFKDDENLLLDKIDAILNNEDLKKNLSQKINQFAKPDAAKETAKLIKKAV------------</t>
  </si>
  <si>
    <t>-----------------------------------MAKAT--TMEQLLADEG-AVKQLTVGEIVEGKILSVKKHEVLVDLGALGVGLIPRREIEYSRNLAEGEVVTASVLDTELEDGYSLLSLRRAVKDRGWEEVLARVENNETIEVTPFDANRGGLLVDYEGVRGFLPVSQLSAEHYPRVGASDKDEILQRLNSLIGKSIKVKILDADRKSNKLIFSEKEAVREALATRFSKLKIGDVVEGVVTGAVEFGAFVNVEGIEGLIHISEISWERVNNPQDYVKVGEKVSAKIISIDQDRLSLSIKQLTEDPWLKEIEALKVGEKIEGTVTRITPFGAFIQLSPSVEALVHVSELGKDSEVDPEKIFTLNERKNFVVLEIDKDKRKISLSLDKESKKK-</t>
  </si>
  <si>
    <t>-------MSLKNNINFKEGVFRRL-----------MADAK-ITMDDLLAQAGDNVKQITVGETVDGTVLSVKKHEILIDLGPLGVGLVPRREVSLSKSYNVGDSVIASVIDSELEDGYSLLSLRKAAKDRGWDEIAAKLESGEIITVVPYDANRGGLLVEYEGIRGFLPVSQLSAEHYPRVGSSDKDEILQRLNGLVKKDIKARILDADRKANKLIFSEKEAVKEGLAERFQKLAIGDTVKGVVTGVVDFGVFVNVEGIEGLIHISEISWERVNNPSDYVKVGQTIEAKIIAIDKERLSLSMKQLTKDPWLDEVEQFKPGEKVEGTVTRITPFGAFVQLSPAVEALVHVSELG-GDGTDPEKVFTLNERKEFMVLDIDKENRKISLSLGKSKKK--</t>
  </si>
  <si>
    <t>MAECALFCVAREILNLRKENWQNLPESWVSADDVFMAKAT-ITMDDLLA--GDNAKQLVAGEMVTGHVLSVRKHEVLVDLGAHGIGYVPRREVGFGRQLNVGDEVSASVIDSELDNGYSLLSLRKAAKDRGWEEIQAHFDAAEIVEITPYDANRGGLLVEYEGVRGFLPVSQLSAEHYPRVGSADKDEILARLNALVSRPMKVRILDCDRKTNKLIFSEKEAIKDGLAARFATLKVGDTVKGVVTGVVDFGAFVNVDGIEGLIHISEISWERVGNPNDYVKVGQSVEAKIISIDKDRLSLSVKQLTKDPWLDEVEKLEKGQKVEGTVTRITPFGAFVQISPAVEALVHISELGSGNDVDPEKVFTLNERKEFVILDIDREGRKISLSLGGKKKKTK</t>
  </si>
  <si>
    <t>-----------------------------------MADAK-ITMDELLAGADTSAKQLVAGEVVTGKVLSLKKHEI---------------------------------------------------------------------------------------------------DH---------------------------------------------------------------------------------------------------------------------------------------------------------------------------------------------------------------------------</t>
  </si>
  <si>
    <t>-----------------------------------MANAK-ITMDDLLAQAGDNIKQIAAGDMVNGTVLSVRKHEVLIDLGPLGVGLVPRREVGFSKNYTVGDEVVASVVDPELDNGYSLLSLRKAAKDRGWDEVFAKLETGEIITVVPYDANRGGMLVEYEGIRGFLPVSQLSAEHYPRVGSSDKDEILQRLNTLVNKDIKVRILDADRKTNKLIFSEKEAVKEGLAERFQKMAIGDTVEGVVTGVVDFGVFVNVEGIEGLIHISEISWERVNNPADYVKVGQTVKAKIIAIDKERLSLSMKQLTKDPWLDEVEQFKPGDKVEGTVTRITPFGAFVQLSPAVEALVHVSELG-GDGTDPEKVFTLNERKEFTVLDIDRENRKISLSLGKSKKK--</t>
  </si>
  <si>
    <t>-------MSLKNNINFKEGVFRRL-----------MADAK-ITMDDLLAQAGDNVKQLTVGETVDGTVLSVKKHEILIDLGPLGVGLVPRREVSLSKNYNVGDSVIASVIDTELEDGYSLLSLRKAAKDRGWDEVMAKLESGEIITVVPYDANRGGLLVEYEGIRGFLPVSQLSAEHYPRVGSSDKDEILQRLNSLVKKDIKARILDADRKANKLIFSEKEAVKEGLAERFQKLAIGDTVTGVVTGVVDFGVFVNVEGIEGLIHISEISWERVNNPSDYVKVGQTIEAKIIAIDKERLSLSMKQLTKDPWLDEVEQFKPGEKVEGTVTRITPFGAFVQLSPAVEALVHVSELG-GDGTDPEKVFTLNERKEFTVLDIDKENRKISLSLGKSSKKK-</t>
  </si>
  <si>
    <t>-----------------------------------MADAK-ITMDELLAGADTSAKQLVAGEVVTGKVLSLKKHEVLIDLGAQGVGFVPRREVGFSRNISEGDEVSASVVDTELENGMSLLSLRKAVKDRGWEEVSARLESGEVIDIQPYDANRGGLLVEYEGVRGFLPVSQLSAEHYPRVGSSDKDEILQRLNNLIGKTMKVRILDADRKSNKLIFSEKEAVKDGLAERFEKLAVGDQVEGVVTGVVDFGVFVNVEGIEGLVHISEISWERVNNPSDYVKTGQTIKAKIIAIDKDRLSLSMKQLTQDPWLTEVQNFSKGDKVEGTVTRITPFGAFVQVSPAIEALVHISELGDSNNVDPEKVFTLNERKEFVILDIDKENRKISLSLGESNKK--</t>
  </si>
  <si>
    <t>-----------------------------------MAKAT-ITMDDLLS--GDGGKQLVAGEMVTGHVLSVRKHEVLIDLGAHGVGFVPRREVGFGRQLAVGDEVAASVVDAELENGYSLLSLRKAAKDRGWEEVQAKMDAGEIIEVTPHDANRGGLLVEYEGVRGFLPVSQLSAEHYPRVGSADKDEILSRLNALVGQTIRVRILDCDRKANKLIFSEKEAIKDGLAERFEKLKVGDIVTGVVTGVVDFGAFVNVDGIEGLIHISEISWERVNNTSDYVKVGQSVEAKIISIDKERLSLSMKQLTKDPWLDEVDKFKKGDKVEGTVTRITPFGAFVQISPAVEALVHVSEIGGGNDVDPEKVFTLNARKEFVILDIDKEGRKVSLTLTDKKKK--</t>
  </si>
  <si>
    <t>-------------------------------------------------------------MLGDILQRDGVIGSKTD-------VLVMGTNAGFKPFEYIDNNEIVGFDVDLAREIAKSMGKELKIEDMSFDGLLPALDSGQIDMVAAGMTVTPERAKNALFSEPYYSASQRIIVKK-GSPIRNKHQLSGRKIGVQLGTTGDTLASKIAGASVTQFQTAPSVLQELSAGKIEAVILDDAPAKQYTAGFPDLEILPGALSNESYAIAIKKDNTDLLEKVNKEIVKMKQDGRYDKLIRKYFGEEVKS------</t>
  </si>
  <si>
    <t>MIDIDLIQKRLVNLIFLTILLYHLRFLRMKGYNKSMSKNKTRTFGISWWIGLVLFAGMICLMLGDILHRDGVIGSKTD-------VLVMGTNAGFKPFEYIDNNQVVGFDVDLAREIAKSLGKDLKVEDMSFDGLLPALDSGQIDMVAAGMTVTPEREKNALFSDSYYSASQRIIVKK-GSPIRNKYQLPGRKIGVQLGTTGDTLASKIAGASVTQFQTAPSVLQELSSGKIEAVILDDAPAKQYSAGFSDLEILPGALSDESYAIAIKKDNKDLLEKVNKEIAKMKKDGRYEKLIRKYFGEEAKS------</t>
  </si>
  <si>
    <t>--------------------------------MRWAAKQKKVVARIKWLTLGALVVAAIGYMYWDTEINPGSAQHTSSSGSGLEKTLIMGTDPGFKPFEYKNGQNVVGFDVDLVREIAKDTNRSLQIEEISFDGLLPALQAGRIDLIAAGMTVTPERAKNAAFSTTYYSAAQRVVVPKTGSTVESVDDLKGKRIGVQLGTTGDTLAHKITGASVVQLPATSNVMQELNARRIDAAIMDNGPATQYLATNPNLTMLARDLTKEDYAIAIKKGNTELLKQVNDSITAMKKDGRYDALVKKHFGAVAP-------</t>
  </si>
  <si>
    <t>---MISLFIIVIVIAFIFLYKPKERNNKPNIPDSFAAKLDKLWDIAQQSIKEQKYLRAEKALLTILKFNEKDAGAYNRLGILYAKQKAFKDAIECFEISQSLEPNPSSLHNVGLINYEIGDYPKAAIAFEQAIQLEDDLPARYVAYAKVLEKLGESKKMLEAIEKAVELEPTPQLLRVLADAYSRNGQEELARELDEKARKMITPGLQHPQ------------SMKQPRRVI---------</t>
  </si>
  <si>
    <t>----------------------------------------------------------------------------------------------------------------------------------------------------------------------------------------------------------------------------------------------------------------------------------------------------------------------------------------------------------------------------------------------------------------------------------------------------------------------MSGMGELHLDILIDRMRREFKVEANIGEPQVAFRETIRGTAKVQGKHAKQSGGRGQYGDVWVKFEPNEAGKGFEFVDEIKGGVVPQEYRPAVQKGIREVLDNGVIAGYPVVDVKATLYDGSYHDVDSSELAFSLAGSLATREGIKQANPVLLEPVMNVEVTTPEEFMGDVIG--------------------------------------------------------------------------</t>
  </si>
  <si>
    <t>MADKKIPLSNFRNIGIIAHIDAGKTTTTEGILYRTGLSHKIGAVH--EGEATTDWMEQEQERGITITSAAVTAYWKGHHINIIDTPGHIDFTAEVERSLRVLDGAVTVFDGKMGVEAQTETVWRQANKYGVPRICFINKINQTGGDFYKSLESIHRRLSKNALPIHLPIGFEKDICGVVDLIDMKAYTYKDYTDHELVVGDIPADMVEKAKNARALLVEAAVEADDALFEKYLEEGEEAISVEDLKKNLRKRVLAGDFYLVTGGDGRGVIVEKVLDLITDYLPSPLDVD--AIWGTNAKTGDEIKREPSEKEPLAALAFKLATDPFVGKLIFIRVYSGKLKAGSYVLNATTGEKERIGRIVRMFADKRDDIDEISTGDIAAVVGLKNTTTGSTLCDPAHPIVLESISFPEPPVSIAX----------------------------------------XXXLLLNQRQNPIKKKWRLLYN---------------------------------------------------------VLPKKIQP-----------------LEFIQMK------------------------------KLVRPLCLEWV---------NFT-------------------------------------------------------------------------------</t>
  </si>
  <si>
    <t>-------------MAGTRDGGLKAAKKNKAR-DPEFYARIGAIGGRKGTTGGFAANPELARIAGAKGGRISRRKKTEEN-------------------</t>
  </si>
  <si>
    <t>MKVSLNIIKQLINFELPPVDELVARVNQQLGGVDEVIDLNAKYGGARIVRVVECTKHPNADRLSVTKIDDGSAVADVPRDENGLVQVVCGAPNVHADMWAIWLPPKSTVPASFDDDEPFVLDARPLRGVLSQGMLAAADELDIGTDHEGIIEIHEHDVPAGVEFTAGAGFAEMFGLDDYVLDIENKMFTHRPDCFGQLGVAREIAGIFHQQFTSPDWYESVQQFTNAEGLDLTVTNDAPELVPRFMAVAFRDVTVQPSPLWLQCQLVAMGGKPINNIVDATNYMMLLTAQPTHAYDYDKLRGSTLGARMARDGEKVSLLNGKEYELTTDDIVIADGEGAIGLAGIMGGADTEVSNDTKNVVLECANFDMYALRRTAMRHGIFTDALTRFNKGQSPLQNAAVLKQLMGMVGGVQASQVFDLK-------QFDDWLDDYFNGKYTPANID---------INSKFINERLGLDLSGDDICDLLNNVEIQSH-GPEEELGY-ICIQSPFWRTDLELPEDIVEEVGRLYGFDKLPRQLPMRSIKPAPRNPRRQLKQAIRQSLSRAGTNEVLTYSFVHERVLKNAEQDPSRAYRLSNALSPDLQYYRTSVLPSLLDKVHANIKAGHDEFMLFEIGKIHDKELPLSDEGLPSEQTFVDGVYASKKPRSGAPFYKARKLVDRLLADINVEADFVKI-VESD---------ADIPAPFDGQRSAWIVAKNDDKLGIVGELSQTARRNFKLPDYTAAFSLDVEKLQACLASSR-EYNYRPLSRFPSISQDISLRSSVEISHDELLRAVRQCLDGPK-NLHCQVQTLGIYQPKDDAAIKTTTFRLTFTSYQQTLTDAEVKPIMDNIATAALTKLDAERV</t>
  </si>
  <si>
    <t>MKVSLNIIKQLINFELPPIDELVARVNQQLGGIEEVIDLKSKYGGARIVRVVECAKHPDADRLSVTKIDDGGVVADVPRDENGLVQVVCGAPNVHADMWAIWLPPKSTVPASFDDDEPFVLAARSLRGVLSQGMLAAADELDIGTDHEGIIEIHEHDVPAGVGLASDAGFAETFGLDDYVLDIENKMFTHRPDCFGQLGAAREIAGIFHQQFTSPDWYKSVQQFTGAEGLDLTVINDVPELVPRFMAVAIRDVTVQPSPLWLQCQLVAMGGKPINNIVDATNYMMLMTAQPTHAYDYDKLRRSTLEARMARDGEKVSLLNGKEYELTTDDIVIADGEGVIGLAGIMGGTDTEVSDGTKNIVLECANFDMYALRRTAMRHGIFTDALTRFNKGQSPLQNAAVLKQLMGMVGGVQASEVFDLK-------QFSDELDDYFDGKYTPANID---------IDSKFINERLGLDLSDDNICDLLNNVEIKSH-GPEEELNY-ICIQSPFWRTDLELPEDIVEEVGRLYGFYKLPRQLPMRSIKPAPRNPRRQLKQAIRQSLSRAGANEVLTYSFVHERVLKNAEQDPSRAYRLSNALSPDLQYYRTSVLPSLLDKVHANIKAGHDEFMLFEIGKIHDKELPLTNENLPSEQTFVDGVYASKKPRAGAPFYKARKLVDRLLADLNVDADFVKI-AKSG---------ADVPAPFDGQRSAWIVAKNGDKLGIVGELSQAVRRNFKLPDYTAAFSLDIEKLQACLTESR-EHNYRPLSRYPSTTRDISLKMQSAVDYASVYACAEEVAKKHR-ELQISITPIAIYQPKDDDSTKTVTLSVKFTSAERTLVDKDTAPIIEEIAAMAAEEFDAAQV</t>
  </si>
  <si>
    <t>MKVSLNLIKQLINFELPPVDELVSRVNQQLGGVEEVIDLKAKYGGARIVRVVECEKHPNADRLSVTKIDDGG-VADVPRDDNGYVQVVCGAPNVHADMWAIWLPPKSTVPASFDDAEPFVLDARPLRGILSQGMLAAADELAIGADHEGIIEINERDIPAGVTLQAGASFAEVFGLDDYVLEIENKMFTHRPDCFGQLGVAREIAGIFHQQFNSPDWYNAIQEFADSDGLELEVFNEANELAPAFSVIAIKNVDIHPSPLWLQCQLVAMGGKPINNIVDATNYVMFMTAQPTHAYDYDKLRGHKLGVRMARDGEKIGLLNGKEYELTADDIVIADSEGVIGLAGIMGGADTEVSAETKNIVLECANFDMYALRRTAMRHGIFTDALTRFNKGQSPAQIDPVLKWLIGMVGGGQASPML-FK-------NHSSLRQVLVDGKHWHGGLL---------IPERFVEERLGVDFAENEIEALLKNVEFIVDDGNKYGEAG-VMVYSPFWRTDIELPEDIVEEVGRLYGFDRLPRHLPERSIKPAPKNERRELKQRIRQSLSRAGANEVLTYSFVHERVLKNSEQDPGRAYRLSNALSPDLQYYRISILPSLLDKVHANIKSGHDEFMLFEIGKIHDKKLGFNDENLPIEKTFIDGVYANKKPQAGAPFYKVRKIAERLMKDLSVEVDFVKI-AESD---------SDVPAPFDAKRSAWIVTKNGDNLGIVGELVQSARRNFKLPDYTAAFSIDIEKLQENLSKNQ-GYNYQPLSRFPSTTRDISLKMNSNVDYAKVYACAEEVAKKHC-ELQIGITPIAIYQPKNDDSTKTVTLNVKFTSAERTLEDKDIAPIIEEIAAMAAEEFDAAQV</t>
  </si>
  <si>
    <t>MKVSLNIVRSLINFELPSVDELVSRVNQQLGGVEEVIDLGVKYSSVRIVRVVECGKHPDADRLSVTKIDDGGAVPDVSRDDNGYVQVVCGAPNVHADMWAIWLPPGSTVPVSFDDTEPFVLGARPLRGVLSQGMLAAADELAIGTDHKGIIEITENDLPSGAELRAGASFAETFGLDDFVLDIENKMFTHRPDCFGQLGVAREIAGIFGQQFTSPEWYKAQQQFSTAEGLDLMVTNGAPELVPRFMAVAIKDVEVKPSPLWLQCQLVAMGGKPINNIVDATNYIMLMTAQPTHAYDYDKLRGHQLGARLARSGEKVILLNGKEYELTADDIIIADGEGVIGLAGIMGGSNTEVSNDTKNIVLECATFDMYALRKTAMRHGVFTDALARFNKGQSPLQNAAVLKLLMSMVGGVQASEVFDLK-------QFSDEFDDYFDGKYTPANID---------IDSKFINERLGLKLSENDICGLLNNVEIKSH-GPEEELDY-ICIQSPFWRTDLELSEDIVEEVGRLYGFDKLPRELPHRSIKPAPKNLRHELKNAIRQSLSRAGANEILTYSFVHERILKNAEQDVIQAYKLSNALSPDLQYYRLTVLPSLLDKVYTNIKSGHNEFALFEIGKGHLKSKGLNKEGLPIENNYIDLVYTSKKDKPGAPFYVAKKIIDNLGKDLGVKFEFEKIVNQID---------KQILAPFDIDRSSLIIIDNGDIVGLVGELKQSVIKNFKLPQYISAASIDIDILQKNMSKNI-GDSYHPLSKFPSTRRDISIEIDSAVSYKDVLNVVKNSLQKQD-DEFISIRLVDIYRAKD-SSFKTITLNISMTNYNRTLTATDASRIIENINKAISVKLNGSIK</t>
  </si>
  <si>
    <t>MRISDQTIESILKEGGTIDESQLADLKLLAERSKQTLQEAIIEQKVLSEEDLTKLISDYIGVPFVRIEPKDIPEEVLKRIPEHIARQYNVVLFEKNDDESLSLAMEDPDDVQALNFIQKEIGYNTKVFLATRSNILDCLDN-YRGNIDAELDEVIAVQKDASADDQNVSQDDFAENSPIAQTVNLLLEYAIKSNASDIHIEPREDYVQVRYRIDGVLKEVNKLPRNVHGALVSRIKILSNLKIDERRVPQDGRFKIKLSSKQYAFRVSTLPITDGEKVVMRILDESNQAISLDKLGYWGLSLATVKDAMAQPNGMILVTGPTGSGKSTSLFSVLSELNTPDVNISTIEDPVEYKIPGVNQTQTNAKAGMTFASGLRALLRQDPNIIMVGEIRDGETANLGVQAALTGHLVFSTLHTNNAATCLPRLLDMGIEPFLIASTVKAVIGQRLVRRLCMNCRQEYTPNQEELKYITEMFNIDT-KSIKKIHDLEQQAFDDKIGGD--TPMGSTEQTIARLWKPNPEGCDECGHNGFKGRVGIYEVLGISIPIQKMITANATSNDIQDQAISEGMVTMQMDGLIKSLRGITTTEEVLRATRE-</t>
  </si>
  <si>
    <t>MRVSDQTIESILKQGGVVDEPQLADLKLIAERSKQTLQETAIEQKVISEEDLTKLIGDYIGVPFVRIEPKDIPEDILKRIPEHIARQYNVVLFEKNEDDSLSLAMEDPDDVQALNFIQKEIGYNTKVFLATKSNILDCLEN-YRGNINAELDEVIAVQKDVSAEDQNVSQDDFAENSPIAQTVNLLLEYAIKSNASDIHIEPREDYVQVRYRIDGVLKEVNKLPRNVHGALVSRIKILSNLKIDERRVPQDGRFKIKVSGKQYALRVSTLPIADGEKVVMRILDESNQAVKLDQLGYWGLSLATVKDAMAQPNGMILVTGPTGSGKSTSLFSVLSELNTPDVNISTIEDPVEYKIPGVNQTQTNAKAGMTFASGLRALLRQDPNIIMVGEIRDGETANLGVQAALTGHLVFSTLHTNNAATCLPRLLDMGIEPFLIASTVKAVIGQRLVRRLCMNCRQEYTPNEEEIKYITEMFKINT-ESIKKIHNLEEQAFEDKIGGD--TPMGSTDSGIEHLWRPNPEGCDKCGHNGFKGRVGIYEVLGISIPIQKMITANATSNDIQDQAISEGMVTMQMDGLIKSLRGITTVDEVLRATRE-</t>
  </si>
  <si>
    <t>MHISDKTFLAMVEMHESISPENLKDLQVEGESSRQPLQTLAIKKRLISDKQLTRLFSEYANIPYIEIDPKEISIDAVNILPEYIARQYNSIVFRIDETGLVHLAMEDPDDVEALSFIQKQVGSNTKVYVCTRENISNAIDSVYSTDVDKELGEIINDQGDKD-ENEIIREEDVSEDSPIAKTVNLLLEYAVRSGASDIHIEPRENYIQLRYRIDGILKETNQLPKNIANALVSRVKILANLKIDERRVPQDGRIKIRLGGRKFAFRVSTLPITDGEKVVMRVLNESSEALPLEKLGYWGKSLDTINNALTEPNGMVLVTGPTGSGKSTSLFSVLSKLNTPDVNISTIEDPVEYKIPGVNQTQTNNKAGMTFASGLRALLRQDPNIIMVGEIRDSETANLGVQAALTGHLVFSTLHTNNAATTLPRLLDMGIEPFLIASTAKAVIGQRLVRRLRHETRIKYIPTEEEKQTMIRLFNLRPGQTFAYIHELEKQAAAAGIGGD--SPLATDENGINFLWKQNENDNDDGAHGGFKGRIGIYEVLGMSNELQRLITANATANEIQNQAIEEGMITMQTDGLIKALRGDTTLGEVMRATKE-</t>
  </si>
  <si>
    <t>MRILNHTIVKILKRYRIATDEQLRPLLDEAERSGHSLQDVVLDAKLVSETELTKLFADYADIPYVEIDPRDIPSEVLNRIPERIARQYNAVIFQVDEDGLVHLAMDDPDDVQATNFIEKQVGSNIRIYIASHDNILQCLEN-YRGDVNQELNEVIDVQREDDGSDQQVSEADVAEDSPIAQTVNLLLEYAIRSQASDIHIEPRENFVQVRYRIDGVLKEVNQLPRNVLGALVSRIKILSNLKIDERRVPQDGRFKIKVAGKQYALRVSTLPIADGEKVVMRVLDESNQAISLEQLGYWGRSLAIINNAIAQPNGMILVTGPTGSGKSTSLFSVLNMLNTPDVNISTIEDPVEYKIPGVNQTQTNAKAGMTFASGLRALLRQDPNIIMVGEIRDGETANLGVQAALTGHLVFSTLHTNNAATCLPRLLDMGIEPFLIASTVKAVVGQRLVRRLCMNCRQVYEPEQNEINEIVKLFNLKPGQTFAYIHELELQAIQQKVGGD--TPLSTSEQTIIQLWRANPEGCDECGHTGFKGRVGIYEVLDMSREIQTMITKNATSDEIQDQAISEGMITMQADGLVKTLRGNTTLDEVLRVTRES</t>
  </si>
  <si>
    <t>MTNISVKDLSDELRRAINKIEQTEGLEKVGIVIRVGDGVAWIHGLSKAGYSEMLEIETDDGVSEAFALNLMEDEIGAVLLDSESKVRAGAKVRLTGKALEVPVGEELLGRVVDPLGRPLDGGPEIKTKQTGLVEKPAIGVMGRQSVNEPLMTGILSIDAMVPIGRGQRELIIGDRQTGKTAIAIDTMINQAKQNTGVVNIYVAIGQKLSKVASLIDRLKEEGVLKQTIIVATSASDPASLLYLAPYAATAMGEYFRDNKKHALIIYDDLSKHAVAYRQMSLLLRRPPGREAYPGDVFYLHSRLLERSAKLSDDLGGGSLTALPIIETQAGDISAYIPTNVISITDGQIFLETDLFYQGLRPAISVGLSVSRVGGSAQTKAIKSVSGDLRMKLAQFRELASFAQFGSDLDKDTKSQIELGQRLTEILKQAQFSPLSIWEQYVSIYAVTEGLFNEVPVAKIQEARTALLSYVKKKHKKLIDTLNTGTKP---DDKVKETIKEAAKEVASEYKG</t>
  </si>
  <si>
    <t>MSKIDVTELAKSLREKIAQLEATEGLEDAGVVIRVGDGVAWVHGLSKAGYSEVLEIETDGGTVEAFALNLMEDEIGAVILGGEEKVKAGASVRRKGAVLDVPVGEELLGRVVDPLGRPLDGGPAIKTKQRGLIERPAIGVMGRKSVHEPLMTGIMSIDAMFPIGRGQRELIIGDRQTGKTAIAIDTMINQARQKTGVVNVYVAIGQKLSKIARLVDRLKEEGVMEQTIVVATSPSDAASLLYLAPYAGTAMGEYFRDNGGHALMIYDDLTKHAVAYRQMSLLLRRPPGREAYPGDVFYLHSRLLERSAKLSDELGAGSLTALPIIETQAGDISAYIPTNVISITDGQIFLETDLFYQGIRPAISAGLSVSRVGGAAQTKAVKSVGGNLKLGLSQFRELASFAQFGSDLDDATKAQIDRGQRLTELLKQPQYQPMSVWEQFVSIHAVTSGAFDSVPVAKIKEAQDTLLTQLWKNNKDAMRELNKGDKP---TDEQLKLIDEATQAVAKGFEE</t>
  </si>
  <si>
    <t>MSKIDVTELAKSLREKIAQLEATEGLEDAGVVIRVGDGVAWVHGLSSAGYSEVLEIETDGGTVEAFALNLMEDEIGAVILGGEDKVKAGASVRRKGSVLDVPVGEELLGRVVDPLGRPLDDGPAIKTKKRGLIERPAIGVMGRKSVHEPLMTGIMSIDAMFPIGRGQRELIIGDRQTGKTAIAIDTMINQARQKTGVVNVYVAIGQKLSKIARLVDRLKEEGVMDQTIIVATSPSDAASLLYLAPYAGTAMGEYFRDNGGHALMIYDDLTKHAVAYRQMSLLLRRPPGREAYPGDVFYLHSRLLERSAKLSDELGAGSLTALPIIETQAGDISAYIPTNVISITDGQIFLETDLFYQGIRPAISAGLSVSRVGGAAQTKAVKSVGGNLKLGLSQFRELASFAQFGSDLDDATKAQIDRGQRLTELLKQPQYQPMSVWEQFVSIHAVTGGMFDDVPVSKIKDAQSALLTYLWKNSKDAMRELNKGDKP---SDEQLKLIDEATKEIAKGFEE</t>
  </si>
  <si>
    <t>MAEISVSELSADLRKAIANLENHEGLEKAGVVIRVGDGVAWVHGLKNAGYSEVLEIESEKGYVEAFALNLMEDEIGAVLLGNENYVKAGAKVRLKGELLTVPVGKELLGRVVDPLGRPLDGGPEIKTQKRGLIERPAVGVMGRKSVHEPLMTGIMSIDAMFPIGRGQRELIIGDRQTGKTSIAIDTMINQARQKTGVINVYVAIGQKLSKIARLVERLKEEGVMDQTIIVATSPSDTASLLYLAPYSGTAMGEFFRDNGEHALIIYDDLTKHAVAYRQMSLLLRRPPGREAYPGDVFYLHSRLLERSAKLSDELGAGSLTALPIIETQAGDISAYIPTNVISITDGQIFMETDLFYQGIRPAISAGLSVSRVGGAAQTKAIKSVSGNLKLGLSQFRELASFAQFGSDLDSETKAQIERGQRLTELLKQAQYQPMSIWEQVASIAAVSEGYFDDVPAAKIKEAQDALLTNLWSNHKTEMKQLSKGDKKFGEDKAIYEIVKNAAMSVAKGYRN</t>
  </si>
  <si>
    <t>MADNAVAELSESLRRAIAGLEAKEGLEKVGIVTRVGDGVVWVHGLRQAGYSEVLEVQTANGIVEAFVLNLMEDEIGAVLLGSDQGVAAGDRVKLKGEVLSVPVGEELLGRVVNPLGQPLDGGSEIKAKHRLPVEREAIGVMGRKSVHEPLMTGIMSIDAMFPIGRGQRELIIGDRQTGKTAIALDTMINQARQKTGVVNVYVAIGQKLSKIARLVERLKSEGVMNQTIVVATSPSDSASLLYLAPYAGTSMGEYFRDSGKHALMIYDDLTKHAVAYRQMSLLLRRPPGREAFPGDVFYLHSRLLERSAKLSDELGAGSLTALPIIETQAGDISAYIPTNVISITDGQIFMETDLFYQGIRPAISAGLSVSRVGGAAQTKAVKSVSGNLKLGLSQFRELASFAQFGSDLDDATKSQIERGQRLTELLKQPQYQTMSVWEQVASIAAVSEGLFDDVPAAKIKEAQQALLERLWAEHKDDMRALAKGDKKFGEDEKIAKIVRDAAKAIAKGYEE</t>
  </si>
  <si>
    <t>MKKETAHQRFDGQRENEVVQFVFRRHIIAMRKGFYMILFPFGLGSVPVLLDPMTDNVWLLFLPFICLGVGLLLFSYQFMNWYFTIYIVTNERIRRIVQHGFFGRDVFDIDLDKIQNISYSIPGFFGEVFHFGTIIIQTLTGDLIINLADKPAKIYNQLQDLV---RESRLSEKVEDEIE--</t>
  </si>
  <si>
    <t>-------------------MFVFRRHIIAMRKGFYLLLGSMAFGSLPFLI--WQDNLNLLWLFLGSFVFGLVLFSYHFLMWFYTYYIVTDQRIRQITQHGFFGKDVIELKLSKIQNISYNIPGFSGEMFKFGTIIIQTFVGDLVIKNVEHPDDVYNKLQDAV-ELSAKKEG-DNEKSIES-</t>
  </si>
  <si>
    <t>MTEGTVEKQFDGQRDGERLLFVFRRHIIAMRKGFYLLLVPMAIGALPFLI--WQDNLNLLWVFVGSFVFGLIMFLYHFLMWFYTYYIVTDQRIRQITQHGFFGKDVIELRLSKIQNISYNVPGFSGEVFKFGTIVIQTFVGDLVIKNVEHPDEIYNKLQDAV-ELSAKKEGDDNEEVIEAE</t>
  </si>
  <si>
    <t>MTEQIKDKQFDGQRDGEQLLFVFRRHIIAMRKGFYLLLGSMTLGSLPFLI--WQDNLNLLWVFVGGFIFGLMLFFYHFLMWFYTYYIVTDQRIRQITQHGFFGKDVIELKLSKIQNISYSIPGFSGEMFKFGTIVIQTFVGDLVIKNVEHPDKIYNKLQDAV-EISTKRED-INEESIEP-</t>
  </si>
  <si>
    <t>MAENIQEKSFEGQRDGEVVIKVFRRHMIAMRKGFYGLLIPLALSSIPPLI--WQTNLELFLLPLAGLIIGIFLFAYQFIIWYYTVFVLTNQRLRQITQKGFFGSNVVELKLSKIHNISYNIPGFSGEMFGFGTIVIQTYVGDLVINNVEHPEKIYNILQDAT-EASERRDNEENSIEVNA-</t>
  </si>
  <si>
    <t>-----MDATFEGQHADETILFVFRRHIIAMRKGFYSLLIPLAVGSIPPLI--WQTKLELFLIPLAGLVLGSILFFYHFLMWYFTVYVVTNERIRQITQRGFFGKDVVELSLDKVQSISYNIPGFSGEVFKFGTIIIQTFVGDLVIRMVEHPSEIYNKLQDAVYAAEASRRSTDEKKIVD--</t>
  </si>
  <si>
    <t>MPASTRQLKTRVRSVKSTRQITKAMQLVAASKMRRSQKSAIITNPYTDVAKQILGYLYRLNQTNDHILFREREVKKRLIIVISSDKGLAGAYNTNILKEYMNQLNEDKKNGIDTETIAVGRKAASFITKLKNIEVVGVYEGASDDVPSQKERISIIQPAIDRFKSGEIDAVDVLYTKFESPIKQQVLVERLLPAGQELFIETKDDVSTNDLLSAKFEPSVDFVIDNIAERLLIAWLQHALLDAKASEHSMRMLAMKNATDNANDLIDDLTLAMNKARQGSITQELTEISSGVEALNN</t>
  </si>
  <si>
    <t>-MSSIRQLKSRIRSVKNTKQITRAMEMVAASKMRRAQDATKETSAYAHAANELLTYLAGQNVTDNHPYFNQRQVKNRLLIVIASDKGLAGAYNSNILRRLAQELKEDKNMGIGTQIVTIGRRVTRFVAKLKDAELIGAYDDMSDK-PTGHELRTIVNTAINSFTSKQVDAVDIVFTKFHNAVKQEAYMQRILPAG-YTYTPTCD--YA---CDAKYEPSPAVVLDAVAYRLIESQVFQTLLDARASEHSMRMVAMKSATDNASDLVDDLTLEMNKARQGAITQELAEISGGVEAME-</t>
  </si>
  <si>
    <t>-MASTQQLKSRIRSVKSTKQITKAMQMVAASKMRRAQEATKSSQAYTMAARELLTYLAAQGATNGHKWFTVRPVKSRLLIVVASDKGLAGAYNANILKAYVRELKADDAANIANKTIAVGRKIAQAATRIKDTEIVGTYEDLPDH-FSGAEFHAILNTAKDMFEANQVDAVDVIFTRFVSSLTQRADVVRLFPAG---FTPTDD--VQPDIAEAKFEPSPKQIIDDIAYRLISARLFQALTDSRASEHSMRMLAMKNATDNATDLVDALTLEMNKARQAAITQELTEISAGVEAMQ-</t>
  </si>
  <si>
    <t>-MASTQQLKSRIRSVKSTKQITKAMQMVAASKMRRAQEATKSSQAYTVAARELLTYLAAQGATNGHKWFTVRPVKSRLLIVIASDKGLAGAYNANILKSYVHELKSDDAANIANKTIAVGRKIAQAATRIKDTEIVGTYEDLPDH-FSGAEFHAILNTAKDMFEANQVDAVDVIFTRFVSSLTQRADVVRLFPAG---FTPTDN--VQPDIAEARFEPSPKQIIDDIAYRLISARLFQALMDSRASEHSMRMLAMKNATDNATDLVDALTLEMNKARQAAITQELTEISAGVEAMR-</t>
  </si>
  <si>
    <t>-MVNKYLALDVGEKRIGVALADSQVRIAIPIDTLSVDGTEKEEILRLIKFHNITKLIVGYPRNQSGEPTLQTDFVINFVNSLDLNP--EAIEYQDESLTSVLAEKRLKEQGGDYQKGDIDKVAASIILQDYLERIR---</t>
  </si>
  <si>
    <t>MSSKNFLALDVGERRIGLAMADSQVKIAVPFGWLENSEKIIQEITELVLRHDIDVIVVGYPRNQSGEPTKQTQFVEDFVKQFADIELDTEIVFQDESLTSVQAEQRLGNKIKD--KGEIDAEAASIILQDFLEEKYENS</t>
  </si>
  <si>
    <t>MPNRNFLALDVGTRRIGVAMADSRVKIAVPFGWLENDESTIQKIVELVLRNDINIIVVGYPRNQSGEPTQQTKYVENFVDQLAEIDLDTKVVFQDESLTSVQAEQRLGNKIKD--KGEIDAEAASIILQDYLEEHV---</t>
  </si>
  <si>
    <t>MPNRNFLALDVGTRRIGVAMADSRVKIAVPFGWLENDESTIQKIVELVLRNDINIIVVGYPRNHSDSTG----------------------------------------------------------------------</t>
  </si>
  <si>
    <t>MSSKNFLALDVGSRRIGLAMADSQVKIAVPFGWLENSENIVQEITELVLRHDIDTIVVGYPRNQSGEPTKQTEFVEEFVKQFEDIELDTEIVFQDESLTSVQAEQRLGNKIKD--KGEIDAEAASIILQDFLEENYENS</t>
  </si>
  <si>
    <t>MQDIKIDLDALKNEKKEIEDFLSSANAFSDPSFKQKNKRLIELNDLIELETKKRKLLADIKDSNELLSDP-EMADLAKETITEAENELANINEKIFIMLTPKDPNDDKDIIMEIRAGAGGDEASLFAAELMRMYLRYCELNGFKTELISESSNDSGGYKEVIFSIKGDSPYSIFKFESGVHRVQRVPATESQGRIHTSTVTVAVLPEAEETDIEINPNDLKIDVYRSSGKGGQSVNTTDSAVRITHLPSGMVVTNQDEKSQIKNKEKAMSVLRARLLQQKIDAEQSKLEAERRSLIGSGDRSEKIRTYNFPQDRITDHRIGYSRSNINAAMNGDIKDIIDHLQNFERELKVKNAEQENS</t>
  </si>
  <si>
    <t>MTKIALDIEALNAERSELGDFLARPDAYNAPDFTAKNKRFSELETLIAKATERQQLTSNLAEAKELATGGDELAELAKVEIAETEARLAELEEELFILLTPKDPNDEKNIIMEIRAGAGGDEASLFAAELYRMYLRWCEAHNYRTKLIDQSPNDSGGYKEVIFSIKGDSPYAQLKFEGGVHRVQRVPVTESQGRVHTSTATVAVLPEAEEADVEINANDLRVDVFRSGGHGGQSVNTTDSAVRITHLPTGIVVTNQDEKSQIKNKEKALSVLRSRLLQMKIDEENAKLTAERRSLVGTGDRSEKIRTYNFPQDRITDHRIHYSRSNIPAAMNGDIDDLIENLQRYERELKAKNANH---</t>
  </si>
  <si>
    <t>MARISLDLDALKAERARLGDFLASPDAYSSPDFTANNKRFTELETIITTASERDTIEKQLAEAKNLAQGNDELAELAKAEIPEDEAKIAELDDKLFILLTPKDPNDEKNIIIEIRAGAGGDEASLFAAELYRMYLRWCEANGYKTELISESANDSGGYKEVIFMVKGDAPYAKLKFEGGVHRVQRVPVTESQGRIHTSTATVAVLPEAEETDVEINPNDLRVDIYRSSGHGGQSVNTTDSAVRITHLPTGIMVTNQDEKSQIKNREKAMSVLRSRLLQMKIDEENAKLSAERRSLVGTGDRSEKIRTYNFPQDRITDHRIRYSRSNIPAAMNGDINDLIEQLQAYERELKAQNADQ---</t>
  </si>
  <si>
    <t>MAKISLDLDALKAERASLGDFLAQPNAYGSPDFTVKNKRFSELETLIAKGEERATLEQNLRDARELANDGGELAELAKAEITETEARLAELEEELFILLTPKDPNDEKNIIIEIRAGAGGDEASLFAAELYRMYLRWCETNGYKTELISESANDSGGYKEVIFMVKGDAPYAKLKFEGGVHRVQRVPVTESQGRVHTSTVTVAVLPEAEETDVEINANDLRVDIYRSSGHGGQSVNTTDSAVRITHLPTGIVVTNQDEKSQIKNREKAMSVLRSRLLQMKIDEENAKLSAERRSLVGTGDRSEKIRTYNFPQDRITDHRIHYSRSNIPAAMNGDIDDLIEQLQRYERELKAKNARN---</t>
  </si>
  <si>
    <t>MPKIVLNLDELTDERQRLSEFLATPNAYSDPQFSTKNKRFSELESLIKIARQRERLIKNIEEAKQLTGDSGELAELAKQELAESQSKLAKLEDEIFIMLTPKDPNDDKNIIMEIRAGAGGDEASLFASELYRMYLRYCEIHNFKTEIISESPNDAGGYKEVIFSIKGDSPYAKLKFESGVHRVQRVPSTESQGRVHTSTVTVAVLPEAEETDIEINPNDLKIDVFRSGGHGGQSVNTTDSAVRITHLPTGLVVTNQDEKSQIKNKEKALSVLRSRLLQSKIEKEQAKLTAERRSLIGSGDRSEKIRTYNFPQDRITDHRISYSRSGIPQAMDGNINDLTEHLQSYERELLAKNIND---</t>
  </si>
  <si>
    <t>MTHITLDLTALEVEYSALSKFLAQPDAYNDPQFTAKNKRFSELEAIIAKATERKQVEQQLAEARELATGNDELAEIAKAEIPEDEAKLAQLEEDLFILLTPKDPNDEKNIIMEIRAGAGGDEASLFAAELYRMYLRWCEAHSYKTELLSDSANDSGGYKEVIFKISGDAPYARLKFEGGVHRVQRVPVTESQGRVHTSTATVAVLPEAEETDIEINPKDLRVDIYRSSGNGGQSVNTTDSAVRITHLPTGLVVQNQDEKSQIKNREKAMSVLRSRLLQMKIDEDNAKLSAERRALVGTGDRSEKIRTYNFPQDRITDHRIHYSRSNIPAAMNGDIDDIIERLQAYERELKAQHTQ----</t>
  </si>
  <si>
    <t>-MEERQTIVVALGGNALQKQGEASSKAQQKVARETVRQILPLIQAGHKVSIVHGNGPQVGNIVLHEEAINTPDVPSLPLDDCGSMSQGLIGFWLQQAFHDAFRQEGMNNK-AVSVITQTIVDQNDPAFSNPTKPIGPFY-SEEEARKVSEERGYVVKEDAGRGWRRVVPSPKPQEIVEAPVIKTLVDAGVTVISTGGGGIPVLQAEDGSLSGTEAVIDKDFGAALLANMLNADTLLIVTSVDAAKVNFNQPNETSLGEVSMEELQGYIDAGQFAAGSMLPKTQAALKFLAGGANRTAIITSLEKTAEAINGNAGTRIKS-</t>
  </si>
  <si>
    <t>MAN-LSKKILNKTLRKNRVRSKVNGTAERPRLTVTISNLHVSAQLIDDDKMHTICAATTVGSSKKGTMTEKAASIGSEIAKKAKKAKISTVVFDRNGRKYAGRLGALADAARKEGLKF</t>
  </si>
  <si>
    <t>MAR--QKFDFDLIVIGSGAGGSAAATISAALGKRVAIIEKDDFGGESPNLGDIPMSAMLQTAQIFDSAKHGDRFGLRTNALSYNYPSIQEWKKLAVKRTGAGGNRNYYESKGISTFKGIARFITPHEITINRRHLSAENFLIATGSNFFIPNIPGLSDVNFHTMHSALNITRPPKTMFIIGSNSRAIELAELFSTFGTKVYLADSSARILPNEDEEVGLLLDKHLKEAKGITFLTHTRVLEVSKSSITKRVVIRRGGIERSINVEEVVVCLGTTPNVDLGLENADIEYDPTGIKVNNYLQTSQKHIFAAGDVL-GRNSETQGALMESRVVAFNLYH-RNKIIPDYLGAPRITWTNPNVVSIGMQEDDCLKRDLKVKKAIAPLNTTPRSNTADFRDGFVKLIADKNNVIIGATIVAPNGAEMAGELTLAVRLGMTAEQLRETPHAFLTWSEAIRIAASRLIN</t>
  </si>
  <si>
    <t>MTSKANDIFDQLLKSRKINDR---DSFLHPKYQSF-GDVFLLPDMEKAVKRIKEASLKKQKIVIYGDYDIDGLSASCVLYNAFEAFGFKDVEVYIPNRFIEGYGLTIGSVDRIKEMQADLIVTVDTGSLSHKEVDHANSLGIDVIITDHHNVADQHPKAIAVINPKRKDHSYPYRDFAGVGVAFKLVQALMTELKGLDNGQEKWLLDFVALGTVCDIVPLSGENRMLVSYGLKVLKVSKREGIKALIASSGIDLPNINTFDIGFKIGPRLNATGRLKTARLALDILLTKDLRSALDMAEELNNLNNERKLIQEKILKQAEIEAEKQSDLKVLVVSQTGWNHGVIGIVASKLVEEFKKPTYILEEMAGGLSKGSARSYGDFSVGEGIKYASRVIEKGGGHKLAAGVTLKTDNIPNFRNLVNEYYETLKLKDQEKYLIKQADLVLESLEGIDLELLNLISDLEPFGNENSEPVFEIRSLRILKKYLMGKDKNHVRYLLQDKKGNRISAVKFNFDETFIFDEQDTVDIRISLLKNEWKDKILVNGMLYLIVRAKDCENP</t>
  </si>
  <si>
    <t>-----MSLFEKILVARGLTTRVAREAFLRPDYAAVKHDPFLLPDMEKAVARLKQAREQGEKIVIYGDYDIDGLSATALLLDAFGKFGFEDVDAFIPNRFVEGYGMTMGAVDKVRDMGADLIVTVDTGSLCHAEIAYATSLGIDTVVTDHHNVAETPPPSVAAVNPKFSGHSYPFRDLCGAGVAFKLVQALQTELDGLSDGYEKWLLDLVALGTVCDIVTLADENRANVYWGLEVLKKQQRPGLKALMAVAGIEPEQVNARHLGFGLGPRMNAAGRLETAQHALDMLVAHDGLAALEASEKLEELNIKRRSIQDAIFEEACVQAEKLANDRVLVVSSDGWNHGVIGIVASKLVEKYKKPVFIIGE-RGEEATGSARSFGDFSAADAVRAADDIIIKGGGHGAAAGVTLETEKIGDFRCRVNEFYDSLQLTNQERYLLPKSDVEIDDFSEINEELVENLAKMEPFGNGNPEPVLKITRGSVLSVRRMGADGQHVKLALRDKNGKVLQMLAFNAPEEFFREPGDEVAAWFQPTVNEWQGIRSVEGRLLHLA--------</t>
  </si>
  <si>
    <t>-----MTLFEQILTARGLTTRAAREAFLHPDYAAVKHDPFLLPDMEKAVARLKRARERDEKIVIYGDYDIDGLSATALLLDAFGKFGFEDVDAFIPNRFVEGYGMTMGAVDKVRDMGADLIVTVDTGSLCHAEIAYATSLGIDTVVTDHHNVAETPPPSVAAVNPKFPGHTYPFRDLCGAGVAFKLVQALQTELDGLPDGYEKWLLDLVALGTVCDIVTLADENRANVYWGLQVLKKQQRPGLKALMAVAGVEPEQVNARHLGFGLGPRMNAAGRLETAQHALDMLVARDGLAALEASEKLEELNGKRRGIQDAIFEEACVQAEQLAGDRVLVVSSDGWNHGVIGIVASKLVEKYKKPVFIIGE-RGEGATGSARSFGDFSAADAVRAADDIIIKGGGHGAAAGVTLATEKIGDFRRRVNEFYDSLQLTNQERYLLPRADVEIDDFSEIDEELVANLAKMEPFGNGNPEPVLKITRASVLSMRRMGADGQHVKLALRDKNGKVLQMLAFNASEEFFREPGDEVAAWFQPTINEWQGARTVEGRLLHIILLD-----</t>
  </si>
  <si>
    <t>-----MTLFEKILASRNI-DKDKLNSFLSPDYDLEKGDPYLLPDMQKAVDRIKTAYEKGEKIVIYGDYDVDGISATALLLDAFESFGFKDIQSFIPNRFVEGYGMTIGAVDKIKSMDANLIITVDCGSLCHNEINYANSLGIDTVVTDHHNVAETPPPAVAAVNPRFGGHLYPFSDLAGVGVAFKLVQALQKELDGLPEGYEKWLLDLVALGTVCDIVKLTGENRANVYWGIEVMKKQRRTGLKALMAVANIDKADISAKTLGFVFGPRINAAGRMETASLALDMLISKNGDDALNKANYIDNLNSHRRQMQDDIFKEACKIALDYKDDDVLVINGKNWNHGIIGIVAAKILEKFKKPVYILAEDDNGETKGSARSFGDFSAADAVRAADDIIIKGGGHAAAAGVTLKNDKISDFRQRVNEFYSSLQLNNQERYLLPKADVEIDDFSEINEDLVGKIATMEPFGNGNPEPVIKITAADIVNVQHMGTDGQHIKLSARDSDGAVIRMLAFNAPENFLCKPGDTASIWFRPVINEWQGIRSVEGELLHLQLVHPVN--</t>
  </si>
  <si>
    <t>--------------------------------------------------------------------------------------------------------------------------------------------------------------------------------LCGAGVAFKLVQALQTRLDGLPDGYEKWLLDLVALGTVCDIVTLADENRANVYWGLEVLKKQRRTGLKALMAVSGIEPETVNARHLGFGLGPRMNAAGRLDTAQHSLDMLTATDGIEALAASEKLEAFNVERRSIQDEIFKQACEQADGMADDRVLVVASEGWNHGVIGIVASKLVETYKKPVFIIGI-RGDTATGSARSFGNFSAADAVRAADDIILRGGGHGAAAGVTLETAQIPAFRRRVNEFYDSLNLINQTSFLQPHADVEIKDFAEITEELVEQISRMEPFGNGNPEPILKITHVVVAGVRRMGANGQHVKIALRDASEKTLQVLAFNAPEMFFREPGDEIAAWFQPNINEWNGVRTVEGRLLHVELQRDLKL-</t>
  </si>
  <si>
    <t>-MKKDIHPSDYRQVVFQDEAADFAFLTRSTAQSKETIKWKDGNEYPLVKVHISSASHPFYTGEQKVLDIEGRVDKFKARAAAAEAKKANLQNKAKKQAAEAIKKDSKRTK-------------------</t>
  </si>
  <si>
    <t>MIKKVTKRDGRLVDFNQEKITNAILKAAKATGEFKDKKIAKELTAKVLKKIEKKTNI---SVEEIQDSVEDTLILSKYKKTAKAYIIYRDQHQKMREIENKSQISLIDKYLEKLDWQVKENSNMAYSLQGLNNYIASEVSKTYWLNKIYPKNIKEAHLSGDLHMHDLNLISVYCVGWDLVDLLTEGFTGVPGKVSSKPAKHFRSALGQIVNFFYTLQGEAAGAQAFSNFDTLLAPFIRHDNLKYNEVKQALQEFVFNVNVPTRVGFQTPFTNITMDLTVPNYYKDTPVIIGGKPQDTTYSDYQKEMDILNKAFLEVMTEGDSTGRVFTFPIPTYNITKDFNWENPVIDNLWEASAKYGIPYFSNFINSDMDPSDARSMCCRLRIDNRQLEYRGGGLFGANPLTGSIGVVTLNMPRIGLQTNTKQEFLDRVKELMDLAKDSLEIKRKHLERLTDAN--LYPYTKYYLRNVKEGKGRYWVNHFSTIGLIGMNEAMQNLLGKSIADKEGKEFSEEVLTFMRNTLSDYQQETGNNYNLEATPGEGTTYRLALLDRAKF-NNAIFANGIGKDVKTPYYTNSTHVPVNYTDDMFELLDLQDELQTKYTGGTVIHLFLGERAPDAKALRSAVKSICKNYRLPYFTFSPSFSICKNHGYLNGEQAVCEKCGEECEIYSRIVGYLRSISQWNDGKRAEFDMRKHYKIEKDKLKQSAEV---</t>
  </si>
  <si>
    <t>MYKSIKKRDGRTVKFDRKKIEKAIEKAGLETGEF-DKKTAEDLTEKVLVVLEARNQKRLPGVEDIQDIVEDILIDSKFKKTAKAYIIYRDQHKKLREITSESHIDLIDKYLGNLDWKVNENSNMGYSLQGLNNYVSAEITKTYWLDKIYTPKIGQAHKEGDLHIHDLNLLSVYCVGWDLTDLLQEGFTGVAGKVASKPAKHFRSALGQVVNFFYTLQGEAAGAQAFSDFDTLLAPFIRADKLNYDEVKQALQEFVFNVNVPTRVGFQTPFTNITLDLECPKHMADNPVIIGGEMQDSTYGEYQEEMNMLNKALLEVLSEGDANGRVFTFPIPTVNITKDFNWDNPVIESLWEASAKYGIPYFSNFINSDMDPEDARSMCCRLRIDNRQLEYRGGGLFGSNPMTGSVGVVTINLPRLALKSKNEKEFFKGLGELMDMAKDSLETKRKVLERLTDAN--LYPYTKFYLRNIKQRFNQYWKNHFSTIGLIGTNEAALNLLGVDIGTEKGKAFAEKTLDFMRDRLVEYQKETGNNYNLEATPAEGTTYRLAQLDKASFPDRAHFANGLGAAVKHPFYTNSSHLPVNYTDDLFELMDLQDNLQTKYTGGTVIHFFLGERMDDPQTLKKLVKTICENYKLPYFTFSPSFSICKNHGYLVGEHPTCPNCNETTEVYSRVVGFLRPVSQWNKGKQAEFDMREHYDDAAEHQRACAVAVPA</t>
  </si>
  <si>
    <t>MYQTIKKRDGRKVKFDASKITKAIARAGAEAGEF-DEKAAAKLTDKVLKQLEARQTRLVPGVEEIQDIVEDTLIDSKFKKTAKAYIIYRDQHKKLREITSNAHVDLIDKYVNNLDWKVKENSNMGYSLQGLNNYVSAEITKTYWLDKIYSPKIGRAHKEGDLHIHDLNLLSVYCVGWDLMDLLRQGFTGVKNKVASKPAKHFRSALGQVVNFFYTLQGEAAGAQAFSDFDTLLAPFIRADKLSYDEVKQALQEFVFNVNVPTRVGFQTPFTNITLDLECPKHMAGNPVIIGGEMQDTNYGDYQEEMNMLNKALLEVLSEGDANGRVFTFPIPTVNITKDFNWDNPVIENLWEASAKYGIPYFSNFINSDMDPEDARSMCCRLRIDNRQLEYRGGGLFGSNPMTGSIGVVTINLPRLALKSKNEKEFFKGLGELMDMARDSLETKRKVLEQLTDSDISLYPYTKFYLRDIKKRFNEYWKNHFSTIGLIGTNEAALNLLGVDIGTEKGKAFAEKTLDFMRDRLVEYQKETGNNYNLEATPAEGTTYRLAQIDKASFPDRAHFANGLGAAVKHPFYTNSSHLPVNYTDDLFELMDLQDNLQTKYTGGTVIHFFLGERMDDPQTLKKLVKTICENYKLPYFTFTPSFSICANHGYIVGEHPACPNCGESTEVYSRVVGFLRPVSQWNNGKQAEFDMREHYDDAAEHQRACAVAVPA</t>
  </si>
  <si>
    <t>MYKSIKKRDGRTVKFDRKKIEKAIEKAGLETGEF-DAKQAVKLTDKVLAVLETRNQKRLPGVEDIQDVVEDILIDSKFKKTAKAYIIYRDQHKKLREITSNAHVDLIDKYVNNLDWKVKENSNMGYSLQGLNNYVSAEITKTYWLDKIYSPKIGRAHKEGDLHIHDLNLLSVYCVGWDLMDLLRQGFTGVKNKVASKPAKHFRSALGQVVNFFYTLQGEAAGAQAFSDFDTLLAPFIRADKLSYDEVKQALQEFVFNVNVPTRVGFQTPFTNITLDLECPKHMAGNPVIIGGEMQDTNYGDYQEEMNMLNKALLEVLSEGDANGRVFTFPIPTVNITKDFNWDNPVIENLWEASAKYGIPYFSNFINSDMDPEDARSMCCRLRIDNRQLEYRGGGLFGSNPMTGSIGVVTINLPRLALKSKNEKEFFEGLGELMDMARDSLETKRKVLEQLTDSDISLYPYTKFYLRDIKKRFNEYWKNHFSTIGLIGTNEAALNLLGVDIGTEKGKAFAEKTLDFMRDRLVEYQKETGNNYNLEATPAEGTTYRLARLDKASFPDRAHFANGVGAAVKHPFYTNSSHLPVNYTDDLFELMDLQDNLQTKYTGGTVIHFFLGERMDDLQTLKKLVKTICENYKLPYFTFTPSFSICANHGYIVGEHPACPNCGESTEVYSRVVGFLRPVSQWNNGKQAEFDMREHYDDAAEHQRACAVAVPA</t>
  </si>
  <si>
    <t>MYKSIKKRDGRTAKFDRKKIEKAIKKAGLETGEF-DAAQAVELTDKVLGVLETRNQKRLPSVEDIQDIVEDALIDSKFKKTAKAYIIYRDQHKKLREITSNAHVDLIDKYLENLDWKVNENSNMGYSLQGLNNYVSAEITKTYWLDKIYTSKIGQAHKEGDLHIHDLNLLSVYCVGWDLTDLLQEGFTGVAGKVASKPAKHFRSALGQVVNFFYTLQGEAAGAQAFSDFDTLLAPFIRADKLSYEEVKQAIQEFVFNVNVPTRVGFQTPFTNITLDLECPKHMADNPVIIGGEMQDTTYGEYQEEMNMLNKALLEVLSEGDANGRVFTFPIPTVNITKDFNWDNPVIESLWEASAKYGIPYFSNFINSDMDPEDARSMCCRLRIDNRQLEYRGGGLFGSNPMTGSVGVVTINLPRLALKSKNEKEFFKGLAELMDMAKDSLETKRKVLERLTDAN--LYPYTKFYLRNIKQRFNQYWKNHFSTIGLIGTNEAALNLLGVDIGTEKGKAFAEKTLDFMRDRLVEYQKETGNNYNLEATPAEGTTYRLAQLDKASFPDRAHFANGIGAEVKCPFYTNSSHLPVNYTDDLFELMDLQDNLQTKYTGGTVIHFFLGERMDDPQTLKKLVKTICENYKLPYFTFSPSFSICKNHGYIVGEHPECPKCGEATEVYSRVVGFLRPVSQWNKGKQAEFEMREHYDNAAEHQRLSAVAAA-</t>
  </si>
  <si>
    <t>MQKTIKKRDGRRVKFNSEKITKAIEKAGLATNEL-NHEEAKKLTQKVLTKLEQRKAKTVPSVEDIQDIVEDALIDSKYKKTAKAYIIYRDQHKKIREITSTAHVDLIDKYLGNLDWKVNENSNMGYSLQGLNNYVSTEVTKTYWLDKIYTPEIGQAHKEGDLHIHDLNLLSVYCVGWDLTDLLQEGFTGVAGKVASKPAKHFRSALGQVVNFFYTLQGEAAGAQAFSDFDTLLAPFIRHDNLSYDEVKQALQEFVFNVNVPTRVGFQTPFTNITLDLECPKHMADNPVIIGGEMQESTYGDYQEEMNMLNKALLEVLSEGDAKGRVFTFPIPTVNITKDFNWDNPVIESLWKASAKYGIPYFSNFINSDMDPEDARSMCCRLRIDNRQLEYRGGGLFGSNPMTGSVGVVTINLPRLALKSKNEKEFFKGLAELMDMAKDSLETKRKVLERLTEAN--LYPYTKFYLRNIKQRFDQYWKNHFSTIGLIGTNEAALNLLGVDIGTEKGKTFAEKILDFMRDRLVEYQKETGNNYNLEATPAEGTTYRLAQIDKASFPERAHFANGLGAAVKHPFYTNSSHLPVNYTDDLFELMDLQDNLQTKYTGGTVIHFFLGERMDDPQTLKKLVKTICKNYKLPYFTFTPSFSICKNHGYLVGEHPACPNCGEATEVYSRVVGFLRPVSQWNNGKQAEFDMREHYDDAAEHERVNAVAVPA</t>
  </si>
  <si>
    <t>-------RDGRKVKFNDRKIMSAIERAGLETGEF-AEAEADKLTKKVLARAEKELTEKVPGVEQVQDIVEEVLLSSRYKKTAKAYIIYRDQHKKLREITDAAHLDLMDQYLSRLDWRVNENSNMGYSLQGLNNYIASEVSKTYWLNKVYTPEIGRLHRSGDMHIHDLNLLSVYCVGWDLQDLLRSGFTGVQNKISSKPAKHFRAILGQVVNFFYTLQGEAAGAQAFSNFDTLLAPFIKYDKLSYDEVKQSLQEFVFNVNVPTRVGFQTPFTNITLDLECPSYMKGQPVVIGGELQDTNYGDHQEEMNMFNRALLEVLTEGDASGRVFTFPIPTYNITKDFNWDNPVIENLWEASAKYGIPYFSNFVNSDMSPEDARSMCCRLRIDNRQLEYRGGGLFGSNPMTGSVGVVTINLPRLALKSKDETEFRKGLDYLMEKAKESLEVKRKTLEVLTDKN--LYPYTKFYLRDIKKRFGVYWKNHFSTIGLIGMNEAALNLLGADIGSDTGREFAERTLDYMRNRLVEFQKETGNNYNLEATPAEGTTYRLARIDKADFPETAHFANGIGAAVEHPFYTNSTHLPVNYTDDLFELLDLQDELQTKYTGGTVIHFFLGERMANAKTLKGLVKKICDNYRLPYFTFSPSFSICRNHGYLLGEQAHCPKCNEPCEVYSRVVGFLRPVEQWNKGKQAEFAMREHYDKVVEVVKK-------</t>
  </si>
  <si>
    <t>--MSRIGKLPIEVPSGVTITIDSEKVLVKGPKGELTVPHLSEVEVKHEDGKIIVTRNNDERVARAQHGLQRSLLNNAVDGVTKGFSKKLEVNGVGFRVSGGGSEIEMSLGFSHPVKYQAPKGINLVVNKMEITVEGIDKQQVGQVAAEIRALKKPEPYKGKGIKYADEHILRKAGKTGK-</t>
  </si>
  <si>
    <t>MISASVYERPPTRYTDDMDLQWIVKLIADGLVVPIVLIGAYALLKLVPNDKKYQVYARVLMAGLTAYVAAKIIGVIYQPDQMRPFEVLGVAAGASFLNNPGFPSDHALFTMAITLAVWFGAKDRRLAVICLAMTILVCVGRVIALVHTPLDVIGGLLIACVGIIWY-------VPMKHAEKSDI--</t>
  </si>
  <si>
    <t>-----------------MDLQLIVKLIADGLVVPVALIGVYALLKTIPNDEKYQAYLRVLMAGLTAYIVAKIIGAVYQPEQLRPFEVLGVSAGASFLNNPGFPSDHALFTMAITLAVWFEAKNKKLAVICLILTLLVCVGRVIALVHTPLDVAGGLLIACVGIVWY-------VPNFNLIAKRL--</t>
  </si>
  <si>
    <t>-----------------MDLQWIVKLIADGLVVPVVLIGAYALIKLVPNKEKYQVYSQVLMAGLTAYVTAKIIGSIYQPDQMRPFEILGVSAGASFLNNPGFPSDHALFTMAITLAVFFGAKSWRLALLCLIMTILVCAGRVIALVHTPLDVIGGLLIACVGIVWY-------KPMNLLKKHNI--</t>
  </si>
  <si>
    <t>-------------------MDKLIPFLADGLVFIIVAISSFFLIVKVPNNRKYLTYGRILVAGLTSYLVAKIMSIVYQPSSMRPFELMNVNPGASYMDNPGFPSDHSLFVWAIVFAVIYAVRNKILSLSLIILAFLVCVGRVMALVHTSLDVIGGIVAAMIGAMWY-ID----ELSCKKRKTNV--</t>
  </si>
  <si>
    <t>MPRKVTKKLQRQLQPDRKYNSVLVARLINKSMLNGKKLVAERAVYSALENAAKKLESQDPIEIFEKALSNVSPNFEVKSRRVGGANYQIPFPVQGHRQLHYAFTWLVAAARARKGMPYAKRLTLEIVDAYNETGAAFKKKEDTHKMAEANRAFAHFANN</t>
  </si>
  <si>
    <t>-----------MSFLREDW--RQSETAAIRIGFGEGLTDVAKKNNLVVALSADLMESVGFGEFAKEIGSPRAIEVGVAEQNLVTVASGLAAMGNIPFAASYAAFSPGRNWEQIRTTICLNNQPVKLVGSHAGLNVGADGATHQMLEDIALMRSLPNMVVLAPGDANEARLMAGAMAGDKRPNYVRLPREKTPLF-LNQSTFEIGKSYVLRRGKDVALLGTGVMTYQLLLAAEKLAKEYDIQAEVIHFPTIKPLDEEAVLNAAQKCQAVITAEEGQITGGFGSSVAEVLSENLPVKMKRIGVNDTFGESGKMSELWKKHGLDVDSITHSVVDFLQ---------</t>
  </si>
  <si>
    <t>-----------MSFLMENW--QNLELAAIRMGFGEGLVDIAKKNNLVVALSADLMESVGFGKFYEEIGSPRVIEVGVAEQNLVTVASGLAAMGNIPFAASYAAFSPGRNWEQIRTTICLNNQPVKLIGSHAGLNVGPDGATHQMLEDIALMRSLPNMVVLAPGDANEAKLMAAAMAGDKRPNYVRLPREKTPLF-LNQSTFEIGKSYTLRRGKDAALFGTGVMTYQLLLAAEKLANEYDIQAEVIHFPTIKPLDEEVVLDAAQKCQAVITAEEGQITGGFGSSVTEVLSENLPVKMKRIGVNDAFGESGKMSELWKKHGLDVDSIVRSVVNFLQ---------</t>
  </si>
  <si>
    <t>MTRIAGVTIPTEKQVQIALTYVYGVGPKTARDILAAAKVEPTTRVKDLTEAEERSIREVVDNNYTVEGDLQRLVANNIKRLKDINAYRGLRHKNGLPVHGQRTRTNARTRKGRAIAVGGTQKKAPSKT</t>
  </si>
  <si>
    <t>MARIAGVVIPTEKQVQIALTYIYGIGL-----------------------PDEVSVREEI------------IVA--------------------------------------AIC------------</t>
  </si>
  <si>
    <t>MPTINQLVRKPRKTANKKSKSPHLGSIHNTLKSRYYKQDAPLKRGVCIRVTTKTPKKPNSALRKVARVRLTNQQEVWAYIGGEGHNLQEHAVVLVRGGRVPDLPGVRYHIVRGALDLQGVANRKQGRSKYGTKKEGK</t>
  </si>
  <si>
    <t>--MKNEKLKAIVLRRTNYQEADRILDLVTPLGKRSVIARGVRKEKSRLAGSVELLCESEIVLTKSNKSSLAILTSARLIRFYGNILKSYDRMTFAYDTLKNIGKAVNQIEEPEWYDLLSQVLSGLDDLKIDLRLIRVWFLLQYQKLLGNELNMLYDVDGKKLEKNKKYTYDYLERGLKEDIGGKINGDVIKFLRVVNNNSLDLVTKIGGIDSVLGDALALAENHFN---</t>
  </si>
  <si>
    <t>-MGQSERLKAIVLRRTNYAEADRVLQLLTPKGRRSVIAKGVRRERSKLAGGIELFAICDVVI-RSGRGDLGLLTSARLAAFYRHILEDYERMQFAYSAMKLVSAASENIDEPEWYFVLSQVLEQLNKPAVNQKLIETWFYMQYASLLGDELNLRTDVAAQMLAPDKKYMYDSAEKGLRLAEQGDLSADAIKLLRLIQAKPLVNVAQIGGITEVISACWLVARQHAAV--</t>
  </si>
  <si>
    <t>-MTAIERTKAIVLRRTNYGEADRILTLLTPLGQRSAIARGVRREKSRLAGGIELFAVSDVVL-RRGKGSLYTITQARLDHFYRQILQDYDRLQFGYECIKLVERVSRDVDIPEWFEVLSETLAGLGD-VVSLQLVQVWFYLRYAELTGYELSLVNDVAGQPLDRQKRYMYDSIERGLRLSEQGELTADHIKFLRLAANKSLRLVAQIGGVEQILPGCWLLARQHAGV--</t>
  </si>
  <si>
    <t>-MGQSERLKAIVLRRTNYAEADRVLQLLTPKGRRSVIAKGVRRERSKLAGGIELFAICDVVI-HSGRGDLGLLTSARLAAFYRHILEDYERMQFAYAAMKLASAASENIDEPEWYFVLSQVLEQLNNPAVNQKLIETWFYVQYASLLGDELNLRTDVAAQALSPDKKYMYDSAEKGLRLAEQGDLSADAIKLLRLIQAKPLANVAQIGGITE-----------------</t>
  </si>
  <si>
    <t>MTGQSERVKAIVLRRTNYAEADRVLQLLTPKGRRSVIAKGVRRERSKLAGGIELFAICDVVI-RSGRGDLGLLTSARLSAFYRHILEDYDRMQFAYLVMKLVSAASENIDEPEWYYVLSQVLEQLNNPAINQKLIETWFYLQYASLLGDELNLRTDVTTAALLPDKKYMYDSAEKGLRLAEQGDLGADAIKLLRLIQAKPLANVAQIGGITEVINDCWLTARQHAAV--</t>
  </si>
  <si>
    <t>--MSAERTQAIVLRRTNFGEADRILTLLTPLGQRGAMARGVRREKSKLAGGIELFGVSDVVL-QQGKGDLATLTSARLIHFYRNIMADYDRLQFGYEVVKYVERASRDVNEPEWFDVVQSVFVGLDTMSVQLQLTQVWFYIHYASLTGYDLSFSRDITGAPLNPERTYMYDISERGLRPSVQGDISADHIKFLRLVANKPLSAVAQIGGVERILPDCWLLARQHAGV--</t>
  </si>
  <si>
    <t>MSEHKVEEVKLKNGARGLLIDIPNATVMNFHFHFRAGSCYVKDKEIYETAHLMEHMAFGSNSKYRSEADFQAEFEKNGAINDAYTSDQSMLYVTECADFEWDRILDMQELTICHPRFIEEELESEKGNVRSELTGYLNERNRLVWTRIRQMTMPSFLSLRQRLQTINNIKVTDIRAHHKRTHTSDNMRFVIAGNLMGRKSEIKRKLEEWPLKRGERFKAPDADIYSFSSPALIRRKESANLSFGFSFFIPRSLDQKETDAMGILNHILTGTLHSGILGEARKKGLAYVMGSECYVNHDNTSWDFGGDVNKEYMDALFDIVVKKIQDIADGKLSEKHLEAAKNYALGRHQMGAQTVGQISDFYNTAYFSEDKILDYKNVPKRIAGVDVDTIKRIVREFIKENRIAFAGVMNGERKELDSIYAKFSKLNVK--</t>
  </si>
  <si>
    <t>-MKHTVEEVRLKNGARGLLIDVPDATVMSFQVQFRAGNRYVLDKNIYETAHIMEHMAFGANEKFRSEHNYEQEFTKNGAYHNAYTSDYSMVYEAICADFEWDRILELQRLAITTPRFNTDELEAEKGNVRSELTGYLNNHNRVMWPRIQQALGEDILTYNQRLKTIANIELKDIKNHHKRTHTLKNMRFVVAGKLTGRKSAIKEHLEGWQLETGERFAIPHDEPRR-ANPVLIRRKEATNLTFGWSMVVPHELTDEEADAMSALNHILTGTMSSRIFGSARKKGLAYSIFSDTSVGFYDSAWDFGGQVNIDTAEKLFDVIVRELKKVLSGSISAEDLESVKSYSLGRYQMGAQTVGQISNFYVGRYFADDFVRDYDGVPASILAVTSEQMIETARQFFASNTWTLAAVSSEEKELLTKLHDKLSKLF----</t>
  </si>
  <si>
    <t>-MKHTVTEVRLDNGSRGLLIDVPGATVMSFQFQFRAGNRYVGHKNIYETAHVMEHMSFGANAKFPSEHAYEAEFTKNGAYHNAWTSDLSMVYVADCADFEWDRILELQQVAICQPRFQQESLEAEKGNVRSELTGYLNNHGRVLWPKVQQLLGEDVYTFWQRLRTIDNITLEDIQRHHRKTHTSDNMRFVIAGKLDGRREQIKSMLEGWELPRGERFVVPRDVLKK-AAPTLIKRKEATNLTFGWSMSLPREINDAELEAMSCLNHILTGTMHSRIFGAARKKGLAYGMFSEASAGFYDSSWDFGGQVNVETADRLFDIIAGEVRAVLDGQISEEELAAAQSYALGRHQMGAQTVAQISNFYSGRYFGDGFVKDYERVPEAIRNITRERMIATAREFIGADTWVLAGVSASDQKSLTRLNDKLEKLF----</t>
  </si>
  <si>
    <t>-MKHTVSEVRLANGARGLLIDVPGATVMSFRFHFRAGNRYVGDKTVYETAHIMEHMAFGANAQFANEHAYEAEFTKNGAYHNAMTSDLSMVYVAECADFEWERILRLQQVAICQPRFKQEELDAEKGNVRSELTGYLNNNGYVLWPKIQQLMGDDIYTFRQRLRLIDNVTLRHIRHHHTLTHTSDNMRFVIAGNLHGRKAHIQRMLEAWELPRGKRFDVPRDELRK-AGPTLIHRKEASNLTFGWSMALPRELDDDEDEAMACLNHILTGTMHSRIFGAARKKGLAYGMFSETSTGFYDSGWDFGGQVNLETADELFDIIVREVRAVLNGEITEDEINAAKSYALGRYQMGAQTVAQISNFYRGRYFGDGFVRNYDHVPDEIRNVSRERMLRTAREFIDANTWVFAGVSSGAKDDIVRINNKLETLFK---</t>
  </si>
  <si>
    <t>MSKIKAGGSSKNVHNNAGQRLGVKRFGGQKVNEGEVLVRQTGATKIAGEGTYMSRNFTIHAAKSGTVGFKQVKARRFTGKTERRTQVVVE</t>
  </si>
  <si>
    <t>----------------------------------------------------------------------------------------REKEEKLNELMMNVPNMIFDDVPLGDEEDSVVVKTVGDTKTGAKDHLDYCVKRDWVDFDRGAKVAGTKFYYLKGDLALLENAITQYALNFLIKKGFRFMTVPHMVSSRVLTGTGFAPRTSDQNDGYFVEGEDLALIATAEIPLTGYHADEILDEKDLPLFYVGYSPCYRKEAGTYGKHTRGLFRVHQFNKLEMYAFTTPEMSKEIHEKILALEEEIWQNLGISYHVINIAAGDLGAPAAKKYDIEYWSKVDGKYRELTSCSNCTDFQARNLNIRVRRKDGKIETLHTLNGTAVSLARALVAIIENHQDENGKLVIPEVLRPYMGGRETI</t>
  </si>
  <si>
    <t>MNSVAEHHAVTDLRLIDSHCHLHDTEFFADN-REEFYSQSITAGIG-MICVGTDERSSQQAVEFAANHDYVWAAVGVHPHDSK-DGWGEIERLVKEKAEDSPIVAIGEIGLDYYYNHSPREVQIQALEAQLQLAVDYDLPVSFHIRDGAPDQPSVWDDFWPIFDNFHGLRGVLHSFTDTRANLEKGFSRNLYVGLNGISTFTKVQAQQELFATIPLDRLLVETDAPFLTPKPFRGKINKPEYVELVAKYWAEKRNIDFNVLSEVTVRNTKQLFGI------------------</t>
  </si>
  <si>
    <t>--------MAADLRLIDSHCHLHDTEFFADN-REELYQQSIAAGIG-MICVGTDERSSRQAVEFAANRDYTWAAVGVHPHDSK-DGWGEVERLLKARAEDSPIVAIGEIGLDYYYNHSPRDVQIQALEAQLQLAVDYNLPVSFHVRDGAAGQVSVWDDFWPIFDNFHGARGVLHSFTDMRLNLEKGFARGLYVGLNGISTFTKDQTQRELFASIPLERLLLETDAPFLTPKPFRGKMNMPRYVELVAKYWADNRNISFDDLSEATVRNTKNLFGI------------------</t>
  </si>
  <si>
    <t>MIEADKKSATEGLRLIDSHCHLHDTEFFTDN-REQFYKETVEANIG-MICVGTDQRSSRQAVEFAANHEFTWAAIGVHPHDTK-DGWEDVKTLLENKTENSPIVAIGEIGLDYYYNNSPRETQIEGLEAQLQMAIDYNLPVSFHVRDGAKDQPSVWGDFWPIFDNFPGLRGVLHSFTDTRDNLEKGFSRNLYVGLNGISTFTKGQLQKELFASIPLERLLLETDAPFLTPAPFRGNINKPEYVRLVAEYWVKQRNIDFDVLGQATLHNTKELFGI------------------</t>
  </si>
  <si>
    <t>----------MEKLKKDLENLLDEVIASYNALKIDEKIEELASIDEKLADGGIWANPTYAQDITKRAKFLRKDTDEWSTLKVQVSDLIELLSLCDESMKDELSAQYEALEKTYLKLKKDLLYQGEFDDKSVILRLSAGVGGTDAQDFTEMLERMYIRYAEKNGLEVDVVDRSSGEQAGIKSSILEISGNYVYGKLKGEHGVHRLVRLSPFNADNLRQTSFALVEVLPKIDDAKEVEINPEDLKIDVYRSSGKGGQSVNTTDSAVRITHLPTKIVVAIQNERSQLQNKEMALKILRSKLRQLQLEQKAKTIAELKAGKSADWGQQIRNYVLHPYSLVKDTRTKYEESNPQSVFDGNLDGFIDAYLEWLALSV-------</t>
  </si>
  <si>
    <t>MNNSISLDEVMHLAKLSSLSVSKEEAESLQKDLSKIVDYADQLNELDTDNVEPTFQITGLSNVWREDDDIDTYGVSPEALVSLAKDSKNGQINVPKVL</t>
  </si>
  <si>
    <t>1,4-alpha-glucan branching enzyme</t>
  </si>
  <si>
    <t>---------MEKSLTSIDPWLKPYKKTIDYLEKYILDKEQKLLDGKELSEFALGHLYFGLTFKDNTWIFREWAPNATKIYLVGTFNDFKDDERYLLQK--KRDGVFEIKLDQKMIKNGDHYKLHVYWKGG--EGYRIPSYSNYVVQDEKTKLFDAVVYHPKKQFVWTDQKFVAKKEIPLIYEAHIGMASKEGKVASYKEFEKDVLPRIKKAGYNTVQLMAIQEHPYYGSFGYHVSNYFAPSSRFGTPSDLKSLVNSAHKLGLRVILDIVHSHSVKNEEEGLSRFDGTLNQYFYSGKRGMHEAWDSRVFDYGKPEVLHFLLSNCRYWLDEFHFDGYRFDGVTSMLYTHHGLEKAFTSYDDYYNDAIDKDALTYLYLANKLIHEIKPKAITIAEDMSAFPGLALSTKDGGIGFDYRLSMGVPDLWIKTLKERSDENWDLGHLYHELKAKRPEEKVISYAESHDQALVGDKTLIFRLIDKEMYYHMQKSDKDLAVERGIALHKMIRLFTASMNGGGYLNFMGNEFGHPEWIDFPRAGNNWSYHYARRQWDLVDNKDLKYEWLNLFDQAILKLIKKIHDDGYHWYYVHEDHKILSYRRGKYVFIFNFSPSVSHANYAISAESGKYKLVLSSDDLKYGGQDRVKKDQEYFTILDNKQESLVVYVPARCAIVLKKVD---------</t>
  </si>
  <si>
    <t>--MRYTITMSKKTLVELDPWLAPHEGVISAREAYVSSTIMKVLSGKSPAKFALGFHHFGLHQTAAGWTFREWAPNATHVVMVGEFSDWQEREEFTLQP--DAHGEWSVDLPKDALHHSQKYKLRVYWPGG--DGWRLPSYATYVIQDDDSVDFSAVVWRPDEPYQWQ-YDIPPAPRVPLIYEAHVGMSSEEEKVASFNEFTANILPRIKQAGYNTIQLMAIAEHPYYGSFGYHVSNFFAVSSRFGTPDDFKRLVDAAHGLGLRVIIDIVHAHAAKNEVEGLGNFAGDPTQYF---KAHDHPAWDSRLFDYGKPEVLHFLASNCRWWLDEYHVDGFRFDGVTSMLYHDHGLGKSFTSYDDYFGDDVDKDALVYLRLANDVIHAVRPDATTIAEEMSGLPGLAALTEYGGLGFDYRLQMGTPDLWIKTLKEKRDEDWDLGGLAHTLSSHRPEEKVITYAESHDQALVGDKTLIFRLIDKAMYWNMDKADPNLTVERGIALHKLIRLLTTGLHGGGYLNFMGNEFGHPEWIDFPREGNNWSFKHARRQWNLRDNGFLKYQWLGEFDAALMKIIRQIDDPNIHHLTVRQSDHMVSFMHGDFFFVINFSPNKSHSDYEAPAEAGSYKLALSSDDKNFGGQERIDHNSRFFTSPADNNHNLKVYLPARTGIILQKVD---------</t>
  </si>
  <si>
    <t>MSEPASSSDQVRTVADLDPWLKPYRHRLVERQRYLDYHEERILGDRSVSTFALGHLYYGLHRTKRDWVLREWAPNASQIYLICQATNWRDDPAYRLERLLGSDGDWEIKLPLDALHHLDHYRLHIHWLGG--SGDRLPSYANYVVQDPSTKQFDAVVWQPEKPFIWRHRAELPVPDEALIYETHIGMAGDREAVSTYRQFERDVLPRVKDLGYNTVQLMAIAEHPYYGSFGYQVSNFFAPSSRFGTPGELKHLIDRAHQLGIRVIMDLIHSHAVKNEAEGLSNFDGTTTQYF---VDEIHPAWDSRLFDYGKPQVCHFLLSNISYWLNEYHLDGFRFDGVTSMIYRDHGLGRAFTGYDDYFGDNINQDALVYLRLANELVHTIKPNATTIAEDTSGLPGLAAKVVDGGIGFDYRFNMGVPDLWIKMLKDQQDEEWDMGKLFHELTSHRAEERTINYVESHDQAMVGDKTVIFRLLDDTMYDSMERSSQSLVVDRGIALHKMIRLITASTNAGGYLNFMGNEFGHPEWIDFPRPGNEWSYRYARRQWHLVDDLRLRYSQLNDFDRAMIREIKGLVGVDYSHIRIDSERQLISFARGGRLFVFNFS-SVSLTDWRVSAPKKDWQIVLSTDDPSYGGFGRVDTSMIYLGNGNGQDSYVQLYLPARVALVLEPKYRDLAASPWR</t>
  </si>
  <si>
    <t>-------MHNEKTVLDFDEWLYPFKDDILAQQNYLLHARNHILDGKSPSEFALGWHYFGLHKKPDGWIMREWAPNATAIYLVCENNNWQDSPDYEFEP--KKDGQWQLKLPLKLLNHGDKYKLHVYWNHGHNDGYRLPAYANYVLQNEETKGFDAVVWQPKDQYIWR-YKTPPLPEIPLIYEAHIGMASTDEKVASYSEFTKNVLPRIKDLGYNTVQLMAIA--------------------------------------------------------------------------------------------------------------------------------------------------------------------------------------------------------------------------------------------------------------------------------------------------------------------------------------------------------------------------------------------------------------------------------------------------------------------------</t>
  </si>
  <si>
    <t>--------------------------------------------------------------------------------------------------------------------------------------------------------------------------------------------------------------------------------------------------------------------------------------------------------------------------------------------------------------------------------------------------------------------------------MGAPDLWIKTLKEKRDEDWDLGELAHTLNSHRPEEKVISYAESHDQALVGDKTLIFRLIDKAMYWHMDKADPDLMVERGIALHKLIRLLTAGLHGGGYLNFMGNEFGHPEWIDFPRQGNNWSFKHARRQWSLRDNGFLKYQWLGEFDAGLMKLIQTVDNPSIHYLTIRQHDHVVSFMRGDLLFIMNFSPDQSWTDYGVPAAAGSYGVILDSDDKQFGGQNRIDNSTRYFTSPQENGHQLQVYLPTRTGIVLQKID---------</t>
  </si>
  <si>
    <t>--MLYTRNMSNKTLVDLDQWLAPHKSTIQAREKYISSKLKTVLISKTPAEFAMGFLHFGLHKTDTGWIFREWAPNATQIFLVGDFSDWKEREEFALNR--NKNGEWSIDLPENSLRHGQKYKLRVYWSGG--DGWRLPSYANYVVQDENSVDFSAVVWSPKTPYDWQ-YKTPPKPKVPLIYEAHVGMSSQEEKVASFSEFTTEVLPRIKESGYNTIQLMAIAEHPYYGSFGYHVSNFFAVSSRFGTPDDFKKLVDTAHEMGLRVIIDLVHAHAAKNEVEGLGNFAGDPTQYF---KPTNHPEWDSRLFDYGKPEVLHFLASNCRWWLDEYHIDGFRFDGVTSMIYHDHGLGKSFTSYDDYFRDNVDKDVLAYLRLANETIHAVRPDATTIAEEMSGFPGLGASTKDGGLGFDYRLQMGAPDLWIKTLKEKNDEDWDLGQLAYTLSSHRPEEKVINYAESHDQALVGDKTLIFRLIDKNMYWHMDKIDPDLKTERGIALHKLIRLMTAGLHGGGYLNFMGNEFGHPEWIDFPREGNNWSFKHARRQWNLRDNGFLKYQWLGDFDAALMKIIRQIDNPNVHHLTVRQSDHMVSFMHGDFLFVINFFPNKSHSDYAVPAEAGSYKLALSSDDKNFGGQERIDHNSRFFTSPADNSHNLKVYLPARTGIILQKVD---------</t>
  </si>
  <si>
    <t>-------MHNEKTVLDFDEWLYPFKDDILAQQNYLLHARNHILDGKSPSEFALGWHYFGLHKKPDGWIMREWAPNATAIYLVCENNNWQDSPDYEFEP--KKDGQWQLKLPLKLLNHGDKYKLHVYWNHGHNDGYRLPAYANYVLQNEETKGFDAVVWQPKDQYIWR-YKTPPLPEIPLIYEAHIGMASTDEKVASYSEFTKNVLPRIKDLGYNTVQLMAIAEHPYYGSFGYHVANFFAPSSRFGTPDDLKQLIDTAHSLGLRVIMDIVHAHSVSNENEGLGNFAGDKSQYFCAGERGRHSQWDSLVFDYGKPEVVHFLLSNVRYWLDEFRFDGFRFDGVTSMIYSHHGLDKSFTNYNDYYNNTLQLDALAYLQMANDVAHSVGKSILTIAEDTSALPGLALSSKNGGIGFDYRLSMGVPDLWIKILKEKKDEDWDLVHLFYELTARRPEEKVISYAESHDQAMVGDKTIMFRLADKAMYWHMQKSDNNIEIERAIALHKMIRLITASTNGGGYLNFMGNEFGHPEWIDFPREGNKWSFAHARRRWDLVDNGFLKYEWLYNFDKAMIKIISDSSRYTVQNTYISQNDGVISFVRGEYLFIFNFSPSKSHEDYGIPTKDGDYNLILSSDDDTFGGLNRIQDNGNYIA----KDNLIKIYTPARTACVFKLK----------</t>
  </si>
  <si>
    <t>MPKLKTHKGTAKRIKRTSTGKLLRRRAFGTHNLAKKSKSRKRAISTSASVKGSIAKNVKRAMGV-</t>
  </si>
  <si>
    <t>-MDIEYKGGNSLIISSKDGTIFVDAKTSVVGRKDLNTNNSTELATEERLALNNPEAKVSIESPGEFETDGFVIRGTAAKRHVDTDEDGLKSTIYSIKRGDIRLAIVGNIDAKLSDDQLESIGVVDILVLPVGGGGLTLDAMSAKAIVSSIDPKVVIPVHYADPKLKYEVPQEGVEAFIKELGAPV-EETNKYKVKPGAVFNENLLVVKLNLS-</t>
  </si>
  <si>
    <t>MIQQESRLKIADNSGAKEILCIRVLGGTRRRYARVGDIIVATVKEANPTGNVKKKSVVKAVVVRTKDQIRRKDRSTIAFDENAAVIIGEDKNPKATRVFGPVPRELRDMGYSKIISLAPEVL</t>
  </si>
  <si>
    <t>MANRIKKGDSVKIISGADKGTTGKVLAVLPKKGVALIEGVGNKVRHIRPNQLNPQGGKRDIQVPVELSKVALVVDEKSSKTSRIGYKVT-ESGKVRVAKQAKNKEIK</t>
  </si>
  <si>
    <t>-----------MAKTLTGIVTSDVADKTITVTVTSRETHPIYGKQFTVNRKYAAHDEKSEAKKGDRVTIVETRPISKTKKFKLDKILERAHGSIELKEDEV------------------</t>
  </si>
  <si>
    <t>MAKKSMIARDEKRKKMIKKYAAKRAELKALGDQEGLAKLPRNSSPTRWKNRDVLTGRPHAFMRRFGLNRINFREKASKGEIPGVTKSSW</t>
  </si>
  <si>
    <t>MSLQSTDPIADLLTRIRNAVMVGKTEVSAPVSKQKIAVAKELKKAGYLFDVKVEEGKPRGTIFIQINKPGENANITEISRISRPGRRVYVKSTEIPKVKSGRGMVLVSTSKGVMSGKEAVKQKLGGELLLKVY</t>
  </si>
  <si>
    <t>MARDRSPIVKQSRREGVALHPKANKVLVKKTGIPGQHAHGRQGKPSLYLTQLREKQKVRRMYGLLEKQFARLMREAER-REGLAGENLLQLLERRLDNAVYRAGFAVSRQAARQLVSHGHFTLNGKRVDIPSIRLSEGDVIAVREKSTKSTYFKEIDNVLNNSVQGPLSWQKSDPKKLTIEITGLPKREEAEQNINEQLIVEYYSR</t>
  </si>
  <si>
    <t>-------------MNYDELALKLHEEYKGKISTSLRDKGELNRDKLSAYYSPGVGAVSKAIYENSNLLPKYTWTNNLVAVISDGSAVLGLGDVGPKAAMPVMEGKALLFKHFAGIDSVPIVLDVHDSEEIIKTVKAIASSFGAINLEDISAPKCFEIESRLKEELDIPVFHDDQHGTAIVVLAGLINAMKVVNKDLKTAKIVVIGAGAAGTAIIKLLNLYGNNSILAVDSKGIISDSRNDLNQEKQNLKAYIKTDVSGILEDAITDADIFIGVSKAGLLTKEMVGKMAKDPVIFALANPVPEIMPDLAKEAGAKVVATGRSDFANQVNNALVFPGIFRGALDNKVKKITDQHKLDVANVLASLVDNPSYDQVIPSVFDDRVVKAIASVIKDQ</t>
  </si>
  <si>
    <t>-------------MDYNKLALELHEKYKGKITTNLRDQEELDRDKLSAYYSPGVGAVSQAIAENPADLPKYTWTNNLVGVISDGSAILGLGDLGPKAAMPVMEGKALLFKHFADVDAVPVVLDVHDTEEIIATIKAIAPSFGAINLEDIAAPKCFEIEERLKAELDIPVFHDDQHGTAVVVLAGLINAAKLTERSLTDCKIVVIGAGAAGTAIIKLLHLYGVRNIVAVDSRGIVGASRTDLNAEKTALLEYVDDSQDGSIDDAITDADVFIGVSRAGLLTPELVQKMAKDPIVFALANPVPEIMPDVAKEAGVAIIATGRSDFPNQVNNSLAFPGIFRGALDHGVKKITDQHKLAAAEALANLVENPTVDKVVPTAFDEGVVEAVANVIR--</t>
  </si>
  <si>
    <t>MRAQNAKTRYNILMDYNKLALELHQKYKGKITTALRDNGEIDRDKLSAYYSPGVGAVSQAIAENPADLPKYTWTNNLVGVISDGSAILGLGNLGPKAAMPVMEGKALLFKHFANVDAVPIVLDVHQPEEIIAAVKAIAPSFGAINLEDIASPKCFEIEEHLKAELDIPVFHDDQHGTAIVVLAGLINAAKVVDKNLRDCKVVLAGPGAAGTAIIKLLNLYGVKNLIALDRHGALSSDRTDLSPEKIALQQYLNTSESGTLAEVLTGADIFIGVSAANSLAPEMVAAMASQPIIFALANPVPEIMPDAAISAGAAVVATGRSDFPNQVNNSLAFPGIFRGALDNGVQKITDQHKLAAAEALAALVENPTADEVIPSPFDKRVVPAVANVIK--</t>
  </si>
  <si>
    <t>-------------MDYNKLALELHEKYKGKITTSLRDKEELNRDKLSAYYSPGVGAVSQAIAENPADLPKYTWTNNLVAVISDGSAILGLGNLGPKAAMPVMEGKALLFKHFADVDAVPIVLDVHESEEIIATIKAIAPSFGAINLEDIAAPKCFEIEERLKAELDIPVFHDDQHGTAVVVLAGLINAAKLTGRSLADCKFVVIGAGAAGTAIIKLLNLYGAKNIVAVDSRGIVGKSRTDLNAEKTALLEYVDASQSGSIEDAITDADVFIGVSRAGLLTPELVKKMAKDPIVFALANPVPEIMPDVAKQAGVAIIGTGRSDFPNQVNNSLAFPGIFRGALDHGVKKITDQHKLAAAEALANLVENPTVDKVVPTAFDEGVVEAIANVIR--</t>
  </si>
  <si>
    <t>-------------MDYNKLAIELHKKYKGKITTQIRDQEELNRDRLSAYYTPGVGEISRIIAANPESLPDYTWTNNLVAIISDGSAILGLGNLGPKAAMPVMEGKALLLKHFANVDSVPIVLDVHEPDEIIKTVKAIAPSFGAINLEDIAAPKCFEIEERLKKELDIPVFHDDQHGTAIVVLAGLINAAKLTNRKLTDCKITVVGAGAAGTAIIKLLNLYGIKNILAVDSRGIINKNRTDLNTEKTILLDYINSSQSGSLQDALSGSDIFIGVSRAGLLTSELVKTMAKDPIIFALANPTPEIMPDEAKSAGAAIIATGRSDFANQINNSLAFPGIFRGALDNGVKKITDQHKLAAAEAIAELVENPSASEIIPSPFDKRVVKTVANVIK--</t>
  </si>
  <si>
    <t>-------------MDYDQLALTLHEKYKGKITTALRDRRELGRDELSAYYSPGVAAVSQAIADNPASLPRYTWTNNLVAVISDGSAILGLGDLGPKAAMPVMEGKALLFKHFAGVDSVPIVLNIHTPDEIVAAVKAMAPSFGAINLEDIAAPKCFEIEERLKTELSIPVFHDDQHGTAIVVLAGLINAMKVVHKTLADCRIVTVGAGAAGTAIIKLLRLYGVREIIAVDSRGIIGDARTNLNSEKKALLEFVDRDKTGTMEDAITGADIFIGVSKGGLLTQAHIQSMAANPIVFALANPIPEIMPDQARHAGVAVIATGRSDFPNQVNNALAFPGIFRGALDHKVAQIADQHKIAAAEALAALVDNPTADEVIPSPFDERVVPAVAAVIQ--</t>
  </si>
  <si>
    <t>-------------MDYDKLALTLHEKYKGKITTALRDRRELGRDELSAYYSPGVAAVSRAIADNPANLSRYTWTNNLVAVVSDGSAILGLGDLGPKAAMPVMEGKALLFKHFAGVDSVPIVLNVHTPDEIVAAVKAIAPSFGAINLEDIAAPKCFEIEERLKDELSIPVFHDDQHGTAIVVLAGLINAMKVVHKTLAGCRVVTVGAGAAGTAIIKLLRLYGVREIIAVDSRGIIGDSRTDLNDEKKALLEFVDRSKAGTMEDAIAGADIFIGVSKGGLLTREHIQSMAASPIVFALANPIPEIMPDQAKHAGVAVIATGRSDFPNQINNALAFPGIFRGALDHKVTQITDQHKIAAAEALAALVGSPTADEVIPSPFDERVVPAVAAVIQ--</t>
  </si>
  <si>
    <t>------MDEMLLIDKPVGLTSFGVVARIRRKL-------SNELGK-KVKVGHTGTLDPFASGLMIILTGKECKNANHYSKLDKSYRATICLGKTSTTGDVEGEI--------------KDVSSVI------------PSREDIEGVISKFIGEITQTPPIYSAIKIDGKRAYDLARKGKDFEMPSRKVTIYDIKILSYTYPELVIETKVSSGTYIRTLASDIGDKLKTGAYTKELRRLTVGKYNVKDAKTL---LDLGIVD-</t>
  </si>
  <si>
    <t>-----MMDEVILIDKPQGLTSFGVVARLRRVL-------SNQAGK-KVKVGHTGTLDPFATGLMIIVTGKKCREAETFTKLDKWYEAEIVLGEKSSTGDPEGEI--------------AEVSDYK------------PSVEEIQQVIGQFVGKIEQTPPIFSAIKINGQRAYKLAREGKQVEIPKRTVEIYSLELLSYEYPKLRIKTHVSSGTYIRTLAVDIGDRLNTGAYCENLRRTQIADYSIKEAKTL---ADFGITS-</t>
  </si>
  <si>
    <t>-----------MIDKPPGMTSFGVVARVRRVL-------SHRAGK-KVKVGHCGTLDPFATGLLILVTGKECRNAMRYTKLDKVYEATFRLGQTSTTGDPEGEIMPYVANSKPQNDTQVSSISKQ------------PDIAVVKSVLAQFVGDIKQCPPAFSAIKINGQRAYKLARSGKKVDIPERVVTIYALELLDYAYPLLKVRAHVSSGTYIRSLAVDIGEALGTGAYCQELRRTQIADWQVSQAQKL---ADFGIES-</t>
  </si>
  <si>
    <t>MSLVANPDQIILVDKPAGISSFGVVAIVRRHL-------TRLLGR-RVKVGHCGTLDPFATGLLILVSGRNTRRASEFSGLDKVYQATIRLGARSTTGDPEGEI--------------TESHSKP------------PSLERIREVLSQFTGQIQQVPPSYSAIKVNGRRAYQLARAGKPVALSPRTVWVYAIELAGYSYPELTIKTKVSSGTYIRSLASDMGERLGTGAYTVALRRLSIGSYDIAQAHQLRTEAESGKLTL</t>
  </si>
  <si>
    <t>------MDEVILIDKPQGMTSFGVVARLRRVL-------SNRAGK-KVKVGHTGTLDPFATGLMIIVTGKKCREAETFTKLDKWYEAEIILGKNSSTGDPEGEI--------------TDVSDYE------------PSLEEVQRVISQFVGKIEQTPPIFSAIKINGERAYKLAREGKQVEIPKRVIEIYSLELLAYEYPKLKIRTHVSSGTYIRTLAVDIGEKLGTGAYCENLRRTKIADYSIDQAKTL---ADFGITS-</t>
  </si>
  <si>
    <t>----MIEDGILLIDKPAGITSFGVVARVRRVINQEYRKRSDKNGKSKIKVGHTGTLDPFATGLMILVIGNECKNSNKYLKMNKVYEANFRLGFTSTTGDPEGEI--------------TKINNNK------------PSISDVKKVLSEFVGEIKQRPPVFSAIKVNGQRAYKLARNGKEIELPLRSVQIFNIDLIDYNYPNIRIRAHVGSGTYIRSLAVDIGEALGTGAYCSELRRISIDNWRVENAKTL---ADFGIID-</t>
  </si>
  <si>
    <t>-----MHDGIILIDKPAGITSFGVVARLRRVL-------SEQAGK-KVKVGHTGTLDPFATGLMIIVTGKACKDAMRYTKLDKVYEATIKLGQISTTGDPEGEISAYDADEISSKLTTRQTDEFSQASDYSVKKTATPSLMQVQTVLAQFTGEIKQRPPIFSAIKINGQRAYKLARDGKEVEIPERTVQIYALELLSYNYPELKVRAHVSSGTYIRSLAVDIGVALGTGAYCQKLRRTRIADYDVAAAQQL---RDFGITN-</t>
  </si>
  <si>
    <t>MPELPEVETIKRGLVELIIGKKIKTIAVLDSPKSLRASKNDLDAFVINHKISNINRRGKTLIITLDSDYAFLVHLRMTGQLVYR-----------------------------EKDFNFGAGHPNDSLIGNLPDKTTRIIIEFTDDSKLFFNDQRKFGYFKLMPKDEVENDSFIKKLGPEPLGTNKSITEQFIKRIRKRNNSLVKAAILDQSVIAGIGNIYADEALFLAKVHPASKVKDLTDDELVSILESAIKVMKLSIKLGGSTDKNYIDAKGNRGTYLNFANVFRREGKPCKNHPDVLIEKIRVAGRGTHICPAEQVIRSNDD</t>
  </si>
  <si>
    <t>MITTENKTKAFALTQLHKDDVGSPQAQVAVLTERIKEVTEHLKANKHDFMARRGLVQMVGRRKKLLKYLEQKNFEAYKATVAKLGLRK</t>
  </si>
  <si>
    <t>MSAKKRGLGRGFSSLIPDDILDESFDPTAIEDERISDLRQIKISQVFPDPDQPRRNFDQEALDRLAISIGEHGVLQPIVVIP--RGDKYMIVAGERRWRAANIAKLDKIPALVRTLSDQHKLELSLIENIQRSDLNPIETATAYLKLRDQFNLSLDVIAKRMGAKSVSTVSNKMRLLKLPKSVQKKLASGDIKEGQIRPLIGLDESVVVDITNKIIKEGWSARKVEQLIVAMKKQQPKETPEPKKR--IETAAAVYNKQIENISNKLGTKVKIRSNSKGSGMISIAFKNAEDLERIESMLTS</t>
  </si>
  <si>
    <t>-MSAKKGLGRSFDSLIPTELLDESFDPTSEQDDRVSDLRYIKLSEITPDPDQPRRAFDEVSLDELAASIKEHGVLQPIVVAP--DKQGYKIVAGERRFRASQRAGLEKIPALVRTLSSQHKLELSLIENLQRSDLNPLETATAYLKLRDQFNLTLEEIGQRVGGKTSAAISNTLRLLRLPASARDAIVAGDIREGQARPLIGLPESVVDEIIPRIIKEGWSARAIESYVRRQKAN--GLGGRTMRQ--PAPRKLRYTKEQTYFADRFKTPVEVRTNRRGSGQIVISFQDHADFERISKLLG-</t>
  </si>
  <si>
    <t>MRIVVVYRSESDHAREVTDFLRDFSRQTGEVLEEMNPDSREGNNFCEVYDIVEYPTIVALSNTGQMQNMWRGRPLPTISEVSFYVQ--</t>
  </si>
  <si>
    <t>MRVVVVYRAESDYARRVIDFLHDFNRQTGHTIEEVDPDSAEGSDFCRTYDIVEYPTIIALSADSQMQNMWRGLPLPTISEVSFYV---</t>
  </si>
  <si>
    <t>MRVVMVYREKSEHRMAVETFLREYRYRTGREIETLDPDTREGVAFCRLYDIVEYPTIVAVTDDGVLYQRWRGAQLPTINEVQSAALA-</t>
  </si>
  <si>
    <t>MRVVVIYRSESDYARQVADFLRDFSRQTGHVLEEMSPDSAEGNNFCEVYDIVEYPTIIALSDSGQLQNLWRGLPLPTISEVSFYV---</t>
  </si>
  <si>
    <t>MRVVIVYKDNSEYTRSVYDFLRDYEARTGKQLETINPDTREGSDFCRLYDIVEYPSIVAVTDSGSLQYMWRGLPLPLINEVNYYDKIY</t>
  </si>
  <si>
    <t>MRVVVVAKDNTDYSRQVATFVDDMARQTGHELEVLDPESREGESFCRAYDIVEYPTIVALSADSRLQAMWRGLPLPLISEVSYYAVQN</t>
  </si>
  <si>
    <t>MASRCELTGKGKQFGNNVSFSLRRTKRVFKPNLQKKTFEVDGKKVTMTLSTQAIRTLKKKGIL-----------</t>
  </si>
  <si>
    <t>MASRCDLTGKGKQYGNNVSFSLRRTKRVFKPNLQKKTFVVDGQKITMTLSTQAIRTLKKKGILSTHGK------</t>
  </si>
  <si>
    <t>MAARCELTGKGKQFGNKVSFSLQRNKRVFKPNLQRKTLVVNGKKITMVLSTKAIRTLKKKGIIASA--------</t>
  </si>
  <si>
    <t>MASRCELTGKGKQYGHNVSFSLRRTKRVFKPNLQKKTFVVNGQKITMILSTKAIRTLKKKGLLQPPAAKAA---</t>
  </si>
  <si>
    <t>MASRCDLTGKRAQHGHNVSFSLRRTKRTFKPNLQKKTFVVDGQKVTMTLSTHAIRTLKKKGILPKGYISTNSNE</t>
  </si>
  <si>
    <t>MASRCELTGKGKQFGHNVSFSLRRTKRVFKPNLQKKTFVVDGQKVTMTLSTHAIRTLKKKGIIAQPVK------</t>
  </si>
  <si>
    <t>MTLLACRAVILRTFHDIIRQIMQQKPFSFEITSRFNDTLARTGIIHTPHGDIKTPAFIVVGTKANVKAMIPEMVADVGAQAVLANAYHLYLQPGHKLIEKAGYLGKFMNWSGPTFTDSGGFQVLSLGSGFKKVLA--MSTDVDEEIAIAKKSSRHAWVDENGVVFKSHLDGSYHKFTPELSMQIQAGIGADITFAFDELTSLIDPYEYQVEALA-RTHAWAERSLAEVKRLRAAHPDK--PYQALFGVLQGANYEDLRKQTAEFLGAMDFDGYGIGGALEKETMAQTIQWVNQILPENKPRHLLGI-SEPDDIFAAIEQGIDTFDCVSPTRVARNGAAYTPFGRVNVRGQKYRELFEPIMEDCDCYTCRHYTAAYLCHLLHARESLAGTLLSIHNERFIVKLVDDIRESLENGMFYEFRDSFLAKYYSKK-------</t>
  </si>
  <si>
    <t>-----------------------MKPFSFEITARLGDTLARTGIIHTPHGDIKTPAFIVVGTKANVKAMVPEMVADVGAQAVLANAYHLYLQPGHELIEKAGYLGKFMHWDGPTFTDSGGFQVLSLGSGFKKVLA--MSTDVDEEIAIAKKSSRHAWVDENGVMFKSHLDGSYHKFTPELSMQIQAGIGADITFAFDELTSLIDPYDYQVEALA-RTHAWAERSLAEVKRLRAARPDK--PYQALFGVLQGANYEDLRKQTAEFLGAMDFDGYGIGGALEKETMAQTIKWVNQILPENRPRHLLGI-SEPDDIFAAIEQGIDTFDCVSPTRVARNGAAYTPCGRVNVRGQKYRELFEPIMENCDCYTCRHYTAAYLCHLLRARESLAGTLLSIHNERFIVKLVDDTRASLEDGTFYEFRETFLHKYYAKS-------</t>
  </si>
  <si>
    <t>---------------------MQEKPFSFEITSRFNDTLARTGIIHTPHGDIKTPAFIVVGTKANVKAMIPEMVKDVGAQAVLANAYHLYLQPGHELIEKAGYLGKFMHWDGPTFTDSGGFQVLSLGSGFKKVLA--MSTDVDEEIAIAKKSSRHAWVDENGVMFKSHLDGSYHKFTPELSMQIQAGIGADITFAFDELTSLIDPYEYQVEALA-RTHAWAERSLAEVKRLRAARPDK--PYQALFGVLQGANYEDLRKQTAEFLGAMDFDGYGIGGALEKETMAQTIQWVNQILPENKPRHLLGI-SEPDDIFAAIEQGIDTFDCVSPTRVARNGAAYTPFGRVNVRGRKYREMFASIMDDCDCYTCKNYTAAYLCHLLHARESLAGTLLSIHNERFIVKLVDDIRASLEDGTFYEFRDSFLSKYYSKK-------</t>
  </si>
  <si>
    <t>----------------------MNQALKFDITHKLAGRLGRTGIIITPHGQIETPAFIPVGTQATLKSLVPEQLKDTGAQACLVNAYHLYLRPGHDVIDEAGGIHKFMNWDKPTFSDSGGFQVMSLGAGFKKVID--MNGEGGNN--VTNKKDKLATIDNDGVTFKSHLDGSFHRFTPEISMQIQHGIGADITFAFDELTTLYHNYNYQVESLKYRTHPWAERSLLEHKRLNSVRTHR--PPQALFGVVQGANYEDLRRQSAQFLGKMDFDGYGLGGALEKSRIGEIVRWMNEELPEDKPRHMLGI-SEPDDIFSCIENGADTFDCVSPARVGRNGALYTKNGRINIKRAEFKRDFRPFDEECDCYTCKNYSRAYLHHLFKTGELLSNTLATIHNERFIVRLVDNIRSSIKNNTFYDFKNEFLNNYYQ---------</t>
  </si>
  <si>
    <t>-------MVGIDVGTKNVRCVVGYADAESGVPKIVGVGEAPNSGMRKGVVTNLAGPAEAIDKALESAERMSGHQVNAATVSINGSHLLSTKADGMITVGTVSNEVTTDDVLRLEEVA-TTGK-VPQNREILEIVAHSYRLDGQDNIKDPVGMTGARLEIKANVVSGLVPHITNLQKSAEMAKVDLSSVVPSVLAASQAVLTESQRENGVAVIDFGAATTGVAVYEEGDLQHLAVIPMGGQNVTNDLAIGLRTDPEVAEVVKLAHAR-FGGEALGEIEIKIAKQTYKFNQEEIDEIVQARYEEIFEAIAKELKRAGRLGKLPSGVVLVGGAAKVKGLVEFAKDQLSVAACLGKPSGYSGASDEVKGVEFSAAVGLMLLDSMDVPQHA-KSLAGARDVTKKAGGFLKNIFARFK-</t>
  </si>
  <si>
    <t>----------------MIRCVVGHVDTTTGTPTIVGVGEYPNSGMRKGSVSNLNGPSEAIDKALGDAERMSGYQVNDATVSINGSHIMSTRTDGMIAVGMADHEVNEDDLYRIEDVA-TTGK-VPANRKILKVVPFSYTIDGQGGVKNPLGMTGTRLEISANVVSAMAPYVVNLEKAVEGATVRPNDVVPSVMAAAKAVLDDSQMENGVAVIDLGGATTGVAIYEEGDLQYIGVVPYGGINITNDLAIGLKIDPEIAEEVKLKHASATNRNKSSKVSIKHDGESLEFDIADIDEIVEARLEEIFEAVNKELKKAGRAGRLPSGAVLTGGTANMKGIVEFAKAQLGVAVRKGKAKGYGGVVDNVDKPEFAAAIGLMLVDINPDGYHS-AAVDSSKSGSK--GGLFRSLFNRFRP</t>
  </si>
  <si>
    <t>MQDNSKYAVGIDVGTTTVRCAIGLVDSETGVPSVIGVGEASNSGMRKGLISKLSGPVKAIDDALRDAEQMSGYQVDMATVSINGSHIISTRVDGTVSVNSPGNEVTEDVIARVEEMAVTTGKRIPANRDIINIIPFDYRLDGQDGIQDPLGMVGTRLDISANVISSLRPNMDNLHKAAEEAQVKVNATVPSVVAAAKAVLTEKQIEGGVAVIDFGGSTTGIAIYEEGDLQYMSVLPVGGDNITNDLAIYFKIAPEIAEIIKLKHASALGYTSNKEVSVKYNNTVMKFNTEDIDEAVGARLEEIFEDINKEIDKAGRRGKLPNGVVITGGASQLRDLPEYAKKTLHLATRMGRTIGVSGDLEQINKPEYITAMGLMLSDIDNANSASFRRSDTAHVALEKSGSFIKKFIGRFRV</t>
  </si>
  <si>
    <t>MQEQSRYAVGIDVGTTMVRCVVGHIDPTTGTPTIVGVGQAPNSGMRKGTVSNLNGPAQAIDQALGDAERMSGYEVNAATISVNGSHIVSTKADGMIAVGMADHEVVEEDVLRLEDVA-TTGK-VPANREILEVVPFSYTLDGQGGIKDPVGMTGTRLEINANVVSAMAPYVANLQKAVELATVKPHATIPSVMAAAKAVLNESQIENGVAVIDLGGATTSVAVFEEGDLQYVGVVPKGGVNITNDLAIGLKTDPEVAEKVKLQHAAAIARGEPHKVSIKHEKETLFFDQADVDEIVEARLEEIFELVNKELKKAGRAGQLPSGAVLTGGTANLKGMAEYAKSQLGVAVRIGKPHGFGGVADEIDKPHFAAAVGLMLVDADAATVRP-----HSSGMSKKSGGFIKSLLSKFKP</t>
  </si>
  <si>
    <t>MLLCHLIKNRKILAIGNKYSGGGEYMKNVAINGFGRIGRNAFKIIKMRSDLKIVAINDLTDTKTLAHLLKYDSNYGTYESEVSYDDDGIIVDGEHIKVCAVKDPAELPWKELAVDVVIESTGLFVKPELARAHIDKAGAKRVVISAPAKGEGAKTIVLGVNDDDLKTDADIFSNASCTTNCIAPVMAVLEANFGIDKAMMTTVHSYTASQKLQDAPAKDLREARNAAENIVPTTTGASIAASLVVPSLKDRFGGLSVRVPTPVVSISDITAVLKRNTTAEEINEVFKQAAQQPYYQGILAVSEDELVSSDFKGNSHSAIVDLPLTSVIGGNLIKVCAWYDNEWGYSNRLVEVTADVARLLPEENTLPNANQVNQVNDFNAVNSVASTASLNELTTAQPTVTNSDQALSASSTDMPDPIEVANQLGQQLGNNTSSEVNNPVNSTTYNQEMNNTDQASNNQQNLNAPRGF</t>
  </si>
  <si>
    <t>-----------------------MSVTRIAINGFGRIGRNAFKIARERSDLEIVAINDLTDTKTLAYLLKHDSNYGEYSRQVDFTENELIIEGQSVKVLAEKDPANLPWGDMNIDVVIESTGFFTDKDGAGKHL-TAGAKRVVISGPTKSDGVDTIVLGTNDSKIKDATPIVSNASCTTNSLGAVMAVLDAEFGVEKSMLTTVHSYTASQRLQDAPSKDLREGRNAAENMVPTTTGAAIAVTKTLPQLTGRFDGLSVRVPTPVVSLSDVTVLLRRDVTVEQVNEAFKKAAQSNFYQGILGVSEEPLVSRDFIGNSHSGVVDLPLTKVVGGNLIKVMVWYDNEWGYSNRLVELVADVGHYLNQSE--------------------------------------------------------------------------------------------------------</t>
  </si>
  <si>
    <t>-----------------------MAITKITINGFGRIGRSAFKIARERSDLEIVAINDLTDTKTLAYLLKHDSNYGEYGRQVDFTENELVVDGKSVKVLAEKDPANLPWGEMNIDVVIESTGLFTDKDGAGKHL-TAGAKRVVISGPTKSDGVDTIVLGTNDSKIKDATPIVSNASCTTNSLGAVMAVLDAEFGVEKSMLTTVHSYTASQRLQDATAKDLREGRNAAENIVPTTTGAAIAVTKTLPQLTGKFDGLSVRVPTPVVSLSDVTALLRRDVTVEQVNGAFKKAAQSNFYQGILGVSEEPLVSRDFIGNSCSGIVDLPLTKVVDGNLIKVMVWYDNEWGYSNRLVELVADVGHYLNQS---------------------------------------------------------------------------------------------------------</t>
  </si>
  <si>
    <t>-----------------------MAVTRIAINGFGRIGRNAFKIANERSDLEIVAINDLTDTKTLAYLLKHDSNYGEYGRQVDFTENELIIEGKSVKVLAEKDPENLPWRDLGIDVVIESTGFFTDKDGAGKHL-TAGAKRVVISGPTKSEGVDTIVLGTNDDKVKNATPIVSNASCTTNSLGAVMAILDAEFGVEKSMLTTVHSYTASQKLQDAPSKDLREGRNAAENIVPTTTGAAIAVTKTLPQLTGKFDGLSVRVPTPVVSLSDVTALLRKDVTVEQVNDAFKKAAQSNFYQGILGVSEEPLVSRDFIGNSYSGIVDLPLTKVVGGNLIKVMVWYDNEWGYSNRLVELVADVAYYLKKSE--------------------------------------------------------------------------------------------------------</t>
  </si>
  <si>
    <t>-----------------------MSVTRVAINGFGRIGRSAFKIAFERSDIEVVAINDLTDTKTLAYLLKYDSNYGTYQYDVSSDDTGIIVDGKHIAVLSERDPKSLPWRGMSIDVVIESTGFFTKSEDASKHI-QAGAKRVVISGPTKSEDVDTIVLGANDEKIITSTPVVSNASCTTNSLGAAMAILDANFGIEKSMLTTVHSYTASQKVQDAPAKDPREGRNAAENIVPTSTGAAIAVTKVLPGLRGKFDGISMRVPTPVVSISDVTVLLSRDVTVEEVNGVFIKASKEPFYQGVLTVSDNPLVSRDYIGSSYSGIVDLALTRVVDGNLVKVCIWYDNEWGYSNRLIELVADIGRAINY----------------------------------------------------------------------------------------------------------</t>
  </si>
  <si>
    <t>HOT348</t>
  </si>
  <si>
    <t>HOT350</t>
  </si>
  <si>
    <t>HOT #</t>
  </si>
  <si>
    <t>346-SAG1</t>
  </si>
  <si>
    <t>346-SAG2</t>
  </si>
  <si>
    <t>346-SAG3</t>
  </si>
  <si>
    <t>348-SAG1</t>
  </si>
  <si>
    <t>348-SAG2</t>
  </si>
  <si>
    <t>348-SAG3</t>
  </si>
  <si>
    <t>348-SAG4</t>
  </si>
  <si>
    <t>349-SAG1</t>
  </si>
  <si>
    <t>352-SAG1</t>
  </si>
  <si>
    <t>352-SAG2</t>
  </si>
  <si>
    <t>352-SAG3</t>
  </si>
  <si>
    <t>352-SAG4</t>
  </si>
  <si>
    <t>352-SAG5</t>
  </si>
  <si>
    <t>352-SAG6</t>
  </si>
  <si>
    <t>352-SAG7</t>
  </si>
  <si>
    <t>352-SAG8</t>
  </si>
  <si>
    <t>350-SAG1</t>
  </si>
  <si>
    <t>351-SAG1</t>
  </si>
  <si>
    <t>351-SAG2</t>
  </si>
  <si>
    <t>351-SAG3</t>
  </si>
  <si>
    <t>351-SAG4</t>
  </si>
  <si>
    <t>356-SAG1</t>
  </si>
  <si>
    <t>353/952</t>
  </si>
  <si>
    <t>353/952-SAG1</t>
  </si>
  <si>
    <t>346 - SAG1</t>
  </si>
  <si>
    <t>346 - SAG2</t>
  </si>
  <si>
    <t>346 - SAG3</t>
  </si>
  <si>
    <t xml:space="preserve">% contaminated </t>
  </si>
  <si>
    <t>CheckM lineage_wf</t>
  </si>
  <si>
    <t>CheckM taxonomy_wf (42 gene CPR.ms)</t>
  </si>
  <si>
    <t>RAAC3</t>
  </si>
  <si>
    <t>GWC2</t>
  </si>
  <si>
    <t>S. aalborgensis</t>
  </si>
  <si>
    <t>PF00297.17</t>
  </si>
  <si>
    <t>PF00281.14</t>
  </si>
  <si>
    <t>PF00411.14</t>
  </si>
  <si>
    <t>PF00572.13</t>
  </si>
  <si>
    <t>PF01016.14</t>
  </si>
  <si>
    <t>PF00453.13</t>
  </si>
  <si>
    <t>PF00861.17</t>
  </si>
  <si>
    <t>PF00410.14</t>
  </si>
  <si>
    <t>PF00238.14</t>
  </si>
  <si>
    <t>PF00164.20</t>
  </si>
  <si>
    <t>TIGR00422</t>
  </si>
  <si>
    <t>PF00177.16</t>
  </si>
  <si>
    <t>PF00828.14</t>
  </si>
  <si>
    <t>PF00416.17</t>
  </si>
  <si>
    <t>PF00573.17</t>
  </si>
  <si>
    <t>TIGR00468</t>
  </si>
  <si>
    <t>PF01649.13</t>
  </si>
  <si>
    <t>PF00203.16</t>
  </si>
  <si>
    <t>TIGR01063</t>
  </si>
  <si>
    <t>PF00380.14</t>
  </si>
  <si>
    <t>PF13603.1</t>
  </si>
  <si>
    <t>PF01245.15</t>
  </si>
  <si>
    <t>PF00298.14</t>
  </si>
  <si>
    <t>PF00276.15</t>
  </si>
  <si>
    <t>PF00338.17</t>
  </si>
  <si>
    <t>PF00252.13</t>
  </si>
  <si>
    <t>PF00318.15</t>
  </si>
  <si>
    <t>PF00237.14</t>
  </si>
  <si>
    <t>PF00886.14</t>
  </si>
  <si>
    <t>PF00189.15</t>
  </si>
  <si>
    <t>TIGR00442</t>
  </si>
  <si>
    <t>TIGR02012</t>
  </si>
  <si>
    <t>PF00181.18</t>
  </si>
  <si>
    <t>PF00829.16</t>
  </si>
  <si>
    <t>PF00333.15</t>
  </si>
  <si>
    <t>PF01196.14</t>
  </si>
  <si>
    <t>PF00366.15</t>
  </si>
  <si>
    <t>PF00312.17</t>
  </si>
  <si>
    <t>Ribosomal protein L13 </t>
  </si>
  <si>
    <t>Ribosomal L18</t>
  </si>
  <si>
    <t>Ribosomal proteins 50S-L15, 50S-L18e, 60S-L27A</t>
  </si>
  <si>
    <t>CPR Single-copy genes sourced from CheckM</t>
  </si>
  <si>
    <t>valine--tRNA ligase</t>
  </si>
  <si>
    <t>phenylalanine--tRNA ligase, alpha subunit</t>
  </si>
  <si>
    <t>DNA gyrase, A subunit</t>
  </si>
  <si>
    <t>preprotein translocase, SecY subunit</t>
  </si>
  <si>
    <t>aspartate--tRNA ligase</t>
  </si>
  <si>
    <t>histidine--tRNA ligase</t>
  </si>
  <si>
    <t>protein RecA</t>
  </si>
  <si>
    <t>alanine--tRNA ligase</t>
  </si>
  <si>
    <t>ribosomal protein uL24</t>
  </si>
  <si>
    <t>gene_cluster_id</t>
  </si>
  <si>
    <t>num_genomes_gene_cluster_has_hits</t>
  </si>
  <si>
    <t>num_genes_in_gene_cluster</t>
  </si>
  <si>
    <t>max_num_paralogs</t>
  </si>
  <si>
    <t>SCG</t>
  </si>
  <si>
    <t>eggNOG_ACC</t>
  </si>
  <si>
    <t>COG cat</t>
  </si>
  <si>
    <t>eggNOG</t>
  </si>
  <si>
    <t>GC_00000001</t>
  </si>
  <si>
    <t>04S6P@bacNOG,05CEU@bactNOG,0NEGK@firmNOG,COG2235@NOG</t>
  </si>
  <si>
    <t>Arginine dihydrolase</t>
  </si>
  <si>
    <t>MNQKPLQINSEIGVLKTVLLHRPGEELENLTPDYLKDLLFDDIPHLKVAQQEHDEFANVLRDHGVEVLYLDELVTEALNNSDSLKAEFVDEMLAASKQDSRRVTQSLRDFLLSMPTNAMVRKIMAGVRKDEISLPPEHHQ-QLHDMVE--------QDHYPFYLDPMPNLYFTRDPAATIGNGLTINKMHWPARRRESLFMRYIIDHHPRFAGHDIPVWYNRDEKFSMEGGDELVLSSEAMAIGISERTTAEAIEKMATELFADSNFKKIIALEIPK--SHAFMHLDTVFTMIDYDKFTIHPEIRDFEGKMNLFILEKVEGQAYPRITKQHDLEKALCEALHLPKINLIECGGGDEIAAAREQWNDGSNTLAIAPGVVVTYDRNYVTNAKLREAGVEVIEVSGSELGRGRGGPRCMSMPLVREDLDNEQVTDRVTSAERSLAATLAVPMIQEEHVRKVVPVTTDSTTTTVAKLPTSLKGRSFLTLKDFSPSDIRLMLDTAHDLKQQKKAGKAHRIHEGKQVALLFEKTSTRTRCAFTVAANDLGVAPEFLGKDDIQLGKKESVEDTAKVLGRMFDGIEFRGFKHSNVEALAKYAGVPVWNGLTDTFHPTQILADFMTIEEHVGKLNGAKLVFVGDGRNNMANSLLIGAAKMGVDFRILAPRQLHPSGDLVSLARSIAMETGAKITITDNRAEALEGADAIYTDVWVSMGEEDKFAERIALLKPYQVNAQMLAETHNPNVKFLHCLPSFHDLNTETGQKIHDQFGLDSMEVTDEVFSGEHSVVFDEAENRMHTIKAVMALTL</t>
  </si>
  <si>
    <t>04RC5@bacNOG,05DBV@bactNOG,0ND4X@firmNOG,COG0078@NOG</t>
  </si>
  <si>
    <t>ornithine carbamoyltransferase</t>
  </si>
  <si>
    <t>----------------------MAQSLKGRSLLSLKDYSSDEIRLLLDTSREYKR----LKYAG---------------IPHRIHEGKNIALLFEKTSTRTRCAFTVAANDLGVAPEYLGKDDIQLGKKETIEDTAKVLG-RMFDGIE----------FRGFAHETVEQL--AKYAGVPVWNGLT-DKFH-PTQILADFLT--IEEHVGALRGKKLV--FVGDGRNNM--ANSLMIGSAKMGLDFRILAPRE--------LFPDQNLTDEAYRIADE--NHAKITITDNFEEALRGADVIYTDVWVSMGEEDKFE-ERINQLRHFQVNTN------MLRLTGNPEVKFMHC-----LPAFHDTLTSVGADIKQKYGL----DSMEVTDDVFRSRASIVFDQAENRMHTIKA---VIALTL---------------------------------------------------------------------------------------------------------------------------------------------------------------------------------------------------------------------------------------------------------------------------------------------------------------------------------------------------------------------------------------------</t>
  </si>
  <si>
    <t>-MYDPIHITSEIGKLKTVILHRPGAELENLTPEYLTDLLFDDIPFLQDAQNEHDEFANVLRSHGVEVLYLDELVSEAI-STHELREKFVDEMLASSKQSERRITKALRQYLLSMSTRDMVRKIMSGVRKDEVALPPEHHRQQLHELVAQSSQSFYLKSAYPFYLDPMPNLYFTRDPAAAIGNGLTINKMHWPARRRESLFMRYIINHHPRFANNNVSVWYDRDKRFSIEGGDELVLNSEVMAIGISERTTAEAIEMMATKLFAGSNFRKVIAMEIPK--SHAFMHLDTVFTMIDYDKFTIHPEIRDRGGKMNCYVLEKVDGQKYPKITHETDLEHVLRVALSLPKVNLIECGGGDPIAAAREQWNDGSNTLAIAPGVVVTYDRNYVTNEKLRQSGVEVIEVKGSELGRGRGGPRCMSMPIVREDI----------------------------------------------------------------------------------------------------------------------------------------------------------------------------------------------------------------------------------------------------------------------------------------------------------------------------------------------------------------------------------------</t>
  </si>
  <si>
    <t>-MDEPIYITSEIGRLRTVLLHRPGEELENLTPETLHDLLFDDIPHLKVAQEEHDRFANVLRERGIEVLYLDELAAESL-ADDAVRRKFVDEMLAASKQGERRVTRALAEYLLGMEPRQMVRKLMAGVRKDEINLPAEHSE-QLHDMVE--------QDHYPFYLDPMPNLYFTRDPAAAIGRGLTINRMHWPARRRESLFMRYIIDHHPRFAGKNIPVWYNRDEKFSMEGGDELILNRTTMAIGISERTTPEAIETMAANLFAGSEFKKIIALQIPK--SHAFMHLDTVFTMIDYDKFTIHPEIRDAEGHLNLFILEKVEGQKYPKITRENDLEHALRVALSLPKITLIECGGGDEIAAAREQWNDGSNTLAIAPGVVVTYDRNYVTNQKLRDAGVEVIEISGSELGRGRGGPRCMSMPLVREELKRRIEVNDNRGVSVPVA---SVPSMVAPRFIEKTEPNT--VPSGKWALSRELRGRSFLTLKDFTPSEIRLMLDTAHELKRQKKNGQAHRLHEGKQVALLFEKTSTRTRCAFTVAANDLGVAPEFLGKDDIQLGKKESVEDTAKVLGRMFDGIEFRGFKHSTVEGLAEFANVPVWNGLTDTFHPTQILADFMTIEEHVGKLKGAKLVFVGDGRNNMANSLLIGSAKMGVDFRILAPRELHPAGEILETARAIAAETGAKIMVTDNHGEALAGADAIYTDVWASMGEEDQFAERIALLKPYQVNRAMLEQTRNLNVKFLHCLPSFHDTNTI-----------------------------------------------</t>
  </si>
  <si>
    <t>-MDEPIYITSEIGRLRTVLLHRPGEELENLTPETLHDLLFDDIPHLKVAQEEHDRFANVLRERGIEVLYLDELAAESL-ADDAVRRQFVDEMLAASKQGERRVTRALAEYLLGMEPRQMVRKIMAGVRKDEINLPAEHSE-QLHDMVE--------QDHYPFYLDPMPNLYFTRDPAAAIGRGLTINRMHWPARRRESLFMRYIIDHHPRFAGKNIPVWYNRDEKFSMEGGDELILNRTTMAIGISERTTPEAIETMAANLFAGSEFKKIIALQIPK--SHAFMHLDTVFTMIDYDKFTIHPEIRDAEGHLNLFILEKVEGQKYPKITRENDLEHALRVALSLPKITLIECGGGDEIAAAREQWNDGSNTLAIAPGVVVTYDRNYVTNQKLRDAGVEVIEISGSELGRGRGGPRCMSMPLVREELKRRIEVNDNRGVSVPVA---SVPSMVAPRFIEKAEPSASVVSSGKWTLSRELQGRSFLALKDFTPSEIRLMLDTAHELKRQKKDGQAHRLHEGKQVALLFEKTSTRTRCAFTVAANDLGVAPEFLGKDDIQLGKKESVEDTAKVLGRMFDGIEFRGFAHSTVEGLAEFANVPVWNGLTDTFHPTQILADFMTIEEHVGKLKGAKLVFVGDGRNNMANSLLIGSAKMGVDFRILAPRELHPTGDILETARTIAAETGAKIMITDNHSEALAGADAIYTDVWASMGEEDQFAERIALLKPYQVNRAMLEQTRNLNVKFLHCLPSFHDTNTI-----------------------------------------------</t>
  </si>
  <si>
    <t>----------------------MAQSLKGRSFLALKDFSASEIRLLLNTAHEYKK----LKYAG---------------VAHNIHQGKNIALLFEKASTRTRCAFTVAANDLGIAPEYLGKDDIQLGKKETVEDTAKVLG-RMFDGIE----------FRGFSHSTVEEL--ARHAGVPVWNGLT-DKFH-PTQILADFMT--IEEHIGRLKNTKLV--FVGDGRNNM--ANSLMIGSAIMGLDFRILAPRE--------LFPDQELVDEARKLAKD--SHAKIMITDNFEEALRGAEVIYTDVWVSMGEEDKFA-ERIALLRNFQVNRD------MLNLTGNPEVKFMHC-----LPAFHDALTITGQKIRDEYGL----ESMEVTDDVFRSAHSIVFDQAENRSHTIKA---VIALTL---------------------------------------------------------------------------------------------------------------------------------------------------------------------------------------------------------------------------------------------------------------------------------------------------------------------------------------------------------------------------------------------</t>
  </si>
  <si>
    <t>05CEU@bactNOG,0NEGK@firmNOG,COG2235@NOG</t>
  </si>
  <si>
    <t>-MEKPINITSEIGRLKTVILHRPGEELENLTPDTLHDLLFDDIPYLELAQKEHDRFADLLRSRGVEVLYLDQLAAEAL-TNDAVRRKFVDDMLRASKQGGRRVSEALTSYLLAMEPRQMVRKIMAGVRKDEIVLPPEHDQ-QLHDMLE--------QDHYPFYLDPMPNLYFTRDPGAAIGNGLTINKMHWPARRRESLFLRYIIDYHPRFANQGLPVWYNRTEKFSMEGGDELILNKEAMAIGISERTTPEAIESMATKLFAGSEFKKVIALEIPK--SHAFMHLDTVFTMIDHDKFTIHPEIRDVNGHLNIFVLEKVEGQHYPKITKERDLEHVLRTALGLPQITLIECGGGDPIASAREQWNDGSNTLAIAPGVVVTYDRNYVTNQKLREAGVEVLEISGSELGRGRGGPRCMSMPIYREDV----------------------------------------------------------------------------------------------------------------------------------------------------------------------------------------------------------------------------------------------------------------------------------------------------------------------------------------------------------------------------------------</t>
  </si>
  <si>
    <t>05DBV@bactNOG,0ENRT@cloNOG,0ND4X@firmNOG,COG0078@NOG</t>
  </si>
  <si>
    <t>-----------------------MLNLKGRSFLTLKDFTPREVQTMLETAKQLKN----NKLTG---------------VSNKNHEGKTIALLFEKASTRTRCAFVCGARDLGMHAEYLGKDDIQLGKKESVRDTALVLG-RMFDGIE----------FRGFAHETVEEL--AKYAGVPVWNGLT-DKFH-PTQGLADMLT--IKEHVGYLRGAHLA--YVGDGRNNV--ANTLMIASALLGLHFSIGTPRE--------LFPEQSLIDECNAITKKYQTGATIKIVENPYEAVADADAIYTDVWVSMGEEDKFE-ERINLLKSYQVNRE------LMQATRKKNTIFLHC-----LPAFHDKKTKIGKEILEQYGL----DAMEVSDEVFYSPNSVVFDQAENRVYTIEA---VMDLTL---------------------------------------------------------------------------------------------------------------------------------------------------------------------------------------------------------------------------------------------------------------------------------------------------------------------------------------------------------------------------------------------</t>
  </si>
  <si>
    <t>-MEPQIQVNSEIGRLKTVLLHRPGEELEALTPEYMSRMLFDDVPYLKVAQEEHDAFANVLRENGVEVLYLDQLAAEAL-ANEEVRDRFIVEMVRASKQEETFSTFAIVNYLQTLDPLTMVRKVMAGVKKSEVEDMEPTNK-QLHHFMV---------NDYPFYLDPMPNLYFTRDPAASIGNGLTIDKMHWPARRRESLFMQYILKYHPRFANQNIPVWYNRNNRFSVEGGDELVLNKHTVAIGISERTEAEAIERIASRLFHDSEFTRVLAIKIPA--KRAFMHLDTVFTMIDYDKFSVHPEIMTAGGELDIYVLDKSNTHVGYEVTHRRDLTNVLAESLGVSKVQLIQCGNGDPIAAAREQWNDGSNTLAIAPGVVITYDRNYVTNEALRKAGLKVIEVAGSELGRGRGGPRCMSMPLFREEI----------------------------------------------------------------------------------------------------------------------------------------------------------------------------------------------------------------------------------------------------------------------------------------------------------------------------------------------------------------------------------------</t>
  </si>
  <si>
    <t>----------------------MAQSLRGRSLLTLSDYTAEEIRLLLDAAREYRR----LKYAG---------------IPHRIHEGKNVALLFEKASTRTRCAFTVAANDLGVAPEYLGKDDIQLGKKETVEDTAKVLG-RMFDGIE----------FRGFDHATVEEL--ARHAGVPVWNGLT-DKFH-PTQILADFMT--IEEHVGKLKGTKLV--FVGDGRNNM--ANSLMIGSAIMGLDFRILAPRE--------LHPEQALVDKANHFARS--SHARITVTDNFEEALRGADVIYTDVWVSMGEEDKFA-ERINQLRHFQVNRQ------MINLTGNPEVKFMHC-----LPAFHDALTITGKKIQEDFGL----DSMEVTDEVFRSPHSIVFDQAENRMHTIKA---VMALTL---------------------------------------------------------------------------------------------------------------------------------------------------------------------------------------------------------------------------------------------------------------------------------------------------------------------------------------------------------------------------------------------</t>
  </si>
  <si>
    <t>-MDEPIHITSEIGKLKTVLLHRPGEELENLTPDYLTDLLFDDIPYLKVAQAEHDAFAEALRSRGIEVLYLDQLVAEAI-STDQLREQFVDEMLAASKQDSRRVTQTLRQFLLDLPTHAMIRKIMAGVRKDEITLPPDQHQ-QLHNMIE--------KNRYPFYLDPMPNLYFTRDPAAAIGNGLTINKMHWTARRRESLFMRYIIDHHPRFAN-RAPVWYNRTEKFSMEGGDELILSDKVMAIGVSERTTAEAIEKMATKLFAGSKFEKVIAMEIPK--SHAFMHLDTVFTMIDRDKFTIHPEIRDHGGRMNCFILEKVEGQPFPRITHETDLEHVLRVALGLPSVTLIECGGGDPIAAAREQWNDGSNTLAIAPGVVVTYDRNYVTNQKLRENGIEVIEISGAELGRGRGGPRCMSMPLVREDVF---------------------------------------------------------------------------------------------------------------------------------------------------------------------------------------------------------------------------------------------------------------------------------------------------------------------------------------------------------------------------------------</t>
  </si>
  <si>
    <t>HOT353_952</t>
  </si>
  <si>
    <t>----------------------MAQSLKGRSLLTLSDYTAEEIRLLLDTAREYKR----LKYAG---------------VPHRIHEGKNVALLFEKTSTRTRCAFTVAANDLGVAPEYLGKDDIQLGKKETVEDTAKVLG-RMFDGIE----------FRGFAHKTVEDL--AKYAGVPVWNGLT-DQFH-PTQILADFMT--IEEHVGKLKDTKLV--FVGDGRNNM--ANSLLIGSAKMGVDFRILAPRE--------LFPDDSLVHKANNFARQ--SHGKVTITDNFEEALRGADVIYTDVWVSMGEEDKFA-ERINLLRYFQVNRD------MLNLTGNPEVKFMHC-----LPAFHDALTSTGKSVQEEFGL----DAMEVSDEVFRSPNSVVFDQAENRMHTIKA---VMALTL---------------------------------------------------------------------------------------------------------------------------------------------------------------------------------------------------------------------------------------------------------------------------------------------------------------------------------------------------------------------------------------------</t>
  </si>
  <si>
    <t>-MDEPIHITSEIGKLKTVLLHRPGKELENLTPDYLTDLLFDDIPYLEVAQKEHDAFAQTLRDHGVEVLYLDELVAEAL-SSDQLREQFVDEMLAASKQGSRRITQVLRQFLLDLPTHAMVRKIMAGVRKDEITLPPEHHR-QLHNMIE--------KNHYPFYLDPMPNLYFTRDPAAAIGNGLTINKMHWPARRRESLFMRYIIDHHPRFAGKNVPVWYDRHEKFSMEGGDELVLNGKVMAIGISERTTAEAIEKMATKLFAGSNFKKVVAMEIPK--SHAFMHLDTVFTMIDRDKFTIHPEIRDRGGKMNCFVLEKVEGQPFPRITHETDLEHVLRVALEVPNVTLIECGGGDPIAAAREQWNDGSNTLAIAPGVVVTYDRNYVTNQKLREHGVEVIEVSGAELGRGRGGPRCMSMPLVREDVF---------------------------------------------------------------------------------------------------------------------------------------------------------------------------------------------------------------------------------------------------------------------------------------------------------------------------------------------------------------------------------------</t>
  </si>
  <si>
    <t>----------------------MAQSLKGRSLLTLGDYTAEEIRLLLDTAREYRR----LKYAG---------------VSHRIHEGKNVALLFEKTSTRTRCAFTVAANDLGIAPEYLGKDDIQLGKKETVEDTAKVLG-RMFDGIE----------FRGFDHKTVEDL--AKHAGVPVWNGLT-DKFH-PTQILADFMT--IEEHVGKLKGTKLV--FVGDGRNNM--ANSLMIGSAIMGLDFRILAPRE--------LHPEQALVDKARHFARS--SHARITITDNFEEALRGADVIYTDVWVSMGEEDKFA-ERINQLRHFQVNRD------MINLTGNPEVKFMHC-----LPAFHDALTITGKKVQEDFGL----DSMEVTDEVFRSPHSIVFDQAENRMHTIKA---VMALTL---------------------------------------------------------------------------------------------------------------------------------------------------------------------------------------------------------------------------------------------------------------------------------------------------------------------------------------------------------------------------------------------</t>
  </si>
  <si>
    <t>-MDEPIHITSEIGKLKTVLLHRPGEELENLTPDYLTDLLFDDIPYLKVAQAEHDAFAEVLRNHGVEVLYLDQLVAEAL-STDQLREQFVDEMLAASKQDSRRVTQTLRQFLLDLPTHAMIRKIMAGVRKDEITLPPDQHQ-QLHNMIE--------KNHYPFYLDPMPNLYFTRDPAAAIGNGLTVNKMHWTARRRESLFMRYIIDHHPRFAN-RVPVWYNRTEKFSIEGGDELVLSDKVMAIGVSERTTAEAIEKMATKLFAGSNFKKVIAMEIPK--SHAFMHLDTVFTMIDRDKFTIHPEIRDRGGKMNCFVLEKVEGQPFPRITHETDLEHVLRVALGLPSVTLIECGGGDPIAAAREQWNDGSNTLAIAPGVVVTYDRNYVTNQKLREQGIQVIEVAGAELGRGRGGPRCMSMPLVREDVF---------------------------------------------------------------------------------------------------------------------------------------------------------------------------------------------------------------------------------------------------------------------------------------------------------------------------------------------------------------------------------------</t>
  </si>
  <si>
    <t>GC_00000002</t>
  </si>
  <si>
    <t>05CQU@bactNOG,0D24P@chloNOG,COG1136@NOG</t>
  </si>
  <si>
    <t>Part of the ABC transporter complex LolCDE involved in the translocation of mature outer membrane-directed lipoproteins, from the inner membrane to the periplasmic chaperone, LolA. Responsible for the formation of the LolA-lipoprotein complex in an ATP-dependent manner (By similarity)</t>
  </si>
  <si>
    <t>---------------------------------------------------------------MSADEGGVMISTKSLTKRYRVGGHDLLATNNVSLSINRGEFVAIVGESGSGKSTLLQLLGGLDKPTSGSVTIGGVDITNLSDGKLSKFRSQTIGFVFQSFYLQPFLTLRRNIEVAAMPSRMKRAARRARTDELAEQVGLTDRLGYYPRQLSGGQIQRVAIARALFNKPPILLADEPTGNLDSQNSRGIIALFRQICDGWGTTVVVVTHSREVAMVADRVVTVKDGAIV--</t>
  </si>
  <si>
    <t>-------------------------------------------------MDTNTDNIKKSENIIATNSSQTAIFLNNVSKDYKLGKQTVKALRGINLAIKQGELITITGASGSGKSTLLQIIGCLDQPTSGSVVIESKETTDLRDSQLSQLRQNTIGFVFQSFYLQPFLQLSDNIAVPAMFTAKKKNLIDAKVTWLLQKVGLEEYANRLPKELSGGQIQRAAIARALINNPRIILADEPTGNLDSTNSQSIIDLFREIRSTLGSTIVIVTHDASIARQADRVIELKDGAIT--</t>
  </si>
  <si>
    <t>MKPEVGKARAEDIAAFLAKFDDVEEAIDAIRGFTQPAVSAGLVDLPPAAKSNSAAKVMTPSAAAPERSGRCHIAVTDLAKSYRVGRQTIPALDGVSLDIFAGEFVAITGASGSGKSTLLQLIGGLDKPSAGQILINDQPLSRLSDRQLSRFRSREIGFVFQSFYLQPFLTLSANLEIPAMFARVKPKQRRARAQELAELVGLADRMHHLPRELSGGQIQRAAIARALFNRPNILLADEPTGNLDSANSDRIIDLFHQIRRELGTTVVIVTHNPDIAAAADREIRLKDGRIADA</t>
  </si>
  <si>
    <t>-------------------------------------------------------------MDMSADEGGVMISTKSLTKRYRVGGHDLLATNNVSLSINRGEFVAIVGESGSGKSTLLQLLGGLDKPTSGSVTIGGVDITNLSDGKLSKFRSQTIGFVFQSFYLQPFLTLRRNIEVAAMPSRMKRAARRARTDELAEQVGLTDRLGYYPRQLSGGQIQRVAIARALFNKPPILLADEPTGNLDSQNSRGIIALFRQICDGWGTTVVVVTHSREVAMVADRVVTVKDGAIV--</t>
  </si>
  <si>
    <t>MKPEVGKARAEDIAAFLAKFDDVEEAIDAIRGFTQPAVSAGLVDLPPAAKSNSAAKVMTPSAAAPERSGRCHIAVTDLAKSYRVGRQTIPALDGVSLDIFAGEFVAITGASGSGKSTLLQLIGGLDKPSAGQILINDQPLSRLSDRQLSRFRSREIGFVFQSFYLQPFR----------------------------------------------------------------------------------------------------------------------------</t>
  </si>
  <si>
    <t>----MSDEKGRVIAAFLRYFDG-----DP--------------ERAVAAIRQYTTRNSDAQTKTAVPLGSEIISAKDVVKTYKVGRQKIEVLRGVSLSVRQREFVALTGASGSGKSTLLQLIGGLDKPTSGLITVNGQALSALSDRKLSQFRGRTIGFVFQSFYLQPFLNLATNLEIPGMFARTNPRERRQRAVELAKMVNVAERMKHLPKELSGGQMQRAAIARALLNQPKVLLADEPTGNLDSVNSQRVIDIFEQIRRQLGTTILIVTHDHDIARQTDREITLHDGRVL--</t>
  </si>
  <si>
    <t>----MDDEKGRVIAAFLRYFND-----DP--------------ERAVAAIRQYTARNAAAQTKTTVPLGSEIISVKDVVKTYKVGRQKIEVLRGVSLSVRQREFVALTGASGSGKSTLLQLIGGLDKPTNGLIAVNGQALSALSDRKLSQFRGWTIGFVFQSFYLQPFLNLATNLEIPGMFARTNPRERKQRAAELAKMVNVTERMKHLPKELSGGQM---------------------------------------------------------------------------</t>
  </si>
  <si>
    <t>----MTTISDDKIKEFISLFDGDITSARA--------------ALDSYEQRRNASITTSHANRRLRSIGDEIISVQQVSKRYTLGKQTVDALREVTLSIGKGEFVAITGASGSGKSTLLQIIGCLDKPTSGRVVIESKETTRLSDSALSDLRQHAIGFIFQSFYLQPFLCVRDNLAVPAMFTDKKKKDIDTNVNKLLQRVGLSERAEHFPKELSGGQIQRAAIARALVNNPRIILADEPTGNLDSVNSKVIIDLFRMIRDRFGTTVIIVTHDMEIARRADRIVELRDGAII--</t>
  </si>
  <si>
    <t>-----------------------MDNSDL--------------ANIGSDLDNENMTINNDNGHNDAALSRPVIQLEHLFKEYKLGKQRISVIDDVNLNILEGEFVAIVGASGSGKSTLLHLLGGLDKPSQGRVIIDGQDINKLSDSRLSKFRNQAIGFIFQSFYLQPFLTLRQNIEVASMPARINKKERRQKIDDLAKQVDLYDRLKHRPRELSGGQIQRAAIIRALLNNPKIILADEPTGNLDSKNSQDVISLFKDICSQYKTTVIIATHDQEIASQADHIITIKDGKIS--</t>
  </si>
  <si>
    <t>MKPEVGKARAEDIAAFLAKFDDVEEAIDAIRSFAQPAVSAGLVDLPPTAKSSLTTKTITPYAAAQKRSSRCHIAVTDLAKSYRVGRQTIPALGGVSLDIFAGEFVAITGASGSGKSTLLQLIGGLDKPSTGQILINDQPLSRLSDRQLSRFRSREIGFVFQSFYLQPFLTLSANLEIPAMFARVKPKQRRARAQELAELVGLADRMHHLPRELSGGQIQRAAIARALFNRPNILLADEPTGNLDSANSDRIIDLFHQIRRELGTTVVIVTHNPDIAAAADREIRLKDGRIADA</t>
  </si>
  <si>
    <t>----------------------------------------------------MQENTPNNRNDSLDEQHQAIIQANHLVKRYKTGSQTILAVNDVSLAINRGEFVAITGASGSGKSTLLQLLGGLDKPTSGDIIIDNVKINKISDSELSRFRNQTIGFVFQSFYLQPFLTLQRNIEIAAMPSRMKRNQRKTRAEKLAQQVGLGDRLRHFPRELSGGQIQRAAIARALLNNPDIILADEPTGNLDSQNSRNIVALFRQICDTQNTTVVIATHDQEIAASVDRVIAVADGRII--</t>
  </si>
  <si>
    <t>----------------------------------------------------------------------------------------------------------------------------------------------MRDSQLSQLRQNTIGFVFQSFYLQPFLQLSDNIAVPAMFTAKKKNLIDAKVTWLLQKVGLEEYANRLPKELSGGQIQRAAIARALINNPRIILADEPTGNLDSTNSQSIIDLFREIRSTLGSTIVIVTHDASIA-----------------</t>
  </si>
  <si>
    <t>---------------------------------------------------------------MSADEGGVMISTKSLTKRYRVGGHDLLATNNVSLSINRGEFVAIVGESGSGKSTLLQLLGGLDKPTSGSVTIG-------------------------------------------------------------------------------------------------------------------------------------------------------------</t>
  </si>
  <si>
    <t>GC_00000003</t>
  </si>
  <si>
    <t>07V4T@bactNOG,09ARC@bctoNOG,COG0745@NOG,COG3706@NOG</t>
  </si>
  <si>
    <t>regulatoR</t>
  </si>
  <si>
    <t>------MTKILLVEDDKSLSEIYSVRLRAEGYDILSASDGEQALALAIKEVPDLIISDVMMPNISGFDMLDILRSTTETRGIHVIMMTALSSDEQRQRGMALGADRYLVKSQVGIEDVVRTVHEVL--------------------------GDASVPADTLAPLVNEPKRATIEPGPSARATEPAPANNSPEKAESDNTKANELNPNPETPGGPASSSNPAASSTAPTPANPAPTDTAAATVTTMPASTTATTTPTAPQPAQPEPAAIPAAPSAQQPNPLVTAPHETPAAGAPAAVTNIPVTTPVNPVLSQPAPAATLPPPASAATAPRTSTLPQPIAPFSTNRPGSSG---RVIQPITPTDQEPI-DYT--------------------------------ARMSEELATYQNLNTIPAPQAN-PTNVFPQAAPAATPAVAAAPTPAPAAPEPASIATNSAPSVAPTSPSASTTAATPPTAPQP-----------AQPEAAASPVTPASASTIPHIMPGPAAVATPISNITASAGGALNNPSAQPALNTTPPAIPTPTVPNTSAPEPAAPSAAPDSSDEAGLKFEETAISSSQPK---------------------</t>
  </si>
  <si>
    <t>--MDTRKRKILLVEDDTALASVYRSRLELEGFDVCEANNGEDALSLAVSEHPDLILLDVMMPKISGFDVLDILRNTPETTNIRVIMLTALSQPKDKERAEQLGVDDYLVKSQVVIGDVVERVRYHL--------------------------GMAA------------------------------------------------------------------------------------------------------------------------------------------------------------------------------------------------------------------------------------------------------------------------------------------------------------------------------------------------------------------------------------------------------------------------------------------------------------------------------</t>
  </si>
  <si>
    <t>05KAM@bactNOG,11QD9@NOG</t>
  </si>
  <si>
    <t>response regulator</t>
  </si>
  <si>
    <t>------MTKILLVEDDKNLREIYGVRLLAEGYDIVSAGDGEEALAMAIKERPSLIVSDVMMPKISGFDMLDILQSTTETKDIKVIMMTALSGEDQRQRGEQLGAARYLVKSQVGIEDVVRAVHEVL--------------------------GDQPQ-STQPDDTDDNSNQQSQEEDRISENDTYSDNTDNSNDTQ----------------------------------------------------NLSYEETEPSRETSSSSNENLVDTNNSIDQPSENLPEYREPVSQQQIQPQDQAQQFPQQDPRLEFAPEQGHPVIPPEDLMRTPAQQPNHQKPERATVPIQPTGVYSTLDERPPQFSQPHHPVQ--------------------------------QPVHLQQN---NLHTQQQTVQPMQMPNLENRYQSATQPVQSNPQTQVLENAQAFKQPQQNITQQQMQPEYNYTSLQNPQLQE-------------------------------------------------------QPQVYQTQQNIQQPTTSQIPQPQTQQKTGGERVIQPLNGDVREEINNVADRLAQEIN-----------DIPPIQQ---</t>
  </si>
  <si>
    <t>07V4T@bactNOG,09ARC@bctoNOG,0P8S8@flaNOG,0XRQU@NOG</t>
  </si>
  <si>
    <t>------MTKILLVEDDKSLREIYGVRLLAEGYDIVSAGDGEEALSTAIKENPDLIISDVMMPKISGFDMLDILKSNASTKNIKVIMMTALSSDDQRERGKKLGADRYLVKSQVGVEDVVNVVHEVLEDENVARKPIVAPVPPAASDEAEEKEGAADMMSVPSEEGTATETTTSVPNQAESRTEASEENYQQADQASQNQKEVMPQPMAPFSSGAAPQSQVDDLLNKYQTSPAYRQNPETVTNNVTPEQQPQSATQPSQPTINTVNSEQQPVAANNAYTAENGYQEAAANYQNSQPNGQPNSFEAQNANTYVNPNNFAGPQASPNTVNQTQETSSPVVEEPSHLTQAQAFNAADQTMDEIAPDTTEKAPTETNVSSYGNLTDINSTFSTEEGMDTSEESDTQNIEPQQAFSNPASELNNVKTSYEESPAPNIDPNGQVVNETFNQPQAQQPLETPQNVQNPYSAGQASYGITEEQVGPMNQPEDVRHQITVESFEPSANENNQQTLSQDPNLHFDADDPIQATLNTNNEFAPLPRMSDSAENPVNQQVQNQAPQPPAFADEDGNIIPTDGLNQTLAEFDRIKQAEAAGLSNNSISSMQAEEEKRYREQRRQQGYDS---</t>
  </si>
  <si>
    <t>05J3X@bactNOG,11NUS@NOG</t>
  </si>
  <si>
    <t>---MEEKKRILLVEDDETLSAVYQSRLELEGFDVKAVYNGEDALSATLEYHPDLILLDVMMPKISGFDVLDILKNTPETKDIRVVMLTALGQEKDRKRAEDLGVNEYLVKSQVVISDVVERVKHHL--------------------------GMS---------------------------------------------------------------------------------------------------------------------------------------------------------------------------------------------------------------------------------------------------------------------------------------------------------------------------------------------------------------------------------------------------------------------------------TDRPNTSSNLNNPNSLNNSSNS------------------------</t>
  </si>
  <si>
    <t>------MTKILLVEDDKSLREIYGVRLLAEGYDIVSAGDGEEALAMAIKERPRLILSDVMMPKISGFDMLDILRSTTETKDVKVIIMTALSSEDQRKRGEQLGADKYLVKSQVGIEDVVRAVHEAL--------------------------GDLPGVGTNPVPIS----------------------------------------------------------------------------------QPAHTYEPVAPTPQPTPAAPQPVTRPDISSLSPQPTAPAATPTTPAVNPLIQQHPQQAFAPAPQPLPQPVQTPAPQPIPTPQPATLPQPMAPFSSPAPRPSGLGDRIIQPLPADDSQNSVDIS---------------------------------------------------------KLMAEELDNTQRISQPTPKPQPVQTPAPQPIP------------------------------------------------------------------------------------------TPQPALNPIEQVNSMHLAQAQPQEQNIPHQPSETPQPTQFPPINPQQ---------------------</t>
  </si>
  <si>
    <t>05J3X@bactNOG,11NUS@NOG,154N8@plaNOG</t>
  </si>
  <si>
    <t>--MNGQKKKILLVEDDMALSAVYRSRLEIEGFDVREANNGEDALSATVEYRPDLILLDVMMPKISGFDVLDILRNTPETANVRIIMLTALSQPKDKERAESLGVDDYLVKSQVVIGDVVARVKHHL--------------------------GIQ-------------------------------------------------------------------------------------------------------------------------------------------------------------------------------------------------------------------------------------------------------------------------------------------------------------------------------------------------------------------------------------------------------------------------------------------------------------------------------</t>
  </si>
  <si>
    <t>------MTKILLVEDDKSLREIYGVRLLAEGYDIVSAGDGEEALAMAIKERPRLILSDVMMPKISGFDMLDILRSTTETKDVKVIMMTALSSEDQRKRGEQLGADRYLVKSQVGIEDVVRAVHEVL--------------------------RDVPGIGTEPKPSAAAESDNSSQDMSYVENLEVDPNDTPSVE------------------------------------------------------RPDVESLSPQP-----APEEPPVLPTAQAPQAAQTPPEPAAPENTAPVLQPVPQISPQNPIQAAPQSNDLPRPASAAPQPAQPSGLPQPLAPFSSPMPRPAGLGDRVIQPLPASEKGESVDVS---------------------------------------------------------ELIDQ--ELNAPAIPTVPAAEPAATMEPIAAP------------------------------------------------------------------------------------------IPQPTQPAPEEPPVLPTAESPQAAQTPXXXXXXXXXXRASSSSDTARASCSGKYSASLTASSAD----</t>
  </si>
  <si>
    <t>MNGSGQKKKILLVEDEMALSAVYRSRLELEGFDVREVHNGEDALSATVEYRPDLILLDAMMPKISGFDVLDILRNTPETANVRIIMLTALSQPKDKERAESLGVDDYLVKSQVVISDVVSRIKYHL--------------------------GLD-------------------------------------------------------------------------------------------------------------------------------------------------------------------------------------------------------------------------------------------------------------------------------------------------------------------------------------------------------------------------------------------------------------------------------------------------------------------------------</t>
  </si>
  <si>
    <t>------MTKILLVEDDKSLREIYGVRLLAEGYDIVSAGDGEEALAMAIKERPQLILSDVMMPKISGFDMLDILRSTTETKDVKVIIMTALSSEDQRKRGEQLGADRYLVKSQVGIEDVVRAVHEAL--------------------------GDLPGVGTNPVPVSQPAPAHTPEPQAPAPQPIT---------------------------------------------------------------RPDVSSLSPQPQTAPTITPTLPTANQFAQQTQQTYQSQAQA-----------------------PQPVQQPTPVAMPTPPAQPTTLPQPTAPFSSSVPRPSGLGDRIIQPLPADSSQNSVDIS-----------------------------------------------------QLMARELDANPASIAQPANPVTPPQVAQT-------------------------------------------------------------------------------------------------------PVEPQVGAEVAQPQTAPVQTPEASQLPQPPSITPEQ--------------------------</t>
  </si>
  <si>
    <t>--MNEQKKKILLVEDDIALSAVYRSRLEIEGFDVREANNGEDALSATVEYRPDLILLDVMMPKISGFDVLDILRNTPETANVRIIMLTALSQPKDKERAESLGVDDYLVKSQVVIGDVVARVKHHL--------------------------GVK-------------------------------------------------------------------------------------------------------------------------------------------------------------------------------------------------------------------------------------------------------------------------------------------------------------------------------------------------------------------------------------------------------------------------------------------------------------------------------</t>
  </si>
  <si>
    <t>------MTKILLVEDDKSLREIYSVRLLAEGYTLISSGDGVLGVGRAIE-----------------------VKLESEMLSLRFI-------------------------------------------------------------------GEL-------------------------------------------------------------------------------------------------------------------------------------------------------------------------------------------------------------------------------------------------------------------------------------------------------------------------------------------------------------------------------------------------------------------------------------------------------------------------------</t>
  </si>
  <si>
    <t>GC_00000004</t>
  </si>
  <si>
    <t>05C73@bactNOG,09AB0@bctoNOG,0P871@flaNOG,COG0550@NOG,COG1754@NOG</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</si>
  <si>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 (By similarity)</t>
  </si>
  <si>
    <t>-----MKTTKIKNLIIVESPAKAKKIESFLGSDYTVMASIGHIRSIAKKAASGVKPIDTEHDFATIYEIDPEKRKVVKELKDAVKQ--AETIWLASDEDREGEAIAWHLCRVLGLDPAKTNRITYHEITKEAITEALAHPHTVDMNLVYAQQARQILDRLVGFELSPVVWRKVPGGKSAGRVQSPAVRLLVEREREIEHYQTTSIYKTTGMF------NADS---QSFKATLDT-DFTDKEQAKQFLAGLPGSTYIVADIAKTTGTRRPLPPFTTSTLQQDANNRLGYSAKATMSIAQGLYQSGYITYMRTDSVNLSNQALAQMTDYIGKTYGDRYHQFRTFTTKTAGAQEAHEAIRPTDIARESVPG--DSRAQKLYDLIRRRTLATQMADAKIDRTTITIDIS----------------------------------------------------------------------------------RHQPKFTARGEVLVFDGFLKVYGSSKDE-ILPDLATSQAVTASEIIARQTFSRPPARYSEGSLVKKLEELEIGRPSTYATILSNIQLRGYAKKGDSDGVERPVSELVLQG-DRLSERTVHEKTGSTKGKLVPTDSGIILSDFLVDYFNDIVDYDFTAGIENELDQIADHQLDKVKMLRRFYDPFHDKIKDSDKIERSSVAGQRLVGTDPKDGQPIYARMGAYGAMLQKGDSSQED-AKVTFANMPEGASIAAVTLEQAVKMFQ---LPRKVGTTADGQEIIANIGRFGPYIKVGKLFVSI----KPESPFEISETKARELYQAKLEAEAARHIASWGE-VEVLNGRYGPYVTDGTKNAKIPKDTDPKSLTEEQARQLL--ADAPARPARRRGRRKAA--------------</t>
  </si>
  <si>
    <t>05550@bacteNOG,05C73@bactNOG,09AB0@bctoNOG,COG0550@NOG,COG1754@NOG</t>
  </si>
  <si>
    <t>----------MKNLVIVESPAKAKTIEKYLGNDFHVLSSVGHIRAIAKKTKDGTPPIDIQHGFKTTYEIDPEKKKVIAELKKAVKSVGAANVWLATDEDREGEAIAWHLCEVLKLDPKTTRRITFHEITKSAIEEAIKHPRTVDMKLVEAQQARQILDRIVGFELSPVVWQKVPGGKSAGRVQSPAVRLLVEREHEIDAFAGSSQFKVTAIF------TAGK---QELKAELKQ-RFDSEDAARAFLESLASATFTVTDISKSPSSRNPAAPFTTSTLQQEANSKLGMGSRATMTSAQKLYQEGRITYMRTDSVNLSSQAIAASADYIKRLYGIEYSHVRKFKTKSAGAQEAHEAIRPTDITRESVSG--SDYDQRLYDLIRRRTLASQMAPAKLENTTITISIN-----------------------------------------------------------------------DGEKQNNSSKTNDKLVFEAKGQVVLFDGFLRVYGGGKDDTILPTVKSGDQLQRHSVEARQVFARPPARYTEGTLVKKLEELGIGRPSTYATIMNTIQTRGYAKKGDSEGVPRDVVLLQLID-NKVEREIIQEKTGSNKGKLVPTPAGELISGFLTDHFDRVVDYGFTADVEKDFDDIAGDRLARNTMLEKFYAPFHALIEQSGNIDRRTVGANREVGIDPKSGKPIIARFGRFGPMLQLGSSDDKA-DKPQFAPLPKGTKIETVTLEQALHAFE---LPRLVGQTEDGQDIKANVGRFGPYIQIGKLYVSL----KDIDPREVTQEQARELYAAKLKAEAEKNIADFGDGIKVLNGRFGPYVTDGSKNAKIPKDTDPKDITRDQAVELL--ANAPQKRSARRQMRRKK--------------</t>
  </si>
  <si>
    <t>---------MVKNLVIVESPAKAKTIEKYLGKDFTVLSSVGHIRSIVKKTKDGTPPIDVNNDFKTHYEVDPEKKKVVAELKKAAKS--AKTIYLATDPDREGEAISWHLCEVLKLNPAETKRITYHEISKQAVEEAIKNAHHIDMNLVKAQQARQILDRLVGFELSPVVWQKVPGGKSAGRVQSPAVRLLVEREREIADFNGKSKFKVTAIF------THNE---NEIKAELPN-RFDTEEEANGFLESLIGAKFTVSDIKTTPGKRNPAAPFTTSTLQQEANAKLGFGSKATMAAAQKLYQAGKITYMRTDSVNLSDQAIAATANFIKSEFGEKYSKIRKFKTKSSNAQEAHEAIRPTNINEVKGSS--NDYDQKLYDLIRKRTIASQMAPAELEKTIVTIQVS---------------------------------------------------------------------------------DKSNFHFEAKGEVILFDGFLRVYNNQKDSEILPNIKSGDELNLNQATAKQTFDRPPARYTEGSLVKKLEDLGIGRPSTYATIIDTVQTRGYVKKGESEGIERDAIVLSLEN-DKISKNIVQEKTGADKGKLVPTPSGELIADFLTEHFSQIVDYDFTANVEEEFDAIASDKLARNAMLRNFYTPFHKLIEQSSNIDRTKVGAQREVGIDPKSGKPILARFGRFGPMLQLGSTDSN--DKPIFAPMPKNAKIETVTLEQALKMFE---LPRLVGQTEDGQDIKANIGRFGPYIQIGKLFVSI----KPEDPHTITLEKARELYTNKLEAEKAKNIADLGDGIKVLNGRYGPYITNGTKNVKIPKDIDPKKIDRIKADEML--AEAPTPKRRGRAKKTK---------------</t>
  </si>
  <si>
    <t>05C73@bactNOG,09AB0@bctoNOG,0FUX1@cytNOG,COG0550@NOG,COG1754@NOG</t>
  </si>
  <si>
    <t>05C73@bactNOG,0QIIK@gproNOG,16PJG@proNOG,COG0550@NOG,COG1754@NOG</t>
  </si>
  <si>
    <t>----------MKNLVIVESPAKAKTIEKYL-----------------------------------------------------------------------------------------------------------------------------------GHDFHVL--------SSVGHIRSIAKK------------------------------TKDG----------------------------------------TP---------------------------------------------------------------------------------------------PIDVAHD--------------------------------------------------------------------------------------------------------------------------------------------FKTIYE---------------------------------------------------------------------------------------------------------------------------------------------------------------------------------------IDPEKKKII-------------------------------------TELKKAVKA-------------------------------VGAANVWL----ATDEDRE------------------------------------GEAIA-----------------------------------------------------------</t>
  </si>
  <si>
    <t>---------MAKNLVIVESPAKAKTIEKYLGKDFKVLSSVGHIRGIIKKPKKGEVAIDVNNGFKTTYEIDPEKKKIITELKKAIKE--ADTVWLATDEDREGEAIAWHLCEVLKLDVKTTKRIVFHEITKEAIKKAIENPRTIDMKLVKAQQARQILDRLVGFDLSPVVWQKVPGGKSAGRVQSPAVRLVVEKEREIDNFNNSSDYKVTALF------NPKNNSSEEIKAELEK-RLENKEVATNFLEQIKDANFKVADTSNTPGKRSPSAPFTTSTLQQDASSKLGYSTKTTMSTAQNLYQKGMITYMRTDSVNLSDQAINSAKTYIINTYGEKYSKVRKYKTKSASAQEAHEAIRPTDMTLEKLPSGFTSYDQKIYSLIRNRTLASQMADALIDKTTIKISND----------------------------------------------------------------------------------KQKEKFIAKGEVITFDGFLKVYGTAKNE-ILPKVSVEDPLSLIEAIGRETYQRPPARYTEGSLVKKLEELGIGRPSTYASILGTIQARDYVGKGQSEGTEREVNQLTLED-HEIKDEMVTEKTGADKGKLIPTSIGIVISDFLRDYFKDIVDYDFTAKVEAEFDQIANGKLDRNKMLEAFYTPFSELIKKSGGIDRTKVSQTREVGKDPKTGEPIYARFSRYGAVLQKGELSKD--KKPQFAPMPAGAKIETVTLDEALEMFK---LPRVLGITKDGDEIRANIGRFGPYIQIGKLFVSI----KPLDPFTITLTEALELYDKKLKAEAEKNIADLGEGIKVLNGRFGPYVTNGKKNCKIPKDKDPKTVTLDEALELLETKSTPKKSTKKSTKSTK---------------</t>
  </si>
  <si>
    <t>MTSVIIYKYMSKNLLIVESPAKAKTIEKYLGNDFKVLASIGHIRKDTK--------VDVHDNFAVTYEIDPDHKKVIAELKKASKD--ADTIWLATDEDREGESISWHLLEVLKL-PKTTHRITFHEITKPALQEAIKNPRTVDMNMVSSQQARQTLDMLVGYDLSGVVRTKVPGAKSAGRVQSPALRLIVEREQEIERFNAKSSFKVTGKFSDQAANISDLDSSEIFEANLDKTTFATAEEAKFFLEQFKNANFKVQNLEKTEAKKANPVPLTTAALQIEANSRLGFSSKTTMSAAQGLYQSGHITYHRTDSLNLSNQALAEIANLIKTEFGENYLEVRRFHTKNASAQEAHESIRPTHIEVEVAGK--NEYEKKLYQLIRSRTLATQMKNAVVAKTSLYLEAD---------------------------------------------------------------------------------TVPNELFKATGEMVIFDGFLRVYGKSKDT-TLPNLQIGDNVKRHILLAKQTFSKPPARYTEGSLVKKLEELGIGRPSTYASIINAIQIRNYVVKGESEGEPRDILQLTLDDSNQISEQTISEKTGSTKGKLMPTPVGELVSNFLCENFKDIVDYDFTAGIEEKLDLIAEKKLTRLKMLRDFYGPFSDAIGASAMANRYNSAT--ELGTDPKTGKKIYAKIGKNGGFLQLGENEKESGEKPIFIPLPKGKTVKTVTLEQALKQLELPVLPRSLGHAKDGTELIAANGPFGPFIKAGAHNIALNKINEAENPYHITLETAEALYQKKIDS----ILADWGD-IKIINGPFGPYIKG----------------------------------------------------------</t>
  </si>
  <si>
    <t>----------MKNLVIVESPAKAKTIEKYLGKDFHVLSSVGHIRSIVKKTKDGTPPIDVANDFFAVYEVDPEKKKVITELKKNVKAVGKDNVWLATDEDREGEAIAWHLCKVLDLPIETTKRIVFHEITKDAITNAIKNPRTVDMNLVQAQQARQILDRLVGFELSPVVWQKVPGGKSAGRVQSPAVRLLVEREREIMRFEGSSQFKVTAIF------IHDN---QEFKAELNQ-KFDSEAAAHEFLTSLKPATFTVSDISKTPGTRNPAAPFTTSTLQQEANAKLGFSSKATMASAQRLYQDGKITYMRTDSVNLSGQAIASATDFIKRLYGPDYSTVRKFKTKSASAQEAHEAIRPTDITSETVTS--NEYDQKLYDLIRRRTLASQMSAAKLEKTTISIDIQ---------------------------------------------------------------------------------GNDKLHFEAKGEVITFDGFLRVYGGGKDE-LLPKLHTGDTLETHDITARQTFARPPARYTEGSLVKKLEDLGIGRPSTYATIIDTVQTRGYVEKGDSEGQPRDVIVLSYNG-EEVSRDVVQEKTGSTRGKLIPTPSGELIADFLTDHFTQIVDYDFTANVETEFDKIAAAELAKSAMLNGFYTPFHKLIEQSGGIDRSKVGANREVGIDPKSGKPILARFGRFGPMLQLGATDDE--DKPRFAPLPKGAKIETVTLEQALEMFK---LPRIVGQTEDGQDIKANIGRFGPYIQVGKLFVSI----KPEDPHTITLEKARELYAAKLQAEAEKNIADFGDGVKILNGRFGPYITDGSKNAKIPKGTDPKTITHEKALELL--SKTAAKPTRKRTAKKK---------------</t>
  </si>
  <si>
    <t>GC_00000005</t>
  </si>
  <si>
    <t>00DRS@actNOG,05F3K@bactNOG,COG0353@NOG</t>
  </si>
  <si>
    <t>May play a role in DNA repair. It seems to be involved in an RecBC-independent recombinational process of DNA repair. It may act with RecF and RecO (By similarity)</t>
  </si>
  <si>
    <t>05F3K@bactNOG,0D25F@chloNOG,COG0353@NOG</t>
  </si>
  <si>
    <t>GC_00000006</t>
  </si>
  <si>
    <t>00G44@actNOG,05DTV@bactNOG,COG3451@NOG</t>
  </si>
  <si>
    <t>traE protein</t>
  </si>
  <si>
    <t>---MARKKK--MDPLDIAAQQREREQAEVEQAFLKGMTTLRDLIAPSSLEIHSAYFRIGTKYGRTMYVYGYPRRLYTGWLSGLINIDQVLDISMFIYPVDTAIVLKNLRKKVTQLEADMAINAEKGKTRDPAKEAALQDAEELRDELQVGSERFFRYGLYVTIYGDSLEELGYVQHSIETFFGQMLVYSKTASSQQEQGLNSTVPQMSDQLQIRRNMNTGAVSTSFPFTSADLTQENGILYGINMHNNGLVIFDRYTLENANMVVFAKSGAGKSFTVKLEALRSMMMGADILIIDPENEYQRLSDAVGGSYIRLSLSSDTRINPFDLPKVIDNEEAD-----DALRANLVTLHGLLRLMLGGASANSAG---IGLSPSEEADLDQGLIDTYARVGITSDPLTHTSVPPTMGDLYDTLLHMGGTGPQLAQRLRKYTTGTFAGIFSQQSNIDINNNMVVFNIRDLEDELRPVAMYIVLSHIWNIVRTQQKKRMLIVDEAWQLMKYDDSANFMFSLAKRARKYYLGLTTITQDVEDFMGSKMGRAIVSNSSMQLLLKQSSSAVDVLGDVFKLTEEERKRLANFPVGQGLFFAGQNHVHIQIVASDTETGLITTNPQATLQQAAAAAAEEQT--</t>
  </si>
  <si>
    <t>----MAKKK---DALDIAAQQRAKEAAEVEALFLKGVNTLRDLIAPSSLEFQVDHFRLGTKYGRTLYVYGYPREIYTGWLSNVINMDEVLDISMFIYPVDTQVVMQNLRKKVTQLEASMTINHEKGKTRDPGLEAALADAEELRDELQIGRQKFFRYGLYITLYADSMDELTFVQNKIETLFGQQLVFSKVASSQQEQGLNSTVPHMMDQLQIRRNMNTGAISTSFPFTSADLTQEKGILYGINMHNNGLVIFDRFSLENANMVVFAKSGAGKSFTVKLEAIRSMMTGADVLIIDPENEYQKLSDAVGGSYIRLSLSSDVRVNPFDLPKVVDTEDAD-----DALRANLVTLHGLLRLMLGGATAQNVN---VTLSPEEEADLDQALIDTYARLGITSDPLTHHSIPPTMADLYDTLLHMGGTGPALAQRLRKYTTGTFAGIFSQQSNIDINNSMVVFNIRDLEDELRPVAMYIVLSHIWNITRSRKRKRMLIVDEAWQLMKYEDSANFLFSLAKRARKYYLGITTITQDVEDFMGSKMGRAIVANSSMQLLLKQSSSAVDVLSNVFKLTEEEKKRLSSFPVGQGLFFAGQNHVHIQVIASRTETQLVSTTPVEQLKQDKSSQLMR----</t>
  </si>
  <si>
    <t>---MMAKKR--TDPIDIAAQQRAREQSEVEQAFLKGMTTLRDLIAPSSLEIHSSYFRIGTKYGRTVYVYGYPRKLFTGWLSELINIDQVIDISMFIYPVDTTIVLNNLRKKVTQLEADMALNAEKGRTRDPAKEAALVDAEELRDELQVGSERFFRYGLYVTIYADSLDELSFVQHTIETFFGQMLVYTKTASSQQEQGLNSTVPQMSDQLQIRRNMSTGAISTSFPFTSADLTQEDGILYGINMHNNGLVIFDRYTLENANMVVFAKSGAGKSFTVKLEALRSMMVGADVLIIDPENEYQKLSDAVGGSYIRLSLSSDTRINPFDLPRVIDSDEAD-----DALRANLVTLHGLLRLMLGGASANNAG---VGLSPSEEADLDQGLIDTYARVGITSDPLTHTATPPTMIDLYDTLLHMGGTGPQLAQRLRKYTSGTFAGIFSQQSNIDINNNMVVFNIRDLEDELRPVAMYIVLSHIWNTVRTQQKKRMLIVDEAWQLMKYDDSANFMFSLAKRARKYYLGLTTITQDVEDFMGSKMGRAIVANSSMQLLLKQSPSAVDVLGDVFKLTEEERKRLANFPVGQGLFFAGQNHVHIQIVASQTEQGLITTNPQALLQQQEQERESRSRDF</t>
  </si>
  <si>
    <t>----MSAKK--IDPIDIATQQRAREQAEVEQAFLKGMTTLRDLIAPSSLEIHSSYFRIGTKYGRTMYVYGYPRTLYTGWLSPLINIDQVVDVSMFVYPVDTAVVLNNLRKKVTQLEADMSINAEKGRTRDPAKEAALADAEELRDQLQVGSERFFRYGLYVTIYADSIDELSFIQNEIESMFGQMLVYSKTASSQQEQGLNSTVPQMSDQLQIRRNMNTGAVSTSFPFTSADLTQDNGILYGINMHNSGLVIFDRYSLENANMVVFAKSGAGKSFTVKLEALRSMMVGADVLIIDPENEYQKLSDAVGGSYIRLSLSSDTRINPFDLPRVIDSDEAD-----DALRANLVTLHGLLRLMLGGASANNAG---VGLSPSEEADLDQGLIDTYARAGITSDPLTHTATPPTMGNLYDVLLHMGGTGPQLAQRLRKYTSGTFAGIFSQQSNIDINNNMVVFNIRDLEDELRPVAMYIVLSHIWNIVRTQQKKRMLIVDEAWQLMKYDDSANFMFSLAKRARKYYLGLTTITQDVEDFMGSKMGRAIVANSSMQLLLKQSPSAVDVLGDVFKLTEEERRRLSGFPVGQGLFFAGQNHIHIQIVASDTEQRLITTNPQALLQQQQLQQNSES---</t>
  </si>
  <si>
    <t>---MFGKKNQQISPEDIAARQKAMELVEVENTFKRGMISLRDTISPSSLDIQSGHFRLGTKYATTIYVYGYPRELSTGWLSYLINIDEVIDISMFIYPVDTQIVLNNLRKKVSQLEASIEINAEKGKVRDPALESAYQDAEELRDQLQVGRERFFRFGLYVTIYADSMDELKDIRHKIESIFGQQMVYTKVASSQQEQGLNSTLPQMTDQLRIQRNMNTGAISTTFPFTSADLSQERGILYGINMHNNGLVIFDRFTLENANMVVFAKSGAGKSFTVKLEALRSMMIGTEIIIIDPENEYEKLAEAVGGSYISLSLNSDIRINPFDLPRVIDADDGD-----DSLRANLITLHGLLRLMLGGG---------DKLTPEEDSDLDTALIDTYSRAGITSDPLTHNSRPPVMEDLYDTLLHMGGTGPRLAQRLRKYTTGTFAGIFSQQSNIDINNQMVVFNIRDLEDELRPVAMYITLSHIWNITRTDQRRRMLIVDEAWQLMKYEDSANFLFSLAKRARKYYLGITTITQDVEDFMGSRMGRAIVANSSMQLLLKQSVSAVEVLSDVFKLTEAEKTRLSGFPVGQGLFFAGQNHVHIEIASSDTEYGLITTNPMER---------------</t>
  </si>
  <si>
    <t>----MAKK---LTAAEIAAQKQSMEEAEIQRAFEQGITTLRDLISPSSIEIQSDHFRLGTKYGRTIYVYGYPRTLSTGWLSPLINIDEVLDISIYIYPVDTTVVMKNLRKKVTQLEADISLNAEKGRIRNPETDAAIQDAEELRDQLQLGYEKFFRFGLYVTLWADSLDELNYVQHKIETMFGQLMIFSKVATSQQEQGMNTTMPMATDQLQIRRNMNTSAISTSFPFTSADLTQERGILYGVNMHNQGLVIFDRFTLENANLVVFAKSGAGKSFAVKLEAIRSMMMGTEIVIIDPENEYQKLSDAVGGSYVRLSLNSDVRINPFDLPKVIDSEDAS-----DALRANLVTLHGLFRLMLGGTQIGPNGQPISSLSANEEADLDQALIDTYARAGITSDPLTHQSTPPTIINLYDTLAHMGGSGPQLAQRLRKYATGTFAGIFSQQSNIDINNQMVVFNIRDLEDELRPVAMYIVLNHIWNIVRAKQKRRILIVDEAWQLMKYDDSANFLFSLAKRARKYYLGLTTITQDVEDFMSNKMGRAIVMNSSMQLLLKQSAAAVDVLSDVFKLTEEERKRLSSFPIGHGLFFAGQNHVHIQIVASDTETSLISTNPTRYDKTN-----------</t>
  </si>
  <si>
    <t>----MAKKK--LDAVDIAAQQRAREQAEVEQAFLTGVRTLRDFIAPSSIELHSDHFRLGSKYGRTMYVYGYPRQIYTGWLSSIINIDEVLDISMFIYPVDTQIVLNNLRKKVTQLEATMNINMEKGKVRDPGLEAALQDAEELRDQLQIGAEKFFRYGLYITLYADSLDELNFIQHKIETIFGQQLVFSKVASSQQEQGLNSSIPQLTDELQIRRNMNTGAISTSFPFTSADLTDNKGVLYGINMHNNGLVIFDRFSLENANMVVFAKSGAGKSFTVKLEALRSMMVGADIVIIDPENEYQKLCDAVGGSYIRLSLSSDTRINPFDLPRVIDTDEAD-----DALRANLVTLHGLLRQMLGGAGVGAGGQVVAGLSPAEEADIDQALIDTYARVGITSDPLTHNSTPPTISDLYDTLLHMGGTGPSLAQRLRKFTSGTFAGIFSQQSNIDINNNMVVFNIRDLEDELRPTAMYIVLNHIWNITRTDQRKRMLIVDEAWQLMKYDDSANFLFSLAKRARKYQLGLTTITQDVEDFVGSKMGRAIVSNSSMQLLLKQSASAVDVLAQVFKLTDEEQKRLANFPVGQGLFFAGQNHVHIQIQASDTEYNLINTNPVSQQIKPSDSPIGGYGAV</t>
  </si>
  <si>
    <t>----MAKKK---DAIDIAAQQRAREQAEVEQAFLTGVRTMRDFIAPSSLELHADHFRLGAKYGRTMYVYGYPRQIYTGWLSSVINIDEVLDISMFIYPVDTQVILNNLRKKVTQLEATMNINTEKGKVRDPALEAALQDAEELRDQLQIGAEKFFRYGLYITIYADSMDELNFVQHKIETIFGQQLVFSKVASSQQEQGLNSTIPQLTDELQVRRNMNTSAISTSFPFTSADLTDGKGVLYGINMHNNGLVIFDRFSLENANMVVFAKSGAGKSFTVKLEALRSMMIGSDIVIIDPENEYQKLCDAVGGSYIRLSLSSDTRVNPFDLPKVIDTDEAD-----DALRANLVTLHGLLRQMLGGLQ--SDGQITAGLSPAEEADIDQALIDTYARVGITSDPLTHHSLPPTISDLYDTLLHMGGTGPALAQRLRKFTAGTFAGIFSQQSNIDINNRMVVFNIRDLEDELRPIAMYIVLNHIWNITRTDQKRRMLIVDEAWQLMRYDDSASFLFSLAKRARKYQLGLTTITQDVEDFVGSKMGRAIVSNSSIQLLLKQSTSAVDVLSQVFKLTEEEQKRLSNFPVGQGLFFAGQNHVHIQIQASDTEYNLINTSPVAKQKRPSETPVGGYGDV</t>
  </si>
  <si>
    <t>----MAKKK--LDAVDIAAQQRAREQAEVEQAFLTGVRTLRDFIAPSSIELHSDHFRLGSKYGRTMYVYGYPRQIYTGWLSSVINIDEVLDISMFIYPVDTQIVLNNLRKKVTQLEASMNINSEKGRVRDPGLEAALQDAEELRDQLQIGAEKFFRYGLYITIYADSMDELNFVQHKIETIFGQQLVFSKVASSQQEQGLNSTVPQLADELQIRRNMNTGAISTSFPFTSADLTDNKGVLYGINMHNNGLVIFDRFSLENANMVVFAKSGAGKSFTVKLEALRSMMVGSDIVIIDPENEYQKLCDAVGGSYIRLSLNSDTRINPFDLPRVIDTEEAD-----DALRANLVTLHGLLRQMLGGAQTTASGQVVAGLTPAEEADIDQALIDTYARVGITSDPLTHNSTPPTISDLYDTLLHMGGTGPSLAQRLRKFTSGTFAGIFSQQSNIDINNNMVVFNIRDLEDELRPTAMYIVLNHIWNITRTDQKKRMLIVDEAWQLMKYDDSANFLFSLAKRARKYQLGLTTITQDVEDFVGSKMGRAIVSNSSMQLLLKQSTSAVDVLAQVFKLTDEEQKRLSNFPVGQGLFFAGQNHVHIQIQASDTEYNLINTNPVAQQVKPSDTPIGGYGEV</t>
  </si>
  <si>
    <t>GC_00000007</t>
  </si>
  <si>
    <t>0816I@bactNOG,0D32D@chloNOG,0D8BU@chlorNOG,COG0718@NOG</t>
  </si>
  <si>
    <t>Binds to DNA and alters its conformation. May be involved in regulation of gene expression, nucleoid organization and DNA protection (By similarity)</t>
  </si>
  <si>
    <t>--MALNQMKMLNDLRKAQKALAKEIVEVEAG----DGAVIVQITGELKIKSIKINPEYVDLDNIHQLEHWIEIAIRDGMAKAQEIAAEKMKPLMGGLGSLGL--</t>
  </si>
  <si>
    <t>--MAFDQVKMLQQLRKAQKQLGKEIIEVEAG----DGAVIVQITGELKIKSIKINPKMVDLDNIEQLEHWIQIAIRDGLAKAQEVAAETMKPLMGGLGNLPF--</t>
  </si>
  <si>
    <t>05KDX@bactNOG,17CEB@proNOG,COG0718@NOG</t>
  </si>
  <si>
    <t>-------MKMINELRKAQKELKKQQIIAAAGGEDNDPAVEITINGELKVQNISINPEYVDLEDIEELEGWLEAAFRDGMQKAQEVAAEKMKPLMGGMNLPGM--</t>
  </si>
  <si>
    <t>00QFX@actNOG,05KDX@bactNOG,COG0718@NOG</t>
  </si>
  <si>
    <t>--MALNQMKMLNDLRKAQKALAKEIVEVEAG----YGAVIVQITGELKIKSIKIDPAYVDLDDIHQLEHWIEIAIRDGIAKAQEIAAEKMKPLMGGLGNLGL--</t>
  </si>
  <si>
    <t>---------MLNDLRKAQKALAKEIVEVEAG----DGAVIVQITGELKIKSIKIDPAYVDLDDIHQLEHWIEIAIRDGMAKAQEIAAEKMKPLMGGLGNLGL--</t>
  </si>
  <si>
    <t>--MAFDQVKMLQQLRKAQKQLGKEIIEVEAG----DGAVIVQITGELKIKSVKIDPEMVDLENIEELEHWIEIAVRDGMTKAQEVAAETMKPLMGGLGNLPF--</t>
  </si>
  <si>
    <t>--MAFDQVKMLQQLRKAQKQLGKEIIEVEAG----DGAVVVQITGELKIKSIKINPKMVDLDNIEQLEHWIKIAIRDGMAKAQEIAAETMKPLMGGLGNLPF--</t>
  </si>
  <si>
    <t>--MAFDQVKMLQQLRKAQKQLGKEIIEVEAG----DGAVVVQISGELKIKSVKIDPEMVDLENIEELEHWIEIAVRDGMAKAQEVAAETMKPLMGGLGNLPF--</t>
  </si>
  <si>
    <t>---------------------------------------------------------MVDLDNIEQLEHWIQIAIRDGLAKAQEVAAETMKPLMGGLGNLPF--</t>
  </si>
  <si>
    <t>MGATFDQMKMLNELRKAQKDLKNEIVEVEAG----DGAVVVQITGELKVKKVTIDPERVDLEDIAELERWIENCFRDGYAKAQEIAADKMKPLMGQLGNLGLGA</t>
  </si>
  <si>
    <t>GC_00000008</t>
  </si>
  <si>
    <t>00BH3@actNOG,05EY8@bactNOG,COG1134@NOG</t>
  </si>
  <si>
    <t>abc transporter</t>
  </si>
  <si>
    <t>--------------------MSKAIVEISKLTKSFKIPLEASSGVKQQLINILKGRKGYRV-FTPLKDISFTINEGDFFGIVGRNGSGKSTLLKTIAGIYTPNSGNVKVHGSLVPFIELGVGFNPELTGRENIFLNGALLGFSHEEMESMYSAIVEFAELEDFMEERLKNYSSGMQVRLAFSIAIRAHADILLLDEVLAVGDEAFQKKCYSYFDKLKREKRTVILVTHDMAAVERFCTKAVFIEDGHVKMIGKPYRIAAAYSRSNSQ-NYDRTTGLNSDNEGTVPFKIVLRGTDGKEKTMYDFEETMTVDLSWQQKGVKHVGVAIF--RENGEYVYGPNT-YQEKTSAIKDQTARYTVK--LN-LNEGRYFIKAGLM--GANDTKVIAFIEEGPFFSVQRDY--GHGRWGGVTKLDHTWK------</t>
  </si>
  <si>
    <t>---------------------------MSHVSKSFKLPTEHSNEIKQVFVNWTKGIKGYRR-QEVLKDISFEVKKGDFFGIVGRNGSGKSTLLKLISGIYPPDQGQIKVNGSLVSFIELGVGFNPELTGRENVYLNGAMLGFSRKQVSAMYGDIVDFAELHDFMDQKLKNYSSGMQVRLAFSVAIKAKGDILVLDEVLAVGDEAFQKKCHDYFQEAKRRGKTIVLVTHDMSAVREFCNRAILIDDGLIKVEGNPSEVADEYSGLFR----------------------------------------------------------------------------------------------------------------------------------------------------------------</t>
  </si>
  <si>
    <t>----------------MKKSSDNVAIQVNNLTKTFKIPLEPTNRLKSRVTGIFKRNKGYRK-FTPLKDISLEIKKGEFFGIVGRNGSGKSTLLKSIAGIYTPNSGSVKVNGSLVPFIELGVGFNPELSGRENVYLNGALLGFSRSEIDSIYNEIVDFAELHEFMEEKLKNYSSGMQVRLAFSVAIQTNADILVLDEVLAVGDAAFQQKCFDYFEDLKNNKQTVVFVTHDMGAVRRFCSRAIYIEDGKIKHQGSPIDIADIYTEVNID-KSNQSQNQKDKEADTNQVSIEIVEPKKR-----SFSQDEELKLGVVVNGIEEQVFANFSLSANGIIFSDRNS-RDMPNDFIQNGKKIEFVQPIAD-LNPGKYDVYISIH--RSKDDSTLKHLPRAYSFVVKGK----DILRDGPMRSMGEWR------</t>
  </si>
  <si>
    <t>----------------MSRNKKEVVIAVKNLHKDFILPRGRGNSFKSLLINF---RRTYTEIQHTLRGISFNVHKGDFLGVVGRNGSGKSTLLKLLSGIYTPTKGSITVKGKLTPFIELGVGFNPELSGRDNVYLNGALLGFSRAEMGEKYDEIVAFSELERFMDQKLKNYSSGMQVRLAFSIAIQTNTDILVLDEVLAVGDEAFQRKCFDYFKQIKAQKKTVILVTHDMASVRRFCNRAIMIDNGKVVADGQPEEVANLYSLENIEKAVLTKKTATNKPWISVAVDKKILTPQDTLRATVEYYAPSNQSVSFGISVIDEASNRATSVIDDGFFRGNDDV----TITSQKKGVYKYHYRLPLDEFNNRTFEIAATLFAYDSKRDE-YEPIAYTTEKQIATFYVKSENKDGGLLKRKGEWQKVK---</t>
  </si>
  <si>
    <t>-------------MKKKKTKKQEIVLKVDNVYKDFYLPHDKSQSVKSAIIKSFSKHDKEVDTQHALRGISFKVKKGAFFGILGRNGSGKSTLLKILAEIYQPTKGKVKHKGKLVPFIELGVGFNPELTGRENVFLNGALLGFNKKEIEEKYDEIVKFAELEDFMDQKLKNYSSGMQVRLAFSVATRSQADILLVDEVLAVGDADFQRKCYRFFKDLKNANKTVIFVSHDMSAVREFCTEAILINEGKITHQGSANKIANQYLKLFNVAEKDQEENGEEDDVETRWGSKKVEAKSIKVVKQTDDEIEIELKLKSNADEDLEIVAGLRAMDFMGKLVAGFNTEQRKKKIVVKAGQEKTLKITMPNIFGSGTYSIDLTVRMDESQGGIILDNWDNCLEVDIAKNYLSNFSITPSIELEES---------</t>
  </si>
  <si>
    <t>MSKTQKSIQKSTEKAAEKTQERKVAITVSHLSKTFKLPTERSFGLKQVIFNRLRGIKGYTE-QQVLNNVSFKVYDGEFLGIVGRNGSGKSTLLKLLSQIYTPTKGKIEIDGSLVPFIELGVGFNPELTGRENVYLNGAMLGFSNQEMDAMYDDIVNFAELPEFMDQKLKNYSSGMQVRLAFSIAIRARGDILILDEVLAVGDAAFQKKCNDYFASL-HGKQTVILVTHSMENVMAYCDRAILIEKGKIIEEGEPAKVTEAYLKL-------------------------------------------------------------------------------------------------FN-LNS-----------------------------------------------------------</t>
  </si>
  <si>
    <t>--------------------MTKPAIVVKDIHKEFILPQSKNSSIKSAFVNIVKKNKK-TV-QKVLDGVSFNVNQGDFFGVVGRNGSGKSTMLKMLAGVYQPTSGSIEINGKLTPFIELGVGFNPELSGRDNVFLNGALLGFTRKEMELIYDDIVSFAELEPFMDQKLKNYSSGMQVRLAFSVAIKARNDIMIFDEVLAVGDEAFQRKCIDVFEQYKSSKQTVILVTHDMDTVKKFCNRAVLIHEGKIIKEGSPVQVADEYSRLNQA-VIDKAVDQRHQYTGKN-IKTAIHDKTGKKRRSFKVGETISLDLSWDNDKTKAIMVDLY--RKDSNLVSNFITNREGFPKLPSDNKLTLDIE--AN-LGPGSYYVDINLL--NHNGTVKYDVMYRAEEFIITNDFSAVEHSFGGLTMIPRKWHTSKK--</t>
  </si>
  <si>
    <t>----------------MKKSSDDVAIQVNNLTKTFKIPLEPTNRLKSRVTGIFKRNKGYRK-FTPLKDISLEIKKGEFFGIVGRNGSGKSTLLKSIAGIYTPNSGSVKVNGSLVPFIELGVGFNPELSG---------------------------------------------------------------------------------------------------------------------------------------------------------------------------------------------------------------------------------------------------------------------------------------------------------</t>
  </si>
  <si>
    <t>------------------------------------------------------------------------------------------------------------------------------------VYLNGALLGFSRSEIDSIYNEIVDFAELHEFMEEKLKNYSSGMQVRLAFSVAIQTNADILVLDEVLAVGDAAFQQKCFDYFEDLKNNKQTVVFVTHDMGAVRRFCSRAIYIEDGKIKHQGSPIDIADIYTEVNID-KSNQS--QKDREVDTNQVSIEIVEPKKR-----SFSQDEELKLGVVVNGIEGQVFANFSLSANGIIFSDRNS-RDMPNDFIQNGKKIEFVQPIAD-LNPGKYDVYISIH--RSKDDSTLKHLPRAYSFVVKGK----DILRDGPMRSMGEWR------</t>
  </si>
  <si>
    <t>------------------MMAKNNIVEIVGVTKTFRIPIESVNMFKQKVVGFLLRKKGYRD-FTPLKNVSFSIEEGDFFGIVGKNGSGKSTLLKLIAGIYTPNKGHIRTKGKLVPFIELGVGFNPELSGRDNVYLNGALLGFSRKEVDEMYDDIVDFAEMHDFMEERLKNYSSGMQVRLAFSIAIKAKGDILMLDEVLAVGDEAFQKKCYAYFDKLKRENKTVILVTHDMGAVERFCNKAVLIENGKVKIQGKPHIVAAAYSMSNQL-EHAKTHNFNR---SSAPFDVRIYDSQGKENNSFKYNEQITIKLSWEQPNVKNIGVAIF--RENGEYVFGPNT-YQDQYKIKHKNKAEYTVK--LN-LNEGDYFIKAGLT--GKRDIDTIAFIEEGPHFSVQRDY--ESGRWGGVTKLDHTWK------</t>
  </si>
  <si>
    <t>GC_00000010</t>
  </si>
  <si>
    <t>05C62@bactNOG,0ENWB@cloNOG,0NDC5@firmNOG,COG1185@NOG</t>
  </si>
  <si>
    <t>Involved in mRNA degradation. Hydrolyzes single-stranded polyribonucleotides processively in the 3'- to 5'-direction (By similarity)</t>
  </si>
  <si>
    <t>MSIINPSGKEIFSVSTELCGQPLTLEVNRVGFRTTGSVLVRYGDTVVLGSAQVGSRPV-QLDYFPLSIDYEERFYAAGKISGSRFIKREGRPSDEAVLIGRLIDRPIRPLFPKGYRQEVQVVATVLSMDPDFRPDVVAMIAASSALMLTGTPFDGPVAGLRVGRVNGE-FKAFLTPEEREQSDLDLVVAGIESGITMVEAGAKEVSEEVIVDAMAWAHQMMQPAIDLQRELAAKVAPAAQEYELVLPDEAIQQTADEWVDGKLGEKIRRPYPERNEVVNEIRWAFHEAMAEKLGLNAEEYDEVRDEYDEAFTLALHKDVRRGIVEDNMRPDGRKLTEIRPLSSEVGLLPRAHGSSLFTRGVTQGMNIVTLAPLSYAQLVDTMEVNDGERRYMHHYNAPGYTVGEVKRMGSPGRREIGHGYLAERALTPVLPSEEDFPYAIRSVTEIMSQNGSTSMAATCSSCLALMDAGVPLSAPVSGIAMGLMMDGDTPYVLSDIADAEDFAGDMDFKVTGTAKGITALQMDMKVHGLPVAVLRQAIEQSKAGRAFILDHMLSILPEPRETLSPYAPRIEKLKIDPDKIGAVIGKGGEVINKITSETGAEVDIKEDGLITIASPNGESIEKALAWIKSLVEEPEVGKIYEGKVVSIKDFGAFVNILPGIDGMLHISQLSDKRVGKVTDVLKEGQTVRVKLTEIDNRGRLSLTMKGIEQR-</t>
  </si>
  <si>
    <t>MSTINPSGKKIFSVSTKFCGRDLILEVNRVGFRSTASVLVKYGDTVVLGTTQVGSRPV-QLDYFPLSVDYEEKFYAAGKISGSRFIKREGRPSDEAILIGRLIDRPIRPLFPKGYRQEVQVVSTVLSMDPAFRPDVIAMIAASSALMLSGVPFDGPVAGLRIGRSNGS-FKAFMTPEERGASDLDLVVAGTKSGITMVEAGANEVPEDTIIDALAWAHEQFQPAIDLQNELAKIVSPELQDFELVLPDVEIQSEVDNWVEGKFGEKLRLPYPERNEVVNEIRWEFHNEMADKLGDEYDE--SKRDEYDEAFTMALHKDVRKGIVELGIRPDGRKLDEIRPLSSEVGILPRTHGSSLFTRGVTQGMNIVTLAPLSYAQVIDTMEQTDAERRYMHHYNAPGYTVGEVRRLGSPGRREIGHGYLAERALLPVLPSEEDFPYAIRSVTEIMSQNGSTSMAATCSSCLALMDAGVPIKSPVSGIAMGLMMDGDTPYILSDIADAEDFAGDMDFKVTGTKKGVTAMQMDMKVHGLPVEILQQAIEKSKSGRAYILEHMLTTIGEPRGNLSPYAPRIEKIKINPDKIGIIIGKGGETINKITSETGAEIDIKEDGLVTVASPNGESIDRAMNWIRGLVEEPEVGKIYEGKVVSIKDFGAFVNIMPGIDGMVHISQLSSKRVKQVSDIIKEGQTVRVKIVGIDERGRISLSMKDAN---</t>
  </si>
  <si>
    <t>04SQB@bacNOG,05C62@bactNOG,0NDC5@firmNOG,COG1185@NOG</t>
  </si>
  <si>
    <t>----------------------------------------------------------------------------------------------------------------------------------------------------------------------------------------------------------------------------------------------------------------------------------------------------------------------------------------------------------------------------------------------------------------------------------------------------------------------MAATCSSCLALMDAGVPLKRPVSGVAMGLIVDGDRHFVLTDLADQEDFAGDMDFKCTGTTEGITALQMDMKVHGLPVDILRDALKQAKQGRAKILTHMLRTIAEPRAELSPYAPRIEKLLVNPDKIGSIIGKGGETINKITSETGVEIDIDESGLVTFASTDGEKMQRAIDWVKGLVEEPEVGKVYTGTVVGLKDFGAFINILPGVDGMLHVSKIAERRISSPDEVLKVGQKVRVKLTLIDDKGRLSLTMLGIKQDI</t>
  </si>
  <si>
    <t>-----------------------------------------------------------------------------------------------------------------------------------------------------------------------------------------------------------------------------------------------------------------------------------------------------------------------------------------------------------------------------------------------------------------------------------------------------------------------------------AGVPLTAPVSGIAMGLMMDGETPYVLSDIADAEDFAGDMDFKVTGTSKGITALQMDMKVHGLPVDVLRQALEQSKSGRAFILEHMLSILPAPRETLSPYAPRIEKLKINPDKIGAVIGKGGEVINKITAETGAEVDIKEDGLITVASPDGESIAKAVAWIKRLVEEPEVGKTYSGTVVTIKDFGAFVNILPGVDGMLHISQLSNKRVGKVTDILKEGQHVRVKLTAIDEKGRLSLTMKDVAQS-</t>
  </si>
  <si>
    <t>---------------------------------------------------------------------------------------------------------------------------------------------------------------------------------------------------------------------------------------------------------------------------------------------------------------------------------------------------------------------------------------------------------------------------------------------------------------------------------------------------------------------------------------LQMDMKVHGLPVDVLRQALEQSKSGRAFILEHMLSILPAPRETLSPYAPRIEKLKINPDKIGAVIGKGGEVINKITAETGAEVDIKEDGLITVASPDGESIAKAVAWIKRLVEEPEVGKTYSGTVVTIKDFGAFVNILPGVDGMLHISQLSNKRVGKVTDVLKEGQRVRVKLTDIDDRGRLSLTMKNVEQ--</t>
  </si>
  <si>
    <t>MSIINPSGKEIFSVTTDFCGRPLTLEVNRVGFRTTGSVLVRYGDTVVLGSAQVGSRPV-TLDYFPLSIDYEEKFYAAGKISGSRFIKREGRPSDDAVLVGRLIDRPIRPLFPKGYRQEVQVVATVLSMDPAFRPDVIAMIAASSALMLTGTPFDGPVAGLRVGRVNGE-FKAFLTPEERAASDLDLVVAGIEHGITMVEAGAKEVSETVIVDAMTWAHQMMQPAIRLQKELAEKVAPVRQEYELVLPNETVQATADAWVDGKLGEKIRRPYPERNEVVNEIRWQFHEEMAKAL-DSEVDYDEVRDEYDEAFTMALHKDVRRGIVED-------------------------------------------------------------------------------------------------------------------------------------------------------------------------------------------------------------------------------------------------------------------------------------------------------------------------------------------------------------------------------------------------</t>
  </si>
  <si>
    <t>05C62@bactNOG,0NDC5@firmNOG,0X1S9@negNOG,COG1185@NOG</t>
  </si>
  <si>
    <t>-MIINPRGKDVMSVSCDFLGKKLTFEVNRVGFRSTASVLVTYGETVVLGTAMVGKKEVADLDYFPLSIDYEEKYYAAGKISGSRFVKREGRPSDEAVLIGRLIDRPIRPLFPKGYRREVQVVSTVLSMDPEFRPDVIAMIASSTALMLTGIPFDGPVAGLRVTEDGKS-FKAFAKREEYDANKLDIVVAGIESGITMVEAGAKEVSEKTIIDAIAWAHEAMQPAIELQKKLVKKVGVKKLDYTLVLPDEEVLEEVKAWTDGKLGKALRAPYPRHNELVDELREEFHKEMEDKY---EEAYEEKRADFDEAFTKLIHNDVREGIIKEGVRPDGRKLTEIRPLSSEVAFLPRTHGSSLFTRGVTQAMNIVTLAPLSYSQVVDTMELTDYERRYMHHYNAPGYTVGEVKRLGSPGRREIGHGYLAERALTAVLPSIEDFPYAIRSVTEIMSQNGSTSMAATCSSCLALMDAGVPIKRPVSGIAMGLMYQDEKAYVLSDIADAEDFAGDMDFKVTGTTEGITALQMDMKVHGLPVTVLKQALAQAKIGRGEILAHMVSILSGPRDHISPLAPRIEKITINPEKIGAVIGKGGETINKIIADTGAEIDIQDSGLITVAASDTEKINKAIKLIRDLTEEPEVGKVYDGTVVSIKDFGAFVNILPGSDGMLHISQLSDKRVENVSDVLKVGQTVRVKLTSIDDKGRLGLTMKNVK---</t>
  </si>
  <si>
    <t>MSIINPSGKEIFSVTTDFCGRPLTLEVNRVGFRTTGSVLVRYGDTVVLGSAQVSSRPV-QLDYFPLSIDYEEKFYAAGKISGSRFIKREGRPSDEAVLIGRLIDRPIRPLFPKGYRQEIQVVATVLSMDPSFRPDVIAMIAASSALMLTGTPFDGPVSGLRVGRVNGE-FKAFLTPEEREKSDLDLVVAGIESGITMVEAGAKEVSEDVIVDAMAWAHQMMQPAIALQCELAEKVAPAQQEYDLILPDESIQQTVNVWVDGKFGEKIRRPYPERNEMISEIRAEFHEAMAEKLGLDEEEYSEVRGDYDEAFTLALHKDVRRGIVAERVRPDGRQLTEIRPLSSEVGFLPRAHGSSLFTRGVTQGMNIVTLAPLSYSQLIDTMEITDGERRYMHHYNAPGYTVGEVKRMGSPGRREIGHGYLAERALLPVLPTEEDFPYAIRSVTEIMSQNGSTSMAATCSSCLALMDAGVPISAPVSGIAMGLMMDGDTPYVLSDIADAEDFAGDMDFKVTGTSKGITALQMDMKVHGLPVEVLRQAIEQSKAGRAHILEHMLSVLPEPRESLSPYAPRIEKIKIDPDKIGVIIGKGGETINKITSETGAEIDIKEDGLITVASPDGASIEKAMNWIKSLVEEPEVGKIYEGKVVGIKDFGAFVNILPGVDGMVHISKLAEHRVEKVTDVVREGQTVRVKITGIDERGKINLTMIGL----</t>
  </si>
  <si>
    <t>------------------------------------------------------------------------------------------------------------------------------------------------------------------------------------------------------------------------------------------------------------------------------------MVNEIRWAFHEAMAEKLGLNAEEYDEVRDEYDEAFTLALHKDVRRGIVEDNMRPDGRKLTEIRPLSSEVGLLPRAHGSSLFTRGVTQGMNIVTLAPLSYAQLVDTMEVNDGERRYMHHYNAPGYTVGEVKRMGSPGRREIGHGYLAERALTPVLPSEEDFPYAIRSVTEIMSQNGSTSMAATCSSCLALMDAGVPLSAPVSGIAMGLMMDGDTPYVLSDIADAEDFAGDMDFKVTGTAKGITALQMDMKVHGLPVAVLRQAIEQSKAGRAFILDHMLSILPEPRETLSPYAPRIEKLKIDPDKIGAVIGKGGEVINKITSETGAEVDIKEDGLITIASPNGESIEKALAWIKSLVEEPEVGKIYEGKVVSIKDFGAFVNILPGIDGMLHISQLSDKRVGKVTDVLKEGQTVRVKLTEIDNRGRLSLTMKGIEQR-</t>
  </si>
  <si>
    <t>MTKVIQTGKDIIRVSTDWLGRELSMEVNKVGFRTTASVIVRYGDTVVLGIADSGEVNP-NLDYFPLSIDYEEKYYASGKISSSRFIKREGRPSDEAILIGRLIDRPIRPLFPKGYRNECQVVTTVLSMDPAFRPDAVAMLAASAALMLTGVPFDGPIAGLRIGLDEQDNFRAFMSRSELEQSRLDLFVAGKTDKVMMVEAGANEVSEDTLADAFAWALEQIKPALDLQLELRDLVQPEAQSYQLVIPDEQIAEQVESYLSDKLPDDLRVTYAERNPRIAEIKQAMLEHFQADY--DEATWPERQADYLDAFDKVMHQNVRQGIIERGVRPDGRQLDEIRPLSSEVHLLPRTHGSSLFTRGLTQALNIVTLAPLSYAQLVDTMEVTDGERRYMHHYNAPGYTVGEIKRLGAPGRREVGHGYLAERALLPMLPDKEDFPYAIRSVTEIMSQNGSTSMAATCSSCLALMDAGVPLKRPVSGVAMGLIVDGDRHFVLTDLADQEDFAGDMDFKCTGTTEGITALQMDMKVHGLPVDILRDALKQAKQGRAKILTHMLRTIAEPRAELSPYAPRIEKLLVNPDKIGSIIGKGGETINKITSETGVEIDIDESGLVTFASTDGEKMQRAIDWVKGLVEEPEVGKVYTGTVVGLKDFGAFINILPGVDGMLHVSKIAERRISSPDEVLKVGQKVRVKLTLIDDKGRLSLTMLGIKQDI</t>
  </si>
  <si>
    <t>05C62@bactNOG,0G7NE@deiNOG,COG1185@NOG</t>
  </si>
  <si>
    <t>----------------ELCGQPLTLEVNRVGFRTTGSVLVRYGDTVVLGSAQVGSRPV-QLDYFPLSIDYEERFYAAGKISGSRFIKREGRPSDEAVLIGRLIDRPIRPLFPKGYRQEVQVVATVLSMDPDFRPDVVAMIAASSALMLTGTPFDGPVAGLRVGRVNGE-FKAFLTPEEREQSDLDLVVAGIESGITMVEAGAKEVSEEVIVDAMAWAHQMMQPAIDLQRELAAKVAPAAQEYELVLPDEAIQQTADEWVDGKLGE----------------------------------------------------------------------------------------------------------------------------------------------------------------------------------------------------------------------------------------------------------------------------------------------------------XXXXPAVSRAQ-----------RGGQ--------------------------------------------------------------------------------------------------------------------------</t>
  </si>
  <si>
    <t>MSIINPSGKEIFSVTTEFCGRPLTLEVNRVGFRTTGSVLVRYGDTVVLGSAQVSSRPV-QMDYFPLSIDYEEKFYAAGKISGSRFIKREGRPSDEAVLIGRLIDRPIRPLFPKGYRQEVQVVATVLSMDPDFRPDVIAMIAASSALMLTGTPFDGPVSGLRVGRVNGE-FKAFLTQEEREKSDLDLVVAGIESGITMVEAGAKEVSEDVIVDAMAWAHQMMQPAITLQRELAEKVAPAPQEYTLILPDESIQQTVDEWAKGKFGEKLRRPYPERNEMISQIRAEFHEAMAEKLGMDEEEYNEVRGDYDEAFTLALHKDVRQGIVAEQVRPDGRQLTEIRPLSSEVGFLPRAHGSSLFTRGVTQGMNIVTLAPLSYSQLVDTMEVNDGERRYMHHYNAPGYTVGEVKRMGSPGRREIGHGYLAERALLPVLPAEEDFPYAIRSVTEIMSQNGSTSMAATCSSCLALMDAGVPLSAPVSGIAMGLMMDGDTPYVLSDIADAEDFAGDMDFKVTGTAKGITALQMDMKVHGLPVAVLRQAIEQSKAGRAHILQHMLSVLATPRDQLSPYAPRIEKIKIDPDKIGAVIGKGGETINKITSETGAEVDIKEDGLITIASPNGESIEKALNWIKSLVEEPEVGKVYKGKVVSIKDFGAFVNILPGVDGMVHISKLAEGRVNKVTDVVKEGQSVRVKITGIDERGKINLTMIGL----</t>
  </si>
  <si>
    <t>GC_00000011</t>
  </si>
  <si>
    <t>04S5T@bacNOG,05C20@bactNOG,0NDF1@firmNOG,COG0008@NOG</t>
  </si>
  <si>
    <t>Catalyzes the attachment of glutamate to tRNA(Glu) in a two-step reaction glutamate is first activated by ATP to form Glu-AMP and then transferred to the acceptor end of tRNA(Glu) (By similarity)</t>
  </si>
  <si>
    <t>MGDDKNYTNVILEEIRSQMRAVLEIVSNQPTREEFNNLREEFDSLKTDVRTIKRAVVDNDKTTRHELELRPARHQTRRERFMTTRTRFAPSPTGYMHVGGMRTALFAWLIARQSNGKFILRIEDTDQKREVSGSVEHIYECLRWLDLIPDEGPS-----NFGGEFGPYKQSERLDIYRKYAQKLIDAGRAYADPYTPEQLDAFREEAKAHKKPFLYRDYRPENPPTWDGSQPLRFR-SEPKPYIWHDEVMGEMHAGPEVIDDFILVKSDGFPTYNFAHIVDDAEMEITHVIRGQEFLASTPKYLNLYDALDIPWPIFASVPPIMNEQGNKKLSKRDGAKDILAYREEGYLPDAMLNFLASLGWNDGTEQEVFTRGELIEKFSLKRVQKSGARFDEKRLLWLNGAHIRNIP----VDKLYEYVSPQDDNPQKDGGQT----GFWPESAYAPDMTKEYRMKVLALAQDRLKMFEDLRGF-GYFFAEPEINLELIDGNKQLKKLSDSERRELLETARHELAKLAG--WTPESIQNCLNKLLETTGQKPGILFSLIRIAVTWAPFSPQLNDTLALIGCECTLARLQSYLESKE--</t>
  </si>
  <si>
    <t>05C20@bactNOG,0D1KX@chloNOG,0G6SK@dehNOG,COG0008@NOG</t>
  </si>
  <si>
    <t>--------------------------------------------------------------------------------MTQIRTRFAPSPTGYIHVGSLRAALFPWLLARQNNGKFILRIEDTDRSRFVEGAEEKIYETLSWLGIDWDEGPTANG--KEKGKFGPYHQTERRGIYLEWAKKLIDKGLAYADPYTPEQVQAFRDEAKTKKEAFLYRNYRPKNPPKWDGTQPLRFKVPEIKRYTWQDPIMGELSAGPEALDDFILIKSDGLPTYNFAHIVDDFEMGITHVIRGAEYIASTPRYLSLYDALEIKPPVLACSPHIMAPSGNKKLGKRDGAKSADEYRKEGILPEAMMSFLASLGWNDGTEQEIFTKEELIKKFKLDRVQKSGARFDEKRLIWMNGQFIRNLN----LDNLYERCQM-----------------FWGKE--ANSADVIYKKQVLALAQDRLKTLQDLPALTSYFFSEPKINLDLILNNKQLKKLTSEEQKKLLQISCDELNKINN--WTSENIQNCLNTLLEITNQKPGILFSLIRIATTWAQFSPQLNDTLALLGKDKSLDRLNLAIKNIA--</t>
  </si>
  <si>
    <t>05C20@bactNOG,0NDF1@firmNOG,0X28Y@negNOG,COG0008@NOG</t>
  </si>
  <si>
    <t>--------------------------------------------------------------------------------MTTIRTRFAPSPTGYIHVGNVRAALFPWLLARQQGGTFILRIEDTDRARFVPGAEDLILDTLEWLGLDWDEGPR------RGGEYGPYHQSERLEIYRAWAQTLIDKGLAYADPYSPEQVQAFRDEARAAKKAFLYRDYRPENPPAWDGTQPLRFKVANPKRYTWHDPVMGELSAGPEALDDFILIKADGYPTYNFAHIVDDAEMRITHVIRGLEYISSIPRYLSLYEAFELTPPVLACLPHIMAPDGKKKLGKRDGAKSVTDYR------------------------------------------------------------------------------------------------------------------------------------------------------------------------------------------------------------------------------------------------------</t>
  </si>
  <si>
    <t>05C20@bactNOG,0D1KX@chloNOG,COG0008@NOG</t>
  </si>
  <si>
    <t>-------------------------------------------------------------------------------------------------------------------------------------------------RLLWMNGQ--------------------------WIRRL----------------------------------------------------------------------------------------------SLDDLYMRVNN------------------------------------PVGNESPKQSAAAST-----------------------------------------------------------------------------------------------------YWPPA--AAQASKDYKKRVLALAQDRLKTLADLPQLTSYFFEEPSRDDSLIETNKQLKKLSPGERQALVRTAHDSLAALTD--WTPKSIQQCLNDLLEKTGQKPGILFSLIRIATTWAPFSPQLNDTLALLGKETTLRRLSKEERLP---</t>
  </si>
  <si>
    <t>05C20@bactNOG,0EP04@cloNOG,0NDF1@firmNOG,COG0008@NOG</t>
  </si>
  <si>
    <t>---------------------------------------------------------------------------------MTIRTRFAPSPTGYIHLGNVRTALYTYLVARAHQGDFILRIEDTDQARFVEGAEEMILETLNWLGLNWDEGPILNNLKEESGNFGPYHQTDRRDIYIKWAKKMISEGLAYADPYTPEEVQVFRDKAKAEKRAFLYRDHRPENPPEWQLGMPLRFKVPEIKRYSWTDAVMGELSAGPEALDDFILIKADGLPTYNFAHIIDDFEMQVTHVIRGSEYIASTPKYLSLYEALKITPPILAHVPHIMAPSGNKKLGKRDGAKSVTEYRSEGILPEAMLNFLAQLGWNDGTEQEIFSKAELIEKFSLDRVQKSGARFDEQRLIWLNGQWIRSLS----LDDLYSRCQP-----------------FWGEE--AKNADESYKKRVLELAQDRLKTLQDLPKLTSYFFVEPEIDTELIDGNKQLRKLTDDERRDLLSIARQEFEKIMD--WTPETIQNCLNELLETTGQKPGILFSLVRIVTTWAPFSPQLNDTLALIGKEKTLQRIDNYLQK----</t>
  </si>
  <si>
    <t>---------------------------------------------------------------------------------MTTRTRFAPSPTGYMHVGGMRTALFAWLIARQSNGKFILRIEDTDQKREVSGSVEHIYECLRWLDLVPDEGPD-----DFGGKFGPYKQSERLDIYRKYAQKLIDAGRAYADPYTPEQLDAFREEAKAHKKPFLYRDYRPETPPTWDGSQPLRFR-SEPKAYTWHDEVMGEMHAGPEVIDDFILIKSDGFPTYNFAHIVDDAEMEITHVIRGQEFLASTPKYLNLY--------------------------------------------------------------------------------------------------------------------------------------------------------------------------------------------------------------------------------------------------------------------------------------------</t>
  </si>
  <si>
    <t>-----------------------------------------------------------------------------------------------MHVGGMRTALFAWLIARQSNGKFILRIEDTDQKREVSGSVEHIYKCLRWLDLIPDEGPD-----DFGGEFGSYKQSERLDIYRKYAQKLIDAGRAYADPYTPEQLDAFREEAKAHKKPFLYRDYRPENPPAWDGSQPLRFR-SEPKPYTWHDEVMGEMHAGPEVIDDFILVKSDGFPTYNFAHIVDDAEMEITHVIRGQEFLASTPKYLNLY--------------------------------------------------------------------------------------------------------------------------------------------------------------------------------------------------------------------------------------------------------------------------------------------</t>
  </si>
  <si>
    <t>---------------------------------------------------------------------------------MNTRTRFAPSPTGYIHVGNVRTALYTYLVARKHQGNFILRIEDTDQARFVDGAEELILKTLNWLGLDWDEGPNLDS-TEEVGNFGPYHQTDRREIYLKWAKKMIDEGLAYADPYTPEQVQAFRDQAKAEKRAFLYRDHRPENPPEWQLGMPLRFKVPEIKRYSWQDAVMGELSAGPEALDDFILIKADGLPTYNFAHIIDDFEMKITHVIRGSEYIASTPKYLSLYEALKIEPPILAHVPHIMAPTGNKKLGKRDGAKSVTEYQKEGILPEAMLNFLAQLGWNDGTEQEIFSKAELIEKFSLDRVQKSGARFDEQRLIWLNGQWIRSLD----LDDLYNRCEA-----------------FWGEE--SNNAKESYKKQVLALAQDRLKTLQDLPKLTNYFFTEPEIDEELINDNKQLRKLAEEERQNLLRVARQELAKITD--WTPESIQNCLNGLLETTCQKPGILFSLVRIVTTWAQFSPQLNDTLALIGQEKTLQRIDNYLQK----</t>
  </si>
  <si>
    <t>--------------------------------------------------------------------------------------------------------------------------------------------------------------------------------------------------------------------------------------------------------------------------------------------------------------------------------------------------------------------------------------------------------------------------------------------------------------------------------QDRLKMFEDLRGF-GYFFAEPEINLELIDGNKQLKKLSDSERRELLETARAELAKLAD--WTPESIQNCLNKLLEITGQKPGILFSLIRIAATWAPFSPQLNDTLALIGKEKTLRRLDTYLNY----</t>
  </si>
  <si>
    <t>--------------------------------------------------------------------------------------------------------------------------------------------------------------------------------------------------------------------------------------------------------------------------------------------------------------------------------------------------------------------------------------------------------------------------------------------------------------------------------QDRLKMFEDLRGF-GYFFAEPEINMELIDGNKQLKKLSDSERRELLETARAELAKLAD--WTPESIQNCLNELLETTGQKPGILFSLIRIAVTWAPFSPQLNDTLALIGRKRTLARLRNYLDIK---</t>
  </si>
  <si>
    <t>-----------------------------------------------------------------------------------------------------------------------------------------------------------------MGDDKNY-----------------------------------------------------------------------------TNVILEEIRSQMSAVLEIVSNQPTREEFNNLREEFDSLKIDIRTIKRA-----------------------------------------------------------------------------------------------------------------------------------------------------------------------------------------------------VVDNDKTTRH-----ELELLDRRVTKLEESAS---------------------------------------------------------------------</t>
  </si>
  <si>
    <t>GC_00000012</t>
  </si>
  <si>
    <t>05CA4@bactNOG,0NDZP@firmNOG,0X2CK@negNOG,COG0525@NOG</t>
  </si>
  <si>
    <t>amino acids such as threonine, to avoid such errors, it has a posttransfer editing activity that hydrolyzes mischarged Thr-tRNA(Val) in a tRNA-dependent manner (By similarity)</t>
  </si>
  <si>
    <t>MSLAKTYTPNEYEPSIYALWEESGVFKPKGQ--------GQPYAIVMPPPNANGNLHVGHALGSAIQDILVRYHRMQGYDAVYIPGADHAGFETWVVYERELEKHGQTRFDFNREELYAQVWDFVAKRRGDMELQLRAIGVGADWDDLVFTLDDKVIKTVYDTFEKMWQDGYIYRGERIVNYCTQHQTSFSDYEVVHKNEKGKLWEIAYP------------LIDKVGEI-------V-IATTRPETMFGDVAVAVNPNDERYKDLVGCKVLLPIVKREIPIIADDYVDPAYGTGMVKITPAHDPNDFEVGKRHNLELVQVIDFDGKMIN-VPGQFVGMTALEARKRVLAALEIDELLRGEKDIEHQVGHCYKCGSVIEPLAKEQWFVKMRELADKAIDAISRQEVTFTPSNKGDIVINYLKDIKDWNISRQIPWGIPIPMFQSKT---NLDDWRYSTEVDKKEIVVDGTTYRREEDTLDTWFSSGQWPYITTDYLDAG-KLAKYYPNTVMETAGDILFAWVARMIMLGLYRTGQVPFKHVYLHGLVLDEKGIKMSKSKGNVINPMETVAKYGSDALRMGIIASRSAAQPQAFNTGKVVAARNFCNKLWNIARYTENLVGDR----TP--TVSPQLQSLADHWIARQLDEAAQSLDRQIATYHFAEAGETIYHTVWDD----VADWYIEASKVEQNIDMNAYVLDTILRLTHPFAPFLTETIWQALPWHD--TILASETMPDHLEYDDIAAAAFGRLKDLVSEARYVVSELP---GNKRYGLLYMDDSLVADNIELVKKLARVTSVEHVD-RARGLRLAASGRDVWLDIDDETLYEHQANLEKRLAEERQHIRTLETRLANDNYVAKAPAALVEESRKTLREKQELITRLQNELQVVSNK-------</t>
  </si>
  <si>
    <t>05CA4@bactNOG,0EP7G@cloNOG,0NDZP@firmNOG,COG0525@NOG</t>
  </si>
  <si>
    <t>MKLSKTYQPNQYEPTIYALWETSGAFAPAGQ--------GDPYSIVMPPPNANGNLHVGHAYMIPIEDILTRYYRMQGRDTVWIPGADHAGFETWVVFERYLSSQGKSRFDYSREELYRMTWEFVERNRGQMELQLRALGASCDWSSTVFTLDKKVIETVYRTFHKLWDDGLIYRGNRIVNYCPHHRTSFADIEVEYRDEPSHLWRIVYR------------LTEGKGEI-------E-VATTRPETMLGDVAIAVHPDDPKYRELVGKTVVVPLVGREIPIVADEGVEQGFGTGAVKVTPAHDPLDFEIGQRHQLEPIQVIGPDGKMTDQVPPKYRGLTVEQAREAVVADLKTAGALHSIEDCRHQVPHCYKCGATIQPLLMKQWFINVKPLAEAARRAIEQGEVSFVPKQKASELARYYDELRDWNISRQIPWGIPIPAFQNVS---DPDDWIFDTRVEQREIVVNGRTYRRDEDTFDTWFSSGQLPFIATDYLDGG-RLSRFYPTSVMETGVDILRAWVARMIMLGLYMTGKAPFHDVFLHGLILDEHGKKMSKSKGNVVNPMGIIEKYGSDALRVGIVMNRSAGQPQAFSEASVIAGRNFCNKLWNIARYIEGKSDAKPVSNEE--IEQAQPETIYEHWILARLEQARQAIDADIAGYRFAEAMEAVYHCIWDD----LADWYIEASKASDNIAFMRRVLSIALRLVHPFAPFVSETIWTTFRGEE--SLLISQHWPSQLKFSKRQASSFDRVIELVDELRNITSQLP----PAKYCL-----------------------------------------------------------------------------------------------------------------------------</t>
  </si>
  <si>
    <t>05CA4@bactNOG,COG0525@NOG</t>
  </si>
  <si>
    <t>MKLAKAYEPNHYEPDIYAMWEKSGVFDPKGE--------GEPYSIVMPPPNANGNLHMGHALIVNYQDMLVRYNRMQGKDAVYLPGADHAGFETWVVYERVLNEKGQSRFDFSREELYSQVWDFVHKQRSNMELQLRALGAGASWKNLTFTLDEKVIKTVYETFKKLWDDGLIYRGERIVNYSTKYQTSYSDIEVNYKQEKGTLWQIAYP------------LIDQVGEI-------V-VATTRPETMLGDVAIAVNPTDERYKHLIGTKAHLPIVDREIPIIADDYVDKNYGTGAVKITPAHDPNDFEIGKRHNLKPIQVIGFDGTMIN-VPQHYMGLDIETARKRVLTDLEIAELRRGESEIEHTVGYDYKSGLPIQPMIKDQWFIKVKPLAKHAIEILERGEINFTPEHKRSVLIEYLKNLRDWNISRQIPWGIPIPAFVNKE---DPTDWIFDTRVDQKTLSINGKTYLREEDTFDTWFSSGQWPYITTDALEQGSELSKFYPTSVMGTGADILFPWISRMIMLGLYRTGKIPFKDTYFNGLVLDENGQKMSKSKGNVINPIEILSQYGSDALRLGIVANRSAAQNQALSMGKIIAGRNYCNKLWNISRFIGDKLGDD---FTP--SNTPQAKSLADHWIISELNKTCLEIGNHLDKFRFAEASEALYHTVWDS----VADWYIEASKATLNKDLLAWVLETCLRMSHPFTPFVSETIWQNLPWTS--SILASEYWPVPLTSDEISAAQFTRIQALVTEARYVVSELP---GHKKYKMLYQNDSLIADNINIIKHLSRVEDIIEVH-QPRGLRLAASNREAWLDIDQDTLYEHQTNLEKRLAATRLRHKNLQDRLANENYINKAPAHLIEETKQDLSSTDELIKRLVAEINVLK---------</t>
  </si>
  <si>
    <t>----------------------------------------------------------------------------------------------------------------------------------------------------------------------------------------------------------------------------------------------------------------------------------------------------------------------GQRHNLKTVQVINFDGTMIN-VPTQFKGLTVEEARKRVLTALDIDELRRGEENIEHQVGHCYKCGTVIEPLVKEQWFVKMRGLADRAIAAIQNSDVTFTPANKGSVVINYLKDIKDWNISRQIPWGIPIPMFQSQD---NLDDWRFDRRVDQKQIVVDGTTYRREEDTLDTWFSSNQWPYITTDYLAKG-DLSRFYPTAVMETAGDILFVWVARMIMMGLYRTDKVPFRHVYLHGLVLDEKGVKMSKSKGNVINPMEYVSEYGSDALRMGVISSRSAAQPQAFNTGKVVAARNFCNKLWNIARYIEASVADE----TP--AAEPIPQSLADHWILSQLNEAQQQVEKQLESYHFAEAAETIYHVVWDD----VADWFVEVSKVEQNINMNAYVLDAILRLSHPFAPFVTETIWQALPWHD--TILAGEAWIKPAKYDDIAAGQFGRLKNLVSEARYVMSELP---GNKRYGMLYMDDSLVADNAELIQKLARVKSVEHVD-QARGLRLAASGRDAWLDLDDDTLYEHQTNLEKRLANVRQQVKTLEARLANENYIAKAPAHLVEETRRQLAEEQALIKRLQTELQVIARS-------</t>
  </si>
  <si>
    <t>01QTX@aproNOG,05CA4@bactNOG,16QSF@proNOG,COG0525@NOG</t>
  </si>
  <si>
    <t>MNLAKAYTPNDYEPTIYAMWEKSGVFAPKGE--------GEPYAIVMPPPNANGNLHVGHALGSAIQDILVRYHRMRGYDAVYIPGADHAGFETWVVYERELEKQGKTRFNFDREDLYAQVWDFVAARRGDMELQLRAIGVSADWDHLVFTLDEKVIDTVYDTFEAMW-------------------------------------------------------------------------------------------------------------------------------------------------------------------------------------------------------------------------------------------------------------------------------------------------------------------------------------------------------------------------------------------------------------------------------------------------------------------------------------------------------------------------------------------------------------------------------------------------------------------------------------------------------------------------------------------------------------------------------------------------------------------</t>
  </si>
  <si>
    <t>05CA4@bactNOG,1CFPA@therNOG,COG0525@NOG</t>
  </si>
  <si>
    <t>MKLSTTYDPNNFETTIYEMWEKAGAFKPKGE--------GEPYSIVMPPPNANGNLHVGHALSFQLEDMLVRYYRQQGRDTLYIPGADHAGFETWVVFERQLAKEGKSRFDYTREELYSQVWDFVEKNRGINTVQLKALGISADWDSLCYTLDKKVINNVYATFQKMWQEGLVYRGERIINYCTEHQTGFADIEVEYKDEEGSLWYINYP------------IKEKEGKY-------IQIATTRPETMLGDTAIAINPEDRRFKDLVGLHAVVPIVNREVPIIADKYVEKGFGTGAVKITPAHDPNDFEIGQRHCLENITVIGFDGKITN-TLDEYNGLSVKEARKKIIDQLQKDGLLVRTEKINHAVGHCYKCGTVIEPLLKEQWFVKMKPLVNKALSHIEDDEIKFFPESAKRNVLNYLKNLKDWNVSRQIAWGIPIPAFQNKE---DPKDWIFNTRVTEPEIEIDGKTYIREEDTFDTWFSSSQWPYITTDYLEHG-KNAKFYPNSVLETGSDILYGWVSRMILMGVYRTGMVPFKEVYLHGMVLDEKGLKMSKSKGNVINPMEMLAKYGSDALRIGISMSRSAAQNQAFATGNVLAGRNFCNKLWNISRYILSQLGED---YKK--IDAIVADTTADNWIVSRLDQTKKDLKQLFKDYRFSEAVELVYHFVWDD----LADWYIEASKAEKNSHVLAYVLEESLKLSHPIAPFATETIWQALPWIEDGNLLINQVQKETIKYGIIEAGSFDQLKTFITEVRSLKAKLKV--TNKKLEVNFLNDSLIKDNKNLIKIMCSLSDVVESD-NPEGIRIPSISRQAWLKVSNDTLKAYRKDLEDKINETTKSITMLEKRLGNKNYLEKAPEALVNETKNNLAESKQLFKKLSEELEQATSNQLEDKNQ</t>
  </si>
  <si>
    <t>04S0K@bacNOG,05CA4@bactNOG,0NDZP@firmNOG,COG0525@NOG</t>
  </si>
  <si>
    <t>MKFAPAYNPADFEADIYAAWEAAGKFLPKKDEIETDGKKSKRYSIVMPPPNANGNLHIGHGLTVAVEDSLTRYNRLRGRRTWYVPGADHAGFETWVVYERELEKSGRSRFSMSRDEIYNEVWNFVQSKRGDMELQLRALGASCSWQDLTFTLDENVVRRTYKTFEQMWKDGLIYRGEKLVNYCTKHQTAFADIEVEYKDENGILYEIKYPFGADVDSDAKVELLDENGEIDRVIEGGVVVSTTRPETLFGDTAVAINPNDKRYEFLHGKTLILPLTGREIPVVLDEHAEMSFGTGVVKITPAHDNDDFEVGLRHDLPRIQVIGFDGKMLPVCGEEIAGLTVEEARRKTVKMLKDAGLLVGEKKMQHSVAHCYKCGTVIEPMLKEQWFIDTSKLAKMAIERLNNNEIKFYPENKQKVLINYLEGLKDWNISRQIPWGIAIPMFHKIDPNAEGEEWVFDTRTHLFEIEIGGVKYRRDEDTFDTWFSSSHWPIVCTNW-EEG-FKNEFYPLNVMETGADILFAWVARMIMMGVYVTGEVPFTEVYLHGLVLDAKGKKMSKSKGNVINPMEMIEKYGSDAFRMGILRGRSAGLNQAFSENSVISSRNLCNKLWNVSRFVQGMVDESAADSTETSVVEYTTENAGEDWICHEINRASSILEQAMSEYRFSEAVEIVYSLVWDK----YADWFLESQKIFKNIPLLKKTLENVLMMMHPFAPFVTEVIWQNLSWTS--GMVIDAGWPETMKFDEISAMNFERMIEVVTKIRATNNSLSLLNNNKKFGLLFGEDVMAIENTLLLKFLSHVPYISSTNGTPRGLKLAIANHELYLDVTAEVVAKYKNELTEKILAVGRELDGLNSRMMNPSYVERAPAELVRETRNLIAEKEKLIEEMKMQLNVI----------</t>
  </si>
  <si>
    <t>MQLAKQYIPNDYEPNIYALWETSGALEPTGV--------GKPYSIIMPPPNANGNLHIGHALDMNLKDILIRYHRMKGDDAVFIPGADHAGFETWVVYERELTKQGKSRFDFSRDQLYSQVWNFVQEKRGNMELQLRALGVSASWKHLTFTLDDKVINTVYDTFKKMWDDNLVYRGERIVNYCTKHQTSFADIEVEHKNEKGKLWKIAYP------------TLDKIGEI-------I-IATTRPETMLGDVAVAVHPDDERYKKLVGTRILLPIVDKEIPIIADEYVDMSYGTGAVKITPAHDPNDFEIAKRHDLPLESIISPEGKMIN-VPAQFLGLTPVEARARVLEALEALELRRGETEIEHAVGHCYRCGSVIEPMIKEQWFIKTQSLAQPAIDALKKEEITFYPASKRKELIAYLEQLKDWNISRQIPWGIPIPAFVNEN---DPKDWIFDTRTNEQSIVVNGTTYIREEDTFDTWFSSGQWPYIVTDYLTDG-DLANYFPTDMMETGMDIMRAWVSRMIMLSLYRTGKVPFKEVYLHGMVNDEHNQKMSKSKGNVINPMELVAEFGSDATRMGLISGRAPAQSQAFNRGSVIAARNFCNKLWNIARFVETQIGDN----HQ--IVDLEPQTPADHWIIRQLNDAANNIAVRLEQYRFSEASETVYHTIWDD----VADWYIESSKTAINRPLLSWVLATSLKIAHPFAPFVTETIWQTLNYTD--GILMREAWPTPEKFDPIAAEQFEQLKLLVAEGRWVIAELP---GNKKYRLLYGNDSLIADNQDTIKHLMRLEAIEHTD-QPRGLRLAAANREAWLDIDSETLYQHQENLEMRLAEARQKLAGLKKRLENPTYVEKAPAHLVEETREQLAEQEKIITRLVSELEVISLK-------</t>
  </si>
  <si>
    <t>MKLSKTYQPNQYEPTIYALWETSGAFAPAGQ--------GDPYSIVMPPPNANGNLHVGHAYMIPIEDILTRYYRMQGRDTVWIPGADHAGFETWVVFERYLSSQGKSRFDYSREELYRMTWEFVERNRGQMELQLRALGASCDWSSTVFTLDKKVIETVYRTFHKLWDDGLIYRGNRIVNYCPHHRTSFADIEVEYRDEPSHLWRIVYR------------LTEGKGEI-------E-VATTRPETMLGDVAIAVHPDDPKYRELVGKTVVVPLVGREIPIVADEGVEQGFGTGAVKVTPAHDPLDFEIGQRHQLEPIQVIGPDGKMTDQVPPKYRGLTVEQAREAVVADLKTAGALHSIEDCRHQVPHCYKCGATIQPLLMKQWFINVKPLAEAARRAIEQGEVSFVPKQKASELARYYDELRDWNISRQIPWGIPIPAFQNVS---DPDDWIFDTRVEQREIVVNGRTYRRDEDTFDTWFSSGQLPFIATDYLDGG-RLSRFYPTSVMETGVDILRAWVARMIMLGLYMTGKAPFHDVFLHGLILDEHGKKMSKSKGNVVNPMGIIEKYGSDALRVGIVMNRSAGQPQAFSEASVIAGRNFCNKLWNIARYIEGKSDAKPVSNEE--IEQAQPETIYEHWILARLEQARQAIDADIAGYRFAEAMEAVYHCIWDD----LADWYIEASKASDNIAFMRRVLSIALRLVHPFAPFVSETIWTTFRGEE--SLLISQHWPSQLKFSKRQASSFDRVIELVDELRNITSQLP----PAKYCLVFDDCQMIEENQALIKSLAKLRGIRRDR-TPHGLKIVLPHSTAWLELTEEEIADYKDKLQAKLAKLKSEIYGLERRLASQGYLEKAPEQLVHETKKQLADKKRRTVHLGEQLAEIS---------</t>
  </si>
  <si>
    <t>05CA4@bactNOG,0D1HC@chloNOG,COG0525@NOG</t>
  </si>
  <si>
    <t>---------------------------------------------------------------------------------------------------------------------------------------------------------------------------------------------------------------------------------------------------------------------------------------------------------------------------------IDFDGKMIN-VPGQFVGMTALEARKRVLAALEIDELLRGEKDIEHQVGHCYKCGSVIEPLAKEQWFVKMRELADKAIDAISRQEVTFTPSNKGDIVINYLKDIKDWNISRQIPWGIPIPMFQSKT---NLDDWRYSTEVDKKEIVVDGTTYRREEDTLDTWFSSGQWPYITTDYLDAG-KLAKYYPNTVMETAGDILFAWVARMIMLGLYRTGQVPFKHVYLHGLVLDEKGIKMSKSKGNVINPMETVAKYGSDALRMGIIASRSAAQPQAFNTGKVVAARNFCNKLWNIARYTENLVGDR----TP--TVSPQLQSLADHWIARQLDEAAQSLDRQIATYHFAEAGETIYHTVWDDXXXXVADWYIEASKVEQNIDMNAYVLDTILRLTHPFAPFLTETIWQALPWHD--TILASETMPDHLEYDDIAAAAFGRLKDLVSEARYVVSELP---GNKRYGLLYMDDSLVADNIELVKKLARVTSVEHVD-RARGLRLAASGRDVWLDIDDETLYEHQANLEKRLAEERQHIRTLETRLANDNYVAKAPAALVEESRKTLREKQELITRLQNELQVVSNK-------</t>
  </si>
  <si>
    <t>MQLAKQYIPNDYEPNIYAMWETSGALEPTGL--------GKPYSIVMPPPNANGNLHIGHALDMNLKDIMIRYHRMKGDDAIFIPGADHAGFETWVVYERELTKQGKSRFDFSRDQLYSQVWNFVQEKRGNMELQLRALGISASWKHLTFTLDNKVISTVYDTFKKMWDDDLIYRGERIVNYCTKHQTSFADIEVEHKNEKGKLWQIAYP------------TLDKIGEI-------I-VATTRPETMLGDVAVAVHPDDERYKHLIGTRILLPIIDKEIPIIADEYVDMSYGTGAVKITPAHDPNDFEIAKRHDLPLESIISQAGKMIN-VPAQFLGLTPEEARARVLEALDALELRRGESNIEHAVGHCYKCGSVIEPMVKEQWFIKMEPLAKPAIDALERGEVTFYPASKSRELISYLKQLKDWNISRQIPWGIPIPAFVNEN---NPKDWIFDTRTNEQKIVVNNTTYIREEDTFDTWFSSGQWPYVVTDYLGDG-ELAKYFPTSLMETGMDIMRAWVSRMIMLSLYRTGKLPFKEVYLHGMVNDEHNQKMSKSKGNVINPMELVAEFGSDATRMGIIAGRAPAQHQAFNKGSVIAARNFCNKLWNIARFVEAQIGDN----HQ--IVELEPQTLADHWIIRQLNDAANNVAIRLEQYRFSEASETVYHTIWDD----VADWYIESSKTSINRPLLSWVLATSLKIAHPFAPFVTETIWQTLNYTD--GILMRETWPTPEKFDPIAAEQFEQLKTLVTEGRWVIAELP---GNKKYRLLYGNDSLISDNQDTIKHLMRLESVEHTD-QPRGLRLAAANREAWLDIDSETLYQHQENLEVRLAEARQKLSGLQKRLDNPTYIEKAPTHLVEETREQLAEQEKIIARLVSELEVISLK-------</t>
  </si>
  <si>
    <t>---------------------------------------------------------------------------------------------------------------------------------------------------------------------------------------------------------------------------------------------------------------------------------------------------------------------------------------------------------------------------------------------------------------------------------------------------------------------------------------------------------------------------------------------------------------------------------------------------------------------------------------------------------------------------------------------------------------------------------------------------------------------------------------------------------------FDDCQMIEENQALIKSLAKLRGIRRDR-TPHGLKIVLPHSTAWLELTEEEIADYKDKLQAKLAKLKSEIYGLERRLASQGYLEKAPEQLVHETKKQLADKKRRTVHLGEQLAEIS---------</t>
  </si>
  <si>
    <t>GC_00000013</t>
  </si>
  <si>
    <t>05CDU@bactNOG,0ENWX@cloNOG,0ND9M@firmNOG,COG0305@NOG</t>
  </si>
  <si>
    <t>Replicative dna helicase</t>
  </si>
  <si>
    <t>---MAKQKE------------VAAKIPPQSIDAEMSLLGAILIDDDVLADVSETVKPQDFYDKRHQLIFKSMMRLYEQHKPVDLLTLTEELKKTDNFETVGGSTYLTELTNYVPTAAHAASYAEIVAQKAVRRRLIKASGEISELGFDEETPTQEILEKAEAELFNVSDQTIKQDLVSIETILDESFSRIEELHRNKGQLRGIRTGYQDLDNMTAGLQRSDLIILAARPAMGKTAFVTNLAYNVATIAKLPVLFFSLEMSKQQLIDRMLADAAGVDSWNIRTGNLSDDDFAKISEAMGEMAEAPIYIDDTPALSVLGMRTKARRIAHNQTLGLIVVDYLQLMQANGNYNGNRVQEVSEISRGLKIVARELNVPVIALSQLSRSVENRTPPIPQLADLRESGSIEQDADIVTFIYRPGYYEPDNP-DVANITDLIIAKHRNGPVGKVQLYFHPERLRFMSLDKRHE</t>
  </si>
  <si>
    <t>05CDU@bactNOG,0ND9M@firmNOG,0X2F8@negNOG,COG0305@NOG</t>
  </si>
  <si>
    <t>MSEKTQTET------------IAGKLPPQNLDAEKSLIGAILIDEEVLADASEIVKPNDFYDKNHGLIFAGMMRLFEKHKPVDLLTLTDELKRKDELELIGGSAYLTELTNYVPTAAHAAAYAEMVAQTAVRRRLIKASSGITELGYDESTTTQELLEKAEAELFSVSDQSLKQDLVSLESILTDSFDRIEELHRNKGSLRGMRTGYRDLDTMTAGLQKSDLIILAARPAMGKTTLVTNLAYNVATIEKKPVLFFSLEMSKEQLTDRMLADAAGVDSWNIRTGNLSGDDFEKLSEAMGEMAEAPIYIDDTPGLSILEMRTKARRLAHEGEIGLIIVDYLQLMQATNNHNGNRVQEVSEISRGLKLIARELNVPLIALSQLSRSVESRTPPIPQLADLRESGSIEQDADIVSFIYRPGYYEPDNP-EVQNITDLIIAKHRNGPVGKIQLYFHPERLRFMSLDRKHD</t>
  </si>
  <si>
    <t>-----MSDN------------TAAKIPPQNIDAEKSLLGAILIDEDVLSDASEIVKPKDFYDKNHQTIFNGMISLYEKHSPVDMLTLTDELKRKNQLEIIGGSAYLSELTNYVPTAAHADAYANMVAQKAVRRRLIKASSEISEMGYDEEADVQEMLSKAESELFSVSDQSLKQDLVSIESILTDSFDRMEELYQNKGAIRGIRTGYKDLDNMTAGLQRSDLIILAARPAMGKTTLVTNLAYNVATIEKKAVLFFSLEMSKEQLIDRMLADAAGVDSWNIRTGNLSDEDFAKITDAMGELAEAPIYIDDKPGLSVLEMRTKARRIAHEQELGLIVIDYLQLMQGSKRNENNRVQEVSEISRGLKLVARELNVPLIALSQLSRTVETRTPPIPQLSDLRESGSIEQDADIVSFIYRPGYYEPDNP-DVANITKLIIAKHRNGPTGEVQLYFHPERLRFMSLDKRHE</t>
  </si>
  <si>
    <t>----MPTKQ------------VDAKIPPQNIDAEMSLLGAILIDDDVLADASEIVKPADFYDQRHQTVFAAMMRLYERHKPVDLLTLTDELKKKDKLELVGGSSYLTELTNYVPTAAHASSYADIVAQKAVRRRLIKASADIGEMGFNEETSTAELLEKAEAELFNVSDQSLKQDLVSIENILDESFSRIEELHRNKGQLRGIRTGYQDLDNMTAGLQRSDLIILAARPAMGKTTLVTNLAYNIATIAKLPVLFFSLEMSKEQLIDRMLADASGVDSWNIRTGNLSDDDFSKISEAMGEMAEAPIFIDDTPGLSVLEMRTKARRAMHDQPLGLIVVDYLQLMQAANNHNGNRVQEVSEISRGLKLIARELNVPLIALSQLSRSVEGRTPPIPQLADLRESGSIEQDADLVSFIYRPGYYEPDNP-EVQNITDLIIAKHRNGPTGKVQLYFHPERLRFMSLDRRHE</t>
  </si>
  <si>
    <t>----MSERT------------QKGKVPPHNLDAEKSVLGAILIDEDSLVNVIGILKPDDFYEPSHRLIFGAMLSLYEENRSVDLLTTSDILKNRKQLTEVGGSSYLSSLTNYVTTSAHLIDYAEIVATSATRRRLIAASGAIAEYGFDEESNINELIAKAESEIFNVSENEAKGDLIKLSDIILDSFERINELHKNKGALRGIPTGWRDLDNMTAGLQKSDLIILAARPAMGKTTLVTNLAYNVAKISKKAVLIFSLEMGKEQLFDRMLADAAGVDAWNIRSGNLSSEDFIKISEAMNEMDSSPIYIDDASGLSPLELRTKARRIAHREDIGLIVIDYLQLMQGNRK-NNNRVEEVSEISRALKMVAKELNVPVVALSQLSRAVESRDSKKPQLSDLRESGSIEQDADMVMFIHRPGYYEPDNP-DLKNITELIIAKHRNGPVGHIELYFHPEKLRFMSLDKKH-</t>
  </si>
  <si>
    <t>04S06@bacNOG,05CDU@bactNOG,0ND9M@firmNOG,COG0305@NOG</t>
  </si>
  <si>
    <t>MAEPAQPRSQKSTISQNDPSLFGGKVPPQNIEAEKSLLGSILLDSTTFPDILEKLKPIDFYHQIHGHIYRAMMNLYERSQPIDLVTLTSELKSMKLLKEVGGATYISNLTMVVPTAANALSYANLVEQASIRRRLIKAGTEIATKAYDSANEVGAMLGQAEKELFAVSDSNTKTDYTALSDLLVDAYDRMEMLSKNKGALRGLKTGFRDLDNKTAGLQKGDLIIIGARPAMGKTTFAQNLAYNVAGINKCGVLFFSMEMAKNEIVDRIISTTSNVDSWRIRTGNISNDDFAKIGDALGEMGEIPLYLDDTSSMTILELRNKARRAHHDHNIGLIIVDYLQLITGSDRYAGNRVQEVTEISRGLKILARELEIPVIALAQLSRGVTGRDDPRPVLSDLRESGSIEQDADLVMFLHRVDYYHQEEGYEPTNITELLVAKHRHGAIGKIELYFHPELLRFMNLDKTRE</t>
  </si>
  <si>
    <t>--MADKSEE------------VKGKIPPQNLDAEKSLLGAVLIDEEVLADAAEITHPSDFYDKNHGLIFAGMMRLFEKHKPVDLLTLTDELKRKDELELVGGSAYLTELTNYVPTAAHASAYAEMIAQAAVRRRLIKASGDISELGYDESTTTQELLEKAEAELFSVSDQSTKQDLVSLESILTDSFDRIEELSKNKGSLRGVRTGYRDLDNMTAGLQKSDLIILAARPAMGKTTLVTNLAYNVATIEKNPVLFFSLEMSKEQLVDRMLADASGVDSWNIRTGNLSDEDFAKLSEAMGEMAEAPIYIDDTPGLSVLEMRTKARRIAHENQLGLIIVDYLQLMQANGNHNGNRVQEVSEISRGLKLIARELNVPLIALSQLSRSVESRTPPIPQLADLRESGSIEQDADIVSFIYRPGYYEPDNP-EVQNITDLIIAKHRNGPVGKVQLYFHPERLRFMSLDRKHE</t>
  </si>
  <si>
    <t>MSEKTQTET------------IAGKLPPQNLDAEKSLIGAILIDEEVLADASEIVKPNDFYDKNHGLIFGGMMRLFEKHKPVDLLTLTDELKRKDELELIGGSAYLTELTNYVPTAAHAAAYAEMVAQTAVRRRLIKASSGITELGYDESTTTQELLEKAEAELFSVSDQSLKQDLVSLESILTDSFDRIEELHRNKGSLRGMRTGYRDLDTMTAGLQKSDLIILAARPAMGKTTLVTNLAYNVATIEKKPVLFFSLEMSKEQLTDRMLADAAGVDSWNIRTGNLSGDDFEKLSEAMGEMAEAPIYIDDTPGLSILEMRTKARRLAHEGEIGLIIVDYLQLMQATNNHNGNRVQEVSEISRGLKLIARELNVPLIALSQLSRSVESRTPPIPQLADLRESGSIEQDADIVSFIYRPGYYEPDNP-EVQNITDLIIAKHRNGPVGKIQLYFHPERLRFMSLDRKHE</t>
  </si>
  <si>
    <t>---MADKGN------------ANGKIPPQNLDAEKSLLGAVLIDEEVLADAAEITHANDFYDKNHGLIFAGMMRLFEKHKPVDLLTLTDELKRKDELEMVGGSAYLTELTNYVPTAAHASAYAEMVAQTAVRRRLIKASGDISELGYDESTTTQELLEKAEAELFSVSDQSTKQDLVSLESILTDSFDRIEELSKNKGSLRGVRTGYRDLDNMTAGLQKSDLIILAARPAMGKTTLVTNLAYNVATIEKKPVLFFSLEMSKEQLVDRMLADASGVDSWNIRTGNLSDNDFAKLSEAMGEMAEAPIYIDDTPGLSVLEMRTKARRIAHENQLGLIIVDYLQLMQANGNHNGNRVQEVSEISRGLKLIARELNVPLIALSQLSRSVESRTPPIPQLADLRESGSIEQDADIVSFIYRPGYYEPDNP-EVQNITDLIIAKHRNGPVGKVQLYFHPERLRFMSLDRKHE</t>
  </si>
  <si>
    <t>GC_00000014</t>
  </si>
  <si>
    <t>05E4Y@bactNOG,0ENPX@cloNOG,0ND70@firmNOG,COG1418@NOG</t>
  </si>
  <si>
    <t>Endoribonuclease that initiates mRNA decay (By similarity)</t>
  </si>
  <si>
    <t>05E4Y@bactNOG,0D1AE@chloNOG,COG1418@NOG</t>
  </si>
  <si>
    <t>05E4Y@bactNOG,0ND70@firmNOG,0X21Y@negNOG,COG1418@NOG</t>
  </si>
  <si>
    <t>-MFIPIALSIIAGLVCGSGFVLVYNKKNESGGKAKAEDLIRKAKNEAADIVLKAKKEAGSIADKSQQEEEARRKDWRQTEKRLSERETSLDNRFDQLEKRSEKLTNKEREIDDLKLEIHQIRDKQQEKLEKIAGLTKLDAKDKLIKMTEKDIKDDLVGLITKEQKELRRDIDETAQALLVTAMERMSSEVTADRTVTALKLPDDEMKGRIIGKEGRNIQALQRATGVDIMVDDTPGMVVLSSFDPIRRQVARYALERLMKDGRINPSSIEDAVAKAEREIEKEVVRAGEDAAREVGVIGIPHEILHLLGELKFRTSYGQNVLLHSIEMAHMAGMIAEEIGADVRVAKTATLLHDVGKAVTHKIEGKHAEIGAELAKKYGLSDRVTHAIAAHHNDIEPTTVEAIIVKIVDAISAARPGARNISAENFAERMKELENIATGFNGIDKAYAISAGREIRVIVEPKQIDDLTALKLARDIAEKIEATMSYPGVIKVNVIRETRAIEYAK</t>
  </si>
  <si>
    <t>GC_00000015</t>
  </si>
  <si>
    <t>01VM1@aproNOG,08KR5@bactNOG,0XQIY@NOG,176D2@proNOG</t>
  </si>
  <si>
    <t>Type iv secretory pathway vird4</t>
  </si>
  <si>
    <t>-----------------MPLVGILSILTWRNYHSLNDPGD-AYDYVLLALEIPRDNDKKELSAEQLFASLHGILRDKQELHRATGVQEHLSFEIASVGGQIRFYVRTPKHLQNFVEGQIYAQYPTVQIQPAEEDYADGINAHRATAVDELVLTDNEFLPIRTFQAFDVDPLAGITAALTKLG-SNDEEIWVQILVRPIPDSWQKDSAKYVARYRS-GFGSSLRS--GAFYYVLQALEALWQPPEG----NDKNAELSDRDKLRISEMEKKSQKLGYKVCIRLAYLGHDQDSARIQMNAVASAFKQFNSTSLNGFKLATQPRYDRAALDLCAKRSFPDGTGFILNIEELASVFHLPHMNVETPSVVWANSKTAEPPTNLPVLDGDPV-HDRDISAFGLTNFRGMQKQFGILRADRSRHMYIIGQTGTGKSGLLELLALSDIYHNQGYAIIDPHGDFATDNLKFIPSSRVNDVVYFNPADTDHPIGFNPMEVYDPNQRNNISSEIIGVMKRMFGESWGPRLEYILRHTLLALLEYPDTTMLDINRMLTDKDFRSRVLSQVKDTVVLQFWRVEFAGWNERYVSEAIAPVLNKVGAFVANPVIRNIIGQPKSSFNIRQIMDEGKILIVNLSKGLIGEDNAAILGSFLVTKIQLAAMSRSDIPRIEDRRPFYLYVDEFQNFATDSFAVILSEARKYGLNLTVANQYISQMEDTVRDAVFGNVGTMVSMRVSPEDAPILAQQFAPNFEAQDILQMNNRHLVCGMMINGEKMPAFSGTTLKLPEAGKGYIDQIIEHSRANYTRPKAEVEAEIAELVTPPMGLMSRTARDKA------------------------KKALKEQQQAAAQSTANQLKNISSLMAQIRQTAQAGDPDSMKIEPTHETSSKNSGNSNGGSGSNKARSGSSQAGQGSRGSQNQGNKNQPKKNK----------------NKTNKHNRGADKGGQPSQPTPAAPVSQ------PSSPTSYVRPSR----------------------------PLP----------------------QPHPSQPAKPDKPASVAPPTTQVHEIRFH--</t>
  </si>
  <si>
    <t>MSFITSVIALLLQWYVWGPLVIVLLYLTWRNYRSIDVIK--NVESVLLTLEIPKTNDKSELAAEQMFASLHGILRDARELKANNGYQEHLSFEIASVGGRIQFYVWTPKSLQSFVEGQIYAQYPQVQIHKAEEDYVAHERHHSVVYTSEITLTDKEFLPIKTFQSFEVDPLAGITGTLAKLE-DTDEEIWIQMLVRPVADSWHKEADAWIQSVKA-G-GFNLFGTDGIGKWIAGLFSALWQPPEQAGASGGP--ELSERDKTRISEAEKKATKLGYQVKIRVAYLGERTSDAKLRMQGIIGTFKQFNSTNLNGFK-MSNDSFAKEALAKYKTRLFAD-RGYLMNIEEVASVYHLPHTNVETPNIVWASTKTAEPPPKLPVLTGDPA-HDENISAFGMTNFRGINHQFGMLRYDRSRHVYIIGQTGAGKSGLLELFALSDIFHGQGYAIIDPHGDFAINNMRFIPGSRLQDVVYFNPADTQYPLGFNPLEVTNPSQKTNISSEVIGVLKRMFGDSWGPRLEYILRYTILALLDRPETTMLDITRMLTDKKFRKDTLSYCKDTVVLQFWNVEFASWTDKFQAEAIAPVLNKVGAFTANPVIRNIIGQPKSTFNIRQIMDEGKILVVNLSKGLIGEDNAGILGSFLVTKIQLAAMSRSDIPDIKDRRPFYLYVDEFQNFATDSFATILSEARKYGLNLTVANQYISQMEETVRDAVFGNVGTVISFRVSADDSPILAKQFEPQFEPNDLLQMHNRNFIINMVINGEKAPAFSAKTLNLPVAQDDNTGRIIQWTRDNYSRNRSDIEADIANRILPPENLVVKKPGPAY-------------------------TPPKTPEQRAADRAARQAAKQS--------------------QEQTQPIAKQPSVKLDKGAVGLLQIDHGQNNKDTSKAANDNDTAKTNAAA-----------------KLAADEETEKVNTAASDK------------------------------------------------------P------------------------KRKRTRSRRRKTPTAATSNS-----------</t>
  </si>
  <si>
    <t>--MIQWLFTFFTQWYIWMPLVGILSILTWRNYHSLNDPGD-AYDYVLLALEIPRDNDKKELSAEQLFASLHGILRDKQELHRATGVQEHLSFEIASVGGQIRFYVRTPKHLQNFVEGQIYAQYPTVQIQPAEEDYADGINAHRATAVDELVLTDNEFLPIRTFQAFDVDPLAGITAALTKLG-SNDEEIWVQILVRPIPDSWQKDSAKYVARYRS-GFGSSLRS--GAFYYVLQALEALWQPPEG----NDKNAELSDRDKLRISEMEKKSQKLGYKVCIRLAYLGHDQDSARIQMNAVASAFKQFNSTSLNGFKLATQPRYDRAALDLCAKRSFPDGTGFILNIEELASVFHLPHMNVETPSVVWANSKTAEPPTNLPVLDGDPV-HDRDISAFGLTNFRGMQKQFGILRADRSRHMYIIGQTGTGKSGLLELLALSDIYHNQGYAIIDPHGDFATDNLKFIPSSRVNDVVYFNPADTDHPIGFNPMEVYDPNQRNNISSEIIGVMKRMFGESWGPRLEYILRHTLLALLEYPDTTMLDINRMLTDKDFRSRVLSQVKDTVVLQFWRVEFAGWNERYVSEAIAPVLNKVGAFVANPVIRNIIGQPKSSFNIRQIMDEGKILIVNLSKGLIGEDNAAILGSFLVTKIQLAAMSRSDIPRIEDRRPFYLYVDEFQNFATDSFAVILSEARKYGLNLTVANQYISQMEDTVRDAVFGNVGTMVSMRVSPEDAPILAQQFAPNFEAQDILQMNNRHLVCGMMINGEKMPAFSGTTLKLPEAGKGYIDQIIEHSRANYTRPKAEVEAEIAELVTPPMGLMSRTARDKA------------------------KKALKEQQQAAAQSTANQLKNISSLMAQIRQTAQAGDPDSMKIEPTHETSSKNSGNSNGGSGSNKARSGSSQAGQGSRGSQNQGNKNQPKKNK----------------NKTNKHNRGADKGGQPSQPTPAAPVSQ------PSSPTSYVRPSR----------------------------PLP----------------------QPHPSQPAKPDKPASVAPPTTQVHEIRFH--</t>
  </si>
  <si>
    <t>MSFFIDFIQLVLSPWVWVPVCIILGFMTWQNNRRVKEVL--SVDSTLLVLEIPKTNDKSELAAEQLFASLHGILRDSNELRKSGGVQEHLSFEIASVRGQIRFYVWMPKTLQSFVEGQIYAQYPSVQIHEASEDYVANERTHKVIHTAEITVTDSQYLPIKTFQNFEVDPLAGITGTLAKLE-DTDEEIWVQVLTRPVADSWHKESYNWIEKVKN-GGGFSLLD-GGGFKWLATIFEALWKVPEP-GEGGSVK-ELSERDKSRIAEAEKKAAKLGYQIKIRLAYLGDSQSNARLRMQAIVGTFKQFNSTNLNGFT-VTNSSFDKESINAYRSRLFTD-DGFILNIEELASVFHLPHTNVETPNIVWASTKTAEPPAKLPVITGDRA-NDENISAFGLTNFRGINHQFGMLRYDRSRHVYIIGQTGAGKSGLLELFALSDIFHNQGYAIIDPHGDFAINNMKFIPPSRLKDVVYFNPADTAYPVGFNPLEVTDPNMKSNISSEVIGVLKRMFGESWGPRLEYILRYTILALLDRPEPTMLDIARMLTDKKFRKETLEYCKDTVVLQFWKQEFGQWGDKQVNEAIAPVLNKVGAFTANPVIRNIIGQPKSTFNIRKIMDEGKILVVNLSKGLIGEDNAGILGSFLVTKIQLAAMSRSDIPDVKDRRPFYLYVDEFQNFATDSFATILSEARKYGLNLTVANQYISQMTETVRGAVFGNVGTMISFRVSAEDAQILAQQFEPQFEPGDLLQMHNRHFIINMVIKGEKAPAFSATTLNLPPAGVDNSEAIIANSRQFYARNRQDVEEAIDKIIQPPETLKKPAKAPSP----KTQQSTHPRKMPVIP-----TATPNKPRIVREESPASNNTKKAP---DIKNDGQLHPIHQIKTPPKKPPVNKDGVQIIQKKDEVILNLRGVDSSIAKANSTSADTKNSVESQN---------------ISNSNKSQETTIKNKQPQDTK-------------DSNLVKEPNTAA----------------------------PK-----------------------KRRRRRKRKPNQPNTTAESSSSKEQKTSSDQ</t>
  </si>
  <si>
    <t>------MITLLLIIFLLLVIVGAL-YLAKSILKTPEEFQEADFESTLLVLDVPRNNDKTEMAAEQFFASLHGILRDENELK-AGYMQEHLSFEISSINGQIRFYVWVPKKRRVFVESQIYSQYPTVQIREADEDYTKHADTAKIVYTGELHLTDNDVLPIQTFRNFDVDPLAGITAALAKAD-SVGEDLWIQILARPIHDDWHKKSSAWVSEVKAGGKTGTNPLLA-----FLKLFRLLWETPEA---KPDEVVALSERDKGRISAVEEKAHKLGYSIKIRLAYVGVSEENARLRLQALSSTFKQFNSTNLNGFTNLTNTSWDKSSVEKFKTRKLES-MGFILNIEELASLYHLPHTNVETPNIVWANAKTAEPPVNLPVIIPNDAKHNQGISPFGVTNFRGINLQFGINRRDRGRHIYIIGQTGAGKSGLLELLALSDAINDEGYAIIDPHGDYAINNMKFIPKHRVKDVIYFNPADIEHPLGFNPLELHDPSQKPQVLSEVIGVMKRMFGYSWGPRMEHILRFTILALLDRPETTFLDIQKILTDDKFRKDTLAYCTDVSVLNFWKAEFGQMNEKMRTEAISPILNKVGAFTANPIIRNIIGQPHSSFNIRKIMDEGKILVINLSKGLIGEDNAATLGSFIVTKIQVAAMSRSDIPRVEDRRPFYLYVDEFQNFATESFSVILSEARKYALNLTVANQYINQMEDVVRDAVFGNVGTTISFRVSPEDAPILAKQFEPQFDAEDLVQMNNRNFVTSMMIQGEKVPAFSGVTLDLPKASEDYSEEIIENSRRNYSRGREEVELMIRNTVAIPDSLSNKLHKETQALMNEQKKNLPKQTQASMISGAYDANPLKPLERKKPYSRIAENIPPAPTPKSDSNETSKQVTKAPQPQSQIEPLANNTPKSPWQPLSNIKNLIKEESSLNTNTSSSNQDRAKALTTTSTSIPSAIKDNRIEPNSNSNSDNTTNTTNSVPSTETAPQRSNELRDGVIQLADSIFSETTKDGGSILHLRKHREDFCVIPKPGEKPICGPLDELQKRGLVSGNLDQIKTANPAQTPNKKRKRRRKKPNTYNPNQVNNRPNINTTK</t>
  </si>
  <si>
    <t>--MIAELVHFILMPIVWLPIVGVLGYLTYKNYKKINQLKTLNLESVLLMLEIPKNNDKKELSAEQMFASLHGILKDTELLRQSGTAQEHLSFEIVSSGGQIRFYVYVPKTLQSFVEGQIYAQYPSVQIHVVDKDYTETVHSHNVVYSSELSLTENEVLPIKTFDTFEVDPLAGITGTLAKLNPDSNEELWIQILTRPVADSWHQKTDAWVKAQKNPASSLKLFNID--WTWLAELLSALSTPPSGGSGSPKPAVELSERVKSQISAAETKATKLGYQVKIRLAYLGDSEINAQLDMQALVGTFKQYNSTNLNGFK-SIGGSFNREDLEAYKLRQFTD-EGFILNISELASVYHLPHTSVETPNIVWATSKTAEPPAKLPLITGIAS-NDENISAFGLTNFRGINHQFGMLRRDRSRHIYIIGQTGAGKSGLLELFALSDVFYNQGYCIIDPHGDFAVNNLRFVPASRVKDVIYFNPADTQFPVGFNPLEVSDASKKPNVCSEVIGVLKRMFGDSWGPRLEHILRYTLLALLDRPETTLLDISRLLTDKEFRKETLDYCTDVTVLQFWKHEFGQWNDKQINESIAPVLNKVGAFTANPIIRNIIGQPKSTFNVRQIMDEGKILVVNLSKGLIGEDNAGILGAFLVTKIQLAAMSRSDIPEVENRRPFYLYVDEFQNFATDSFAVILSEARKYGLNLTVANQYISQMTENVRNAVFGNVGTTISFRVSADDAPILSKQFAPVFDESDLIQMNNRHFVISMIIGGEKVPAFSATTLNIPHSPHDNFDQIVAHSREYYSHPRAEIERQIRETIEQSEKYKQELSNSGR----QPADKAPRENLPTLTFINGKPSMSAKPFDTKKFSPNSVTNQQKPGLKDLKEILEAKTSAQTHSEPQSQSTTQNQTKTPEQGNTPLFVNHGASTPVITQNSTPASTKNPIPTSAPISNPVATPVNSPTISNTINAAPEASEQASQPNTANHQPDSTGNHAQASENALNSALSTSS----------------------------PTPNGGTHESHAKPQGNRNFKNRNFRNRNNFKKKGNKPTSVSGPKPTPIN------</t>
  </si>
  <si>
    <t>--------------------MAVLMFLTWRNYRKIEDFT--PVESVLLVLEIPRTNDKQELAAEQLFASLHGILRDNKELRLSGGHQEHISFEIASVNGQIRFYVWVPKTLQSFVEGQIYSQYPTVQIHQADEDYTEHERDHEVAYSTELTLTTDEFLPIRTFQNFEVDPLAGITGTLAKLE-TTGEELWIQVLVRPIPDDWQNAADRYINSIKN-GRMFSLPGFGGSMQWLIGVLGALWQPPEQ-GANQSTAVELSDRDKTRISEAEKKATKLGYEVKIRLVYMGESQTNAKLRMQALVGTFKQFNSTNLNGFH-AVKSAFGKEFIDKYRKRSFIG-DGFILNIEELASVFHLPHTNVETPNIVWASSKTAEPPSKLPVLTGEDI-NDDQISAFGVTNFRGISHQFGMLRYDRSRHVYIIGQTGAGKSGLLELFALSDIFHNQGYAIIDPHGDFAINNMKFIPGSRLNDVIYFNPADTAYPLGFNPLEVTNPNQKTNISSEIIGVLKRIFGDSWGPRLEYILRYTILALLDRPEATMLDITRMLTDKEFRKETLTYCQDTVVLQFWNVEFASWNDKFVAEAIAPVLNKVGAFTANPIIRNIIGQPKSTFNIRQIMDEGKILIVNLSKGLIGEDNAAILGSFLVTKIQLAAMSRSDIPDVRDRRPFYLYVDEFQNFATDSFATILSEARKYGLNLTVANQYISQMSNTVRDAVFGNVGTMISFRVSADDAPILAKQFEPNFEAIDLLQMHNRNFVVNMVIGGEKTPAFSARTLELPPSQADNTPHIIEHSRRMYSRNREDVEKEIDAAIKPVRNQKKQPAKPQP----------------------------------QPANNAPAVNSQ---------------------PEKQQPAAND--------GEVVLQIRGND----------------------------------------NAPTETAINTVTPLASA------------------------------------------------------------------------------TPKRRRRRRKKSTTAA---------------</t>
  </si>
  <si>
    <t>---------MLLQWYVWIPIVAILSFLTWRNYQRADEFE--PAESVLLILEISKANDKKELAAEQLFASLHGILRDKKELRLSGGQQEHISFEIASVNGQIRFYVWTPRTLQSFVEGQIYSQYPTVQIHQADEDYTEHERSHEIAYSAELTMTASEFLPIRTFQSFEVDPLAGITGTLAKLE-TTGEELWIQVLTRPITDDWQHAADRYIDNLKN-GRILSLPGFGDGMQWLVSLIGALWQPPEP-GENGAKTVELSERDKTRIAEAEKKSQKLGYEVKIRLAYLGESQTNAKLRMQALVGTFKQFNSTNLNGFK-ATKSAFGKEFLNKYRRRAFYG-EGFVLNIEELASVFHLPHTNVETPNIVWASAKTAEPPSKLPVLTGSDA-NDDQISAFGVTNFRGINHQFGMLRYDRSRHVYIIGQTGAGKSGLLELFALSDIFHNQGYAIIDPHGDFAINNMKFIPGSRLNDVVYFNPADTAYPLGFNPLEVTNPNQKTNISSEVIGVLKRMFGESWGPRLEYILRYTILALLDRPETTMLDITRMLTDKNFRKETLGYCRDTVVLQFWNVEFASWNDKFVAEAVAPVLNKVGAFTANPIIRNIIGQPKSTFNIRQIMDEGRILIVNLSKGLIGEDNAAILGSFLVTKIQLAAMSRSDIPDIRDRRPFYLYVDEFQNFATDSFATILSEARKYGLNLTVANQYISQMNETVRDAVFGNVGTMISFRVSADDAPILAKQFEPNFESVDLLQMHNRNFVINMVIGGEKTPAFSARTLELPPSQADNTPHIIEHSRRMYSRSREDIEREITAAIMPNHRPKNQPAQPRP--------------------QAVAAAALAQPVKKTASQPAQKTNSAA------------------NTQPATPQAATNS-------GEVILQIRGNNT--------------------------------------LNKPADSTNPAATT----------------------------------------------------------------------------------TPKKRRRRRKKNT------------------</t>
  </si>
  <si>
    <t>MQIISWIIGTLLQWYVWMPIVAVLVFLTWRNYRRIEEFT--PVESVLLVLEIPRTNDKQELAAEQLFASLHGILRDNKELRLSGGQQEHISFEIASVNGQIRFYVWVPKTLQSFVEGQIYSQYPTVQIHQANEDYTEHERDHEVAYSTELTLTTDEFLPIRTFQNFEVDPLAGVTGTLAKLE-TTGEELWIQVLARPIPDDWQHAADRYINNIKS-GRGLSLPGLGGSMQWIVGILGALWQPPEQ-GVGQSTAVELSDRDKTRISEAEKKATKLGYEVKIRLVYMGESNTNAKLRMQALVGTFKQFNSTNLNGFR-AFKGAFGKEFLEKYRKRAFYG-DGFILNIEELASVFHLPHTNVETPNIVWASAKTAEPPSKLPVLTGNDA-NDDQISAFGVTNFRGISHQFGMLRYDRSRHVYIIGQTGAGKSGLLELFALSDIFHNQGYAIIDPHGDFAINNMKFIPGSRLNDVIYFNPADTAYPLGFNPLEVTNPNQKTNISSEVIGVLKRMFGDSWGPRLEYILRYTILALLDRPEATMLDITRMLTDKEFRKETLGYCRDTVVLQFWNVEFASWNDKFVAEAIAPVLNKVGAFTANPIIRNIIGQPKSTFNIRQIMDEGKILIVNLSKGLIGEDNAAILGSFLVTKIQLAAMSRSDIPDVRDRRPFYLYVDEFQNFATDSFATILSEARKYGLNLTVANQYISQMSETVRDAVFGNVGTMISFRVSADDAPILAKQFEPNFESIDLLQMHNRNFVINMVIGGEKTPAFSARSLELPPSQADNTPHIIEHSRRMYSKSREDVEREISDTIMPNRNQKKQ----------------------------------------AVPKPNPQTNSQ---------------------PNKTQPSIDS--------GEVVLQIRGNNG--------------------------------------LDKPKSSSEVATTPESTATT----------------------------------------------------------------------------TPKRRRRRRKKSTTQ----------------</t>
  </si>
  <si>
    <t>MSFVLSVVSLLMQWYVWMPIVLVLGYMTWRNYRSIDAVK--NIESVLLMLEIPKTNDKSELAAEQMFASLHGILRDARELRANGGYQEHLSFEIASVGGRIQFYVWTPKALQSFVEGQIYAQYPQVQIHTAEEDYVTHERHHTVVYTSELSLTDREFLPIKTFQSFEVDPLAGITGTLAKLE-DTDEEIWIQMLVRPVRDDWHKAADSWITSIKT-G-GFNLFGQGGGGRWAASLFEALWAPPEQ-GTGAAK--ELSERDKTRIAEAEKKATKLGYQVKIRVAYLGESVSDARLRMQGIVGTFKQFNSTNLNGFK-MTNDSFAKEALAKYKTRLFAD-RGYLMNIEEVASVFHLPHTNVETPNIVWASTKTAEPPAKLPVLTGDPA-QDENISAFGMTNFRGINHQFGM-----------------------------------------------------------------------------------------------------------------------------------------------------------------------------------------------------------------------------------------------------------------------------------------------------------------------------------------------------------------------------------------------------------------------------------------------------------------------------------------------------------------------------------------------------------------------------------------------------------------------------------------------------------------------------------------------------</t>
  </si>
  <si>
    <t>GC_00000016</t>
  </si>
  <si>
    <t>05CII@bactNOG,0D1F6@chloNOG,0G6R5@dehNOG,COG0322@NOG</t>
  </si>
  <si>
    <t>The UvrABC repair system catalyzes the recognition and processing of DNA lesions. UvrC both incises the 5' and 3' sides of the lesion. The N-terminal half is responsible for the 3' incision and the C-terminal half is responsible for the 5' incision (By similarity)</t>
  </si>
  <si>
    <t>05CII@bactNOG,0D1F6@chloNOG,COG0322@NOG</t>
  </si>
  <si>
    <t>-MNQALADKLKTLPASPGVYFHKDQSGEVIYVGKAAVLKNRVRQYFNNSP-KDLKTAKLVQHIAMTDWIETDSEIDALFLENEMIKRYLPKYNILLRDDKNNSYVRIDFHDEYPLVTTTRAPADDGADYIGPFYGGAPLRKALRYLRKTFPYLTKPGDRQ--SALLKQLGLVPSGS-----SADYRADLHQLVRYLKGGRVKLQREITGEMKQASDRQDYETALRLRNKLTSLNELRRQIIFGRDEFMDISKDKALMEAKQLFQLADIPRRLECYDISHQSGQNVVGAMVVATNGVADKREYRKFQIRRHRNDDFAAMAEVMERRFSPRHL-SWGMPDLIIVDGGEPQL----RAIHRLVLDIPLIGLAKRNDELIVSKHYSHI--RPEGIQHLLANPEPGVLVADRGDYYSLNFHLGAHHSASHSFTMLGETT------------------VNRYTDLLKLLQRLRNESHRFAISYHRSLKTKGQTGNLLESIPGIGPATRRKLLRHF----------------------------------------</t>
  </si>
  <si>
    <t>05CII@bactNOG,0NDRN@firmNOG,0X1VF@negNOG,COG0322@NOG</t>
  </si>
  <si>
    <t>-MNKQLQQKLKNLPRTPGVYFHKSASGEIIYVGKAAVLKNRVRQYFQSSKDFGAKTRALVAEIYDTDWIETESEIDALFLESEMIKRYMPRYNILLRDDKSQTFVRIDMKSEWPTVSFTRNPADDGAEYIGPFYNGFALKKALRYLRRVFPYLTRQRRPGQ-SKLDEDLGLSPRLSDG---PAAYKANLRKLISYIKGNRKAIAAELERDMKTAAGLHDFERAADLRNKLSAMRELQRRVCFGDKEFLDISKDKALADLAKLLGLKDIPARIEGYDISHMSGRQVVASMVVFTNGASDRAEYRKFKVS-EKNDDTGNIYETIFRRLSERNVKSWGRPGLMLIDGGKGQLVAAINARDERGVDVPIISIAKREEEIIIHKTKSCV--DLSYIQQLQCTPNQNVAVFEDKDIYVINLHPGQRNASSHSKNLRAADDSLVMSAQVQVLNSDNINTLFASTDIIKLFQRIRDESHRFAVSYHSTLKRKNATKSILDDIHGIGPKTKRKLLRHFGSLGNIKKASIEDISKITNDSLAKKIKNSLRDA-------</t>
  </si>
  <si>
    <t>-MNAALKEKLKTLPRTPGVYFHKSKDDEIIYIGKAAILKNRVRQYFQSKADMDVKTRALVAEINDTDWIETESEMDALFLESEMVKRYMPRYNILLRDDKSQTFVRIDMKSEWPTVTFTRNPADDGATYIGPFYSGFAVKKALRYLRKIFPYYIKPPKRER-MNLEEQIGLAPSADMT---SQEYKKSLRKLIRYIEGGRMKIAKEIECDMKRAARSQEFETAAQLRNKLSYMHELQRRIMFGDREFLDISKDQALAQLAQLLGLQSPPARIEGYDISHMSGTNVVASMVVFTNGVSDRAQYRKFKMHVQRNDDTANMRETIRRRFSAKNVKAWGMPDLLLIDGGKGQLNAVLCELEVLGVNVPAIGVAKRDEEIVIAKGRSPI--DESYIEKMVAKPTPGAVVIDSSGYYFVNLHVGRQNAGSHSKNLRGGDA------------------PSPYEDTIKLFQRIRDEAHRFAVSYHTTLKRANATKSVLSTITGVGSATQKKLVRAFGSVRGVQTASEEQLRTVVNPVLAARIRATFMDNGSKL---</t>
  </si>
  <si>
    <t>05CII@bactNOG,0EPAR@cloNOG,0NDRN@firmNOG,COG0322@NOG</t>
  </si>
  <si>
    <t>-MNKALEKKLKTLPSSPGVYFHKDKAGEIIYVGKAAVLKNRVRQYFQKSKVMDSKTLALVKEIYDTDWLVVDSEMDALFLEGQMIKRYKPRFNILLRDDKSETYIRINLNDDIPYISYTRIPLDDGATYIGPYYNAYPVKKALRLLRKLFPFYDKPVKEGKRPDLYEFIGLAPGVLGGKTSKEEYKKNLKRLIKIIGGNKKTIIQDLTFEMNDLAKLNRFEEAAKVRDKISYLKSLDRKILFSDQEFLDISKDQALEDLRVLLGLKDIPRRIEGYDISHMSGTNVVASMVVFKNGASDRAEYRKFKTKIEHNNDFYNMHETIYRRLSQKNIKSFGMPSLMLIDGGKGQLDAAIRARNEREIDLPFIGLAKKYEEIVIDKKRSGV------VLNKKKLAELKGVIRESENFYLIDIP--------------------------------------NNSHIVKLLERIRDESHRFAVSYHTVLKRKGQTEGILEEIPGIGPKTRSKLIRKFGSVSGVINADLSELSKIVPRSKAEIIKKYLGR--------</t>
  </si>
  <si>
    <t>MISAELKAKLKTLPSSPGVYFHKNREEEVIYVGKAAVLKNRVRQYFQNTE-KDPKTEALVAEIYDTDWLIVDTEMDALFLESEMIKRYMPKWNILLRDDKTVSYVRINM--------------------------------------------------------------------------------------------------------------------------------------------------------------------------------------------------------------------------------------------------------------------------------------------------------------------------------------------------------------------------------------------------------------------------------------------------------</t>
  </si>
  <si>
    <t>-MNQALQAKLKTLPRTPGVYFHKSASGEVIYVGKAAVLKNRVRQYFQDSRGRDNKTMALVAEIFDTDWIETESEVDALFLESEMIKRYMPRYNVLLRDDKSQMYVRIDMKSDWPTVSFTRNPADDGADYFGPFYNGFALKKALRYLRRIFPYLTHQRRPGQ-SKLDEDLGLSPKLSEG---PDAYKAGLRKLISYIKGNRKAIAVELERDMKTAAGLHDFERAASLRNKLRAMQELQRRVMFGDKEFLDISKDMALADLAKLLGLKNIPVRIEGYDISHMSGRQVVASMVVFTNGASDRAEYRKFKVG-EKNDDTGNMYEVIFRRLGERNIKSWGCPDLLLIDGGKGQLSAAIKARDERGIKLPIISIAKREEEIIIHKTGSQI--DMSYIEELQKSIHQDIAIYEDNDVYVVNLHPAQRNAGSHSKNLRGSAI------DDGSSRDNFTKSSIATTDIVKLFQRIRDESHRFAVSYHTALKRQNQTKNQLEEIPGIGPKTRAKLLRKFGSVKKIIEADYAELQAEVGSKKANLIKRLS----------</t>
  </si>
  <si>
    <t>-------------------------------------MKNRVRQYFQDSRGRDNKTMALVAEIADTDWIETESEVDALFLESEMVKRYMPRYNVLLRDDKSQMYVRIDMKSEWPTVSFTRNPADDGAEYFGPFYNGFALKKALRYLRRIFPYLTRQRRPGQ-SKLDEDLGFSPRLSDG---SAGYKANLRKLISYIKGNRKAIAAELERDMKTAAGLHDFERAADLRNKLRAMRELQRRVCFGDKEFLDISKDKALADLAKLLGLKDIPARIEGYDISHMSGRQVVASMVVFTNGASDRAEYRKFKVS-EKNDDTGNIHQTIFRRLSERHLKSWGRPDLLLIDGGKGQLAAAIKARDERGVTVPIISIAKREEELLIHKIGSQI--DTAFIEYIQSQPRADIAIHEDGDIYVVNLHPSQRNAGSHSKNLRASTE------QNHKEHSKTDKNTLATTDIVKLFQRIRDESHRFAVSYHTALKRQQQTKNQLEEIPGVGPKTRRKLIRKFGSVTGVSRASIQELSMAIGEQKAKTVAAFLRDVLKT----</t>
  </si>
  <si>
    <t>-MNQALADKLKTLPASPGVYFHKDQSGEVIYVGKAAVLKNRVRQYFNNSP-KDLKTAKLVQHIAMTDWIETDSEIDALFLENEMIKRYLPKYNILLRDDKNNSYVRIDFHDEYPLVTTTRAPADDGADYIGPFYGGAPLRKALRYLRKTFPYLTKPGDRQ--SALLKQLGLVPSGS-----SADYRADLHQLVRYLKGGRVKLQREITGEMKQASDRQDYETALRLRNKLTSLNELRRQIIFGRDEFMDISKDKALMEAKQLFQLADIPRRLECYDISHQSGQNVVGAMVVATNGVADKREYRKFQIRRHRNDDFAAMAEVMERRFSPRHL-SWGMPDLIIVDGGEPQL----RAIHRLVLDIPLIGLAKRNDELIVSKHYSHI--RPEGIQHLLANPEPGVLVADRGDYYSLNFHLGAHHSASHSFTMLGETT------------------VNRYTDLLKLLQRLRNESHRFAISYHRSLKTKGQTGNLLESIPGIGPATRRKLLRHFGSVQQVRQSKEVELTRVVGAKLARRIKSRL----------</t>
  </si>
  <si>
    <t>-MNQVLQAKLKTLPRTPGVYFHKSASGEIIYVGKAAVLKNRVRQYFQDSRGRDNKTMALVAEIADTDWIETESEVDALFLESEMVKRYMPRYNVLLRDDKSQMYVRIDMKSEWPTVSFTRNPADDGAEYIGPFYNGFALKKALRYLRRVFPYLTRQRRPGQ-SKLDEDLGLSPRLSDG---TELYKANLRKLISYIKGNRKAIAAELERDMKTAAGLHDFERAADLRNKLRAMQELQRRVCFGDKEFLDISKDQALADLAKLLGLKDIPVRIEGYDISHMSGQQVVASMVVFTNGVSDRAEYRKFKVS-EKNDDTGNIYQTIFRRLSERHLKSWGRPDLLLIDGGKGQLAAAIRARDERGVAVPIISIAKREEELLVHKTGSQI--DTAFIEQIRSQLRTDIMVHEDGDVYVVNLHPDQRNAGSHSKNLRASME------STRHERPTAAENTLAATDIVKLFQRIRDESHRFAVSYHTALKRQQQTKNQLEEIPGIGPKTRAKLLKKFGSIKKIFEASDEDLEVEIGRQKTQLIKQASENININRQ--</t>
  </si>
  <si>
    <t>GC_00000017</t>
  </si>
  <si>
    <t>05C24@bactNOG,0D1KW@chloNOG,COG0188@NOG</t>
  </si>
  <si>
    <t>DNA gyrase negatively supercoils closed circular double- stranded DNA in an ATP-dependent manner and also catalyzes the interconversion of other topological isomers of double-stranded DNA rings, including catenanes and knotted rings (By similarity)</t>
  </si>
  <si>
    <t>MKPESKKPVEGEIIEQ------------------------------TNGASHSKSVEIRTVEDVMEDSFIRYSMSVIVDRALPDVRDGMKPVHRRIVYVMDKMGIGPTAKTVKSAQIVGEVMGKYHPHGDSSIYDAMVRMAQDWVERYPLVQGQGNFGSMDGDPPAAMRYTEAKMTRVSESLLADIDKETVDFRDTYDSTRQEPIVLPAKLPNLLLNGQVGIAVGMATNIPTHNLGEVVDATVTLIDN--PEATLDDLMKCIKGPDFPTGAVVYGGAPMRQAYATGRGSVTIRAVANIEETKRGRHQIIVSEMPYGVNKATLIEKIADLVHEKKITAISALRDESARGNVRVVIELKKDSYPKKVLNQLYKLTALQTNFHYNMLALVPSADDATRLQPRVLGLHDILNEFIKHRRQVVRRRTEYELRKAKERAHILEGYKIALDNIDEVIRTIRASKTQDEAEKALIEKFSLSVIQAKAILAMQLRRLTGLEREAIENELAELMKKIAYFEKVLADENEILRIIKEELLEIKDKYGDDRCSKIINTEVGKFSDEELIPEEDTVVLLTTENYIKRTLASDYRRQNRGGKGKRGMTTKEEDVIDQLVPAGTHDWLLFFTNRGRVFRLKAYEVPAASLAAKGVAAVNLLQLQPEEKITSIINLAKDVNV---------DEGYLFMATTKGTVKKTAIADYSNIRTNGLIAINLDEGDELRWIKQTTGKNDVIISTSAGQAVRFSEEECRPMGRAARGVRGVRLRTDDSVVGMDIV--TSADQKLLVMSANGFGKVTKVANFPSHRRGGVGVKAAVVTSKTGPIVAVQTLEKDAIEAIMISQNGQTIRVSLDDIPALGRTTQGVRVMRINDGDTVSSMGIIRDTDEGEK-------------</t>
  </si>
  <si>
    <t>04RKK@bacNOG,05C24@bactNOG,0NDT2@firmNOG,COG0188@NOG</t>
  </si>
  <si>
    <t>MKDDNQQSVEGEIL--------------------------------QPEQTHSRLLEHRTVERVMEDSFFRYSMSVIIDRALPDVRDGLKPVHRRILYSMNQNGNRSNAKFVKSARIIGDVMGKYHPHGDSAIYDSMVRLAQDWTMRYTLVQGQGNFGSMDGDPPAAHRYTEARLDKPAEELLADIEKETVDFRDNFDGSEQEPMVLPAKLPNLLLNGQVGIAVGMATSIPTHNLGELVDATVELIDN--PEATVDDLLKHVKGPDFPTGAIVYGGAPMWQAYQTGRGSVTIRAVANIEETKRGRHRIVVTEMPYAVNKATLIEKIAELVKEKKITSISDLRDESARGNVRVVIELKKDAYPKKVLNQLYKLTALQTNFHYNMLALVD------GKQPRILGLRDILSEFVKHRRSVVRRRTEFELKKAEARAHILEGYKIALDYIDEVIKTIRASKTQEEAEKSLIAKFGLSEIQAKAILAMQLRRLTGLEREAIENELRELLALIEKLKGILADEQEILNIIKNELIEMKEKYGDQRRSKMINHELGKFSDEELIPEEDSVVLLTSENYIKRTLASDYRKQNRGGKGKRGMTTKETDVIEHMIPAGTHDWLLFFTNRGRVFRLKAYEVPAASLQAKGVAAVNLLQLQPEEKITAIIKFEKDAKD---------D-GYLFMATVKGTIKKTPVKDYANIRTNGLIAIKLDDGDELRWIKRSSGNDDILISTSAGQAIRFNEKDARSMGRAARGVRGVRLRPNDSVVGMDI---ANDDRTLLVISENGYGKATKISNFPSHKRGGVGIKAAVVTAKTGPIISVKTIQQDDIEALLVSTQGQTIRVSLKDIPVLGRTTQGVRIMKTSDDDSVASVGLMSERSSNEES------------</t>
  </si>
  <si>
    <t>-----------------------------------------------------------------------------------------------------------------SAQIVGEVMGKYHPHGDSSIYDAMVRMAQDWVGRYPLVQGQGNFGSMDGDPPAAMRYTEARMTRVSEALLADIDKETVDFRDTYDATHREPVVLPAKLPNLLLNGQVGIAVGMATNIPTHNLGEIVDATVALIDN--PEATLDDLMKHIKGPDFPTGAVVYGGAPMRQAYATGRGSVTIRAVANIEEAKRGRHQIVVTEMPYGVNKATLIEKIADLVHDKKLTTISDLRDESARGSVRVVIELKKDAYPKKVLNQLYKLTALQTNFHYNMLALVETGTNPVALQPRVLGLHDILHEFIKHRQKVVRRRTEYELRKAKERAHILEGYKIALDHIDEVIRTIRASKTQDEAEKALIEKFGLSIIQAKAILAMQLRRLTGLEREAIENELAELRKKIAYFEKVLADENEILRIIKEELLEIKEKYGDERRSKIINTEVGKFSDEELIPEEDTVVLVTTENYIKRTLASDYRRQNRGGKGKRGMTTKEEDVIDQLVPASTHDWLLFFTNKGRVFRLKAYEVPAASLAAKGVAAVNLLQLQPEEKITSIINLAKDAGS---------D-GYLFMATTKGTVKKTAVSDYANIRTNGLIAINLDDGDELRWIKQTDGKSDVIISTSAGQAVRFNEEECRPMGRAARGVRGVRLRPNDSVVGMDVV--ASADQTLLVLSANGYGKITKVANFPSHKRGGVGIKAATVTAKTGPIVTVQTLESDAVEAIIISQGGQTIRVGLGDIPTLGRTTQGVRVMRLSDDDSVSSIGIMRDSGEDEG-------------</t>
  </si>
  <si>
    <t>-----------------------------------------------------------------------------------------------------------------SAQIVGEVMGKYHPHGDSSIYDAMVRMAQDWVGRYPLVQGQGNFGSMDGDPPAAMRYTEAKMTRVSEALLADIDKETVDFRDTYDATHREPVVLPAKLPNLLLNGQVGIAVGMATNIPTHNLGEIVDATVALIDN--PEATLDDLMKHIKGPDFPTGAVVYGGAPMRQAYATGRGSVTIRAVANIEEAKRGRHQIVVTEMPYGVNKATLIEKIADLVHDKKLTTVSDLRDESARGSVRVVIELKKDAYPKKVLNQLYKLTALQTNFHYNMLALVETGTNPVALQPRVLGLHDILHEFIKHRQKVVRRRTEYELRKAKEREHILEGYKIALDHIDEVIRTIRASKTQDEAEKALIEKFGLSVIQAKAILAMQLRRLTGLEREAIENELAELRKKIAHLEKVLADENEILRIIKEELLEIKEEYGDERRSKIINTEVGKFSDEELIPEEDTVVLVTTENYIKRTLASDYRRQNRGGKGKRGMTTKEEDVIDQLVPASTHDWLLFFTNKGRVFRLKAYEVPAASLAAKGVAAVNLLQLQPEEKITSIINLAKDAGS---------D-GYLFMATTKGTVKKTAISDYANIRTNGLIAINLDDGDELRWIKQTDGRSDVIISTSAGQAVRFNEEECRPMGRAARGVRGVRLRPNDSVVGMDVV--TSADQTLLVLSANGYGKITKVANFPSHKRGGVGIKAATVTAKTGPIVTVQTLESDAVEAIIISQGGQTIRVGLGDIPTLGRTTQGVRVMRLSDDDSVSSIGIMRDSGEDEG-------------</t>
  </si>
  <si>
    <t>MEENNTMRDDD-----------------------------------IKTQDHSKVLEHRTVEYVMEDSFLRYSMSVIVDRALPDVRDGLKPVHRRILYVMNKLGLTPTAKTEKSAKIVGDVMGKYHPHGDTAIYEAMVRLAQGWVMRYPLVQGQGNFGSMDGDPPAAYRYTEAKLGRAGYELLTDLEKETVDFRDNYDGSVQEPSVLPAKLPNLILNGQVGIAVGMATSIPTHNLNEVVDAIFALLDN--PEATTSDLLKYVKGPDFPTGGTIYAGENMRQAYSTGKGSVVMRAETNIEETKNGRFRIVVTEIPYAVNKANLVLKIADLAKEKKIPAISGLRDESSRGKVRIVIDLKKDAFPKKVLNQLFKLSPLQSTFHYNMLALVD------GIQPRLLGLKDILREFISHRKNVVRRRTEFELKKAKDRAHILEGLTIALDHIDEVIKLIRASSDYDEALTGLMSKFNLTELQGRAILAMQLRKLTGLDRQEIENELAELRKTIAELEKILADEQEIINIIKKELTELKQKLGDERKTRIINHDLGKFSDEELIPEEDSVILLTNENYIKRTLVSDYRKQHRGGKGKRGMTTKEEDVIEQLIPAGSHDILYFFTNKGRVFRLKAYEVPMASLVAKGVAAVNLLQLQPEEKITSIIGQKKEDSG-E-------D-GYLFMATKKGTVKKTPLKDYSNIRTNGLIAIKLDDDDELCWIQKTSGNDSILISTSAGQAIRFDEKDVRSMGRTARGVRGVRLRPKDIVVGMDI---ARDDAKLMVISQNGYGKLTKISNFPSHKRGGVGIKAAVVNDKTGPIISVKTILDDSSELIMISSKGQTIRVGINTISVMGRTTQGVKIMSLSGEDTVASIGLIEEKDSPEEPSTDKK-------</t>
  </si>
  <si>
    <t>MTKNDKKVPQEPNDEKINAEMNAAENVAEEMIEEAAEEMEDAHLGGLTAHRAVDGVEELTVENVMEDSFLRYSMSVIIDRALPDVRDGLKPVHRRILYAMYKNGWRAPHATVKSARIVGEVMGKYHPHGDSSIYDAMVNLAQPWKMRYTLVEGQGNFGSMDGDDPAASRYTEARMDKVGAELLADIEKETVDFRDNFDGTEKEPVVLPAALPNILLNGQMGIAVGMATNIPPHNLGEVVDATVALIEN--PEASLEDLMKHVKGPDFPTGAEVYGGAPMKQAYATGKGSVTIRAVANIEERKNGRFNIVITEVPYGMSKEGFIEKVRQLVLDKKLTHIADARDESARGKIRVVVELKKDAYPKKILNQLYKMTDLQTNFHYNVLALVN------GIQPRIMGLKEILVEFIKHRQKVIRRRTEYDLRKAKERAHILEGLKIALDNIDEVIKTIRES--YDDADKRLMERFGLSEIQAAAILAMQLRRLQGLERDKIEAELQELMALIAKYEEILADEAKILNVVKEELLVMKEKYGDKRRSKIFNHELGKFSEEELIPEEESVILLTAENYIKRVSQTDFRRQNRGGKGKRGMTTKEEDVISQILTTNSHDYLYIFTSQGRMFKMKAYEVPQASLTAKGTAAVNLLNMHPDEKITEIIKYNEDNQQSDDKSDDEAD-EYLFMATKNGTIKKTAMKNYANVRSNGLITIKLDPGDELKWVKPTTGKNDIIISTSAGQAIRFNEADVRAMGRSAMGVRGMRLRPKDEVVGMDIV--TDPKQKLIAVSANGYGKSTLVANFPTHKRGGVGIKVAAVTAKTGPIVAVHTLDPEASEVIMMSSNGQAIRVAVKDIPTLGRATQGVRIMRMAEGDTVASIGIVLPEEKDEEEANE---------</t>
  </si>
  <si>
    <t>--------------------------------------------------------------------------------------------------------------------------------------------------------------------------------------------------------------------------------------------------VAQIDN--PEITLDELLTHIKGPDFPTGAEVYGGAPMRQAYETGRGSVTIRAVASIEERKNGRYSIIITEVPYGMSKEGFVDKVRELVLAKKITHIADARDESARGKVRVVVELKKDAYPKKILNQLYKLTGLQTSFHYNVLALVN------GIQPKVMGLKEILAEFIKHRQGVIRRRTEFELRKAKERAHILEGLKIALDHIDEVIKTIRES--YDDADKRLMERFGLSEIQAAAILAMQLRRLQGLERDKIEEELKQLHELIKKLEAILADENEILRVVKEELLAMKDKYGDDRRSKIINHELGKFSDEELIPEEESVILLTSENYIKRTLVSDYRRQNRGGKGKRGMTTKEEDVIDQVVQASSHDYLLFFTNMGRIFRLKAYEVPAASLSAKGVAAVNLLQLQPEEKITAIIKHEKNANE---------D-GYLFMATKKGTVKKTPVKDYANVRTNGLIAIKLDEGDELRWIKRTTGENDVIISTSAGQAIRFNEKDTRPMGRSARGVRGVRLRPNDSVVGMDIV--TGDDQTLLVVSEKGFGKRTKVSNFPSHKRGGVGIKAAVVTAKTGPIISVQTIDPEITEALLVSQNGQTIRLGLSDIKLLGRTTQGVTIMRLSDGDAVSSIGLMADRPQDEGN------------</t>
  </si>
  <si>
    <t>MADNDNKNIVEEPEI-------------------------------MNDDPEVRGIEKSTVESVMEDSFLKYSMSVIIDRALPDVRDGLKPVNRRILYAMNKNGWRAPHATVKSAKIVGEVMGNYHPHGDSSIYDAMVNLAQPWKMRYTLVEGQGNFGSMDGDEPAASRYTEARMDKVGSELLSDIEKETVDFRDNFDGTEKEPVVLPAAVPNILLNGQMGIAVGMATNIPPHNLGEVVDATVAQIDN--PEITLDELLTHIKGPDFPTGAEVYGGAPMHQAYETGRGSVTIRAVANIEERKNGRYSIVITEVPYGMSKENFVDKVRELVLAKKITHIADARDESARGKVRVVIELKKDAYPKKILNQLYKLTGLQTSFHYNVLALVN------GIQPRVMGLKEILAEFIKHRQGVIRRRTEFELRKAKERAHILEGLKIALDHIDEVIKTIRES--YDDADKRLMERFGLSEIQAAAILAMQLRRLQGLERDKIESELKQLHELIQKLEAILADENEILRVVKEELLAMKEKYGDERRSKIINHELGKFSDEELIPEEDAVVLLTTENYIKRTLASDYRKQNRGGKGKRGMTTKEEDIIAQIVPASTHDYLLFFTNKGRIFRLKAYEVPAAGLNAKGVAAVNLLQLQPEEKITAIIKHEKGSKD---------T-GYLFMATKNGTVKKTPLEDYANIRTNGLIAIKLDDGDELRWIKKTNGENDVIISTSAGQAIRFNEKDARPMGRSARGVRGVRLRPNDCVVGMDVV--TSDGQTLLVISEEGFGKRTKAANFPTHKRGGVGIKAAVVTAKTGPIISVQTIDPGMTDAILVSQNGQTIRLSLKDIKLLGRTTQGVTIMRLDGNDAVSSIGLMEERSQSEDA------------</t>
  </si>
  <si>
    <t>MAEDQAKDNLPPDDPEQSDPAETVHATSGETI--------------KVAADHSRVVELKTVEDVMEWSYLRYSMSVIIDRALPDVRDGLKPIHRRILYAMERNGWRPGTKFTKSANIVGEVMGKYHPHGDSAIYDAMVRLAQDWVMRAPLVEGQGNFGSMDGDPPAAHRYTEARMSRAGAALLTDLDKETVDFRDNYDGTQKEPVVLPAMLPNLLLNGQVGIAVGMATNIPTHNLGELCDAITYLIDNGADNTTIDDLLKFVKGPDFPTGGIVYAGPAMKQAYLTGRGSVVIRAVTSIEETKRGRSQIIVSEVPYGVNKETLMKKIADLVKEKKIVGIQALRDESARGKVRMVVELKKDACAGKILNQLFKWTSLQTSFHYNMLALVD------GIQPRILGLEDILNEYLKHRRLVVRRRTEYELRKAEERAHILAGLKIALDNIDEVIHLIRSSKDYETAKTGLMERFQLSEVQAQAILAMQLRKLTGLDRQAIENELAELLAKIAEYRAILADEQKILDIIKSELAEMKEKLGDARRTKIINHELGKMTDEDVIPEEDAVILLTDENYVKRTSMADYRRQNRGGKGKRGLTTKESDTVAQLITASTHDFLSFFTNKGRVFRQRAFDVPAAGLQAKGTPVVNLLSLQPEEKVTSIIKYSKDEAQSG-------D-GYLFMATTNGTIKKTKAKEYENIRANGLIAIKLDDGDELRWVRRTSGNDDVIMSTAFGQAIRFNEQDARSMGRSARGVRGIRLRPGDKVVGVDVVDPSNDKAKLLIMGERGYGKITKASNFPVHKRGGIGIKAAVVTAKTGNIMTVRSLDNDTKEIIVISAGGQTIRLAISSISVLGRATQGVRIMSLGAGDLVASVGLVADDSDSDGDSTDDTSSEANNG</t>
  </si>
  <si>
    <t>MADNDNKNIVEPEI--------------------------------LNEEPEIRGIEKSTVESVMEDSFLKYSMSVIIDRALPDVRDGLKPVNRRILYAMNKNGWRAPHATVKSAKIVGEVMGNYHPHGDSSIYDAMVNLAQPWKMRYTLVEGQGNFGSMDGDEPAASRYTEARMDKVGGELLADIDKETVDFRDNFDGTEKEPVVLPSAVPNILLNGQMGIAVGMATNIPPHNLGEVVDATVAQIDN--PEITLDELLTHIKGPDFPTGAEVYGGAPMRQAYETGRGSVTIRAVATIEERKNGRYSIIITEVPYGMSKEGFVDKVRELVLAKKITHIADARDESARGKVRVVVELKKDAYPKKILNQLYKLTGLQTSFHYNVLALVN------GIQPKVMGLKEILAEFIKHRQGVIRRRTEFELRKAKERAHILEGLKIALDHIDEVIKTIRES--YDDADKRLMERFGLSEIQAAAILAMQLRRLQGLERDKIEDELKQLHELIKKLEAILASEQEILNVVKAELLAMKDKYGDERRSKIINHELGKFSDEELIPEEESVILLTSENYIKRTLVSDYRRQNRGGKGKRGMTTKEEDVIDQVVQASTHDYLLFFTNMGRIFRLKAYEVPAASLSAKGVAAVNLLQLQPEEKITAIIKHEKNAND---------D-GYLFMATQKGTVKKTPVKDYANVRTNGLIAIKLDEGDELRWIKRTSGDNDVIISTSAGQAIRFNEKDTRPMGRSARGVRGVRLRPNDSVVGMDIV--TGDDQTLLVVSEKGFGKRTKVSNFPSHKRGGVGIKAAVVTAKTGPIISVQTIDPEVTEALLVSQNGQTIRLSLSDIKLLGRTTQGVTIMRFSDGDAVSSIGLMADRPQDEGK------------</t>
  </si>
  <si>
    <t>MADNDNKNIVE--------------------------------------------------------------------------------------------------------------------------------------------------------------------------------------------------------------------------------------------------------------------------------------------------------------------------------------------------------------------------------------------------PEI---------------------------------------------------------------------------------------------------------------------------------------------------------------------------------------------------------------------------------------------------------------------------------------------------------------------LNEEPEVR-------------------------------------------------------------------------------------------------------------------------------------------------------------------------------------</t>
  </si>
  <si>
    <t>GC_00000018</t>
  </si>
  <si>
    <t>05BZ1@bactNOG,0I6HX@eryNOG,0NDFU@firmNOG,COG1132@NOG</t>
  </si>
  <si>
    <t>-MAQQSMKKRQPVKMGGPMGGGMGAGEKAKDFKGTVKKLANYLAEFRWYMLMVAIFAVGSTMFAIVSPKILGGATNQIVEDYVSMKAYETITSKLPNGASLPAGTTGADVLNRLPNKSEIESQIPSNQLDTVKKLDLSQRPEFHFDAVWQVVSLLIGLYVLSAIFRYIQTWLMTQVTQTVTFRMRQQLSEKINRLPLSYFDKQTYGEVLSRVTNDVDTISQTLNQSLSQIVSSTVMVLGILAMMFSISWQMSLVALLVLPLAGGVITLIAKSSQKQFLRQQTHLGELNGHIEEMYGGHQVMRVFNGQKKSLAKFSRVNDQLQESAWKAQFLSGLIYPIMNFIGNIGYVVMAILGGWLAINGRLKIGDIQAFIQYIDQFNQPLVQVANIANILQSTAAAAERVFEFLDEPEEQAES-----KDLVKLANVKGEVEFDNVVFGYKPDQTIIKGLSAHIKPGQRVAIVGPTGAGKTTLVNLLMRFYEINSGAIKIDGVNIADMNRSDVRQLFGMVLQDTWLFNGTIRQNLLYGNPTASEEEMVATAKEAHVDHFVRSLPGGYDMMLGEEATNISQGEKQLLTIARAMLARTPMLILDEATSSVDTRTEVLIQKAMDKLMQGKTSFVIAHRLSTIRDADLILVVRDGNIIEQGKNDELLKQNGFYAELYNIQFAE---------------</t>
  </si>
  <si>
    <t>00EST@actNOG,05BZ1@bactNOG,COG1132@NOG</t>
  </si>
  <si>
    <t>ABC superfamily ATP binding cassette transporter</t>
  </si>
  <si>
    <t>--------------------------------MKDIFRLFGYARGLYKYVIFVAIAGILIALLDMIAPFVIKFATDTI-------------------------------------------------------SLSISSKTALKLDYLILLLIILAISYISSAILGNINGYIGDVLAAKMRFKLSCVYYDHLLILPQSYYDNENTGKIISRLDRAIADVTRFINMFSNVLLQMLLTVVISVGVMLWYSWEIAIIVVLQIPIYIYITMLTSKKWQKMEDDKNQHLDIARGRFSEVIGNIRLVKSFGTERRESRFFAKNFNQTVDITKYQSKYWHSMDTIRSLVQVSVYIIVYAILFWRAAKGQITMGDLILIITLLQQTSRPMQNMSFFVDMYQRAVANSKDYAKVMLETPEIAK------KGGEKITSNVARVEYEDVTFAYD-DKPIIRNVSFVIEPGEKLALVSASGGGKTTLSNLLMKLYSPSSGKISINNKNIADLNTNALRSKIATVFQDAILFSGTVRENIAYANPKASNRDIERAARAANALGFINELENGFDTMVGERGVKLSGGQRQRIAIARAILKDAPVLILDEATSALDSYAEYEVQRALDRLMKGRTTLIIAHRLSTIANVDKIVTLKDGKVDEIGTPFELAKTNGIYSQLLNIQVSATKDAKKKLQKFDIAG</t>
  </si>
  <si>
    <t>MSNKQNFKKRPRAYQNRPMGNNTSTGEKAKNFKDTIIKLMKYLTAFRWQLLTVIVFTISSTIFAIISPKILGGATNQIVKDYRDIKTYELITKNLPNNAVLPNNATVNDILNNLPNRSEIESKIPADQLQTVLAFNVTKKPTFHFDIIGQIILWLIGLYLVSAVLRYLGSWIMTNITQKITFKMRQDISAKINRLPFSYFDKQTYGEVLSRITNDVDTVSQTFNQSLSQIVSALVMIIGIMIMMLSISWQMTIVALLTLPISMSFVLVVIKKSQTQFMNQQVELGKLNGHIEEMYAGHQVMQAFNGQARSIKKFKTINNKLYKSAWKSQFLSGVMWPIMDFVGNLGYVGIAVLGGWLAINGRLQVGDIQAFIQYMRQFNQPIEQTANIANILQSTAAAAERVFEFLDEPEEAKEN-----KNLVKIKKVKGEIEFNNVTFGYNPDKIIINNLSAHIKPGQRVAIVGPTGAGKTTLVNLLMRFYEINSGTIKIDGIDIREMKRSDVRQMFGMVLQDTWLFSGTIRDNLRYSKPDATEDEIIAVAKEAHVDHFVRSLPGGYDMVLDEEATNISQGEKQLLTIARAMLAKTPMLILDEATSSVDTRTELLIQQAMDRLMKGKTSFVIAHRLSTIRNADLILVVKEGNIIEQGTHQELLKQHGFYAELYNSQFAD---------------</t>
  </si>
  <si>
    <t>-MSKNSKSTQKKT---------------TRAFKQTIKRFLASVKKYRFGLLGSALLALMSAGLVVAGPYLLGLITTEAFD-------------------------------------------------------ALRAGQEINFARISSLLLTLVGLYLISAIVSYIEGYVAAVISAKYAKEMKRQILAKFSRLPMSYFDKTQNGDTMSIMTNDVETIAASLSQTLSQVITNFTLLVGYLGMMIYISIPMSAVSVIVVPISMLAVSKVVKKGSEYYKKQRKTLGKLNSEIEENYGGQLIIKANNHAEKSKQDFATVNEKLYQETFKGEFYGSLTYPITHLFLDLAFVGICLLGGYYALIGALTVGSILAFLQYVSRFTQPIADTAQLSSTIQQTLAAADRVFNFLEEPEEAAEDFTSQFKAITKDGKFRGEVEFSHVNFSYDGVKPIIKDFSVKIDPGMQVAIVGPTGAGKTTIVSLLMRFYDIQSGEIKIDGISTKQMKRSEVRSLFGMVLQDTWLFSGTILENLKYGSSNVTFEQVEVAAKMTGIDHFIKSLPDGYETKISEDSDNISAGEKQLLTITRAIITNPKMMILDEATSNVDTRTEQIIQRAFDKLTEGRTSFVIAHRLSTIRNADIILVMKEGNIVEHGNHDKLMKLDGFYAELYNSQFSEEAE------------</t>
  </si>
  <si>
    <t>-MSRQTTKKRQQVRMGGPM-GGMGTGEKAKDFKGTVKKLIKYLSDFRWQMLMVLVFAIGSTIFAIASPKILGGATNQIVDDYANMKAYEAITSKLPKGVSLSAGTTGADVLNRLPNKSEIEKQIPSSQLESIKRLDLSRRPEFHFDAIWRIIILLVGMYVLSAIFRYIQTWIMTQVTQTVTFRMRQQLSEKINRLPLSYFDKQTYGEVLSRITNDVDTISQTLNQSLSQIITSTVTVLGILAMMFSISWQMSLVALLVLPLAGGVITLIAKSSQKQFLRQQTQLGELNGHIEEMYGGHQVMRVFNGQKKSIAKFSNINNRLQESAWKAQFFSGLIHPIINFISNIGYVAMTILGGWLAINGRLKIGDIQAFIQYVDQFNQPLVQVANIANILQSTAAAAERVFEFLDEPEEAVES-----NNLVKLSNVKGEVEFDNVVFGYKPDQTIIKGLSAHIKPGRRVAIVGPTGAGKTTLVNLLMRFYEINSGSIKIDGVDIRRMKRSDVRQMFGMVLQDTWLFNGTIRQNLMYGNPKATEEEMIKTAKEAHVDHFVRSLPGGYDMVLGEEAA----------------------------------------------------------------------------------------------------------------------</t>
  </si>
  <si>
    <t>-------------------------------------------------------------------------------------------------------------------------------------------------------------------------------------------------------------------------------------------------------------------------------------------------------------------------------------------------------------------------------------------------------------------------------------------------------------------------------------------------------------------------------------------------------------------------------------------------------MLEKTPMLILDEATSSVDTRTEVLIQKAMDKLMQGKTSFVIAHRLSTIRDADLILVVKDGNIIEQGNHETLLKQNGFYAELYNSQFAE---------------</t>
  </si>
  <si>
    <t>-MAKQSMKKRQPMKMGGPMGGGMGAGEKAKDFKGTVKKLAKYLAEFRWQMLMVAIFAVGSTMFAIASPKILGGATNQIVEDYVSMKAYETITSKLPNGASLPAGTTGADVLKRLPNKSEIESQIPSNQLDTIKKLDLSRRPEFHFEAIWRVVSLLIGLYILSAIFRYIQTWLMTQVTQTVTFRMRRQLSEKINRLPLSYFDKQTYGEVLSRVTNDVDTISQTLNQSLSQIVSSTVMVLGILAMMFSISWQMSLVALLVLPLAGGAVTLIAKSSQKQFLRQQTQLGELNGHIEEMYGGHQVMRVFNGQKKSLAKFSRINNQLQESAWKAQFLSGLIYPIMNFIGNIGYVVMAILGGWLAINGRLKIGDIQAFIQYIDQFNQPLVQVANIANILQSTAAAAERVFEFLDEPEEKAEG-----KDLVKLTHVKGEVEFDNVVFGYKPDQTIIKGLSAHIKPGQRVAIVGPTGAGKTTLVNLLMRFYEINSGAIKIDGVNIADMKRSDVRQLFGMVLQDTWLFNGTIRQNLLYGNPTASEEEMVATAKEAHVDHFVRSLPGGYDMVLGEEAANISQGEKQLLTIARAMLARTPMLILDEATSSVDTRTEVLIQKAMDKLMQGKTSFVIAHRLSTIRDADLILVVRDGNIIEQGKHDELLEENGFYAELYNSQFAE---------------</t>
  </si>
  <si>
    <t>--------------------------------------------------------------------------------------------------------------------------------------------------------------------------------------------------------------------------------------------------------------------------------------------------------------------------------------------------------------------------------------------------------------------------------------------------------------------------------VGPTGAGKTTLVNLLMRFYEINSGAIKIDGVDIRQMKRSDVRQMFGMVLQDTWLFSGTIRDNLRYGRPDASDDELIATAKEAHVDHFVRSLPGGYDMMLGEEATNISQGEKQLLTIARAMLAKTPMLILDEATSSVDTRTEVLIQQAMDRLMKGKTSFVIAHRLSTIRDANLILVVKDGNIIEQGTHQALLNQHGFYAELYNSQFAD---------------</t>
  </si>
  <si>
    <t>-MAQQSMKKRQPVKMGGPMGGGMGAGEKAKDFKGTVKKLAKYLAEFRWQMLMVAIFAVGSTAFAIVSPKILGGATNQIVEDYVSIKAYETITSKLPNGASLPAGTTGADVLKRLPNKSEIESQIPSNQLDTIKKLDLSQRPEFHFEAIWRVVSLLIGLYVLSAIFRYIQTWLMTQVTQTVTFRMRRQLSEKINRLPLSYFDKQTYGEVLSRVTNDVDTISQTLNQSLSQIVSSTVMVLGILVMMFSISWQMSLVALLVLPLAGGVITLIAKSSQKQFLRQQTQLGELNGHIEEMYGGHQVMRVFNGQKKSLAKFSRINDQLQESAWKAQFLSGLIYPIMNFIGNIGYVVMAILGGWLAINGRLKIGDIQAFIQYIDQFNQPLVQVANIANVLQSTAAAAERVFEFLDEPEEKAEG-----KDLVKLAHVKGEVEFDNVVFGYKPDQTIIKGLSAHIKPGQRVAIVGPTGAGKTTLVNLLMRFYEINSGAIKIDGVNIADMKRSDVRQLFGMVLQDTWLFNGTIRQNLLYGNPTASEEEMVATAKEAHVDHFVRSLPGGYDMVLGEEATNISQGEKQLLTIARAMLARTPMLILDEATSSVDTRTEVLIQKAMDKLMQGKTSFVIAHRLSTIRDADLILVVRDGNIIEQGKHDELLQQNGFYAELYNSQFAE---------------</t>
  </si>
  <si>
    <t>MSNKQDFKKRPRVRQGGPM-GNMGAGEKAKNFRGTMKKLVCYLAAFRWRLLAVAVLAVSSTIFAIVSPKILGEATNQIVKDYVSIKAY----------------------------------------------------------------------------------------------------------------------------------------------------------------------------------------------------------------------------------------------------------------------------------------------------------------------------------------------------------------------------------------------------------------------------------------------------------------------------DTITKKLPADTKLPSGKR------------------------LIFNEISRRI--------------------------------------------------------------------------------------</t>
  </si>
  <si>
    <t>MSNRQDFKKRPRVRQGGPM-GNMGAGEKAKNFRGTMKKLVCYLAAFRWRLLAVAVLAVGSTIFAIVSPKILGEATNQ---------------------------------------------------------------------------------------------------------------------------------------------------------------------------------------------------------------------------------------------------------------------------------------------------------------------------------------------------------------------------------------------------------------------------------------------------------------------------------------------------------------------------------------------------------------------------------------------------------------------------------</t>
  </si>
  <si>
    <t>GC_00000019</t>
  </si>
  <si>
    <t>08KR5@bactNOG,0XQIY@NOG,176D2@proNOG</t>
  </si>
  <si>
    <t>MSGGGIGTLVTLFAIAL----VIGLGSFVVFMV---YRNILREAKNYERGLKMVPILIHLPPASDDIVSDGRDKRDLTEEVLSQAQVMYNIISSTATKGFKSKIYGQRHLSFEIVARDGLVFYYAVVPTVLTEVVRQAIAAAYPSARLEEVSEHTVFSKVGKMSGTIGGEFTLRKNFAYPIATYMESKRDASRALLNALSAATREDGIGIQILIRPANERWAKSAVSVSEKIIEDKD--K-KKTGL-SVFFSPSEIMESLWKPP----ESDDKKPEDKKPLNSVEQATVDAIQEKTRYPGYEVLIRAVVSSNTAARSQVILKNIVAAFALFDSPTFNGFKFTLAKNIEELTSSYIFRFFPQQVNKNILNSVELATIFHLPDQNSIPSS-QVKRQMSKQVDGPTQVMETGLLLGYNEFRGVKKPIRLSDKDRRRHIHIIGQTGVGKSVLQENLAYQDMLDGRGFALVDPHGDLAEHLLEKVPKERVEDIIYFNPSDMDNPIGLNMFEFDHPD-----QKDFLVQEAIGMLYGLYDPGHTGIVGPRLEHIFRNCALLLMSDPAGGTFVDIPKLLVDDSFRNNKLKYVTDQQVLDFWTKEFPASQRSSEAGEVISWVIAKFGPFISNDAMRNIIGQTKSGFDFQDIMNNNKILLVNLSKGKLGDLNSKLLGIVFVMKFQAAAMARAKIPEDERKDFTLYVDEFQNFATDSFETILSEARKYRLSLVLANQFMTQLKEELREAILGNVGTTITGRIGITDAEIMVKRYTPVFDAEDLTKLPNFESVCVAQIEGVPSAPFSMAWIPPMGHQNAQLGDALRRLSAAKYGHPRAQVEREIAARTSMNQSSGNNKQL-----KNTAGAAANAPNKIAP-----SSSSSFLDEWLAKRKQVTGRNSTTPHPVSSPLPANAKPPMSSTGNVAAAGPAQSQNYTDAYSRASNSTLPAQSQLQQLPQQPSRNNPINLTQSQLGAVPPAVTVPPQVGESPNANSATQSVN--------LP-TEPIADNGPISTPQQPASNTLNMRDSDNSG-EVSIKLR</t>
  </si>
  <si>
    <t>----MFAVVIAIILISM----VVVVAGTLIYLA---YRSSLREAKNYERGLKMVPMLIHLPPISDDLEAGGRDERDVVEEILSQAQVMYNIIASTALKGFKHRIYGQRHVSFEIVARQGLVYYYVVAPIVLVDVVKQAVAAAYPSARLEEVEEHTTFAEGTAMTGVIGGEFILKKNFAYPIATYKDTKRDASRALLNALSTAGRKDGIGLQFLIRPANENWVRSALSVVEKIKKDRA--SGKVSTGVSGGHFVRDVAEALWKPPDV--NSYKEEKQVDVQLTTTEQQAIESIEEKTRYPGYETLVRVVVASDTAMRSQTLMKNVVASFSLFDSPSNNGLQFIPTRNVDNLVTSYIFRFFPQSVKSNILNSVELATLFHLPDQKNIPTS-QVKRQMSKQVDGPTDIMNEGFLLGYNEFRGVKKPIRLSTNDRRRHLYMIGQTGTGKSKFLENLAYQDMMDGKGFAFIDPHGDSAEVLMGAVPPERVEDIIYFNPADMDNPIGLNMFEFNTPD-----QKDFLVQEAINMLYGLYDPGHTGIVGPRLEHIFRNAALLLMSDPAGGTFIDIPKLLVDQDFMKSKLKYVTDPTVLEFWTKEWPASQKSSEAGELVSWVASKFGPFLSNDAMRNIIGQTKSGFNLRDIMDNRKILIVNLSKGKLGDLNSKLLGIIFVMKFQAAAMGRADMPESSRQDFSLYVDEFQNFMTESFESILSEARKYRLSLILANQFMTQLTDKIREAIIGNVGTVISGRIGITDAEILVKKFEPTFTADDMTKMPNFQGIASVMINNTPSAPFSISFTPPLAKSDEALAVRMKKLSAIKYGRPRAEVESEIRRRISTPVKVQQSKRFSPANSANAGNFNPSYGAKPGQ-----SGPTSFLDEWLSKRQKSG--------------------------------------------------------------SSRPGVIKTPTTYNSNQYISQSNTPIEYNAQKSLYVSPNYNN--------NP-QAYQSPQGQAQQVYPTVNQNNNLVNSQNNNGDGILRLR</t>
  </si>
  <si>
    <t>08KR5@bactNOG,0XQIY@NOG</t>
  </si>
  <si>
    <t>-----MGALVVLFVTAA----LIAAGATVIFFV---YRGTLREAKNYERGLKMVPILIHLPPASDDIAGENRDKRDLTEEVLSQAQVMYNIIASTATKGFKSRIYGQRHLSFEIVARDGLVYYYAVVPTVLTSVVRQAVAAAYPSARLEEVTEHSVFSKVGKMSGTIGGEFTLKKHYSYPIATYMESKRDASRALLNAISAAGREDGIGLQFLIRPARDNWSKVAVSMAEKIIKDKQ--SGKKSPL-GSFFSPNELMEALWKPPTGSADSNKGPGEENKQLNAVEQATVEAIQEKTRYPGYEVLVRVVVSSNTAARSQGVLKNIVAAFALFDSPTFNGFKFNLSKNIEELTSSFIFRFFPQQVNQNILNSVELATLFHLPDQNSIPTS-QVKRQMSKQVDGPTQVMETGLLLGYNEFRGVKKPIRLSDKDRRRHIHVIGQTGVGKSVLQENLAYQDMLDGRGFAFVDPHGDSAEALLSKVPKERVEDVVYFNPSDMDNPIGLNMFEFDHPD-----QKDFLVQEAIGMLYGLYDPGHTGIVGPRLEHIFRNCALLLMSDPGGGTFIDIPKLL------------------------------------------------------------------------------------------------------------------------------------------------------------------------------------------------------------------------------------------------------------------------------------------------------------------------------------------------------------------------------------------------------------------------------------------------------------------------------------------</t>
  </si>
  <si>
    <t>-----MGALIVLFVTAA----LIAAGATVIFFV---YRGTLREAKNYERGLKMVPILIHLPPASDDIAGENRDKRDLTEEVLSQAQVMYNIIASTATKGFKSRIYGQRHLSFEIVARDGLVYYYAVVPTVLTSVVRQAVAAAYPSARLEEVTEHSVFSKVGKMSGTIGGEFTLKKHYSYPIATYMESKRDASRALLNAISAAGREDGIGLQFLIRPARDNWSKVAVSMAEKIIKDKQ--NGKKSPL-GSFFSPNELMEALWKPPTGSTDGNKGPGEENKQLNAVEQATVEAIQEKTRYPGYEVLVRVVVSSNTAARSQGVLKNIVAAFALFDSPTFNGFKFNLSKNIEELTSSFIFRFFPQQVNQNILNSVELATLFHLPDQNSIPTS-QVKRQMSKQVDGPTQVMETGLLLGYNEFRGVKKPIRLSDKDRRRHIHVIGQTGVGKSVLQENLAYQDMLDGRGFAFVDPHGDSAEALLSKVPKERVEDVVYFNPSDMDNPIGLNMFEFDHPD-----QKDFLVQEAIGMLYGLYDPGHTGIVGPRLEHIFRNCALLLMSDPGGGTFIDIPKLL------------------------------------------------------------------------------------------------------------------------------------------------------------------------------------------------------------------------------------------------------------------------------------------------------------------------------------------------------------------------------------------------------------------------------------------------------------------------------------------</t>
  </si>
  <si>
    <t>-------MILVLVIALV----IIAIASIVVVFLLNSYKDTLREAKNYERGLKMIPMRIYLPPEVEDVDTSGRDERDVVEETLSQAQVMYNIIASTAADGFKTKVYGQKHISFEMVLQRGVISYYVVAPTILVSMIRQAVLAAYPSARLEEVAQHNIFSKLERGHAAIGGEFSLKNDYIYPIASYVDTKRDVSRAILNALMDASVEDGATIQIMLRPADRLWIEHGKEKIAELEGSLK--KTTAKDF------AKDLFVGLWTP-------NFNKKEEKKQLGIGDKAEIDAISDKIKYPGYETLIRVVTSSNIANNAQNLLNNIVAAFSLFDLPGNNGFVFTPAKDIDELITAYLFRFFPQATKQNILNSVELSTIFHLPTNIAINSSNKVERQQFKEVEGPSNS-EGGLFLGINEYKNDKKKIYLDDTDRNRHVYLIGQTGTGKSWLMKSLAYQDMMSGRGFALIDPHGDLAEDLLGLVPRERVEDVIYFDPANMENPLGLNMFEFKNED-----EKDFLIQEAINMLYSLYDPGHTGIVGPRLEHIFRNCALLLMSDPNGGTFIDIPKLLVDENFRNSKLRYVKNQDLLDYWTKEFPASQRSSEAGEVVSWVVSKFSPFVFNEMMRNIIGQTKSAFDIREVMDNNKILIVNLSKGRMGMLNSRLLGMIFVMKFQAAAMSRADTNERDRKDFSLYVDEFQNFATDSFETILSEARKYKLSLIIGNQFMTQLKDNIREAILGNVGTIISGRLGITDAELMERRFRPTFEAEDLTRLPNYHWIASVMIKGVPSAPFTMISLSPPVQINDKLKELLKRLSASKYARSRSEVSKEIESRTNNNEFYST---------TSKDNLIVGNRPINGG-----STGSSFLDSWIKKRSELA--------------------------------------------------------------------------------------------------------------------------------------KNSFKREE-----------</t>
  </si>
  <si>
    <t>---MGAGPLIISFIVTI----IIAVGVTVVVFQ---YRKMLREAKNYERGLKMVPLLIHLPPSSEDIDNSNRDERDLTEEILSQAQVMYNIVSSTATKGFKSKVYGQRHMSFEVVAHGGLVHYYAVVPLVLVDVIRQAVAAAYPSARLEEVTDTNIFSKVGKMSGTIGGEFNLRKSFVYPIATYQESKRDASRALLNALSSATKDDGIGVQFLIRPAREGWSKSSESHIDNM--KKN--KGKKTGLAAGGAAVGEIMEALWKPPE-S-DKEKDSKPEDKQLTALEQAEVDAISEKARYPAYEVLVRVVISSNTAARSQALLKNIIAAFSLFDSPRNNGFKFSLTRNVEEMTTAYIMRFFPQEVRGNILNSVEMATLFHLPGAGAIPTS-QVKRQMSKQVDGPTDVLDEGLLIGYNEFRGTRKPIRIGTKDRRRHVYIIGQTGVGKSVLQENMAYQDMMDGRGFAFIDPHGDLVESLLGKVPKERVEDIIYFNPADMTNPIGLNMFEYDTPD-----QKDFLVQEAINMLYGLYDPGHTGIVGPRLEHIFRNCALLLMADPEGGTFIDVPKCLIDPEFVKSKLKYVKDQQVIDFWTKEFPASQRSNEAGEVVSWVVAKFGPFISNDAMRNIIGQTKSGFNLRDIMDNNKILLVNLSKGKMGELNSRLLGIIFVMKFQAAAMARADIPEDQRVDFSLYVDEFQNFATDSFESILSEARKYKLSLIMGNQFMTQLTDKIREAIIGNVGTVISGRIGITDAELMVKKFQPTFDVDDLAKLPNFQSITSVMINNVPSAPFSMNWIPPMGQVNTQLRDALVRLSSAKYGKPRAVVEKEIFDRLKDSKPNKPAAPQ-----MGRPGGVPASTGG-AK-----SGGSSFLDEWLAKRQQLGGRPAAPSRPAYAGTAAKPVGAATPSATPVPVASNMNSAAAMPSISSAAPSSLSPSTSSPVSPASIGTINNSPQAIRSNISQYNNASASTSIQQPIAASSNNAAA--------SS-QENDSISLAKTPQSPPVVNRLDLRDNDADDTEVSIKLR</t>
  </si>
  <si>
    <t>08KR5@bactNOG,09QI9@bctoNOG,0XQIY@NOG</t>
  </si>
  <si>
    <t>---MGAGPLIVSFIVIV----IIAAGITVAFLQ---YRNMLREAKNYERGLKMVPLLIHLPPTSEDVNGSNRDERDLTEEVLSQAQVMYNIISSTATKGFKSKVYGQRHMSFEIVARGGLVHYYAVVPLVLVDVIRQAVAAAYPSARLEEVTDANIFSKVGKMSGTIGGEFTLKKSFVYPISTYQESKRDASRALLNALSSASREDGIGVQFLLRPAYDGWSKASESHIDGMKKN----KGKKKGL--AGVAPLDIMEALWKPPEGG-DKDEAKSPEDKQLSSLEQAEVDAISEKTRYPAYEVLVRVVISSNTAARSQVLLKNIIAAFSLFDSPRNNGFKFSLTRNVEEMTTAYIMRFFPQETRSNILNSVEMATLFHLPGSSAIPTS-QVKRQMSKQVDGPTDILDEGLLIGYNEFRGVKKPIRIGTKDRRRHVYIIGQTGVGKSVLQENMAYQDMMDGRGFAFIDPHGDLVESLLGKVPKERVEDIIYFNPSDMANPIGLNMFEFDTPD-----QKDFLVQEAINMLYGLYDPGHTGIVGPRLEHIFRNCALLLMADPAGGTFIDVPKCLIDPEFVKSKLKYVKDQQVIDFWTKEFPASQRSNEAGEVVSWVVAKFGPFISNDAMRNIIGQTKSGFNLREIMDNNKILLVNLSKGKMGELNSKLLGIIFVMKFQAAAMSRADIPEDQRVDFSLYVDEFQNFATDSFESILSEARKYKLSLIMGNQFMTQLTDKIREAIIGNVGTVISGRIGVTDAELMVKKFQPTFDVDDLAKLPNFQSITSVMINNVPSAPFSMNWIPPMGQANNQLRDALVRLSAAKYGKPRAVVEKEIFDRLRSSQIPK----------LNSMQGISSAGQKPS------AGGSSFLDEWLAKRQQLGGKPAVN-------------PVTKPSGVQISSSAQQVSGSVGSISNTPSAAAPVGNPISLQNKDSERDIATANTNRLPSAV---------------------------------------------EPSRPVVKNRLDLRSSNNDDNEVTINLR</t>
  </si>
  <si>
    <t>---MGAGPLIVSFIAIV----IIAAGSAVAFVL---YRNMLREAKNYERGLKMVPLLIHLPPTSEDVNSSNRDERDLTEEVLSQAQVMYNIISSTATKGFKSKVYGQRHISFEIVAHGGLVHYYAVVPLVLVDVIRQAVAAAYPSARLEEVSDTNIFSKVGKMSGTIGGEFTLKKSFVYPISTYQESKRDASRALLNALSSASREDGIGVQFLLRPAYDGWSKASESHIDGM--KKN--KGKKKGF--GGVAPMDIMEALWKPPENN-EKDGGSSSEDKQLTSLEQAEVDAISEKARYPAYEVLVRVVISSNTAARSQVLLKNIIAAFSLFDSPRNNGFKFSLTRNVEEMTTAYIMRFFPQETRSNILNSVEMATLFHLPGANA--------------------------------------------------------------------------------------------------------------------------------------------------------------------------------------------------------------------------------------------------------------------------------------------------------------------------------------------------------------------------------------------------------------------------------------------------------------------------------------------------------------------------------------------------------------------------------------------------------------------------------------------------------------------------------------</t>
  </si>
  <si>
    <t>GC_00000020</t>
  </si>
  <si>
    <t>05VN1@bactNOG,0GFRM@delNOG,0HGBD@dproNOG,17JY7@proNOG,COG0071@NOG</t>
  </si>
  <si>
    <t>Heat shock protein</t>
  </si>
  <si>
    <t>081ED@bactNOG,0ETWF@cloNOG,0P36K@firmNOG,COG0071@NOG</t>
  </si>
  <si>
    <t>MSKVEDIMAR-KKNDDLLI---EDELAAAFLNDDSMDLTEPVAAPQ-AAATAPAPVATDASAAWNDQE-EEFPGQLAVDVYETDESLVIKARTAGVNKQDLDVSISDGILTISGTLSSGDDTAVSRWHIQECYWGEFSRTLALPVAVKEDE--VSAILKDGVLTISFVKVKQEQAKKIAIQ</t>
  </si>
  <si>
    <t>02FJG@aquNOG,07ZGY@bactNOG,COG0071@NOG</t>
  </si>
  <si>
    <t>GC_00000021</t>
  </si>
  <si>
    <t>05CKH@bactNOG,1CFV4@therNOG,COG0073@NOG,COG0143@NOG</t>
  </si>
  <si>
    <t>Is required not only for elongation of protein synthesis but also for the initiation of all mRNA translation through initiator tRNA(fMet) aminoacylation (By similarity)</t>
  </si>
  <si>
    <t>-MGKNLYITTAIPYVNGKPHIGNALDYLLADIWSRYQQQKGK--KVRFQVGTDEHGNKIAAKAAEQNLTPQAYVDQTHQNFKILMDAEHAEY-------------TDF-------VRTSDSHHMGAVRYIWKQLDQAGLIYKSTYNGWYCMGHEAFFTDKEVQETGGVCPDHQTPYQQVSEENYYLKASAYTDKVRQAIESGRMKIVPEFRKKEFLELMKDGLHDVSISRPRKSLTWGVPVPGDDSQVMYVWLDALANYITVLGYPDQP-EWK-DFWPADVQVIGKDILRFHAGIWPVMLLGVGLPLPKTLLVHGFVNVGGAKMSKTVGNVVDPMEIIKDYGVDAFRYYFSRHIPTKDDGDFTWEKFEKAYNGELGNDLGNLVQRVIAMIQRYQSG---VIGE----IPRPGHDMGPYRQAMEALDFDRAIDEAWQQVRALNQYIDDVKPWEVAKKRQKDTDAAEHLSEILSYAVGALEEIADLLTPFMPVTASTIHKMFSAGVVPEKAAPLFPKIYIHKPDPQTASSKKK--</t>
  </si>
  <si>
    <t>05CKH@bactNOG,COG0143@NOG</t>
  </si>
  <si>
    <t>--MTKYYLTTAIPYANAAPHIGTAIDYLYGDILLRYQLLRGK--QAKLSIGTDEHGTKIEQKAAASGQTPQQLVDQLQPEFQRMRQALELNFGAPLSQIGAELAKQDFATQNIVNIRTSDPLHVKRVQAIWRRLDQAGVIYKSTYRGWYCAGCEAFVTESEAREHDFICPDHSRPYEKLSEDNYYLAVSKFTDQLREFI---RTAVVPEFRGKELLELLKDGAQDVSISRPADKLSWGVAVPGDPSQVMYVWIDALSNYLTVLGYPDE--EWHDDYWPAQVEIVGKDILRFHAIVWPAMLLALGLPLPEKLMVHGFINVDGSKMSKSIGNVVSPLEIIDNYGVDAFRYYFTAHVPTFEDGDFSWDKFESAYNGELANDLGNLLARVIAMIRKYFGGNLSFVGDDNELKDQAETLLGNYKVAMDGLNLHDAVLAIMEYVHELNQYIERSAPWQVAKLEDK-SERQARLDQVFSTLVNGLLLVAKYLSPFLPDTAQQLHQAVGGDSVPETTSIIFPKKYLHSESAKHD-------</t>
  </si>
  <si>
    <t>05CKH@bactNOG,1C88Q@synNOG,COG0073@NOG,COG0143@NOG</t>
  </si>
  <si>
    <t>-MGKKLYITTAIPYANSKPHIGNALDYLLADIWARYHRQLGK--EVRFQAGTDEHGNKISAKAQAEGLDPIAYVNQTHLYFKEIMNKIGAQY-------------TDF-------IRTTDSHHIQAVQYIWKKLSP--YIYKGTYEGWYSVGEESFVSDKVAAANNGISPDHGVPYERLSEENYYFRLTHFVPQIRSAIESNEIKIFPESRKKEVLNLLNDGIEDLSVSRPRKNLAWGVSVPGDDNQVIYVWIDALSNYITVLGYPDDE-SWR-DYWPANVQVVGKDILRFHAIIWPAILMALGLPLPKQILVHGHIGFDGKKMSKSLGNVVSPNEVIDTYGADAFRYYFSRHIPTLDDGDFTWEKFEKAYNNELGNDLGNLVQRVAKMVLRYQAG---VVGE----LNRGEHDIQLYRDAMDEMRFSDAIDQVWGKIRATNQYLEQVKPWEVAKNKD-DPESTEHLSDILQDAVGSIMQIADLLVPFLPEASSKIKAIFAEGVVSSS-DPIFPKIYIHTKDPRTEHGR----</t>
  </si>
  <si>
    <t>MTKQHAYITTAIPYVNGLPHIGHAMDYMLADVWARYARQNGR--EVRFQTGVDEHGNKIAAKAAENNLTPQAYVDQLYENFKKMIAELNISS-------------TDF-------IRTTDAHHCEAVQYIWRQLAAGGYIYKGSYEGWYCQGCEAFVTDTEAAENNGVCPDHKTPYQRLSEENYYFKTSAFSDKIREAIESGRMKIVPEFRKKEFLALIGNGLQDVSVSRPRKNLSWGVAVPDDDSQVMYVWLDALSNYITVIGYPDRTEEWQ-SFWPADVQVVGKDILRFHAGIWPAMLMALDLPLPKVLLVHGFINVNGAKMSKSLGNGVGPSDIVPHYGVDAFRYYFLRHVPTQEDGDFTWERFEAAYNGELGNDLGNLVQRVAKMVLSYQAG---VIGD----APQAEHDMGPYRTAMESFNFDRALAEVWQTIRSLNQYIERVQPWQVAKKRDKDPEAEAHLSEILAYACGTLLQVADMLTPFLPQTADNIRGLFASGVVPQELAPLFPRVYIHTLDPRGAKQAS---</t>
  </si>
  <si>
    <t>02F1I@aquNOG,05CKH@bactNOG,COG0073@NOG,COG0143@NOG</t>
  </si>
  <si>
    <t>-MKKQLYITTAIPYVNAKPHIGNALDYLLADIWARYQREKNPNINVRFQVGTDEHGNKIEQKAKELGLDAKTYTDQTYVNFKYLMDLMQTTY-------------TDF-------IRTSDEHHVRAVQYIWQKLSP--YIYKAKYSGWYCVGCERFYTDLEATEHNGICPDHQRPFERVEDENYFFKLSSFGPKIIEAIESGKMKILPDYRKTEILNLLKDGLTDISISRSVEKLKWGIPVPNDPTQVMYVWLDALSNYITVIGYPDRP-EYA-DFWPADVQVIGKDILRFHAAIWPAMLMGLDLPLPKTLLVHGHVHVNNVKMSKSLGNVVDPVELIKEYGLDAFRYFFSRHIPTQDDGDFTYEKFETLYNNELCNDLGNLVHRVASMILRYQAG---VIGD---VKKIGAKDLSIYHQAMKNLEFNKAIEDAFNAVKNLNRYLDEVKPWKVAKELETNPDAKDHLSEILATSAKELLNISMQLKPFLPDTANKIEHLFKDGVVPEPLIPLFERKYIKTKDPRISHD-----</t>
  </si>
  <si>
    <t>02F1I@aquNOG,05CKH@bactNOG,COG0143@NOG</t>
  </si>
  <si>
    <t>--MKNIYITTAIPYVNGLPHIGHAEDYLLADIYKRYQELLGN--SVRFQAGTDEHGNKIEKKAKSLGIDTQKYVDDNAKKFQEFIARFDVQY-------------TDF-------IRTSDPEHMKRVQEIWRKLKS--HIYTASYDGWYCEGCESFVTEKEYTENQGICPDHQTPYIRLSESNYYFRISDFKDEIRAKIESGEMQILPEFRKNEVLKLLADA-PDVSISRPKSHLSWGIPVPGDEEQVMYVWMDALTNYTTVLGYPDQ--DIF-EYWPATVSIVGKDILRFHAILWPAILLGLGLPLPKTLLSHGFILANGTKMSKSIGNVVDPIEVLDKHGVDAFRYFFSRHIDTFLDSDFSWEKFENAYNNELANDYGNLVQRLATLCKKNQVS----LTD----APVLEFTPE-YRELMDNFNFSGAIDYAWSQVQLINKHIEDQKPWTVAKT---DPEAAK---QILLNLVNELLLVNHLLKPFLPITA-TIEEIFTASEITPPATPLFPKER----------------</t>
  </si>
  <si>
    <t>MTKKHAYITTAIPYVNGLPHVGHAMDYMLADVWARYSRQNGR--EVRFQAGVDEHGNKIAAKAASQNQTPQEYVDQTHVNFKKMIAELNISV-------------TDF-------IRTTDAHHVAAVQYIWQKLVEAGYIYKGSYEGWYCQGCEAFVTDKEAADNNGVCPDHQTPYQRLSEENYYFKTSAFSDNIRQAIESNKMRIVPEFRKKEFLELMKDGLKDVSVSRPRKNLSWGVPVPGDDNQVMYVWLDALSNYITVIGYPDRPEEWQ-SFWPADVQVIGKDILRFHAGIWPAMLMALDLPLPKVLLVHGFINSGGMKMAKSLGNGVGPADIIPDYGAEAFRYYFLRHVPTQDDGDFTWEKFEAAYNGELGNDLGNLVQRVAKMVQSYQAG---VIGD----APQSEHDMGPYRQAMESYMFDQAMDEIWLIVRSLNQYIERVQPWQVAKNRDKDPEAESHLSEILAHACGTLLQVSDMLRPFMPQTAEKIHDMFASGVVPSELTPLFPRKYIHTPDPRAPKTESQVK</t>
  </si>
  <si>
    <t>MTKQHAYITTAIPYVNGLPHIGHAMDYMLADVWTRYQRQNGR--EVRFQTGVDEHGNKIAAKAASQNQTPQAYVDQMHGNFQNMIAELNISA-------------TDF-------IRTTDPHHVGAVQYIWQKLAAAGYIYKGTYEGWYCQGCEAFVTDKEAAENNGICPDHQAPYQRLSEENYYFKTSAFSDKIRQAIESNKMKIVPEFRKKEFLELMKDGLKDVSVSRPRKNLSWGVPVPGDDTQVMYVWLDALSNYITVIGYPDRADEWQ-AFWPADVQVIGKDILRFHAGIWPAMLMALDLPLPKVLLVHGFINVGGTKMSKSLGNGIGPVDIIPHYGVEAFRYYFLRHVSTQDDGDFTWEKFEAAYNGELGNDLGNLVQRVAKMVQNYQAG---VIGD----APQSEHDMGSYRADMESLNFNLAIDEIWQIIRSLNQYIERVQPWQVAKKRDKDPEAEAHLGEILAHACGTLLQVSDMLIPFMPQTAERIHDMFASGVVPSELTPLFPRKYLHTPDPRAPKVENQGK</t>
  </si>
  <si>
    <t>MTKQHAYITTAIPYVNGLPHIGHAMDYMLADVWARYQRQNGR--EVRFQTGVDEHGNKIAAKAASQNQTPQAYVDQMHVNFQNMIAELNISA-------------TDF-------IRTTDPHHVGAVQYIWQKLAAAGYIYKGTYEGWYCQGCEAFVTDKEAAENNGSCPDHQAPYQRLSEENYYFKTSAFSDKIRQAIESNKMKIVPEFRKKEFLELMKDGLKDVSISRPRKNLSWGVPVPGDDTQVMYVWLDALSNYITVIGYPDRPEEWQ-SFWPANVQVIGKDILRFHAGIWPAMLIALDLPLPKVLLVHGFINVGGAKMSKSLGNGVGPADIIPHYGVEAFRYYFLRHVPTQDDGDFTWEKFEAAYNGELGNDLGNLVQRVAKMVQSYQAG---VIGD----APQAEHDMGPYRQAMEGFMFDQAMDEIWRIIRTLNQYIERVQPWQVAKNRDKDPEAEAHLGEILAHACGALLQVSDMLRPFMPQTAEKIHEMFASGVVPSELTPLFPRKYLHTPDPRAPKVEVQGK</t>
  </si>
  <si>
    <t>GC_00000022</t>
  </si>
  <si>
    <t>MNIGSILESVSLISAVLAMLLILLQQRGASLGAGFGASGELYTTRRGLEKSLFNATVVLVVMFVASILGMLLLPTIS-</t>
  </si>
  <si>
    <t>GC_00000023</t>
  </si>
  <si>
    <t>05E5V@bactNOG,0ESHJ@cloNOG,0NIS5@firmNOG,COG0250@NOG</t>
  </si>
  <si>
    <t>Participates in transcription elongation, termination and antitermination (By similarity)</t>
  </si>
  <si>
    <t>GC_00000024</t>
  </si>
  <si>
    <t>00KB9@actNOG,08ZJ4@bactNOG,COG0726@NOG</t>
  </si>
  <si>
    <t>polysaccharide deacetylase</t>
  </si>
  <si>
    <t>MKKYRVGFSSSPAPLIHYKCYTISMPAKKSPRKPLAKPPTNKADKAKSISNNKTAKPKHTRRIAKTKTKPA-----KWRNALIAILLLTAMAAVLSGLVYAYFNQLSSRRPTALSDEQYYFTDSRYSGIRSKFVTRQTNREKVSIEYPLTKNNKINKTVAQAIDRADSDFRYAATNILTFDQPLTETISYQVTHNNSVALSIIVNIKQDMHGAHPVSLTHFWTFDKKSGEVISLNDLTEQSEKAAEEIVAAARNNINETIKQRQQAELDLNETITQETLSNFVITDGGNSLAWPIGQASLLPSAYGEMTIKVPIAAVAKYLQNPTARKLANIPKPPEPKPN----PAPATPTPA-AAG-KTIALTFDDGPGPYTAQLLDILDQHGAKATFFLIGSKVSAQASVVRNIQARGHQLGNHSWSHPELPKLPIDQVAGEIDRTNDAIKQATGVKPTVMRPPYGAVNGAVLEQLRLRGMSSILWSVDTRDWADRNSEIVCSRAVAGAHPGAIILMHDIHQTSVNAVPCILNALKQQGYSFVTVQGLI-GNMAAGVGYP---</t>
  </si>
  <si>
    <t>----------------------------------------------------MPARGSRTKLIRKKQSKPEVCISKKRIVVRFIILFFIVIAAGLLIFVHLQFNQQLMRQPTPLSDEKYYFTDSRYSEIRSKFVIRQTSREKVSIEYPITKNNKINKTIAQVITRADRDFRYTATNVLTFNQPMTETISYQITHNNPAALSIIVNIKQDMHGAHPVSLTHFWTFDKKSGEVISLNDLTEQSEKATREIVAAARNNINETIKQRQQAELDLNETITQETLSNFVITDGGNSLAWPIGQASLLPSAYGEMTIKVPIAAVAKYLQNPTARKLANIPKPPEPKPKPEPTPAPATPAPAPTTGNKVIALTFDDGPGPHTAHLLDILDQYGAKATFFLIGSKVSGQASIVRSIQARGHQLGNHSWSHPELPKLPVDQIASEIDRTNDAIKQATGVTPAILRPPYGAVNGVVLEQLRLRGMSSILWSVDTRDWADRNSDIVCSRAVAGAQPGAIILMHDIHQTSVGAVPCILSALKQQGYSFVTVKGLL-GNTTPGVGYP---</t>
  </si>
  <si>
    <t>-------------------------------------------------------------------------------------------------------------------------------------------------------------------------------------------------------------------------------------------------------------------------------------------------------------------------------YLQNPTARKLANIPKPPEPKPK----PAPAAP-PAANSGGKVIALTFDDGPGPYTAQLLDILDQHGAKATFFLIGGKVSAQADVLRRMHARGHQLGNHSWSHPELPKLPVNQIASEIDRTNDAIKQATGVTPNILRPPYGAVNGVVLEQLRLRGMSSILWSVDTRDWADRNSDIVCSRAVAGAHPGAVILMHDIHQTSVNAVPCILSSLKQQGYSFVTIQRLN--------------</t>
  </si>
  <si>
    <t>------------------------------------------------------------------------------------------------------------------------------------------------------------------------------------------------------------------------------------------------------------------------------------------------------------MPSAYGEMTIKVPIAAVAKYLQNPTARKLANIPKPPEPKPT----LAPAAP-PAANSGSKVIALTFDDEPGPYTAQLLDILDQHGAKATFFLIGSKVSSQANVVSSIHACDHQLGNHSWSHPELPKLPVDQIAGEIDRTNDAVKQATGVTPAILRPPYDAVNGVVLEQLRLRGMSSILWSVDTRDWVDRNSDIVCSRAVAGAHPGAVILMHDIHQTSVGATPCILNALKQQGYSFVTVQGLL-GNMAAGAGYP---</t>
  </si>
  <si>
    <t>------------------------------------------------------------MCIQRKIAKP------KSKKLFIIIPFLILLFSAGLFGIY-FLNQSHSRQTTAPSDEKYYFADSKYSGIRSKFVTRDNKREKVSIEYPITENEKINRLISESIDKIDRDFQNTVLLATVFDKPMTETISYQVTHNSSEALSIVVNIKQDMNGAHPASMTQFWTFDKKSGEVVGLADFIEQSDEAAEAIISAAKDNISQTIKQRQQPEIDLNEIINKEALSNFIITNNGNSLAWPLGQASLLPSSYGELTITVPISSVSKYLQNPTARKFANIPKPPEPKPE--PAPAPAAPTPAPTTGNKVIALTFDDGPGPYTAHLLDILDQYGAKATFFLIGSKVSGQASVVRSIQARGHQLGNHSWSHPELNKVSAEQLASEIDQTNNAIKQAVGTKPNIIRPPYGAFNRAVLEQFRQRGMSAVVWSVDTRDWADRNSEIVCSRAVAGARPGAVILMHDIHQTSVNAVPCILSSLKQQGYSFVTVQNLI-GDMTPGTVYP---</t>
  </si>
  <si>
    <t>------------------------MPAKKSPRKPPAKTPADKADKPKSASD-KAAKPKHTRRTAKTQTKPA-----KWRNALIAILLLTAMAAVLSGLVYAYFNQLSPRRPTALSDEQYYFTDSRYSGIRSKFVTRQTNREKVSIEYPLTKNNKINKTVAQAIDRADSDFRYAATNILTFDQPLTETISYQVTHNNSVALSIIVNIKQDMHGAHPVSLTHFWTFDKKSGEVISLSDLTEQSEKAAGEIVAAARNNINETIKQHQQAELDLNETITQETLSNFIITDGGNSLAWPIGQASLLPSAYGEMTIKVPIAAVAKYLQNPTARKLANVPKPPEPKPT----PAPAAPTAA-NSGGKVIALTFDDGPGPYTAQLLDILDQHGAKATFFLIGSKVSAQADVLRRMHARGHQLGNHSWSHPELPKLPVNQIASEIDRTNDAIKQATGVTPTVMRPPYGAVNGVVLEQLRLRGMSSILWSVDTRDWADRNSDIVCSRAVAGARPGAIILMHDIHQTSVNAVPCILSALKQQGYSFVTVQGLI-GNMAAGAGYP---</t>
  </si>
  <si>
    <t>------------------------------------------------------------MRIHRKKEKA------QSKKIFIILTLVTTLIVTISGGIY-YLSQSHSQKITAPTDEKYYFTDSRYSGVRSKFVTRNNKREKVSIEYPITENKKINHTVAEAIDKIDRDFRSTVLLSTAFDQPMTETISYQVMHNNSVALSIITNIKQDMHGAHPVSLTHFWTFNKKSGEIISLNDLTDQSNEAIEAIIKSAKDNIAETIKKRDKPELDLNGIITKETLSNFVITDNGNSLAWPLGQASLLPSSYGEMTITVPISSVSKYLQNPTARKLANIPKPPEPKPE--PAPVPAAPTPAPTTGNKVIALTFDDGPGPYTAHLLDILDQYGAKATFFLIGSKVSGQSSVVRSIQARGHQLGNHSWSHPELPKLSVDQIAGEIDRTNEAIRQATGVKPSILRPPYGAVNGVVLEQLRLHGMSSILWSVDTRDWADRNSQIVCSRAVAGARPGAVILMHDIHQTSVNAVPCILSSLKQQGYSFVTIQRLH--------------</t>
  </si>
  <si>
    <t>-------------------------------------------------------------------------------MRLIALL------------------------------------RSKYKG-----------------------------SVAQAIDRADSDFRYAATNILTFDQPLTETISYQVTHNNSVALSIIVNIKQDMHGAHPVSLTHFWTFDKKSGEVISLNDLTEQSEKAAGEIVEAARNNLKETIKQRRQAELDLNETITQETLSNFVIIDSGNSLA------------------------------------------------------------------------------------------------------------------------------------------------------------------------------------------------------------------------------------------------------------------------</t>
  </si>
  <si>
    <t>GC_00000025</t>
  </si>
  <si>
    <t>05D1X@bactNOG,0D22H@chloNOG,COG0030@NOG</t>
  </si>
  <si>
    <t>Specifically dimethylates two adjacent adenosines (A1518 and A1519) in the loop of a conserved hairpin near the 3'-end of 16S rRNA in the 30S particle. May play a critical role in biogenesis of 30S subunits (By similarity)</t>
  </si>
  <si>
    <t>MASARGPKKELGQHWLRDPEILAEIAEAAELGKSDVVLEIGPGLGTLTSRLLARAQRVVAVEFDGDLARKLPGQFPG------KNLEVINEDILQFDLNQLPAGYKVVANVPYYITSKIVEKLMTAENKPSLAVLLVQKEVAQRIAAEPGEMSILAVSTQLFAEAELDIEVPRQFFTPPPKVDSQVVVLRTRTEPLVAPEDHKD-FFRVVKAGFSAKRKKLRSSLSGGLGVSKDTAEQLLKKANISPDVRAEDLAIDDWQRLLAVQKNIKHNEGKYNE</t>
  </si>
  <si>
    <t>---MIRAKKELGQNFLCDRSILSTIAGYGELTGRDTVLEIGPGPGTLTAQLCRRAGRVVAVEYDRVLAEQLAGRVAELMGGQPANLESVRADIMDYDLEALPANYKVVANIPYYLTSKIMEKLWASANQPSLAVILVQREVAQRLAATPGQLSLLAISVQLFARVELGVKVPAELFDPVPKVDSQVVIMHRRSDPLIPAAELER-FFTVCRAGFCQRRKKLLSSLALGLRTTKAETAKLLQLADIDPSRRAQELSIADWQRLTKATK-----------</t>
  </si>
  <si>
    <t>05D1X@bactNOG,0D22H@chloNOG,0G6SF@dehNOG,COG0030@NOG</t>
  </si>
  <si>
    <t>---MLKNKKHLGQHWLRDRFILNHIADCADINKNDTIVEIGPGLGTLTSILLFRAKEVISIEFDADLARKLPGQFPG------KDLTVINQDILEFDTDNLPKEYKLVANLPYYITAKVIQKFTTSKNRPSKMVLLVQKEVAERVVAQPGRMSLLAVSSQLYANVSLGDVVPACYFTPPPKVDSQVLIFDM-IDPKLPSDISEKELFRIVKAGFSSRRKKLRSSLSGGLNINKNSVETLLMQTGISPDHRAEDLSVEDWKAIAKNFYNCK--------</t>
  </si>
  <si>
    <t>----MKNKKSLGQHWLRDQDTLTYIANAAQLAPNDTVLEIGPGLGTLTSRLLAHAGRVVAVEFDVDLARKLPGQFPG------KNLEVVYQDILRFNPSKLPHGYKIVANVPYYITSKIIQTFSECNNPPSMMVLLVQKEVAERLAASPGKYSVLAIAAQVFHQVNTGVVVPAALFTPPPKVDSQVVILKRYREPVVPHDLQPV-FFRLVKAGFSAKRKKLRSSLAGGLQLDKNYIEQLLSRAHISPDVRAEELSIVQWLDLTMLSIVRR--------</t>
  </si>
  <si>
    <t>05D1X@bactNOG,0QF23@fusoNOG,COG0030@NOG</t>
  </si>
  <si>
    <t>---MLKNKKSLGQHWLKDRFILDYIADEADLNKDDVVLEIGPGLGTLTSSLLKRAGKVIAVEYDENLAKNLPKQFPG------KNLEVINIDFLKYDLDELDRGYKVVANVPYYITSKIVEKLLVANNKPKKIVLLVQKEVALRMAEKPGNLSVLAIASQSYAKVTLGGVVEKELFTPPPEVDSQVVLLDLYDKPIFADYLTETEYMLPVKRAFLNKRKKLISSLNGLVG-DKAATKSWLESLDIDINKRAEDLSLDEWLKIAKSLKEKDN-------</t>
  </si>
  <si>
    <t>MASSRGPKKSLGQHWLKDPEILADIAEAAELTGDDVVLEIGPGLGTLTSRLLARANSVTAVEFDADLARKLPGQFPG------KKLTVVNQDILQFDLNQLTKNYKVVANVPYYITSKIVEKLMTAENKPSIAVLLVQKEVAERIAAEAGNMSVLSVSVQIFAEAELDIEVPRQFFTPPPKVDSQVVVLRTRNNPLITPEDQRD-FFRIVKAGFSAKRKKLRSSLSGGLGIDKIVAEELLKNAGISPDARAEDLAIEDWKRLLKEWRLQ---------</t>
  </si>
  <si>
    <t>MASSHGPKKSLGQHWLKDPEILADIAEAAELTSDDVVLEIGPGLGTLTSRLLARANSVTAVEFDADLARKLPGQFPG------KKLTVVNQDILQFDLNQLPKNYKVVANVPYYITSKIVEKLMTAENKPSIAVLLVQKEVAERIAAEAGNMSVLSVSVQIFAEAELDIEVPRQFFTPPPKVDSQVVVLRTRDNPLIASEDQRD-FFRIVKAGFSAKRKKLRSSLSGGLGIDKSVAEELLKNAGISPDARAEDLAIEDWKKLLKEWRN----------</t>
  </si>
  <si>
    <t>---MAGPKKELGQHWLRDPEILAEIAEAAELSNDDVVLEIGPGLGTLTSRLLSRAGRVVAVEFDADLARKLPGQFPG------KNLEVINEDILQFDLNQLPKDYKVVANVPYYITSKIVEKLMTAENKPSLAVLLVQKEVAQRIAAEPGEMSILAVSAQLFAEAELDIEVPRQFFTPPPKVDSQVVVLRTRDEPLVAAEDQKD-FFRIVKAGFSTKRKKLRSSLSGGLGVSKDSAEQLLKKANISPDVRAEDLAINDWQRLLSEWRAR---------</t>
  </si>
  <si>
    <t>GC_00000026</t>
  </si>
  <si>
    <t>04U50@bacNOG,07XWW@bactNOG,0NHSB@firmNOG,COG0842@NOG</t>
  </si>
  <si>
    <t>Abc-2 type transporter</t>
  </si>
  <si>
    <t>GC_00000027</t>
  </si>
  <si>
    <t>05DA5@bactNOG,COG1131@NOG</t>
  </si>
  <si>
    <t>(ABC) transporter</t>
  </si>
  <si>
    <t>05DA5@bactNOG,09FWQ@bctoNOG,1AIW0@sphNOG,COG1131@NOG</t>
  </si>
  <si>
    <t>GC_00000028</t>
  </si>
  <si>
    <t>05D7Q@bactNOG,0G7K2@deiNOG,COG1459@NOG</t>
  </si>
  <si>
    <t>type ii secretion system</t>
  </si>
  <si>
    <t>05D7Q@bactNOG,COG1459@NOG</t>
  </si>
  <si>
    <t>05D7Q@bactNOG,0EP5V@cloNOG,0NDKA@firmNOG,COG1459@NOG</t>
  </si>
  <si>
    <t>MNRYIYKARDSKSGAIIKGVIQAENERAAGKLLIERGYTPDTVTEDTSGDSFFDKFKNKVTTKDKIVFTRQFSTLIGAGLPLSNSLRVLIEQTESKPMRRVTESILADVEAGKSLTQACAKFPDVFNRIYLALLKAGESSGTLDKSLRRLADQQEKDHAMVTRIKNSLTYPAIVLAVIIAVLVFMVIAVVPQVQQLYHDLGKDLPMITKLLVEQTNFLVNMWWLVTIVIGLTIYFVFQFVRTDSGRHVLARIKLNIPVFKSMFWRLYNGRFARTAENLLSTGVSIQDTLAISAEAINNLIMEEEIKEVSEKVKQGKTLSASLKELDYILPLLPQMAAIGEESGKIDEMLGKAANVYEDELDQQINTISTLIEPIMLVIMALMVAVIIAGVLMPIYQLVSQIQK----</t>
  </si>
  <si>
    <t>GC_00000029</t>
  </si>
  <si>
    <t>05CA9@bactNOG,0G7MV@deiNOG,COG0469@NOG</t>
  </si>
  <si>
    <t>------------------------------------MS------------NTFKRTKILATLGPATNSPEKIKQLIEAGANGFRLNFSHGSYEERLDQIKWIRDASAEVGRTVAILQDLQGPKIRLGVLKNN-HLDVKAGDEIVLDHAIQEHDGSTNLPIQYNLANKVKVGEPVYLFDGKIRGEMIERVSDTAIKIRILNDGFLMSRKGLNLPDTDFGGDILTPKDLADVEFGADKDIDFVALSFIQSADDINNLRQIMLSHGSTAQIIAKVETKAAIE-MEALKEIVKAADGVMIARGDLAVETSPEIVPIVEREAIRLCRKYGKLSIVATQMLASMVDNPEPTRAEVSDVATAVILGTDVVMLSDETANGSYPVEAVKMMAKTVRYTQSRWPMNDMPIEYGEKNRRRNAI-ANAAVVVANQVDADVIIAETKSGATAARIAACRPELPIAAVTPNKRVAQQLALSYATRSYVREEGEHVGTKLAKELLNWGTF----GRDDKLTAVVVSGRQSGVAGGTDTLRVRVVE-</t>
  </si>
  <si>
    <t>05CA9@bactNOG,0FJ9C@cyaNOG,COG0469@NOG</t>
  </si>
  <si>
    <t>00C8W@actNOG,05CA9@bactNOG,COG0469@NOG</t>
  </si>
  <si>
    <t>-----------------------------------------------------------------------------------------------------------------------------------------------------------------------------------------------------------------------------------------------------------VNNLRQILVSQGSTAQIIAKIETKAAIE-PETLKEIVKAADGVMVARGDMAVETSAEIVPIVEREIIRLCRKYGKLSIVATQMMASMVDSPEPTRAEVSDVATAAILGTDVVMLSDETANGNYPVETVKMMANTVRYTQSRWPMNDMPIEEGKTNRRRNAI-AHAAVEVAERVDADFIIAETKSGATAARIAALRPELPIIAVTPSPRVAQQLALSYATRSYVRDDEEHAGVNVAKELLTMGKY----SSNGRLVVVVVSGRQPGATGGTDTLCVRVIE-</t>
  </si>
  <si>
    <t>05CA9@bactNOG,1C82W@synNOG,COG0469@NOG,COG0574@NOG</t>
  </si>
  <si>
    <t>---------------------------------------------------------------------------------------------------------------------------------------------------------------------------------------------------------------------------------------------YDYVAMSFVQTADDVIAVKNRLRDLGSRAMVIAKVETKSAIL-EENLEAIVKASDGVMVARGDLAVEAGASVVPIVQRRIIELCRKYGRISIVATQMMASMVDSPEPTRAEVSDVATAVILGADAVMLSDETAGGKYPIETIKAMRDVILYTQDNINVDQVDVRVPEKSDIEDSI-SHAAVDLAATLKAKAIVAETKTGATAMAVASCRPTVEIYAITPDKRVAGQLALRYAIRSFVRPEGDKLGLLLAKEQKDKGML----GE-APARVVLVSGRQVGLSGGTDTIRVRVVE-</t>
  </si>
  <si>
    <t>05CA9@bactNOG,0GANG@delNOG,0I2R0@eproNOG,16PEB@proNOG,COG0469@NOG</t>
  </si>
  <si>
    <t>--MVWVTRFELATSQSRTARATNCATPRYVYLITKTQDYHNYVIISNDMSKLYKRTKILATIGPAVFTEEKIAELVMAGVNCCRLNFSHGSYEERDEQIAWIKKAAEKKGRSVAILQDLQGPKIRLGIIKDN-HYEVKPGDELILDYAVTEHDGSNLLPVQYNLAERMKVGEPLFIFDGKIRSTVTEIASSTAIKVKVENEGTIMSRKGLNLPDTDFGGDVITEKDMADIEFGATRDFDYVAMSFIQSADDVERLRQILVSLGSTAQIIAKIETKKAIETDEKMEAIVQAADGIMVARGDMAVEAGNEVVPIVQRKLISLCRKHGKLCVVATQMLGSMVDNPSPSRAEVSDVANAVIQGADAVMLSDETANGKYPIEAVKQMKQIILYTQNHSKVDPIDQDVTGENREYNAV-ANAAVSLAEKIHADVIVCETASGATAVSISAERPNLPIISVTSNKRVASQLALNYANASFERPFSENYGIDLVQELKASGYINTKPGE-DKVLAVIVSG-QPNVIGGTDTIQIRSI--</t>
  </si>
  <si>
    <t>-----------------------------------MSD------------NIFKRTKILATIGPATFSQEKVYQLLEAGVNGIRMNFSHGANEERIEQINWVRTASKQLGKPVAILQDLQGPKIRLGVLKDN-MLNVKVGDMLVLDSEITDHDGSFNLPVQYNLAEKMKVGEPLYMFDGKIRTVVREIVSPTAIRVEVQNDGFLMSRKGLNLPDTDFGGDILTQKDINDLEWGASQDFDYVALSFIQKADDIIDLRRRLTDLGSTANIIAKIETKSAVD-PENLEEIVKASDGIMVARGDLAVEAGAEIVPVVQRRIIALCRKYCKLVIVATQMMGSMVDNPEPSRAEVSDVANAVIQGADVVMLSDETANGKYPVETVRAMRKTIIYTQEHSEV--MLVEKAEMREKTDAILSYTAAQLARRIKARAIIAGTRTGATAINVAAYRPNLPIVCVTEDVKTAQKLALRYASRPYVRPNDPNAATKLADELKQEGYF----GA-DPVTVVLVSGHNPE-PGKTDNIQVKTLS-</t>
  </si>
  <si>
    <t>-----------------------------------MSN------------NIFKRTKILATIGPATFSQEKVYQLLEAGVNGIRMNFSHGANEERIEQIDWVRTASKQLGKPVAILQDLQGPKIRLGVLKDN-MLNVKVGDMLVLDSEITEHDGSFNLPVQYNLAEKMKVGEPLYMFDGKIRTVVREIVSPTAIRVEVQNDGFLMSRKGLNLPDTDFGGDILTQKDINDLEWGASQDFDYVALSFIQKADDIIDLRRRLTDLGSTANIIAKIETKSAVD-PENLEEIVKASDGIMVARGDLAVEAGAEIVPVVQRRIIALCRKYCKLVIVATQMMGSMVDNPEPSRAEVSDVANAVIQGADVVMLSDETANGKYPVETVRAMRKTIIYTQEHSEV--MLVEKAEMREKTDAILSYTAAQLARRIKARAIIAETHTGATAINVAAYRPNLPIVCVTEDVKTAQKLALRYASRPYVRPNDPNAATKLADELKQEGYF----GA-DPVTVVLVSGHNPE-PGKTDNIQVKTLS-</t>
  </si>
  <si>
    <t>05CA9@bactNOG,09AC8@bctoNOG,0FVDG@cytNOG,COG0469@NOG</t>
  </si>
  <si>
    <t>-----------------------------------MSS------------NVFKRTKILATIGPATFSQEKVFQLLDAGVNGIRMNFSHGDNESRLEQINWVRTASQRLGKPVAILQDLQGPKIRLGILKDN-MLDVKAGDMLVLDSEIAEHDGSFNLPVQYNLAEKMKVGEPLYMFDGKIKTIVREIVSSTAIRVEVQNDGFLMSRKGLNLPDTDFGGDIMTPKDIADLEWGAKQDFDYVALSFVQKADDIIDLRQRLVELGSTVDIIAKIETKSAVD-PENLEEIVKASDGVMVARGDLAVEAGAEIVPVMQRRIIALCRKYCKLVIVATQMMGSMVDNPEPSRAEVSDVANAVIQGADVVMLSDETANGKYPIETVRAMRKTIIYTQEHSEV--MMVDKTEMREKTDAILSYTAAQLARRIKARAIIAETNTGATAVNVGAYRPNLPIVCVTENVKTAQKLALSYASRPYIRPNELNAATKLAEELKREGYF----GE-DPVTVVLVSGHHPE-PGKTDNIQIKTLS-</t>
  </si>
  <si>
    <t>----------------------------------MAHI------------DTLKRARILATIGPATSDPAMLEKVIRAGVNACRLNFSHGSFEDRVEQVKNIRLIEKKLNRHIPIVQDLQGPKIRLGQLKDDMKYTIHRDDELGLTYGI-EHDGGNNLPSQYDLSD-----------------------------------------------------------------------------------------------------------------------------------------------------------------------------------------------------------------------------------------------------------------------------------------------------------------------------------------------------------------------------</t>
  </si>
  <si>
    <t>MNYRLSSDFLFVDFLAMHECAKHFTSPLFRDIILKMSE------------NIFKRTKILATIGPATFSQEKVYQLLDAGVNGIRMNFSHGANEERIEQINWVRTASEQLGKPVAILQDLQGPKIRLGVLKDN-MLNVKAGDMLFLDSEITEHDGSFNLPVQYNLAEKMKVDEPLYMFDGKIKTIVREIVSPTAIRVEVQNDGFLMSRKGLNLPDTDFGGDILTPKDIADLEWAAGQDFDYVALSFVQKADDIIDLRRRLVELGSTADIIAKIETKSAVE-PENLEEIVKASDGVMVARGDLAVEAGAEIVPVMQRRIIALCRKYCKLVIVATQMMGSMVDNPEPSRAEVSDVANAVIQGADVVMLSDETANGKYPIETVQAMRKTIIYTQEHSEV--MLVEKAEMREKTDAILSYTAAQLARRIKARAIIAETNTGATAANVGAYRPNLPIVCVTENVKTAQKLALSYASRPYVRPNNTDAAIKLAEELKQEGYF----GK-DPVTVVLVSGHHPE-PGRTDNIQVKTLS-</t>
  </si>
  <si>
    <t>GC_00000030</t>
  </si>
  <si>
    <t>02EQ2@aquNOG,05CDY@bactNOG,COG0217@NOG</t>
  </si>
  <si>
    <t>transcriptional regulatory protein</t>
  </si>
  <si>
    <t>MSGHSKWATTHRQKAVVDAKRGAIFTKIGNQIAIAARAGTDPTMNSSLAMAIEKAKAANMPAANIQRAIDRVADKNSAALEEITYEGYGPGGVGI--IIETATDNRNRTLPEVKLALTKNGGSMADAGSVMFQFDRKGVIRVAASGEEALLQVLDAGAEDAVEADSKLIVYTGMKDLASVRKALLDAGMTIEEAELQYIAKNDVPISDTETARKVIKIIDALDDLDDVVNVYTNADITVDIND</t>
  </si>
  <si>
    <t>MAGHSKWAKIKRDKGANDAKRGAIFTRIGKQIAIAARKGTDPSMNPALALAIEKAKAANMPNSNIQRAIDRVNDKNAAALEEITYEAYGPGGAGL--IIEAATDNRNRTLPEIKTALVKNGGQIADSGSVMFQFMRRGVIRVDSTGEEALLTVLDAGAEDANEEENEIIVYTNQKDLAKVRQSIIDAGLKVIEAELQYIANNEVEINDSEVARKMIKLMDVLDEVDDIVNVYTNADITVEL--</t>
  </si>
  <si>
    <t>00BIX@actNOG,05CDY@bactNOG,COG0217@NOG</t>
  </si>
  <si>
    <t>MSGHSKWATTHRQKAIVDAKRGAIFTKIGNQIAIAARGGTDPTTNSALAMAIEKAKAANMPNANIQRAIDRVNDKNAAALEEVTYEAYGPGGVGI--IVEAATDNKNRTYPEVRTALTKNGGTMADAGSVMFQFTRKGVIRVAATGEDALLQVLDAGAEDAVEESGGLTVYTDMKDLAKVRAALVQTGLKVEDAELQYVANNDVPVDDVETARKLMKVLDAVEELDDVTNVHTNADITVDISE</t>
  </si>
  <si>
    <t>MSGHSKWATTHRQKAIVDAKRGAIFTKIGNQIAIAARGGTDPATNSALAMAIEKAKAANMPNANIQRAIDRVNDKNAAALEEVTYEAYGPGGVGI--IVEAATDNKNRTYPKIRTALTKNGGTMADAGSVMFQFTRKGVIRVAATGEDALLQVLDAGAEDAVEESGGLTVYTDMKDLAKVRAALVQAGLNVEDAELQYVANNDVPVDDIETARKLMKVLDAVEELDDVTNVHANADITVDIDE</t>
  </si>
  <si>
    <t>05CDY@bactNOG,COG0217@NOG</t>
  </si>
  <si>
    <t>MSGHSKWSTIKRQKGANDAKRGAVFTKIGNQIAIAARNGTDPDMNPSLAMVIEKAKQANMPNSNIQRAIDRVKDKNAATLEEIVYEGYAPGGVAL--IIETATDNKNRTFPEVRHALTKNGGTVADSGSVMFQFDRKGVITVKATGDDALLAILDAGATDANEEDEMIEAVTDAKDLMKVKKAIEDQGLTVEEAELRYVAKNDVPVTDKETADKIIRIMDALDDLDDVLNVHSNADFQVDLGE</t>
  </si>
  <si>
    <t>MSGHSKWATTKRQKAIVDAKRGAAFTKIGNQIAIAARAGADPTMNPSLAMVLEKARKANMPKANIERAIARAADKNAAALIEETYEAYGPAGIGL--IIEIATDNKNRTMPEVRNALSKNGGRMADPGSVMFQFARKGVIFIEDKGEDALMAALDAGAEDANETEDGIEIITEPTDLMKVRKNLIDAGLNVDSAELKYLPNNTVEVSEAD-AEKVDKLLDAVDDLDDVINVFTNAA-------</t>
  </si>
  <si>
    <t>MSGHSKWATTHRQKAIVDAKRGAIFTKLGNQIAIAARGGTDPALNSSLAMAIEKAKAANMPSSNIQRAIDRVADKSAAALEEIAYEGYGPGGVGV--IIETATDNRNRTLPEVKTALVKNGGRIADAGSVMFQFTRKGVIAIEGSGEDLLLAVLDAGAEDAVEEDGEIIVYTELKDLASVRNKLVEQGLKVKDAELRYIANTPIEIADMETAQKLMKMIDALDDLDDVVNVHTNADITAE---</t>
  </si>
  <si>
    <t>05CDY@bactNOG,0FKB3@cyaNOG,COG0217@NOG</t>
  </si>
  <si>
    <t>MSGHSKWATTHRQKAIVDAKRGAIFTKLGNQIAIAARGGTDPALNSSLAMAIEKAKAANMPSSNIQRAIDRVADKSAAALEEIAYEGYGPGGVGFDGIVKSCFTAVIRSASDCKT-----------------------------------------------------------------------------------------------------KINDARNLLDKLL--------------</t>
  </si>
  <si>
    <t>MSGHSKWATTHRQKAVVDAKRGAIFTKLGNQIAIAARGGTDPALNSSLAMAIEKAKAANMPSANIQRAIDRVADKNAAALEEITYEGYGPGGVGI--IIETATDNRNRTLPEVKTALVKNGGRIADAGSVAFQFTRKGVITVEGAGEELLLQVLDAGAEDAVEEDGELIVYTELKDLASVRNKLVEQGLKVKDAELRYIANTPVEIADSETAQKLMKVVDALDDLDDVVNVHTNADITAE---</t>
  </si>
  <si>
    <t>MSGHSKWATTHRQKAVVDAKRGAIFTKLGNQIAIAARGGTDPSLNSSLAMAIEKAKAANMPSSNIQRAIDRVADKSAAALEEITYEGYGPGGVGI--IIETATDNRNRTLPEVKTALVKNGGRIADAGSVAFQFTRKGVITVEGTGEELLLQVLDAGAEDAVEEDGEIIIYTELKDLASVRNKLVEQGLKVKDAELRYIVNTPIEIADSETAQKLMKVIDALDDLDDVVNVHTNADITAE---</t>
  </si>
  <si>
    <t>GC_00000031</t>
  </si>
  <si>
    <t>05CJR@bactNOG,0D1YU@chloNOG,COG0728@NOG</t>
  </si>
  <si>
    <t>Integral membrane protein (MviN</t>
  </si>
  <si>
    <t>-------------------------------------------------MLSSLLGIYRDRLINGMYLDT-------YKVGADAYVAAFTVPDFMYFLLVSGALSVSFIPVFNQRLASGNKRSAWELSSSLLNLFAVLTLITSVLIIIFADLLVRYVVGPGFGEQGHALAVSMMRIIAVNPFLFAIATVVSSMQQAIGRFTFLALAPTIYNLGIVVGAKYFTNGINIFGWQIFEGGIMGVALGVVLGAILQLVVSSIGLVGVNFDYRPVISWRNKGFRQVLKLLPPRSIDQGIDYFNGIVEINLASRMGDGIMRVYQQASSLSLMPVNLVGVAISNAAFPRMTERLAEGRVDLFKKELRSVFRWIVWLALPIAVITFFARGYVVAFIKNGGQPAIASVLGALVISIFFRTLYHIMARTFYAQQDTRTPLYISIATISLNILLAIIFTQLFGWGVFGLAWAQSIVSVVEIAILLTILHLRTPGIFNRKTLRSIITMMIASAIMGVVTYFVVQMLQLQSRDMNFMAVFPKFTVIVVVSFAVYIALSKVFKLEEADPIVAKLRQLLFGRVRR----</t>
  </si>
  <si>
    <t>MLFLSGDKLVADRNKIQRQRRRNRALVAIARANQKMSVRLAAVILSSSTLVSALLGIYRDRLLNSMYLDT-------YKVGIDAYTVAFTIPDFMYLLLVSGALAVTFIPVFNSRLAKNNRESAWQMSTSLINFLALVTMVTSVLIMIFAPILVKYVVGPGLSESGQELAISMMRVIAINPFLFAVATVISSVQQAVGRFVFNA---------------------------------------------------------------------------------------------------------------------------------------------------------------------------------------------------------------------------------------------------------------------------------------------------------------------------------------------------------------------------------</t>
  </si>
  <si>
    <t>---------------------MGRVRRVVQKMNQRITVQLAATLLAGSTLLSSGLGLYRDRILNSQYLNCEGPC---YPVGIDAYTAAFTVPDFMFFILVSGALSVTFIPVFNQRLATGNKKSAWQLSASLINFMALITLVTSILIIIFAEPLLRYIIAPGLSESGMALAVSMMRVIAVNPFLFAIATVIASVQQAVGRFAFYALAPTIYNIGIIIGATVFTGGINIFGFQIFEGGIMGVALGVVLGSILQLVVSSIGLIGLGFDYEFKIFWRNKGFRKVLNLLPARSFDQGMDYVVSLMETNLASRMTEGTVRIFQQATTLHVVPINLIGVSISTAAFPRLTERLSENRIDLFKDELRSVIRAIIWLALPVAIITYFTRGYVVSFISHRGNSLMAGLLGVFAVAILFRCLYHILARSFYAQQDTKTPLYISIVAISLNVFLAIWFTFSLRYGAYGLAVAQAIVAIVEVVILFTMMEMRTPGVLNKYFWQGILRMASAAGFMSIICYFMVHWLPFEAGARSLYEAVPKFILIVLVSLSTYLMLSRLLQIKESEPVMRKLRKVFFRA-------</t>
  </si>
  <si>
    <t>------------------MRGRGRVKSVVARANSKLSVQWAAALLSGSTLLSSLIGIYRERLINGMYYDT-------YKVGADAYVAAFTIPDFMFFILVSGALSVSFIPVFNQRLATGNKKSAWELSSSLVNSLALITLVTSVLIIIFADPLVRYVVGPGFDEQGRSLAVSMMRVIAVNPFLFAVATVLSSMQQAIGRFTFLALAPTIYNIGIVIGARWFTGGINIFGWQVFEGGIMGVALGVVLGAILQLVVSSLGLIGTDFDYHWKISWKNKGFRRVLRLLPPRSLDQGIDYFNSIVEINLASRMAQGVMRAYQQASSLSLMPVNLVGVAISNAAFPRMTERLAEGRPDLFKKELRSVMRWILWLALPIAVITYFARGYVVAFVKNGGDLLIANILGALVISILFRTIYHIMARSFYAQQDTKTPLYISVGTITLNIILAVIFTLVFGWGVFGLAWAQSIVAVVEVIVLFVILCRRMPGIFTRDFIQAAIRMVLASAGMGAITYATTQLLQLQSSDMSFMSTFPKFSMIVLVSFCVYVELSVLLKLREADPVLGRLYRLFFGRLRR----</t>
  </si>
  <si>
    <t>---------------------MGRVASVVARANKQLSVQFAAILLASSSLLSAVLGLVREWLLNQNYYDT-------YKAGIDAYQVAFTVPDFMFIILVSGALSVSFIPVFNQRLASGNKKSAWEISTSLINFMAITTLIASVLIIIFANYLVN-IITPGLSEQSRELATAMMRVIAVNPFLFAISTVIASMQQAISKFTIFALAPSIYNIGIVIGTVFFTQGINIFGWQIFEGGIMGVALGVVLGSVMQLIVSSLGLIGLGFDYNFKIYWRNRGFKKVLSLLPARSLDQGADYLNSMVEANLASRMPSGTIRAYASAITVHNMPINLIGIAISTAAFPQMTDQIANGEKKAFWRGLHGYIRAIVFLVLPIAAITYFGRGFVINFIKTGGDQLMADILGGLALAIVFRCLYHPLARVFYAHQNTKTPLIVSIVAIGFNIIVSIIFTLCFDFGVMGLAWAQSLTALLEVLILGSILQKRY-QAFDREFASALVKMFFSMLIMSVFTYVFVQLFQLRAGDVGFWITFPKFMLITLLSFSIYLFVGWRLKLVEVSMFFDKIKKYFMKY-------</t>
  </si>
  <si>
    <t>---------------------MGRVRSTVTKINQRLNVKLAATIMASSTLLSSLLGFFRDRLLNSAYMPSKNGVSAGYPVGLDAYTAAFMVPDFMFAVLVSGALSVTFIPVFNERWVKGNKQSAWQISSSMINFMALITMVASVLIIIFADPLMKYLIAPGLSESGHALAVSMMQVIAVNPFIFAVAAVIASIQQAVGRFMFCALAPMLYNVGIIIGTVWFTGGVNLFGWQIFDGGIMGVALGVVLGSFLQLIVSAVGLAGLGFDYNFKIYWRNKGFRKVLSLLPARSVDQGMDYVVSLVEVNLASRLADGTVRAYQQALTLHMMPINLIGVAISNAAFPQLTEHLGEGRNDLFQKDLRSLLRIIFWMALPVSVVIFFTRGYVVHFISNGGVPLIAGILGCLVVAILFRTIYHMAARAFYARQDTKTPLYISIFSITLNIILAIVLSMVLKMGAYGLAWAQSTVAVLEVVVLLAVMNRQMPKLFDMTFVRAIFKMILAGIVTGVVCYIGVLVLPFRYHDDSFFSAFPKFVIISLVSFGAYAAASKWLKLPEIDPILARLKKVLFGRLEFKG--</t>
  </si>
  <si>
    <t>----------------------------------------------------------------------------------------------------------------------------------MINFMALVTLAASILIIIFADPLMKYLIAPGLSESGHALAVSMMRVIAVNPFIFAIASVIASIQQAVGRFMFCALAPMIYNIGIIIGTVWFTNGINLFGWQIFDGGIMGVALGVVLGSFLQLIVSAVGLVGLGFDYNFKLYCRNRGFRKVLSLLPARSVDQGMDYVVSLVEVNLASRLADGTIRAYQQALTLHLMPINLIGVAISNAAFPQLTERLGEGRLDLFQKDLRSLLRIIFWMALPTSVVIFFTRGYIVHFIRNTGDQLMAGILGCLVVAILFRTIYHMAARAFYARQDTKTPLYISVFSISLNIALAIILTMNLNMGAYGLAWAQSTVAVFEVVILLLVMSKQMPRMFNRAFVTAIGKMIAASAVAGVVCYIGVSVMPFRDTDSSFFSAFPKFTIISIVSFGVYLLMSKLLRLPEVDPILKKGKKLLFGRLDGVWR-</t>
  </si>
  <si>
    <t>05CJR@bactNOG,0EPBS@cloNOG,0NDSU@firmNOG,COG0728@NOG</t>
  </si>
  <si>
    <t>--------------------------------------------------VSALLGIYRDRLLNSMYLDT-------YKVGIDAYTVAFTIPDFMYLLLVSGALAVTFIPVFNSRLAKNNRESAWQMSTSLINFLALVTMVTSVLIMIFAPILVKYVVGPGLSESGQELAISMMRVIAINPFLFAVATVISSVQQAVGRFVFNALAPTMYNLGIIIGAIWFTGGINLFGHQIFSGGIMGVALGVVLGAVLQLIVSSLGLLGLGFDYRFKIYWRNRGFRKILTLLPARSADQGLDYVSSIIDTNLASRMADGTIRAYQQASTLYNMPINLVGVAIATAAFPQLTERIGEGRRDLFAKELRSAMRMIIWFSLPIAMLMFFCRGYIVSIIDRGGNGTIAMLLGIFCLAIFLRSVFHIMSRSFYAFQDTKTPLLVSLVTLAVSVGLEIWLVFGWHMGAGGIAWAQVIWALLELTSLTVLILRRVPNLFDSQFWHKISQMLIACGVMSVVTYLMVQRINLKFENQNMVMVLIPLAVIGTVSILVYLGVSRLLRIEEAEPIIAKLGRIVSGRFMLGKDK</t>
  </si>
  <si>
    <t>---------------------MGRVRRTVDKINQRLTVKLAATILAGSTLLSSLLGFFRDRLLNSAYMPSENGALAGYPVGLDAYTAAFMVPDFMFAVLVSGALSVTFIPVFNERWVKGNKQSAWQISSSMINFMALVTMVASVLIIIFADPLMKYLIAPGLSESGHALAVSMMRVIAVNPFIFAIASVIASIQQAVGRFMFCALAPMIYNVGIIIGTVWFTNGINLFGWQIFDGGIMGVALGVVLGSFLQLIVSAVGLAGLGFDYNFKIYWRNRGFRKVLSLLPARSVDQGMDYVVSLVEVNLASRLADGTVRAYQQALTLHLMPINLIGVAISNAAFPKLTEHLGEGRDDLFQKDLRSLLRIIFWMALPVAVVIFFTRGYVVHFIRNGGNQLIAGILGCLVVAILFRTIYHMAARAFYARQDTKTPLYISIFSISLNIILAIVLSMVLKMGAYGLAWAQSTVAVLEVVILLVVMNRQMPKMFDLIFMQAIFRMVIAGIITGVVCYVGVLVLPFRYHDDSFFSAFPKFVVISMVSFGVYAAASKWLKLSEIDPVLTRLRKMLFGRLESMR--</t>
  </si>
  <si>
    <t>------------------------------------------------------------------------------------------------------------------------------------------------------------------------------------------------------------------------------------------------------------------------------------------------------------------------------------------------------------------------------------------------------------------------------------------------------------------------------------------------------------------------------------------------FTVIVVVSFAVYIALSKVFKLEEADPIVAKLRQLLFGRVRR----</t>
  </si>
  <si>
    <t>GC_00000032</t>
  </si>
  <si>
    <t>05CN5@bactNOG,0EP8A@cloNOG,0NDNW@firmNOG,COG0595@NOG</t>
  </si>
  <si>
    <t>Metallo-Beta-Lactamase</t>
  </si>
  <si>
    <t>----------------------------------------------------------------------------------------MGQRRLATPKGDDTSKRPLQ--VKQKSTNTVLN---------ATTTRKGEVFRAQRRMSEGVNAQASQHLINVPVNKSVYNGYGGKQFSLKDQPKR-PRAPRP-TLKVIPIGGVGEMGIGKNMTAIEYDNDIVVIDMGFLFPGSDYPGINYIIPDTQWLEENKHRIRAHVFTHGHLDHIGAFRHIIPKLP--APVYGTKFTLGMLQRTMEETDGTFTPEYHELNPENHDTVQLCDSFSVELVRVNHSIPDAAAVVVRTPVGNILSSGDWRIEENPVDGKKFDFNRISEIAEKESFLLFMNESTNCESDGTHTHGEFDIQHSMGEVMDKWSKSRIIVSSFSSQLHRIQLLLEEAKKHDRKVAFAGFSMIQNLEVALRSGVIKVPKDTVVKMEDLIKLPDNKITIVCTGSQGEFNAVLNRMATGAHKYVKIKGSDVVVLSSNPIPGNEKYVVRTVDGLMREGGEIIQNGKTHLTGIGPLHLSGHGYYDDHVRVINAVKPKYYLPNHGEFHMLVHNARLAEKECGIPRQNIFVCDPGDIIEFTSDG----AHKIGRIVHSGGTMYDDAGAVVSEVVLKDRIHMSQEGIFIVILTVQRGTGRLLTSPDIISRGFIYMRDNEELMGMIRQYLKQKAARSFSG-KYDIEVVKKEIKDEVTHILYDQTRRTPIVIPVVNEVGGAAKAHGRAPQARSAGQ--------------P--LMPQPSGKRFPRKQTPDTETVVP--RDRSDSRSY</t>
  </si>
  <si>
    <t>----------------------------------------------------------------------------------------MGQRRLAQAQSDDLSKRPNSAQPRKRSNIAVLN---------KTSTRKGEVFRAQRRTSENVNMRASQHMINIPVNKSIYNGYGGKQFSVAEWKKR-PRSQGP-KLKVMPIGGLGEMGIGKNMMAIEYDNEILIIDMGFLFPGSDYPGINYITPDITYLLERKHMIRGVVFTHGHLDHIGAFRHLIPQIP--APVYASKFTIGMLKRTMEESDSGYKPDYYELNPEAHERAQIGDSFNIELVRVNHSIPDSTAVVIRTPVGVLVDTGDWRFEENPVDGRKFDLDRMTEIATKEGILLLMNESTNCESEGTHTHGEPEIQQSISQVMDKYQNNRLIISAFSSQIHRIQGIMEEAKKHGRKIALAGYSMLQNLEVALRTGTIKVPKDTIVKMEDIVKLPDGKVTIICTGSQGEFNAVLNRMASGAHRHIKIKNTDAVVFSSNPIPGNEKYVVRTVDGLMREGSDVIQNGKTHLTGIGPLHLSGHGYYDDHVKLINALNPTFYMPIHGEFHMLVHNAELAEKECAIPRENIFVCDSGDVLEFTPDG---KGYKNGRI-PVGGVMYDDSGAIVSEVVLKDRIHMSQEGMFIVVLTIQKGTGRLLTSPDIISRGFIYLRDSEELMNLIRQYLKQKIARSFGGKKVDMDVLKKELKDEITHLLYDQTHRTPIVIPVINEINTRLPQAGSNKANTKTAE------------------FKRPPAKKFPPKQIPDTEVVEP--KNRERLRGY</t>
  </si>
  <si>
    <t>----------------------------------------------------------------------------------------MGQQRLAKPQADDASKRPQQ---RKKTNNTVLD---------ATTTRKGEVFRAQRRTSEGVQAQASQHVINVPVNKSVYNGYGGKQFSLTMQPKR-PRAPRP-TLKIIPIGGVGEMGIGKNMTAIEYDNDIIVIDMGFLFPGSDYPGVNYITPDITWLEENKHRIRAHIFTHGHLDHIGSFRHFISKIP--APVYSTKFTIGMLQRTLAETDSTYEPEYHEMNPENHDSIQLCDSFSVELVRVNHSIPDSAAVVVRTPVGNILSSGDWRIEENPVDGKKFDFDRIQKIAKAEGFLAFLNESTNCESAGTHTHGEFDIQHSIGEVMDKWAGSRIIISSFSSQLHRIQLILDEAQRHGRKVAFAGFSMIQNLEVALRTGVIKVPKDTVVKMEDIIKMADNKVTIICTGSQGEFNAVLNRMATGAHKYVKIKSSDVVVFSSNPIPGNEKYVVRTVDGLMREGGEIIQNGKTHLTGVGPLHLSGHGYYDDHVRVINAVKPTYYIPNHGEFHMLVHNAELAEKECSIPRDHIFVCDPGDIIEITPNG----AKKIGRI-HAGGVMYDDAGEIVSEVVLKDRIHMSQEGMFVVVLTVQRGTGRLLTSPDIISRGFIYLRDNEELMGMIRQYLKQKASRSFIG-RYDIEVVKKEIRDEITHILYDQTRRTPIVIPVINEVGVNKTVAQRPQMNARVAK-------------QP--LMPAPSKRKFPRKQVPDTETVVP--RKRPDSRSY</t>
  </si>
  <si>
    <t>----------------------------------------------------------------------------------------MGQRRIAKPQADDASKRPVK---KPKSSNTVLA---------KTTTPKREVSRAQRRVSEDVNLRATQHLINIPVNKSKYNGYKGQQFVSSMQVKR-PNGVPPQTLRVIPIGGLGEMGIGKNMMAIEYDDEIIIIDMGFLFPGSDYPGINYITPDISYLEKKKHMIKANVFTHGHLDHIGSFRHFIERLP--APVYASKFTLGMLKKNFEESGSDYKPEYIEMNPETHEVIQVSKHFSIELVRVNHSIPDSTAVIVRTPLGVLVDTGDWRFEEDPVDGKKFDLERLTEVATKEGILLLMNESTNCESDGTHTHGEKDIQRSIGQIMSMYDKSRIVISLFSSQLHRMQLILEEAARNNRKVAFAGYSMLQNLEVALKTNTIKIPKNVVVKMEDIVKLPDEKVTIVCTGSQGEFNAVLNRMVSGAHRFIKVKGDDVIVFSSNPIPGNEKYVVRTVDGLMREGSDVIQNGRSHLTGVGPLHLSGHAYHDDHVKLITALNPKYYMPIHGEYHMLEHNARLAEKDCGITKDRIFVSDAGDVHEFNMTEDGVKARKTGRI-QVGGIMYDDTGTEVSEVVLKDRIHMSKEGMFIVVLTINKLDGRLLTSPDIISRGFIYLRDSEELMNDIRQYLKQKVARSFGNRKSELEVIKKEIKDEVTQILYDRTKRTPIVIPVVNEVTVSTNKKVNAKTESKVEE----------------------TLAKMPPLRPARISAKDLASDDADDKYTY</t>
  </si>
  <si>
    <t>05CN5@bactNOG,0D1MS@chloNOG,COG0595@NOG</t>
  </si>
  <si>
    <t>MNKQEQERRAKLMRMQAERLPEIKRRFEENQSRSHFENTEEKPVETGAAVIFEQAQKRNFNSNFKPGGKDFRGKKSDRANSVNGANNSDNQKSRNNRQNKNNKKRGNQ--GNAAENNTAANDNDSRKVNLSVSTRRGEMVHHQRMLSQDVNAQATQHIIGVPVNKSRFNGYNGTQVTNAQLK---AARPDPEAVRVIPIGGVGEFGIGKNMTVIEYKNEMIVIDMGVLFASEDYPGVNYMIPDIKYLEDNLSKVKAILFTHAHLDHIGACKHLLPKFGPLTPIYATDFTIGMIKRQMSEVDDLPELNYNVVDPFKHEKIQVSEHLSVEFVHMLHSIPGNCGLVIRTPNGVIYLSGDWRAEANPID-RQSDLERLDEIVKHEGISLMLNESTNIDSPGHHPHSEYDVGDNIGKVMDHYANGRVIISCFSSQINRIGMILEQAYRRGRKVAFAGFSMINNIEVALRAKCIKVPKDTVMKMEDIIKLPDDKVTIVCTGSQGELNAVLNRMVTGAHKFIKIKASDTIVFSSNPIPGNEPHVVNTVDGLLREGAQVIQNGKTHLTNIGPLHLSGHAYYEDHVDFVTRLQPLNYLPYHGEFFMMEHNAEMAENVVGIPHDRILVADDGDIVELLPNK---TIRKNGRI-SVGNKLYDDADKPVHEAVVKDRIHISREGIFMIVLTISKKTGRLIKTPDIVSRAFIYLDNSEELIGKIRHYLRVKTDKSIST-EPEVKVLKEEVKEDITRILFDATGHTPIVIPVINKV---------------------------------------------------------------------</t>
  </si>
  <si>
    <t>----------------------------------------------------------------------------------------MGQRRLATPQKDDANKRPQS----KKSNNAVLN---------STTTRKGEVFRAQRRTSENVNLRASQHLIDIPVNKSVYNGYGGEQFSAKMQPKP-VRGGQP-KLRIIPIGGVGEMGIGKNMNAIEYDDEIIIVDMGFLFPGSDYPGINYITPDITWLEENKHKIKAHVFTHGHLDHIGSFRHFIHRIP--APVYGSKFTIGMLDRTMDDSEVDFKPDYRVMDPLSHEIVQVSKHFSIELVRVNHSIPDSTAVIIRTPMGVIVDSGDWRFEESPVDGQKFDLERLTEVASKEGILMFMNESTNCESAGTHTHTEFDIQYSIGQVMDKFSNSRVILSCFSSQVHRLQLILEEAHKHGRKVAFAGFSMIQNLEVALRSGTIKIPKDTIMKMEDIVKLPDNQIAVVCTGSQGEFNAVLNRMATGAHKYMKIKGSDVVVFSSNPIPGNEKSVVRTVDGLMREGSDVIQNGKTHLTGVGPLHLSGHGYYDDHVKLINALNPTYYMPIHGEFHMLVHNARLAEKECGIPRKNIFVCDAGDIIEIDIER---QAKKAGRI-HVGGVMYDDTGAIVSEVVLKDRIHMSQEGMFVVVLTVQRGTGRLLTSPDIISRGFIYLRDSEELMNMIRQYLKQKAARSFSG-KYDLDVIKKEIKDEITHILYDQTRRTPIVIPVINEVGGLKSVKSEATPAHSVSK---------------------------------------------------</t>
  </si>
  <si>
    <t>----------------------------------------------------------------------------------------MGQQRLAKVAEDDLSKRPAK-TGSRKTGNSVLD---------ATTTRRGEVERAKRRISDNVNAQASQHIIDGPVNRSLYNGFAGEQYTPTLARQHVQKAKNKSAVRVIPIGGNGEMGIGKNMTAFEYGDEIIVIDMGFLFPGDDYPGVNYIVPDITYLEERKDKIKAVIITHGHLDHIGAFHHL------------------------------------------------------------------------------------------------------------------------------------------------------------------------------------------------------------------------------------------------------------------------------------------------------------------------------------------------------------------------------------------------------------------------------------------------------------------------------------------------------------------------------------------------------------------------------</t>
  </si>
  <si>
    <t>----------------------------------------------------------------------------------------MGQRRLATPQKDDAKKRPQS----KKSNNAVLN---------STTTRKGEVFRAQRRTSENVNLRASQHLIDIPVNKSVYNGYGGEQFSMKMQPKP-QRGGQP-KLRIIPIGGVGEMGIGKNMNAIEYDDEIIIVDMGFLFPGSDYPGINYITPDITWLEENKHKIKAHVFTHGHLDHIGSFRHFIHRIP--APVYGSKFTIGMLDKSMADADTDFQPDFRVMDPLSHEIVQVSKHFSVELVRVNHSIPDSTAVIIRTPLGVVIDSGDWRFEESPVDGQKFDLERMTEVASKEGVLMFMNESTNCESAGTHTHTEFDIQYSIGQVMDKFSNSRVILSCFSSQVHRLQLILEEAHKHGRKVAFAGFSMIQNLEVALRSGTIKIPKDTVMKMEDIIKLPDSQVTVVCTGSQGEFNAVLSRMATGAHKYMKIKGSDVVVFSSNPIPGNEKNVVRTVDGLMREGSSVIQNGKTHLTGIGPLHLSGHGYYDDHVKLINALNPTYYMPIHGEFHMLVYNARLAEEECGIPRKNIFVCDAGDIIEIDVER---QAKKAGRI-QAGGVMYDDTGAIVSEVVLKDRIHMSQEGMFVVVLTVQRGTGRLLTSPDIISRGFIYLRDSEELMNMIRQYLKQKAARSFSG-KYDLDVIKKEIKDEVTHILYDQTRRTPIVIPVINEVGSLKTVKSTTASASPTAKSTPRNKKSITSVEEPRMTLPTTPRRRFPQRQVPDTEANDTKARERQDFRPY</t>
  </si>
  <si>
    <t>----------------------------------------------------------------------------------------MGQQRLAKPQADDASKRPQQ---RKKTNNTVLD---------ATTTRKGEVFRAQRRTSEGVQAQASQHVINVPVNKSVYNGYGGKQFSLTMQPKK-PRAPRP-TLKIIPIGGVGEMGIGKNMTAIEYDNDIIVIDMGFLFPGSDYPGVNYITPDII--------------------------------------------------------------------------------------------------------------------------------------------------------------------------------------------------------------------------------------------------------------------------------------------------------------------------------------------------------------------------------------------------------------------------------------------------------------------------------------------------------------------------KPIAIPLTGAVSGTPA----------------------------------------------------------------</t>
  </si>
  <si>
    <t>GC_00000033</t>
  </si>
  <si>
    <t>05CPY@bactNOG,0D1AW@chloNOG,COG0472@NOG</t>
  </si>
  <si>
    <t>First step of the lipid cycle reactions in the biosynthesis of the cell wall peptidoglycan (By similarity)</t>
  </si>
  <si>
    <t>-MINMVANTSGIIALAILSVSAFILSMLLTPLYTYFAYRFKFWKRKRETATTGEKLTVFAKQQAEKLERNIPTMAGIIFLVAVTIITFFFNLDRRETWLPLAAFVGGGIVGLIDDVINVFGNGKGVAGLRSSIKFALIFAMGAILGWYFFAKLGYHAIHVPYLGMIEL-GWLVIPVFAFIVVATGNAVNISDGLDGLAGGLATIAYTAFGTIATIQGQLHIAVFCFVMVGALLAYLWFNIYPARFFMGDVGSFAIGTSLGVVCMLTDTMFILPIIGVIFVIEVGSSLIQIFSKKVFKRKIFISAPIHHHIQALGWPEVKITMRFWVIGAISALIGILVAVTGTVGQ--</t>
  </si>
  <si>
    <t>----MGNLDNNALYGLLLSLGTFLLSMFLTPFYTHVAYKYHFWKKQKKTTVSGDSLPIMTKLHAHKFKRVFPTMAGIIGVIAVTVVTLLCNFDRAQTWLPIFGFLGGAIVGLIDDGINVFGSGEGAAGLRAPIKFAMITVVSLVLGWFFAYKLGWTSIHIPFAGDIEIGGVVMVGLFAFAVVATSNAVNISDGLDGLAGGLAMMAYGAFGTIALFRGQVYLFAFCMTVVGWLFSYVWFNVPPARFMMGDVGSFALGAGLGVVSMMTNSLLLLPVIGLLFVVEAGSSLIQMISKKFFKRKIFISAPIHHHLEASGWGEAKIVMRFWVIAGVCAIVGVFIAMVSGIIKK-</t>
  </si>
  <si>
    <t>MGIALQTMTNELTHVFLLSVGAFLLAMFLTPIYTFFAYRYRFWKRQRLESTDGKKLKIFAKFQAAKLRRNIPTMAGAIGVISIFVVTIFFNLDRAQTWLPLAALVGGGIVGLIDDIINLRGLGGGAAGLRSPVKFALITLIGVVLGWFFFAKLGVASFHVPFVGEVNI-GWLIVPLFAFAVVATGNAVNISDGMDGLAGGLLSISFGAFGVIALLQQHVILAGFCFTVVGVLLSYLWFNIYPARFFMGDVGSFAYGACLGVVAMLTDSLLLLPVIGLLFVIEAGSSLTQILSKKLFKRKIFLSAPIHHHLEAIGWPETKVTMRFWVIGCVMAFIGVMLALAGGHIA--</t>
  </si>
  <si>
    <t>05CPY@bactNOG,COG0472@NOG</t>
  </si>
  <si>
    <t>MATALQTMTNELTHVFLLSVGTFLLAMFLTPIYTFFAYRYRFWKRQRSESTDGKKLKIFAKFQAAKLQRNIPTMAGVIGVIAIFIVTFFCNLDRAQTWLPLAALLGGGAVGLIDDIINIRGTGGGAAGLRSPVKFALITLIGVVLGWFFFAKLGLMSFHVPFMGDVNV-GWLIIPLFAFAVVATGNAVNISDGMDGLAGGLLSASFGAFGVIALLQQQVLLAGFCFTVVGVLLSYLWFNIYPARFFMGDVGSFAYGASLGVVAMLTDSLLLLPVIGLLFVVEAGSSLTQIASKKIFKRKIFLSAPIHHHLEAIGWPETKVTMRFWVIGCVMAFIGVMLALAGGHIA--</t>
  </si>
  <si>
    <t>05CPY@bactNOG,0I6UU@eryNOG,0ND6M@firmNOG,COG0472@NOG</t>
  </si>
  <si>
    <t>MGVALQTVTNELTHVFLLSVGAFLLAMFLTPVYTFFAYRYRFWKKQRSESTDGKKLKVFAKFQAAKLRRNIPTMAGVIGVISIFIVTFLFNLDRAQTWLPLAALVGGGAVGLIDDVINLRGLGGGAAGLRSPVKFALITLIGVVLGWFFFAKLGVMSFHVPFMGDVNI-GWLIIPLFAFAVVATGNAVNISDGMDGLAGGLLGTSFGAFGVIALLQQQVLLAGFCFTVVGVLLSYLWFNIYPARFFMGDVGSFAYGVSLGVVAMLTDSLLLLPVIGLLFVVEAGSSLMQIASKKIFKRKIFLSAPIHHHLEAIGWPETKVTMRFWVIGCVMAFVGVMLALAGGHIA--</t>
  </si>
  <si>
    <t>GC_00000034</t>
  </si>
  <si>
    <t>05KA4@bactNOG,09E33@bctoNOG,0FX4D@cytNOG,COG0632@NOG</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</si>
  <si>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 (By similarity)</t>
  </si>
  <si>
    <t>05KA4@bactNOG,0EU2E@cloNOG,0NJGM@firmNOG,COG0632@NOG</t>
  </si>
  <si>
    <t>MIAHVRGKISEKF-NGSIIIDVNGLGYELFVSVVDFDLVNLGESVKFYTYHHVREQSEELFGFSTLSAKKIFEMLISVQGVGPKAALAILSLGNVETVRNAIANSNAGFIQKASGVGKKTADRVLVDLHDKVGLPTKYENSNEIIENNQLNSSDEAVEALMALGYTLADASEALKNIDTDLSIAERVTKALQQ--</t>
  </si>
  <si>
    <t>MIAHVFGTVAEKF-NDSIVVDTGGVGYEIYVAASDFERFSVGGEAKIYTYHHVREQAEELFGFSSLAAKKLFQLLITVQGVGPKAALAILSLGEAEIVRNAIANADHAFIQKAAGVGKKTAERVVVDLSDKVGVPAAYDRADSLLQ-TSSNTANEALEALVALGYTLADATRALEGVDPALPTAERVTRALRG--</t>
  </si>
  <si>
    <t>MIAHVFGTIAEKF-NDSIVVDAGGVGYEVYVAAGDFERFNVGSEAKIYTYHHVREQAEELFGFSSLTAKKLFQLLITVQGVGPKAALAILSLGEAEIVRNAIANADHAFIQKAVGVGKKTAERVVVDLSDKVGVPTADDRSDVLSQ-TPSSVVDEALEALVALGYTLADATRALEGVDPALPTAERVTRALRG--</t>
  </si>
  <si>
    <t>MIAQLRGKIVEKY-DSSIIIDVNGVGYEVLVSSLDYDDALLEKDVKFYTYHHVREQSEELFGFSSLSAKKVFMLLITVQGVGPKAAMAILSIADIESVRSAIAGSDASFIAKANGVGKKTAERITLDLHDKVGLPNVVPKINSQVV----TKEDDALEALMALGYSLSDASKALSDIDPNLSTEERVTRALKGN-</t>
  </si>
  <si>
    <t>MIAHVEGTIAEKF-TGQIIVDVHGVGYEVNLSAIDFEEINVGETKKFYTYHAVRETSEDLYGFTTLMAKKIFEMLISVNGIGPKAGMAILSLGTPEEVRNAIANADSGFISKASGVGKKSAERVIVDLKDKVGLPSHYTGAEIQVK---KPENNEALDALMALGFNLKEATEALKEIDADLPVEDQIRLALKNR-</t>
  </si>
  <si>
    <t>MIAHVFGKVAEKF-NGSLVIDVNGVGYEVSVATNDFDAVILDQEVKFYTYHHVREQSEELFGFSSLAAKKLFEMLITVQGVGPKAALAILSLGDAEQVRNAIANADSGFVQKATGVGKKTAERVVVDLSDKVGLPTHYGRTETPLQ-TELNTSDEALEALMALGYTLADATKALENVDANLPTAQRVTEALKR--</t>
  </si>
  <si>
    <t>MIAYVNGEVIEKT-AGTVVIDVMGVGYEIFTTAIDIDSARVGEKRKFYTFHSVKENSEELYGFSSLAGKRLFELLITVQGVGPKAALAILGLGEVEIVRNAIATTDISFITGASGVGKKSAERIAVSLRDKVGQPSCLTSDRSVGS-LISPNDDEALDALIALGFNLVDATRFLSDVPVDLPTNERVRLALKKRS</t>
  </si>
  <si>
    <t>MIAHVFGKVAEKF-NGSLVIDVHGVGYEVSVAAGDFDAVVLDQDVKFYTYHHVREQAEELFGFSSLAAKKMFEMLITVQGVGPKAALAILSLGDAEQVRNAIANADSAFVQKAAGVGKKTAERVVVDLSDKVGLPTQYGQADAPVQ-TELNTSDEALEALMALGYTLADATKALENVDVNLPTAQRVTEALKR--</t>
  </si>
  <si>
    <t>GC_00000035</t>
  </si>
  <si>
    <t>05SFS@bactNOG,0GE8M@delNOG,0HDSX@dproNOG,17AJE@proNOG,COG0618@NOG</t>
  </si>
  <si>
    <t>phosphoesterase RecJ domain protein</t>
  </si>
  <si>
    <t>MFDKAIDAINNAQKIVVVQAENPDGDSIGSSLALEEILSDLGKNVQLHCPVDTPKYLHYIHGWDRITSDFDTNADLAIIVDTNAELLISKSLSMPGVRHFLETHPVVVLDHHA-TDSTLTFDATYVNQPVVAAGELIYNLAHTAGWVINPQAAENMLIAIMSDSLGLTTQNTTADSFRVAGELTALGASNSAIEERRREFMKKSPEILAYKGRLIERIEYLLDGKLAIIHIPWEEIQKYSDQYNPSVLVLDEMRLVEGVEVACAIKTYPDGKLTGKLRSNMPVSEQIAGYFGGGGHAYAAGFRVYD-DYAVIVRELVEAADKSLRG--------</t>
  </si>
  <si>
    <t>05SFS@bactNOG,0NE4A@firmNOG,0X2RK@negNOG,COG0618@NOG</t>
  </si>
  <si>
    <t>MFDTAEQLIQSANNIVIIQAENPDGDSLGSSLALEEVLSDLDKTVTLYCPVDIPKYLRYIRGWDRVVGDFPARADLAIIVDTSADILLSKVLETPGVRHFLEIHPVLVVDHHT-AESTLSFEHTMLSDTVVATGELLYQLFTHADWTINQQAAESLLIAIMSDSLGLTTPNTTASTFHVAGELTELGASNAEIEERRREFMKKSPEILAYKGKLIERIEYLLDGQLALVHVPFEEIQAYSDAYNPGALISDELRLVEGVALSCVIKTYPDGKLTARLRGNLPIADTVAGYFGGGGHPYAAGFRVYE-DYDEVVRELVTATDKALREARQE----</t>
  </si>
  <si>
    <t>MYLVAQKLINQACKIIVIQAENPDGDSLGSALALEEILSVLGKEVKLYCPVEIPKYLRYIDGWDRVESDFSTDADLAIIVDTTAELLLSKVLETPEARHFLESREVLVIDHHTSAEPTLSFNHTLLLDEAAAASQVIYNLAESSHWHINKQAAKAMLTALLSDTLGLTTQNVNSKVYSTAAKLSDLGASPAEIEEKRRDFMKKSPKILEYKGKLIERIEYFLDGRLAIVHVPWEEIQEYSDEYNPGALIGDELRLVEGVDINCVIKTYPDGRLTARIRSNLPVADSVAGYFGGGGHPYAAGFRIYE-DYNTVLYELIEVTEKALS---------</t>
  </si>
  <si>
    <t>05SFS@bactNOG,COG0618@NOG</t>
  </si>
  <si>
    <t>MFTEAKKIIDNATNIVIIQAENPDGDSVGSALALEEILSDIGKSVSLYCPVAIPKYLRYIRGWDRICAEFDTKADAAIIVDTSADILLSKVLGTPGVRHFLETHPVLVLDHHT-TGSTLSFDHTMVNQDVVATGELIYNLSQSIGWVINPQAAEDLLIAIMSDSLGLTTQSTHADSFTVAGELTRLGASNAAIEERRRDFMKKSPEILAYKGRLIERIEYLLGGRLALIHIPWDEIQAYSDQYNPSMLVLDEMRLVEGVEIACAIKTYPDGKLTGKLRCNTPVGEQIAGYFGGGGHPYAAGFRIYE-TYESTVHELVDAADKALKNFKAGTSQA</t>
  </si>
  <si>
    <t>MFTEAKKIIDSATNIIVIQAENPDGDSVGSALALEEILNDIGKSVSLYCPVAIPKYLRYIRGWDRVCAEFDAKADAAIIVDTSADILLSKVLETPGARHFLETHPVLVLDHHT-TGSTLSFDHTIISQDVVATGELIYNLAQDAGWAINPQAAEDLLIAIMSDSLGLTTQSTHADSFTVAGELTRLGASNAAIEERRRDFMKKSPEILAYKGRLIERIEYLLDGKLALVHIPWEEIQAYSDQYNPSMLVLDEMRLVEGVEVACAIKTYPDGKLTGKLRCNTPVGEQIAGYFGGGGHPYAAGFRIYE-AYEATVRELVDAADKALKEHHYAETV-</t>
  </si>
  <si>
    <t>05SFS@bactNOG,0EP52@cloNOG,0NE4A@firmNOG,COG0618@NOG</t>
  </si>
  <si>
    <t>MYQNFSEFLQNKSKICVIQAENPDGDSLGSSLALESLLED--KEISLYCPVNVPKYLRYFSGWERIDQNFDYHADGYIIVDTAATILLSKLLDDLVIRNILYTKPIFVIDHHE-TDDDLDFPHQSIIEHLPSCTNLIYKIAIDQNIKINQSAAENIFQGLLSDTLGLTTAGVTADTFRVAAHLTELGADINKLEENRKEYMKKSRRILDYKADLIKRIEYSLDDKLSTIHIPWSDITEFSDEYNPNALILEEMKMVEGVEVAVAIKTYPDGKVTGKIRTSKPIADKVAGYFGGGGHPFAAGFRTYDTTYDDVLRDLVFCCNDLLFKSEETN---</t>
  </si>
  <si>
    <t>MLDTAKQFIQSANNIVIIQAENPDGDSLGSSLALEEVLSDLGKTVTLYCPVDIPKYLHYIRGWDRVQNDFPFQADAAIIVDTSADILLSKVLETPGARHFLETHPTLVIDHHT-AESTLSFDHIMLSETVVATGELLYKLFKYSDWKINAQAAENLLIAIMSDSLGLTTQNTTAQTFHTAGELTELGASNAEIEERRREFMKKSPEILAYKGKLIERIEYLLDGQLALVHVPFEEIQTYSDAYNPGALIGDELRLVEGVALSCVIKTYPDGKLTARLRGNLPIADTVAGYFGGGGHPYAAGFRVYE-SYDEIVRELVTATDQALKNDTSAS---</t>
  </si>
  <si>
    <t>MFDTAEQLIQSANNIVIIQAENPDGDSLGSSLALEEVLSDLDKTVTLYCPVDIPKYLRYIRGWDRVVGDFPTRADLAIIVDTSADVLLSKVLETPGVRHFLETHPVLVVDHHT-AESTLSFDHTMLSDTVVATGELLYQLFTHAGWTINQQAAENLLIAIMSDSLGLTTPNTTAATFHVAGELTELGASNAEIEERRREFMKRSPEILAYKGKLIERIEYLLDGQLALVHVPFEEIQAYSDAYNPGALIGDELRLVEGVALSCVIKTYPDGKLTARLRGNLPIADTVAGYFGGGGHPYAAGFRVYE-EYDEVVRELVTAVDKALREAEQD----</t>
  </si>
  <si>
    <t>MLDTAKQFIQSANNIVIIQAENPDGDSLGSSLALEEVLSDLGKSVTLYCPVDTPKYLRYIRGWDRVVGDFPTQADAAIIVDTSADVLLSKVLETPGVRHFLETHPVLVIDHHT-AESTLSFEHTILSDTVVATGELLYQLFTHAGWTINRQAAENLLIAIMSDSLGLTTPNTTAATFHVAGELTELGASNAEIEERRREFMKKSPEILAYKGKLIERIEYLLDGQLALVHVPFEEIQAYSDAYNPGALIGDELRLVEGVALSCVIKTYPDGKLTARLRGNLPIADTVAGYFGGGGHPYASGFRVYE-NYDEVVRELVTATDKALKEAEQS----</t>
  </si>
  <si>
    <t>MFDTAEQLIQSANNIVIIQAENPDGDSLGSSLALEEVLSDLDKTVTLY----------------------------------------------------------------------------------------------------------------------------------------------------------------------------------------------------------------------------------------------------------------------------------------------</t>
  </si>
  <si>
    <t>GC_00000036</t>
  </si>
  <si>
    <t>05CJ9@bactNOG,COG0459@NOG</t>
  </si>
  <si>
    <t>Prevents misfolding and promotes the refolding and proper assembly of unfolded polypeptides generated under stress conditions (By similarity)</t>
  </si>
  <si>
    <t>04R5U@bacNOG,05CJ9@bactNOG,0ND63@firmNOG,COG0459@NOG</t>
  </si>
  <si>
    <t>MAKKVFYGDDARTRVLGGAKALYDAVKVTYGPKGGNVVIAKSYGGPTVTHDGVTVAEGVDLPENDDETLGYKVGAELIKQAATKLNKVAGDGTTTVTVLTYNILKEANRLIAAGHNPQELRKGIEEAGREVVAELDKISESIEGKNARVAEVATISAGSQEIGELIAGVIDKIGKDGVVTVEAGQGLEMESEVVEGFSLDRGFTSALFVTDINRQEAVYDKPAIVITDKKLSSIQDVAPILEKLAQAGKKDLVLIADEVEGEALSVMVLNKLKGVFNSVAVKAPSFGDRRKEILEDIAVLTGATVISEERGMNFDNVGLDVIGSARK---------------------------------------------------------------------------------------------------------------------------------------------------------------------------------------------------------------------------------</t>
  </si>
  <si>
    <t>MAKKVFYDEDARRRVLGGAAVLYNAVKTTMGPKGRNVVIGKSYGGPSVTHDGVTVAKSIDIADVDDETLGFKVGAELIKQAANKMNDVAGDGTTTVTVLTYHILHEANKLIAAGHNPMLLRKGLERAAVEITKELTKLSEDIKGDKKRVAEVATISAGDEAIGALIADVMDKIGPNGIVTVEEGRGLELESEVVEGFTVQRGFISPYMVTDPKRMEAVYDKPAVVVTDKKVSSAQEFVPLLEMIAQSGKKDLVLIADDVDGEALSLLVLNRLKGSFNTLAIKAPS----DKDVLYDIAALVGAKVITDDTGMAFDNVGSDVIGSARKVIATKDVTTIVEGAGSKSEVQARVDQIDVQVEETSSDYTRNNLLKRQAALTGEVAVIKVGGATETEIEEKKYRVDDAVAAVKAALAEGIVPGGGVTLVDLAGNYKYAGSKDASVVAGEKLLVNALEQPFRILLANSGLNADEWLPQVRKAKAGQGIDVNHP-TELIDLKKSGVVDPVRVTKEALQNAASIAGTAMTMGALVVDVPEKEAPST--PDM-GGMGGYM</t>
  </si>
  <si>
    <t>MAKEIYYGKEARERILSGAKKLYDAVKVTYGPRGENVIIGKKYGTPIVTHDGVTVANAIELNETDPKEYGYKVGADLIKTATKNLNKVAGDGTTSVTILTYAILKEANKLIDSGHNSQEIKRGLHDALTEVLANLDKNSKQITVDSPKLAELASISSGSKEIGQVIADVFKAIGTDGAVTVESGQSLETLSIITEGYSLDRGYASPYFVNDSTKQEAVYKNVMFLITDQKITTTNQLAPILENLLKQGRKELVIIADEVSGDALSFLLLNKIQGAFNSVVVKAPAFGDQRKAVMEDLAVLTGAKLITEVSKTRLEDINIDVLGEAKKIIVSQMETIIVSGKGSSLAVKNRVNLIKEQIKSSQSDFEKDQLKKRVASLMGKVATISVGGSSEMDIDERKYRVDDAVSATKVALLDGVAIGGGVALLNASKDITIDGVS--SYNAGKQILKESLKQPFKQLVNNSGLNAEALIDKVENAKSGYGVNVAT--GELVDLYKEGIIDPLKVLKEVVKNSVSIASNAMTMGALVIDLPEEKD-----LPLNNGL----</t>
  </si>
  <si>
    <t>05CJ9@bactNOG,0GANF@delNOG,0HC06@dproNOG,16QCK@proNOG,COG0459@NOG</t>
  </si>
  <si>
    <t>MAKKIFYAQESREKILSGAKQLYDAVKVTFGPKGQNVVIEKSYGNPTITHDGVTVAEAVDLGSTEAN-LGEQVGAKLIKSAAQ-------------------------------------------------------------------------------------------------------------------------------------------------------------------------------------------------------------------------------------------------------------------------------------------------------------------------------------------------------------------------------------------------------------------------------------------------------------------------------------</t>
  </si>
  <si>
    <t>05CJ9@bactNOG,0EP0V@cloNOG,0ND63@firmNOG,COG0459@NOG</t>
  </si>
  <si>
    <t>------------------------------------PVIASEY-----------------------------------------------------------------------------------------------------------------------------------------------------------------------------------------------------------------------------------RYRHAY----------------------------------------------------IPDHSVALIISQSGETADTLACLREIKSQANLATSDYDREQFNKRAAALLGKVAVIKVGGATETEIDEKKYRVDDAVAATKAALDEGIVAGGGVTLVNLANTLD-------DSDLGAKIVKNALKAPFIHITENAGLNSQALLSEVEKAKPGFGINVMQPEKGLQDLKKAGVIDPARVTREAVQNAISISATAITMGALIVDIPEKSEPEA------MGGGMY-</t>
  </si>
  <si>
    <t>MAKKVFYDDDARNRVLGGAKSLYDAVKVTYGPKGRNVVIAKGFGGPTVTHDGVTVAEGIELPENDDETLGYKVGADLIKQAAKNLNKQAGDGTTTVTVLTYSILKEANRLIAAGHNPMELRKGIEQAGAEIVKELNKLAEPIEGKSDRVAEVATISAGDAEIGKLIAGVIEKVGKDGVVTVEAGQGLELEAEVVEGFSLDKGWVSPFFVTDAGRQEAVYEKPAILITDKKISSVQEFLPMLEKLAQSGKKDVVLIADEVEGEALSILVLNKLKGVFNTVAVKAPSFGDRRKDVLRDIAVLTGATVISEDHGLTFENAGLEVLGSARKVIVGKDETTIIEGAGKPSGVKERIAEIKSLSENASSEYEKEQFDKRAAALSGKVAVIKVGGATETEIDEKKFRVDDAVAATKAALAEGIVAGGGVTLVNLAGNLKVSGAD--SLSVGRQILKDALKQPFLQIMKNAGLNADALLAQVESGKPGFGVNVMKPEDGLIDVKKAGVIDPARVTKEAVQNAVSIASTAATMGALVVDIPEAEVAAA--PGGMPGMGMM-</t>
  </si>
  <si>
    <t>MAKQVFYGDEAREKVLAGAKTLADAVKTTMGPKGRNVVISKSYGGPNVTHDGVTVAEAIDLPENEDN-LGEKVGAELIKQAAKKMNKAAGDGTTTVTVLTYEILKEANRLIAAGHNPMELRKGVEKAGAQVLSELNKIAEPVDGKNDLITEVASISAGDTEIGKLIASVISRIGKDGVVSVEAGQGLAMESEITEGFTFDRGYVSAYMATDTNRMEAVYDRPAIIITDKKISSAQEMLPLMEKLVASGKKDIVLIAEDVEGEALGILILNRLKGALNTVAVKAPSFGDRRKEVLQDIATLTGASVITSDQGMTFDNVGLEVVGSARKVIVAKDNTTIIEGAGDKTTISQRIDQIKAQAGVATSDYDREQLDKRAAALSGKVAVIKVGGATETEIDEKKYRVDDAVAAVKAALLEGIVPGGGVTPINLAGKIT--GD-----SAGAEIMRNALLMPFKQLATNAGLNAEALLAQVQEAKPGYGVDVANYQGKLIDLKKAGVVDPAMVTYQAIQNAVSIASTAMTMGALVVDIPEKPTAEA--AGN-PGMGMGY</t>
  </si>
  <si>
    <t>05CJ9@bactNOG,0ND63@firmNOG,0X2GC@negNOG,COG0459@NOG</t>
  </si>
  <si>
    <t>MAKKVFYDDDARARVLGGAEALYNAVKVTYGPKGRNVVIAKGFGGPTVTHDGVTVAEGIELPENDDETLGYKVGADLIKQAAKNLNKQAGDGTTTVTVLTYSILKEANRLIAAGHNPMELRKGIEQAGAEIVKELNKLAEPIEGKSDRVAEVATISAGDAEIGKLIAGVIEKVGKDGVVTVEAGQGLELEAEVVEGFSLDKGWVSPFFVTDTGRQEAVYEKPAILITDKKISSVQEFLPMLEKLAQSGKKDVVLIADEVEGEALSILVLNKLKGVFNTVAVKAPSFGDRRKEILRDIAVLTGATVISEDHGLTFENAGLEVLGSARKVIVGKDETTIVEGAGKPSAVKEQIAQIKALSDNASSEYEKEQFDKRAAALSGKVAVIKVGGATETEIDEKKFRVDDAVAATKAALAEGIVAGGGVTLVNLAGGLKVTGAD--SIAAGRQILKDALKHPFLQIMRNAGLNADALLAQVEAGKAGFGVNVMKPENELVDVKKAGVIDPARVTKEAVQNAVSIASTAATMGALVVDVPEPEAPAA--PGGMPGMGMM-</t>
  </si>
  <si>
    <t>GC_00000037</t>
  </si>
  <si>
    <t>07QHF@bactNOG,0GBIF@delNOG,0HCPE@dproNOG,16Q1A@proNOG,COG2804@NOG</t>
  </si>
  <si>
    <t>type II secretion system protein E</t>
  </si>
  <si>
    <t>M---FTHDSQEKVIQLLIKEGLVFESDVKRVVEEAEKRKQPLLANLVAQKICDAETISHATAVIMNVPYVSLHNVKMDREILTLLPYDVVSRLMVVPLGEKN----GVLYVAMLDVSNVQQIDYLSTLTQKQIRGMVASEAGIKSAIAQYQGDFRAVEKAVKSSDEEDAN--SSSVKTITQDSPISKALTTILDYATKTKASDIHIEPLESALVVRCRIDGVLRKVMELPKSIEPALVSRIKILANLKIDEHRVPQDGQFTVSVEGTEIDLRIAVSPVIWGEQVVIRILDKSGTTLDIEQMGMTGHALAMVQRGIERPNGMILTSGPTGSGKSTTLYALIKRIKSDKINIVTLEDPVEYKMDGVNQIQVNVDAGLTFAAGLRSILRQDPDVVMVGEIRDAETANLAVQASLTGHLVFSTLHTNSAAGILPRLLDMGIEPFLLASTLNTVIGQRLVRRVAPKREVVHSTEMETKQINDLVAKLLPQSQEQVAMVSEDLGYPGLPVVNPNGYSMMRGIDERETPGGYKGRAGLYETIEIDDDIQKLIVKRATSSEIMQLAKEKGTLTMRQDGMLKALTGVTTVSEVNRV-ASDLA</t>
  </si>
  <si>
    <t>GC_00000038</t>
  </si>
  <si>
    <t>05CDA@bactNOG,0ENSV@cloNOG,0ND9H@firmNOG,COG1126@NOG</t>
  </si>
  <si>
    <t>abc transporter atp-binding protein</t>
  </si>
  <si>
    <t>--MIRTRNLRKYFGSNHVLRGIDLTIEDGEVLVIVGSSGSGKSTLLRCLNLLEKPTYGSVFVDDVDITQPHVNINKIRQRIGMVFQQFNLFPNMTVLDNIKLAPKKLRKVSDRKANRRAKELLEQVGLANKANEYPQHLSGGQRQRVAIARALAMEPEVMLFDEPTSALDPEMIGEVLDVMRDLAK-QGMTMVIVTHEMSFAREVGTRMIFLDKGDIIEDGPPKQVMDRPRTERARQFFDADK-</t>
  </si>
  <si>
    <t>04R6M@bacNOG,05CDA@bactNOG,0ND9H@firmNOG,COG1126@NOG</t>
  </si>
  <si>
    <t>-MIISVKNLKKYFGKNHVLRDIDVDIEQGEVVVVVGSSGSGKSTFLRCLNLLEEPTSGKIIIDGIDITNSKVNLNKLRTDVGMVFQSFNLFPNMSVIENIKLSPKKVLKISDKEATKDAKKLLSDVGLIDKLNASPNSLSGGQKQRVAIARALAMKPKIMLFDEPTSALDPEMIGEVLEVIKSVAA-KGMTMIIVTHEMKFAREVATRILFLHKGEIIEDGTPSQVMDHPKTERARQFFSKSK-</t>
  </si>
  <si>
    <t>05CDA@bactNOG,0QIVF@gproNOG,16PHM@proNOG,COG1126@NOG</t>
  </si>
  <si>
    <t>05CDA@bactNOG,0GAPU@delNOG,0HD35@dproNOG,16PHM@proNOG,COG1126@NOG</t>
  </si>
  <si>
    <t>--MISIKDLKKRFGDNEVLKDIDIEIQDGEVVSLIGSSGSGKSTLLRCINLLETPTSGEIYIDGINILDKSVDLNKLRQNVGMVFQQFNLFPNMSVIENIKLAPKKIRKMSDEKATKMAMKLLRDVGLADKADAMPKQLSGGQKQRVAIARALAMEPKIMLFDEPTSALDPEMIGEVLDVISKVAK-KGITMIIVTHEMKFARDISDRILFLDKGRIIENGTPEEVMDHPKTERVKRFFEKH--</t>
  </si>
  <si>
    <t>----------------------------------------------------------------------------LRQTIGMVFQQFNLFPNLSVIDNIKLAPKKLRKFSDQKATKLARSLLDDVGLLDKADASPNSLSGGQKQRVAIARALAMEPKIMLFDEPTSALDPEMIGEVLDVIRKVAK-KGMTMVIVTHEMKFAREVGTRMIFLDKGEIIENGTPAQVMDHPKTERAKKFFAK---</t>
  </si>
  <si>
    <t>MTMISVKNLKKAFGTNRVLRDIDVEIEEGEIVVVVGSSGSGKSTFLRCLNLLEEPTSGEIIVDGVKITDPHVNLNV------------------------------------------------------------------------------------------------------------------------------------------------------------------------</t>
  </si>
  <si>
    <t>05CDA@bactNOG,0ND9H@firmNOG,0X2I1@negNOG,COG1126@NOG</t>
  </si>
  <si>
    <t>MTMISVKDLKKTFGKNRVLRDIDVEIDEGEIVVVVGSSGSGKSTFLRCLNLLEEPTSGEIIVDGVKITDPHVNLNALRQTIGMVFQQFNLFPNLSVIENIKLAPKKLRKLSDKKAARLARGLLDDVGLLDKADASPDSLSGGQKQRVAIARALAMEPKIMLFDEPTSALDPEMIGEVLDVIRKVAE-KGMTMVIVTHEMKFAREVGTRMIFLDKGEIIENGTPAQVMDHPKTERAKKFFAK---</t>
  </si>
  <si>
    <t>MTIISVKNLKKTFGTNRVLRDIDVEIDEGEIVVVVGSSGSGKSTFLRCLNLLEEPTSGEIVVDGVKITDRHVNLNALRQTIGMVFQQFNLFPNLSVIENIKLAPKKLRKFSDQKSTKLARSLLDDVGLLDKADALPSSLSGGQKQRVAIARALAMEPKIMLFDEPTSALDPEMIGEVLDVIRKVAE-KGMTMVIVTHEMKFAREVGTRMIFLDKGEIIENGTPAQVMDHPKTERAKKFFAK---</t>
  </si>
  <si>
    <t>GC_00000039</t>
  </si>
  <si>
    <t>05C9R@bactNOG,0EPNR@cloNOG,0NDTZ@firmNOG,COG0536@NOG</t>
  </si>
  <si>
    <t>An essential GTPase which binds GTP, GDP and possibly (p)ppGpp with moderate affinity, with high nucleotide exchange rates and a fairly low GTP hydrolysis rate (By similarity). It may play a role in control of the cell cycle, stress response, ribosome biogenesis and in those bacteria that undergo differentiation, in morphogenesis control</t>
  </si>
  <si>
    <t>MFVDTAKVSVQAGRGGDGAVSFRHEIYVDKGGPDGGDGGRGGNVVFLATEQLNTLLKFRYKPELKAEDGVSGAKKKMAGRAGKDLVIKVPVGTIVKRDGKIIADLSKPNQKAIIAKGGDGGFGNAHFKSSVRQTPRMAEVGELGESFEAELELKLLADVGLVGFPNAGKSTFLSVVSNARPEIADYEFTTLTPNLGVADVDDSSLLIADIPGLIEGASDGKGLGDAFLRHIERTAVLLHLVDAYSNDVAERYLAIRRELKKYSAELASRPEIVALTKCEGLDQDIIQMQIDTLRAVTSEDTQVFAISSVSHKGVIDVLRALQVQVVATRAAENEQKQTDDLNNDKLETITLGGNETISSSWEVSYDAD-----------KQIYRVFGGKIEKFARRTNFDQFESVNRLRDIMRRYGIAHELMRQGATGDSLVQIGESMPFTLVEQ-----</t>
  </si>
  <si>
    <t>04RPW@bacNOG,05C9R@bactNOG,0NDTZ@firmNOG,COG0536@NOG</t>
  </si>
  <si>
    <t>MFVDVAKVFVQAGKGGDGVVSFRHEIYIDKGGPDGGDGGKGGDVIFEATENLNTLADFRFKPEIKAENGQNGAKAKRRGKAGEDKIVKVPMGTLVKRDNKIIADLVKNGERAIIARGGDGGFGNAHFKSSVRQAPKIAELGELGEMFELELELKLIADVGLLGFPNAGKSTFLSVVTNARPEIANYEFTTLKPNLGVADFDNTSLLIADIPGLIEGASKGKGLGDTFLRHVERTAVLLHLIDVYSDDIAKSYTTIRNELKNYSHNLNSRPEVVVLTKTEGLDNDILNMQINELRKVVNPKTDIIPISSLAHHNLKETLRILKTKVDEVRSKDIEAYEED----LSVPVISLNE-EQNSEIWDVYKTGC-KTNESGEE--VSVFTVRGEKIERFARRTNFDQFDAVNRLRYIMKRMGISHELVRQGALGDSIIRIGDS-EFTFIEQ-----</t>
  </si>
  <si>
    <t>MFVDTAKVTVTAGKGGDGAVSFRHEIFVDKGGPDGGDGGKGGDVVFVATEQLNTLLKFRYQPKLKAENGVAGSKRKKAGRAGEHLIVKVPVGTLVKRDGAIVADLTRHGEEAVIAKGGDGGFGNAHFKSSVRQTPRMAEFGEPGESFEVELELKLLADVGLIGFPNAGKSTFLSVVSNAHPEIANYEFTTLTPNLGVADIDDGSILIADIPGLIEGASEGKGLGDLFLRHVERTAVLLHMIDAYSDDPAEKYTAIRRELEKYSTELTTRPEIIALTKCEGLDEEIIAMQKTALQKAAN-NAEIVAISSQSGRGVKDLLRLLRRAIEVYRQREQQQEVEAE---TGLPVISLDE-DQLTDAWTVERLPD-EINENGEL--VAVFIVRGKKIEKFARRTNFEQFEAVNRLRDIMKRTGIAHELVRQGATGESVVRIGES-ELTLVEQ-----</t>
  </si>
  <si>
    <t>MFVDTAKATVIAGKGGDGAVSFRHEIFVDKGGPDGGDGGKGGDVVFVATEQLNTLLKFRYQPKLKAENGVAGSKRKKAGRAGERLIVKVPVGTIVKRDGAIVADLARHGEEAVIAKGGDGGFGNAHFRSSVRQTPRMAELGEPGESFEAELELKLLADVGLVGFPNAGKSTFLSVVSNARPEIANYEFTTLTPNLGVADIDDGSILIADIPGLIEGASEGKGLGDRFLRHVERTAVLLHMIDAYSDDPAEKYTAIRRELEKYNTELAARPEIIALTKCEGLDEEIIAMQKTALQKAAN-NTEIVAISSQSGRGVKDLLRLLRRAVKAYRQREQQQEGEAE---TDLPVISLDE-DQLTDAWTVERLPD-ETNEGGEP--VAVFIVRGKKIEKFARRTNFDQFEAVNRLRDIMKRMGITHELVRQGATGESVVRIGEN-GLTLVEQ-----</t>
  </si>
  <si>
    <t>MFVDVAKVFVKAGRGGDGIVSFRHEIYIDKGGPNGGDGGRGGDVIFKATENLNTLLDFRYKPELKAENGANGGKQNKHGKSGENLIVKVPVGTIVRRNGDIIADLTENNQEVVIAIGGRGGFGNAHFKSSVRQVPRIAELGEPGEEFEAELELKLLADVGLIGFPNAGKSTFLSVISNAKPEIANYEFTTLTPNLGVADVDQDSILIADIPGLIEGASKGKGLGDAFLRHVERTAVFAFLFQL-------------------------------LQSC----------------------------------------------------------------------------------------------------------------------------------------------------------------------------</t>
  </si>
  <si>
    <t>MFCDTAKVSLKAGKGGDGAVSFRHEIYINKGGPDGGNGGKGGSIIFQADKDTNTLIDFRFNPILTAPDGGNGSGTRSNGRSGKNLIVEVPVGTVVKRDGRVIADLTEDGMQAVIAKGGDGGFGNAHFKSSVRQTPVIAEVGEPGEAFEAEIELKLLADVGLVGLPNAGKSTFLASVTNAKPEIADYAFTTLTPN----------------------------------------------------------------------------------------------------------------------------------------------------------------------------------------------------------------------------------------------------------------</t>
  </si>
  <si>
    <t>MFVDIAKVLVRAGRGGNGVVSFRHEKYVDKGGPDGGDGGRGGDIIFLATKDLNTLLNFRYKPELKAEKGGDGGKRNKRGKSGAPLIVKVPMGTLVKRDGMVIADLTEDQQQAVVARGGDGGFGNAHFTSSTRQTPKIAELGEAGEEFEAELELKLLADVGLVGFPNAGKSTFLSVVSNARPEIANYEFTTLTPNLGVADVDDGSILIADIPGLIEGASEGKGLGDQFLRHVERTAVLLHMIDVYSDDPAEKYQAIRRELEKYSESLAERPEIIALTKCEGLDDEIIAMQSTALQKVAN-GAPVVAISSQTHDGVTELLRMLRDEVAGYREREAEIVDEKE---EDLPTISLDD-QVVSDAWSVRRVSDAESNEADDEDEKIEFIVTGAKIEKFARRTNFDQFESVNRLRDIMRKMGITHELLRQGAIGESLIQIGESMPFTLVEQ-----</t>
  </si>
  <si>
    <t>MFVDIAKVFVRAGKGGNGAVSFRHEKYVDKGGPDGGDGGRGGDVIFLATKDLNTLLNFRYKPELKAENGGDGSKRNKRGKSGSPLVVKVPIGTLVKRDGKVVADLTADQQQAVVARGGDGGFGNAHFTSSTRQAPKMAELGEAGEEFEAELELKLLADVGLVGFPNAGKSTFLSVVSNARPEIANYEFTTLTPNLGVADVDDGSILIADIPGLIEGASEGKGLGDQFLRHVERTAVLLHMIDAYSDDPAEKYQTIRRELEKYSEELAARPEIIALTKCEGLDDEIIAMQSTALQNVAN-SSPVVAISSQTHTGVTELLRLLRREVTNYRAREAELIEEEG---DELPVIALDA-QAASDAWTVERVVG-AEPENVDDEETISFIIHGAKIEKFARRTNFDQFESVNRLRDIMRKMGITHELIRQGAVGETVVQIGESMPFTLVEQ-----</t>
  </si>
  <si>
    <t>MFADTAEVMIVAGKGGRGAVSFRHEKYVDKGGPDGGDGGKGGDVIFVADNNVNTLASFRFKPELRAGDGEAGGKRRKHGADGVDKLVKVPVGTAVYRDGHLVAELTTSGQRRAVAFGGAGGFGNAHFKSSTRQTPRVAEVGEKGDSFPAKLELKLVADVGLVGFPNAGKSTFLSVVSNARPEIANYAFTTLTPNLGVADIDGRSLLIADIPGIIEGASRGKGLGLEFLRHIERTSVILHMIDVATEDVAESYQVIRRELAQHSAALVTKPEVIALTKIDAVPELAVKQQLEHLRRVA--KSPIYPISAPAHLGILELLRHLVEVVERQKAKQTPISQADA---SDGVEIKLDS-RQLATSWWVSRRDD------------GSYLVTGEKIERFAERTDFDSEFSINRLRDILTKLNIVAELVKQGATGESVIEIAGH-RFPLQEQWDDVS</t>
  </si>
  <si>
    <t>01R9S@aproNOG,05C9R@bactNOG,16QDE@proNOG,COG0536@NOG</t>
  </si>
  <si>
    <t>MFVDIAKVFVRAGRGGNGAVSFRHEKYVDKGGPDGGDGGRGGDVVFLATKDLNTLLNFRYKPELKAENGEDGSKRKKRGKSGSPLVVKVPMGTLVKRDGKVVADLTVDQQQAVVARGGDGGFGNAHFTSSTRQAPKIAELGEAGEEFEAELELKLLADVGLVGFPNAGKSTFLSVVSNARPEIANYEFTTLTPNLGVADVDDGSILIADIPGLIEGASEGKGLGDQFLRHVERTAVLLHMIDAYSDDPAEKYQTIRRELEKYSEELATRPEIIALTKCEGLDDEIIAMQSTALQNVAN-GSPVVAISSQTHTGVTELLRLLRREVTDYRAREAEMVEEEG---DELPVITLDG-QAASDAWTVERVVG-AEPENVDEEDVVSFIIHGPKIEKFARRTNFDQFESVNRLRDIMRKMGIAHELIRQGAVGDTLVQIGESMPFTLVEQ-----</t>
  </si>
  <si>
    <t>GC_00000040</t>
  </si>
  <si>
    <t>05C4S@bactNOG,COG0481@NOG</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</si>
  <si>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 (By similarity)</t>
  </si>
  <si>
    <t>--MERIRNFCIIAHIDHGKSTLADRMMEMTGTVEKREMKSQLLDSMDLEREKGITIKLAPVRMKYEDQEVKVSGTSPLPSSKTLAESSRRSLDAGPVSRSAPSSEKSEISSEAGATPSTATRLAQPDSRACADVGVNGLVQSTVYDLNLIDTPGHVDFSYEVSRSLQACEGAVLVVDASQGIQAQTLANVYLAMEQDLTVIPVLNKVDLPAADVPRVSKQVINLLGCDESEIIHISAKTGQNVDQVLAAIVERIPAP--------------TGQPDDPTRALIFDSYYDDYRGVILYVRVVDGQIKKGEAIHMMATSANGLALEVGHLSPGMIADPSLDTGEIGYIVTNLKTTREARVGDTVTLKK--------------------YFTKETK-----------------------------------------------------------------------------------------------------------------------------------------------------------</t>
  </si>
  <si>
    <t>-MQDKIRNFCIIAHIDHGKSTLADRMMEMTGTVAKREMKSQLLDSMDLEREKGITIKLAPVRMCYK-----------------------------------------------------------------------------GIHLNLIDTPGHVDFSYEVSRSLQACEGAVLVVDASQGIQAQTLANVYLAMEQDLKIIPVLNKVDLPAADVPRVSKQVINLLGCNESDIIQISAKTGQNVDQVLDAIIERIPSP--------------KGELNSPVRALIFDSYYDDYRGVILYVRLVDGQIKKGEAIHMLATNANGLALEVGHLSPTMCSDPLLDTGEIGYIITNLKTTREARVGDTVSLKK--------------------YFD---------------------------------------------------------------------------------------------------------------------------------------------------------------</t>
  </si>
  <si>
    <t>00D32@actNOG,05C4S@bactNOG,COG0481@NOG</t>
  </si>
  <si>
    <t>--MERIRNFCIIAHIDHGKSTLADRMMEMTGTVEKREMKSQLLDSMDLEREKGITIKLAPVRMKYEYQEVEVSGIPPLPSSKTLAESSRRSLDAGPASRSAPSSEKSEISSEAGATPSTATRLAQSDSRVCADVGMNGLGQPTVYDLNLIDTPGHVDFSYEVSRSLQACEGAVLVVDASQGIQAQTLANVYLAMEQDLTIIPVLNKVDLPAADVPRVSKQVINLLGCDESDIIHISAKTGQNVDQVLEAIVERIPAP--------------IGQPDDPTRALIFDSYYDDYRGVILYVRVVDGQIKKGEAIHMMATGANGLALEVGHLSPGMIPDPSLDTGEIGYIVTNLKTTREARVGDTVTLKK--------------------YFTKETK-----------------------------------------------------------------------------------------------------------------------------------------------------------</t>
  </si>
  <si>
    <t>05C4S@bactNOG,0FJ8H@cyaNOG,COG0481@NOG</t>
  </si>
  <si>
    <t>MKLGCIRNFCIIAHIDHGKSTLADRMMEMTGTVAKREMKSQLLDSMELEREKGITIKLAPVRMKYEYQ----------PEQTNISHSSERN----------------------------------------SAVRANLDCMGGMYDLNLIDTPGHVDFSYEVSRSLQACEGAVLVVDASQGIQAQTLANVYLAMEQDLAIIPVLNKVDLPAAD-----------------------------------------------------------------------ESYF--------------SKLKSKQAT---------------------------------YIV---------------------------------------------------------------------------------------------------------------------------------------------------------------------------------------------------------</t>
  </si>
  <si>
    <t>MNQKDIRNFCIIAHIDHGKSTLADRMMELTGAVKKRDMKSQLLDSMELEREKGITIKLAPVSMKYR-----------------------------------------------------------------------------GKLLNLIDTPGHVDFSYEVSRSLAACEGAVLVVDASQGIQAQTLANVYLAMDADLEIIPVLNKIDLPAADVDRVSQELINLLGCKKEEIIAISAKTGKNVEAVLDAVIDRTPCP--------------NGKEDSVTRALIFDSYYDDYRGVILYVRAIDGSIKKNDTIHMMQTGKDAIALEVGKLTPQMSPEKEISVGEIGYIVTNLKTTRDAKVGDTVTTKRMQSEEPLSGYKNVKPFVYAGFFPVSNEDYADLKEAVEKLSLSDSALQFEPENSPVLGFGIRIGFLGLLHMDIIRERLEREYDLDLVVTNPSTDYQVILINGEKMDVKSASDLPDISKIAEIKEPWIKGEIVVPNEYAGAVIQLIISKRGRQKNLSYIDTRVLISFEAPLANLLTDFYDQLKS</t>
  </si>
  <si>
    <t>MNSANIRNFCIIAHIDHGKSTLADRMMEITGTVEKRQMKSQLLDSMELEREKGITIKLTPVQMKYK-----------------------------------------------------------------------------GYELNLIDTPGHVDFSYEVSRSLQAVESAILVVDATQGIQAQTLANVYLAIEQNLTIIPVINKVDLPAADVERVSSEIINLLGCDPSEIIPVSAKTGLNVEKVLDRIIEFAPAPNKSSVDTSLTDHTVVSAANSETRALIFDSYFDDYRGVVLYVRIVDGSINKNAAIQMLAAQTSGIALEVGILKPEMSPKDSLNEGEVGYIVTNLKTTREAKVGDTVTLKKAPAKNPLPGYKNVLPFVYAGFFPVSNDQY---------------------------------------------------------------------------------------------------------------------------------------------------------</t>
  </si>
  <si>
    <t>--MENIRNFCIIAHIDHGKSTLADRMMEMTGTVEKREMKSQLLDSMDLEREKGITIKLAPVRMRYK-----------------------------------------------------------------------------NIDLNLIDTPGHVDFSYEVSRSLQACEGAILVVDASQGIQAQTLSNVYLAMEQDLTIIPVLNKVDLPAADIPRVSRQVINLLGCDESEIIHISAKTGQNVDKVLDAVVDKIPAP--------------TGEADDPTRALIFDSYYDDYRGVILYVRVVDGRIKKGESIRMMATGANGLALEVGHLNPAMQPDPSLETGEIGYIVTNLKTTREARVGDTVTLGR--------------------YFN---------------------------------------------------------------------------------------------------------------------------------------------------------------</t>
  </si>
  <si>
    <t>--MNNIRNFCIIAHIDHGKSTLADRMMEMTGTVEKRDMKSQLLDSMDLEREKGITIKLAPVRMKYEYQEMEASGTSPLPSSKTLKESSRRSLDAGPVSRSAPSSEKSEISSEAGATPSTATRLAQPNSRACADVGVNGLAQPNVYDLNLIDTPGHVDFSYEVSRSLQACEGAVLVVDASQGIQAQTLANVYLAMEQDLTIIPVLNKVDLPAADVPRVSKQVINLLGCDESEIIHISAKTGQNVDQVLAAIVERIPAP--------------KGQPHDPTRALIFDSYYDDYRGVILYVRVVDGQIKKSEAIHMMATGANGLALEVGHLSPGMIPDPSLDTGEIGYIVTNLKTTREARVGDTVTLSK--------------------YCNL--------------------------------------------------------------------------------------------------------------------------------------------------------------</t>
  </si>
  <si>
    <t>--MENIRNFCIIAHIDHGKSTLADRMMEMTGTVEKREMKSQLLDSMDLEREKGITIKLAPVRMKYHYRQPAATASSQSNVADNASDRAIDSLE--------------------------------------------GLPPAGDYDLNLIDTPGHVDFSYEVSRSLQACEGAVLVVDASQGIQAQTLANVYLAMEQDLTIIPVLNKVDLPAADVPRVSKQVINLLGCDESEIIHISAKTGQNIDQVLEAIVERIPAP--------------IGQPDDPTRALIFDSYYDDYRGVILYVRVVDGQIKKGESIHMMATGANGLALEVGHLSPGMIPDLSLDTGEIGYIVTNLKTTREARVGDTVTLKK--------------------YFE---------------------------------------------------------------------------------------------------------------------------------------------------------------</t>
  </si>
  <si>
    <t>--------------------------------------------------------------------------------------------------------------------------------------------------------------------------------------------------------------------------------------------------------------------------------------------------------------------------------------------------------YIITNLKTTREARGGDTVSLKK--------------------YFD---------------------------------------------------------------------------------------------------------------------------------------------------------------</t>
  </si>
  <si>
    <t>GC_00000041</t>
  </si>
  <si>
    <t>05CZX@bactNOG,COG2805@NOG</t>
  </si>
  <si>
    <t>N, U</t>
  </si>
  <si>
    <t>twitching motility protein</t>
  </si>
  <si>
    <t>MPEQE--------------------------LRIEVLLEEVIKRRASDLHIQVGLPPMLRIDGTLIAIAGFDALDEAQVESLVFAILDEDQQQILLKDKEFDFSFAFGTLGRFRVNAFHERGNLAAALRLIPNEIKSVTELGMPPVVMNFADYPRGLVLVTGPTGSGKSTTLAALVDKINSEKSQHIITIEDPIEFTHKSKKSVVVQREVHYDTYSFSAALRSSLRQDPDVVLIGEMRDLETISAAITIAETGHLVFATLHTNSAAQSIDRMIDVFPPHQQPQIRAQLSNILMAICSQRLVPAIGGGRVVSAEILIANPAVRNVIREGKTHQLDAIIQTGADQGMQTMDRTLVQLVQSGTITYDSAREFAVDLTEFERLIRG-</t>
  </si>
  <si>
    <t>MNNQE--------------------------LRIELLLDEVLRKDASDLHLQVGLPPMIRVDGALSKVSGCDDLDQPTVERLIFSILDDEQRQIFLKDKEFDFSFAYGTLGRFRVNAFHERGNMAAALRLIPSKIRTIQELGLPPIVSKFAEFPRGLVLVTGPTGSGKSTTLAAIIDKINSESSHHIITIEDPIEYTHSSKKSVIVQREVHYDTFSFGAALRSSLRQDPDIVLIGEMRDLETISAAITIAETGHLVFATLHTNSAAQSIDRMIDVFPPHQQPQVRAQLANILMAICSQRLVPTIGGGRVAAAEILMANPAVRNIIREGKSHQLDAVIQTGADQGMQTMDRTLAGLVQSGVITYEEAKNYAVDLGELERAIRG-</t>
  </si>
  <si>
    <t>MQNEE--------------------------LMMEILLEEVVKKHASDLHIQVGLPPMLRVDGSLSPVAGTQSLDEATVERLVFRILDEDQQQILLKDKEFDFSFAFGDLGRFRVNAFHERGNLAAALRLIPNEIKSVQELGLPPVVLSFADYPRGLVLVTGPTGSGKSTTLAALVDKVNSEKAQHIITIEDPIEFTHKSKKSVVVQREVHYDTYSFSAALRSSLRQDPDVVLIGEMRDLETISAAITIAETGHLVFATLHTNSAAQSIDRMIDVFPPHQQPQIRAQLANILMGICSQRLVPSIGGGRVVAAEILVANPAVRNVIREGKSHQLDAIIQTGADQGMQTMDRTLVNLVQSGTITYDNAREFAVDLTEFERLMRG-</t>
  </si>
  <si>
    <t>MRADE--------------------------LRIETLLEEVVRRKASDLHIQVSLPPMFRIDGSLVPVPNTPVLDDATAERLIFAILDEDQQQILIKDKEFDFSFAFGNLGRFRVNAFHERGNIAAALRLIPNEIKTIQELGMPQIINNFAEYPRGLVLVTGPTGSGKSTTLAALIDRINSETAKHIITIEDPIEFTHRSKKSVVVQREVHYDTYSFNAALRSSLRQDPDVVLIGEMRDLETISAAITIAETGHLVFATLHTNSASQSIDRMIDVFPPHQQPQIRTQLSNILMAICSQRLIPAIGGGRVVATEIMVATPAARNIIREGKTHQLDALIQTGADQGMQTMDRTLVGLVQQGVITHDEAKNYAVDLTEFERLMRG-</t>
  </si>
  <si>
    <t>MQENQAQTSVRSTAAAQAAAAASSPTAVPNSVKIETLLEACIKHGASDLHIQVGLPPILRIDGSLVPIPNTPILTTEIVDTLIFSTLDSMQRETLAKDKEFDYSFAFGEIARFRVNAFNEKGHLAAAFRLIPTKMPTIEELGMPQVISGFADYPRGLVLVTGPTGSGKSTTLAAIINKINSEKSVHILTIEDPIEFTHKSKRSLVAQREVHYDTYSFSRALKSALREDPDVVLLGEMRDLETISAAITIAETGHLVFATLHTNSAAQSVDRMIDVFPAEQQPQIRSQLAGILMAVCSQRLVPAIGGGRVCAAEIMVANTAIRSIIREGKTHQLDTAIQTGASEGMQTMDRTLAKLVQQGTVTYDSAREYAVDVREFERIVKGA</t>
  </si>
  <si>
    <t>MNNQE--------------------------LRIEILLEEVVKKRASDLHIQVGLPPMLRIDGSLMPAAGTQPLDEPAVERLVFQILDEDQRQILLKDKEFDFSFAFGTLGRFRVNAFHERGNLAAALRLIPNEIKSASELGMPPVVNTFADFPRGLVLVTGPTGSGKSTTLAALVDKINSERSQHIITIEDPIEFTHKSKKSVVVQREVHYDTYSFSAALRSSLRQDPDVVLIGEMRDLETISAAITIAETGHLVFATLHTNSAAQSIDRMIDVFPPHQQPQIRAQLSNILMAICSQRLVPAIGGGRVVAAEVLIANPAVRNIIREGKSHQLDAVIQTGADQGMQTMDRTLANLVQNGTITYDSAREFAVDLTEFERLMRG-</t>
  </si>
  <si>
    <t>MNNQE--------------------------LRIEILLEEVVKKRASDLHIQVGLPPMLRIDGALVPAAGTQPLDEPSVERLVFQILDEDQRQILLKDKEFDFSFAFGTLGRFRVNAFHERGNLAAALRLIPNEIKSATELGMPPVVNTFADFPRGLVLVTGPTGSGKSTTLAALVDKINSEKSQHIITIEDPIEFTHKSKKSVVVQREVHYDTYSFSAALRSSLRQDPDVVLIGEMRDLETISAAITIAETGHLVFATLHTNSAAQSVDRMIDVFPPHQQPQIRAQLSNILMAICSQRLVPSIGGGRVVAAEVLIANPAVRNIIREGKSHQLDAVIQTGADQGMQTMDRTLVNLVQNGTITYDSAREFAVDLTEFERLMRG-</t>
  </si>
  <si>
    <t>MDN----------------------------IRIEMLLQEVINQHASDLHLQVGLPPMLRIDGALTPVANTPSLDVETTERLIFSILDNEQKQILLKDKEFDFSFAFGDLGRFRVNAFHERGNIAAAMRLIPNDIPTLAELGLPAVVESFADYPRGLVLVTGPTGSGKSTTLAALLDKINSERSEHIITIEDPIEFTHKSKRSVIVQREVHYDTYSFSAALRSALREDPDVVLIGEMRDLETISAAITIAETGHLVFATLHTNSASQSIDRMVNVFPPHQQPQIKAQLGNMLMAICSQRLIPAIGGGRLVSAEILVANPAVRNIIREGKSHQLDQVIQTSAKEGMQSMDRTLVQLVQSGQITYDEAKNYAVDLDDLNRMMRG-</t>
  </si>
  <si>
    <t>05CZX@bactNOG,1C8IV@synNOG,COG2805@NOG</t>
  </si>
  <si>
    <t>Pfam:GSPII_E</t>
  </si>
  <si>
    <t>------------------------------------------------------------------------------------------------------------------------------------------------------------------------------------------------------------------------------------------------------------------------------------------------------ICSQRLVPAIGGGRVVSAEILIANPAVRNVIREGKTHQLDAIIQTGADQGMQTMDRTLVQLVQSGTITYDSAREFAVDLTEFERLIRG-</t>
  </si>
  <si>
    <t>MNNQE--------------------------LRIEILLEEVVKKRASDLHIQVGLPPMLRIDGALVPASGTQPLDEPAVERLVFQILDEDQRQILLKDKEFDFSFAFGTLGRFRVNAFHERGNLAAALRLIPNEIKSASELGMPPVVNSFADFPRGLVLVTGPTGSGKSTTLAALVDKINSERSQHIITIEDPIEFTHKSKKSVVVQREVHYDTYSFSAALRSSLRQDPDVVLIGEMRDLETISAAITIAETGHLVFATLHTNSAAQSIDRMIDVFPPHQQPQIRAQLSNILMAICSQRLVPAIGGGRVVAAEVLIANPAVRNIIREGKSHQLDAVIQTGADQGMQTMDRTLVNLVQNGTITYDNAREFAVDLTEFERLMRG-</t>
  </si>
  <si>
    <t>GC_00000042</t>
  </si>
  <si>
    <t>05NHU@bactNOG,0D2VJ@chloNOG,0D6HE@chlorNOG,COG0817@NOG</t>
  </si>
  <si>
    <t>Nuclease that resolves Holliday junction intermediates in genetic recombination. Cleaves the cruciform structure in supercoiled DNA by nicking to strands with the same polarity at sites symmetrically opposed at the junction in the homologous arms and leaves a 5'-terminal phosphate and a 3'-terminal hydroxyl group (By similarity)</t>
  </si>
  <si>
    <t>MIHISMRIIGIDPGTGILGFGVID-VNGG--RMRLVTAGVITTPAHTPLPDRLEEIYSGLTDIIKETQPDVMSVEKLFFTKNITTAISVAEARGVAILTGRQAKLPIHEYTPNEIKKSITGYGAAKKPQIQEMVRIQLGLQEVPKPDDCADALAAALTHVFMSRIEA--------</t>
  </si>
  <si>
    <t>05NHU@bactNOG,0QFEM@fusoNOG,COG0817@NOG</t>
  </si>
  <si>
    <t>-----MRILGIDPGTGILGFGVIDCVNYG--KYKMVSAGVVRTPPHTPLPDRLEEIYNSLKEIIHETNPDIMSVEKLFFAKNVTTAISVSHARGVVLLTAKQAGIKIAEYTPLQIKNTLTGYGKADKRQVQEMVKVNLGLRDIPKPDDCADALAAAITHAASMRLN---------</t>
  </si>
  <si>
    <t>-----MRIIGIDPGTGILGFGVID-VNGG--RTRLVTAGVITTPAHTPLPDRLEEIYSGLTDIIKETQPDVMSVEKLFFTKNITTAISVAEARGVAILTGRQAKLPIHEYTPNEIKKSITGYGAAKKSQIQEMVRIQLGLQEVPKPDDCADALAAALTHAFMSRIEA--------</t>
  </si>
  <si>
    <t>05NHU@bactNOG,0ESF2@cloNOG,0NI9W@firmNOG,COG0817@NOG</t>
  </si>
  <si>
    <t>-----MRIIGIDPGTGILGFGVID-AVRG--RVKLVTAGVVTTPAHTPLPERLEEIYRSLTEIIAETKPQHMAIEKLFFTKNITTAISVAEARGVATLTGQQANLKIYEYTPNEIKKSIAGYGAAKKPQVQEMVRLQLGLTEVPKPDDCADALAAALTHAFMQRGHAV-------</t>
  </si>
  <si>
    <t>-----MRIIGIDPGTGILGFGVVD-AMGG--HVTLVTAGVVTTPAYTPLPERLEDIYNSLTEIIAETKPQHMAIEKLFFTKNITTAISVAEARGVATLTGQQAGLKVYEYTPNEIKKSIAGYGAAKKPQIQEMVRLQLGLTEVPKPDDCADALAAALTHAFMQRGRAV-------</t>
  </si>
  <si>
    <t>04UF8@bacNOG,05NHU@bactNOG,0NI9W@firmNOG,COG0817@NOG</t>
  </si>
  <si>
    <t>-MARPLRILGVDPGTGILGFGVIE-INGT--STRVITAGVIKTPAHTPLEDRLLEIYEGITKIIEETTPEVLSIEKLYFSRNITTGIGVSHARGVVMLAARQAELFLAEYTPMQIKQTLTGYGRANKKQVQEMVREHLKLKEIPKPDDAADALAAAITYQFMARYGLDKQTPTV-</t>
  </si>
  <si>
    <t>-----MRIIGIDPGTGILGFGVID-FSRG--KFKMVTAGVVTTPAHTPIDERLEDIFDSLTEIIAETNPDVMSIEKLFFARNVTTAISVAEARGVAMLTGRKAGMSIAEYTPLQIKQTLTGYGKADKKQVQEMVRLNLGLKDVPKPDDCADALAAAITHAAMNRV----------</t>
  </si>
  <si>
    <t>-----MRIIGIDPGTGILGFGVVD-FRRGGNKFKMVTAGVITTPAHTPTDERLEEIFNSLTEIINETKPDVMSIEKLFFARNVTTAISVAEARGVAMLTGRRAGMSIAEYTPLQIKQTLTGYGKADKKQIQEMVRLNLGLTEAPKPDDCADALAAAITHAAMSRLA---------</t>
  </si>
  <si>
    <t>-----MRIIGIDPGTGILGFGVID-FSGG--KFKLVTAGVVRTPAHTPIDERLEEIFDSLTEIITETKPDVMSIEKLFFARNVTTAISVAEARGVAMLTGRKAGLPIAEYTPLQIKQTLTGYGKADKKQVQEMVRLNLGLKDVPKPDDCADALAAAITHAAMNRV----------</t>
  </si>
  <si>
    <t>GC_00000043</t>
  </si>
  <si>
    <t>05CKJ@bactNOG,0EPKM@cloNOG,0NDP4@firmNOG,COG2255@NOG</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</si>
  <si>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(By similarity)</t>
  </si>
  <si>
    <t>-----------------------------------------------------------------------------------------------------AGDLASILTNLADGDILFIDEIHRLGRAVEEILYSAMEDFKLDIVIGKGPAARSIRLDLPRFTVIGATTRTGSLAAPLRDRFGHIYRLEFYEPEDIAKIVTRSAAILESSIRHEAANLLSTRARLTPRIANRLLKRVRDYADVNGDGIIDVKTTTSALEMLEVDELGLDPADRNLLQSILENYGDNPVGLTTIAALTGDEATTIEDFYEPYLLQIGFIERTPRGRRVTIKAKRHLGNAGNL----</t>
  </si>
  <si>
    <t>MAIERIVDTSS----HVDDIDEQRIEVSLRPQNFSEYIGQDRLKKNLQLAIKATKKRNE--PLDHVLLYGPPGLGKTTMASVIANEMGTNLRVTSGPAIERAGDLASILTNLQDNDILFIDEIHRLSRAVEEILYSAMEDYKLDIIIGKGPAARSVRLDLPKFTVIGATTRTGSLAAPLRDRFGIIHRLEFYTPDQVSNIIKRAASILKSNIHDDSARILSTRARLTPRIANRLLKRVRDYADVNGDGIIDVKTTMNALEMLEIDELGLDPADRHLLSSIVESYGDNPVGLTTIAALTGDEATTIEDFYEPYLLQIGFIERTPRGRRVTPRARKHLELL-------</t>
  </si>
  <si>
    <t>MAIERIVDTSA----HDDDGAEQQIEVTLRPQTFDEYVGQERLKRNLRLAIEAAKKRGE--PIDHVLLYGPPGLGKTTMAGVIAHEMGAGLRVTSGPAIEKAGDLASILTNLGDGDILFIDEIHRLGRAVEEVLYSAMEDYKLDIIIGKGPAARSVRLDLPHFTVIGATTRTGSLAAPLRDRFGHIYRLEFYTPADISQIVRRSAAILATAIDKKAAELLSTRARLTPRIANRLLRRVRDYADVNGDGIIDMSIAQQALQLLEVDDLGLDPADRQLLSAMLRNYGDNPVGLTTIAALTGDEASTIEDFYEPYLLQIGFIERTPRGRRVTPRARKHLNL--------</t>
  </si>
  <si>
    <t>------------------------------------------------------------------------------------------------------MAIERIVDTSAHDD-----------DGAEQQIEVTLRPQTFDEYVGQERLKRNLRL------AIEAAKKRG-------EPIDHVL---LYGPPGLGK------TTMAGVIAHEMGAGL--RVTSGPAI------------EKAGD-----------------------------LASILTNLAD------------GD---------------ILFIDEIHR-----------LG---------</t>
  </si>
  <si>
    <t>MAIERIIDTKE----H-EDSDEKRIENSLRPQTFKEYIGQDRLKKHLKLAIEAAKKRNE--PIDHVLLYGPAGLGKTTMASVIANEMGSSIRITAGPAIERAGDLASILTNLQNGDILFIDEIHRLSRAVEEVLYSAMEDYKLDIVIGKGPAARSVRLDLPKFTVIGATTRTGSLAAPLRDRFGIVHRLEFYNDEEISKIIERSAGILNTNIDNQASLLLAKRSRLTPRIANRLLKRVRDYAEVKYAGEITKEIANLALELLEIDEKGLDPADRNLLGSIYENYHERPVGLSTIAALTGDEITTIEDFYEPYLIQIGFIEKTPRGRKLTKKAIKHITVK-------</t>
  </si>
  <si>
    <t>04R8N@bacNOG,05CKJ@bactNOG,0NDP4@firmNOG,COG2255@NOG</t>
  </si>
  <si>
    <t>MAIERVIDNIS----HEEDQEEQAVEVSLRPTNFAEYIGQERLKKNLKIAIAAVKKRNDGTTLDHVLLYGPPGLGKTTMANVIAHELGSNLRVTSGPAIERAGDLASILTNLQNGDVLFIDEIHRLRRAVEEILYSAMEDYKLDIVIGKGPAARSVRLDLPHFTVIGATTRTGSLAGPLRDRFGITHRLEYYNESEIGQIIARTASILGTEISEEATATLAARSRLTPRIANRLMKRVRDFADVHGDGSVNFEIATKALNLMEIDSLGLDPADRNMLQLMLDNYGNRPVGLTTIAALTGDEATTIEDYYEPFLIQLGFIEKTPRGRIVTEKAKRHLASL-------</t>
  </si>
  <si>
    <t>MAIERIVDTSS----HDEDSEEQRIEVSLRPQSFAEYVGQERLKRNLRLAIDAAKKRGE--PLDHVLLYGPPGLGKTTMATVIANEMGTNLRITSGPAIEKAGDLASILTNLSDGDILFIDEIHRLGRSVEEILYSAMEDFKLDIVIGKGPAARSIRLDLPRFTVIGATTRTGSLAAPLRDRFGHIYRLEFYTPEDIAKIVTRSAKILESSIRSEAADLLSTRARLTPRIANRLLKRVRDYADVNGDGIIDVKTTTNALEMLEVDELGLDPADRNLLQSILENYGDNPVGLTTIAALTGDEATTIEDFYEPYLLQIGFIERTPRGRRVTIKAKRHLGK--------</t>
  </si>
  <si>
    <t>MAIQRIVDTSP----HDDDAEEQRIEISLRPQSFSEYVGQERLKRNLRLAIEAAKKRSE--PLDHVLLYGPPGLGKTTMATVIANEMGTNLRITSGPAIEKAGDLASILTNLADGDILFIDEIHRLGRAVEEILYSAMEDFKLDIVIGKGPAARSIRLDLPRFTVIGATTRTGSLAAPLRDRFGHIYRLEFYEPEDIAKIVTRSAAILESSIRHEAANLLSTRARLTPRIANRLLKRVRDYADVNGDG--------------------------------------------------------------------------------------------------</t>
  </si>
  <si>
    <t>MGIQRLVEPTAPALEQPGGSEEVQLELSLRPQTFADYIGQDRMKRNLRLAIEAAKKRGE--PVDHILLYGPPGLGKTTMAGVIANEMGAGLRITAGPAIERAGDLASILTNLQDGDVLFIDEIHRLSRAVEEVLYSAMEDFKLDIVIGKGPAARSVRLDLPHFTVIGATTRTGSLAAPLRDRFGHLFHLEFYSHQDIEQIIRRSAHILKTEINDDASSALAQRSRQTPRIANRLLKRVRDYADINGDGIIDTDSATAALEMLEIDELGLDPADRHMLKVMWQNYRDRPVGLNTIAAITGDEASTIEDFYEPYLLQIGFIERTPRGRIVTRKAIDHLTKTASLDSAN</t>
  </si>
  <si>
    <t>MAIERIVDTSS----HSDDAEEQRIEVSLRPQSFSEYVGQERLKRNLRLAIDAAKKRSE--PLDHVLLYGPPGLGKTTMATVIANEMGTNLRITSGPAIEKAGDLASILTNLADGDILFIDEIHRLGRAVEEILYSAMEDFKLDIVIGKGPAARSIRLDLPRFTVIGATTRTGSLAAPLRDRFGHIYRLEFYEPEDIAKIVTRSAAILESSIRHEAANLLSTRARLTPRIANRLLKRVRDYADVNGDGIIDVKTTASALEMLEVDELGLDPADRNLLQSILENYGDNPVGLTTIAALTGDEATTIEDFYEPYLLQIGFIERTPRGRRVTVKAKRHLKNR-------</t>
  </si>
  <si>
    <t>GC_00000044</t>
  </si>
  <si>
    <t>0535F@bacNOG,05WUY@bactNOG,0NPFQ@firmNOG,123XQ@NOG</t>
  </si>
  <si>
    <t>NA</t>
  </si>
  <si>
    <t>MQPQQPYPQNGQQGYPINGVPNQGQSYQQGGHQYTPYPQAGPGGRP--YPPQ---QSPQPGPGRPGPQQNPAQQQKAQPQQPRP--KNTTQNSLLFSEIRDNMLIMADGSFRAVIVCKSINFDLMSSSEREAVEFSYQSFINSLTHPIQILIRSQKIDIGPYLDRLIAIRKSQDNMLLGVLMDDYIEFIDIVSEEANIMDKSFYVVIPYSVVGDLSNIKDAG--KGFFAKMF-GGGGTTITRIDKITYQKAKDEIKNRVDSVTNGLFQMGVHCRQLNSKELGELYYNYYNPDTAIREPLSNFR--QNTFSYVRK-------------------------------AEGESPHQ--------QNGGVM-</t>
  </si>
  <si>
    <t>--------------MPPNN---QANPLQQ------PAPPGPVADSL--YNSQ---QTPLSTNPIASQQNPLLQQPLDDKNKKPAVKQSSTQNSLLLSELRDSMVIMNDGTFRAVVACKSINFDLMSSRERDGVELSYQDFLNALYFPIQVFIRSQQVDIGPYIDKLTLLRRDEDNMLLGVLMEDYINFIDMLSQEANIMDKSFFVVIPYYPTGDISEILDQS--KGFFSSIF-GKKKDPVTKIDKETYKKAKEEIKNRVDSVVSGLIRVGVQTSRLNTKQLGELYYNIYNPDTAVREPLGDFN--NVASLYVRK-------------------------------GDKSESVQ----------GVQF-</t>
  </si>
  <si>
    <t>--------------MPPSN---QVNPSQT--------PPVASGG-------------AVSAMPAQAAATPNQAAQKTKTQQNVA----STQNSLLLSELRDSMVIMSDGTFRAIVACKSINFDLMSERERGGVETNYQDFLNALRFPIQILVRSQRVDVGPYLDKLELLRRDQDNMLLGVLMDDYINFIDLLSQEANIMDKSFFVVIPYYPAGEITNVVEQS--KGFFNSIFGGNKKNTITKIDKDTYEKAKDEIRNRVESVVNGLTQIGVRATQLNTKQIGELYYNIYNPDTAVREPLGNFE--DVTSLYIRK-------------------------------GEGNAPTL----------GVQQ-</t>
  </si>
  <si>
    <t>--------------MQPEL--QNQQSYQQ--------VPQTNAALP--GVSQ---QPSVAIGSGPNPTTPSPDKTPDDKKQKGP---ISTQNTLLFSEMRENMIIMSDGSFRAVVECESINFDLMSSREREGIEFSYQNFINSLYFPIQVLIRSRRVDIGPYLDRLAEIRRNQDNMLLNVLMDDYMDFIDILAQEANIMDKSFYVVVPYYPAGEENAFKQQT--KGLFNSFFSGKKEATVTKIDQVTYTKAKDEIKNRIDSVMNGLFQMGVKSWQLNTRQLGELFYTSYNPDTSSRESLEDIDPSELTTTYVTK-------------------------------GTGPSPR-----------GGRS-</t>
  </si>
  <si>
    <t>--------------MQPEL--QNQQLNQQ--------LPQTNAAIP--NIPQ---QSAVNTTIAGSATTPTPDKSPENKKQSGP---ISTQNTLLFSEMRENMIIMSDGSFRAVIECESINFDLMSSREREGIEFSYQNFINSLYFPIQILVRSRRVDIGPYLDRLADIRRNQDNMLLNVLMDDYMDFIDVLAQEANIMDKSFYVVVPYYPDGDTNAFKQQT--KGLFSSFFSGKKEATVTKIDQVTYTKAKDEIKNRIDSVMSGLFQIGVKSWQLNTRQLGELFYTSYNPDTSSRESLSEIDPSELTTTYVTK-------------------------------GTGQAPT-----------GERL-</t>
  </si>
  <si>
    <t>GC_00000045</t>
  </si>
  <si>
    <t>05BZ5@bactNOG,0ENU0@cloNOG,0ND4P@firmNOG,COG0484@NOG</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</si>
  <si>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(By similarity)</t>
  </si>
  <si>
    <t>-MSKRDYYEVLGVSKNASEDEIKKAFRKAAVKYHPDKEGGD---EAKFKEINEAYEVLKDKQKRQRYDQFGHAGVGGSSGG--FDGNPFEGFN---FGGQDIHFDFG--GGLDDIFGQFFGGSS---RRTQSSRGKDVETQITLDFKDAVFGTEKTLNLDMMDECEHCHGSRAEPGHGMKTCQTCKGSGQIPRVMNTMFGQIQQSVICQTCQGRGSVPEMVCTVCKGTGTQRRKQELKIKIPAGIDDGATIRLRERGEAIA--GGAKGDLYVHIRVRADKKFTREGDIILSEERISMVDAALGCEIEVDTIDGPIRMRIPAGTQSGTDFKLSGRGVPHTGSNTRGPHIVGIIVETPTKLSKKQKELLEDFKKSKKRSIF-</t>
  </si>
  <si>
    <t>-MSKRDYYEVLGVSKTASSDEIKKAYRKLAIKYHPDKEGGS---EEKFKEINEAYEVLKDSDKRSRYDQFGHAGVGGNGFS---GGNPFEGFNYSNYGGFAQGFDFD----ISDIFGDIFGGGSSR-RSPEENRGADLAVRIVLTFEESIFGTEKTVKYDADRVCENCHGTKCEPGHKMKTCPTCNGTGQEIKVVNSILGQIRQNMTCSTCHGTGQIPEKPCSVCRGKGVQKEKVELTVKIPAGIMDGASIRITGRGSDVA--GGTSGDLYVRVDVKAHKKFTREGDLILSSQKISMIDAALGSVVDVETIDXXXXWYAKW-------YRF-------------------------------------------------</t>
  </si>
  <si>
    <t>MPEKRDYYDVLGVKKGASADEIKKSFRKLAMKYHPDRNPGDKESEARFKEVNEAYEVLKDSDKRRRYDQFGHAGVGGAAGG---GGNPFAG-----FNGQEVHFDFDSFGDMGDIFSQFFGGGQTT-ARRRSRHGRDIETAVTVSFSEAIFGTEKTIVISTNITCDRCHGDGAEPGYEQKTCPTCGGSGQEVHIVNSLFGRVQQATTCRTCGGDGKVADKKCTKCGGKGVVREKQSIKLKIPAGVDEGSAIRLSGRGEAVK--DGRPGDLYVLIHVQPDKKFTRDGDLVLSEEHVSMVDASLGCELEVETVDGPLVMKVPAGTQSGTDFRLSGHGAPRGRGRDRGPQIVTIRVD----ISYRPIDTL----AHKTAATIS</t>
  </si>
  <si>
    <t>05BZ5@bactNOG,0ND4P@firmNOG,0X1XK@negNOG,COG0484@NOG</t>
  </si>
  <si>
    <t>-MSKRDYYEVLGVSKSASEDEIKKAFRKLAVKYHPDKEGGD---EAKFKEINEAYEVLKDKQKRQRYDQFGHAGVGGASGG-GFSGNPFEGFSG--FGGQNVHFDFG-DGGLGDIFSQFFGGAPGA-SGGGRQRGRDIETSVTLSFEDAIFGTEKKISLSLEDECEHCHGDGAEPGFGMKTCPTCKGAGQQTRTMNSLFGQIQQAVVCETCHGKGKVPEKECSVCRGKGTTRQNKDITIKIPAGIDDGATIRLRDRGESVP--GGSRGDLYVHIRVKAHKKFTREGNIILSEEHISMVDAALGTEIDVETVDGVITMKIPAGTQSGTDFKLSGHGVPDLRSESRGPHIVGIIVDTPTKLTKKQKELLEQFRGAKKRRLF-</t>
  </si>
  <si>
    <t>GC_00000046</t>
  </si>
  <si>
    <t>08UJD@bactNOG,0FMYS@cyaNOG,COG0103@NOG</t>
  </si>
  <si>
    <t>30S ribosomal protein S9</t>
  </si>
  <si>
    <t>08UJD@bactNOG,0ESEA@cloNOG,0NI53@firmNOG,COG0103@NOG</t>
  </si>
  <si>
    <t>08UJD@bactNOG,COG0103@NOG</t>
  </si>
  <si>
    <t>MATK---YSYGLGRRKAATARARLFKGKGEITINNKPALEYLSLNKSLLAEVTDPLALVNKQKEFDVTILVSGGGLAGQVDAIKLAISKALTLEFPDLRPVLKKAGLIKRDPREKERKKYGLRSARKREQFSKR</t>
  </si>
  <si>
    <t>08UJD@bactNOG,1CGNJ@therNOG,COG0103@NOG</t>
  </si>
  <si>
    <t>GC_00000047</t>
  </si>
  <si>
    <t>05CIT@bactNOG,09A9S@bctoNOG,0P818@flaNOG,COG0849@NOG</t>
  </si>
  <si>
    <t>This protein may be involved in anomalous filament growth. May be a component of the septum (By similarity)</t>
  </si>
  <si>
    <t>MVLERLRNKLNNLKGESDDQHD-DYIVALDIGTENVKALLAR-VNGDDIEILGVGRAHQEFSDMHSGAIADIAGVVQHCEDALTQAEDEAGLQAKHAVIGIAGELVKGTTSTIRYRRPQPDRPLDEQEVEFIIEKVQDRAAKRAQKQIALETGNDEVEVKLVNSALVSIHIDGYKVSNPIGFQGKDVAVQIYTAFAPMVHIGALERVAQELDLELLAVAAEPFAVSRSVLGADSSSAFTAILADVGGGTTDIAVVNDGGVEGTKMFGIGGRSFTKTIADELSIPYDQAEKLKVNI-----------------EDSKIK--------TTVKKDVAVAVDKTLEVWLAGVELALSEFDAVDQLPPRILLCGGGASLSQLVSALEKRDWYSELPFTKRPTVQRIRPDQVVGITDKTGEVNDHTFITAMGLLRVGYDTMIGAGDTQSVRSKINSILRI</t>
  </si>
  <si>
    <t>MKLSMVLDKIRALRKKVDTQAD-DYIVALDIGTEYIKALIAN-VQGEDIEIVGVGRAHQELGDMHQGAIADIAGVVRNCEEALGAAEEEAGLQAKRAVIGIAGELVKGVTNTIRYRRPQPDRPLDETEMEFIIEKVQDRAAVKAQKQIALETGNDDVEVKLVNSALVSIHIDGYKVSNPIGFQGKDVAVQIYTAFAPMVHIGALEKVADELDLTLMAVAAEPFAVSRSVLGTDANSSFTAILADVGGGTTDIAVVNDGGVEGTKMFGIGGRSFTKTIATELAISYTQAEKLKVNL-----------------DGEKIK--------PSVKEQIDAAINRTLEVWLSGVELALSEFDSVDQLPPRILLCGGGASLAPLVDALKKDDWYKDLPFTKRPSVQRISPHDVIGIVDTTEKASDHTYITAMGLLRVGYDTIIGASDAQTMRDRINRILRV</t>
  </si>
  <si>
    <t>05CIT@bactNOG,0EPIV@cloNOG,0NDZW@firmNOG,COG0849@NOG</t>
  </si>
  <si>
    <t>------MNIPHDLKNENEMS---ETLLALDIGTEYIKAVIAERQEGDNLIIRGVGKEHQAMGNMYAGAIADIPAVISACEKALSRAENMAGVVARTCSVGIAGELIKGNTKTVRYRRKDGNKPISDQEMQLIIKRVQDKAEEQAREEVALETDNPDVEVRLINSAIVSLSIDGYKVSNPIGFKGSELVLQFYTAFAPLVHISAIEKVCAELNLDLVAVAVEPFAVCRACLGNNLDSNLSAIVMDIGGGTTDIAVVDNGGVEGTKMFGIGGRSFTHQVANKVGLDFDTAELVKIQYSGLLSNDLHALKTLTVSDAERMNEVQNILNIPDRMKKVEKAIADNTEVWVSGVGLALSDFSLLEALPNKILLCGGGAGLSTLQEALATSDWYEELPFARRPVIHLLDDVDIPDIQNATEIDLDYSYITAFGLLRVTVDTLNSEEEDTGLRAKLAKLLQN</t>
  </si>
  <si>
    <t>GC_00000048</t>
  </si>
  <si>
    <t>08UM5@bactNOG,0ESFS@cloNOG,0NI5U@firmNOG,COG0102@NOG</t>
  </si>
  <si>
    <t>This protein is one of the early assembly proteins of the 50S ribosomal subunit, although it is not seen to bind rRNA by itself. It is important during the early stages of 50S assembly (By similarity)</t>
  </si>
  <si>
    <t>08UM5@bactNOG,0QQ2R@gproNOG,179R6@proNOG,COG0102@NOG</t>
  </si>
  <si>
    <t>02FBX@aquNOG,08UM5@bactNOG,COG0102@NOG</t>
  </si>
  <si>
    <t>04U70@bacNOG,08UM5@bactNOG,0NI5U@firmNOG,COG0102@NOG</t>
  </si>
  <si>
    <t>GC_00000049</t>
  </si>
  <si>
    <t>08VZM@bactNOG,0ESJT@cloNOG,0NI4T@firmNOG,COG0244@NOG</t>
  </si>
  <si>
    <t>50s ribosomal protein L10</t>
  </si>
  <si>
    <t>08VZM@bactNOG,0BBM3@bproNOG,177S6@proNOG,COG0244@NOG</t>
  </si>
  <si>
    <t>------------------------------------------MAISKDKKNTLVADLTKLLSEAKLTAYANYQGLSVAELEELRHSAREQGVKIKIVKNRLVRVAMDEIAVYKDTDTTHLTGQLVYAISDTDEIAPAKILAEFGKTHKAFELLGGFSETGNALDTAEINALAALPSKNELVAQVVAQLLSPVNDSISALAGGLSGIVSGLENK----</t>
  </si>
  <si>
    <t>08VZM@bactNOG,COG0244@NOG</t>
  </si>
  <si>
    <t>GC_00000050</t>
  </si>
  <si>
    <t>05C1R@bactNOG,0GD0H@delNOG,0HDQU@dproNOG,16TKQ@proNOG,COG1449@NOG</t>
  </si>
  <si>
    <t>hydrolase family 57</t>
  </si>
  <si>
    <t>MSKKRGVVLYLHMHQPWRVREYSVFDIADRHDYFDNFDDKYRSNRFIFEKVADKSYRPMLALLRKLLAAYPDFCVSLSVTGTLLDQAERWAPDVIDLLRDIIATGRVEIVGETYYHSLAFFYSRDEFQRQVDIHRQKIHDLFGVEITAFRNTELSYNNELAEWADQQGYKGIIAEGWDKVLGWRNANYMYRPAGTKNVKLLLKNYRLSDDIAFRFSNRDWESYPLTSPTYVDWVDASMGHDGEIINLFMDFETFGENIWADTGIFEFFADFVERWLGRYNHTFYTISGACQALEAHDEIDCPQTTTWADTERDLSAWLGNSMQHEAMRDLYAMENDVLGSGDLGLIADWRQLTTSDHPYYMCTKYFNDGDVHAYFSPYDSPYDAFLYFMNALRDVRYRLHEHNIAG-Y</t>
  </si>
  <si>
    <t>--------------------------------------------------------------------------------------------------------------------------------------------------------------DLAKWAEQDGFKGVLAEGWDPILNWRSPNYVYRPRGTKKIGLLLKNYRLSDDLAFRFSDRKWNEWPLTADKFNTWVEDSV-RYAPLLNLFMDYETFGEHQWAESGIFGFFEKFVDKWLSVDGNTFYTVSEALDANAPAGEISMSSPVTWADAERDLTAWNGNSLQKEALRYVYELEGEVLNSKDEGLISDWRKLQTSDHFYYMGTKNFTDGDVHAYFSPYDSPYDAFLYYMNTIRDMKSRLRK-------</t>
  </si>
  <si>
    <t>GC_00000051</t>
  </si>
  <si>
    <t>05DKZ@bactNOG,0D1IN@chloNOG,COG1160@NOG</t>
  </si>
  <si>
    <t>GTPase that plays an essential role in the late steps of ribosome biogenesis (By similarity)</t>
  </si>
  <si>
    <t>05DKZ@bactNOG,0D1IN@chloNOG,0D6AV@chlorNOG,COG1160@NOG</t>
  </si>
  <si>
    <t>-----MSKLPTVAIIGQANVGKSSLFNRLTRSRTAIVAREAGTTRDNVVGKVSYKRR-------NVDSAP--------------------------------------SDDY-SQFWLIDTAGLK-TAEDEFEATIQDQIADASAAADVILVTVDSTVYPSDADRQLAKKALKSGKPVILIANKADLKGSLSIDEFKRLGIKNIIKTSAEHSIGISELLDSIAELIPPATETAPDDIIRVALIGRPNVGKSNLFNTLAGKQQAIVANVAGTTRDVNRVQVRYHGQTIELLDTAGIRRQGKQETGIEKFSVLRTMQAINEADVCLLLMDVNELNVQLDQRLAGIIDEAGKGLVLVVSKWDSVEGKDAYTHDEIAPQISYNFKFTPYAPLIFTSSVTGQNVAKLFDLALDIYKRRRQECKTRALNDILQKAIAAHPPAGLKNSHPKLRYIVQTDVAPPWFVIYGSNLKFVHWSYKRYLERTLREAFNFAGTPIKMSFRDEKQLKANRERVARGLAPVTKAYKQAKNAEKLA------</t>
  </si>
  <si>
    <t>-----MSKLPTVAIIGQANVGKSSMFNRLTRSRTAIVAREAGTTRDNVVGKVSYKRHASSPNENAADATPPTLEAVKCSREAGVSAERSQQISSGDLSEKSTPAKERGASAT-AEFWLIDTAGLK-PAEDEFEATIQDQIADASAAADVILVMVDSTVYPSDADRQLAKKALKSGKPVILIANKADLKESLHVDEFKRLGIKTIIKTSTEHNIGISELLDNIADLIPPATETAPDDIIRVALIGRPNVGKSNLFNTLAGKQQAIVANVAGTTRDVNRVQVRYHGQTIELLDTAGIRRQGKQETGIEKFSVLRTMQAINEADVCFLLMDVNELNVQLDQRLAGIIDEAGKGLVLVVSKWDSVEDKDAYTHDEIAPQISYNFKFTPYAPLIFTSSVTGQNVAKLFDLALDIYKRRRQECKTRALNDILQKAIAAHPPAGLKNSHPKLRYIVQTDVAPPWFVIYGSNLKFVHWSYKRYLERTLREAFNFAGTPIKLSFRDEKQLKANRERVVRGLAPVTKAYKQAKNAEKHT------</t>
  </si>
  <si>
    <t>GC_00000052</t>
  </si>
  <si>
    <t>05XJC@bactNOG,0FKRR@cyaNOG,11FPD@NOG</t>
  </si>
  <si>
    <t>Two component transcriptional regulator (Winged helix family</t>
  </si>
  <si>
    <t>MRILIVEDEKKLARAISRTLKNEGYAIDIEYNSSEGYAMASTQPYDALIIDRMMPGDFSDGLDMLKKLRKDGIFTPAIVLTALGETSQKITGLDAGADDYLAKPFAIDELLARLRAILRRPKKAQPTILKVGKLHIDTTNRTVEFDNKKIDLTAKEYALLQYLMKSSGQTLSKEQIMEHVWNFDADILPNTVEAYIKALRKKIDEKYNVK--YIKTVRGIGYRLEG-----</t>
  </si>
  <si>
    <t>05XJC@bactNOG,09DB2@bctoNOG,0FYXS@cytNOG,11FPD@NOG</t>
  </si>
  <si>
    <t>--------------------------------------------------------------------------------------------------------------------------------------------------GKNISLTSKEYATLEYLMRNPDRPLSKENIISHVWSFDDDILPNTVEVYIKYLREKIDKRFNVD--IIKTIRGFGYQIDSK----</t>
  </si>
  <si>
    <t>MRLLVIEDERKIARVITESLKREKYAVDAAYDGEEGFNLADSQPYDLLIVDRMLPG--LEGTEIVKKLRENGKNMPILFLTALSTTEDKTLGLDVGADDYLTKPFAIDELLARVRALLRRPPISQPDILKIDDLRIDKQQQTVTRAGKIIDLTSKEYALLEYLMQHPNQILSKETLIDHVWDFDADILPNNVEAYIKNLRQKIDKPFKKQ--LIKTVRGFGYRIEP-----</t>
  </si>
  <si>
    <t>MRLLVIEDERKIARVISESLKREKYAVDISNDGEEGFNLADSQPYDLLIVDRMLPG--MEGVEIVKKLRKNGKSMPILFLTALGATEDKTFGLDAGADDYLVKPFAIDELLARVRALLRRPPIQRPDVLKIADLTIDKQQQTVMRAGKTIDLTSKEYALLEYLMQHPNQILSKEMLIDHVWDFDADILPNNVEAYIKNLRQKIDKPFKKQ--LIKTVRGFGYRIEA-----</t>
  </si>
  <si>
    <t>GC_00000053</t>
  </si>
  <si>
    <t>05CDK@bactNOG,0ENPI@cloNOG,0ND68@firmNOG,COG0206@NOG</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</si>
  <si>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 (By similarity)</t>
  </si>
  <si>
    <t>MPEVKPSEIQTFASIKVVGVGGAGGSAVNRMKDAGLNGVQFIAMNTDAQALHNSKADVKIHLGHNTTNGLGAGADPAVGEAAARESIDEIRESLEGADMVFVTIGAGGGTGSGAGHVVAEVARDLGILTVGVATKPFSFEGEKRRANAEWAIAQLGRQVDTLISIPNDRLLQTIDRRTPLLETFKIADDVLRQGVQGISELITEHGLINLDFADVKAIMSNAGSALMGIGRASGEGRAAQAAQQAIESPLIEVSIDGAKGVLFNVTGGYDMSMAEIQEAAEIITSAVSPDANIIFGATLKPELEDELIITVIATGFDNAYY----QQQAEELTAPAEQAPAVQ------TQSISEAVDDIDMD----LSHQSA--AAQF-ASEDTADIWGSSVDE---------------------------------------DDEDDTPAFLRR--RRKNKHNDED</t>
  </si>
  <si>
    <t>05CDK@bactNOG,0ND68@firmNOG,COG0206@NOG</t>
  </si>
  <si>
    <t>MPEIKPSDIQTFASIKVVGVGGAGGSAINRMKEAGLTGVQFIAMNTDAQALHNSKADVKIHLGQDTTGGLGAGADPAVGEKAALESKEEIREALEGADMVFVTIGAGGGTGSGAGHIVAEIARDLGILVVGVATRPFSFEGEKRRRNAEWAIAHLGNQVDTLISIPNDRLLQTIDRRTPLLETFKIADDVLRQGVQGISELITEHGTINLDFADVKAIMSNAGSALMGIGKASGEDRAALAAQQAIESPLIEVNIEGAKGVLFNVTGGYDMSMAEIQEAAEIITNAVSPDANIIFGTTLKPELQDELIITVIATGFDNEYF----AEQAATLDTPDDVEAKEDVDNTEHSDVSDDVVEEVDMT----LDQDSV--AADF-ADDSIQDIWNHPPQE--------------------------------------EEDESDMPAFLRR--RKKNNREE--</t>
  </si>
  <si>
    <t>MPEVKPSEIETFASIKVVGVGGAGGSAVNRMKDAGLVGVQFIAMNTDAQALHNSKADVKIHLGHSTTNGLGAGADPAVGEAAARESIDEIRAALEGADMIFVTIGAGGGTGSGAGHVVAEVARDLGILCVGVATKPFSFEGEKRRQNAEWAIAQLGKSVDTLITIPNDRLLQTIDRRTPLLETFKIADDVLRQGVQGISELITEHGLINLDFADVKAIMSNAGSALMGIGRASGENRAAQAAQQAIESPLIEVSIDGAKGVLFNVTGGYDMSMAEIQEAAEIITSAVS----------------------------------------------------------------------------------------------------------------------------------------------------------LVQR------------</t>
  </si>
  <si>
    <t>MPEVQPSEVQNFAKIKVIGVGGAGGAAINRMIDAGLQNVEFIAMNTDAQALHSSKATKKVHLGKNSTNGLGAGADPKVGEAAALESIDEINEAVKGADMVFVTIGAGGGTGSGAGHVVARAAKDQGILVVGVATRPFEFEGKRREENANFAISNLSAAVDTIITIPNQRLLHAIDRSTPLLECFKIADDVLRQGVQGISELITNNGTINLDFADIKAVMSNAGSALMGIGRASGEDRAVQAAQQAIESPLIEVSVDGAKGVLFNVTGGYDMSMDEVNEAAGVITNSVSPDANIIFGVSVRPEMEDELVITVVATGFNSTYA------SYDSLSTPKEEV----------KPISDDVVNSIKLDEMPSHDTTNSSPMGSL-TEDEAPSMWGANVDDN--------------------DFSKDIPTSNKTEESFGGEDDFERPAFLRRIRGRKNK-----</t>
  </si>
  <si>
    <t>MPQIQPSEVQTFASIKVVGVGGAGGSAINRMKDAGLTGVQFIAMNTDAQALHNSKADIKIHLGRDATNGLGAGADPTVGEAAANESRDEIREALEGADMVFVTIGAGGGTGSGAGYVVAEVARELGILVVGVATRPFSFEGEKRRVNADWAISHLGREVDTLITIPNDRLLQTIDRRTPLLETFKIADDVLRQGVQGISELITEHGLINLDFADVKAIMSNAGSALMGIGRASGDDRAVQAAQQAIESPLIEVSIDGAKGVLFNVTGGYDMSMAEIQEAAEIITSAVSPNANIIFGATLKPEMEDELVITVIATGFDSDTF----RQQEVSLTVGDDTKPAE-------TEVDDEMVKNIDLE----LDKEES--AESF-AAEPETNIWENPTVEA-------------------------------------DDDEDDTPAFLRR--RKKNRE----</t>
  </si>
  <si>
    <t>---------------------------------------------------HNSKADIKIHLGRDATNGLGAGADPTVGEAAANESRDEIREALEGADMVFVTIGAGGGTGSGAGYVVAEVARELGILVVGVATRPFSFEGEKRRVNADWAISHLGREVDTLITIPNDRLLQTIDRRTPLLETFKIADDVLRQGVQGISELITEHGLINLDFADVKAIMSNAGSALMGIGRASGDDRAVQAAQQAIESPLIEVSIDGAKGVLFNVTGGYEMSMAEIQEAAEIITSAVSPNANIIFGATLKPEMEDELVITVIATGFDSDTF----RQQEVSLTVGDDTKPAE-------TEVDEEMVKNIDLE----LDKEES--AESF-AAEPETNIWENPTVEA-------------------------------------DDDEDDTPAFLRR--RKKNKE----</t>
  </si>
  <si>
    <t>MPEVKPAEIQSTAVIKVVGVGGAGGAAINRMKDTGIRGVEFIAINTDAQALRHSKADVKIHIGKDTTRGLGAGADPKVGEAAASESVDEIKKSLEGSDMAFITFGAGGGTGSGAAPIVSQIARDLGVLTVGVVTRPFSFEGDKRRRNAEYGIGNISRTVDTLITIPNDRLLQTIDRRTPLLETFKIADDVLRQGVQGISELITENGLINLDFADVKAIMSNAGSALMGIGRASGDDRAEKAAKQAIESPLIEVSIDGARGVLFNVTGGYDMSMAEVQEAAEIITAAVSPEANIIFGATIDPEMDDELIITVVATGFDADYFAGGAKPDGETATGGTAGADAVV------SNVEDIDLSKIDLD----SDAGTAHDVESFGSADNTGSGWQWPTTESVASDADADSHIDDDAIDSSRLPSADDDSSSEEEEAKNDDDAYDAPSFLRRRFRRKKKDDADD</t>
  </si>
  <si>
    <t>MPQIQPSEVQTFASIKVVGVGGAGGSAINRMKDAGLNGVQFIAMNTDAQALHNSKADIKIHLGHDVTNGLGAGADPTVGEAAANESREEIKKSLEGADMVFVTIGAGGGTGSGAGYVVAEVARELGILVVGVATRPFSFEGEKRRVNADWAISHLGREVDTLITIPNDRLLQTIDRRTPLLETFKIADDVLRQGVQGISELITEHGLINLDFADVKAIMSNAGSALMGIGRASGDDRAVQAAQQAIESPLIEVSIDGAKGVLFNVTGGYDMSMAEIQEAAEIITSAVSPNANIIFGATLKPEMEDELVITVIATGFDSDTF----HQQDVSLTVGETTSQAE-------EEVDEEMVKNIDLE----LDKEEA--AEKF-AAEPETNMWDTPATEV-------------------------------------EDEEDDTPAFLRR--RKKNKE----</t>
  </si>
  <si>
    <t>GC_00000054</t>
  </si>
  <si>
    <t>04V6R@bacNOG,08Z11@bactNOG,0NI2I@firmNOG,COG1327@NOG</t>
  </si>
  <si>
    <t>Negatively regulates transcription of bacterial ribonucleotide reductase nrd genes and operons by binding to NrdR- boxes (By similarity)</t>
  </si>
  <si>
    <t>--MKGIKIG--NSRVLESRESADGITIRRRRETPDG-KRFTTYERIERPNLAVIKSSGARELFERAKLANSIRRSVGKFFKSEVELEEIIDAVEDRAHSLGESEIESRLIGEFVLDELAKRNEVAYVRFASVFQKFKTLDDFVKILEQRRQKGQE------</t>
  </si>
  <si>
    <t>08Z11@bactNOG,0ESDF@cloNOG,0NI2I@firmNOG,COG1327@NOG</t>
  </si>
  <si>
    <t>MVGRDYRIG--DSKVLESRELGDGKTIRRRRETLDGKCRFTTYERIERPDLSVIKKNSKRELFDREKLARAISQSVGKFFTSEIEVEQIINETEEAIYNLGETEVLSSAIGDIVLDILAKKNEIAYVRFASVYRDFKTLDEFENILAARRRQNKSQG----</t>
  </si>
  <si>
    <t>--MHTIKIG--DSRVLESRESADGITIRRRRVTPDG-KRFTTYERFERPNLAVIKKDGSRELFERVKLANSIRRSVGKFFKSEVEVEEIIDRIEDRLYGLGETEIPSHQIGELVLDELAACNEVAYVRFASVFQKFETLDDFVKILEQRKRSKQS------</t>
  </si>
  <si>
    <t>08Z11@bactNOG,0NI2I@firmNOG,0X2X1@negNOG,COG1327@NOG</t>
  </si>
  <si>
    <t>---MVFNIG--NSRVIESREVSDGAAIRRRRETPDG-KRFTTYERVEKPNLAVIKKNGDRELFDRVKLANSTRRSVGKFFKSDEEVDNIITAVEDSLYALGESEVTSKQIGDQVLDELEKRNEVAYVRFASVFYEFKTLDDFVEILAKRRSKGEREL----</t>
  </si>
  <si>
    <t>---MVFNIG--NSRVIESREVSDGAAIRRRRETPDG-KRFTTYERVEKPNLAVIKKNGDRELFDRVKLANSTRRSVGKFFKSDEEVDNIITAVEDSLYALGESEVTSKQIGDQVLDELEKRNEVAYVRFASVFYELKPIRTPIATSNNPQIHAVLFR----</t>
  </si>
  <si>
    <t>08Z11@bactNOG,1CGHV@therNOG,COG1327@NOG</t>
  </si>
  <si>
    <t>--MHCPKCGYEDSKVIESRDT--GSAVRRRRECLQCGARYTTYERLERPNIAVIKRDGRKVLFDRQKLYNAIQRSVGKFLNAETEVDNIVGGVEERIYSLGELEVTSQQIGDFVLDELAERNEVAYVRFASVYREFKSADEFAQALGELRKSRQAGQAKD-</t>
  </si>
  <si>
    <t>---MVFNIG--NSRVIESREVSDGAAIRRRREAPDG-KRFTTYERIEKPNLAVIKKNGDRELFDRVKLANSTRRSVGKFFKSDEEVDNIITAVEDSLYALGESEVTSKQIGDQVLDELAGRNEVAYIRFASVFYEFKTLDDFVEILAKRREKDKQGL----</t>
  </si>
  <si>
    <t>GC_00000055</t>
  </si>
  <si>
    <t>08UIK@bactNOG,0GDXC@delNOG,0I3QK@eproNOG,177SZ@proNOG,COG0080@NOG</t>
  </si>
  <si>
    <t>This protein binds directly to 23S ribosomal RNA (By similarity)</t>
  </si>
  <si>
    <t>08UIK@bactNOG,0ESE6@cloNOG,0NH65@firmNOG,COG0080@NOG</t>
  </si>
  <si>
    <t>08UIK@bactNOG,1C8UA@synNOG,COG0080@NOG</t>
  </si>
  <si>
    <t>MAKKVIGNLKLRIPGGKATAGPPVGSTLGQWGLNMMDFINPFNDKTKEFAGKNVIVHIRVFDDRTFDWVCLGQPVDDLIREELKLQKGSGRPNTEKVGSITREQLEKIANIKMKQMNAVDLKGAIKTVAGTARSMGVTIAE</t>
  </si>
  <si>
    <t>GC_00000056</t>
  </si>
  <si>
    <t>0569Z@bacteNOG,05D1H@bactNOG,099FS@bctoNOG,COG2256@NOG</t>
  </si>
  <si>
    <t>recombination factor protein RarA</t>
  </si>
  <si>
    <t>------------------------MGRIPLAEQMRPQTLDEVIGQSHLLGEGELLRQIAKRGEPVSLILWGPPGTGKTTLARIIAREVNAEFVELSAVTSGKKDVERVIEHARQNWNLGLRTILFVDEIHRFNKAQQDAFLPHVESGLITLIGATTENPSFEVITPLLSRTRVLVLQQLTKDEIVSVLKRALKTLKQTKRVSPKALDYLAELADGDARVALGNLELA--LSFG-GKVTPEVVKAAAQRRLPGYDKKGDAHYDVISAFIKSLRGSDAVAAAYYLARMIDAGEDPKFIARRMVVFASEDIGLAGNGALSLAVATFEAVERVGLPEAKYNLFHCAIALARSQKSREITDLMNEAFSLAHKYPNSPVPLHLRNAPTKLMKDLGYGKDYKWQAGFQHEKGFLPEEVREESSSR--------</t>
  </si>
  <si>
    <t>05D1H@bactNOG,0EPH2@cloNOG,0NDR1@firmNOG,COG2256@NOG</t>
  </si>
  <si>
    <t>05D1H@bactNOG,0CZ48@chlNOG,COG2256@NOG</t>
  </si>
  <si>
    <t>-----------------------------------------------------------------------------------------------------------------------------------------------------MLIGATTENPSFEVIPPLISRSRVVILKQLSTDRIKQILSRAIKLEKLECRISPDAIDTIASLAHGDARYALGALELAESLAPNRKKITSRLVEQALGQRLPRYDKKADGHYDIASAFIKSMRGSDETAALYYLARMIQAGEDPKFIARRMVIFASEDIGLAGNGALGLATNAFLAIERVGLPEGGIILSHVVIALCRAKKSRESYDAWLQARQLAEEFPDSPIPLFIRNAPTKLMRHLGYGKGYQWKAGYHQAGSYLPDEVQAKLDQDQNKRK---</t>
  </si>
  <si>
    <t>05D1H@bactNOG,0GAJU@delNOG,0HCC2@dproNOG,16R8N@proNOG,COG2256@NOG</t>
  </si>
  <si>
    <t>---------------------------------MRPKSLDEVIGQGQLLGNGELLRQIVVQGEPVSLIFWGPPGTGKTTLARIIAHEVNAEFIELSAVTSGKKDVEKVIEHARQNWNLGLRTILFVDEIHRFNKAQQDAFLPHVESGLITLI----------------------------------------------------------------------------------------------------------------------------------------------------------------------------------------------------------------------------------------------------------------------------------</t>
  </si>
  <si>
    <t>------------------------MLERPLAEKMRPNSLDEVIGHDKITGKDGILRKIINSKKPTSLIFWGPAGIGKTTLARILANELNANFIELSAVTAKKQDVIDVIKQARINWNLNIRTILFVDEIHRFNKAQQDSFLPHVESGLITLIGATTENPSFEVIPPMSSDAKIIIL-------------------------------------------------LA--INLG------------------------------------------SSPASNILAR---------------------------------------------------------------------------------------------------------------------------------------------</t>
  </si>
  <si>
    <t>05D1H@bactNOG,099FS@bctoNOG,COG2256@NOG</t>
  </si>
  <si>
    <t>--------------------MEFTDLRKPLAERMRPQSLDEVFGQKAIIGKGKILTELIKSKEPTNLIFWGPPGTGKTTLARIIAKELDADFVELSAVTAHKSDVEQVVERAKQNWNLKVRTLLFIDEIHRFNKAQQDAFLPHVESGLITLIGATTENPSFEVIPALISRSRVVILSTLQDKDIKEILQRAIEKEYPKAKIDPEVIDFLAHLSHGDARSALGDLELC--LSLK-NKLTLDFVTKTLNNKVNYFDKSGDRHYDTISAFIKSMRGSDVDATLYYLARMLEGGEDPKFIARRMVIFASEDIGLAGNGALTLAESAFSAIEKVGMPEGGIILSHVAVALAKSKKDRSSYDAWARAKALAKNTSHLPIPLEIRNPETKLMKNLGYGKDYKWEANFHLQKSYLPEEIKDQKLYFPPKN----</t>
  </si>
  <si>
    <t>MCEESVNAADFLALWISRYNGSMSDNRQPLAEQMRPQTLDEVIGQSHLLGEGELLRRIVKNGEPVSLILWGPPGTGKTTLARIIAREVKAEFIELSAVTSGKKDVEQVIEHARQNWNLRLRTILFVDEIHRFNKAQQDAFLPHVESGLITLIGATTENPSFEVITPLLSRSRVLVLQRLTKDEIILVLKRALKVLKKSKQVSPKALDYLAELSDGDARVALGNLELA--LSFN-EKVTPEVVKAAAQKRLPGYDKKGDSHYDVISAFIKSLRGSDATAATYYLARMIDAGEDPKFIARRMVIFASEDIGLAGNGALSLAIATFEAVERVGLPEAKYNLFHCAIALARSQKSREITDLMYGAFELAHKYPNSPVPLHLRNAPTKLMKDLGYNKGYKWQAGFKHDKGFLPEEIKDVV-----------</t>
  </si>
  <si>
    <t>-----------------------------MAEQMRPQNLDEVIGQSHLLGEGELLRQIVRRAEPVSLILWGPPGTGKTTLARIIAREVNAEFVELSAVTSGKKDVEKVIEHARQNWNFNLRTILFVDEIHRFNKAQQDAFLPYVESGLITLIGATTENPSFEVITPLLSRARVLVLQQLTKDEIVLVLKRALKVLKQTKRVPPKVLDYLAELADGDARVALGNLELA--LSFG-GKVTPEVVKAAAQRRLPGYDKKGDTHYDVISAFIKSLRGSDSVAAAYYLARMIDAGEDPKFIARRMVIFASEDIGLAGNGALSLAVATFEAVERVGLPEAKYNLFHCAIALARSQKSRETTDAMNDAFSLARKYPNSPVPLHLRNAATNLMKDLGYTKDYKWQAGFKHKKGFLPEEIKDVL-----------</t>
  </si>
  <si>
    <t>GC_00000057</t>
  </si>
  <si>
    <t>05MFV@bactNOG,COG1682@NOG</t>
  </si>
  <si>
    <t>MAEETMKVASVWN--------------RRNKILLRELVVTDFKLRYQGSVLGYLWSILKPIFLFIILYIVFDKFLRLGRDIEHFPVYLLVGIVLWNFFTEATVQGLQSIVSRGDLIRKINFPKFIIVVSGTISAFINLIINTIVILVFCVINGVSISSEALLIIPLIAELYVFSLAVAFFLATLNVKYRDIGYLWEIFLQAAFYATPVIYPLQMVVKQ--MPWAASWLMLNPVAQVVQDVRKVLVTQQT--LQLYDLVSF--PAV-LTPFVAVIIVILLAVFYFRSNQRYFAESV</t>
  </si>
  <si>
    <t>04VW0@bacNOG,05MFV@bactNOG,0NHVV@firmNOG,COG1682@NOG</t>
  </si>
  <si>
    <t>00I1U@actNOG,05MFV@bactNOG,COG1682@NOG</t>
  </si>
  <si>
    <t>MRRTTGKLISKY---------------RYSWILLRELVKTDFKLRYQGSMLGMAWSVLKPLMLFAVMYVVFVRFLRFGAGIPHFAVSLLLAQTLWAFFQEATSQGMQAIVGRGDLLRKLKFPKYIVVVSSTVSALINLVISLFVVLIFMIVNGVEFRPTILLFPFVIMELYLFSLGVALLLSTLFVRFRDIGHIWDVIMQAWFYATPIIYPLTQLINVGWLSVAKLVLMLNPIAQIIQDARYLVVTTQT--ETIWGLVGQQCWLLKLIPLLIIAIVLLVGVTVFRRRSPYFAEEL</t>
  </si>
  <si>
    <t>GC_00000058</t>
  </si>
  <si>
    <t>08IYT@bactNOG,15781@plaNOG,COG0582@NOG</t>
  </si>
  <si>
    <t>Site-specific tyrosine recombinase, which acts by catalyzing the cutting and rejoining of the recombining DNA molecules. The XerC-XerD complex is essential to convert dimers of the bacterial chromosome into monomers to permit their segregation at cell division. It also contributes to the segregational stability of plasmids (By similarity)</t>
  </si>
  <si>
    <t>--------MDMSELIEDFMEYLQIERGRSIKTSEAYRHYLERFLEFAGFD------LKVDDIRPELVRKYRLWLNRYQTDRGGT-LSLITQNYHLIALRGFLDYLSKRDIKSMAPNKIELPRVHRKQVTFLYSDEVQRMLDVVPNDDSLPALRDRAILELLFSSGLRVSELVGLNKDHVNMQRREFTVRGKGQKDRPVFISKRAAERVQDYLSARTDSLQPLFLSYSRNSGTTNTSGDYRRLSQRSIQRIIEKYAKLAGITKHVSPHTMRHSFATDLLMNGADIRSVQSMLGHSSIATTQVYTHVTDQHLKDVYEQFHTDTE--</t>
  </si>
  <si>
    <t>MLNSMRPKHYLNDMIYDFTESLEVEGGRSSKTAQNYSHYLMRLSEFTD-N------IDVAKITPELIRKYRLWLNRYKNDNGES-LSILTQNYHLIALRGFLLYLSKRGIESLAPHMIELPKVHRKQVTFLHIDEIERLIAEIKTDSD-IGLRDRAIIELLFSSGLRISELVGLNRDHINTKRREFTVRGKGQKDRPVFISKTATEHIENYLSVRNDSLAPLFISYSRNTQELDNSGDYRRLTPRSIQRIVNKYARLAGITKHVSPHTMRHSFATDLLMNGADIRSVQDMLGHSNISTTQIYTHVTDEHLRETHEKFHSR----</t>
  </si>
  <si>
    <t>05C13@bactNOG,0ENQ7@cloNOG,0ND74@firmNOG,COG4974@NOG</t>
  </si>
  <si>
    <t>--------MYISELIYDFIESLEIENGRSTKTAENYQFYLERFMSFTS-D------IKPEDITKETVRKYRLWLNRLTNEHGDN-LSLITQNYHLIALRGFLKYLANRDIKSLSPDYVSLPKVVKKQVSFLHFDEVQRMLNEVDTSTE-EGLRDRAILELLFAGGLRVSELVSLDKEHINVERREFTVRGKGKKDRPIFFTKSAAKWIGEYLDARTDALPALFLSYSRNASKPNNSGNYRRLSVRSIQNIVNKYAKLAGITKQVTPHTMRHSFATDLLMNGADIRSVQDMLGHSNISTTQVYTHITDVHLKEIHDQFHSETED-</t>
  </si>
  <si>
    <t>05C13@bactNOG,0GC3Z@delNOG,0HCRQ@dproNOG,16PBI@proNOG,COG4974@NOG</t>
  </si>
  <si>
    <t>--------MDISELVADFLESLEIEKGRSTKTVENYGLYLARFIDLITEDFEGQEMIKPSDITPEILRRFRLKLNRFSDNQNKERLSALTQSYHLIALRGFFKYLAKRGIKSLDPSLIDLPRAAKKQVTFLHFDEIERLLAEIPLDTE-SGLRDRAIIELLFSGGLRVSELCSLNRDSINLERREFMVRGKGKKDRPIFIDKSTAECIEDYLNMRTDTLPALFLNNSANQQIPSTSGDFRRLTPRSIERIVQKYTRLAGITKHVTPHTMRHSFATDLLMNGADIRSVQSLLGHANISTTQIYTHITDPHLKEVHEKFHSESED-</t>
  </si>
  <si>
    <t>08IYT@bactNOG,0CZ0W@chlaNOG,COG0582@NOG</t>
  </si>
  <si>
    <t>--------MFMSEALTDFLEHLEVEGGRSQKTIINYQLYLERFIDFAG-D------IAVEKITSELIRQYRLWLNRYKNDNTGEELSLITQSYHLIALRGLLTYLSRRNIKSLAADRIILPKVVRKQVTFLQYDEILRMIDQIPTDTE-SGLRDRAIVELLFSSGLRVSELVNLNRDHINLKRREFMVRGKGQKDRPVFISKSAAEHISAYLEARTDNLPALFLSYSKRHATPNTSGDYRRLSARSIQRMVGQYARLAGITKHVSPHTMRHSFATDLLMNGADLRSVQSMLGHSNISTTQVYTHVTDQHLKDIHDRFHSDTEA-</t>
  </si>
  <si>
    <t>--------MFISEALTDFLEHLEVEGGRSPKTIANYQLYLERFIDFAG-N------ITVDKITSEVIRRYRLWLNRYKNETTNEELSLITQSYHLIALRGFLTYLSRRNITSLAADKIILPKTARKQVTFLQYDEVVRMINQIPTDTE-AGLRDRAIVELLFSSGLRVSELVNLNRDHINLSRREFMVRGKGQKDRPVFISKSAAEHVSSYLDARTDSLPALFLSYSRRNAAPNLSGDYRRLSARSIQRMISQYARLAGITKHVSPHTMRHSFATDLLMNGADLRSVQSLLGHSNISTTQVYTHVTDQHLKDIHERFHSDTD--</t>
  </si>
  <si>
    <t>--------MFISEALTDFLEHLEVESGRSQKTIINYQLYLERFIDFAG-D------IPVDKITSELIRQYRLWLNRYKNDNTGESLSLITQSYHLIALRGLLTYLSRRDIKSLAADKIILPKTVRKQVTFLQYDEVLRMIEQIPTDTE-SGLRDRAIVELLFSSGLRVSELVNLNRDHINLTRREFMVRGKGQKDRPVFISKGAAKHVSTYLNSRTDSLPALFLSCSKRTITPSTSGDYRRLSARSIQRMVSQYARLAGITKHVSPHTMRHSFATDLLMNGADLRSVQSMLGHSNISTTQVYTHVTDQHLKDIHERFHSDT---</t>
  </si>
  <si>
    <t>GC_00000059</t>
  </si>
  <si>
    <t>05C31@bactNOG,0EPFW@cloNOG,0NDQ4@firmNOG,COG0180@NOG</t>
  </si>
  <si>
    <t>05C31@bactNOG,0I6V2@eryNOG,0NDQ4@firmNOG,COG0180@NOG</t>
  </si>
  <si>
    <t>-----MVKPVILTGVRSNEEPTLGNFLGAFTPMVEMQKKYAGDYQINMFVPDLHSFTTPIDHSNLKQNTLHNLKYFVAAGLDLDNSDTFLYRQSYIPAHSEMAWILDCFTYVGEMQRMTQFKEKSAEHAAS---------------------VTMGLMNYPVLMAADILLYGAEYIPVGEDQFQHLEITRDIAMRFNNKFGDILVVPKSTADQMRFIQRDK---GLRVRSLTNPAKKMSKSSEDEKSKICLSDNPSVARKKIMSATTDSLASVNFDWEKQPGVTNLLKIKSLLS-----GRSQDDINAEWVGCERYGDLKISVADTVEEFLTNFHLKYKSITDEELIYKLEKSEEKMRKIAGETLLRVQKAVGLR-</t>
  </si>
  <si>
    <t>-----MTKQTILTGIRSNESPTLGNYFGAMMPSIQMAIEKSDEYNINLFIPDLHSITTPIDNSKLYQQTLDTMRIWLASGLPVNKKNVFVYRQSFIPAHSELTIILNCFTGFGELKRMTQFKDKSASLGKE--------------------RVSAGLFDYPVLMAADILLYNAKWVPIGEDQSQHIEFTREIAMRMNNKFGKLFVVPETPKRQFEKFSNGE---PLRIKDLLDPTKKMSKSDKTGKGVIYLMDDPNIAYKKVMSATTDSLARISYDPEKQPGISNLLQILALLK-----NQPLQKIVDEYEGQESYGDFKKTVASEVKSFLENLQNEMKKISDKDLLNVFEKAEKDLTPVAIETLLRVQKAVGMR-</t>
  </si>
  <si>
    <t>-------MKTILTGIRINSDLTLGNFLGAMLPMVRLANQYSNTHHVNIFVPDLHSIISETD-GDLQSNMLRTIRYYLAAGLEL-NENVHFYRQSYVPAHTELAWILNCHTTMGEALRMTQYKDKSHNGNLS---------------------TNVGIFDYPILMAADILLYSANYVPVGEDQFQHIELTRNIAERFNHKYGEIFTIPENNENQVKFMYGDTQSFALRIRDLMNPEKKMSKSADSDNSKIMLADSPERIRKKIMSATTDSLADINFDFKTQPGISNLLQILAAIT-----DTSLRDLIASWEHRSQYGELKKFVAERLVEHISNFQAKVQNITDEEIYQLLEEGEKYANQVANQKLLEVQKAVGLR-</t>
  </si>
  <si>
    <t>MNTMKPSKPVILTGVRANNNIHIGNYFGAILPIINMTKRRPDEYDINLFIPDLHSFTTPIDHSKLYDSTLNNARVYTAAGLSLDNPSIHLYRQSYIPAHSELTWILDCFTGFGEMSRMTQFKDKGSK--GD---------------------ASVGLFNYPVLMAADILLYGATYVPVGDDQTQHLELTRDIAERMNRKFGDLFTVPKPVIQQHQFFGKDQ---GLRIKDLVNPAKKMSKSDESGKGIIFLSDDPKSAHKKIMSATTDSIGKVQYDKENQPGISNLLEILTLVRQDADGEVTLEKTANEYFGMDRYGDFKRIVADEVAEFLENFQNRLAAVDERAIEEKLASSEKDMNVVANETLYRVQKAVGLRK</t>
  </si>
  <si>
    <t>MNTMKPTKPVILTGVRANNDIHIGNYFGAILPIVDMAKRRSADFDINLFIPDLHSFTTPIDHSKLYDSILNNARIYTAAGLPLDNQAIHLYRQSRVPAHSELAWILDCFTGFGEMSRMTQFKDKSDKLHGD--------------------QISVGLFNYPVLMAADILLYGATYVPVGDDQTQHLEFTRDIAERMNRKFGDLFVVPKPVAQQHQFFGNDQ---GLRIKDLANPTKKMSKSDDSGKGVIFLGDEPGVAHKKIMSATTDSLGKVQYDRENQPGISNLLEILTLVRQDAGRDVSLEQTISEHAGMERYGDFKRIVADEAAEFLANFQARLAAVDEQAIERKLESSERDMNLVANETLHRVQTAVGLRR</t>
  </si>
  <si>
    <t>GC_00000060</t>
  </si>
  <si>
    <t>056YZ@bacteNOG,08UH4@bactNOG,09ED1@bctoNOG,COG0691@NOG</t>
  </si>
  <si>
    <t>Binds specifically to the SsrA RNA (tmRNA) and is required for stable association of SsrA with ribosomes (By similarity)</t>
  </si>
  <si>
    <t>08UH4@bactNOG,0NI29@firmNOG,COG0691@NOG</t>
  </si>
  <si>
    <t>04U6M@bacNOG,08UH4@bactNOG,0NI29@firmNOG,COG0691@NOG</t>
  </si>
  <si>
    <t>08UH4@bactNOG,09ED1@bctoNOG,0FXC7@cytNOG,COG0691@NOG</t>
  </si>
  <si>
    <t>MGK---KSKPKQTSSVAVNRRASFDYHLGDKIICGMSLTGPEVRLIRDHHVQLKGSFVTIKDN------ELWLNNLT--------LGAETAR-NI-----RLLITKKQLHSLEKSKQLGNTIVPTKLFGGGRYIKIEVSLATGKKRYDKRVSIKNRDLDREARKRLHV--</t>
  </si>
  <si>
    <t>08UH4@bactNOG,179VH@proNOG,COG0691@NOG</t>
  </si>
  <si>
    <t>-------------MRAVVNRRATYDYQLSDRLTVGLSLTGMETKAARLGHVSLRGAYVVPKRNIQTGRDELFLINASFTLNNNAPKGSGQSRTTIDTRARRILAKRREIERLVDRKSEGLTIVPLKLLTQGRYVKLELAAGKGKKRYDKRQTVRERDIKRELAQRRKR--</t>
  </si>
  <si>
    <t>GC_00000061</t>
  </si>
  <si>
    <t>05CGK@bactNOG,COG0708@NOG</t>
  </si>
  <si>
    <t>Exodeoxyribonuclease III</t>
  </si>
  <si>
    <t>---MKLFSWNVNGIRAVINKGEFARFLQTYDPDILCLQETKAARDQVEID-----LPEYHEHFYSAAKKGYSGTA------ILSK--IRPLHWRDGLPLAI-VERFN------LTGDQYGNPADEGRIITAEFDDFWVVTCYTPNSKGDLSRLKLRHEQWDPAVLAYLEELELVKPVLYCGDMNVAHQEIDLANPKSNVGKHGFTDEEREGFQNYLDAGFTDTFRAAFPEKTDAYTWWTHWANARARNVGWRIDYWLASREIAGRVKNPEI---HPEQMGSDHCPVSIEII-</t>
  </si>
  <si>
    <t>MSKIRLFSWNVNGLRAVLKKQAIQNFLSSEDPDFCCFQEVKAKPEQVEKEILNTPLENYQLHWNSAERPGYSGTM------TIAKTNLPILSIETNLSEYFKSPDFDQEKSKLLENDGFGSPFSEGRVLTLETENFYLVNVYTPNSKTDLSRLKLRHELWDPLFLAYLKHLEKTKPVVVCGDFNAAHQEIDLARPKQNTKNAGFTIGERQGISEILKQDFIDTFRSLNPN-TARYTWWSHWGKARENNIGWRIDYFFISKSLEKNLEAAEI---YESILGSDHCPISITLNF</t>
  </si>
  <si>
    <t>------------------------------------------------------------------------------------------------------------------------------------------------------------------------EELELVKPVLYCGDMNVAHQEIDLANPKPNVGKHGFTDEEREGFQNYLDAGFIDTFRAAFPDKTEAYTWWTHWANARARNVGWRVDYWXXXXHHAKSLGVSKILRSTPNKWAATTAR-------</t>
  </si>
  <si>
    <t>---MKLASWNVNGLRAVIKKGELASFLDDEGPDILCLQEVKLKPEQVDFH-----LAGYQLILNSAERAGYSGTGMLVRSELFGE--ITVAQIRRNIPAEI-ANDFG------LGRDEFGDANAEGRVLVLELDDFYLCTVYTPNAKSDLSRLELRYTQWDPAFLSYMNQLRRDKPVIFCGDLNVAAREIDLANPKQNVGKHGFTDEERQGFANILRDGFADSFRLLHGDEPDQYTWWSHWARARERNIGWRIDYFLVDERLSRQIDRAMI---YADRLGSDHCPIGVVIR-</t>
  </si>
  <si>
    <t>GC_00000062</t>
  </si>
  <si>
    <t>08RBP@bactNOG,0GF6T@delNOG,0HFQ5@dproNOG,177TF@proNOG,COG1949@NOG</t>
  </si>
  <si>
    <t>3'-to-5' exoribonuclease specific for small oligoribonucleotides (By similarity)</t>
  </si>
  <si>
    <t>---------MKASFKPKKILWMDLEMTGLDPVHDEILEVAAIATDWDFTEIATYEGVVRHDPEKLRKLLDRNASFWNEHPAARLGLEEQNASGK--PLA-EVERELLAFCDEYFADEPRILLGGNSIHQDRRFIDQWWPALSKRLHYRMLDVSAWKVVFEGKYGKKFAKPEDHRALEDIRGSIMELKYYLKKVKA----</t>
  </si>
  <si>
    <t>08RBP@bactNOG,COG1949@NOG</t>
  </si>
  <si>
    <t>-------------MSKAKILWVDLEMTGLDPTKDKILEVAAIATDWDFNEVGRFESAVKVDDSLISARFKAGHNFWDANPDARDGLILQNSQAK--LTSKQVEEDILKFTKEYFTHDEPILLAGNSIHQDRKFIDREWPNLGSLLHYRMLDVSAWKVVFDGKYGKRFAKPEAHRALDDIKGSIMELKYYLTKVRISK--</t>
  </si>
  <si>
    <t>---------MKHAFKPQRILWVDLEMTGLDPVRDEILEAAAIVTDWDFHEVATFEGIVQHEPTKLKRLLDRNAAFWDANPKARRGLEAQNDSGK--ALA-AVEQDLLAFCDEHFANEPKILLGGNSIHQDRRFIDQWWPAVSRRLHYRMLDVSAWKVVFEGKFGKKFAKPEEHRALDDIRGSIQELQYYLKKVKM----</t>
  </si>
  <si>
    <t>------------MPKKAKLLWMDLEMTGLDPEKDKILEVAVIATDWELNPMAQMTATVKVSEKLIKERM--VGEFWKKHEETYQKLCEQNKAGL--PVN-EVEEMLLKFIDDHFGDE--VYLAGNSIHQDKRFIVKEWPKLNERLHYRMLDVSAFKLYFENVMKKKFTKREMHLALDDILGSIEELKYYSKYIKK----</t>
  </si>
  <si>
    <t>------------MSKAKKILWVDLEMTGLDPVRDEILEVAAIATDWNFKEIATYEGIVRHDSGKLAKLLDRNAGFWNEHPEARRGLEEQNESGK--PLA-EIERELLAFCDEHFAGETKILLAGNSIHQDRRFIDQWWPTLSKRLHYRVLDVSAWKVVFEGKYGKKFAKPEDHRALEDIRGSIMELEYYLKKVKV----</t>
  </si>
  <si>
    <t>-------------------------MTGLDPVRDEILEVAAIVTDWDFKEIATYEGAVCHESEKLSKLLDRNASFWNQHPDARRGLEEQNALGK--PLA-EVEHDLLAFCDEHFADGPRILLGGNSIHQDRRFIDQWWPMLSKRLHYRMLDVSAWKVVFEGKYGKKFAKPEEHRALEDIRGSIMELKYYLKKVKP----</t>
  </si>
  <si>
    <t>MDDECIIDNMKATFKPKKILWMDLEMTGLDPVHDEILEVAAIATDWDFTEIATYEGVVQHDPAKLGKLLDRNASFWNEHPEARRGLEEQNEDGK--PLV-MVEQELLVFCYEHFADEPRILLGGNSIHQDRRFIDQWWPMLSKRLHYRMLDVSAWKVVFEGKYGKKFAKPEEHRALEDIRGSIMELKYYLKKVKP----</t>
  </si>
  <si>
    <t>GC_00000063</t>
  </si>
  <si>
    <t>08UGX@bactNOG,1ANMG@spiNOG,COG0105@NOG</t>
  </si>
  <si>
    <t>Major role in the synthesis of nucleoside triphosphates other than ATP. The ATP gamma phosphate is transferred to the NDP beta phosphate via a ping-pong mechanism, using a phosphorylated active-site intermediate (By similarity)</t>
  </si>
  <si>
    <t>00IME@actNOG,08UGX@bactNOG,COG0105@NOG</t>
  </si>
  <si>
    <t>MANPNMCNSKIE------RTLVVFKPDAVQRGIVGEILTRFERVGLKIVGTKMLAPDREHYYTHYEEIGKMVTRRGNKAFNVTLDFMTQGPVIAMVFEGVEAVSLVRKLVGGTEPKSSAPGTIRGDYSHISFSYADDQDKAIPNLIHASGDVDEARKEISHWFGTAELYEYKSASERFCQ</t>
  </si>
  <si>
    <t>MAKTSKKVAQFESNEYLQRTLVLFKPDAVQRGIVGEILTRFERVGLKMVAVRMVEPDREHYYKHYENIGKMISRRGEHTFDITLDLMERGPVIAMVLEGVEAVALVRKLVGPTEPKSAAPGTIRGDYSHMSFGYADNGDIGIPNLIHASGDVEEAEQEICHWFDMCDIHQYKKRDELFTR</t>
  </si>
  <si>
    <t>MTESEKNYCGVE------RTLIVFKPDAVQRGIVGEILQRFERVGLKIVGVKMTSPSRDHYYAHYEDIGKLATRRGEGTLNITLDMMMDGPVIAMVLEGVEAVAVVRKIVGPTEPKSADMGTIRGDYSHISFGYADECQKGVPNLIHASGDSDEAVREIEHWFKPEELVNYHTLSEKFTR</t>
  </si>
  <si>
    <t>MADSKKKYCGVE------RTLVVFKPDAVQRGIVGEILQRFERVGLKMVGIKMAAPDREHYYHHYEDIGKMVTRRGEDAFNVTLDFMMNGPVVAVVFEGVEAVELVRKIVGPTEPKAADMGTIRGDYSHMSFGYADECQKGVPNLIHASGDPEEAAQEIAHWFNKEELMDYRMLNEKFTR</t>
  </si>
  <si>
    <t>MSDSEKKYCGVE------RTLIVFKPDAVQRGIVGEILQRFERVGLKIVGVKMTSPSRDHYYAHYEDIGKLATRRGEGTLNITLDMMMDGPVIAMVLEGVEAVAVVRKIVGPTEPKSADMGTIRGDYSHISFGYADECQKGVPNLIHASGDPEEAVSEINHWFKPEELVSYHTLSEKFTR</t>
  </si>
  <si>
    <t>GC_00000064</t>
  </si>
  <si>
    <t>GC_00000065</t>
  </si>
  <si>
    <t>05C4S@bactNOG,0QIQS@gproNOG,16PGF@proNOG,COG0481@NOG</t>
  </si>
  <si>
    <t>-------------------------------------------------------------------------------------------------------------------------------------------------------------------------------------------------------------------------------------------------------------------------------------MANKVIVQPLPGYKEVKPFVYAGFFPVSNEDYNDLKEAIEKLSLSDSALQFESENSPVLGYGVRIGFLGLLHMDIIRERLEREYNLDLIVTNPSTDYQVSLTNGEELDIKSASELPDPAQITEVREPWIDGEIVVPQDYIGAVIQLIVAKRGRQKNLSYIDERALISFTAPLANLLTDFYDQLKSVTSGYGSFNYELAGYQAEDLVRVDFYVAGEMVDALSVMCHRSEAPGLGREIVKKLKEVVPRQSFEVALQAAIGGKFIARENIGAYRKDVTGYLYGGDVSRKKKLLAKQARGKKRMKRFGKVDIPSEAFMVMLKRD</t>
  </si>
  <si>
    <t>05C4S@bactNOG,0G5EJ@defNOG,COG0481@NOG</t>
  </si>
  <si>
    <t>---------------------------------------------------------------------------------------------------------------------------------------------------------------------------------------------------------------------------------------------------------------------------------------MNITIQPLPGYKEVKPFVYAGFFPVSNEDYNDLKEAIEKLSLSDSALQFEPENSPVLGYGVRIGFLGLLHMDIVRERLEREYDLDLVVTNPSTDYRVTLTNGEEIDIKSASELPDVAKISEVREPWIDGEIVVPQDHIGAVIQLIAAKRGRQKNLSYIDERALISFTAPLANLLTDFYDQLKSVTSGYGSFNYELAGYQPEDLVRVDFYVAGEMIDALSVMCHRSEAPGLGREIVKKLKDVVPRQSFEVALQAAIGGKFIARENIGAYRKDVTGYLYGGDVSRKKKLLAKQARGKKRMKRFGKVDIPSEAFTVMLKRD</t>
  </si>
  <si>
    <t>05C4S@bactNOG,1CA7A@tenNOG,COG0481@NOG</t>
  </si>
  <si>
    <t>04RB3@bacNOG,05C4S@bactNOG,0NEFC@firmNOG,COG0481@NOG</t>
  </si>
  <si>
    <t>-------------------------------------------------------------------------------------------------------------------------------------------------------------------------------------------------------------------------------------------------------------------------------------MTEKITVQPLPGYKEVKPFVYAGFFPVSNEDYNDLKEAIEKLSLSDSALQFEPENSPVLGYGVRIGFLGLLHMDIIRERLEREYNLDLIVTNPSTDYQVSLTNGEELDIKSASELPDPAQIKEIREPWIDGEIVVPQDYIGAVIQLIVSKRGRQKNLSYIDERALISFAAPLANLLTDFYDQLKSITSGYGSFNYELADYQVEDLVRVDFYVAGEMVDSLSVMCHRSESQHLGREIVKKLKEVVPRQSFEVSLQAAIGGKFIARENIGAYRKDVTGYLYGGDVSRKKKLLAKQARGKKRMKRFGKVDIPSEAFMVMLKRD</t>
  </si>
  <si>
    <t>01QS9@aproNOG,05C4S@bactNOG,16PGF@proNOG,COG0481@NOG</t>
  </si>
  <si>
    <t>MSSPANLRNFCIIAHIDHGKSTLADRMMELTGTVEKRAMKQQLLDSMELEREKGITIKLSPVRMCYRGYDLNLIDTPGHVDFSYEVSRSLEACEGAVLVVDATQGIQAQTLTNVYLAMEANLTIIPVLNKIDLPASDTAKVSAQLISLLGCEEADIIKVSAKTGQNVDRVLEAIIKRIPAPQGDQAAPTRALIFDSYYDDYRGVVLYVRLVDGQLAKGASIRMMATGAKALALEVGHLAPGMMADSALTTGQIGYIVTNLKTTREARVGDTVTVGSGEPDSAKIKPLPGYREVKPFVYAGFFPTSNEYYDALKEAVEKLSLSDSVLHYTPENSPVLGFGLRLGFLGLLHMDIVRERLEREYGLELIVTNPSTSYQVKLTDGTALTIESADELPDRSKVASIAEPWIGGEIVAPVDYVGPVIQLIVKKRGLQKNISYIGERAVIDFEAPMANLLTDFYDQLKSLTSGYGTYNYDLIGYREGDLVRVDFYVAGELVSALSLMCHRSESAKLGREVVRKLKEVIPRQQFAVSLQAGIGGKFIAREDLSSYRKDVTVKIHTGDPDRRAKLLDKQRRGKKRMKRFGKVDIPADAFTVMLKRD</t>
  </si>
  <si>
    <t>-------------------------------------------------------------------------------------------------------------------------------------------------------------------------------------------------------------------------------------------------------------------------------------MTENIVIQPLPGYKEVKPFVYAGFFPVSNEDYNDLKEAIEKLSLSDSALQFEPENSPVLGYGVRIGFLGLLHMDIIRERLEREYNLDLIVTNPSTDYQVSLTNGEELDIKSASELPDPAQITEVREPWIDGEIVVPQDYIGAVIQLIVAKRGRQKNLSYIDERALISFTAPLANLLTDFYDQLKSVTSGYGSFNYELAGYQPEDLVRVDFYVAGEMVDALSVMCHRSEAPGLGREIVKKLKEVVPRQSFEVALQAAIGGRFIARENIGAYRKDVTGYLYGGDVSRKKKLLAKQARGKKRMKRFGKVDIPSEAFTVMLKRD</t>
  </si>
  <si>
    <t>GC_00000067</t>
  </si>
  <si>
    <t>00BCX@actNOG,05PTE@bactNOG,COG0566@NOG</t>
  </si>
  <si>
    <t>tRNA rRNA methyltransferase</t>
  </si>
  <si>
    <t>GC_00000068</t>
  </si>
  <si>
    <t>00BWS@actNOG,05CCJ@bactNOG,COG0482@NOG</t>
  </si>
  <si>
    <t>Catalyzes the 2-thiolation of uridine at the wobble position (U34) of tRNA, leading to the formation of s(2)U34 (By similarity)</t>
  </si>
  <si>
    <t>-----MTKPRVYVGMSGGVDSSVAAALLIDQGYDVTGVYMKNWSQDLPGMQCPWAEDLADAKRVAVQLGIDFKVFDFETQYRQKVVDYMLDEYRAGRTPNPDIMCNQEVKFKLFLETSLAAGADYIATGHYTRVERLADT------------------------------------------------------ARLLRARDDNKDQTYFLYRVTSEALAKTVFPLGNL-TKPEVRQIAKDRGLWTARKKESMGVCFVGNVGMREFLSQYIMTRPGDIIDKESGRVLGRHDGAIFYTLGQRHGLDVGGGLPYYVVGKNIDKNEVYVSRNINDEHIWRTEIKLTDIHWINQPLTEDTRIQ-------VRLRHRGALINAIY------SAD--TLHLESAERAVAPGQSAVIYRGEECIGGGLVI--</t>
  </si>
  <si>
    <t>-------MSRVYVGMSGGVDSSLTAALLVRQGYDVTGVYMQNWINDVPGMRCPWADDLANAKRVAVHLGIPFKVFDFRHEYKQLVVDYMIGEYQAGRTPNPDIMCNQEVKFGLFRQAALRDGAEQIATGHYARSQG----------------------------------------------------------RRLMRAVNQDKDQTYFLYRITGEAVAQTIFPLGGYQTKAEVRADAARLGLSTAGKPDSQGICFVGTVNMRDFLRQYIRTEPGEIIDQETGCHVGEHDGAIFYTLGQRHGLNVGGGLPYYVVGKDMGCNIVYVSRRLDSEVFWRNELTLSQLSWINEAPVAEGDYL-------VRVRHRAPLKAASV---RWQDSDRLVVTLKEPERAVASGQSVVIYDDQVCLGGGVVC--</t>
  </si>
  <si>
    <t>-MQELQDNMKVFVGMSGGVDSSLTAALLIERGYNVAGVYMKNWSQDLPGMKCPWADDLADAKRVAVQLGIDLKVYDFEKEYRENVVEYMISAYSQGYTPNPDIMCNQEVKFKLFLETALVDGADMIATGHYATTRD----------------------------------------------------------NRLFMASDANKDQTYFLYRVTSQALSKTFFPLGKY-TKQKVRQMSEDRHLFTAKKKDSQGICFVGKIGIREFLSQYVDTKPGDIIDQKTGKKIGTHDGAIFYTIGQRHGLNIGGGLPYYVVGKNMQSNEVYVSNDINHNGIWRSETKIESKHWINNVP-KDGNYL-------ARIRHRAPLVKITL------LGS--KVIFDEPQRAIAPGQSVVIYDGEECLGGGIIV--</t>
  </si>
  <si>
    <t>------MAKRVFVGMSGGVDSSVAAALLVEQGYDVNGVYMKNWSQDLPGMECSWREDLADAKRVAVQLGIDFEVFDFQREYKQKVVDYMLDEYKAGRTPNPDIMCNQEVKFRLFLDVALEKGADFIATGHYARAEH----------------------------------------------------------GALMMAKDCVKDQTYFLYRVTHAALRHTLFPLGSY-TKPEVRAMAKARGLWTARKKESMGVCFVGNVGMCEFLSEYVTTTPGDIVDRETGAILGRHDGAIFYTLGQRHGLEIGGGLPYYVVGKDMNRNEVYVSRNINDDAMWRTTIPLTDLHWIHGAPNEADVLR-------VRLRHRGELKSCQL------RGT--ELFLTEPERAVAPGQSAVIYAGGVCLGGGIVAG-</t>
  </si>
  <si>
    <t>MNSDIAKPKTVFVGMSGGVDSSVTAVLLKNAGYHVVGVYMKNWSKDLPGMKCPWAEDLADAKRVATKLDIDFRIFDFETEYHAKVVDYMIEEFRKGNTPNPDVMCNQEIKFKLFYDIAMSQGADFIATGHYAVSED----------------------------------------------------------GNLKLATDTNKDQTYFLYRISDEAILRTLFPLGKM-LKPEVKQLAAEFGLDNAYKKESMGVCFVGEVGIKDFLQEYIEVTPGQIIDRDTGEALGTHEGAVFYTIGQRHGLNLGGGLPYYVVGKDMAKNLVYVSKNLNHLNLWTKTLKLKDVM-IRQIHQESGDIQPNLSKLTCRVRHRAPLISCTF------NPETNEVTLNEEIKHPAAGQSVVFYDGDICIGGGIIAE-</t>
  </si>
  <si>
    <t>-------MARVFVGMSGGVDSSVAAALLVEQGHEVTGVYMKNWSEDLPGMHCPWVEDVADAKRVAVGLGIDFQVFDFQKEYKQNVVDYMIREYQAGWTPNPDVMCNQEVKFKLFLEAALAAGAEYIATGHYARAEHVVDGAVLGNSGAVASRHGVPIDPSLSPAELTAFRQSSAIQDESTLTPGLVKAPSLPNTARLLRAHDDNKDQTYFLYRVTSEALAKTMFPLGDF-TKTEVRQMAKERGLWTASKKESMGICFVGQVGIREFLSEYVATRPGDIIDRSTGVIVGRHDGAIFYTLGQRHGLNVGGGLPYYVVGKDMEKNEVYVSRSIDNGNLWCQELTLTDVHWINQPPEGD-ACQ-------VRVRHRASLINAEIARVNYDDGERVTVILSEPQRAVAPGQSAVIYDGEECLGGGIIC--</t>
  </si>
  <si>
    <t>GC_00000069</t>
  </si>
  <si>
    <t>08ZT0@bactNOG,0GEQY@delNOG,0I3V2@eproNOG,179QI@proNOG,COG0203@NOG</t>
  </si>
  <si>
    <t>50S ribosomal protein l17</t>
  </si>
  <si>
    <t>01WXU@aproNOG,08ZT0@bactNOG,179QI@proNOG,COG0203@NOG</t>
  </si>
  <si>
    <t>MHRHGYKGRKFGRETDQRRALLRGLMCSLIKYQSITVTLARAKEMRRYTEKLITIAKKGGLANRRLLIARLDDLEVADLLMDVIAPQIE-RDSGYLRIERAGFRKGDHAEMGTISFVDSIN-LNKEAK---</t>
  </si>
  <si>
    <t>GC_00000070</t>
  </si>
  <si>
    <t>04RR1@bacNOG,05CEH@bactNOG,0ND84@firmNOG,COG0042@NOG</t>
  </si>
  <si>
    <t>Catalyzes the synthesis of dihydrouridine, a modified base found in the D-loop of most tRNAs (By similarity)</t>
  </si>
  <si>
    <t>---------------------------------------MTLFWDNLPQPFFILAPMEAVTDVVFRHVVKKAAAPDVFFTEFANATGWVHA-GDKAIAGRLVKTDDEHPLVVQIWGGEPGDMEQFAAHCAKLGFDGIDINMGCPAKSAIKS-GGAALIRRPDVAIAAIAAAKT-AGLPVSVKTRLGYTYIDEWREWLGTLLAQDLANLTIHLRTKKEMSKVPAHYELIDDIIKLRDEIAPQTLLTINGDIRDRTHGEELARQHPGVNGLMIGRGVFSDPFCFRASRVVPQKKFGQLYVGPEFFSDGTRETNRKSAP-------------------------TEETKIAVVDHKQELIKLLNYHLDLFDRYQPTLGR-----PFETLKRFFKIYIRDFDGAKELRDQLM-NTKNTDEVRQLINSN---------</t>
  </si>
  <si>
    <t>--------------------------------------MQDSFWQKLPQPFFILAPMEAVTDIIFRHVVAEAGSPDIWFSEFTNATGWTHA-GQKAIGGRLVKSIDEDPIVAQIWGGNPNDMQNLASYCRELGFYGIDINMGCPAKSAIKS-GGAALIRNPELAIESIKAAKA-ANLPVSVKTRLGYSNISEYKNWISTLLKQDIVNLTVHLRTKKEMSKVPAHFELIDEIVKLRNEISPQTLLTINGDIKNRAHGEEIVKNHPGVNGIMIGRGIFTDPFCFRNNP------------------------------------------------------------KNTEKTQNDLVNLLRIHLGLFDQWQPQTGR-----PFETLKRFFKIYIKGFDGAKEARELLM-QCKSTDEARKIIDSL---------</t>
  </si>
  <si>
    <t>---------------------------------------MKSFWNNLPQPFFALAPMEAVTDVVFRHVVQRAGAPDVFFTEFANATGWVHA-GDKAIAGRLFKTDDEHPLVAQIWGGEPGDMEQFAAHCARLGFDGIDINMGCPAKSAIKS-GGAALIRRPDVAIAAIHAAKT-AGLPVSVKTRLGYTYVDEWREWLRTLLEQDIANLTIHLRTKKEMSKAPAHYELIGDIVMLRDTVAPHTLLTINGDIRDREHGLALAAAHPGVNGIMIGRGVFANPFCFAAGD------------TGYLHSQNNLEQNKA----------------------------ISIDDDSVTARYTELFDLLNYHLDLFDRYQPQTGR-----PFETLKRFFKIYVKGFDGAKELRDQLM-HAASTDEARNFIKNTRYAI-----</t>
  </si>
  <si>
    <t>--------------------------------------------------------MEAVTDVVFRHVVQRAGAPDVFFTEFANATGWVHA-GDKAIAGRLLKTGDEHPLVAQIWGGEPGDMEQFAAHCARLGFDGIDINMGCPAKSAIKS-GGAALIRRPDVAVAAIHAAKA-AGLPVSVKTRLGYTHVNEWREWLQILLEQNIVNLTIHLRTKKEMSKVPAHYELIDDIVALRNAVAPHTLLTINGDIRDREHGLALVSEHPGVNGIMIGRGVFANPFCFAAND------------AGCLHSQNNLEQNET----------------------------ISTNNDSAVIWCAELFSLLSYHLDLFDRYQPQTGR-----PFETLKRFFKIYIKGFDGAKELRDQLM-HTVSTDEVRQILHPHSTA------</t>
  </si>
  <si>
    <t>-------------------------------------MQKKWSWQDLPKHFTILAPMEGVTDVVFRQVINRAGRPDVFFTEFTNVSSFASEKGRDNALERLDVVETDSPIIAQIWGKNPEQFGLLASKLEGLGFDGLDINMGCPDRHVNKAGGGAAMIRTPELALECIRSAKANTNLPVSVKTRLGFTYVDEFREWLPKILAEDVANLTIHLRTRKEMSKVPAHYELIPEILAIRERIAPQTLITINGDIADMSDVAKLSEIYPEMDGFMIGRGVFFNPYCFTDRK---------------------------------------------------------PVGLGGEVEIPEVMELFRFHLDVFDARCRELEERGSRYPFEPLKRMFKIYVNSFDGASDLRVKLM-DCKSTAEIRAVLDEFSAKL-----</t>
  </si>
  <si>
    <t>MAVFLTVEINSEQNRLSPIPLILKDESEGFSPFCDKITEMTSFWNDLPQPFFILAPMEAVTDVVFRHVVKRAGAPDIFFTEFANATGWVHA-GDKAIAGRLIKTDDEQPLIAQIWGGEPGDMEAFAKHCAELGFNGIDINMGCPAKSAIKS-GGAALIRRPDIAIAAIDAAKK-SGLPVSVKTRLGYTYVDEWREWLTTILKQDIVNLTIHLRTKKEMSKVAAHYELIGEIVKLRDEIAPQTLLTINGDIRDREHGLEIARKHPGVNGIMIGRGVFSDPFCFRESK------------------------------------------------------------TDADNHKEELLALLNYHLDLFDSYQPILGR-----PFETLKRFFKIYIRDFDGAKELREKLM-HTTTTDEVRSILAHNDHPHYTY--</t>
  </si>
  <si>
    <t>---------------------------------------MTSFWNDLPQPFFILAPMEAVTDVVFRHVVKQAGAPDVFFTEFANATGWVHA-GDKAIAGRLIKTDDEHPLIAQIWGGEPGDMEAFAKHCAELGFNGIDINMGCPAKSAIKS-GGAALIRQPDIAVAAIAAAKT-AGLPVSVKTRLGYTYVDEWREWLTTILQQGIVNLTIHLRTKKEMSKVPAHYELIDDIIKLRDEIAPQTLLTINGDIRDRAHGEELFAAHPGLNGIMIGRGVFSDPFCFRASRAVSQKKSGLALAGPGLFYDDTREMGNTYAKLGAAVDTSSPVSRTPRAGEATRKEYSEAEDGSTIHHKSELIALLHYHLDLFDRYQPTLSR-----PYETLKRFFKIYIRDFDGAKELREQLM-HTTNTDEVRQILEDI---------</t>
  </si>
  <si>
    <t>GC_00000071</t>
  </si>
  <si>
    <t>00CS6@actNOG,08RA9@bactNOG,COG0098@NOG</t>
  </si>
  <si>
    <t>Located at the back of the 30S subunit body where it stabilizes the conformation of the head with respect to the body (By similarity)</t>
  </si>
  <si>
    <t>08RA9@bactNOG,1CG0W@therNOG,COG0098@NOG</t>
  </si>
  <si>
    <t>MLHVRKDWNFSMAEKTANATTRSD---------------APRGRQQ-RGSRRDERRNKRDRDDAPKEFEEVVINIDRVARVVKGGRRFRFKALVVVGNRKDKVGVGVAKGQDVQTAISKATDVAKKNLIIIPLYKDTIPHDSETRISGAHVLIKPAAPGTGIIAGGVIRQIIGVTGIRNMLSKSLGSTNKVNIAYATIKALSSLVPRDQWVGVEKKSKRGTK------</t>
  </si>
  <si>
    <t>-----------MADQ------------------------KPRNRRPSQNEKREE-----------KQFEEVVINIDRVSRVVKGGRRFRFKALVVVGNRKNRVGVGVAKGQDVQAAISRASDIAKKHMITFPLYKDTLPHDVETKVTGARVLLKPAAPGTGIIAGGVVRTILGTTGIKNLLSKSLGSTNKVNIAYATIEALKQLVPAEKWVNSPVKPSKEAK------</t>
  </si>
  <si>
    <t>08RA9@bactNOG,0G8GX@deiNOG,COG0098@NOG</t>
  </si>
  <si>
    <t>---------MAEANSTAPKQPKVVNKAGTLKMSDDVAATKQTRDMAGRPMRRNNRRDRVRGEAAPKEFEEITINIDRVSRTVKGGRRMRFKALVAIGNKKNKVGVGVAKGADVTAAVQKATRVAKKNMVTFHMSGETICHEVETKVTGAHVLMKPAAPGTGIIAGSIVRSVIGLTGIKNLISKSLGSTNKVNIAYAVIDGLKAQVPRSKWNTTATKEKESK-------</t>
  </si>
  <si>
    <t>08RA9@bactNOG,0D2IQ@chloNOG,COG0098@NOG</t>
  </si>
  <si>
    <t>-----------MAEQAANTTPRAEGR-------------RPRNP---RGGRRDDRRNV--RDDAPKEFEELVINIDRVSRVVKGGRRFRFKALVVVGNRKDKVGVGVAKGADVQAAVAKATSVAKKHLITLPLNGETIPHDSEVKFSGARVLIKPAAPGTGIIAGGVVRQIIGVTGVRNLLTKSLGSTNKVNIAYATIEALKSLVPRDQWLSAQPVKKVAKKEAK---</t>
  </si>
  <si>
    <t>-----------MAEQAANTTPRAEGR-------------RPRSP---RGGRRDDRRNV--RDDAPKEFEELVINIDRVSRVVKGGRRFRFKALVVVGNRKDKVGVGVAKGADVQAAVAKATSVAKKHLITLPLNGETIPHDSEVKFSGARVLIKPAAPGTGIIAGGVVRQIIGVTGVRNLLTKSLGSTNKVNIAYATVEALKSLVPREQWLSVQPVKKTAKKEAK---</t>
  </si>
  <si>
    <t>-----------NNFSSDSMPSRAGNR-------------SRRGRGGGRGGRRND------RSADNKLFEEQTIAIDRVSRTVKGGRRLRFKALVVVGDRKAKVGVGVAKGRDVQQAIEKATNVAKKRMISIPLTNKTIPHEIELKSGATRVLLRPAMPGTGIIAGGVIRTIIGTTGINNLVTKSLGSTNKVNIAYTTIKALSQLKPRAEWVGV--KQSVASEEVK---</t>
  </si>
  <si>
    <t>-----------MAEQAANTTPRAEGR-------------RPRSP---RGGRRDDRRNV--RDDAPKEFEELVINIDRVSRVVKGGRRFRFKALVVVGNRKDKVGVGVAKGADVQAAVAKATSVAKKHLITLPLNGETIPHDSEVKFSGARVLIKPAAPGTGIIAGGVVRQIIGVTGVRNLLTKSLGSTNKVNIAYATIEALKSLVPREQWLNTQPVKKTAKKEAK---</t>
  </si>
  <si>
    <t>--------------------------------------------------------------------------------------------------------------------------------------------------------------------GGVVRAIIGVTGIRNLLSKSLGSTNKVNIAYATIEALNGLVPHEQWLGVKASAKAKAGEEE---</t>
  </si>
  <si>
    <t>GC_00000072</t>
  </si>
  <si>
    <t>07QSV@bactNOG,0B8H2@bproNOG,16UVV@proNOG,COG1322@NOG</t>
  </si>
  <si>
    <t>RmuC domain protein</t>
  </si>
  <si>
    <t>07QSV@bactNOG,0EP6W@cloNOG,0NDMD@firmNOG,COG1322@NOG</t>
  </si>
  <si>
    <t>GC_00000073</t>
  </si>
  <si>
    <t>0557X@bacteNOG,05FE9@bactNOG,09A3S@bctoNOG,COG1187@NOG</t>
  </si>
  <si>
    <t>pseudouridine synthase</t>
  </si>
  <si>
    <t>05FE9@bactNOG,0EQR3@cloNOG,0NDTN@firmNOG,COG1187@NOG</t>
  </si>
  <si>
    <t>Pseudouridine synthase</t>
  </si>
  <si>
    <t>MPNSTSQPNRTEKIGRLNKFLAFQLGVSRRQADDLIAKQKVYINNQPAQLGARIGESDTITINNHIVGGRS-SYTYLMLNKPINYVCSRKQQ-GKTPTIYSLLPDKF--HNLKPVGRLDANSSGLLLLTNDGDFAFRMTHPKFKKNKQYNVTLDKELAPLHQQMIADFGIQLNDGLSKLGLSRQS-DQDRYTWIVTMSEGRNRQIRRTFAALGYTVIKLHRTHFGTYEL-GTLGAGDYI--VINP-</t>
  </si>
  <si>
    <t>05FE9@bactNOG,0G8HA@deiNOG,COG1187@NOG</t>
  </si>
  <si>
    <t>---MNTPHDTGKSPERLNKFLARQLGISRREADVLIENETVMVNHTLATLGTRITPSDSIDVAGTPVARRPAVLRYIALNKPIGYVCSRRMQ-GNAPTIYSLLPPEL--HMLKPVGRLDKDSSGLLLLTNDGDFAYRMTHPKFAKTKQYRVRLDRDLEPLHQQMISDFGIELDDGRSQLILTRLD-D-NRREWHITMSEGRNRQIRRTFAALGYTVTRLHRTNFGNYTL-NGIQQGKWQ--TILT-</t>
  </si>
  <si>
    <t>---------MDNKPTRLNKFLALSLGISRRQADELINKNKVLVNNIPAKLGQRINKEDKVVVNEKLIKEQE--FIYYLLNKPVGYVSSRKQQ-GDRPTIYDLLPEGSLKDNLKPVGRLDQNSEGLMLLTNDGDFAYKMTHPSFQKNKEYEVFIDKPLEPLHQQMINDFKITLEDGKSNLLIERLD-D-SRKFWKVTMSEGKKRQIRRTFLALGYKVLTLKRTVFGPYSL-EELK-GKLLIKTIKK-</t>
  </si>
  <si>
    <t>04RDB@bacNOG,05FE9@bactNOG,0NDTN@firmNOG,COG1187@NOG</t>
  </si>
  <si>
    <t>05FE9@bactNOG,COG1187@NOG</t>
  </si>
  <si>
    <t>-----------MTPSRLNKFIARATGLSRRQADQVISEHRVKVNGQVARIGQPVSTSDTVQLDDNELRLPA-KRTLLLLNKPVAYVCSRRAQAANIRTIYQLLPPKY--QALKTVGRLDKDSSGLILLTDDGDLTQLLTHPSHAKQKQYQVRLDRPLSSVHRQMISDFGLELADGLSRLTLSQLS-P-DRTCWQVTMSEGRNRQIRRTFSALGYQTVRLHRTKFGDYDLPDNLPAGKWR--QIE--</t>
  </si>
  <si>
    <t>----MTDSHNDQNSWRLNKFVALSLGVSRRKADELIEKGKIIVDGQPARLGQQISSTNQITYNSQTLEIQP--KKLIVLHKPTGYLCSRASQ-GGVPTIYKLLPKHL--HHLKPVGRLDKDSSGLILLTNDGDFAHSMTHPSFYKIKRYLVTIDKPLQPLHRQMINDFGVQLPDGPSQLTLERQH-DGDDYRWIVQMSEGRNRQIRRTFDVLGYTVKKLHRTDFGKYSL-GELRRGEWKEEQISN-</t>
  </si>
  <si>
    <t>GC_00000074</t>
  </si>
  <si>
    <t>05C3H@bactNOG,0NDGY@firmNOG,0X1TG@negNOG,COG0465@NOG</t>
  </si>
  <si>
    <t>Acts as a processive, ATP-dependent zinc metallopeptidase for both cytoplasmic and membrane proteins. Plays a role in the quality control of integral membrane proteins (By similarity)</t>
  </si>
  <si>
    <t>MKPDNNTPPRRPA---------SSNRNKSGHSPKNLVFYAVLIIFAVAIFGLIKREGQ--SAEISFSELVNQVNQ--GKVAKIVESGSNLSVYMKNSQGQAEQSPSKVSRIPSG-ASASEQGLKLS---------------KTKYVVVPPDNTSDIIWNIASIVVPVLLMLLLFAWMMRQAGAQNNQSLSFGKSKAKLYG-MDRTKTKFSEIAGNDNAKQDLAEVVDFLRHPRKFLGLGAKIPKGVLLVGPPGTGKTMMARAVAGEAGVPFFSISGSEFVEMFVGVGASRVRDLFDKAKKNAPCIIFIDEIDAVGRRRGSGMGGGHDEREQTLNQILVEMDGFEKDQNVIVLAATNRADVLDPALLRPGRFDRRVNITLPERQDRLAILKVHFREKPTNADVDLNALAAKTAGMSGADLANIANEAAIRAARLDKKEIDNSDVTEALEKVAIGPERRSNIMREKDKIMTAYHEGGHALVAQVLPDSDNVHKVTIIPRGATGGVTWTIPEHDRPYTSMSEYKDELARAMGGRIAEEVIYGRDHVTSGASSDLRHATAIARDMVIEQGMGKRLSDQSFHEDE-GGLMMDRITREKPYSDKTAEEIDQEIRDLIEEATRRARDII--KTNRALLEKLKDALLEHETLDADEVAAILDGMVLPETAKLY-</t>
  </si>
  <si>
    <t>05C3H@bactNOG,0D1KV@chloNOG,0G6VP@dehNOG,COG0465@NOG</t>
  </si>
  <si>
    <t>------------------------------------------------------------------------------------------------------------------------------------------------------------------------------------------------------------------------------QEVVDFLKHPKKYQSLGAKIPKGVLLVGDPGTGKTMLARAVAGEADVPFFSISGSEFVEMFVGVGASRVRDLFQKAKKNAPAIVFIDEIDAVGRKRGSGMGGGHDEREQTLNQILVEMDGFEADTNVIVIAATNRADVLDPALLRPGRFDRHVTISLPERKDREAILKVHFKNKPTDDTVDLDKLAAKTAGSSGADLANIANEAAIIAARRNSKKVSNDDLTEAFEKVAIGPERKA---------------------------------------------------------------SCLAR----------------------------------------------------------------------------------------------------NCNSLTTVR-------------------------------</t>
  </si>
  <si>
    <t>05C3H@bactNOG,0FJGE@cyaNOG,COG0465@NOG</t>
  </si>
  <si>
    <t>05C3H@bactNOG,0D1KV@chloNOG,0D6ZT@chlorNOG,COG0465@NOG</t>
  </si>
  <si>
    <t>--MAKSMPPKGPR--------RSKNTGKAANILRLSLFWAIVIVGGLALIAIFNPPEN--LKEVPISDVINRANK--GEISKIEGQGGLLKITEKNK-----QKPSQKSYVQGGVTTLLRDNNLNN------------QAKQTIIQDKEPSQTGNTLWNLAIILVPTLLIIGFFMFMMRSAQGQNNQAMGFGKSKAKLYG-LDKEKVLFSDIAGNDSAKQDLEEVVDFLKHPKKYKELGAKIPKGVLLVGNPGTGKTMLARAVAGEANVPFFSISGSEFVEMFVGVGASRVRDLFSKAKKNSPSIIFIDEIDAVGRKRGSGMGGGHDEREQTLNQILVEMDGFETGTNVIVLAATNRADVLDPALLRPGRFDRRTNITLPERKDREEILKVHFKNKPTEEDVNLDKMAAKTAGSSGADLANIANEAAIIAARRNAKKISNADLTEAFEKVAIGPERKAKVMNEKEKELTAYHEAGHALVGHVLPDSDPVHKVTIIPRGGTGGVTWFLPPEDKSYTSVYEFKDVLARAMGGRIAEKILYGDDGITTGAGSDLRKATEIARDMVIEQGMGKKLRDQVFHDDN-GGMVFDKITHSRPYSDATAKAIDEEVEALVKEASKRAEIILTDSKNRKSLDDLANALLDKETLEEKEVNEILKNAHLPESARLHK</t>
  </si>
  <si>
    <t>05C3H@bactNOG,COG0465@NOG</t>
  </si>
  <si>
    <t>------MPTKKPK-----------RTKSVSNTIRLSLFWAIVILAALATWAFFSPHQP--LKDMPISQVIKDANE--GKLAKIEGRGNDLKITVKDQ-----DKPTQTSYISGGVGTLLREGTLNN-------------KGRAVISDSAPSDN-TIMWNILTFVTPVVLIGILFMFMMRQAQGQNSQAMSFGKSKAKLYG-LDKERIKFEDIAGNDSAKQDLEEVVDFLKHPKKYQGLGAKIPKGVLLVGSPGTGKTMLARAVAGEANVPFFSISGSEFVEMFVGVGASRVRDLFQKAKKNSPAIIFIDEIDAVGRKRGSGMGGGHDEREQTLNQILVEMDGFDSDTNVIVIAATNRADVLDPALLRPGRFDRHVTISLPEREDREAILKVHFKNKPTDDSVDLDKLAAKTAGSSGADLANMANEAAIIAARRDSKVITNDDLTEAFEKVAIGPERKAKVMNDHEKELTAYHEAGHAIVGHVLPDSDPVHKITIIPRGGTGGVTWFLPPEDKSYTSVYEYKDILARAMGGRIAEKLKYGDDGVTTGAGSDLRSATQIARDMIIEQGMGSKLRNQVFHEDN-GGLMFDKMTRERPYSDATANEIDKEVEALITEAARRAELVI--SHNMPVLEKLKDALLEHETLEEDAASKYMAKAVLPKEAALHR</t>
  </si>
  <si>
    <t>-----MTNRKKPD-------FKKIANMKRANAIRISIFWVLVVILGLTYFAIVESNFK--PKEVTISEVISGIND--GKIAKVEGNGNDLYITTKDD----SSKPTQKSYIQGGVASLLKNDRIDK-------------NKQVVFSDSAPSQTGVIIFNVLSIFLPVLIIIGFFIFMMRSAQGKENQAMGFGRSKARMYNDSSKEKVLFKDIAGNDAAKQDLKEVVDFLKYPKKYRQLGAKIPKGVLLVGAPGTGKTMLAKAVAGEANVPFFTISGSEFVEMFVGVGASRVRDLFAQAKKNAPAIIFIDEIDAVGRRRGSGMGGGHDEREQTLNQILVEMDGFEAGTNVIVLAATNRADVLDPALLRPGRFDRRANITLPEREDRLAILKVHFAKKPAEDDVDLDALAAKTAGSSGADLANIANEAAIIAARNNRKKITNDDFTEAFEKVAIGPERKSKIMTDKEKEITAYHEAGHAVVGHVLPDSDPVHKVTIIPRGGTGGVTWFIPERDQSYTSIYEFKDILARAMGGRIAEKLILGDDGITTGASSDLRSATNIARDMVIEQGMGKKLRNHVFHEDTPTGSVFDTMSRERPYSEETAKLIDEEVSNLVDEATKRAEIVL--TKNREGLKKLALALLDKETLDDKEVNEILKDTKLPTEAKLHE</t>
  </si>
  <si>
    <t>-MNNSNTDSNRPKIKFVKSNNNKSKKNGPSNTFRSLFSTFLLIILSLTFWNYLTGNGENAHKEVPLSEVIAEANQENGKIQEINVAGNNLTITYKDQ-------KAKKYSKKDGAGTLYDQGLTVKCTDKTGNEAAECLKKYPNITYSDDIDLLGIILNIASLLIPIAIAIFLFSRMLGQAQSVNKESMSFGKSRAKLYG-PDKKRVLFDDVAGNEAAKQDLSEIVDFLKNPKKYEKLGAKIPRGVLLAGDPGTGKTLMARAVAGEANVPFFSISGSEFAEMFVGVGASRVRDLFSKAKKNAPSIIFIDEIDAVAHKRDSRGGAGRED-EQTLNQILVEMDGFDNESGVIVIAATNRIDMLDKALLRPGRFDRHVEVTLPERKDRLEILKVHFKNKPAVESIDLESLAKKTAGSSGADLANIANEAAITAARVGHKEITNKDLTEAFERVAIGPERKSKVMNDEEKKLTAYHEAGHAVVGHVLPDSDPVHKITIIPRGHTGGVTWFLPPEDRSYKNIYELKDVMARAMGGRIAEKIIFGEDRVTTGASSDLKHIAELSKDMILREGLGTKTRNQVFPADE---ASYYALSSSKPYSEKTAELIDQEMRAFTDEAAKRAEAVL--LANREILDRVANALLEKETLEEEDLKDIFEGSKLPKEAKLY-</t>
  </si>
  <si>
    <t>------MAVKMPQ---------RNGKNRISQILRFGLFWAIIIFVALIFYATLFPASN--LKDVALSDVVRRAND--GKIAQLEIQGNDIKITPKDQ-----SKPTEHSVKESS--SIYEQGLNKD--------------AKVEVKVIPPSTTGETMWNLAVMVVPVLVIVVFFMFMMRQAQGQNNQAMGFGKSKARLYG-QDKEKVLFTDIAGNDNAKQDLQEVVDFLKHPKKYKDLGAKIPKGVLLVGNPGTGKTMLARAVAGEAGVPFFSISGSEFVEMFVGVGASRVRDLFSKAKKNAPCIIFIDEIDAVGRKRGSGMGGGHDEREQTLNQILVEMDGFDGETNVIVLAATNRADVLDPALLRPGRFDRRVNITLPERKDREAILKVHFKKKPTDETVDLDKLAAKTAGSSGADLANMANEAAIIAARRNKKKISNDELTEAFERVAIGPERKTKIMNDHEKELTAYHEAGHAIVGHVLPDSDPVHKVTIIPRGGTGGVTWFLPPEDKSYTNVYEFKDILARAMGGRIAEQLIYGDDGITTGAGSDLRKATEIARDMVIEQGMGKGLRDQVFHEDN-GGLMFDKMTRERPYSDETAKMIDEEVAQLITEAKHRAMLVL--KENRSFLDKLAEALLKEETLEESEVDEILKGTKLPKEAKLHS</t>
  </si>
  <si>
    <t>------MAVKMPQ---------RNGKNGINQIVKFGLFWAIIIFVALIFYATLFPVSN--LKDVALSDVVRRANE--GKIAQLEIQGNDIKVTVKDQ-----PKPTERSVKESG--SIYEQGLNKD--------------AKVEVKVIPPSTTGEVVWNLAVIVAPVLIIVVFFMFMMRQAQGQNNQAMGFGKSKARLYG-QDKEKVLFSDIAGNDNAKQDLQEVVDFLKHPKKYKDLGAKIPKGVLLVGNPGTGKTMLARAVAGEAGVPFFSISGSEFVEMFVGVGASRVRDLFSKAKKNAPCIIFIDEIDAVGRKRGSGMGGGHDEREQTLNQILVEMDGFDGETNVIVLAATNRADVLDPALLRPGRFDRRVTITLPERKDREAILKVHFKKKPVDDTVDLDKLAAKTAGSSGADLANIANEAAIIAARRNKKKISNGELTEAFERVAIGPERKAKVMNEHEKELTAYHEAGHAIVGHVLPDSDPVHKVTIIPRGSTGGVTWFLPPEDKIYTNVYEFKDILARAMGGRIAEKLIYGDDGITTGAGSDLRKATEIARDMVIEQGMGQKLRDQVFHEDN-GGLMFDKMTRERPYSDAVAELIDQEVETLIKEAARRAEVVL--VANRKSLEDLKDALLKYETLEEAAVDEILQGTKLPKEAKLHA</t>
  </si>
  <si>
    <t>GC_00000075</t>
  </si>
  <si>
    <t>00WZ5@actNOG,06RZY@bactNOG,120HK@NOG</t>
  </si>
  <si>
    <t>MVRVCYYADCCYVRFWRPIFRTGGMSCPDLEIPLGKRSKLYRFFEMLPALISYGMLILLVVLSVLSPFLAAIYLLLLVLTTFVKAIGISYRTLLGHRQLVRAEKIDWSARLDDLSQAAAGKSPEIKINKKDFEADVHQQTILSIEKGEL-----------------QIIDPREIYHAVLIAAYNESYEVLKPTVESVNNTTYPNERLIVYLAYEERGGEQMAETAKRLRDEYTGVFCDFRIIQHPKDLPDEIPGKGPNITYAGYDLKQWCDNKKIKYNQVIVTTLDSDNRPYSTYFDYVAYKYAVTPNRERLSYQPVALYFGNIWDAPAPMRVLATGNSFWTIIGSMRPHALRNFAAHSQPLSALVSMDFWSKRSIVEDGHQYWRSYFYFKGDYSVMPIHVPVYQDAVLSDTFKATLISQFKQLRRWGYGASDIPYVAVRLFTRQR----TAPFWETLARFIRLIDNHVSLATMSILVAFGAWVPLLTNPEASRNISAHALPLIVSHIQQVAVIGIFITILLMLKMLPPRPERYKRSRTVFMVLQWFLMPVTSICYSSAASMAAQTHLLLGKYLEKFDVTDKATLSSRAKTKAKKDALKKARRKSKL--</t>
  </si>
  <si>
    <t>-------------------------MNESIEIPLGKRTKKYRFFEILPGMMSYLMLFLLVFLSWWNPIIAGIYLLVIIFTIIVKAIRLGIYTVRGYRLLEKAQKIDWRSRLNDLSNPAMSLTKWQGNKSNVFHKKRHICALEDILKEPG-----------------EYPKPDDLYHIIIVAAYNESIDVIDPTIKSLLNTTTPNSHLIVVFAYEQRGGEEIARTAAILKDRYGDKFGRFYTVMHPKDMPDEVVGKGGNITYAGQYIAKVLKNEGKDFSNYIVTSLDCDNKPYPSYFDYVSYEYIIHKDRKQLAYQPISLFINNIWDVPAPMRVVATSNSFWNIISSAQPDKLRNFASHSQPLSALAEMDFWSKRSIVEDGHQFWRSYFFFKGNYGVVPVYVPIYQDAVLSETYKKTLYAQFKQLRRWGYGVSDIPYVASHIFVKNR----QVPFLDSLVKFYELLDGHVTLASVAILVTFGGWVPLLVSPDSGRSFPAHQLPQTISILMMASLIGVLITIFFSLKMLPPRPSRYKKHRIIYMVVQWFLMPVTSILYSALSALNAQTHLLFGRYLDKFDVTEKAVIKDKNKKHKKIINK-----------</t>
  </si>
  <si>
    <t>-------------------------MVDDRELPLGKRTKLYRFFEILPGFLTYFMLALVVVLSIMQPLWAAIYILLVILAMFVRAIGVAYRTIHGHRVLVAAQKVDWSQRLHDLVQAYQGKLPPHETNLRAFESRRHAAIIRAVVDRKL-----------------SIPNPELIYHAVIIAAYNESYDVIKPTVESVRATTYDNHKLIVYLAYEERGGEDIEKTAQRLKKEYASVFKTFQIIKHPKDLPDEIPGKGPNITYAGKKLQAWCDRQHIPYDNVVVTTLDSDNRPYPSYFDYVSYEYIVRPNRERLSYQPIALYFGNIWDAPAPMRVLATGNSFWTVISSMRPHTLRNFAAHSQPLSALVKINYWSKRSIVEDGHQYWRSYFYYNGDYSVVPIHVPIYQDAVMADTFRKTIIAQFKQLRRWGYGASDVPYVAVRIFTRAR----TVPFWEGFARFWRLLDGHVSLSTSAIIVAFGGWVPLLLNREASRNYTVHSLPIVISYIQSIALIGLFITILLMMKMLPPRPARYKRRRTVAMILQWFLMPVTAICYGALAPINAQTHLLLGRYLESFDVTDKATFASREKAKKSKNRRRMKKQRK----</t>
  </si>
  <si>
    <t>----------------------MTRIVDDRELPLGKRTKLYRFFEILPGFLTYSMLALVIILSIVQPLWAAIYILLVILAMFVRAIGVAYRTIHGHQTLVAAQKVDWSQRLHDLAQAYRGKLPSHKADSRVFESLRHAAIVHAVVDRKL-----------------SIPNPESIYHAVIIAAYNESYDVIKPTVESVRVTTYDNDKLIVYLAYEERGGEGVEKTAQRLKKEYASVFKTFQIIKHPKDLPDEIPGKGPNITYAGKKLQAWCDRQHIPYDDVIVTTLDSDNRPYPSYFDYVSYEYLVRPNRERLSYQPIALYFGNIWDAPAPMRVLATGNSFWTVISSMRPHTLRNFAAHSQPLSALVKINYWSKRSIVEDGHQYWRSYFYYNGDYGVVPIHVPIYQDAVMADTFRKTAIAQFKQLRRWGYGASDIPYVAVRIFTRAR----TVPFWEGFARFWRLLDGHVSLSTSAIIVAFGGWVPLLLNREASRNYTVHSLPIVISYIQSIALIGLFITILLMMKMLPPRPARYKRRRTIAMILQWFLMPVTAICYGALAPINAQTHLLLGKYLESFDVTDKATFASREKAKKNKGRRRIRMKKQRK--</t>
  </si>
  <si>
    <t>--------------------------MKSLEIPLGKRTKQYRFFEILPGLLSYGAIILLIVLSFLNTVLASAYLLLIVLTALVRAVGIAYHTIKGNKELKRACAVNWHARLMELGDAEASYKKLKDKNYKEYEFSNHKENLLAIATNPK-----------------KYPKPDEIINAVIITAYTEPFDVIEPTIKALTKVTYDKKNLLIFFAYEERGGEAIEATVKKLKSLYGDQFMDFVLSKHPKDLPNEVVGKGGNITYAGHRLKEYCDRNKIAYDKVIVTTLDCDNRPHPKYFDAVAYEYIVNENRNNMSYQPVSLFINNIWDVPAPMRILATGNSFWNIISSVRPHTLRNFASHSQPLKALVGMNFWSVRTIVEDGHQYWRSYFYFKGNYTVQPILVPIYQDAVLSGTLKKTLKDQFKQLRRWSYGASDIAYVAMNIFTKDR----DVPLMPDLGRFIRLLDGHVTLACISFLVAFGGWVPLIVNPRASMLIAAQQLPDAISKIQQVAMLGIIVTIVISFQIIPKRPARYKWTKSIFMFTQWILMPVTAILYSALAAYVAQTRLMFGKYLDKFDLTEKITVDSLDKLKAKKK-------------</t>
  </si>
  <si>
    <t>-------MKKQQKVQKKTQQNTQKSVWDSLDLPQGKRTKLYRFFEILPGFTSYMILILLVVFSLISPVLGSYYLLFIIATTLVKAVGITFRTVQGYQASKASEKVDWHQRFLDLYDPHAAYEKYHRKKSTEFGFDKHVRNLKMLATGRDLVVSEKMLDENGKVLKVEFPKPGDIYHAVIMVAYNEGLETLIPTVEAVKNTTFDNKKIILVFGYEERGGEAMKENAKQLYEKFKDDFYAFIPVMHPKDLKGEIQGKGPNLDYAAEELAKFLRKEKIDFANVIATSLDSDNKMHKSYLDNVAYEFVVHPNRQHLSYQPVSLFTNNIWETPAPMRIIAVSNSFFNIISSMRVHTLKNFASHSQPFLALSNMGYWSKLTIVEDGHQYWRSLFYFKGDYSVKPIHIPIYQDAVLENGLWKTLKAQFIQLRRWDYGASDVAYVGVRTFSKDRLERTGMKFWPLFVKFARLLEGHVTLASISPMVAFGGWVPKLLNA-SSKELLTFNLPNTISYVQLFASIGLMATILLSFGMLPKRPAHIKKPK-IFMLLQWLLMPVVAIIYQSFTAFYSQTRLMVGNYMEKFDVTKKVVKKK----------------------</t>
  </si>
  <si>
    <t>---------------------------MDIEIPLGKRTKKYRFLEMLPGLLSYGAIILLVVLSILSPVLASIYLLSIILAAFVKAIAISYRVITGYGNMEKASRVDWNGRLSDLEDPKEAYSRLRDNQSRELLYQQHVDNLRFMSAAED----------------GYYPKPSNIYNALIMPAYNESIEVIEPALKSVLDTTYDKKHLIVVFAYEERGGVDIDTTAKILKKKYGKYFHSFHIVKHPKDLPNEVVGKGGNITYAGKWLEQYLQQEEIAFSDVIVTTMDCDNKPHKYYFDYVTYEYITHEDRKHLSFQPICLFTNNIWDVPAPMRVVATGNSFWNIISSMRPYSLRNFASHSQPMNALVEMNFWSTRTIVEDGHQYWRSYFYFDGNYEVVPIFVPIYQDAVLSNGYKKTLKAQFVQLRRWSYGASDVAYVGNNVFNKNR----TVKFWPSLARFIRLLDGHVTQACIALIVAFGGWAPLVLNGEAARSVAAHQLPDTVSLIQQIAMVGILVSIFVSFKLLPPRPERYKKSRNVLMVLQWALMPVIAIVYSSMASYNAQTHLLLGKYLDKFDVTEKTTVEMNDQSRAQNKKKKDDHDASSSEG</t>
  </si>
  <si>
    <t>---------------------------MDIEIPLGKRTKKYRFFEILPGLLSYGAIILLIILSIVNPILASIYLLTIILVAFVKTIAISYRVVSGHRNMERASRVDWSRRLMDLESPKESYSRLRDIPSGALLYKQHLENLRFMSAAEE----------------GHFPKPGNIYNALIMPAYNESIEVIEPALKSVLETTYDKTRLIVVFAYEERGGAEIDKTAHILKEKYGKNFHSFHIVKHPKDLPNEVVGKGGNITYAGKWLQQYLQHEGIAFSDVIVTTMDCDNKPHKHYFDYLTYEYITHEDRKHLSFQPICLFTNNIWDVPAPMRVVATGNSFWNIISSMRPYSLRNFASHAQPMSALVEMNFWSTRTIVEDGHQYWRSYFYFNGNYEVVPMFVPIYQDAVLSSGYVKTLRAQFIQLRRWSYGASDVAYVGNNVFNKDR----KVRFLPSLARFIRLLDGHVTQACIALIVAFGGWAPLVLNGEAARSVAAHQLPDTVSLIQQVAMVGILVLIFVSFKLLPPRPERYKKRRNILMVMQWALMPVIAIVYSSMASYNAQTHLLFGKYLDKFDVTEKTTVEMNDQGRSRGNKKRGDRVSSAD--</t>
  </si>
  <si>
    <t>GC_00000076</t>
  </si>
  <si>
    <t>05C5B@bactNOG,0NDBM@firmNOG,0X1UP@negNOG,COG0549@NOG</t>
  </si>
  <si>
    <t>carbamate kinase</t>
  </si>
  <si>
    <t>04SF1@bacNOG,05C5B@bactNOG,0NDBM@firmNOG,COG0549@NOG</t>
  </si>
  <si>
    <t>05C5B@bactNOG,0ENN9@cloNOG,0NDBM@firmNOG,COG0549@NOG</t>
  </si>
  <si>
    <t>----MAKIVVALGGNALSRDGKATAKDQLEVANQTAKELAKLVAAGHQLVIVHGNGPQIGNI------------------------------------------------------------------------------------------------------------------------------------------------------------------------------------------------------------------------------------------------------------------</t>
  </si>
  <si>
    <t>GC_00000077</t>
  </si>
  <si>
    <t>05C9G@bactNOG,0ENVA@cloNOG,0NDBK@firmNOG,COG0358@NOG</t>
  </si>
  <si>
    <t>DNA primase is the polymerase that synthesizes small RNA primers for the Okazaki fragments on both template strands at replication forks during chromosomal DNA synthesis (By similarity)</t>
  </si>
  <si>
    <t>--MDAKEEIRSRLNIEDVIGEYVELKRAGRSYKGLSPFTGEKTPSFFVSPEKNIWHDFSSNKGGDVFAFVMEAEGMDFRQAMEFLARKAGVDLSEYQSAGAKKRNAYKKRLLAANELAARYFQQSLLRSQQAIEYVFKQRGLSRQTVQNFQIGYAPDSGTALLAALEKRGFTKREINDAGLLNRYGKDLFRGRMMIPLMDQGGQ-VIGFTGRIIGNVPNAPKYLNTPQTLLYDKGRHIFALSQAKEAIRKSGFVVMVEGNLDVVSSHQAGVAQTVATAGTSMTENHLKAVKRLTS-DVRLCYDSDKAGVAATERAIELASHEGVELTIISLPD-GAKDPDELIKSSVQAWREAVTRNEPAVEWVLRQHAGRCDLDTAVGRRTFTTAALRIVRGLADPVEREYYIKRIAAMSHTSEEAVRQKL----AGEPVKKQTFKPVVANTSIIKNEQAVLEDNILA--------------------LALYDARCLEELRRAGRQQWSSAERELLATVLLEEDDPQ--NRPKKLQKADIYVKMVSLRAEERYAAWDSGDRYIEMCHLLWEKENTHNKQTQQELLAK-LRDAEAAGDEAAARELRAALNNIIKEKARDKRRPSAEAI-------</t>
  </si>
  <si>
    <t>05C9G@bactNOG,0D1J9@chloNOG,0G71V@dehNOG,COG0358@NOG</t>
  </si>
  <si>
    <t>-MQDAKEEVRGRLAIEDIIGEYIELKRAGRNFKGLSPFTTEKTPSFFVSPEKNIWHDFSSNKGGDIFSFIMEVEGLGFREALELLARKANVDLSLYKTDKHRDIAKKKQRLFEINKWAAKFFQHQMINNRSAVEYIFKKRKINKNIAMRFSVGYAPNKNNILVDFLKKKGFTPQEISEAGLSNRFGGDLFKNRMMIPLMDVSGG-IVGFTGRIIEDDPNAPKYLNTPQTLLYDKSWHVFGLAQAKASIRQHDYAVIVEGNLDVVSSHQAGINYVVATAGTAMTIHHLKIIGRFSK-NIRLAFDSDKAGLAATERAISIAQEAGIDLSVISLPD-YAKDPDELIQRDPKLWQGAIDAYEPAVDWILRQYCKNNDISTAAGKRAYTTAGLAVIYNLQDPVERDHYLRKMAEKIETDIEVLRAKMKNNSDTEIAHRKVVK--VNPQHKSTQSEFELEDNLLA--------------------LGITNKYVCDLILDEPIEIFRGDNQYNLVNSLKNNL--------LDLQNPPEYVKILLLRADARYAGWNDQDCRNEASRLIRRIKDEYKKQKKELLTAA-LRDAEDVGDDAKTRELLKKIQALNKEIYSR----------------</t>
  </si>
  <si>
    <t>--MDAKEEVRARLNIEDVIGEYVQLKRAGRSFKGLSPFTSEKTPSFFVSPDKNIWHDFSSNKGGDVFAFVMEAEGMDFRQALEFLAKKAGVELSDYEPAHAKERAVRKKRLLIANQLAARFYQQCLLHNQHAMEYVFRVRSLSKQVVADFQIGYAPDSGEALVRALDKKGFSRRELNDAGLLNRFGGDMFRGRMMVPLMDSSGQ-VIGFTGRIIGDVPNAPKYLNTPQTLLYDKGRHIFALSQAKQAIRQAGFIVMVEGNLDVVSSHQAGIKNVVATAGTAMTEQHIRAVKRLTG-DVRLAYDGDKAGVAATERAITLASQAGVELTIISLPE-QYKDPDELIQADVSSWQRAIDTAEPAVDWILRQYASRLDLATAAGKRNFTTAALGVIRLLGDPVEQEYYLTRTAELAQTSVETVRAKF----AGGKTREKPLKPVAQSAQTANNDVYVKEDNALA--------------------LACCDLRCRDMLRHIDATHWHEASRRALALYLQSHDEL-IQVTPKELQEYDIYVKIVLLRAEERYGVWSGEDRQLAMRQLLQQIEHEHAKQTQDRLLAQ-LRDAEAAGDESAAERLRTALNNIIKEKVRGKR--------------</t>
  </si>
  <si>
    <t>04RD1@bacNOG,05C9G@bactNOG,0NDBK@firmNOG,COG0358@NOG</t>
  </si>
  <si>
    <t>-MQDAKEEIRARLPIEDVVSEYIELKRSGATLKGHSPWGVDKTPSFMVSPDKGIWHDFSANKGGDIFSFVMEVEGISFPEALEKLAAKAGVELKKY-SSGDMQVSRTKMKMREILELATKFYQACLVKNEKIRDYVFYQRNLDRNSILNFRIGYAPSGKDFLVNFLKKRGYKEAEIKEAGLMNRFGGDFFRGRMMIPFIDASSDNVIGFTGRIT--EAGEPKYLNTSETLLFNKGRFIFGLNLAKKAIRENGFCVIVEGNMDVISSHQAGVQEAVATSGTAMTENHLKILSRLTS-DIRLAYDGDAAGVAATERAILMASKLGISLSVVSDYG-KAKDPDELIRSAPEKWRECVMKPVPAIDWVLGKYEIKYNLRTGMGKKQYSDLAMKLIVEIQDPVERKHYEQMVARKLEVTVEDLKEK----------------KVQVETVRLKPVKEVNEAAGPS-----------------------------------ILKVLENDLLAILVYGGTAGAEIDL-EIPTDEVKLEE----LSLIFEEKFAKKSETELLKLSQELRQRYEVERNKEKKKQL----ILELESCEDEERMTEILKEIERLG----------------------</t>
  </si>
  <si>
    <t>05C9G@bactNOG,0CZMQ@chlNOG,COG0358@NOG</t>
  </si>
  <si>
    <t>-MNDAKEEVRARLNIEDVIGE--------------------------------------------------------------------------------------------------------------------------------YV-------------QLKRAGRNLKGLSP------------------------------FT------DERTPSFMVSPEKQIW----HDFSSGKGGDIF---TFVMMVEG-MDF--------------------RQSLEHLARKAGVDLTLFSNGD--GRTAKRRA----------------------RAREALKLAANFYQQNLVKNSLALDYVVK-------------KRRLN-------------------------------------------------------------------------------------------------------------------------------------------------------------------------------------------------------------------RQTIGDF-----------------------</t>
  </si>
  <si>
    <t>-------------------------------------------------------------------------------------------------------------RAREALKLAANFYQQNLVKNSLALDYVVKKRRLNRQTIGDFLIGYAPENGDTLTKALEKRGFSRQELADAGLSNRFGGDLFRGRMMVALSDGNGE-VVGFTGRIIRDDPRAPKYLNTPQTLLFDKSRHIFGLHQAKEAIRKSDIAVIVEGNLDVISSHQAGVKNVVATSGTAMTTQHLKSLSRLAG-RIRLAFDGDRAGVNATERAINLAQEVGVELEVVSLPD-GAKDPDELIQKDPALWQAAIDQSQPAVDWVIARYAEMENLQSAEGKRRFSTIALRIVRGLKDPVEQEHYLSVISEKTGASITALKAKL----SNEKVAEHQLKKAKIEKEKPTSVQDETEDILAG--------------------LAASEKSVRRWLAAVSGEMLDDDNARQLIGYLRKNPDADLGEVPLDLQKIEQYVKIVQLKSESRYANWEQKSLDEEMARLVRQITIKHRENKKNQLLTQ-LREAEASGDEVLSQNLRQSLNNLIKEKM------------------</t>
  </si>
  <si>
    <t>-MNDAKEEVRARLNIEDVIGEYVQLKRAGRNLKGLSPFTDERTPSFMVSPEKQIWHDFSSGKGGDIFTFVMLVEGMDFRQSLEHLARKAGVDLSLF-SGGDGRTAKRRARAREALKLAANFYQQNLVKNSAAREYAVKKRRLNRQTIGDFIIGYAPDQGDALTKALEKRGFSRRELADAGLVNRFGGDLFRGRMMVALSDGGGE-VVGFTGRIIRDDPRAPKYLNTPQTLLFDKSRHIFGLYQAKEAIRKSDAAVIVEGNLDVVSSHQAGVKNVVATAGTAMTLQHLKALSRLAG-RIRLAFDGDRAGVSATERAINLAQEIGVELEVVSLPD-DVKDPDELIQKDAALWKAAVERAQPAVDWVIARHAEMEDLATAEGKRRFSTTALRIVRGLKDPVEQEHYLAVISKKTGASITALKAKL----AGEKTVNQQLRKTKIDKEKPHPVQDETEDMLAG--------------------LAASEKTVRRWLAAISGEMLENNNARQLIGYLRENLDIDLSNIPQGLQKIEQYVKIVQLKSESRYANWEQKSLDEEMARLVRQITIKHRENQKNQLLTQ-LREAEAAGDEVLSQRLRQNLNQLIKEKM------------------</t>
  </si>
  <si>
    <t>MNNDAKEEIRAKLAIEEVIGEYVQLKRSGRYWKGLSPFTNERTPSFFVTPDRDIWHDFSSGKGGDIFSFIMEMEGLDFRGALELLARKAGVDLSKYQSGRARDNAQRKERYFQMNNLAVNYYQRQLVRSTKASDYANKKRRLSRETILEWGIGYAPERPD-LTGVLTRRNYHRDEMKQAGLLGYSGRELFFNRLMIPLRDRRGQ-VVGFTGRII--GAGEPKYLNTPDTLLFHKGQQLFGLSFAAQAIRQAGYSVIVEGNLDVITSHQAGIKNVVGVAGTALTVEHLKSLSRLSS-DIRFCFDSDKAGVAATEKAIKLAGSLELKLSVIDYSGSSAKDPDELIHQDPALWQRALTNYQPAVNWVRDYYLKTIGVDTVEGQKKVTDRTLSVISSLADPVEREGYIKELSAVVGISVSSLVDRLKMLQRGSTPSRRQLKQPRTKANIAEKRRFNYLDPILAYLGSHTDLQSKYLRYLPDEQLPEVDQLVKQWLSLT--ELWGDELIDRVAEAM-ERPGAELDQLDQVRTRLVQLMMVNDQAGSTIDGIKSEDDLLEYICYFERDYYLLRAKQLTSESMADGVAEAECSRLMTEATKARRLAERLSPSRNRRNGYAGLKEVLAESSDT</t>
  </si>
  <si>
    <t>05C9G@bactNOG,09A53@bctoNOG,0P8J0@flaNOG,COG0358@NOG</t>
  </si>
  <si>
    <t>-MNNAKEEVRARLNIEDVIGEYVHLKRAGRNLKGLSPFTDERTPSFMVSPEKQIWHDFSSGKGGDIFTFVMMVEGMDFRQALEHLARKAGVDLTLF-SNGDGRTSKRRARAREALKLAANFYQQNLVKNSVALDYVVKKRRLNRQTIGDFLIGYAPDKGDALTKALEKKGFSKRELSDAGLTNRFGGDLFRGRMMVVLSDGSGE-VVGFTGRIIRDDPRAPKYLNTPQTLLFDKSRYIFGLSQAKEAIRKNDTAVIVEGNLDVISSHQAGIKNVVATSGTAMTIQHLKSLSRLAG-RIRLAFDGDRAGVNATERAINLAQEVGMELEVVSLPD-GVKDPDELIQKDPNLWQMAIDKSQPAVDWVIARYAEMENLKSAEGKRRFSTIALRIVRSLKDPVEQEHYLSVISEKTGASITALKAKL----SNEKVAEHQLKKTKVDKEKPQPVQDETEDILAG--------------------LAASEKSVRRWLAVISGEMLDGDSARQLIGYLRKNPDLELSEVPLDLQKIEQYVKIVQLKSESRYANWEQKSLDEEMARLVRQITIKHRENKKNQLLTQ-LREAEASGDEVLSQDLRQSLNNLIKEKM------------------</t>
  </si>
  <si>
    <t>GC_00000078</t>
  </si>
  <si>
    <t>07EEM@bactNOG,0EPWV@cloNOG,0NDMT@firmNOG,COG0532@NOG</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</si>
  <si>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 (By similarity)</t>
  </si>
  <si>
    <t>------------MAENQDKVIQIAGSITVDELANALGLSVTFLIGELFKQGIVATINQRLDFDTASIIIEELELKNVRLERKN--TSTKTSDLRRELSDKAVVRPPVVAVMGHVDHGKTTLLDTLLHKKTVEGEAGGITQHISAYQLKHNERLITFLDTPGHEAFAAIRQHGAMLTDIVVIVVAADDGVKPQTVEAIKFAQSANAKIIVAINKIDREGADIPRTMADLA-QHGLNPEEWGGDITMVPISAKRGDNLEKLLDLILLTADIEELKADVQIPSEGLVIESHMEVGKGSVVNLLVTGGELKTGEFIVAGSAYGKIRTMLDFRGKPKGKATPSTPVTVTGFKELPNFGDKFIEVKDEKSARKMALLNAQNLVEESASANVTSSDLLRMMNNADNAKVFNVIIKGDVLGSVTSVVDSLKMIDTKGEVMLNIVSSGVGDITENDIYMAEGDNTVVYGFNVNVPTNIVKLAARDGVEIRNYKIIYELLDDAKTSMENLLDAEIVETEMGEMKIKGVFRTERTAIIAGGEVLTGLV--KKGLMGRVYHEKELIGEVEVDSVQKEKMDVNELVAGETGGIAFKLEKKLVIEVNDRVKFFTRELVKKKL-</t>
  </si>
  <si>
    <t>GC_00000079</t>
  </si>
  <si>
    <t>05VB6@bactNOG,0G63R@defNOG,COG1837@NOG</t>
  </si>
  <si>
    <t>UPF0109 protein</t>
  </si>
  <si>
    <t>MSTIDQEFVEYIVKSLVGHPDDVVVDRIVDEKDVLLTLTVNPEDLGRVIGRRGSTAQGLRTLLRALGAKNTAHYNLKIVNNDDREDADSAAVDNDVENATSDSVENDAENTETESDFAKKSRQELAELDDLDI</t>
  </si>
  <si>
    <t>MSTIDQQFVEYIVKSLVEHPDDVSVDRIVDEKGVLLTLTVNPGDLGRVIGRRGGTAQSLRTLLRALGTKNSARYNLKIVNNDNLDETVANVSSEEPVDG--ATTDTVENSTDEPSEFAKKSREELAELDDLDI</t>
  </si>
  <si>
    <t>MSTIDQQFVEYIVKSLVEHPDDVSVDRIVDEKGVLLTLTVNPGDLGRVIGRRGGTAQSLRTLLRALGTKNGARYNLKIVNNDNPDEAVANVSSEEPVDS--ATTDTVENSVDEPSEFAKKSREELAELDDLDI</t>
  </si>
  <si>
    <t>MSTIDQQFVEFIVKTLVSNPEKVAINRVIDEKGVLLSLSVDPEDVGRVIGRRGATAQSIRTLLRALGTKNDARYNLKIVNTDELDGEGEPTAAR-------SVADYDDEAEEENDGLAEKTRAELADLDDLEV</t>
  </si>
  <si>
    <t>05VB6@bactNOG,0GFI6@delNOG,0HGBY@dproNOG,17FPC@proNOG,COG1837@NOG</t>
  </si>
  <si>
    <t>MSTIDQQFVEYTVKALVGRPEDVVVDRTIDEKGVLLTLTVNPADLGRVIGKRGSTAQSLRTLLRALGAKNDARYNLKIVNNDGFSGERESNSYNDHA----SVDNSTDETVENESSYAENTRKELAELDDLDI</t>
  </si>
  <si>
    <t>04WNK@bacNOG,05VB6@bactNOG,0NNG4@firmNOG,COG1837@NOG</t>
  </si>
  <si>
    <t>MSTIDQQFVEYVVKALVGHPDDVAVEREIDEKGVLLTLTVNPEDLGRVIGKRGGTAQSLRTLLRALGSKNDARYNLKIVNNDGFTG-SQRYRHDDSSDE--VTEISTNESAESKSSYAENARKELAELDDLDI</t>
  </si>
  <si>
    <t>02G0H@aquNOG,05VB6@bactNOG,COG1837@NOG</t>
  </si>
  <si>
    <t>MSTIDQQFVEYVVKLLVMHPEDVVVEREIDEKGVLLTLKVNDADIGRVIGRRGFTAQSLRNLLRSLGVKNNARYNLKITNTTNSEDDSEKSSH--------SVDDSIDKTVEKHSNFADMSRKELAELDDLDI</t>
  </si>
  <si>
    <t>05VB6@bactNOG,0EVAZ@cloNOG,0NNG4@firmNOG,COG1837@NOG</t>
  </si>
  <si>
    <t>MSTIDQQFVEYTVKALVGHPEDVVVDRTIDEKGVLLTLTVNPADLGRVIGKRGSTAQSLRTLLRALGAKNDARYNLKIVNNDGFSGERESNSYNDHA----SVDNSTDETVENGSSYAENTRKELAELDDLDI</t>
  </si>
  <si>
    <t>GC_00000080</t>
  </si>
  <si>
    <t>05KBC@bactNOG,09FCU@bctoNOG,0PACP@flaNOG,COG0222@NOG</t>
  </si>
  <si>
    <t>Seems to be the binding site for several of the factors involved in protein synthesis and appears to be essential for accurate translation (By similarity)</t>
  </si>
  <si>
    <t>05KBC@bactNOG,09FCU@bctoNOG,1AK0Q@sphNOG,COG0222@NOG</t>
  </si>
  <si>
    <t>05KBC@bactNOG,0EU68@cloNOG,0NKQV@firmNOG,COG0222@NOG</t>
  </si>
  <si>
    <t>057AV@bacteNOG,05KBC@bactNOG,09FCU@bctoNOG,COG0222@NOG</t>
  </si>
  <si>
    <t>GC_00000081</t>
  </si>
  <si>
    <t>04TXB@bacNOG,08UZ0@bactNOG,0NI2G@firmNOG,COG0200@NOG</t>
  </si>
  <si>
    <t>Binds to the 23S rRNA (By similarity)</t>
  </si>
  <si>
    <t>08UZ0@bactNOG,0ET41@cloNOG,0NI2G@firmNOG,COG0200@NOG</t>
  </si>
  <si>
    <t>08UZ0@bactNOG,1DI2W@verNOG,COG0200@NOG</t>
  </si>
  <si>
    <t>-MKYNDLIVEANTRPTRAGRGIAAGRGKTAGRGTKGQKARTGHRKMPATFMGGQRAMMQAVPKLKGFKSIHAKAEVVYTDVLNALSGK-VDNFTLFEAGFITSPFVKIKIITRGELNSKIDLETQFISKSGLEMLKKAGGSFTKN---PVPKRLKKQND--------</t>
  </si>
  <si>
    <t>08UZ0@bactNOG,17CQT@proNOG,COG0200@NOG</t>
  </si>
  <si>
    <t>GC_00000082</t>
  </si>
  <si>
    <t>0822Y@bactNOG,0D2WB@chloNOG,COG0356@NOG</t>
  </si>
  <si>
    <t>it plays a direct role in the translocation of protons across the membrane (By similarity)</t>
  </si>
  <si>
    <t>0822Y@bactNOG,0D2PP@chloNOG,0D6FV@chlorNOG,COG0356@NOG</t>
  </si>
  <si>
    <t>-----------------------------MMQRFAS----AGPHISVKADEVAN------------------------------VLGVSITNS------------------HMLGALGLIVLVWLMFRTRAAVLGKKKHNFATKLVHWTFDGLYNTVRQVIPDETWARRVAPLCITIFFFVVAQYWLGLLPIVGPITV--GSHGTPLFRGGVADLNMTFGLAIVTIIAAQVYAFKYLGFKGNMGRYFVNPLRDPIMAFVGILELVAEFSRLLGLSFRLFGNVLAGEVLLIMIA----------------------------------------------------------------------</t>
  </si>
  <si>
    <t>-------------------------MMTDMPVTFAA----ANLHIDIKAESIFH------------------------------IGEFPVTNS------------------MLMGVFGYALVIWLFFAVRRSIKTGKK-GYITSAVAWVFEMLYGTVRQVIQNDKIAKKVAPLAITMFFVILINYWMGILPGVGTITV--NG-GTPLFRGLVADLNVTFGLAIISMVMAQVYAAKVHGFFGNIGRYIRNPLKDPVGSMEGILELIAEFSRMLALSLRLFGNVFAGEVLLVSVSYVAAYFASIAMLPFMIFELFIGTIQAYVFFMLTTVFISLGLASHDENDSSSD---HSPADNKKLAAEG--</t>
  </si>
  <si>
    <t>MIAAGFGLGIAVSGAGTMISDGAGAAADTATATFAA----TGPHISVKADTVAT------------------------------IGGFTVTNS------------------QVLCAFGLIVLVWLMFRMRLAVLGRRKHTFATRLMQWTFEGLYNTVKQVVQDEAWARRVAPLTITIFFFVVAQYWLGLLPVVGPITV--GEHGTPLLRGGVADLNMTFGLAIVTIVAAQVYAFKYMGFRGNMGRYFVNPLRDPIMSFVGILELVAEFSRMLGLSFRLFGNVLAGEVLLIMIAYLTQVISPMALQPFYFFE----------------------------------------------------</t>
  </si>
  <si>
    <t>-----------------------------MLLQIAN----ATPHIDIAAEEVFR------------------------------IGFIPVTNS------------------MILNIFSLFLTAFIFLKISKELKNQKRRGFVSRLFIWIYSALRKQVFEIIPDRNIARIVAPIPITMFFFIMISYYLGILPIVGTISVGNGDHMVHLFRGPASDLNFTLGLAIVSIVGAQIYAIKVHGFFGNLSRYIRNPLTDPAGAFEGLLEIIAEFSRMISLTLRLFGNVFAGEILITMIAFLSGYGSPIALPIFYLFELFIGAIQSYIFFMLTTIFTSLGVAHLEHSETSSSDTQKMEGEVIKTSKQNN-</t>
  </si>
  <si>
    <t>-----------------------------MIDYMAS----AGPHISVKVDEVFN------------------------------VAGVSITNS------------------HLMGFLGLIVLVWAMFRTRAAVLGKKKHNFITRLIQWTFDGLYNTVCQVIPDRK----------------------------------------------------------------------------------LHNFSDDCFAETGNSKNVEE------------------------------------------------------------------------------------------------</t>
  </si>
  <si>
    <t>GC_00000083</t>
  </si>
  <si>
    <t>05C5U@bactNOG,153UC@plaNOG,COG0178@NOG</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</si>
  <si>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 (By similarity)</t>
  </si>
  <si>
    <t>----------------------MSDSIKITGARQNNLKNVSLEIPRDKFVVVTGLSGSGKSSLVFDTIYAEGQRRYVESLSSYARQFLGIMDKPDVDSIDGLSPAISIDQKSTSRNPRSTVATVTEIYDYLRLLFARVGVPHCPALLPDGKRCGKPVQRRTAQSIIDEIMKLPEGAKLMILAPIVNQKKGEFQHIPEQYMRSGFARARVDGVIYALDEFPELQKNYKHDIELVVDRLVMRPDMISRVSQSVEQSLELAGGIVKVLNADSG--------------EILTYSQRYACVDHPGEEIPELEPRLFSFNAPQGACPVCTGLGTRMEIDPSLVFNKNLTIAEGAIRPFNRFSVDAWYMKRLEAVAAEHGFSLHVPVRELSDDVRKLLMYGTGEQKYRVELGNGRHYDSTFEGIIPNLERRHRETDSDFMRKDIERFMRERKCTACKGARLKPVVLAVTVSGLSIMDICNLDVENALD-VF-SQLKFDDNEMKIVKLVVKEINARLGFMNNVGLNYLELGRAANTLSGGEAQRIRLATQIGSGLQGVLYVLDEPSIGLHQRDNDRLIKTLKHLRDLGNTVLVVEHDEETIAAADFLVDVGPGAGVHGGEIVAAGTPAEVAQNPASITGRYLSGAEKISVPKKRRAVEKDRKLVVRGAKENNLKNIDVEFPLGVMTLVTGVSGSGKSTLVNDIVANELTARLHRAQTVPGDHDRIDGVKQLDKAIVIDQSAIGRTPRSNPATYTGVFTQIRELFANTPEANIRGYKAGRFSFNVKGGRCENCQGDGVIKIEMHFLPDVYIQCPECHGKRYNREALEIKYKGKTISDILEMTVEQACEFFTNIPAISRKLETINEVGLGYVKLGQPATTLSGGEAQRIKLAAELSRRSTGKTLYILDEPTTGLHTADVRKLLEILQKLVDGGNSMIIIEHNLEVIKCADWIIDMGPEGGQGGGRVVVAGTPEDVAKNPESQTGKYLQKLL-</t>
  </si>
  <si>
    <t>----------------------MPEVIKIVGAKEHNLKNINVEIPRDKLVVITGLSGSGKSSLAFDTIYAEGQRRYVESLSSYARQFLGIMDKPDVESIDGLSPAISIDQKSTSRNPRSTVATVTEIYDYLRLLFARIGVPHDPI-------TGREVTRRTKDDIVDEIMRINMGERLILLAPVAKDKKGEFAHIPEQYRRSGFARARVDGVIYALDEFPELKKNDRHNIEIVVDRIIMAADMRGRVAQSVEQALEVGNGIIGVLYADTD--------------ELKILSQRYASIDNPDIEIPELEPRLFSYNTPQGACPNCTGLGSRLEIDPSLVLNNNLTISEGAIRPYNRINVDNFYMKKISAVAEFNGFSIRTPIKDLSDEARQKIMYGTGDQKYKIGLGNGRHYFTTYEGVVPNLERRWKETDSEFMRKDIERFMRERKCTTCNGARLKPIVLAVTVHGYNIMDVCNLSIDDAID-FF-NSLELTDKEKNIANLILKEITARLKFMSDVGLNYLELSRAANTLSGGEAQRIRLATQIGSGLQGVLYVLDEPSIGLHQRDNDRLIATLKHLRDLGNTVLVVEHDEDTIRAADFLLDIGPGAGVNGGNIIAAGTPSQVAKNKDSITGKFLSGLEKITVPKKRRKIEKDRKLIIKGARENNLKNINIEIPLGVMTVVSGVSGSGKSTLVNDIIAKELSARLNRANAVSGEHDSIEGINFLDKSIVIDQSPIGRTPRSNPATYTGVFTQIRELFAGTPEANVRGYKAGRFSFNVKGGRCENCQGDGVIKIEMHFLPDVYVVCDVCGGKRYNREALEIKYKNKTINDVLQMTVENANKFFENVPAIHRKLQTLVDVGLGYITLGQPATTFSGGEAQRIKLATELSRRSTGKTLYILDEPTTGLHSADVKRLLSILQQLVEGGNSMIIIEHNLDVIKSADHIIDMGPEGGAAGGMVVAEGTPESISKNRQSYTGKYLKTLL-</t>
  </si>
  <si>
    <t>---------------------------------------------------------------------------------------------------------------------------------------------------------------------------------------------------------------------------------------------------------------------------------------------------------------------------------------------------------------------------------------------------------------------------------------------------------------------LKPVVLAVTVNGLSIMDMCNLDVANALD-LF-SKLKFSESEMHIVRLILKEIAARLGFMNNVGLNYLELSRAANTLSGGEAQRIRLATQIGSGLQGVLYVLDEPSIGLHQRDNDRLIATLKHLRDLGNSVLVVEHDEDTIAQADYLVDIGPGAGVHGGEVVAAGTPAEVAKNPVSITGRYLSGVEKIAVPKKRRTVQKDRKLVVRGARENNLKHIDVEFPLGVMTLVTGVSGSGKSTLVNDIVANELTARLHRAQAVPGAHERIDGINQLDKAIVIDQSAIGRTPRSNPATYTGVFTQIRELFANTPEANIRGYKAGRFSFNVKGGRCEHCQGDGMIKIEMHFLPDVYVQCPECHGKRYNREALEIKYKGKTISDILNMTVEQACDFFANVPAIARKLQTINEVGLGYVKLGQPATTFSGGEAQRIKLATELSRRSTGKTLYILDEPTTGLHTADVKKLLDILQKLVDGGNSMIIIEHNLEVIKCADWIIDMGPEGGQGGGMVVASGTPEDVAKSPESFTGKYLKKLL-</t>
  </si>
  <si>
    <t>---------------------MSDNVIKIIGAREHNLKNIDVEIPRDKLVVITGLSGSGKSSLAFDTIYAEGQRRYVESLSSYARQFLGLMEKPDVDQITGLSPAIAIDQKSTSRNPRSTVATVTEIYDYLRLLFARVGTPHCPV-------CNKEVKARSSQSIIDEILNLPEGDRYYILAPIVKDKKGEFIHVPEQYMRLGFARVRVDGVVYALDEFPDLEKNKRHNIEIVIDRVLLSKSIESRLSQSIEQALETGSGFFMLLNAETN--------------KITTYSKSFACPDHPEIEIPNLEPRLFSFNSPIGACPTCSGLGFRMEVDPSLVLNPNLTISEGAIRAYNRANVDSWYITKIAAVGERFGFSVREPVRNISDENIFRILYGTDKEIYKLKLHNGRTYNATYEGVIPNLERRYRESDSEFIRKDIERFMRELECSTCHGKRLKSVVLAVTVFGKSIIDIVSMSVSELLAVLYEDADKLSLDQKKIADSIIKEIHSRLSFMQDVGLGYLTLARAANTLSGGEAQRIRLATQIGAGLQGVLYVLDEPSIGLHQRDNDRLISTLKHLRDLGNTVLVVEHDEDTIRQADYLLDIGPGAGEHGGYVVASGTPEVVSKNEDSITGRYLSGKDKIPVPKNRRKIDSDRKLIVKNAYENNLKNIDVEIPLGVMTVVTGVSGSGKSTLVNDIIANELQARLMRAKTIAGHHDDILNINLLDKAVVIDQSAIGKTPRSNPATYTGVFTAIRELFASTPEANIRGYKAGRFSFNIKGGRCENCQGDGIIKIEMHFLPDVYTTCSECHGKRYNKEALQVTYKGKNISDVLEMTVSEATEFFSNLPNIHRKLSVLKEVGLGYIRLGQSATTFSGGEAQRIKLATELAKKPTGKTIYILDEPTTGLHSADVKKLLAILNKLVDNKNTVLIIEHNLDVIKTADHIIDLGPEGGANGGTILATGTPEKIAESKNSYTGKYLRKLLK</t>
  </si>
  <si>
    <t>MEETTKNKGLLSPGGKALLKDNPDNYIKIRGARQNNLKNIDLDIPRDKLVVITGLSGSGKSSLAFDTIYAEGQRRYVESLSSYARMFLGVMDKPDFDTITGLSPAISIDQKSTSRNPRSTVATVTEVYDYLRLLFARVGVPHCPI-------CHREVSKRSVEDIVNEVMKLPIGSKLMLLAPIVQQKKGEFLHISEQYLQKGFSRVRVDGVVYALDEFPNLEKQERHDIELVVDRFILNPELYSRISSSIEQALDLGQGLIMLLKINDNSSTIEGKNLGKSNTEVLTYSQRYACPVHPDELIPELEPRLFSFNAPQGACPTCTGLGTRMEIDPNLVFNQNLTIAEGGIRPFNRVQSDSWWLKRLSAVAARYGFSIHVPIRELTEEQKHLILYGTGNEKYEVK-------------------------------------------------------------------------------FY-------------------------------------------------------------------------------------------------------------------------------------------------------------------------------------------------------------------------------------------------------------------------------------------------------------------------------------------------------------------------------------------------------------------------------------------------------------RHQMD------------------------------------------------</t>
  </si>
  <si>
    <t>---------------------------------------------------------------------------------------------------------------------------------------------------------------------------------------------------------------------------------------------------------------------------------------------------------------------------------------------------------------------------------------------------------------------------------------------------------------------------AVTIHGLNINDFCNLDVDAMLD-VLSQDLEFTEAEALIARPILKVIRERVKFMQDVGLGYLELSRAANTLSGGEAQRIRLATQIGSSLQGVLYVLDEPSIGLHQRDNDKLISTLRHLRDLRNTVLVVEHDEDTMMSADYLVDIGPGAGARGGQVISAGTPEEIAHDSDSLTGKYLSGAKKIPVPKTRRKPKLNQYLTVVGARENNLKNLTVKFPLGVMTVVSGVSGSGKSTLVNEILANELLARLHRAQTVAGEHERIDGIDNLDKCIVIDQSPIGRTPRSNPATYTGVFTAIRELFAAQPEAEIRGYKAGRFSFNVKGGRCETCQGDGVNKIEMHFLPDVYVTCPTCHGKRYNREALEVKYKGKDISDVLNMTIDEAVEFFENIPAIANKLKTIQEVGLGYIRLGQSATTFSGGEAQRIKIATELSRRSTGKTLYILDEPTTGLHTDDVNRLLKILDRLVAGGNTMIIIEHNLHVIKSADWIIDMGPEGGQHGGQIIAEGTPEEIAKNDQTPTGIYLREFLK</t>
  </si>
  <si>
    <t>----------------------MTEVIRVKGAREHNLKNVDIEIPRDQLVVITGLSGSGKSSLAFDTIYAEGQRRYMESLNSYARQFLGTMDKPDVDSIEGLSPAISIDQKSTSRNPRSTVATVTEIYDYLRLLFARIGVPHCPI-------CGNEVTRRTTEVIIDEILRQFVDKRILLLAPIVKNKKGEFAHIPEQYQRLGYARVRVDGVVYALDEFPELQKSYKHNIELVVDRLALTAEMRSRLSQSVEQALDLGQGVIEVLDADSD--------------EVKTFSQRYACVDHPDVDIPELEPRLFSFNAPQGACPVCTGLGSRLEVDPELVFNNNLTISEGAIRPYNRMNSDAWNMKRLASVAEAHGFSLKVPVGKLSDDAKHKILYGTGDQKYRVDLGGGRHYDTTYEGVIPNLERRWKETDSDFMRRDIERFMRERDCYACKGARLKPVVLAVTVHELNIVDVCDLSVDDALD-LFDNKLQLTEQEMTIARLIVKEIKSRLAFMSNVGLNYLELSRAANTLSGGEAQRIRLATQIGAGLQGVLYVLDEPSIGLHQRDNDKLIDMLKRLRDLGNSVLVVEHDEDTIRQSDFLVDMGPGAGVNGGQVVAMGTPEIVAKNENSITGRYLSGAEKIAVPKKRRKVVKDRKLIVRGARENNLKNIDIEFPLGLMTVVSGVSGSGKSTLVNDIVARELAAELNRATTAPGLHDAIEGVNLLDKAIVIDQSPIGRTPRSNPATYTGIFTPIRELFASTPEANVRGYKSGRFSFNVKGGRCENCQGDGVIKIEMHFLPDVYVQCDECHGKRYNREALEIKYKDKTIADVLDMTIDQAAEFFDSVPNIARKLQTLVEVGLGYIKLGQPATTFSGGEAQRIKLATELSKRSTGKTMYILDEPTTGLHSADVKRLLGILQQLVEGGNSMIIIEHNLDVIKSADWIIDMGPEGGIGGGTVVACGTPEDIAKVPNSFTGKYLKKML-</t>
  </si>
  <si>
    <t>05C5U@bactNOG,1AMJH@spiNOG,COG0178@NOG</t>
  </si>
  <si>
    <t>-------------MKNRYNVAVMVEFIRVKGAREHNLKNIDVEIPRDKLVVITGLSGSGKSSLAFDTIYAEGQRRYVESLSSYARQFLGIMDKPDVDSIEGLSPAISIDQKSTSRNPRSTVATVTEIYDYLRLLFARVGTPHCPALKPDGTRCHKPVSRRTAEAIIQEIAKQYDGKRLLLLAPIVKNKKGEFAHIPEQYRRLGYARVRVDGVVYALDEFPQLQKSYKHSIELVVDRLAMNSDLTSRLSQS------------------------------------------------------------------------------------------------------------------------------------------------------------------------------------------------------------------------------------------------------------------------------------------------------------------------------------------------------------------------------------------------------------------------------------------------------------------------------------------------------------------------------------------------------------------------DCADSLRR----------------------------------------------------------------------------------------------------------------------------------------------------------------------------</t>
  </si>
  <si>
    <t>----------------------MAEVIRVKGAREHNLRNVDIEIPRDKLVVITGLSGSGKSSLAFDTIYAEGQRRYMESLNSYARQFLGTMDKPDVDSIEGLSPAISIDQKSTSRNPRSTVATVTEIYDYLRLLFARIGVPHCPV-------CGNEVTRRTAETIIDEILRQFVDKRILLLAPIVKNKKGEFAHIPEQYQRLGYARVRVDGVVYALDEFPELQKSYKHNIELVVDRLALSGEMRSRLSQSVEQSLELGQGVLEVLEADSG--------------DVKTFSQRYACVDHPDVDIPELEPRLFSFNAPQGACPTCTGLGSRLEIDPELVFNNNLTISEGAIRPYNRMNSDAWNMKRLASVSEAHDFSLRVPVGKLPDDAKQKILYGTGDQKYRVELGGGRHYETTYEGVIPNLERRWRETDSDFVRRDIERFMRERDCYACRGARLKPAVLAVTVHDLNIVDVCDLSVDDALD-LF-NKLNLTEQEMAIARLILKEIKSRLTFMSNVGLNYLELSRAANTLSGGEAQRIRLATQIGAGLQGVLYVLDEPSIGLHQRDNDKLIDMLKRLRDLGNSVLVVEHDEDTIRQSDFLVDMGPGAGVNGGRVVATGAPDVVAKNQDSITGRYLSGVEKIAVPKKRRKIMKDRQLVVRGARENNLKNIDVAFPLGLMTVVSGVSGSGKSTLVNDIVARELAARLNRSTTAPGLHKTIDGVNLLDKAIVIDQSPIGRTPRSNPATYTGIFTPIRELFASTPEANVRGYKAGRFSFNVKGGRCENCQGDGVIKIEMHFLPDVYVQCDECHGKRYNREALEIKYKDKTIADVLDMTIDQAASFFDSVPNIARKLQTLVEVGLGYIKLGQPATTFSGGEAQRIKLATELSKRSTGKTMYILDEPTTGLHSADVKRLLGILQQLVDGGNSMIIIEHNLDVIKSADWVIDMGPEGGIGGGTVVASGTPEDITKAPESFTGKYLKKML-</t>
  </si>
  <si>
    <t>GC_00000084</t>
  </si>
  <si>
    <t>05CAV@bactNOG,0GANJ@delNOG,0HCMS@dproNOG,16QAF@proNOG,COG0539@NOG</t>
  </si>
  <si>
    <t>thus facilitating recognition of the initiation point. It is needed to translate mRNA with a short Shine-Dalgarno (SD) purine-rich sequence (By similarity)</t>
  </si>
  <si>
    <t>05CAV@bactNOG,0G7KE@deiNOG,COG0539@NOG</t>
  </si>
  <si>
    <t>-----------------------------------MADAKKVTMDELLANAGDSIKKAATGDVVSGTVLSVKKHEILIDLGAQGVGLVPRREASFARNLEEGAEVTASVIDSEMEDGMVLLSLRKAVKDKGWDEIQAKLDASEIVEVTPFDANRGGLLVEYEGIRGFLPVSQLSAEHYPRVGSADKDEILQRLNSLVGKGIKVRILDASKKDNKLIFSEKEAVKDGLAARFAELHVGDTVEGVVTGVVDFGVFVNVEGIEGLVHISEISWERVNNPSDYVKVGDTIKAKIIAIDKERLSLSIKQLVADPWLSEVENLKKGSKVEGTVTRITPFGAFVQISPAVEALVHVSELGEGNDVDPEKIFTLNERKNFKVLDIDREGRKISLSVAK------</t>
  </si>
  <si>
    <t>GC_00000085</t>
  </si>
  <si>
    <t>05CFG@bactNOG,0GAM9@delNOG,0HBVA@dproNOG,16R77@proNOG,COG0443@NOG</t>
  </si>
  <si>
    <t>Acts as a chaperone (By similarity)</t>
  </si>
  <si>
    <t>----------------MGKIIGIDLGTTNSAFAYMLAGKPEVIANAEGNRTTPSVVAINKKGERLVGQVAQRQRVTNPKNTIYGVKRLIGRKFNDKEVQKDLDIMPYQIVKKGTGVAVKMGDKEYTPEEVSAMILSKIKADAEAFLGEKVTEAVITVPAYFDDSQRQATKDAGKIAGLEVKRIINEPTAAALAYGLEKGKNDETIVVFDLGGGTFDVSILELGDGVFEVKATNGDTHLGGEDFDNVIVNYFLDDFKSKEGIDLRKDNAAMQRLKDEAEKAKKELSTVTEYEVNIPFITADADGPKHFELSLTRAKLEDLVKDLLARLDGPVEKALKDAKLSKSDIQNVVMVGGMTRMPAVVERVKKLFGKDPMQGVNPDEVVAVGAAIQGGVLAGDVKDVLLLDVTPLSLGIETMGGVSTKLIERNTTVPTSKSEVFSTAADNQPQVEIHVLQGEREFANDNKSLGRFVLDGIAPAPRGVPQIEVTFNIDANGILNVTAKDKGTGKEQSITIQNSGNMSKEDIEKAQKEAELHADEDKKKRETVDAKNQLENAIYQAKKMPDEFKDKISDDDKKAIDEAVKEAEKHKDAD--DKDELEAAAKALQDAIMPIGAKMYQQAAE--DKKADESK---DDKKSDKDEPVEGEVVDEK--</t>
  </si>
  <si>
    <t>----------------MSKIIGIDLGTTNSAFAHMVAGKPEVIANAEGNRTTPSVVAVSKKGDRLVGQIAQRQRVTNPKDTIYGVKRLIGRKFSDKEVQKDIDILPFAIEKAGSGVKVKMGDKSYSPEEISAMILAKIKADAEAYLGEKVTEAVITVPAYFDDSQRQATKDAGKIAGLEVKRIINEPTAAALAYGLEGGK-DEKIAVFDLGGGTFDVSILELGDGVFEVRSTNGDTHLGGEDFDNKIVNHFLDVFKKEEGIDLRNDKAAMQRLKDEAEKAKKELSSTNQTEINLPFITADEEGPKHFEYTLTRSKLEELVKDLIDRLADPVEKALKDAKLTAKDIDSIVLVGGMTRMPAVIEKVKQIFGKDPMQGVNPDEVVAIGAAVQGGVLAGDVKDVLLLDVTPLSLGIETMGGVSTKLINRNSTIPTSKSETFSTAADNQPQVEIHVLQGEREMAADNKSLGRFILDGIAPAPRGVPKIEVTFSLDANGLLNVTAKDKGTGKEQSITIQESGNMSKEDIEKAQKEAEIHAEEDKKKRESVDARNTLENAIYQAEKMPNEYKDKISDEDKKTIVSAVEDAKKVKDDDKADKDALEKATKTLQDTIMPIGAKLYQAANE--EKSADDSKSQNDSKKRDKDEPVEGEVVDNK--</t>
  </si>
  <si>
    <t>----------------MGKIIGIDLGTTNSAFAYLVAGKPEVITNAEGNRTTPSVVAINKKGERLVGQVAQRQRVTNAKNTIYGVKRLIGRKFSDKEVQKDLDIMPYKIVKKGSGVAVEMGGKEYTPEEVSAMILSKIKADAEAFLGEKVTEAVITVPAYFDDSQRQATKDAGKIAGLEVKRIINEPTAAALAYGLEKGKNDETIVVFDLGGGTFDVSVLELGDGVFEVKSTNGDTHLGGEDFDNAIVNYFLDDFKSKEGIDLRKDNAAMQRLKDEAEKAKKELSSTTEYEVNIPFITADADGPKHFELSLTRAKLEDLVKDLLDRLDGPVEKALKDAKLSKSDINNVVMVGGMTRMPAVVERVKKLFSKDPMQGVNPDEVVAVGAAIQGGVLAGDVKDVLLLDVTPLSLGIETMGGVSTKLIERNTTVPTSKSEVFSTASDNQPQVEIHVLQGEREFANDNKSLGRFILDGIAPAPRGVPQIEVTFNIDANGILNVTAKDKGTGKEQSITIQNSGNMSKEDIEKAQKEAELHADEDKKKREAIDAKNQLENAIYQAKKMPDEYKDKISDDDKKAIEDAVKEAEKHKESE--DKDELEAALKALNDAIMPIGAKMYQQAAN--DKKADESKS--DDKKSDKDEPVEGEVVDEKK-</t>
  </si>
  <si>
    <t>----------------MGKIIGIDLGTTNSAVAYMLAGKPEIITNKEGNRTTPSVVAVNKNGERLVGQVAQRQRVVNPKNTIYGVKRLIGRKFKDSEVQKDINIVPYDIVAKGQNVAVKMGDKEYTPEEVSAMILSKIKADAESYLGEKVTEAVITVPAYFDDSQRQATKDAGKIAGLEVKRIINEPTAAALAYGLENGKNDQTIAVFDLGGGTFDVSILELGDGVFEVKSTNGDTHLGGEDFDNRIVNHFIDEFKKQEGIDLTNDSAAMQRLKDEAEKAKKELSSTSEVDINLPFITADASGPKHFEYKLTRTKLEEMVSDLIDRLAEPVEKAMKDAGLEFKDINEVVLVGGMTRMPAVQEKVKQLFGKEPMKGVNPDEVVAVGAAIQGGVLTGDVKDVLLLDVTPLSLGIETMGGVSTKLIERNSTVPVSKSQVFSTAADNQPQVEIHVLQGEREMANDNKSLGSFVLDGIAPAPRGVPQIEVTFNIDANGILNVSAKDKGTGKEQSITITDSGNMSKEDIEKAQREAEAHAEEDKKKREAIDARNNLESAIYQAKKMPDEFKDKITDEDKKAIEDAVKAAEEKLTSE--SKDELEAAAKALQDAIMPIGAKMYQEASK--EQSTDAKS---EDK---KDGPVEGEVVDEDKK</t>
  </si>
  <si>
    <t>----------------MSKIIGIDLGTTNSAFAYMVAGKPEVITNAEGDRTTPSVVAVTKKGDRLVGKVAQRQRVTNPKNTIYGIKRLIGRKFDDKEVQRDLDIMPYKIVKKGNGVAVEMDGKEYTPEEISAMILSKIKADAEAFLGEKVTEAIITVPAYFDDSQRQATKDAGKIAGLEVKRIINEPTAAALAYGLEK-KSEEKIVVFDLGGGTFDVSILELGDGVFEVLSTNGDTHLGGEDFDNLIVNFLCDKFKEESGIDVKKDAAAMQRIKDEAEKAKKELSSAKETEINLPFLSADADGPKHFEYTLTRSKMEELVSPLIERLADPVHKALKDAKLSTSDINEVVMVGGMTRMPAVVEKVKELFGKEPMQGVNPDEVVAVGAAIQGGVLQGDVKDVLLLDVTPLSLGIETMGGVSTKLIDRNTTIPTSKSETFSTAADNQPQVEIHVLQGEREMASDNKSLGRFVLDGIAPAPRGVPQIEVTFNIDANGILNVTARDKGTGKEQSITIQNSGNMSKEDIEKAQKDAELHADEDKKKREAIDAKNHLEQAIYQYEKMPDEFKDKISDEDKETIKKAVEEAKEVLKDTNAEASKYEEAAKELANKVMPIGAKLYQANSA--DQANPEAG------KTNPDEPVEGEVVDK---</t>
  </si>
  <si>
    <t>----------------MGKIIGIDLGTTNSAFAYMLAGKPEVISNAEGNRTTPSVVAVNKKGERLVGQVAQRQRVTNPKNTIYGVKRLIGRKFDDKEVQKDLDIMPYKIVKKGTGVAVEMGDKEYTPEEVSAMILSKIKADAEAFLGEKVTEAVITVPAYFDDSQRQATKDAGKIAGLEVKRIINEPTAAALAYGLEKGKNDETIVVFDLGGGTFDVSVLELGDGVFEVKATNGDTHLGGEDFDNAIVNYFLDDFKSKEGIDLRKDNAAMQRLKDEAEKAKKELSTVTEYEVNIPFITADADGPKHFEMSLSRAKLEDLVKDLLDRLDGPVEKALKDAKLSKSDINNVVMVGGMTRMPAVVERVKNFFGKDPMQGVNPDEVVAVGAAIQGGVLAGDVKDVLLLDVTPLSLGIETMGGVSTKLIDRNTTIPTSKSEVFSTAADNQPQVEIHVLQGEREFANDNKSLGRFVLDGIAPAPRGVPQIEVTFNIDANGILNVTAKDKGTGKEQSITIQNSGNMSKEDIEKAQKEAELHADEDKKKRETVDTKNQLENAIYQAKKMPDEFKDKISDDDKQAIEKAVEEAEKHKDSE--DKDELDATIKALNDAIMPIGAKMYQQSAD--DKKADEA----GDKKSDKDEPVEGEIVDEK--</t>
  </si>
  <si>
    <t>----------------MGKIIGIDLGTTNSAFAYMLAGKPEVIANAEGNRTTPSVVAINKKGERLVGQVAQRQRVTNPKNTIYGVKRLIGRKFTDKEVQKDLDIMPYKIVKKGAGVAVEMGGKEYTPEEVSAMILSKIKADAEAFLGEKVTEAVITVPAYFDDSQRQATKDAGKIAGLEVKRIINEPTAAALAYGLEKGKNDETIVVFDLGGGTFDVSILELGDGVFEVKATNGDTHLGGEDFDNVIVNYFLDDFKSKEGIDLRKDNAAMQRLKDEAEKAKKELSTVTEYEVNIPFITADADGPKHFELSLTRAKLEDLVKDLLARLDGPVEKALKDAKLSKSDIQNVVMVGGMTRMPAVVERVKKLFGKDPMQGVNPDEVVAVGAAIQGGVLAGDVKDVLLLDVTPLSLGIETMGGVSTKLIERNTTVPTSKSEVFSTAADNQPQVEIHVLQGEREFANDNKSLGRFVLDGIAPAPRGVPQIEVTFNIDANGILNVTAKDKGTGKEQSITIQNSGNMSKEDIEKAQKEAELHADEDKKKRETVDAKNQLENAIYQAKKMPDEFKDKISDDDKKAIDEAVKEAEKHKDAD--DKDELEAAAKALQDAIMPIGAKMYQQAAE--DNKDDEST---GDKKSDKDEPVEGEVVDEK--</t>
  </si>
  <si>
    <t>----------------MSAIIGIDLGTTNSAFAYLVAGKPEIITNKEGNRTTPSVVAINSKGERLVGQVAERQRVVNAENTIYAIKRLIGRRFKDPEVQNDIKIMPYKIVNNKGNAAVELQGKVYSPEEISAMILSKVKADAEKYLGQPVTEAVITVPAYFDDSQRQATKDAGKIAGLEVKRIVNEPTAAALAYGLEK-NNDEKIVVFDLGGGTFDVSILELGDGVFEVKSTNGDTHLGGEDFDNRIVNHFLDKFKNDTGIDLSGDKAAMQRLKDEAEKAKKELSTTTEYEVSLPFITADANGPKHFETKLTRAEMIDWCSDLIDRLAGPCDKAMKDAGIKPADIGHVVLVGGMTRMPAVVDKAKSIFKKDPMAGVNPDEVVADGAAIQGGVLSGDVKDVLLLDVTPLSLGIETMGGVSTKLIERNSTIPTSKSQVFSTAADNQPQVEINVLQGEREFANDNKSLGRFILDGIAPAPRGVPQIEVTFNIDANGILNVSAKDKGTGKEQSITIQNSGNLSKEDIAKAQAEAEAHAEEDKQKREMTDARNTLESMIYQAKKMPDEFKDKITEDDKKALTEAAAEAEKHLKAE--SKDELESATKELSEKMQSIGAKLYQAAAESAKQSGDQKP---GESGGADGDTVEGEVVDKK--</t>
  </si>
  <si>
    <t>05CFG@bactNOG,0FJJY@cyaNOG,COG0443@NOG</t>
  </si>
  <si>
    <t>MDIRKTRCDHNRKGNHMGKIIGIDLGTTNSAFAYMLAGKPEVIANAEGNRTTPSVVAINKKGERLVGQVAQRQRVTNPKNTIYGVKRLIGRKFTDKEVQKDLDIMPYQIVKKGTGVAVEMGDKEYTPEEVSAMILSKIKADAEAFLGEKVTEAVITVPAYFDDSQRQATKDAGKIAGLEVKRIINEPTAAALAYGLEKGKNDETIVVFDLGGGTFDVSILELGDGVFEVKATNGDTHLGGEDFDNVIVNYFLDDFKSKEGIDLRKDNAAMQRLKDEAEKAKKELSTVTEYEVNIPFITADADGPKHFELSLTRAKLEDLVKDLLDRLDIPVEKALKDAKLSKSDVNEIVMVGGMTRMPAVVERVKKLFGKDPMQGVNPDEVVAVGAAIQGGVLAGDVKDVLLLDVTPLSLGIETMGGVSTKLIERNTTVPTSKSEVFSTAADNQPQVEIHVLQGEREFANDNKSLGRFVLDGIAPAPRGVPQIEVTFNIDANGILNVTAKDKGTGKEQSITIQNSGNMSKEDIEKAQKEAELHADEDKKKRETVDAKNQLENAIYQAKKMPDEFKDKISDDDKKAIDEAVKEAEKHKDAD--DKDELEAAAKALQDAIIPIGAKMYQQSAE--ESKTDESK---DDKKSDKDEPVEGEVVDKK--</t>
  </si>
  <si>
    <t>GC_00000086</t>
  </si>
  <si>
    <t>08Z7S@bactNOG,0ES26@cloNOG,0NJ82@firmNOG,COG1847@NOG</t>
  </si>
  <si>
    <t>Single-stranded nucleic acid binding R3H domain-containing protein</t>
  </si>
  <si>
    <t>MDKEQSIAYAKKFVEDILSFFGENIEVETSYQDDILSIDIASSDLNSILIGRNAETLRSLQYMVSTVLRNNNAAVTRVIVDIAGYKKQREEKIAEKARGWIEEVRRTGDS-HVAHINAADRRIVHRIAAEYSDIRTYSEGEGRQRYIIIAQASS-------</t>
  </si>
  <si>
    <t>MNRQESLDLANKITQDIVSFFEVNPRIESNISDDAINISIGSSSINSLLIGRNSDTLRSIQMLISNILSNKNAEISRVYLDIADYKKQRADKISRKAEGWIEKVRSSKRP-YRAHLNASDRHTVHQLAADYDDIVTHSEGEGRDRVLIISLKETSEEG---</t>
  </si>
  <si>
    <t>00ISC@actNOG,08Z7S@bactNOG,COG1847@NOG</t>
  </si>
  <si>
    <t>MDREESVEFARKLVEDIVSFFGENIAVEAHIEDDMIALAVESSDLNSILIGHNAETLRSLQYIVMTALHNKGAALTHAVVDVANYKKQREEKVAEKARGWIEEVRRSGDS-HIAHINAADRRIVHRVATEYSDIRTHSEGEGRDRYIVIAQASS-------</t>
  </si>
  <si>
    <t>MDREESVEFARKLVEDIVSFFGENIAVEARVEGDMITLAVESSDLNSILIGRNAETLRSLQYIVMTALHNKGAALTHAIVDVANYKKQREEKIAEKARGWIEEVRRSGDS-HVAHINAADRRIVHRVATEYNDIRTYSEGEGRSRYIVIAQAGS-------</t>
  </si>
  <si>
    <t>MNRDESIKFAEQYIENLILFFGINVAVSSTCEEDVIEVSVPSTEYNKILIGRNGDTLRAMQTLVSTTLRNKDADLTKVSLDIADYKKKHSDMIARRAEKWIADVRKTGDS-KVLQLNAAERRVVHRVASEYSDIRTFSEGEGRDRHIIIAQQSS-------</t>
  </si>
  <si>
    <t>MDQIETVEFVKKYLEDLLTFFDLNLEVSVKIEDGIVVASIPHSERSSILIGRNAETLRSIQNLLSTALHHKEASTVRVNLDIADYKKQHAEKIAEKARGWIEEVRRTGES-KVVDLNAADRWTVHHLAGEYSDIDTHSEGEGRERRLIISQKSS-------</t>
  </si>
  <si>
    <t>MDQIETIEFVKKYLEDLLTFFDLNLEVAVKIEDGIIIASIPRSERSSILIGRGAETLRSIQTLLSTALHHKKASTVRVNLDIADYKKQHAEKIIEKARGWIEEVRRTGES-KIVNLNAADRWTVHHLAGEYSDIETHSEGEGRDRQLIISQKSS-------</t>
  </si>
  <si>
    <t>MNRDESVRFATKYLEDLLSFFGINVAVWSTIDDQVIQLSVPSTSLNSLLIGKNAGNLRALQHIVSMGLTMKNAEITRVNIDIADYKHQRMERIEKKAEGWINKVRQTGES---------------------------------------------------</t>
  </si>
  <si>
    <t>GC_00000087</t>
  </si>
  <si>
    <t>05CJB@bactNOG,0QIBB@gproNOG,16Q02@proNOG,COG2925@NOG</t>
  </si>
  <si>
    <t>Exodeoxyribonuclease I</t>
  </si>
  <si>
    <t>--------------------------------------------MNLEPIGDPYNLLVTLNDDTLPSPDALMVTGITPQKTVEEGYSEVQFARMLSEEIFTPETIAVGFNNIRFDDEFIRHLLWRNFHDPYEWSWKDGRSRWDLLDVVRLTRALRPEGINWPLDDKGE-----PSNRLELITSANGIAHENAHDALADVTALIAVTKLIKQKQPQLYDYLLKMRDKKVVQQLVN-----MDDKKPFVYASGRYDKEFAKTTVAFALTTSRNGGV-VVYDLRYNPTPFVGLSVE-------ELSAKLFASWEERQAEDFVKLPVKELQYNRCPAVAPLGVLE----------------RGDGWQKISLDAKTVQKHQNILLKHPDFAEKLRTIFENKPAFKKLPDPEAQLYDGFLNNRDHIRVEAVRNADERELADFHPEFQDERLAPLLLHYKARNFPRSLSEDDLAQWETWRAQRLQVQLPGFMTALHRLAP-TATD-EQ-------QFILQELQLWAESTLPASD-</t>
  </si>
  <si>
    <t>-------------MARTFFFYDLETSGLNAREDRIMQFAGQRTDMDLTPIGEPYNMLVALNDDTLPNPDALMVTGITPQKTVDEGYSEAQFARILNDEIFTPDTIVVGFNNVRFDDEFIRHLLWRNFYDPYEWCWK--------------------------------------------------------------------------------------------------------------------------------------------------------------------------------------------------------------------------------------------------------------------------------------------------------------------------------------------------------------------------------------------------------</t>
  </si>
  <si>
    <t>-------------MARTFFFYDLETSGLNAREDRIMQFAGWRTDMDLTPIDEPYNILVALNDDTLPSPDALMVTGITPQKTVNEGYSEAQFARILSDEIFTPDTIVVGFNNIRFDDEFIRHLLWRNFYDPYEWCWKDGRSRWDMLDVVRMTRALRPEGISWPLDAAGE-----PTNRLELITRENSIAHKNAHDAMSDVDALINVTKLIRSKQPQLFEYLLKMRDKKEVVKLIN-----VDDKKPFVYSSGRYDKEFAKTTVAFPLTMGRKGNV-VVYDLRYDPTPFVNLSES-------KLAHKVYASWQERQAEDFVKLPAKELQLNRCPAVAPLGVLA----------------HSDGWEKISLDVETIAKHQEILLTHPEFAEKLRTIFENKPEFTRSPDPETQLYDGFLNDRDRLRVEAVRSASERELVDFHPNFTDERLPGLLLHYKARNFPKALSDDELTAWQTWRAARIQAQLPKYMAVLQRLTA-GALDADK-------EFIVQELQLWAESILPESD-</t>
  </si>
  <si>
    <t>MNHNFDPDYLAANHPPTFFFYDLETSGINPREDRIMQFAGQRTDLEFNPIGDPVNLFVRLDEDTLPSPYAIVTTNITPNDTRMDGLSEPELCKILQEEIFTPNTIICGFNSVRFDDEFIRYLFWRNFYDPYTWQYLDGRSKFDILDVVRMVRALRPEGINWPVAEDSKTGEKKPTNRLELLTALNGITHEHAHDALSDIYATIAVAKIIHEKQPKLLDFLLKLRDKKQLLRFLNATNLSVDSATPFVYTSGHYSSKTNHTTVAIPIAPGKNQNI-IVFDLRYNVEDILQAENEFKPEEKVSRAGKKYQTWF-----DFSKY-VKELTPSKCPAVAPLSVLDVETTESSSNGIEEFPAGTTGWQKIKLEKSQMEKNLETLKNHPEFIERMRELFTRERNFDKLEEAEARLYDGFLNNEDRKQASVVPNLRANELADFHPLFQDERLDSLLLNYKGRNFPNALSQDEIAKFEKYRAARITRQTPGFIQAMNDLLKRYQTTGETADGRKIFDSTLEDLKMWFELVS-----</t>
  </si>
  <si>
    <t>GC_00000088</t>
  </si>
  <si>
    <t>05C7D@bactNOG,0EPF5@cloNOG,0NDDM@firmNOG,COG0187@NOG</t>
  </si>
  <si>
    <t>MSK-QKNDGSYDSSQIQVLEGLEPVRKRPGMYIGSTGYDGIHHLIKEIADNSVDEAIAGYGSRVDVRLLADGGVTVIDNGRGIPVDKHPKTGISTLETVLTVLHAGGKFGGGGYKVSSGLHGVGSSVVNALSTKLIAEVVRGGMLYRIEFSRGKTVVPLKKIGKTNRP-D-GTCITFYPDAEIFKETVKFDYKWVVNYLRHQAYLTKGVYTSVYDERTHE----RQAFYFEGGIKSYVKNLNKGKDVLGDEIFYVDKQVSDSVVEIAVQYNDSYIETVKPFANNVLTPDGGTHLVGFRSALTRVINDYARKNSLLKEKEDNLTGDDIREGLTAVILVKLPDPQFEGQTKNKLGNPEVRRYVEQVMNEYFAYYLEENPAIAKKIINKALLAARARKAARAARDNVIRKGALDGASLPGKLADCSSKDPSECELYIVEGDSAGGSAKTGRDSRTQAILPLRGKVLNTERARLDKMYANREILSLIKGVGVGIGDAFDIRGLRYHRIIIMTDADVDGSHIATLLMTFFFRYMRPVVEGGHIYLAKPPLFKL-KLSQSKQ--EYLYNEEALEARYDELIAARKEKGVQIDLNDSRAKQAGLSESALQRYKGLGEMDASQLWETTMNPENRVLVQVKLEDAERADAIFTKLMGDDVEVRKNFIQANANKVSLDELDV</t>
  </si>
  <si>
    <t>MSN-QINSGSYDGSQIQVLEGLEPVRKRPGMYIGSTGYDGVHHLIKEIADNSIDEAIAGFATRVDVKILKDGGITVTDDGRGIPVDKHPKTGLSALETVLTVLHAGGKFGGGGYKVSSGLHGVGSSVVNALSTKMIAEVVRDGQLYRVEFERGKIVQPLKKIGKTNRV-T-GTSITFYPDPTIFKETVDFDYKWVVNYLRHQSYLTKGVFTSVQDERTQE----RQAFYFEGGIRSYVKNLNIGKDVISENIFYVERPVEDCMVEIALQYNDTYTEMVKPFANNVLTPDGGTHLVGFKAALTRVINDYARKNNLLKEKEDNLTGDDIREGLTAVILVKLPDPQFEGQTKNKLGNPEMRRYVDQVMSEYFSYYLEENPAIAKKVVNKALLAARARRAARAARDNIIRKGALDGLNLPGKLADCSSKDAKECELYIVEGDSAGGSAKSGRDSRTQAILPLRGKVLNTERARLDRMLANNEIVSLIKGMGVGIGDTFDISGLRYHRIIIMTDADVDGSHIATLLMTFFFRHMKEVVEGGHIYLAKPPLYLL-KATGNKK--WYAYSDEEKDNMISELIEKRRSNGAKINPDDSPMKQAGLND--IQRYKGLGEMDADQLWETTMKPENRVLIQVKVEDAERADAIFSKLMGDEVSLRKSFIQTRAKDANFDELDV</t>
  </si>
  <si>
    <t>04S20@bacNOG,05C7D@bactNOG,0NDDM@firmNOG,COG0187@NOG</t>
  </si>
  <si>
    <t>MAK-QKDDGSYDGSQIQVLEGLDPVRKRPGMYIGSTGYDGVHHLIKEIADNSIDEAIAGHGTRVDVRILEDGGVMITDDGRGIPVDKHPKTGLSTLETVLTVLHAGGKFGGGGYKVSSGLHGVGSSVVNALSSRMIAEVAKNGSIYRIEFERGKTVVPFKKSRLTDENWTRGTRITFYPDPEIFKETTKFDYKWVVSYLRHQAYLTKGVYVTVYDERTKE----RQAFYFEGGIRSYVKNLNVGKDVLGNEIFYVEKQVDDSMVEVAIQYNDSYVETVKPFANNVLTPDGGTHLVGFRSALTRVINDYARKNNLLKEKEDNLSGDDIREGLTAVILVKLPDPQFEGQTKNKLGNPEVRRYVEQVMNEYFAYFLEENPAIAKKIVNKALLAARARKAARAARDNVIRKGALDGASLPGKLADCSSKNPAECELYIVEGDSAGGSAKTGRDSRTQAILPLRGKVLNTERARLDKMYANREILSLIKGMGVGIGDAFDMRGLRYHRVVIMTDADVDGSHIATLLMTFFFRYMRPVVEGGHIYLAKPPLFKL-KLSQHKQ--EYLYNEEALDAKYQELIAARKEKGVAIDPSEPLVRQAGLSESSLQRYKGLGEMDADQLWETTMNPENRVLVQVRLEDAERADAIFTKLMGDEVEVRKNFIQANAKKMSLEELDV</t>
  </si>
  <si>
    <t>MTK-HKTDNTYDSSQIQVLEGLEPVRKRPGMYIGSTGYEGLHHLIKEIADNSIDEAIAGYATRITVILGEDGSATIKDDGRGIPVDKHKKTGKSTLETVLTVLHAGGKFGGGGYKVSSGLHGVGSSVVNALSLKMIAEIRKDGKIYRQEYEVGRPVADIKVVGKTDKD-DTGTTITFYPDPSIFKETVTFDYSWVTSYLKHQAYLTKGIFVEVRDERTKK----RDAYYFEGGIKSYVKSLNISKEVLDDDIFYVEKQVEDSIVEIAIQYNDSFLETVKPFANNVLTPDGGTHLVGFKSALTRVINDYARKNTLLKEKEDNLSGDDVREGLTAVILVKIPDPQFEGQTKNKLGNTEVRRYVEQVMNEYFAYYLEEHPAIAKKIVNKAVLAARARKAARAARDNVIRKGALDSMGLPGKLSDCSSRNRKECELYIVEGNSAAGSAKEGRDSRTQAILPLRGKVLNTERARLDKMYNNKEIVALIQGIGAGIGDQFDISGLRYERIIIMTDADVDGSHIAILLMTFFFRFMRQIVEDGHIYLAKPPLF-LAR-SGKSR--TYLYNEEELDRHLKDLAEKRKEKGVEINPEDPLVKQAGLSESSIQRYKGLGEMDADQLWDTTMNPENRSLIQVKVEDAEKADAIFSKLMGDEASVRKNFIQSRAKDISLEELDI</t>
  </si>
  <si>
    <t>MAG-KQKVEEYDSSEIQVLEGLEPVRVRPGMYIGSTGYDGLHHLIKEIADNSIDEAIAGYANKVEITLLADGGVKVEDNGRGIPVDLHPKTHKSTLETVLTVLHAGGKFGGGGYKVSSGLHGVGSSVVNALSTKMIAEVYREKKVHHIEFETGKTVAPLKIEGGTTKQ---GTCIVFYPDPTIFKETTTFDYNWVSHYARHQAYLTKGILISVFDERTGA----KEAFYFEGGIKSYVKRLNNGKEVLSDTIFYVDKQIEDSEVEIAVQYNDTYAETMKPFANNVLTPEGGSHVVGFRTALNRVLNDYARKNNLLKEKEDNLTGDDIREGLTAVISVKLPNPEFEGQTKNKLGNPEVRGYVDKVMSEYFGYFLEENPAIAKKIVGKATLAARARKAARAARDNVIRKGAFEGLNLPSKLADCSSRDRSECELFIVEGNSAAGSAKEGRNSKIQAILPLRGKVLNTERARLDKMYANAELVSLIKALGVGIGDQFDISGLRYFKIVFMTDADVDGAHISTLLLTFFFRYMPEVVKGGHVYLAKPPLFGLIKGTGANRKIDYIYDEAALEEKLTQRIEERVKEGLKINPEDERFKQAGYTA--QQRFKGLGEMNAQQLWDTTMNPENRVLIRVNIEDAEKADAIFTKLMGTEVELRKNFIQSRAASVNIDDLDF</t>
  </si>
  <si>
    <t>MAK-QTNEQSYDGSQIQVLEGLEPVRKRPGMYIGSTGYEGVHHLIKEIADNSIDEAIAGYATKVEVTLLKDGGVRVSDDGRGIPVDKHPKTGKSTLETVLTILHAGGKFGGGGYKVSSGLHGVGSSVVNALSTRMIAEVRKNGKIYRQEYATGVPQTELETVGKSDGS---GTTITFYPDPTIFKETVNFDYKWVVNYLRHQAYLTKGIHTSVIDERTGE----RKAFYFEGGIQSYVKNLNIGKDVLSDDIFYVEKQVEDCMVEIAVQYNDTYAEVVKPFANNVLTPDGGTHLVGFRTALTRVINDYARKNSLLKEKEDNLTGDDIREGLTAVILVKLPDPQFEGQTKNKLGNPEMRRYVDQVMSEYFAYYLEENPATAKKVVGKATLAARARKAARAARDNVIRKGAFEGLNLPSKLTDCSSRNRKDCELFIVEGNSAAGSAKDGRDSTIQAVLPLRGKVLNTERARFDKMFANAEIVSLIKAMGVGIGDQFDISGIRYDKIIFMTDADVDGAHISTLLMTFFFRYMSEVIEAGHVYLAKPPLFGLSRGTGSNRKIDYVYDEVALEQKLNEKINERKAAGVKIDENAEKFKQAGYTA--QQRFKGLGEMDAAQLWETTMNPENRTLVKVNIEDAERADAIFTKLMGDSVELRKNFIQTNAAKVNVEDLDF</t>
  </si>
  <si>
    <t>MAK-QTKGQVYDGSQIQVLEGLEPVRKRPGMYIGSTGYDGVHHLIKEIADNCIDEAIAGYATRVEVTLLKDGGVRVADDGRGIPVDKHPKTGKSTLETVLTILHAGGKFGGGGYKVSSGLHGVGSSVVNALSTKMIAEVRKNGKVYRQEYATGVPQADIKAVGKSETT---GTTITFYPDPTIFKETVDFDYKWVVNYLRHQAYLTKGVYTSVVDERTGD----RKAFYFEGGIQSYVKNLNIGKDVLSEDIFYVEKQVEDCMVEIAVQYNDTYVETVKPFANNVLTPDGGTHLVGFRAALTRVINDYARKNGLLKEKEDNLTGDDIREGLTAIILVKLPDPQFEGQTKNKLGNPEMRRYVDQVMSEYFAYYLEENPATAKKVVGKATLAARARKAARAARDNVIRKGAFEGLNLPSKLTDCSSRNRKDCELFIVEGNSAAGSAKDGRDSTIQAILPLRGKVLNTERARFDKMFANAEIVSLIKAMGVGIGDQFDIRGIRYDKIIFMTDADVDGAHISTLLMTFFFRYMSEVIEAGHVYLAKPPLFGLSKGTGSNRKIDYVYDEAALEEILTVKINERKAAGTKIDENAERFKQAGYTA--QQRFKGLGEMDASQLWETTMNPENRTLVKVNIEDAERADAIFTKLMGDSVELRKSFIQTNAAKVNLEDLDF</t>
  </si>
  <si>
    <t>MAKSRSNADDYDSSQIQVLEGLEPVRKRPGMYIGSTGYDGAHHLIKEIADNSVDEAIAGYGTMVLVELLADGGCRVTDDGRGIPVDIHPKTGKSTLETVLTILHAGGKFGGGGYKVSSGLHGVGSSVVNALSEKFIAEVSHHGQLYRIEFSEGKPVSKLEKLGRTDMA-R-GTRITFYPDKQIFKEFSKFDRNWVLKYLRHQAYLTKGIRAKLIDYRDNEAHPFRYEFYFDGGIRSYVKHLNVGKETLSPDVFYVEKKVEDSEVEIAIQYNDGYSENVMPFANNVYNPEGGTHLMGFRAAMTRVVNDYARKVGLLKEKEENLTGDDIREGQTAAILVKIPDPQFEGQTKNKLGNPEVRRYVDQVTSEYFAYYLEENPTTAKKIVNKVILAARARRAARAARESVIRKNPLEGASLPGKLADCSSRNPDECELYIVEGNSAGGSAKSGRNSKTQAILPLRGKVLNTERARLDRMLGNAEIVSLIKGMGVGIGDQFDIKGLRYNRIIIMTDADVDGSHISTLLLTFFFRYMPQVVENGHVYLAKPPLFELVRSGNKPS--DYVYDEPDLDPLLDSQIEARRASGTKIDPSQERFKQAGYSA--QKRYKGLGEMNPTQLWETTMDPERRVLTQVKVSDLEKADAIFNKLMGDAVEPRKAFIQSRAADIKMEDLDV</t>
  </si>
  <si>
    <t>MAK-QTNEQSYDGSQIQVLEGLEPVRKRPGMYIGSTGYDGVHHLIKEIADNSIDEAIAGYATKVEVTLLEDGGVRISDDGRGIPVDKHPKTGKSTLETVLTILHAGGKFGGGGYKVSSGLHGVGSSVVNALSTRMIAEVRKNGKVYRQEYATGVPQTDLDVVGKSDNS---GTTITFYPDPTIFKETVSFDYKWVVNYLRHQAYLTKGVYTSVVDERTGE----RKAFYFEGGIKSYVKNLNIGKEVLSEDIFYVEKQVEDCMVEIAVQYNDTYVEVVKPFANNVLTPDGGTHLVGFRAALTRVINDYARKNNLLKEKEDNLTGDDIREGLTAVILVKLPDPQFEGQTKNKLGNPEMRRYVDQVMSEYFAYYLEENPATAKKVVGKATLAARARKAARAARDNVIRKGAFEGLNLPSKLTDCSSRNRKDCELFIVEGNSAAGSAKDGRDSTIQAILPLRGKVLNTERARFDKMFANAEIVSLIKAMGVGIGDQFDISGIRYDKIIFMTDADVDGAHISTLLMTFFFRYMSEVIEAGHVYLAKPPLFGLSKGTGSNRKIDYVYDEAALEEKLTEKINERKAAGVKIDENAERFKQAGYTA--QQRFKGLGEMDASQLWETTMNPENRTLVKVNIEDAERADAIFTKLMGDSVELRKNFIQTNAAKVNVEDLDF</t>
  </si>
  <si>
    <t>GC_00000089</t>
  </si>
  <si>
    <t>05CP7@bactNOG,0ND5H@firmNOG,0X2QM@negNOG,COG0149@NOG</t>
  </si>
  <si>
    <t>Triose-phosphate isomerase</t>
  </si>
  <si>
    <t>----------------------MYVHKLDKLVGKLKNTEVVLAPTMLALQPLNMQV--QHHHFNLAVQNFYWRDSGAYTGEVSASQLRGIVQYGIIGHSERRHIFAERSKDIRSKVQAAVRNNITPVLCIGETAQERANKETSDVIRDQLVGGLANITSVEVGQIVIAYEPVWSIGTGKF---ASPRDVERAVKYIRRQIEHLFGKVAAENVRVLYGGSVNLDNTMSYLQTAGVNGLLIGESSLDVYAFAGIIKKCEDMSSLPVKRGK----</t>
  </si>
  <si>
    <t>04RFM@bacNOG,05CP7@bactNOG,0ND5H@firmNOG,COG0149@NOG</t>
  </si>
  <si>
    <t>MPSRKKLIIGNWKMNFNTHDASIYLHRLQEAITERRDVQVIVAPTTLTLQSLSLQV--NRRKVKLAAQNFYWRDFGPYTGETSATQLRGIVDYGLVGHSERRYLFHEQEKDIRYKVQAAVRNGFKPILCVGETRAERTNKETHAVLYDQLTASLANITSDEVGNVIIAYEPVWAIGTGDN---AKSSDVVKAGSVIRRTLRNLYGDKVSKDVQIVYGGSVTSSSATDYLSIPGIDGLLVGGASLQLYEFSEIIKKAHDMQK-----------</t>
  </si>
  <si>
    <t>05CP7@bactNOG,0QEPJ@fusoNOG,COG0149@NOG</t>
  </si>
  <si>
    <t>-------------MNLTVNEASLFVHRLDDLVGKRRGVEIVLAPTMLAVQPLHLQV--QHHHFNLAAQNFYWRDHGAYTGEVSASQLRGLVQYGLVGHSERRHVFGERSKDIRSKVQAAVRNGITPVLCIGETASERADGETADAIHDQLIGGLANITSVEVEHIVVAYEPVWAIGTGKF---AAPRDVSRAVKLIRKQIKQLFGALAAKHVRVLYGGSVNVDNASAYLQIDGVDGLLIGDTSLDVRAFAEIIKKADVIDKAVARKVA----</t>
  </si>
  <si>
    <t>05CP7@bactNOG,1DHN1@verNOG,1DMM2@verrNOG,COG0149@NOG</t>
  </si>
  <si>
    <t>05CP7@bactNOG,0ENNV@cloNOG,0ND5H@firmNOG,COG0149@NOG</t>
  </si>
  <si>
    <t>---MKTYIVGNWKMNLTIGESSIFLQKLLKKIKPSRGLEIVIAPSFTSLSSLSLQLERNKSKIKLAAQNFYYRDFGAYTGEVSIAQLRGLVSYAIIGHSERRFVFGETNREISQKVAAAIRNGITPILCVGETESQRNFGETVDVLRDEIFGGLSEIDSDDIKKCIIAYEPVWAISSTKAAHIASPDEIADAVKIIRDQLTSVYGAETVAEIPVLFGGSVNPNNAGAYLTVPGVNGLLIGSAGLVSESFTSIIETAKKVRE-----------</t>
  </si>
  <si>
    <t>--MRKKLIIGNWKMNFNMQEASLYLHKLMNTLPSHRDVEVVLAPTILTLQSLSLQI--NRRIAKLAAQNCYWRDSGAYTGEIPAAHLRGIADYVLIGHSERRYIFIESEKDIRLKVQAAIRNRIHPILCVGETIQEKTLGETKDVLADQLTSGLANVTADELDEVVIAYEPVWAIGTGDS---AKASDVKKATQMIRRHISHLYGKKAAESVRVVYGGSITSINAADYLAIDELDGLLVGAASLDAYQFKEIISKAHKG-------------</t>
  </si>
  <si>
    <t>--MRKKLIIGNWKMNLNMQEASLYLHKLMEVLKPRRDVEVVVSPTALTLQSLSLQI--NRRIAKLAAQNCYWRDHGAYTGEVPAAHLRGIADYVLIGHSERRYIFIESDKDIRLKVQAAIRNRLQPILCIGETAQERALGETRDVLADQLTSGLANVTAEELDRVVIAYEPIWAIGTGDN---AKPVDVKKATQMIRQHVAHLYGKKAAEEVRILYGGSITVDSAADYLAISGLDGLLVGAASLDIHQFTEIIEKAHKG-------------</t>
  </si>
  <si>
    <t>---MKKYIIGNWKMNLNVHESSLFVTKLSQTLPVRRNVETVICPGFLSLEPVSLQI--NHRQMKLGAQDCYWRDEGAFTGEVSASQLRGLAQYVLVGHSERRYIFDEDDRDVRFKVQAAIRNGIRPVLCVGEDEEEREMNCYEHALCDQVASGLMNIDSGDLDQIVVAYEPIWAIGSSAP---AVDQQITESVKIVRTQIEHMFGRAAAMNVPILYGGSVNAGSAKQILQLTGVDGLLVGRSSLIATEFAGMVNDAAAIVKESQRA------</t>
  </si>
  <si>
    <t>--MRKKLIIGNWKMNFNMHEASLYLHKLMNMLPSHRDVEVVLAPTILTLQSLSLQI--NRRIAKLAAQNCYWRDSGAYTGETPVAHLRGIADYVLIGHSERRYIFIESEKDIRLKVQAAIRNRIRPVLCIGETIQERTLGETKDVLADQLTSGLANVTAEELGEVVVAYEPVWAIGTGDN---AKAIDVKKATQMIRRHISHLYGKKAAESVRILYGGSITPASAADYLAIDELDGLLVGAASLDAYQFKEIISKAHKG-------------</t>
  </si>
  <si>
    <t>GC_00000090</t>
  </si>
  <si>
    <t>04R5T@bacNOG,05CI8@bactNOG,0NDQT@firmNOG,COG1420@NOG</t>
  </si>
  <si>
    <t>Negative regulator of class I heat shock genes (grpE- dnaK-dnaJ and groELS operons). Prevents heat-shock induction of these operons (By similarity)</t>
  </si>
  <si>
    <t>MRYNRSMTERQQAILAAIIEQYAEIAAPVGSVTLAKLFGVSSATIRSEMAKLEEMGFIEAPHTSAGRIPTDKGYRLYVNGITD-----------------------------------------------------AQMT-ELPSGID----RSARAIEAHVNSHVDKSDRAIRSAVDSLVELTGNFGFASFGAQLYMNGMTQLFSQPEFAGGDHV-QAIARLIDNIEPWLREAAPNQPLNVFIGSENPIGKSSGATLIISKFRSPFSDSSYIGVIGPTRQNYRQTMELVRRTGAMLEGML--------</t>
  </si>
  <si>
    <t>05CI8@bactNOG,0EP1Y@cloNOG,0NDQT@firmNOG,COG1420@NOG</t>
  </si>
  <si>
    <t>------MTDRQSHILIAIIEQYAEIAAPVGSVMLAKLFGVSSATIRSEMVKLEHMGYIMQPHTSAGRIPTDKGYRYYVNQITE-----------------------------------------------------QSYTPELPS-LD----RSTKFIEARVASNHDRADKMIRSAVDSLVELTHNLGIATIDGQLYMSGIGSLFSQPEFMNGGTAPQSVARLLDNLEPWLREASPDEPLNVYIGEENPIGKSSEASLIISKFRSPYSNRSYIGVLGPTRQSYARTIRLVREVALMLEQTL--------</t>
  </si>
  <si>
    <t>MRYNIAMTDRQQAILAAIIEQYAEIAAPVGSVTLAKLFGVSSATIRSEMAKLEDMGFIEAPHTSAGRIPTDKGYRFYVNGITE-----------------------------------------------------ATMT-ELPSGID----RSARAIEAHVSSHINKADRAIRSAVDSLVDLTGNFGFATIGSELYMNGIANLFSHPEFREGDHV-RAVATLIDNIEPWLSEAQPNEPLNVFIGSENPIGKSSGATLIISRFRSPFSDRSYIGIIGPTRQHYRRTMELVRRAGTMLEEVL--------</t>
  </si>
  <si>
    <t>MNNEIKLTERQKLILFAIIEEYADVATPVGSVTLAKLFNVSSATIRSEMARLEELGYITSPHTSAGRIPTDYGYRYYVNSLSSNPHLGNCMEASTQDSAAFDSESKKSASDSILTSDESAEALEIIDSIFNHWLNPSPLK-ALGSGDENEGRRSLHALEVRINAQ-ERADFAIRSAVDMLVELTGNLGLATIGNQLYYSGISKLFSQPEFVDYERI-QAVSKLLDNLEPWLHEAKPGEPLNIFIGHENPIGKNSDASLIISKFRSPYSDDSYIGVLGPTRQNYAKIMSLVRHAGRYLENTL--------</t>
  </si>
  <si>
    <t>------MTERQQAILVAIIEQYAEIAAPVGSVTLAKLFGVSSATIRSEMAKLEEMGFIEAPHTSAGRIPTDKGYRFYVNGITA-----------------------------------------------------AQMT-ELPSGID----SSTKAIEAHVNSNVDTSDKAIRRAVDGLVEMTGNFGFASFGSSLYMNGMTQLFSQPEFGDGDHV-QAVAKLIDNIEPWLREAAPDEPLNVFIGSENPIGKSSGATLIISKFKSSSGGDNYIGVIGPTRQNYRRTMELVRRTGAMLEEVL--------</t>
  </si>
  <si>
    <t>------MTERQQAILAAIIEQYAEIAAPVGSVTLAKLFGVSSATIRSEMAKLEEMGFIEAPHTSAGRIPTDKGYRVYVNGITD-----------------------------------------------------AQMT-ELPSGID----RSARAIEAHVNSHVDKSDRAIRSAVDSLVELTGNFGFASFGAHLYMNGMTQLFSQPEFVEGDHV-QAIARLIDNIEPWLHEAAPNQPLNVFIGSENPIGKSSGATLIISKFRSQFSDDSYIGVIGPTRQNYRRTMELVRRTGAMLEEVL--------</t>
  </si>
  <si>
    <t>MSYNQVMTERQQAILVAIIEQYAEIAAPVGSVTLAKLFGVSSATIRSEMAKLEEMGFIEAPHTSAGRIPTDKGYRVYVNGITD-----------------------------------------------------AQMT-ELPSGID----RSARAIEAHVNSHVDKSDRAIRSAVDSLVELTGNFGFASFGEHLYMNGMTQLFSQPEFIEGGHV-QAIARLIDNIERWLREAVPNEPLNVFIGSENPIGKSSGATLIISRFCSQFSNNSYIGVIGPTRQNYRRTMELVRRTGAMLEEML--------</t>
  </si>
  <si>
    <t>GC_00000091</t>
  </si>
  <si>
    <t>05D27@bactNOG,0ENRG@cloNOG,0NE1B@firmNOG,COG0086@NOG</t>
  </si>
  <si>
    <t>DNA-dependent RNA polymerase catalyzes the transcription of DNA into RNA using the four ribonucleoside triphosphates as substrates (By similarity)</t>
  </si>
  <si>
    <t>--MARVVSTSGIADFDAVRLVVASPEDILKWSHGEVTKPETINYRTQKPERDGLFCERIFGPVKDINPHDSKLKGVRSREAAVDKNGELVTKSIVRRERMGHIQLAAPVAHIWFMRGTPSAMSLLLGITVRNLERIAYFATYVILKVDEEKRDQLLADLEAETEAARAAIKIRYEREAGAD-GADVKALAEEQSKELEELENQFTTKKSQLESLQKHALMSETDYRNLPEAYEELIEIAMGGTALKAMLDEIDLDKLIADLQQESEDARGQREKKLLKRLKVLEGMQAAGIKPSSLCMTVLPVIPPDLRPMVSLAGGRFATSDLNDLYRRVINRNNRLKKLIELNAPEVIQRNEKRMLQEAVDSLIDNSSARGGRAVNATGNRRRLKSLSDMLKGKQGRFRQNLLGKRVDYSGRSVIVVGPKLKINQCGLPKQMAIELFKPFVISWLIEHDYAHNIRSATRLIESSEAVVWDALDEVIKGKYVLLNRAPSLHRLSIQAFQPKLVEGKAIQLHPLVCAGFNADFDGDQMAVHLPLSDDAQAEARELMSAVNNLLKPADGSPVLSISQDIVLGNYYLTYEKPSVQTEHRAVFANSRDAELAYDMGRLHLQSPIRVRAKGEIHDTTLGRVFFNEILPDDFPYNNNVQTKKELKKVLAQIFDRYGAEETAKTADRMKGLAFRFATVAAVSTGKDDYVHLDQTEEIIQEGDKHAALIADQYDQGLITDDERYNLTVAAWRKVDNQVTKLLQDNLHHIDTSISIMVNSGARGDISNVKLASAMIGIQVDAANREIELPIRSYYTRGLSSLESFVATRGSRKGLIDTALKTADSGYLTRRLVDVSQDVFTVEDEEGDDEGYMIYRSETEETMISFGNRLYGRYTRDAVPGYIGANELITREIANKIEADTNINEVKIQSILSTNNLEGIPRRSYGIDMATNELVGAAQPVGVIAAQSVGEPGTQLTLRTFHNSGVAGSDITQGLPRVEELFEARNPKGQAYITEVAGTVDVWEDGKKYIVQVTPEAGRVERLPLEGRKPLLQDGSSVKAGDILAEGLDNSRPLVAPFDGVVEAAEDTIVIAANAAAPVRYEIPGTAQLVVSANDHVEAGDRLTIGSLNLHDLMRLKGTEATQRYIINEVLRIYAAQGQDVADKHLEIIVRQMFSRVQIEDPGDSDFVMGDIVSKARVVAENKALVANGKEPAQYAQMLLGITKVSIWSDSWLSAASFQDTTRVLISAATSGRADHLHGLKENVIIGRKIPVGTGV---RSLDTGEDDSPADEYAESVDEEADDITPDVDAES-</t>
  </si>
  <si>
    <t>--MSRVVASTGIADFDAVRLAVASADDIRKWSYGEVTKPETINYRTQKPERDGLFCERIFGPVKDINPHDSKLKGVRSREAAVDKNGELVTKSIVRRERMGHIELAAPVAHIWFMRGTPSAMSLLLGITVRNLERIAYFASYVILHVDEEKRDQLLADLEAETDAARAAIKIRYEKAAEED-NADIKQLAAEQSREIEDLNENYIRKKSQLESLVKAALMSETEYRDLEEEYEEIIEVGMGGSALKTLLDEINLPELINKLNEEVAGAKGQREKKLLKRLKVLESMHTAGIEPGALTLTVLPVIPPDLRPMVQLTGGRFATSDLNDLYRRVINRNNRLKKLLDLNAPEVIRRNEMRMLQEAVDALIDNNAARSGRAVSATGGRRRLKSLSDMLKGKQGRFRQNLLGKRVDYSGRSVIVVGPKLKIHQCGLPKQMALELFKPFVISWLIERDYAHNIRSATRLIESGDAAVWDALDAVIEGKYVLLNRAPSLHRLSIQAFQPKLVEGKAIQLHPLVCAGFNADFDGDQMAVHLPLSKEAQAEARDLMSATNNLLKPADGSPVLNISQDIVLGNYYLTYDKPSAQTENRKAFSSVYEAEMAYDNGKIELQTPIRVFTKGQIRNTTLGRVFFNEILPADFPYDDNVQTKKQLKKVLAKIFAKYGAEETAKTADRMKGQAFRFATAAAISTGKDDYISFDEIGEFVAEGDARAALISEQFDQGLVTDDERYSLTVGAWRAVDNRVTSFLKDKLNHMDTSISVMVNSGARGDISNVKLASAMIGIQVDASNREIELPIRSSFKHGLSSLEAFVATRGARKGLIDTALKTADSGYLTRRLVDVSQDVFTVEDEAGDDDGYTIYRSETEETMIDFGNRLAGRYTAKEVPGHIAADQLITREIADEINDDSDVSEVTIQSVLSTNNLRGIPRKSYGIDMSTGVLVDDAQPVGVIAAQSVGEPGTQLTLNTFHSSGVAGGDITQGLPRVEELFEARTPKGQAYITEITGLVDTWEDGKKYIVQVTPESGKVEKIELEGRKLVVREGSNVKVGDVIAAGDDGIAPIVAPFDGVVEASNDMLIIAANASSPVRYEIPATAKLVVAPGDRVEAGDRLTTGSLNLQDLMRLKGTQATQRYIINEILRIYAAQGQDVADKHLEIIVRQMFSRVKIEESGDSSFVTGDIVSKAAVVDENKRLANEGKELISYKQLLLGITKVSIWSDSFLSAASFQDTTRVLINAATSGRVDKLHGLKENVIIGRKIPVGTGAVKKVDQQIEEDMDLIDNFDNIHVDA-------------</t>
  </si>
  <si>
    <t>--------------------------------------------------------------------------------------------------------------------------------------------------------------------------------------------------------------------------------------------------------------------------------------------------------------------------------------------------------------------------------------------------------------------------------------------------------------------------------------------------------------------------------------------------------------------------------------------------------------------------------------------------------------------------------------------------LAFRFATVAAVSTGKDDYVHFSETESFIADGDKRAAVIADQYDQGLITESERYNLTVGAWRTVDNSVTKLLKEKLGSMDTSISVMVNSGARGDISNVKLASAMIGIQVDAANREIELPIRSYYTHGLSSLESFVATRGSRKGLIDTALKTADSGYLTRRLVDVSQDVFTVEDEAGDDEGYTIYRSETEETMIDFGNRLYGRYTRDAVPGHIGENELITREVANAIDADEAITEVKIQSILSTNNLEGVPRRSYGIDMSTNRLVDPAEPVGVIAAQSVGEPGTQLTLRTFHNSGVAGSDITQGLPRVEELFEARNPKGQAYITEIAGTVDVWEDGHKYIVQVTPETGRVERLPLEGRTPLLQDGSEVKVGDVLAEATEDTKPLIAPFDGVVETAEGTIVIASTAVSPVKYEIPGTAQLVVSAGDRVEPGDRLTIGSLNLHDLMRLKGTEATQRYIINEVLRIYAAQGQDVADKHLEIIVRQMFSRVQIEDPGDSEFVMGDIVSKARVVRANKELVAAGKEPAQYTQLLLGITKVSIWSDSWLSAASFQDTTRVLISAATSGRADRLHGLKENVIIGRKIPVGTGA---IALNEDEDNSPADEYAEDVESEANDITPDVDSES-</t>
  </si>
  <si>
    <t>--------------------------------------------------------------------------------------------------------------------------------------------------------------------------------------------------------------------------------------------------------------------------------------------------------------------------------------------------------------------------------------------------------------------------------------------------------------------------------------------------------------------------------------------------------------------------------------------------------------------------------------------------------------------------------------------------LAFRFATVAAVSTGKDDYVHFSETENLIADGDKRAAVIADQYDQGLITESERYNLTVGAWRTVDNNVTKLLKEKLGSMDTSISVMVNSGARGDISNVKLASAMIGIQVDAANREIELPIRSYYTHGLSSLESFVATRGSRKGLIDTALKTADSGYLTRRLVDVSQDVFTVEDEEGDDEGYMIYRSETEETMIEFGNRLYGRYTRDAVPGHIGENELITREIANAIDADKTITEVKIQSILSTNNLEGVPRRSYGIDMSTNRLVDPAEPVGVIAAQSVGEPGTQLTLRTFHNSGVAGSDITQGLPRVEELFEARNPKGQAYITEIAGTVDVWEDGHKYIVQVTPETGRVERLPLEDRTPLLQDGSEVKVGDVLAEATDSTKPLIAPFDGIVETAEDTIVIASTATSPVKYEIPGTTQLVVSAGDHVEPGDRLTIGSLNLHDLMRLKGTEATQRYIINEVLRIYAAQGQDVADKHLEIIVRQMFSRVQIEDPGDSEFVMGDIVSKARVVRANKELVATGKEPAQYTQLLLGITKVSIWSDSWLSAASFQDTTRVLISAATSGRADRLHGLKENVIIGRKIPVGTGA---IALGEDDNTPPADEYAEDVESEANDITPDVDSES-</t>
  </si>
  <si>
    <t>MSQYTPTSSLGIGDFDAVRLAVADSEDILNWSYGEVTKPETINYRTQKPERDGLFCERIFGPVKDINPHDSKLKGVRSREVAVDKNGEIVTKSIVRRERMGHIALAAPVAHIWFMRGTPSAMSLLLDISVKSLERVAYFATYVIIKCDDEKVEQYKADNEAEYDGSKKAIELRYQKMQEEDPNLDIQKAAKERNNELEDVEARYILKKNQLDSLAYGNLLPESEYRDLLPEYQELIEVKMGAEALKTLLDKIDLEKLIEDLKVEEENAKGQRQKRILKRLKTLEGMQVAGIKPSSLVMTVIPVIPPDLRPMVQLTGGRFATSDLNDLYRRVINRNNRLKKLQSLNAPEVIQRNEKRMLQEAVDALVDNSATKGGRAASSTGGRRRLKSLSDMLKGKQGRFRQNLLGKRVDYSGRSVIVVGPELEIDQCGLPKQMAIELFKPFVIAWLLEHEYASNLRNASRLIEAGEAVVWDALDAVIEGRYILLNRAPSLHRLSIQAFQPKLIDGKAIQLHPLV-------------------------------------------------------------------------------------------------------------------------------------------------------------------------------------------------------------------------------------------------------------------------------------------------------------------------------------------------------------------------------------------------------------------------------------------------------------------------------------------------------------------------------------------------------------------------------------------------------------------------------------------------------------------------------------------------------------------------------------------------------------------------------------------------------------</t>
  </si>
  <si>
    <t>------------------------------------------------------------------------------------------------------------------------------------------------------------------------------------------------------------------------------------------------------------------------------------------------------------------------------------------------------------------------------------------------------------------------------------------------------------------------------------------------------------------------------------AGFNADYDGDQMAVHLPLSDKAQKEARELMTATANLLKPANGSPVLNIGQDVVLGNYYLTYDRPGVTIGEEKPYSSVYEAEMAYDAGVIELQTPIRVFAKREIRNTTLGRVIFNEALPYDFPYDNSVQNKKQLKKVLARIFDKYGAEITARTADKLKNLSFKYATVAAVSTGKEDYVIYDEIGDMINDTDAKASQVQEQYYQGFLSDEERYKLVVKTWSDLDENIKGFLASRVKDADNSIAMMINSGARGDISNLKWASANIGVMQDAHNRSIELPIRSNFKHGLSSLEYFVATRGARKGLINTALNTADSGYLTRRLVDVSQDVFTIEDQEGDDYGYKIYRNETEISQVDLGDRVYGRYLAEDIEGYAKAGDLVTRELADKIQDDPNITEVSIQSVLSSNSPHGIPQHSYGIDMATGHLVDKAQPVGVIAAQSVGELGTQLTLKTFHKGGEAGADITSGLPRVEELFEARNPKGQAIMSEIAGNVEVWQDGNTHVVQVTPTTGEVVVLPLGKRKPIREEGELVAVGEIVASEDEGVAPIIAPFDAKVEFRDGTVELTNITEKQARYSIPESYVLTVKSGDKVAAGDQLTTGSLNLQDLMKLKGVEAVQRYIMNSVLAIYANQGDAPADKHMEVIIRQMFSRVEIEDPGDSTYVAGDIVSKAAVIDTNRRLRSESKETIKHKQLLLGITKVSVWSDSFLSAASFQDTTRVLINAAISGRVDYLQGLKENVIIGRKIPVGTGA---GDQSEAVETPLEAKYRREAESRALMDSIKRQKTNA</t>
  </si>
  <si>
    <t>--MAWMDNYISASDFDSIRLCVASAEDILSWSYGEVLKPETINYRTQKPERDGLFCERIFGPVKDINPHDSKLKGVRSREAAVDKEGNLVTKSIARRERMGHIKLAAPVAHIWFMRGTPSALSLLLDLTVKSIEKVVYFASYLIINADDTKIEQVKGDLIAQHDAAIQAIKIRYSEAAKDE-GANAETLANEEAKELEALDTDFYSRKNILEGLKKGAVISEIDYRNLPEEYEELVTVKMGAQAIRELLEEIDLDAIIEDLSAQAEDAKGQKERKLIKRIKLLEGMKNSNIKPVDLVLTVIPVIPPDLRPMISLPGGRFATSDLNDLYRRVINRNNRLKKLLDLNAPEVIIHNEMRMLQEAVDALIDNNANH-GRQASSQNGRRKLKSLSDLLKGKQGRFRQNLLGKRVDYSGRSVIVIGPELKLNECGLPKLMALELFKPFVVSWLLAHEYAANSRAASRMIDAKESVVWDALDEVIQGRYVLLNRAPSLHRLSIQAFQPKLVDGMALKLHPLVASGFNADYDGDQMAVHLPLSDEAQQEAKTLMSAASNLLKPADGSPVLSIYQDIVLGAYYLTYDKPGTESETPRAYSSVYE-----------------------------------------------------------------------------------------------------------------------------------------------------------------------------------------------------------------------------------------------------------------------------------------------------------------------------------------------------------------------------------------------------------------------------------------------------------------------------------------------------------------------------------------------------------------------------------------------------------------------------------------------------------------------------------------------------------------------------</t>
  </si>
  <si>
    <t>-MANSAFNATGISDFDAVRLAVASPEDILKWSYGEVLKPETINYRTQKPERDGLFCERIFGPVKDINPHDSKLKGVRSREAAVDKNGELVTKSIVRRERMGHIQLAVPVAHIWFMRGTPSAMSQLLGMTVRNIEKIVYFATYVILNVDETTRDQYLADLEAETDLARKAIKIRYEKMAEED-GADVKQLAKEQSREVEELEESYVGKRSQLESLNFGALISESEYRNLPEEYDELIEVGMGASAVKELLDKIELPKLIAELTEEVETAKGQRQKKLLKRLKMLESMESAGIKPSSLCMTVLPVIPPDLRPMVALSGGRFATSDLNDLYRRIINRNNRLKKLIELNAPEVIQRNEKRMLQEAVDALIDNSASR-GRAVSSTGGRRSLKSLSDMLKGKQGRFRQNLLGKRVDYSGRSVIVVGPKLKINQCGLPKQMALELFKPFVISWLIKNEFAHNIRSASRLIEAGEAVVWDALDSAIEGKYVLLNRAPSLHRLSIQAFQPVLVEGKAIQLHPLVCAGFNADFDGDQMAVHLPLSKEAQAEARELMSATANLLKPADGAPVLHISQDIVLGNYYLTYDKPQAQTDEVKTYSSVYEAEMAYDNGVIQLQTPIRIFAKGKMRETTLGRVFFNEILPEDFPYDNNVQTKKQLKKVLAQIFNKYGAEETAKIADRMKGQAFRFATVAAVSTGMTDYVHFEEIPQFVAEGDAKAALISEQFDQGLITEEERYNLTVSAWRNVDNKITAFLKDQLAHMDTSISMMVNSGARGDISNVKLASAMIGVQMDATNHEIELPIRSSYTGGLSSLEAFIATRGARKGLIDTALKTADSGYLTRRLVDVAQDVFTVEDTDGDDEGYAIYRSETEETMIDFSNRLAGRYAAETIPGHVNKNELITREIADSIDDDESIESVKIQSVLSTNNLNGIPQRSYGIDMSTGKLVGNHQPVGVIAAQSVGEPGTQLTLRTFHNSGVAGGDITQGLPRVEELFEARTPKGQAFITEVAGLVDVWEDGKKYIVQITPESGKVERLPLEGRTVVVKAGSSVKAGDVLATGESDTRPLIAPFDGVIESAEDTLVIAAEAASPTRYEIPGNMQLVVKANDIVEAGDRLTAGSLNLHDLMRLKGVEATQRYIINEVLRIYAAQGQDVADKHLEIIVRQMFSRVQIEDAGDSEFVTGDIVSKAAVVNANKQLAAEGKNLISYAQLLLGITKVSIWSDSWLSAASFQDTTRVLINAAVSGRADHLHGLKENVIIGRKIPVGTGA---VEEDEEFETPSEDEFVEEEVAA-------------</t>
  </si>
  <si>
    <t>-MANSAFNATGISDFDAVRLAVASPEDILKWSYGEVLKPETINYRTQKPERDGLFCERIFGPVKDINPHDSKLKGVRSREAAVDKNGELVTKSIVRRERMGHIQLAVPVAHIWFMRGTPSAMSQLLGMTVRNIEKIVYFATYVILNVDEETRDQYLADLEAETDLARKAIKLRYEKMAEED-GADVKQLAKEQSREVEELEENYVGKKSQLEGLNKGALISETEYRNLPEEYDELIEVGMGASAVKSLLDNIDLPKLIEELTEEAEGAKGQRQKKLLKRLKMLESMEAAGIKPSSLCMTVLPVIPPDLRPMVALSGGRFATSDLNDLYRRIINRNNRLKKLIELNAPEVIQRNEKRMLQEAVDALIDNSASR-GRAVSSTGGRRSLKSLSDMLKGKQGRFRQNLLGKRVDYSGRSVIVVGPKLKIHQCGLPKQMALELFKPFVISWLIKNEFAHNIRSASRLIEAGEAVVWDALDSAIEGKYVLLNRAPSLHRLSIQAFQPVLVEGKAIQLHPLVCAGFNADFDGDQMAVHLPLSKEAQAEARELMSATANLLKPADGAPVLHISQDIVLGNYYLTYDKPQAQTDDVKTYSSVYEAEMAYDKGAIQLQTPIRIFAKGEMRQTTLGRVFFNEILPEDFPYDNNVQTKKQLKKVLAQIFNKYGAEETAKIADRMKGQAFRFATTAAVSTGMTDYVHFDEISEFVAEGDAKGALISEQFDQGLITEEERYNLTVSAWRNVDNKITAFLKEQLAHMDTSISMMVNSGARGDISNVKLASAMIGIQMDATNHEIELPIRSSYTGGLSSLEAFVATRGARKGLIDTALKTADSGYLTRRLVDVAQDVFTVEDVEGDDEGYAIYRSETEETMIDFSNRLAGRYAAETIPGHVNKDELITREIADSIDDDESIQSVKIQSVLSTNNLNGIPQRSYGVDMSTGKLVGNHQPVGVIAAQSVGEPGTQLTLRTFHNSGVAGGDITQGLPRVEELFEARTPKGQAFVTEIAGLVDVWEDGKKYIVQVTPESGNVERLPLDGRTIVVKAGSSVKAGDVLATGEDDARPLIAPFDGVVEAAEDTLVIAAEAGAPARYEIPGTMQLVVKANDVVEAGDRLTAGSLNLHDLMRLKGVEVTQRYIINEVLRIYAAQGQDVADKHLEIIVRQMFSRVQIEDAGDSDFVTGDIVSKAAVVNTNKQLAAEGKNLISYTQLLLGITKVSIWSDSWLSAASFQDTTRVLINAAVSGRADHLHGLKENVIIGRKIPVGTGA---VEETET-DEPSEDEFADNQEEELVVAA--------</t>
  </si>
  <si>
    <t>GC_00000092</t>
  </si>
  <si>
    <t>05CWR@bactNOG,0G57C@defNOG,COG0317@NOG</t>
  </si>
  <si>
    <t>K, T</t>
  </si>
  <si>
    <t>In eubacteria ppGpp (guanosine 3'-diphosphate 5-' diphosphate) is a mediator of the stringent response that coordinates a variety of cellular activities in response to changes in nutritional abundance (By similarity)</t>
  </si>
  <si>
    <t>MNEVELVNLARSHYSEEQVALLEKAIHYATDKHDGQLRKSGEPYITHPLQVAAMLIDWGMDIDSVIAGVLHDTVEDTDATLEEITELFGRDIAFLVDGVTKVSQARAGMKNLESYLPSTTDNLTKLLIAVGQDVRVIIIKLADRLHNMQTLQFKSPEKQKKIARETLDVFAPLADRLNMGRLRVQLEELSFKYLMPEEYNQTVALKDSRLKKSQRKLDAVRRAVDSRLSDEKIQHQIDGRVKSTYSLYKKMKRV-PNIDDIYDLIALRIIVDDIDTCYLVLNELHNMYEPMVGRIKDYISKPKPNGYQSLHTTVVTKNGQAVEFQIRTREMHDYAERGLAASFHYNEQKLTDAY-IKGKMTSLPTDLHWIKHLQSAASMIREGKDFDVDNLKVDLFG------------------------------------------------------------------------------------------------------------------------------------</t>
  </si>
  <si>
    <t>04RIR@bacNOG,05CWR@bactNOG,0NDEX@firmNOG,COG0317@NOG</t>
  </si>
  <si>
    <t>MKRRELLDLAKQLYTEDEIFELELAIDFATHAHYGQKRKSGESYITHPLAVAGILIDWAMDIDTILAGVLHDTIEDTDATLDEIESLFGHDVAFLVDGVTKVGRARAGMKNLENYLPQTTDNLSKLLVAVSQDVRVIIIKLADRLHNLRTLKYMSEEKQKKIAKESLDVFGRMADRLGMGQVRMQIEELAFSYLDPHEFNHLRNIMKKRLGKSTRKLGAVRIEVEKRLKNENISFEINGRVKSIYSLYKKLKKVNGNIDDIYDLMALRIIVNTNEDCYRVLGILHSMYQPMIARIKDYISVPKPNGYQSLHTTVITPNKHIVEFQIRTYEMHEYAERGLAASFHYHDQKSSKDYTRKRKISQLPPQLQWITRLQEIAQQLTNNEEISREQLNIDLFNDRIFVYSPKGDIYNLPEGSLPLDFAYLIHTDIGKHAYAFKVNGSIQAFDKPLANGDMVEIITRKTTIPKKEWLDLTITSHARSKIRNQLKRN-TSVGALETLVRTNEIIRRKTKTDRNESKNACN-------</t>
  </si>
  <si>
    <t>05CWR@bactNOG,COG0317@NOG</t>
  </si>
  <si>
    <t>MDKHELIKLAGEHYTDTQVELLTHAIDYATEQHAGQMRQSGEPYISHPLQVAATLIDWGMDIDSVVAGVLHDTVEDTDATLEEITELFGKDIAFLVDGVTKVSQARAGMRDLASYLPATRDNLTKLLIAVGQDVRVIIIKLSDRLHNMQTLQFKSEGKQKKIARETLNVFAPLADRLNMGRLRVQLEELSFKYLMPEKYNQTVALKDSRIKKSQRKLDTVRRAVDAHLTKENIAHDIDGRVKSTYSLYKKMQRM-PNIDDIYDLIALRIIVNDIDTCYLVLSELHSMYEPMVGRIKDYISKPKPNGYQSLHTTVTTKNGQAVEFQIRTHEMHDYAERGLAASFHYNEQKLTDAY-KSGTMASLPTDLHWIRHLQSAAALIREGKEFDTENLKVDLFGDRIFVYSPKGDIYDLPDGSFPLDYAYRVHSDLAAKASGFLVNGKMEPFSYKLRHGDTIEILTNKKAKPKPGWSNHMITGHARMKFKAQLRKN-SLLGQLGHVSEIIHRTARRRKNKK---------------</t>
  </si>
  <si>
    <t>05CWR@bactNOG,0EPBT@cloNOG,0NDEX@firmNOG,COG0317@NOG</t>
  </si>
  <si>
    <t>MKREEVLILARAFYPKSQVEKLEKAINFASVAHEGQFRRSGEPYITHPLAVAHNLIEWGMDIDSVIAGVLHDTVEDTNVTLKDIKENFSNEIAKLVDGVTKVSQARSGMKDISNYMDSTKENLSKLLIAVADDVRVVIIKLSDRLHNMQTLKYKSPEKQIKIARETLAVFAPMADRLGMGRVRMQLEELAFSYLDPKEYKRLSILMRKRLGKSTRKLGIIRNEVETKLKAEGIKYEVNGRIKSIYSLHKKMIKKKGNIDEIYDLMALRVILDTKEDCYRVLGILHSMYQPMIARIKDYIAIPKPNGYQSLHTTVVTPNKQIVEFQIRTKEMHEYAEKGLAASFHYHASKSSENYTKRHVVTSLPANLQWITRLQEVAEKLGNNEDIPEEQLKVDLFSDRIFVYSPKGDIFNLPIGALPLDFAYLVHSDVGKHAHTFKVNGQIRSFDTPLENGDVVEIITRRASYPNKGWLKLVTTSHAKDKLKSQLKHM----------------------------------------</t>
  </si>
  <si>
    <t>MSKKCV----QPKITERE----QAAIDFATQAHEGQKRKSGEPYIIHPLAVMNILREWGMDEDTVIAGVLHDTVEDTGVALDEIKEKFGETVAFLVDGVTKLGKARQGMRDIDTYLPATKDNLLRLLIATGADIRVLIIKLADRLHNLRTLSALPPEKQKKIGKESLEIFSPLADRLNMGRLRVEISDIAFSYVDPKRFEFLKKLIEERNKSAEKSLAKIKREVSEKLAVEKIEFEIDGRVKSVYSLHKKLAKYNQNIDEVYDLTALRIIVEDVTDCYLTLGIIHALYTPMTGRIKDYVAMPKQNGYQSLHTTVITKDKRIVEFQIRTKDMHEYAERGLAASFFYNEQKLTENY-KMGKIQHLPTNLLWISELQMAAAQLKEGKQVDMKKLKINLFADKLFVYTPKGDIIDLPVGSMPLDFAYRLHSEVGGHVIGAKINGKLSNLNTKLKNGDVVEILTSKNQMVKPSWLDKIITPHARNKIKQQLNRT--IQMVMGGETKKAETGKKIDDAKKSEGMKKSEVAKNRDK</t>
  </si>
  <si>
    <t>MTREELLSIAEQKYDEVPVLVLASAIDYATEKHAGQKRKSGEPYINHPLAVAGILIEWGMDIDTVVAGVLHDTVEDTDATLDDLESLFGRDVAFLVDGVTKVSQARAGMRNLDSYLPHTKDNLTKLMIAVGEDVRVIIIKLADRLHNMRTLQFMTPEKQKKIARETIEVFAPLADRLNMGRVRVQLEELSFRYLMPKAFQETKNLMDSRLKKSQRKLDHVRREVEARLKAEKLVFQMDGRVKSVYSLFKKLDKV-GDIDKIYDLIALRIIVDDLSTGYLVLGILHDMYQPMYERIKDYVANPKPNGYQSLHTTVQTPSGQIVEFQIRTKEMHEYAERGLAASFHYNEQKLTDAY-KKGKIGTMPADLSWIRELQEAAALISEGKRFDSNKFRMKLFSDRIFVYSPKGDIYDLPRGAFPLDYAYRIHSDIAARASGFKINGVMKPFNYKLQHGDTIEVLTSKSARPKPDWRDVIITPHAKDKLRLQLSRS---NGILQQLTGGVSSFFRHK-------------------</t>
  </si>
  <si>
    <t>MNEVELVSLARSHYSEEQVALLEKAIHYATDKHDGQLRKSGEPYITHPLQVAAMLIDWGMDIDSVIAGVLHDTVEDTDATLEEITELFGRDIAFLVDGVTKVSQARAGMKNLESYLPSTTDNLTKLLIAVGQDVRVIIIKLADRLHNMQTLQFKSSEKQKKIARETLDVFAPLADRLNMGRLRVQLEELSFKYLMPEEYNQTVALKDSRLKKSQRKLDAVRRAVDSRLSDEKIQHQIDGRVKSTYSLYKKMKRV-PNIDDIYDLIALRIIVDDIDTCYLVLNELHNMYEPMVGRIKDYISKPKPNGYQSLHTTVVTKNGQAVEFQIRTREMHDYAERGLAASFHYNEQKLTDAY-IKGKMTSLPTDLHWIKHLQSAASMIREGKDFDVDNLKVDLFGDRIFIYSPKGDIYDLPDGAFPLDFAYRVHSDLAAKSSGFLVNGKMEPFSYKLQHGDTVEILTNKRARPKPGWNEYVITGHARMKLKAQLKKT-SLLGRAGSLLQRTAPFRRNKK------------------</t>
  </si>
  <si>
    <t>MTREELLDLAAPQYDEIPVLVLDSAIDYATKKHAGQKRKSGEPYITHPLAVAGILVEWGMDIDTVIAGVLHDTVEDTDATLDELESLFGRDIAFLVDGVTKVSQARAGMRSLDSYLPHTKDNLAKLMIAVGEDIRVIIIKLADRLHNMRTLQHMPRDKQKKIARETIEVFAPLADRLNMGRVRVQLEELSFRFLMPKDFQRTKSLMDSRLKKSQRKLAKVRRDVTARLQNESLQFEMDGRVKSVYSLFKKLDRV-GDIDKIYDLIALRVIVDDLATGYLVLGVLHEMYQPFYERIKDYVANPKPNGYQSLHTTVQTPTGQIVEFQIRTQDMHEYAERGLAASFHYNEQKMSDAY-RQGRIAALPTDLAWIRDLQETAARAREGKSFDSEKFRMKLFEDRIFVYSPKGDIYDLPRGAFPLDYAYRIHSDIAAHASGFKVNGVMKPFTYELQHGDVVEVLTSKSAKPKPAWRDMVITPHAKTKLRMQLSKSGGVLAHLTGLTDGVSSLFRR--------------------</t>
  </si>
  <si>
    <t>MTREELLSVAEQKYDEVPVLVLASAVDYATEKHAGQKRKSGEPYINHPLAVAEILIEWGMDIDTVVAGVLHDTVEDTDATLDELESLFGRDVAFLVDGVTKVSQARAGMRSLDSYLPHTKDNLTKLMIAVGEDVRVIIIKLADRLHNMRTLQFMSPEKQKKIARETIEVFAPLADRLNMGRVRVQLEELSFKYLMPKDFHRTKSLMDSRLKKSQRKLDRVRREVEARLKEEKLVFQMDGRVKSVYSLFKKLDKV-GDIDKIYDLIALRVIVDDLSTGYLVLGILHDMYQPMYERIKDYVANPKPNGYQSLHTTVQTPSGQIVEFQIRTKEMHEYAERGLAASFHYNEQKLTDAY-KKGRMGAMPADLSWIRELQEAAALAGEGKRFDSNKFRMKLFSDRIFVYSPKGDIYDLPRGAFPLDYAYRIHSDIAAHASGFKINGVMKPFTYHLRHGDTIEVLTNKSAHPKPDWRELIITPHAKDKLRLQLSRS---GGILQQLTGGVSSLFRHR-------------------</t>
  </si>
  <si>
    <t>GC_00000093</t>
  </si>
  <si>
    <t>05CCW@bactNOG,0EPAA@cloNOG,0NDQV@firmNOG,COG0556@NOG</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</si>
  <si>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 (By similarity)</t>
  </si>
  <si>
    <t>MDSQRFRLKSAYQPTGDQPQAIAQLLNGLYDGQREQTLLGVTGSGKTFTMANIIAQRNVPTLILAHNKTLAAQLFSEFKQFFPDNEVHYFVSYFDYYQPEAYIASSDTYIEKDSAINEEIDRLRHAATDALLTRRDVVIVSSVSCIYGLGSPADYYDLSITVKRGERRL--------------QDKFLRQLMDIQYHRNDIDFARGAFRVKGDVVDVFPAGGETAYRVEFFGDDVDRITRIDPLTGEILEEPELFTIFPSSHYATPKEKIKRAIENIRAEYEQRVEWFEKNNKLLEAQRLSQRTKYDLEMLEQTGFVKGIENYSRYLTNREPGEQPATLLDYFPDDFLMIIDESHVTVPQVRGMYNGDRARKEVLVEYGFRLPSALDNRPLRFDEFNKHINQVIYVSATPGDYELQRSPAPAQQVIRPTGLLDPEIIVRPTDGQVDDLIAEIRDRVDKKQRVLVTTLTKRMAEDLSTYLTEIGIKTAYIHSEIDTLERGDILRDLRMGVYDVLVGINLLREGIDLPEVSLVAIMDADKEGFLRSERSLIQTIGRAARHVDGKVIMYGDNMTDSMRLAIDETRRRRQIQEKYNREHNITPRGINKAIDEGLRAIIPQKE-DGKPKLDLRKIPRDEYKNLVKDLTAQMNLASANLEFERAADLRDLIAEIREKM</t>
  </si>
  <si>
    <t>---MEFKLKSKYKPTGDQPEAIKSLTAGLFRGDREQTLLGVTGSGKTFTMANIIANYQAPTLVLAHNKTLAAQLYSEFKQFFPENEVHYFVSYFDYYQPEAYIASSDTYIEKDSKINDEIDRLRHAATTALLTRSDTIIVASVSCIYGIGSPDTYADMSIDIKMGEHRR--------------QDKFIRQLTDIQYQRNDIDFDRGIFRVKGDVVDIFPAGMDQAYRIEFFGDEVDRITRLNPLTGEITGEPRQISIFPNSHYATPKEMIMKAIEGIKKEFEDRLAWFERNHKFLEAQRLSQRTKYDLEMLEQTGFVKGIENYSRYLSNREQGEQPATLIDYFPDDWLLLVDESHMTLPQVRGMYNGDRARKEVLVEHGFRLPSALDNRPLKFEEFYNHINQAIYISATPGDYELQHSSTLARQIIRPTGLLDPEIDIRPTEGQVDDLIKEIRDRINKKQRVLVTTLTKRMAEDLSAYLQELGIKTAYIHSEIDTLERGDILRDLRSGVYDVLVGINLLREGLDLPEVSLVAIMDADKEGFLRSESALIQTIGRAARHVEGKVLMYGDVITRSMRLAIDKTNSRRKLQQQYNLENNITPRGVNKAIDEGLRAIIPQKD-NEKPKIDLKKIPKEEYGALVKDLTNQMNLASANLEFEKAAELRDLIAEIRKKQ</t>
  </si>
  <si>
    <t>05CCW@bactNOG,0D1BA@chloNOG,COG0556@NOG</t>
  </si>
  <si>
    <t>---------------------------------------------------------------------------------------------------------------------------------------------------------------IKFQKGERRL--------------LDKTLRLLNDMQYKRNDVDLHRGTFRVKGDVLDIFPAGADMVYRIEFFGDEVERITEIDHLTGEILAEDDSVTVFPCSHYVTPKEQINKIIPEIEAEYENRLAFFEKENKLLEAQRLTQRVTFDVEMLKETGFVKGIENYSRYLTNRKEGEQPATLMDYFPDDYLLIIDESHMTIPQIRGMYHGDRSRKETLVEHGFRLPSALDNRPLTFTEFDKHINKAIYVSATPGKFELERSPKPAEQIIRPTGLLDPEIEVVPTEHQVDHLIEKINERIKKKQRVLVTTLTKRMAEDLSSYLIDNGIKTAYIHSEIDTLERGDILKDLRMGVYDVLVGINLLREGLDLPEVSLVAIIDADKEGFLRSTSALIQTIGRAARHEDGKVYMYADRITDSMKVAIDETARRRQIQDKYNKEHGITPHSIKKDIGEGLRAIIPMAEKDTKKKLDLKKIPKDEYPSLIEDLSSQMQLASANLEFEKAAELRDLIIEIRNKL</t>
  </si>
  <si>
    <t>--MPEFRLHSKFQPTGDQPAAIAQLTRGLKMGVREQTLLGVTGSGKTFTMANLIANIQKPTLILAHNKTLAAQLYSEFREFFPENEVHYFVSYFDYYQPEAYIASTDTYIEKDSAINDEIDRLRHAATVSLLTRKDTIIVASVSCIYGIGSPDHYTEMSLHLEKTGHTWQVVSKNTLPVAKLNQTNLMIYLIAMQYHRNDLAFERGNFRVKGDTIDLFPASGEIAYRFEFAFDELEEVKIIDPLTAEIREKPDQVFIFPNTHYATPKDQLDRAIDLIQTEFDERLKYFEANHKYLEAQRISQRTKYDLEMLKETGFVKGIENYSRHLDGRKAGEPP------------------------------------------------------------------------------------------------------------------------------------------------------------------------------------------------------------------------------------------------------------------------------------------------------------------------------------------------</t>
  </si>
  <si>
    <t>04REB@bacNOG,05CCW@bactNOG,0NDQV@firmNOG,COG0556@NOG</t>
  </si>
  <si>
    <t>--MNKFRLSSSYQPTGDQPRAIAQLVDGLEKGQREQTLLGVTGSGKTFTMANIIAERNVPTLVLAHNKTLAAQLFSEFKDFFPDNEVHYFVSYFDYYQPEAYIASSDTYIEKDSKINDEIDRLRHAATSALLTRRDVIIVASVSCIYGIGSPETYADMAIKLTVGERRV--------------QDKFIRLLTDIQYKRNDIDFARGTFRVRGDVVDIFPAGQDTAVRVEFFDDEIERLTKIDPLTGEILDRPDQLTIFPSSHYSTPRERIEKAIVGIENEFNQRLKWFEDNGKFLEAQRLSQRTKYDLEMLKETGFVKGIENYSRYLTDREPGEQPATLIDYFPDDWLLLVDESHMTLPQVRGMYNGDRARKEVLVEHGFRLPSALDNRPLRFDEFNHHIHQAIYVSATPGDYELSHSPKPAEQLIRPTGLLDPPIEVRPTDGQVDDLMEEIRQTIVKGHRVLVTTLTKRMAEDLSAYLTENGVKTAYLHSEIDTLERGDILKDLRLGTYDVLVGINLLREGLDLPEVSLVAIMDADKEGFLRSEQALIQTIGRAARHVDGRVIMYGDNVTDSMRRAIDETNRRRAIQQKYNEEHNITPQTIQKKIDDGLRSIIPQKESDKKPKLNLKKIPKDEYPALIKDLTAQMELHSANLEFEKAAELRDLIAEIRHTM</t>
  </si>
  <si>
    <t>--MNKFRLSSSYQPTGDQPTAIAQLVTGLERGEREQTLLGVTGSGKTFTMANIIARRNVPTLVLAHNKTLAAQLFSEFKEFFPDNEVHYFVSYFDYYQPEAYIASSDTYIEKDSKINDEIDRLRHAATSALLTRRDVIIVASVSCIYGIGSPETYADMAIQLTVGERRV--------------QDKFIRLLTDIQYKRNDVDFARGTFRVRGDVVDIFPAGQDTAVRVEFFGDEVERLTRIDPLTGEILDQPASLTIFPSSHYSTPRERIEKAIIGIEKEFDERLKWFESHDKLLEAQRLAQRTKYDLEMLKETGFVKGIENYSRYLTDREPGEQPATLIDYFPDDWLLLVDESHMTLPQVRGMYNGDRARKEVLVEHGFRLPSALDNRPLRFDEFDQHIHQAIYVSATPGDYEIAHSPKPAEQLIRPTGLLDPPIEVWPTEGQVDDLMEEIRQTIANGHRVLVTTLTKRMAEDLSAYLTDNGVKTAYLHSEIDTLERGDILKDLRLGTYDVLVGINLLREGLDLPEVSLVAIMDADKEGFLRSEQALIQTIGRAARHVDGRVLMYGDTVTDSMRRAIDETNRRRAIQQQYNEEHGITPQTIQKKIDDGLRSIIPQKESDKKPKLDLKKIPKDEYPTLIKELTGQMELHSANLEFEKAAELRDLIAEIRQTM</t>
  </si>
  <si>
    <t>GC_00000094</t>
  </si>
  <si>
    <t>05BZT@bactNOG,0ENV5@cloNOG,0ND5E@firmNOG,COG2265@NOG</t>
  </si>
  <si>
    <t>Catalyzes the formation of 5-methyl-uridine at position 1939 (m5U1939) in 23S rRNA (By similarity)</t>
  </si>
  <si>
    <t>07SCN@bactNOG,1CASQ@tenNOG,COG2265@NOG</t>
  </si>
  <si>
    <t>K03215 23S rRNA (uracil1939-C5)-methyltransferase EC 2.1.1.190</t>
  </si>
  <si>
    <t>MKKPVIYKDIKFTKIIGGGRALGELENGKKVLAWGVLPGEIADIKQIKNKSGFIEGVATNIKQSCSERVNPQDEDSYLSTSPWQILDFASEQHYKAALIEEAFEMHNIVLPNPIEVFTDNNEYGYRNKIEFSWWWDTD------------------------------------LNQLDLAFFRRSTKGKIPVTKTSLAPNAINQKAINVRNILRNRGTSGRDLKTLLIRCSRHRQTAAQLYVKTEDFPKFSEDEFKKSELDSLEIIYSNPKSPASIITKRLQKWGIKALQDEILNTPFNYATEGFFQINLPVYEQALLDMKSWINHD-------------------------INVVDLYSGVGSIGLTIGGNNVTLVEINENAVREMQKNIKILGK-NAKAILAPSEKALEYISKDSLIIVDPPRAGLHNDVIDKLISEKPKRIIYLSCNPVTQARDIAKLSEKYGIKAHRGYNFFPKTPHIEHLAILDLY-</t>
  </si>
  <si>
    <t>MKKPIIRENIKIEKIVGGGQGLGKLTSGKKIFTWNALKDEVVNITLTKKKTSLEEGIATEIKESSKDRITPKDPDSYLSTSPWQILDWQKENALKASLIHDSLKLNQVELNQPISMFSNNKPYNYRNKIEFSFFWDKD------------------------------------EDQLFLAFFKRGSHNKIKVGQTSLAKDEINQAAKQILELLRKKKVAGFSLKTLLIRSNQNREVVAQLYIKDLDALQISEEDFKNLNIRGLEVVYSDPKSPASVITKRIRSFGKTNLEDKILNINFSYSIEGFFQINLPVYEEALKNIKKFIDPT-------------------------KKTVDLYSGVGTIGLCVSKGDTELVEINKSAVLEMKNNIKKL-KLKAKAILASAEDATNYITNNCNLIVDPPRAGLHKNVINKINEVLPDRVIYLSCNPDTQSRDVKLLENNYKIEFIKGYNFFPRTPHIECLMVLKRIN</t>
  </si>
  <si>
    <t>-MGKQIFETLRLEKIVGGGQALGAMNDGRKAFVWGGLPGELVKIRITKKKSHFVEGVVTEVLEKSPERIMPRDENSYLSTSPWQIMPLSSEQTYKANLIEEAFRLHGVMLPEKIDVFTDGVEFNYRNKVEFSWFGDKT--------------------------------DNGTRETLDLAFFKRGSKGKVVVEGTSLAHPNINKLAIEIRNLLRTKPVTARQLKTLLIRTDQQGNAVWQLYIKDRLADLISKEEATQLSAKGSEIIYSDPKSPASRVTERLNKFGGTTLTDTILGVTFNYACEGFFQVNIPVYEKALSDMRDWIDHE-----------------------NNLPTLDLYSGVGTIGLTIGGDDITLVEINEHAVAEMQRNITKLNRANAKAILAPSEKSLEYITGEQIVIVDPPRAGLHADVVRRLLETTPPRIIYLSCNPVTQARDVSLLQEKYEITHHQGYNFFPRTPHIEHLVVLDKK-</t>
  </si>
  <si>
    <t>GC_00000095</t>
  </si>
  <si>
    <t>01RC1@aproNOG,05CG3@bactNOG,16Q9W@proNOG,COG0366@NOG</t>
  </si>
  <si>
    <t>alpha amylase, catalytic region</t>
  </si>
  <si>
    <t>---------MTKSWRDVNAIYQIYPRSFKDTNSDGVGDLRGIIEKIDYLK---GEDKSLGVDAVWLSPIFSSPQIDCGYDISDYRSIDPLFGGMAMFDELLLQAHKRDLKVMLDLVPNHSSDQHTWFKESSSSRDNSKRDYYIWRDAKSDGTPPNNWLSMSGGSAWQWHDKTGQYYLHSFLPSQPDLNWDNPEVRQEIFEIMRFWFEKGVDGFRVDAIWPLSKNFAAGDNPRNPEYYAG--DEDYGSYIHQNSKGGPKLCEYLRMMSDVALEYKNKFLVYEFYPDDRFGSRFDQYSAIQKVAPGVSSTFYFEAFQTEWWARKFQEKFNAF-GTWYDQ--LPVASLGNHDQTRIASKF-GMAQAKALALMQLSLPGIPAIYYGDELGMLDVDIPQNYKHDN---FAGGAGMDARDKYRTPMRWNSDILNNAGFSNSNPWLPIGDNLDWLNVESEQSTDHSFFNLYKKMLALRSEYAALRYGEYSTWQ--DTSDDIMTF-KRNYNDEIFYILINFTDRQINTNIPSRGRVVASTNTTDEYDI--ENSLTLNAFEAILVKAY-------</t>
  </si>
  <si>
    <t>MKNVDNRSVLRKRWANVNALYQIYPRSFMDSNGDGVGDLRGVIDKLAYIK---SGEKSLGIDAIWFSPFYPSPQADMGYDVS----------------------------------------------------------------------------------------------------------------------------------------------------------------------------------------------------------------------------------------------------------------------------------------------------------------------------------------------------------------------------------------------------------------------------------------------------------------------------------------------------</t>
  </si>
  <si>
    <t>05CG3@bactNOG,09AIW@bctoNOG,COG0366@NOG</t>
  </si>
  <si>
    <t>----------MYTWNNVNAIYQIYPRSFKDSNSDGIGDLKGIIEKLDYIKSLNSQENSLNVDAIWLSPFFLSPQKDCGYDISNYLQIDPIFGNLNDFKTLLDEAHKRDIKILLDLVPNHTSDKHPWFIESRKSKDNPYRDYYVWKDQK-NGNYPNNWLSMSGGSMWRWDENTKQYYLHSFLKSQPDLNWNNPKVREEIQNIMRYWLDLGVDGFRVDAVWALSKDPDFKDNPINEATFSS--PQDFGSFINKNSKNGPNLKKYLKSLTDVLNEYQDRFMVFEFYPDSLLGDTYMQYQEIQDISNKSS-VFYFELFELTWWARKYQERLNLIFSKNYDN--LPVVSLGNHDQPRIASRH-GYGEAKALALIQMTLPGIPQIYYGEELGMTDVDIKETEAYDN----FGGNGFDLRDRVRTPFRWNNS--NYGDFSSVKPWLPMGNNLETINVESELKNQESFLSFYKKLLSIRKKEATLRNGKYELLN--NINDEILSF-KRTSKDKEFYILVNFTDRNLKAPMPSPGKILVSTNPIDNLYV--NNEISLRAFEGVLIEKVN------</t>
  </si>
  <si>
    <t>----------MKTWQDVASLYQIYPRSFLDTNGDGIGDLNGITEKLNYLS-------WLGVDSIWISPFFVSPLTDFGYDIANYRAIDPTFGQMEDFQALLKKAHDLDIKVMIDLVPCHTSDQHPWFQESRSSRDNPKRDYYIWRDGK-DNSEPNNWRSLSGGSSWKFDEHTRQFYLHSFLKTQPDLNWDNPEVRAEMKNIVRFWFDMGVDGMRVDAIWGISKDPDFKDDSLNPDFYGN--PNDYGAFVHDQCKMGPHFQEYLQELASICDEYDDKQMVFEFYPDDKLGDIYHQYSQILTVHPKAS-AFFMEYRDNEWHAKNIEKKIENYLQSASST--TPFFCIGNHDQPRVASKL-DEERARTLSFLNLLTPGISVVYYGDEIGMTNGELTADDIQDN--FSPANSVVDSRDLERTPMQWNDS--QFAGFSSVKPWLPINDNHTKINVDSEKIANDSLLNMHRKLLKLRQTLPILKNGDLNIVQ--NTGNGFILGLKRELAGQRAYIFINFADEKQSFSVPENAKIITSTHSVNLITA-ENLQMTIPGYCGVLLIA--------</t>
  </si>
  <si>
    <t>----------MKTWQDVASLYQIYPRSFRDTNGDGIGDLNGITEKLDYLA-------WLGVDAIWISPFFTSPLTDFGYDIADYRAIDPTFGGLDDFRALLERVHILDIKVMIDLVPCHTSDQHPWFQEARSSRDNPKRDYYVWRNGR-DGNEPNNWRSLSGGSSWELDEQTGQFYLHSFLKTQPDLNWDNPAVRDEMKNVVRFWFDMGVDGMRVDAIWGISKDPEFGDDSPNPDFNGD--PEAYGAFIHDHCKMGPHFQEYLRELASVCDEYDDKQMVFEFYPDEKLGDIYQQYRRVLTAHPKAS-AFFMEYRQDEWHAEHTGQKIEKYLQAAGSA--KPFFCVGNHDQPRIASRL-GTERARALHFLNLLTPGVSVMYYGDEIGMTNGELTAEDIQDN--FSPANSTIDSRDLERTPMQWDDT--RFAGFSEVKPWLPVNKNRAFINVSSEKSSPASMLNLHRALLRLRQEFPIIKNGTLNIVSSDDTGNGFILGIKRELGRECAYIFINFADAPQSFSIPENGRILASTHP-QYLLLGKDRQMTIPGYCGVILIVGN------</t>
  </si>
  <si>
    <t>----------MKTWQNVASLYQIYPRSFQDLNGDGVGDLNGITFRLDYLS-------DLGVDAIWISPFFTSPMTDFGYDVADYQNVDPIFGGLDDFRMLLDEAHARRIKVMIDLVPCHTSDQHPWFVESRSSRDNPKRNWYVWRDKH-NGKEPNNWRSLSGGRAWTYDETTRQYYLHSFLPTQPDLNWDNPEVRQAMQNVVRFWFDMGVDGMRVDAIWGISKDPELGDDSVNSNFYGD--PDSYGAFVHDHCKHGPHFREYLHELASVCDEYDDRQMVFEFYPDEQLGDIWPQYREVIQAHPKSS-TFFMEHRQNDWHGERTGWNIVNYLQACGDN--LPFFCVGNHDQPRVRSRL-GFERARALQFLNLLCPGVSVIYYGDEIGMENGQLTDADIRDN--FSPNHTPVDSRDLERTPMQWDDT--RFAGFSEVKPWLPVNKNRTFINVTEEKKNVYSILNLHRNLLQLRKDMPIFRDGSLEIIH--STGNGFILGIKRELETERAYIFINFADAPQSFFIPEDAEIIASTHSLDLIFK-EKSNLTIPGYCGILLIK--------</t>
  </si>
  <si>
    <t>GC_00000096</t>
  </si>
  <si>
    <t>04SNI@bacNOG,06C35@bactNOG,0NEHH@firmNOG,COG1136@NOG</t>
  </si>
  <si>
    <t>06C35@bactNOG,0I77F@eryNOG,0NEHH@firmNOG,COG1136@NOG</t>
  </si>
  <si>
    <t>MSVLKIKNVSYAYVGNRENILEGVDQKFERGKFYAIIGKSGAGKSTLLSLLAGLDEPKSGEILFEDEKIGKYGYSYHRKNHITLVFQNYNLIDYLTPLENIRLVNQEATDEILVKLGLDKDQINRNVMKLSGGQQQRVAIARALVSEAPIILADEPTGNLDENTAEEIIEVLKKLAKERNKCVIVVTHSKRVAESADVVLELKGRKLR-------</t>
  </si>
  <si>
    <t>GC_00000097</t>
  </si>
  <si>
    <t>05C5H@bactNOG,1DGQH@verNOG,1DMAG@verrNOG,COG0488@NOG</t>
  </si>
  <si>
    <t>---------------------------------------------------------MIADVHITDKSFGDKQLMSGVKFSVNDGEKVGLIGRNGVGKSTLFGMLAGTDSDYRGSVVFRRGSTIVATAQEHHGLGDITVLEYILRGLPEYARLRHILTTYPATMGDDMRKIEEYSQALERFGQKDFYRVEELVAEELKNFQMEGFGERQLAALSGGQKRLVEVVKIMHAQADLALIDEPTNHMDYVAKKQFIDWMKSA---RQAMLIITHDRDVLAEVDRIVELRDGASVSYRGNYDDYLRQNASATGNAMQDYEQTERRIANLRDKVLQFRRLKEKARDPGTIAQFKRRENQAAAELEKLEKIDKPTFWIDRENVAQLDYKVADRYQKFKARNIRLNIRDGAMRSQRKLVEARDLALGFDERILFEGVNIDLREGEAIELRGRNGAGKTTLIRALMAN--------------------------------------------------APSSAASSGRLCKTAQVPPQLAQ------------------ALIEDTAQSAPIVYAGSLYLDPQIRVGIYEQEIAATYLNLPLARAIEQMYLDRGLKINDTKIRQLMGDYLFVESDGAVPLASLSGGQKARFQLISMLANEPQLLILDEPTNHLDLPSIEELEAALERYAGAILYVSHDDYFRRKIGGSVVQIGS-</t>
  </si>
  <si>
    <t>MMVAIVSGVFAVFVGGLSCIPIMVAYHISAFVPGAVLSSKNSQPALVIRVICYNIPSMIADIHITEKSFGDKTLMRDVKFSVDDGEKVGVVGRNGVGKSTLFGILAGTDTDYTGEGIFRRGITVASTAQEHHGLGDQTVLSYILAGLPEYASLKKIIDEYPETMGDNMRKIEEYTQALERFDQKGFYQIEEKIERELDNFQLSGCGERPLGSLSGGQKRLVEIVKIMHAGAHLALIDEPTNHMDYVAKQQFIDWMSSQ--PRQAMLIITHDRDVLGRVDRIVELKDGRAVSYCGNYDAYLKQNAQATAAGMNNFEQVEKRMTNLKQKALDYQRLKEKSRNPGTIQKFKRLENEARAELAELSEMDKPTFWIDKQSAGQLDYKSAERYGRFKARNIRLSMKDAVSRSQHVLVRVEDAAVGVGERILFEGVNIDLREGEAVELRGRNGAGKTTLIRMLLASGDVAARASHKTIRDPLKPAQIFSEMPLASNALTVAPPALEAVEKTAGSRTAAAAPPSSARAHSSIKSPPEIFRER---SAETSVTHERFTVSGVGGAAPAAPILYSGNLFLDPQVRVGVYEQEIDERYLADPLEAAIEKLYLSRDLPISDTKIRQLLADYLFTEADRMTPLKRLSGGQKARFQIIAMLANDPQLLILDEPTNHLDLPSIEELETALAKYSGAILYVSHDNYFRQEIGGEVVQIGAA</t>
  </si>
  <si>
    <t>04RAI@bacNOG,05C5H@bactNOG,0NDHZ@firmNOG,COG0488@NOG</t>
  </si>
  <si>
    <t>---------------------------------------------------MLYNRKMIADINISEKSFGDKILMTNVKFSIDDGEKIGIVGRNGIGKSTLFNILSGSDKDFSGEIVFRRGVSVASTAQEHHNLADISVINYILNGLPEYASLSKIINEYPSFMGDNIRLINEYSEALDRFNQKDFYQIEEKIKRELGNFQLENVYDQPMESLSGGQKRLVEIIKIMHSNVHLALIDEPTNHMDYVAKQQFTDWVKSQAVSNVSMLIVTHDRDVLGKVDRIIELKNGGSTSYSGNYDSYLKQNAMETSSGMMNFEQVERRITSLKQKVLDYQRLKEKSRNQSTIQRFKRLENSARDELAELEKREKPSFWIDKDSIEKLNYKAVARYEKFKSKNIRVNLKSSEARSKRVVASAKNATIGYSDKILLENINIDLRENEILELRGRNGAGKTTLIKALLNY-----------------------------------------------------------------DSNLHLGN---------------------KNNLGSLPTVYDGELWINPDIRIGVYEQEISDKYLNLSLKNAIEQLYLDKNLPISDTKIRQLCSDYLFTSTDLDIPIMQLSGGQKARFQIISILANDPQLLILDEPTNHLDLPSIEELESALMRYSGAIIYVSHDNYFRQKLKGEVLALG--</t>
  </si>
  <si>
    <t>---------------------------------------------------------MICDIRISEKSFGAKTLFSNVNFSIDDDEKVALIGRNGIGKSTLLHILSGKDSDYDGEVIFRRGVSVVSTLQEHFN-DDQTVIDYVLEGLPEHKELANIIRNYPSIMNDDLKLIDKYTKALERFTNLGYFTVEDKIREEFKNFQIPGLEDRKLASLSGGQKRIVEIIKVMHSNTHLALFDEPTNHMDYVAKRDFIEFIKNK---KQAMLIVSHDRDVLKVVDKIVEIKDGKSKIYNGNYDFYLKQNSSTTANEMNDYENVKRRIANLKIKHAEYKRLKEKSRNPSTIHRFKMLEQKAFKELNELLKIEKPSFWIDENSLKEVNYKTADQYSKYKTKNIRLSIKNDDSKSKRDVLKVDKVSFGYKDNILKENLSFSLEEHGRLELRGRNGRGKSTIIKALLKN------------------------------------------------------------------ADPDFVL-------------------------------YEGSFWIDPTINVGVYHQEIEKDYLDLPLYQAIEKCYLDLNLSISDQKIRKLLNDYLFSLEDHNTLLRKLSGGQKSRFQLIQMLANDPKLLILDEPTNHLDLPSIEELENALNKFSGAILFVSHDGYFIKKLKAKVVEI---</t>
  </si>
  <si>
    <t>GC_00000098</t>
  </si>
  <si>
    <t>MAKKNNTKRKTIALVSQLSKDRTYITRKNSANTP----GKITLRKYDPKIRRHAEYKEVTNVSLGRNKVKERKG</t>
  </si>
  <si>
    <t>MAKKNNTKRKIVALVSELTGHRTYVTRKNTMNTP----DKLKLRKYDPKARKHATYTE-TKKSLGRNEVKPRKG</t>
  </si>
  <si>
    <t>GC_00000099</t>
  </si>
  <si>
    <t>--MAYKHTNSKGVTYYLHKTEVTLRGGKPQTIYFFTKVEKNEKGEPCDLPEDRVVKENPRNGFLTVSKKK---------</t>
  </si>
  <si>
    <t>--MAYSHTNSKGVTYYLHKSEVSLRGGKPQTIYFFSKNEKNGKGEPCDLPEDRIVKENPRNGFLTAAKKK---------</t>
  </si>
  <si>
    <t>MSAPYRYENSKGVSYYLFKKEVELRGGRMQTIYFLSKSDTSEKGEPCDLPEDREPVENPKNGFVTLKKKKA--------</t>
  </si>
  <si>
    <t>--MAYSHKNSKGITYYLHKSEVTLRGGKPQTIYFFTKTENNPKGTPVDLPEDRVVNENPRNGFLTLSKKK---------</t>
  </si>
  <si>
    <t>--MAYKHTNSKGITYYLHKTDVTLRGGKTQTIYFFAKVEKNEKGTPCDLPEDRIVKENPRNGFLTISKKK---------</t>
  </si>
  <si>
    <t>--MAYKHTNSKGITYYLHKSEVTLRGGKKQTIYFFTKTEKNAKGEPCDLPEDRIVAENPRNGFLTIKKKK---------</t>
  </si>
  <si>
    <t>GC_00000100</t>
  </si>
  <si>
    <t>05MSB@bactNOG,0GH2J@delNOG,17GND@proNOG,COG2315@NOG</t>
  </si>
  <si>
    <t>protein, conserved in bacteria</t>
  </si>
  <si>
    <t>05MSB@bactNOG,0QTSH@gproNOG,17GND@proNOG,COG2315@NOG</t>
  </si>
  <si>
    <t>05MSB@bactNOG,COG2315@NOG</t>
  </si>
  <si>
    <t>04WJF@bacNOG,05MSB@bactNOG,0NMKK@firmNOG,COG2315@NOG</t>
  </si>
  <si>
    <t>GC_00000101</t>
  </si>
  <si>
    <t>05D6C@bactNOG,0QI8Z@gproNOG,16R8U@proNOG,COG1136@NOG</t>
  </si>
  <si>
    <t>Part of the ABC transporter complex MacAB involved in macrolide export. Transmembrane domains (TMD) form a pore in the inner membrane and the ATP-binding domain (NBD) is responsible for energy generation (By similarity)</t>
  </si>
  <si>
    <t>------------------------------------------------------MTARKTARP--IIQLKKLTKIYGIGDAAHDALDEIDLTIREGEFIAVMGPSGCGKTTLLNIIGFLDRPDQGEYLFEEHSTARLSERQYAKIRSNKIGIVFQSFNLINRLTVLENVALPLIYKGVPRVKRLEMASSILKSFHLQEREYYMPWQLSGGQMQRVAIARALVNKPSIILADEPTGNLDSRSSHVIMEELANLHKKGNTIVMVTHNPNLTSYASRVINMLDGKVASDRR----------VTVESHTES-KEVAIPLHKSDASKDKN---------------------------------------------------------------------------------------------------DADAKNAKDKDTKKAKEETKEATKDKPK----------------KTAKKSEDDEK-------------</t>
  </si>
  <si>
    <t>05D6C@bactNOG,09B5U@bctoNOG,0FWAI@cytNOG,COG1136@NOG</t>
  </si>
  <si>
    <t>-------------------------------------------------------MTKDKLTP--VIKLKSLTKRYGIGDAEQVALDGIDLTINKGEFIAIMGPSGCGKTTLLNILGLLDRPDEGTYHLGSKSVTNISSSRSAKIRNEKIGFVFQSFNLIPRLNVVENVALPLTYTGKSRIKSLEIASKTLEKFYLNEREYYMPHQLSGGQTQRVAIARALVNNPSIILADEPTGNLDSKASHIIMEELAAIHKQGNTIIMVTHNPDMTTYADRIITMIDGQIDSDTKDI-KKDIQLKKEEKLDSKTESSITEKPKKPESKPKTI---------------------------------------------------------------------------------------------------ESEDTKSDKKATSKLKSDKTVLSETKESDSSVDKTKKSQKNLNETSDKKTNSTGKGQE----------</t>
  </si>
  <si>
    <t>------------------------------------MRHEVSNDSHPERVFFARVSTGDSQTP--VISLRRATKTFGFDDSATDAIVSINLEIQRGEFVAIMGPSGCGKTTLLNILGLLDQPTIGRYLFNGRDVGKFSSSRKARIRNREIGFIFQNFNLVTNMTVLDNVVLPLTYRHGWNYKNLEKASQLLDAIGLKNREYFKPNQLSGGQMQRVAIARALISRPSIILADEPTGNLDSNNSRVIMDLLTELHKKGNTILMVTHNPELLKFASRVIYMRDGQIERDEE--------------------------LTETKAFKVT----------------------------------------------------------------------------------------------------KRTISNRQKKATNSLKRQKRLTRVRRHK----------------------------------------</t>
  </si>
  <si>
    <t>05D6C@bactNOG,09B5U@bctoNOG,1AFZT@sphNOG,COG1136@NOG</t>
  </si>
  <si>
    <t>------------------------------------------------------MVAKTNTAP--VIQLKGLTKRYGIGDTARDVLDSVSLKIEQGEFIAVMGPSGCGKTTLLNVIGLLDRPDGGEYSLNGASAARLSGAQRARARATQIGIVFQSFNLINRLTVLENVALPLTYQGVSRVKRLERASEILKTFHLQEREYYMPWQLSGGQMQRVAIARALVSKPSIILADEPTGNLDSRSSHVIMEELAQLHKQGNTIIMVTHNPNLTSYASRVINMLDGKIASDTK----------IRIASGNESEKSVKISLNARRTAKEER---------------------------------------------------------------------------------------------------D-NVRSAKKKSAKETKNDSNLAADERES--------SGSDDVEPSSSQSSDQTERKKAES--------</t>
  </si>
  <si>
    <t>---------------------------------------------------MAQEVNNQQTSPNNLIELHDINRVFGIGEAESYALQNFYLQVKPGEFIMIMGPSGCGKTTLLNILGFLDHPTSGQYFLNQTPTSHFSSRRLAKLRSQKIGIIFQEYNLIPTLTVLENVALPLIYAGVSHTKAIIKASETLKNFDLQTKEYYYPYQLSGGQKQRVAIARALVANPEIILADEPTGSLDTKSSEAVMQELHRVHQAGNTIIMVTHNPALTKYATRVLHMIDGSIDRDFKFVADHNLPERIDIHFNSKTSKPEAPQVINTEAPRVTKLETPRVTKPEIPRVVKPEAPRVAPEPKSEIPRPKITRSPESTVNPFEPKFIPNTPEKPSDKPFSYNLGTVSELPNSTKKPTPAPVKEYFPPAKPETEVIEPEATETLETESEKTERVSQIATITPIKRNKSNSAIKFNLNFGKKSAKNNPPHTKSHTKKSAKKKGHK</t>
  </si>
  <si>
    <t>--------------------------------------------------------MKETIPP--RIRLVNVTKKFGFGDAEIRALDNVDLTVKKGEFIAIMGPSGCGKTTLLNTLGLLDQPSEGEYYLDDVAVDNLSSRRRAKIRSKHIGFVFQNFNLIPRLTVIENVALPLTYKGLGKVKRLQEASRILKTFHLGQREYYMPHQLSGGQVQRVAIARALVNSPSIILADEPTGNLDSKSSHLIMEELSDLHRRGNTIIMVTHNPELTHYASRVITMLDGKI---------------------------------------------------------------------------------------------------------------------------------------------DTDEHKEKRKFTKKLIVDDEKEEKPKKQ----------------KSSKKSRAKKS-------------</t>
  </si>
  <si>
    <t>MAEGEGFEPSNRLLRYTRSRRASSTTPAPFLVDNYTTILLSLMVALINTYSYNEEKMKEAIPP--RIRLVNVTKKFGFGDAEIRALDNVNLTVKKGEFIAIMGPSGCGKTTLLNTLGLLDQPSEGEYYLDDVAVDNLNSRRRAKIRSKHIGFVFQNFNLIPRLTVIENVALPLTYKGLGKVKRLQEASRILKTFHLGQREYYMPHQLSGGQVQRVAIARALVNSPSIILADEPTGNLDSKSSHLIMEELSDLHRRGNTIIMVTHNPELIHYASRVITMLDGKI---------------------------------------------------------------------------------------------------------------------------------------------DTDEHKEKRKFTKKLIEDDEKEDKYRNK----------------KSSTKKKAKKS-------------</t>
  </si>
  <si>
    <t>GC_00000102</t>
  </si>
  <si>
    <t>08Z02@bactNOG,0D2YV@chloNOG,COG0242@NOG</t>
  </si>
  <si>
    <t>Removes the formyl group from the N-terminal Met of newly synthesized proteins. Requires at least a dipeptide for an efficient rate of reaction. N-terminal L-methionine is a prerequisite for activity but the enzyme has broad specificity at other positions (By similarity)</t>
  </si>
  <si>
    <t>MVISIYLCYFLKDLRILVSSMKKEDIITLPNEHLRQKSKKIHVITDEVKKLISDMTSAAIDWEESRPHEISAALAAVQVDKLERIVIVRSEFDNKSNNHFTALINPEIIKYEGEITYDYEGCLSVSKVYGKVPRYNKVRVKALNEDGKEIRIKAEGFLARVLQHEIDHTNGIVFIDHIKNKKDSFYKLDSEGELQSLDYEKEIKDNHILWD</t>
  </si>
  <si>
    <t>GC_00000103</t>
  </si>
  <si>
    <t>055PN@bacteNOG,07RUF@bactNOG,09A0N@bctoNOG,COG0438@NOG</t>
  </si>
  <si>
    <t>Glycosyl transferase (Group 1</t>
  </si>
  <si>
    <t>-------------MKILMLGWELPPHNSGGLGVACYHLSKALAQRGASIDFVLPYTAKYDDIDFLNIYSATELPPFHGDKTLNSYGGGAVTARNLDDVPAGDLTTMRGVQKQYVGYVEQLVDRIDKPDAIHVHDWLTMEAGMRAKQLTDAPLIVHVHATEFDRAGASEFGNPVIHEIEYNGLMMADRIIAVSNITKGIIVHKYHIPADKIEVVHNAIDTSSLI-NYDYDRRTYKYLELLKDEGYTVVSTVTRFTAQKGLVQLMCGFAKACQQHDRFAFLLAGDGEQRDELIRIAADHGVADKVYFTGFVRGKQWRDAYRVSDVFVMSSVSEPFGLAALEAAHYDTALIVTNQSGVGEVLDTVFRYDFWDTHKLADQLVALAKSPQLLNDMKRGIKSEYARISWDDVASKCLSIYSRTQKGVK--</t>
  </si>
  <si>
    <t>07RUF@bactNOG,09A0N@bctoNOG,0PBE0@flaNOG,COG0438@NOG</t>
  </si>
  <si>
    <t>-------------MNILMLGWELPPHNSGGLGVACYHLSKALAEYGANIDFMLPYTADHSDIDFMKIHSVTPLSPLERNG-LGAYDSNSVAYKTLAKDSIEDLKDMRGVQRKYVRYVEHFA-KNHKVDVIHAHDWLTMEAGVRAKEVTNAPLVVHVHATEFDRSGEF-GGNPIVHEIEQQALLMADKIIAVSHLTKDIIVQNYGIPADKIDVVYNAIDVDSFSKNYTYDLSTYKYIESLKEEGYTVVATITRFTVQKGLNYLMYAAKAVCDNYDKVIFLFAGDGEQRDELIGLAARLGISSKVFFTGFVRGQNWRDAYSVADIFVMSSVSEPFGLTALEAAHHDCSLIISRQSGVGEVLNNIFRFDFWDTKLLADQILGLATSPTLLQQMKENVKQEYAKLSWHDVGKICINIYNKVQKS----</t>
  </si>
  <si>
    <t>------------------------------------------------------------------------------------------------------------------------------------------------------------------------------------------------------------IPPDKVEVVYNAIDLADLP-PHEYDTATYKYLEDLKTDGYTIVGALTRLTVQKGLTYFVRAAARALERYDKIAFLLSGDGEQRDELVALAARLGVSDRVIFTGFVRGKQWRDAYYLIDIFIMSSVSEPFGLTALEAAHHDTALLISKQSGVGEVLHNIMRFDYWDVDKLADEIVNIARSPGLQSALKRNVKDEYARLSWRDAAERCVALYQASAQRRWA-</t>
  </si>
  <si>
    <t>07RUF@bactNOG,09A0N@bctoNOG,0FX2X@cytNOG,COG0438@NOG</t>
  </si>
  <si>
    <t>-------------MKILMLGWELPPHNSGGLGVACYYLSKAIAEEGGDIDFVIPYKADYSMIDWMNIHAVTNLPASTL---LNAWAYDHDEDMVGGSDDGFGDTLMRRIQREYVRYVRNFV-KYHKPDVIHAHDWLTMEAGIAAKRASNAPLIVHVHATEFDRAGGG-SGNPMIHEIEEAGLLMADRIIAVSERTKWLISERYHIPADKIEVVYNAINLNELT-GYSYSNDTYRYVEFLRNQGYTVVSTITRFTIQKGLRYLVEAAAKAIRKYDKLVFLFVGDGEQRDELISLAAHYGISNKIIFTGFVRGQAWRDSYSVSDIFVMSSVSEPFGITALEAAHHENALILTHQSGVSEVIDNALKYDFWDTNKLADQIVALALSKSLTKSLQRNVSNEYKRITWNDMARKCIDMYKKVGNR----</t>
  </si>
  <si>
    <t>MKKHKRRPTMKTEMKILMLGWELPPHNSGGLGVACYQMSKALVSEGVDIDFIIPYTAKHPEIDYMDVYSATPLPPNYHD--LGAYNNGSEEDRENAKDEYG-LSPMRAVQRRYGKYVRKFV-KNHQPDAIHAHDWLTMEAGIIAKEMTGAPLIVHVHATEFDRSGEQ-SGNPLVHEIEQQGLLMADRIIAVSEITKEIIVKNYHIPPEKIEVVYNAIDLADLP-PHEYDASTYRYLEELKEDGYTVVGALTRLTVQKGLTYFVRAAAKALDKYEKIVFVLSGNGEQRDELIELAADLGISDKMIFTGFVRGKQWRDIYCLIDVFVMSSVSEPFGLTALEAAHHDTALLISRQSGVGEVLNNIMRFDYWDVNKLADEIVNVAESPALQKSLKKNVKNEYARISWQDAARKCLKLYKGALA-----</t>
  </si>
  <si>
    <t>GC_00000104</t>
  </si>
  <si>
    <t>05CAE@bactNOG,0QINX@gproNOG,16PY6@proNOG,COG0223@NOG</t>
  </si>
  <si>
    <t>Modifies the free amino group of the aminoacyl moiety of methionyl-tRNA(fMet). The formyl group appears to play a dual role in the initiator identity of N-formylmethionyl-tRNA by (I) promoting its recognition by IF2 and (II) impairing its binding to EFTu-GTP (By similarity)</t>
  </si>
  <si>
    <t>02EQW@aquNOG,05CAE@bactNOG,COG0223@NOG</t>
  </si>
  <si>
    <t>--------MTKISPK-------IVFFGTENYSLITLEALVKEGFNVVCVITKPDTKRGRGHKLTEPPVKTFAKSHNIPVLQPNKVSEITDYIKQLQP-VTGVLVAYGKIIPQSIIDLFTPGIINVHPSLLPKYRGPSPIESAIANRDTETGVSIMQLDSKMDAGLIYTQTRQVLTGKETKFELYDKLFHDGTSLLIKNLPNIINGSLQPTPQDDSQASYCQLLNKDNSWLDTERMTAAEAEAHVRAHLGFPRSRMTIDDRDIIITKSHCDKTPGSHLDKKFADGNYLIIDELIAP-SGKTMTAEDYLRGYK-------</t>
  </si>
  <si>
    <t>GC_00000105</t>
  </si>
  <si>
    <t>GC_00000106</t>
  </si>
  <si>
    <t>05MP4@bactNOG,0BEX8@bproNOG,17FX2@proNOG,COG1950@NOG</t>
  </si>
  <si>
    <t>Membrane</t>
  </si>
  <si>
    <t>07N83@bactNOG,0G93Y@deiNOG,0XWES@NOG</t>
  </si>
  <si>
    <t>Membrane protein of unknown function</t>
  </si>
  <si>
    <t>0836Q@bactNOG,0D353@chloNOG,COG1950@NOG</t>
  </si>
  <si>
    <t>GC_00000107</t>
  </si>
  <si>
    <t>08YZG@bactNOG,0G5RS@defNOG,COG0698@NOG</t>
  </si>
  <si>
    <t>isomerase</t>
  </si>
  <si>
    <t>08YZG@bactNOG,0ET6B@cloNOG,0NJ8W@firmNOG,COG0698@NOG</t>
  </si>
  <si>
    <t>08YZG@bactNOG,0NJ8W@firmNOG,COG0698@NOG</t>
  </si>
  <si>
    <t>GC_00000108</t>
  </si>
  <si>
    <t>05D9H@bactNOG,0ENWZ@cloNOG,0NDUJ@firmNOG,COG0423@NOG</t>
  </si>
  <si>
    <t>Catalyzes the attachment of glycine to tRNA(Gly) (By similarity)</t>
  </si>
  <si>
    <t>------------------MEDIISLCKRRGFIYQGSDVYGGLSGTWDYGPLGVQLKRNIMQLWWRRFVDERDDIYGVDAAILMNQKVWKASGHVDTFVDPLCEDMVNHRRYRTDHILKDN----------------------GIDADGMTMAEMDAAIAEKGI---------------------------------------------KSPDGNPLSK--SRTFNMMFKTHVGAT-------------------------------------------------------ESDDSISYLRPETAQGIFTNFKNVVDSFYPNLPFGIAQQGKAFRNEIAPRDFVFRSREFEQMEIEYFVDPSKWQEAFDELLAATHAFLEE-LGLKPEYIHELDVPPEDRAHYSKKTIDIEYDYPIGREELMGIAYRTDFDLMNIQRVSNKSMEYTVKGTNTKFVPHVIEPSFGVERALMAVLSGAYREDEQNGEKRVYLALPEHLAPVRFAVSPLLKNKPELVEKAREVYAQLAKANPGRVMWDDNGNIGKRYRRQDEIGTPHCVVIDFQTLEDDTVTVRERDTTEQRRVKVEELV---</t>
  </si>
  <si>
    <t>---------MGKQIKNEKMETLVSLCKRRGFIYQGSDVYGGLSGTWDYGSLGVALKRNIMNLWWRRFVDERDDIYGVDAAILMNQKVWQASGHVDTFVDPLCEDTVNHRRYRTDHILKDN----------------------GVDADGMTMEQMDAAIVENGI---------------------------------------------KSPDGNTLSN--SRTFNMMFETFIGPARMMGRDGMLEKAQKAHEYSDKLSMNLNDENAMQNALNAIRMGNAF-QDAIIENLKGEKESLVYIRPETAQGIFTNFKNVVDSFYPDLPFGLAQQGKAFRNEIAPRDFIFRSREFEQMEIEYFVDPERWQEAFDELLAATHAFLAE-LGLKPEHIHELDVPAEDRAHYSKKTIDIEYDYPIGREELMGIAYRTDFDLMNIQRVSGKSMEYTVKGTNTKFVPHVIEPSFGVERALMAVLSGAYREDEQNGEKRVYLALPEHLAPVRFAVSPLLKNKPELVEKAREVYAALAKANPGRVMWDDNGNIGKRYRRQDEIGTPHCVVIDFQTLDDGTVTVRERDTTEQRRVKVEKLL---</t>
  </si>
  <si>
    <t>05D9H@bactNOG,0D1G2@chloNOG,COG0423@NOG</t>
  </si>
  <si>
    <t>-----------MKEENKRLEDIVALCKRRGFIYQGSSVYGGLSGTWDYGPLGVVLKRNIMNLWWKTFVDSRTDMYGVDAAILMNQKVWQASGHVKTFVDPLCEDTINHKRYRTDHLIKDA----------------------GFDPDGLTMAEMDQLIKEKNI---------------------------------------------KSPDGNLLSE--SKTFNMMFKTHVGPI-------------------------------------------------------SNDASISYLRPETAQGIFTNYKNVVDNFYPNLPFGIAQQGKAFRNEISPRDFIFRSREFEQMEIEYFVDPKTWEAEFEKWINLIYEWCDL-LGLDRNKIFAKEVSKEDRAHYSKRTVDFEYQYPIGKEEMLGLAYRTDFDLSNIEREASKSMAYTIKGTNESFVPHVIEPSFGVERALMAVISEAYREDEVNGEKRVYLKFPEHLAPIRFAVSPLLKNKPELVDKAKEVFSLLKKKY-SNVMWDDNGNIGKRYRRQDEIGTPYCVVIDFDTLSDGTVTVRDRDTTEQKRVMPEEI----</t>
  </si>
  <si>
    <t>---------------MAKLEDIVSLCKRRGFIFQGSDVYGGMAGTWDFGPLGVSLKKKLKDLWWQYWVENRNDMYGVDAAIIMNPRTWVASGHAATFSDPLVECKSCHGRFRADKLAKT------------------------AEGHDLSTEITGEELIKAGI---------------------------------------------KCPTCGKIEWGEVKPFNMMFQTHVGAV-------------------------------------------------------ADNSSIAYLRPETAQGIFTNYKNVVDTIYPDLPFGLAQQGKAFRNEISPRDFIFRCRELEQMEIEYFVNPKDWERVFDELLADVHDFLENVVKLPAEKIHEYDVPAADRAHYSKRTIDLEFDYPIGCEELMGIAYRTDFDLGNIERESKKSMVYRDKRTGETFVPHVIEPSFGVERLIMAVLSSAYHEDETSDEKRIVLQLPEHLAPYRFCVSPLLKNKPELVEKAKSVYAKLREKY-GNVTWDDSGNIGKRYHKQDEIGTPKCVVVDFDTLEDDTVTVRDRDTMAQTRVKISDL----</t>
  </si>
  <si>
    <t>MNRHVANMEKGFSMSQAKMEDIISLCKRRGFIYQGSDVYGGLSGTWDYGPLGVQLKRNIMNLWWRMFVDERDDIYGVDAAILMNPKVWKASGHVDTFVDPLCEDTVNHRRYRTDHILKDN----------------------GVDADGLTMEQMDEVIAEKGI---------------------------------------------KSPDGNPLSK--SRTFNMMFKTSVGAT-------------------------------------------------------ESEDSVAYLRPETAQGIFTNFKNVVDSFYPDLPFGIAQQGKAFRNEIAPRDFVFRSREFEQMEIEYFVNPENWQEAFDELLKSTHEFLEA-LGLDPKNIHELDVPAEDRAHYSKKTIDIEYDFPIGKEELMGIAYRTDFDLMNIQRVSGKSMEYTIKGTNEKFVPHVIEPSFGVERALMAVLSSAYREDEQNGSKRVYLALPEHLAPVKFAVSPLLKNKPELVEKAREIYASLSKKNPGRVMWDDNGNIGKRYRRQDEIGTPHCVVVDFQTLEDDTVTVRERDTTEQRRVNIKDLV---</t>
  </si>
  <si>
    <t>MNRHVANMEKGCVMGQSKMEDIISLCKRRGFIYQGSDVYGGLSGTWDYGPLGVQLKRNIMNLWWRRFVDERDDMYGVDAAILMNQKVWQASGHVDTFVDPLCEDTVNHRRFRTDHILKDN----------------------GVDVDGMTMEQMDAVIAEKGI---------------------------------------------KSPDGNPLSK--SRTFNMMFKTHVGAT-------------------------------------------------------ESEDSISYLRPETAQGIFTNFKNVVDSFYPNLPFGIAQQGKAFRNEIAPRDFVFRSREFEQMEIEYFVDPEHWQEAFDELLAATHAFLAE-LGLKPEHIHELDVSAEDRAHYSKKTIDIEYDYPIGREELMGIAYRTDFDLMNIQRVSGKSMEYTVKGTNTKFVPHVIEPSFGVERALMAVLSGAYREDEQNGEKRVYLALPEHLAPVKFAVSPLLKNKPELVEKAREVYAQLAKANPGRVMWDDNGNIGKRYRRQDEIGTPHCVVIDFQTLEDGTVTVRERDTTEQRRVNVEEL----</t>
  </si>
  <si>
    <t>MNRHVANMEKGFLMSQAKMEDITSLCKRRGFIYQGSDVYGGLSGTWDYGPLGVQLKRNIMDLWWRRFVDERDDMYGVDAAILMNQKVWKASGHVDTFTDPLIECRECHGRFRADHIIKNKDDYISKLNPFFNRRETLIDSYAGVEYTPETKKELYDKLVEADLVAGEATYPAHDTVDQLKNYYVLQSQKDAVSYLGDFPAAYLNNTKTKCPRCGNIAWYPARTFNMMFKTHVGAT-------------------------------------------------------KSEDSISYLRPETAQGIFTNFKNVVDSFYPNLPFGIAQQGKAFRNEIAPRDFVFRSREFEQMEIEYFVNPEHWQEAFDELLAATHAFLAE-LGLKPEHIHELDVPAEDRAHYSKKTIDIEYDYPIGREELMGIAYRTNFDLMNIQRVSGKSMEYTVKGTNTKFVPHVIEPSFGVERALMAVLSGAYREDEQNGEKRVYLALPEHLAPVRFAVSPLLKNKPELVEKAREVYAELSKVNPGRVMWDDNGNIGKRYRRQDEIGTPHCVVIDFQTLEDGTVTVRERDTTEQRRVNVEEL----</t>
  </si>
  <si>
    <t>GC_00000109</t>
  </si>
  <si>
    <t>05BZ1@bactNOG,0I6SV@eryNOG,0NDFU@firmNOG,COG1132@NOG</t>
  </si>
  <si>
    <t>MKYILRIFSGYWLMFIILVGFTYAMVMANLWLPDKMSEIVNNGIIKQDMPAIWHNGLAMILVTAAGGLCSIIIGFLASRIATGAAQKLRMELFERVESFALADFNKFSTASLITRSTNDIQQIQMTSILLLRLALMAPIMAIGGLQKAVHNAPNLSWIIALAVSVLLVVIAVLFVIAVPRFKKLQTLVDKLNLVTRENLVGLKVIRAFHNEKIEQKKFQQANTELNKMNLFVNRLMMLLDPIMTLVMNFSSVAIVWFGAHLISSGNLQIGNMMAFLEYAMQVIISFLLLSMVFIMVPRAAVSVKRVGEVLDTLPSIVDPPSPQQLPNDAMGKIEFKDVTFTYPDADLPVLSSINFTAEPGQTTAFIGSTGSGKSTLINLIPRFYDVSAGQILLDGVDIRQLKLEDLYNQIGYVPQKGVLFSGTIASNIKYGNAKASQKLVE----KSAKIAQAAEFISELKNGYKNDIAQGGSNVSGGQRQRLSIARAIAVEPNVYIFDDSFSALDFKTDAKLRSALAKETKHKTVLIVGQRINTIMNADKIIVLDEGKIVGQGTHQELMKDCQVYQEIAASQLSEDDLQKM-----------------SATTAKGAA--</t>
  </si>
  <si>
    <t>MKPILKLCKPYIAAFVALVVFTYVAVMMSLRLPDYSANIVNKGIILQDLGSIWTDGRMMIVVALIGGVCTIASVFFAARIATGLARDVRRRVFAQIENLAIADFNQFSTASLITRSTNDIQQIQMTLMMLLRFALMAPLMAVGGIQKALENAPNLTWIIASAVAGLLIIIVMLFAVAVPRFKKLQQLVDKLNLVTRENLTGLRVVRAFHNEKIEQTKFQRVNNELNGLNLFVNRLMMVLDPVMMLVMNLTSIAVVWFGAWLVDAGTLEIGNMMAFLQYAMQVIISFLMISMVFIMVPRAAVSVRRVSEILNTQPSITDPKQPNHLPADGVGKIEFRDVTFSYPGADLPVLSGINFTAEPGQTTAFIGSTGSGKSTLINLIPRFYDVSAGQILLDGVDIRNVMLSELTSRIGYVPQKGVLFSGTVASNISYGNQRASRKELE----KAAQVAQAAEFINELDSAYDSSIAQGGSNVSGGQRQRLSIARALATQAQIYIFDDSFSALDFKTDAKLRRALAKEMKHKTMLIVAQRINTIMNADKIIVLDEGKIVGQGTHAELMQSCRIYQEIAASQLSDEELAQLAANVATPSSASKRSATRSVRRQKGVAR-</t>
  </si>
  <si>
    <t>MKSILKLCKPYFLTFIALIIFTYITVMTILRLPDYSANIVNKGIILQDLNSIWTDGRMMIIVALIGGVSMIINVFLASRIATGLARDIREKVFTQLENSSIADFNKFSTASLITRSTNDIQQIQTALTILLRFALMAPLIAIVGIQKALENAPNLTWIIASAVISLLIIIAILFTIAIPKFKKLQKLVDKLNLVTRENLTGLKVIRAFHNEKIEQAKFQRVNNELNRFNLSVNHLMMLLDPIMMLTMNLTSVAVVWFGAKLIDINGLEIGNMMAFLQYAMQIIISFLMISMVFIMVPRATVSLQRVNEILNMKPSIINPKEPKHFPSNGKGKIEFRDVTFSYPDANLPVLSGINFTAEPGQTTAFIGSTGSGKSTLINLIPRFYDVSAGQILIDDIDIREVSSNELISRIGYIPQKGVLFSGTIASNIAYGNPKASSKQIE----EAAKIAQAAEFINELDKKYSSNISQGGKNVSGGQRQRLSIARALATDAKIYIFDDSFSALDFKTDAKLRQALTKKTKNKTVLIVAQRINTIMNADKIIVLNEGKIVGQGTHTELMKSCSIYREIASSQLSDKELSDL--------------EKAPSKNRKGRNNE</t>
  </si>
  <si>
    <t>00BM8@actNOG,05BZ1@bactNOG,COG1132@NOG</t>
  </si>
  <si>
    <t>-----------------------------------------------------------------------------------------------------------------------------SLTMMVRV----PFMAIGAIIQAFRTAPNMTWIIAVSVAILFIQAAILISLAIPKFKVYQKILDKINSITRENLTGIKVIRALNKQKYEENKFERSNENLKNTDIYISKVMAFQQPVVNLVFNLSAVLIIFIGVSNLHTDMSYLGRMLAFSQYSAQVLMSFLFLTFLFVMIPRGNVSSKRISEVLETKSQITFKDQMTETPSE-IPSVEFKHVTFSYGKKSEAIIEDISFVAKSGQTTAFIGSTGSGKSTLINLVPRFFDATEGEVLINNLNIKEYTENAIMDKIGYVPQRGYLFTGTVRSNILYGVENLKKSELDARMRHAAKIAQAEEFVTKLKDQYDAPISQGGTNVSGGQRQRLAIARALAKQPEILIFDDAFSALDMKTDKKLREDLKSEIKDTVVLIVAQRISTIKEAEQIIVLDQGKMVGKGTHLELLKKCKVYQEIAKSQFSEEEFADE-----------------MRQAKEGK---</t>
  </si>
  <si>
    <t>MKHILRIFRGYWLLFIILIGFTYGVVMANLWLPDKMSEIVNNGIIKQDMSAIWNNGLMMILVTAAGGFCSIVVGFLAARIATGMAQKLRLKLFERIESFSLADFNKFSTASLITRSTNDIQQIQTTSIMLLRLALMAPIMAIGGLQKAMNNAPDLSWIIALAVLVLFVTIAALFTIAVPRFKKLQTLVDKLNLVARENLVGLKVIRAFHNEKIEQKKFQEANTELNKMNLFVNRLMMLLDPIMTLVMNFSSVAIVWFGAHLISSGNLQIGNMMAFLEYAMQVIISFLLLSMVFIMVPRAAVSVRRVGEVLDTLPSITDPKSPKKLPKDAKGKIEFKDVTFTYPDADLPVLSDINFVAEPGQTTAFIGSTGSGKSTLINLIPRFYDVSAGQILLDGVDIRNLKLEDLSGQIGYVPQKGMLFSGTVASNIKYGNAEASDKLVE----KAAKIAQAEEFISELKSGYKSEIAQGGSNVSGGQRQRLSIARAIAVEPNVYIFDDSFSALDFKTDAKLRAVLAKETKNKTVLIVGQRINTIMNADKIIVLNEGKIVGQGTHQELMKDCEVYQEIAASQLSEDDLQKM------------------SIAAKGVL--</t>
  </si>
  <si>
    <t>MKHILRIFSGYWLMFIILVGFTYAMVMANLWLPDKMSEIVNNGIIKQDMPAIWHNGLAMILVTAAGGLCSIVIGFLASRIATGVAQKLRMELFERVESFALADFNKFSTASLITRSTNDIQQIQMTSILLLRLALMAPIMAIGGLQKAIHNAPNLSWIIALAVSVLLVVIAVLFVIAVPRFKKLQTLVDKLNLVTRENLVGLKVIRAFHNEKIEQKKFQQANTELNKMGLFLNRLMMLLDPIMTLVMNFSSVAIVWFGAHLISSGNLQIGNMMAFLEYAMQVIISFLLLSMVFIMVPRAAVSVKRVGEVLDTLPSIVDPLSPQQLPSGATGKIEFKDVTFTYPDADLPVLSSINFTAEPGQTTAFIGSTGSGKSTLINLIPRFYDVSAGQILLDGVDIRQLKLEDLYDQIGYVPQKGVLFSGTIASNIKYGNAKASQKLVE----KSAKIAQATEFISELKNGYKNEIAQGGSNVSGGQRQRLSIARAIAVEPNVYIFDDSFSALDFKTDAKLRLALAKETKHKTVLIVGQRINTIMNADKIIVLDEGKIVGQGTHQELMKNCEVYQEIAASQLSEDDLQKM-----------------SATTAKGAA--</t>
  </si>
  <si>
    <t>MKPILKLCKPYIAAFVALVVFTYVAVMMSLRLPDYSANIVNKGIILQNLDSIWADGRMMIVVALIGGICTIASVFFAARIATGLARDVRRRVFAQIESFAIADFNQFSTASLITRSTNDIQQIQMTLMMLLRFALMAPLMAVGGIQKALENAPNLTWIIASAVAGLLIIIVMLFAVAVPRFKRLQQLVDKLNLVTRENLTGLRVVRAFHNEKIEQAKFQRVNNELNGLNLFVNRLMMVLDPVMMLVMNLTSIAVVWFGAWLVDAGTLEIGNMMAFLQYAMQVIISFLMISMVFIMVPRAAVSVRRVSEILDTQPSITDPKQPNHLPADGVGKIEFRDVTFSYPGADLPVLSGINFTAEPGQTTAFIGSTGSGKSTLINLIPRFYDVSAGQILLDGVDIRNVTLSELTSRIGYVPQKGVLFSGTVASNITYGNQKASRKELE----KAAQVAQAAEFINELDSAYDSSIAQGGSNVSGGQRQRLSIARALATQAQIYIFDDSFSALDFKTDAKLRRALAKEMKHKTMLIVAQRINTIMNADKIIVLDEGKIVGQGTHTELMQSCRIYQEIAASQLSDEELAQLAANVATPSSASKRSATRSVRRQKGVAR-</t>
  </si>
  <si>
    <t>MKHILRIFSGYWLMFIILVCFTYAMVMANLWLPDKMSEIVNNGIIKQDMPAIWHNGLVMILVTAAGGLCSIVIGFLASRIATGMAQKLRTELFERVESFALADFNKFSTASLITRSTNDIQQIQMTSILLLRLALMAPIMAIGGLQKAVHNAPDLSWIIALAVSVLLVVIAVLFVIAVPRFKKLQTLVDKLNLVTRENLVGLKVIRAFHNEKIEQKKFQQANTELNKMNLFVNRLMMLLDPIMTLVMNFSSVAIVWFGAHLISSGNLQIGNMMAFLEYAMQVIISFLLLSMVFIMVPRAAVSVKRVGEVLDTLPSIVDPPSPQQLPHDATGKIEFKDVTFTYPDADLPVLSSINFTAEPGQTTAFIGSTGSGKSTLINLIPRFYDVSAGQILLDGVDIRQLKLEDLYDQIGYVPQKGVLFSGTIASNIKYGNAKASKKLVE----KSAKIAQATEFIGELKNGYKNDIAQGGSNVSGGQRQRLSIARAIAVEPNVYIFDDSFSALDFKTDATLRSALAKETKHKTVLIVGQRINTITNADKIIVLDEGKIVGQGTHQELMKNCQVYQEIAASQLSEDDLQKM-----------------SATTAKGAA--</t>
  </si>
  <si>
    <t>GC_00000110</t>
  </si>
  <si>
    <t>07SW5@bactNOG,0CZ2Y@chlNOG,COG0612@NOG</t>
  </si>
  <si>
    <t>Peptidase M16 domain protein</t>
  </si>
  <si>
    <t>00BK1@actNOG,05C1V@bactNOG,COG0612@NOG</t>
  </si>
  <si>
    <t>Peptidase, M16</t>
  </si>
  <si>
    <t>07SW5@bactNOG,1CG47@therNOG,COG0612@NOG</t>
  </si>
  <si>
    <t>05C1V@bactNOG,0D1W1@chloNOG,COG0612@NOG</t>
  </si>
  <si>
    <t>-MKHTVEEIRLKNGARGLLIDVPDATVMSFQVQFRAGNRYVLNKDIYETAHIMEHMAFGANEKFRSEHNYEQEFTKNGAYHNAYTSDYSMVYEAICADFEWDRILELQRLAITTPRFNADELEAEKGNVRSELTGYLNNHNRVMWPRIQQALGEDILTYNQRLKTIANIELKDIKNHHKRTHTLKNMRFVVAGKMAGRKAAIKEHLEGWQLETGERFVIPRDEPRR-ANPVLVRRKEATNLTFGWSMMIPRELSDEEVTAMNALNHILTGTMSSRIFGAARKKGLAYGIFSDTSIGFYDSAWDFGGQVNVETAEKLFDIIVRELKKVLAGSISEEDLESVKSYSLGRYQMGAQTVGQVSNFYVGRYFADDFVRDYAAVPDSILAVTPDQLIETARQFFASNTWTLAAVTSEEKELLTKLYDKLDKLF----</t>
  </si>
  <si>
    <t>-MKHSIEEIELKNGAKGLLIDVPGASVMNMKVQFRGGMRFAKSPELYEIAHIVEHLSFGANAKYPDESTYEAEFTKNGAYHNAWTSDYSVCYETECADFEWDRILDLKRIAITSPKFNDAELKSEKGNVRAELTGYMNDYGRLLWPRLQKAIGENVLNLRERLS---------------------------------------------------------------------------------------------------------------------------------------------------------------------------------------------------------------------------------------------------------------------------</t>
  </si>
  <si>
    <t>--------------------------------------------------------------------------------------------------------------------------------------------------------------------------LDDINEHYRRTHTANNMRFIIAGQTKHRKKEIIRNLESWELSPGERFEIPVDELHS-SNAVLIKRKDASNITFGFSMITPRRLSTEETQAMGALNHLLNGTMSSRIFGQARRRGLVYGMGSGINSTNHYSSWDFDGEVNLETSEELFTLIQLEMIKALNGEISDTDIEAVKTYALGRYQMGAQTVSQISDYYTDDYFMTEKVEFYDNFPNIIKQISKPLIVELAREFAGSGIHAMVAVGSVEKQIINQLANCL--VF----</t>
  </si>
  <si>
    <t>GC_00000111</t>
  </si>
  <si>
    <t>08Z08@bactNOG,0D2VT@chloNOG,0D6MB@chlorNOG,COG0816@NOG</t>
  </si>
  <si>
    <t>Could be a nuclease that resolves Holliday junction intermediates in genetic recombination (By similarity)</t>
  </si>
  <si>
    <t>GC_00000112</t>
  </si>
  <si>
    <t>05C8K@bactNOG,COG0216@NOG</t>
  </si>
  <si>
    <t>Peptide chain release factor 1 directs the termination of translation in response to the peptide chain termination codons UAG and UAA (By similarity)</t>
  </si>
  <si>
    <t>---MDEKIKSLELELAQLNQFLENPKAYLENDFAAKSKRKAEVESILDLKNEITRAEQQIKEDEAIVSDP-ELGEMAKLEMQELTEKITDLTRQLDDKLIPRDPDDDKPVIMEIRAGAGGDEASLFAAELYRMYLRYAEKHGFKVELMNESLNETGGVKEVVFKMDGDTPFGTMKFEGGVHRVQRVPVTESQGRIHTSTVTVVALPEVEESEIVIDEKDLRIDIFHAGGHGGQSVNTTNSAIRITHLPTGIMVAMQDERSLRQNKERAMMVLRTRLNDIQRAEAAKNASAARKNLIGTGDRSEKIRTYNFPQDRVTDHRIHYSRSNVNAVMDGDIDDIISELKKCELDV-IRTENGIAE</t>
  </si>
  <si>
    <t>MAKISLDMDSLKNERADLSNFLAQPDAYSSPDFTVKNKRFSELETLISKGEERENLEKNLVEAKKLANEGGELAALAKLEIAETEARLTELEEELFILLTPKDPNDEKNIIMEIRAGAGGDEASLFAAELYRMYLRWCESNGYKVELISESANDSGGYKEVIFMIKGDAPYSKLKFEGGVHRVQRVPVTESQGRVHTSTVTVAVLPEAEEADIEINPNDLRVDIYRSSGHGGQSVNTTDSAVRITHLPTGMIVTNQDEKSQIKNREKAMSVLRSRLLQMKIDEENAKLSAERRSLVGTGDRSEKIRTYNFPQDRITDHRIHYSRSNIPAAMNGDIDDLIENLQRYERELKAQNANH---</t>
  </si>
  <si>
    <t>GC_00000113</t>
  </si>
  <si>
    <t>04S1S@bacNOG,05C25@bactNOG,0NDW7@firmNOG,COG1198@NOG</t>
  </si>
  <si>
    <t>Primosomal protein n'</t>
  </si>
  <si>
    <t>MHYYEVAPTKIVKADACVFTYSSQQPLAIGAVVIISIGQQLLTGIVVKKTTKPDFATKEITTILDLPPLPRPLLQTAQWMSNYYIAHLALVLQTILPSGLTKKRRTLSSNSTAATRRDRTHFVLNKDQSAAIGSLLNAKSGTVILHGVTGSGKTAVYIEYAKRLIATGKSVIVIVPEIALTAQLIAEFQHSFPN-LITTHSQQTEAQRHHAWLQALNATQPNVVIGPRSALFMPFNNIGAIIIDEAHEPALKQDQTPRYSALRTAAILARYHHATVVQGSATPLVSEYYLAAKTGRPIINLPARANPNIITPSINVVDMTSKNAFLRHRFLSDLLINTINQNLENNKQTLIYHNRRGTASTTLCQSCGWSALCPRCFIPMTLHADRHALICHICGYCERVPTACPDCGSTDIVHKGIGTKLIESELQKLFPQAAIARFDGDITSKNSLNQRYQELYDGRIDIIIGTQVVAKGLDLPRLASVGIIQADAGLALPDFTTRERTFQLLAQVIGRVGRNDQPTSIIVQTYQPQNPTIAQGIRQDYASFYASELAERRRGIFPPFVYLLKLTCIYKTEATAIRNAQKFAAQLRSEYPD--ITIFGPTPAFYERIRDTYRWQIVVKSTNRAKLLAIASQLPRTHWQYDIDPANLL</t>
  </si>
  <si>
    <t>05C25@bactNOG,0EP0G@cloNOG,0NDW7@firmNOG,COG1198@NOG</t>
  </si>
  <si>
    <t>MNYLEIAPLKLVRKDKYYFTYHNNNLLVVGSLVRIPIGKTSCIGIVIGEAKKPNFNTRPIEKVIYKTPIPEELIKTAKWMSNYYNVHLALCLSLLIPAGIEKTRRKYLLT-KYNPVRVHKKYSLTKDQANAIKKISDSQHTTNILFGITGSGKTNVYIEIAKLNFEQGLSSIILVPEISLTSQIIDDFMQEFKDHIIVTHSRQTESERHLSWKKALESNTPKIIIGPRSALFLPIKKIGAIIVDEFHEPSYKQDKQPKYSTLRVATMLCNYHNAKAIFGSATPPVVEMYIAKKSSSPIVKMSTTA-LNVAKPKLTVVDMTKRINFLKHRFISDALISTINKALSKNDQVLLFHNRRGTSPITLCGNCGWIAVDPVNDTPLTLHTDKHLLISHITGYSQKVPTCCPICNNVDIIHKGIGTKLLESELKKLYPNATIARFDGDNKKGESLDERYQELYNGKIDIIIGTQVVAKGIDLPKLNTVGVVQADTNLSLPDYTSEERVFQLLSQVIGRVGRHGNDSEVVIQSYQPNSIAIKTGIKQNYDEFYNYTLSQRKKNYLPPFTFLLRITCTYKTEAAAIKNSTKLLQILKLKSSNKKISFFGPAPAFYEKQNNSYRWQIIAKSPKRYELLDLISKIPQQYWQYEIDPISLL</t>
  </si>
  <si>
    <t>------------------------------------------------------------------------------------------------------------------------------------------------------------------------------------------------------------------------QSTIPRIAIGPRSALFLPLAHIGAIVIDEAHEPSFKQDQSPRYSALRVAATLGAHHGAPVVQGSATPLISEYYLATHTNSSIITLPCRA-QAAPPPHVDIINMTSKTNFVQHRFLSDPLIAHITASLERKQQTLLFHNRRGSASTTLCTNCGWSATCSRCFVPFTLHIDKHILQCHICGNTAPVPTSCPDCRETDIVHKGIGTKLVEAEIRKLFPHATVARFDGDTAAAHTLEKRYQELYDGTIDIIIGTQVVAKGLDLPHLSTVGVIQADAGLALPDFMARERTFQLLSQVVGRVGRTNQQTNVVIQSYQPHDETIRTGAAQDYAAFYATELARRRKSHFPPFTYLLKLTCIYKTEKAAINNTQILARKLRTDYSN--LFIFGPTPAFYERQRDTHRWQIVVKSPTRTTLLNIIAQLPSTHWQYDIDPINLL</t>
  </si>
  <si>
    <t>MHYYLVSPTRIVRADASSFTYSSEERLPTGTIVAIEIGKINAIGVVLQEVRQPDFEVKPISKIIEEYPLPIELVQTAIWMSKYYATHQATVWQAILPSGLSKKRRSINQSASVNPVENRTKNVFTDEQKSALQTIENLHSGTILLHGVTGSGKTLVYIEAAKQTLKEERSSIILVPEIALTSQLVAEFSAHLPN-VIVTHSKQTEAQRYAIWKRVISSNDPVVIIGPRSALFMPVQQLGLVVIDECHEPSFKQEQSPRYSALRVASVLTNQHRGKLILGSATPAVADYYVAKKSNTPIITMTKPARPDTVRPNVTLVDMTKRNNFTQHKFLSDPLLKSINTALSKNEQVLIFHNRRGTASITLCDNCGWQAGCPRCFIPLTLHADSHKLSCHICGFSTKVPTSCPECKNADIIHKGIGTKRIEDELQRLFPNKKIARFDKDTDLKATVDERYDELKNGEIDIIIGTQVIAKGLDLPHLTVVGVIQADTGLSLPDYSSPERTFQLLAQVVGRVGRSSIPTEVVVQSYQPSHPSITNGLSQNYTEFYQRTISQRQKTNFPPFTYLLKLTCVYKTEAAAIRNAKKLSELLKSNFDN--IEVFGPTPAFYERVRDTYRWQIVIKSPKRQELLDVLNFLPSSHWQYELDPVSLL</t>
  </si>
  <si>
    <t>05C25@bactNOG,0D1W2@chloNOG,COG1198@NOG</t>
  </si>
  <si>
    <t>------------------------------------------------------------------------------------------------------------------------------------------------------------------------------------------------PK-IILTHSKQTEAQRHAAWKEIINSNDPVIVIGPRSALFAPVQQLGLIVIDECHEPSFKQEQSPRYSALRAASVLARQHNAKLILGSATPAVADYYLAKHSNSAIASMNTPARTDAVKPSITLVDMTKRQNFSEHQFLSNPLLKSLRLALKNNRQALIFHNRRGTAAVTLCESCGWQAGCPRCFVPLTLHADKHQLSCHICSFSTSVPTSCPECHNADIIHKGIGTKRIESELKKLFLNKKIVRFDGDSTPEETVDAQYDKLKNGDIDIIIGTQVIAKGLDLPNLGVVGVVQADAGLLLPDYVAAERTFQLLAQVVGRVGRSHNSTEVIVQTYHPSHPSIVDGLRQNYADFYKRTIAQRQKTNFPPFVYLLKLTCTYKTEKSAVNNAQKIAQLLKAKSPD--IEILGPTPAFYERVRDTYRWQIIVKSPQRRQLINLIKYIPPAHWQYELDSISLL</t>
  </si>
  <si>
    <t>MHYYEVAPTKIVKADACVFTYSSQQPLAIGAVVIISIGQQLLTGIVVKKTTKPDFATKEITTILDLPPLPRPLLQTAQWMSNYYIAHLALVLQTILPSGLTKKRRTLSSNSTAATRRDRTHFVLNKDQSAAIGSLLNAKSGTVILHGVTGSGKTAVYIEYAKRLIATGKSVIVIVPEIALTAQLIAEFQHSFPN-LITTHSQQTEAQRHHAWLQALNATQPNVVIGPRSALFMPFNNIGAIIIDEAHEPALKQDQTPRYSALRTAAILARYHHATVVQGSATPLVSEYYLAAKTGRPIINLPARANPNIITPSINVVDMTSKNAFLRHRFLSDLLINTINQNLENNKQTLIYHNRRGTASTTLCQSCGWSALCPRCFIPMTLHADRHALICHICGYCERVPTACPDCGSTDIVHKGIGTKLIESELQKLFPQAAIARFDGDITSKNSLNQRYQELYDGRIDIIIGTQVVAKGLDLPRLASVGIIQADAGLALPDFTTRERTFQLLAQVIGRVGRNDQPTSIIVQTYQPQNPTIAQGIRQDYASFYASELAERRRGIFPPFVYLLKLTC---------------------------------------------------------------------------------</t>
  </si>
  <si>
    <t>-------------------------------------------------------------------------------------------------------------------------------------MIDDSQHTTNILFGITGSGKTNVYIEIAKLNFEQGLSSIILVPEISLTSQIIDDFMQEFKDHIIVTHSRQTESERHLSWKKALESNTPKIIIGPRSALFLPIKKIGAIIVDEFHEPSYKQDKQPKYSTLRVATMLCNYHNAKAIFGSATPPVVEMYIAKKSSSPIVKMSTTA-LNVAKPKLTVVDMTKRINFLKHRFISDALISTINKALSKNDQVLLFHNRRGTSPITLCGNCGWKAVDPVNDTPLTLHTDKHLLISHITGYSQKVPTCCPICNNVDIIHKGIGTKLLESELKKLYPNATIARFDGDNKKGESLDERYQELYNGKIDIIIGTQVVAKGIDLPKLNTVGVVQADTNLSLPDYTSEERVFQLLSQVIGRVGRHGNDSEVVIQSYQPNSIAIKTGIKQNYDEFYNYTLSQRKKNYLPPFTFLLRITCTYKTEAAAIKNSTKLLQILKLKSSNKKISFFGPAPAFYEKQNNSYRWQIIAKSPKRYELLDLISKIPQQYWQYEIDPISLL</t>
  </si>
  <si>
    <t>MHYYLVSPTRIVRSDADSFTYSSEDRLPTGTIVAIEIGKINAVGIVLQEVRKPDFEVKPISKIIEDYPLPIELVQTASWMSKYYATHQATVWQTILPSGLSKKRRPINPTASVNSTENRIKNVFTDEQKVALKTIDGLNYGTILLHGVTGSGKTLVYIEAVKRALEEERSSIILVPEIALTSQLVAEFSAHLPN-VIVTHSKQTEAQRHAVWKRIIGSNDPVVIIGPRSALFAPVQQLGLVVIDECHEPSFKQEQSPRYSALRVASILTNQHRGKLILGSATPAVADYYIAKKSNTPIATMKKPARPNTIRPHITLIDMTKRNNFTQHHFLSDTLIESLSKTLSKNKQALIFHNRRGTAATTLCENCGWQAGCPRCFVPLTLHADHHKLSCHICNFSTKVPTSCPECKNANIIHKGIGTKRIENELQRLFPNKKIARFDRDTDAKSTVDERYDELKNGEIDIIIGTQVIAKGLDLPHLRMVGVVQADAGLALPDYSSAERTFQLLAQVIGRVGRSSVSTEVVVQSYQPNHPSITNGLSQDYSEFYDRTIGQRQKTNFPPFAYLLKLTCIYKTEAAAIKNSKKLADLLKAKSNN--IEILGPTPAFYERLRDTYRWQIVIKSPRRQELLDLLEFLPSTHWQYELDPVSLL</t>
  </si>
  <si>
    <t>GC_00000114</t>
  </si>
  <si>
    <t>05CAK@bactNOG,0NDGB@firmNOG,COG2884@NOG</t>
  </si>
  <si>
    <t>Cell division ATP-binding protein ftsE</t>
  </si>
  <si>
    <t>MILLDRVTKVYGKGS-KPALDRVNLHVEPNEFVIIVGTSGAGKSTLLKLLTREEKPTSGKIVVGGIDYDQLKDKHIPLLRRKIGVVFQDFKLLPNRTVFENVAFALEIAGMTNREIKNTVPKVIDLVGLKGKEKQFPHQLSGGERQRVAIARAVVRQPKILIADEPTGNLDPKHSWDIVRLLEKINRYGTTVILTTHNVEIVNRLKRRVITVDHGKITSDQAQ-GSYRQ-------------------------------------------------------------------------------------------------</t>
  </si>
  <si>
    <t>MILLDRVTKTYDKNH-NPALNRVSLHISPKEFVILVGTSGAGKSTLLKLLTREEKPSSGKIVVGGIDYDTLKDKHIPLLRRKIGVVFQDFKLLPQRTVFENVAFALEIAGMTNREIKTTVPKVIELVGLKGKEKSFPHQLSGGERQRVAIARAIVRQPKILVADEPTGNLDPKHSWDIVKLLEKINKYGTTVLLTTHNAEIVNKLKRRVVVLEHGKITSDQVQ-GSYKQ-------------------------------------------------------------------------------------------------</t>
  </si>
  <si>
    <t>00BJ2@actNOG,05CAK@bactNOG,COG2884@NOG</t>
  </si>
  <si>
    <t>MILLDRVTKSYGKNA-KPALNRVSLHVEPKEFVIIVGTSGAGKSTLLKLLTREEKPTSGKIVVGGIDYDTLKDKHVPLLRRKIGVVFQDFKLLPQRTVFENVAFALEIAGMTNREIRNTVPKVIDLVGLKGKEKQFPHQLSGGERQRVAIARAVVRQPKIL---------------------------------------------------------------------------------------------------------------------------------------------------------------------</t>
  </si>
  <si>
    <t>MILLDRVTKNYSKDSGEPAINKVSLHVAPKEFVILIGKSGAGKSTLLKLLTREIKPDSGKIVVGGIDYDDLADKHIPLLRRKIGVVFQDFKLLPKRTVYENIAFALEISGMSNREIKGAVPKVIDIVGLTGKENKFPNQLSGGEKQRVAIARAIVRQPKILIADEPTGNLDPTNTWGIVRLLEKINRYGTTVLLTTHNTEIVNRLKRRVLTIENGSIVSDQSE-GSYK--------------------------------------------------------------------------------------------------</t>
  </si>
  <si>
    <t>05CAK@bactNOG,0EP1Z@cloNOG,0NDGB@firmNOG,COG2884@NOG</t>
  </si>
  <si>
    <t>MILFDHVTKRYGKGT-RAVLDDISLHISANEFVFLVGKSGAGKSTLLKMITKEATPDSGKIIIGGIDLDYVKRRHIPDYRRRIGVVFQDYKLLPSRTVFENVAFALEIAGMSNHEIENTVPKVLDLVGLSDKANRFPADLSGGERQRVSIARSVARQPKILIADEPTGNLDVLTSKEIIDLLQKINNYGTTILVTTHDANIVNLLKKRVITMRDGKIISDQKEHGIYRLDTDNDGISDLPQPGHMRPTSYLYKTAEAELRREATPRRENIPHREVATRREATDSYEDATRRETTIRQETDLHRGIDTRNNPRPDSNKRTRNHRLIQ</t>
  </si>
  <si>
    <t>MILLDRVTKNYGKSN-KPALNRASIHVGAGEFVIIVGTSGAGKSTLLKLLTREEKPSSGKIVVGGIDYDNLKDKHIPLLRRKIGVVFQDFKLLPNRTVFENVAFALEIAGMTNREIKATVPKVIELVGLKGKEKHFPHQLSGGERQRVAIARAVVRQPKILIADEPTGNLDPKHSWDIVRLLEKINKYGTTVILTTHNVEIVNKLKRRVITIDHGKITSDQAR-GSYKQ-------------------------------------------------------------------------------------------------</t>
  </si>
  <si>
    <t>MILLDRVTKNYGKNN-KPALNRASIHVSAGEFVIIVGTSGAGKSTLLKLLTREEKPSSGKIVVGGIDYDNLKDKHIPLLRRKIGVVFQDFKLLPNRTVFENIAFALEIAGMTNREIKSTVPKVIELVGLKGKEKQFPNQLSGGEQQRVAIARAVVRQPKILIADEPTGNLDPKHSWDIVRLLEKINKYGTTVILTTHNVEIVNRLKRRVITIDHGKITSDQAK-GSYKQ-------------------------------------------------------------------------------------------------</t>
  </si>
  <si>
    <t>MILLDRVTKNYGKSN-KPALNRASIHVGAGEFVIIVGTSGAGKSTLLKLLTREEKPSSGKIVVGGIDYDNLKDKHIPLLRRKIGVVFQDFKLLPNRTVFENVAFALEIAGMTNREIKSTVPKVIELVGLKGKEKQFPHQLSGGERQRVAIARAVVRQPKILIADEPTGNLDPKHSWDIVRLLEKINKYGTTVILTTHNVEIVNKLKRRVITIDHGKITSDQAR-GSYKQ-------------------------------------------------------------------------------------------------</t>
  </si>
  <si>
    <t>GC_00000115</t>
  </si>
  <si>
    <t>05C70@bactNOG,0NDKN@firmNOG,COG0148@NOG</t>
  </si>
  <si>
    <t>Catalyzes the reversible conversion of 2- phosphoglycerate into phosphoenolpyruvate. It is essential for the degradation of carbohydrates via glycolysis (By similarity)</t>
  </si>
  <si>
    <t>05C70@bactNOG,0EPBK@cloNOG,0NDKN@firmNOG,COG0148@NOG</t>
  </si>
  <si>
    <t>05C70@bactNOG,0QIR5@gproNOG,16PJE@proNOG,COG0148@NOG</t>
  </si>
  <si>
    <t>---MIATNIKNIYARQIFDSRGNPTVEADVHLESGAFGRAAVPSGASTGSHEAIELRDGGED-FGGKGVLKAVANVLTKIKPALIGKDARDQRAIDSLMIELDGTENKSNLGANAILAVSLAVAKAVANNDKVNLYEHIADIAK-NDSFSLPMPMMNVCNGGAHADWATDIQEYMIIPIGANTIYDAMKMGTTVFHNLAKVLKANDYKTTVGDEGGFAPAYRDQDNEEPLKLIIQAIEKSGYTPGKDIALGLDVASSEFYKDGKYHLNQGKNVLDTKAMIAFLKELTERYPIISIEDGLAEEDWDGWVELQKELGNHIQLVGDDLLVTNVKRLEKAIDLEACNSILIKPNQIGSLSETIDAVLLAKKNNMTTIISHRSGETEDTTISHIAVGLNAGQIKTGSMSRTDRMAKYNELLRISETDPHILLNHLETK</t>
  </si>
  <si>
    <t>---MENITIKEIHARQILDSRGNPTVEADVFLSDCSAGRAMVPSGASTGSGEALELRDGDKNFYDGKGVMQAVRNVNTKISSLLVGKHV-DQREIDQLMIQLDGTENKSNLGANAILAVSLALAKASARAMKMPFYEYVAKISGTSDRMSLPMPMMNVMNGGAHADWCTDFQEYMLMPIAATNINEAIRMGAETFHALKKVLKEKNYVTTVGDEGGYAPKVFG-GNNEPLELICEAIERANYVVGKDIAIAMDIASSEFYEDGNYKLKTSGETKTSSEMIDWYEGLLEKYPIVSIEDGLAENDWEGWKVLTERLGNKLQLVGDDLFVTNVKLLQKGIEEKVGNAILIKPNQIGSLSETIDAVVLAQKSGYRTVMSHRSGETEDSAIAYLAVGLGTGQIKTGSLSRSERIAKYNELMRIAEANPELVLKNPFE-</t>
  </si>
  <si>
    <t>05C70@bactNOG,0D1RF@chloNOG,0G6S8@dehNOG,COG0148@NOG</t>
  </si>
  <si>
    <t>MEENTNITITDIYARQILDSRGNPTVEADVVLSDGSFGRAAVPSGASTGSFEAVELRDSDELAYGGKGVLRAVNHVNGKIAGALKGDDPFDQIKIDQKMRELDGTPNKGRLGANAILAVSLAVAKAAAKSRQMELFEYVNSLAG-SPRMSLPMPMINVMNGGQHALGATDFQEYMIIPISAATFADAMQMSAEVFHTLAKILKSEDYPTTVGDEGGYAPKVRG-GNMEPMQLLSRAIEQAGYKLGTDFGFALDVAASELYKDGKYNLATEKRVLNAEEMIRTYKALLGKVPVLSIEDGLDEEAWMDWQKLTAELGNFAQLVGDDLLVTNVQRLKRGIELKAANAILIKPNQIGTLTETIQAVQMAKDAGWNTVMSHRSGETEDVTIAHLAVGLGTGQIKTGSMSRSERIAKYNELLRIAEKYPDLSIFHPF--</t>
  </si>
  <si>
    <t>GC_00000116</t>
  </si>
  <si>
    <t>00D5H@actNOG,05CG1@bactNOG,COG1186@NOG</t>
  </si>
  <si>
    <t>Peptide chain release factor 2 directs the termination of translation in response to the peptide chain termination codons UGA and UAA (By similarity)</t>
  </si>
  <si>
    <t>05CG1@bactNOG,0D1E3@chloNOG,0D666@chlorNOG,COG1186@NOG</t>
  </si>
  <si>
    <t>----------MNNLEKRLTLLQEGIADTWAKLNLDEKFAKLAHLQEESAKPELWNDLARAKSVNTELKKLESELSTWQILKSQVNDLHELIELSAEDLAEEIEAQLTAHEETYAELKKSLRFTDPLDQKDAIIRITAGAGGTEAMDWAGILERMYLRFFEKHGYEVELIERSTGEEAGIKTAVYEVYGPEMYGHLKSEHGVHRLVRLSPFNADNLRQTSFSLVEVLPILDSEDDLKIDEKDLRIDTYHAGGHGGQSVNTTNSAIRITHLPTNTVVAIQNERSQLQNREKAMEILRGKLLKMQQDQQAESINQLRAGESASWGQQIRNYVMQPYKLVKDTRTKYEETDVDSVLDGKIENFIDAYLESLVGSNN------</t>
  </si>
  <si>
    <t>----------MQPLKKKIGELEKEIEQAKKALKFSDLEQKLTELDDQLNQPEIWNNPDYAQELTKQAASLRQTVEPWQTLTVQVGDMVELMELGDDDLLPEFQAQVAAIEKNFDRHKTDLLFSGEYDNRSAIMRISAGVGGLDAQDFAAMLERMYLRWAEKSGMKVDTLERSTNDDAGIKTVVLEISGSFAYGKLRSENGVHRLVRLSPFNADNLRQTSFALVEVLPKIDAPDEISIDPNDLRIDVYRSGGKGGQGVNTTDSAVRVTHEPTGITVAIQNERSQIQNKETALKILRSKLLAMKLEQHAETLSDLRAGESANWGSQIRNYVLHPYTLVKDTRTKHENRNAQGVLDGDIDEFITAYLEQNANSKNI-----</t>
  </si>
  <si>
    <t>GC_00000117</t>
  </si>
  <si>
    <t>01WY3@aproNOG,08UMW@bactNOG,179MX@proNOG,COG0328@NOG</t>
  </si>
  <si>
    <t>Endonuclease that specifically degrades the RNA of RNA- DNA hybrids (By similarity)</t>
  </si>
  <si>
    <t>---------------------MRVFFTDGSASPNPGPGGYAVIENGRPVALGSEDG--QTTNIRMEGMALIAAMELAGDEPCEIHSDSEFWINVLTKWAPGWAAKGWRKK-GGDIKNLDLVQQAYALYQSTQPKLVWVRGHVGHEQNELADEWANKARAGVRL-------------</t>
  </si>
  <si>
    <t>---------------------MIIYYTDGSAVPNPGPGGFAVIKDMKPHILGKDD---DTTNIRMEGLAIIAALKDSAGAPCEIYTDSEFWVNVITKWAAGWQSKGWNKKGGGEIKNLDIVKEVYPLYKASQAKLIWVRGHVGHEGNELADTWANKAREGEKLTNF----------</t>
  </si>
  <si>
    <t>---------------------MRIFYTDGSASPNPGPGGFAVIENSRPVALGSEDG--ETTNIRMEGFALVAAMRLAAGEPCEIHTDSEFWINVLTKWAPGWEEKGWRKK-NGEIKNLELVQQAYELYRTVQPKLVWVRGHVGHEQNERADEWANKARQGARL-------------</t>
  </si>
  <si>
    <t>MYRMHCENHCRRETFKWYDKVMRIFYTDGSASPNPGPGGFAVIENSKPVALGSEDG--ETTNIRMEGFALVAAMRLAAGEPCEIHTDSEFWINVLTKWAPSWEEKGWRKK-NGEIKNLELVQQAYKLYCTTRPKLVWVRGHVGHEQNEQADEWANKARQGVRL-------------</t>
  </si>
  <si>
    <t>--------------------MSLVFYTDGSASPNPGPGGFAVISDGKPVILGGEPEAKETTNIRMEGFALLRCLEHLKGKEAKVYSDSEFWINVLTKWAITWEKNNWTKK--GSIKNLDIVKPLYEAYKKSNVELIWVRGHNGQEGNELADQWANKAREEILKGNDPMNLIYKG--</t>
  </si>
  <si>
    <t>---------------------MTTYYTDGSASPNPGPGGFAVIRDLQPYILGSEDG--DTTNIRMEGKALIAALKDANGAPCVIYSDSEFWINVVTKWAPGWEKRGWTKK-GGDIKNLDIVRELYELYSNSQADLRWVRGHEGDEGNELADEWANRAREGERLTK-----------</t>
  </si>
  <si>
    <t>---------------------MTTYYTDGSASPNPGPGGFAVIKDLQPWILGSEEG--DTTNIRMEGKALIAALKDANGAPCVIYTDSEFWINVVTKWAPGWQQRGWTKK-GGEIKNLDIVQELYELYSNSQAELCWVRGHEGDEGNELADEWANRAREGERLTK-----------</t>
  </si>
  <si>
    <t>GC_00000118</t>
  </si>
  <si>
    <t>05C4J@bactNOG,0ENUG@cloNOG,0NDAS@firmNOG,COG0055@NOG</t>
  </si>
  <si>
    <t>Produces ATP from ADP in the presence of a proton gradient across the membrane. The catalytic sites are hosted primarily by the beta subunits (By similarity)</t>
  </si>
  <si>
    <t>------MSKNQGKIIQIMGVVVDVEF-DDDSLPEIYEALTVKRGQQTITLEVAQHLDQQTVRTISLQNTDGLRRGQVVTATGAPISVPVGEDTQGRMFNVVGEPIDGREIAKSAKRAPIHRQPPALTEQSNKTEILETGIKVIDLIAPLAKGGKAGLFAGAGVGKTVLIQELINNIAKFHSGNSVFAGVGERTREGNDLYYEMKDAGVLDKTSLVFGQMNEPPGARLRVALSGLAIAESFRDEGKDVLLFIDNIFRFTQAGAEVSALLGRLPSAVGYQPNLQQEMGALQERITSTKKGSITSVQAVYVPADDLTDPAPATTFAHLDATIVMNRALTEIGIYPAVDVLDSSSNSLDPEIVGEEHYAVAREVQRVLQQYKELQDIIAILGMEELSDDQKQTVARARRLQRFLAQPFHVAEQFTGNPGSYFKLEDTIKDAKDILDGKYDNKPESWFYMSPVPLSEK--KD--------------------------------------</t>
  </si>
  <si>
    <t>------MSKTLGKIIQIVGVVVDVEFPQDIELPAIYDALHVKNGDENLVLEVAQHLDEHTVRAIALSSTDGLSRGAEVVATGAPISVPVGAETQGRMFNVVGEAIDEKPQPKG-KTAPIHRPAPALSEQSNKTEVLETGIKVVDLIAPLAKGGKAGLFAGAGVGKTVLITELINNIAKFHSGNSVFAGVGERTREGNDLYYEMEEAGVLDKTSLVFGQMNEPPGARLRVALSGLAMAEAFRDEGKDVLLFIDNIYRYTQAGAEVSALLGRLPSAVGYQPNLQQEMGALQERITSTKKGSITSVQAVYVPADDLTDPAPATTFAHLDATIVMNRALTEIGIYPAVDVLDSSSNSLDPEIVGEEHYRVAREVQRILQQYKELQDIIAILGMEELSDDQKQIVARARRIQRFLAQPFHVAEKFTGNPGVYVKLEDTIRDASDILAGKYDDKPENWFYMVQGTLADQVARDAEAES---------------------AEAKKHSEKKAK</t>
  </si>
  <si>
    <t>GC_00000119</t>
  </si>
  <si>
    <t>00BQQ@actNOG,05CGG@bactNOG,COG0201@NOG</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</si>
  <si>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 (By similarity)</t>
  </si>
  <si>
    <t>MNWRIIFRSLKNKDMQKRLLIVFGLIVAFRFMAHVPVPLANPTELRTVIQSVIG--SSDFGGFLNLMSGGALSQISIVLVGMSPFITASIITQLLTKAIPKLEELHNDGESGRRKINQWTRVVTVPLAIVQSIAFVYILQQSVLANSST--GTTGTSIWQWAISVTAMTAGSILLMWIGELITEQGIGNGISLIIFAGIVSQLPNTFGTLINSLLSTTKGKLSIFGWFDVPVDPTTFWLLLILGTVGLVLLYFLVKINEAQRVITINYAKRVAGNTSYGGVKSILPIKLIAAGVIPVIFAVAFLSLPAFVGQVMRAMPGAN-HTIANNLIKWFQTP--TAASF-----SNGDWTVAIYPILYFVLVIAFTYFYTGIVFNANEISENLQKQGGFIAGIRPGAQTEEYLTRTVNRLILFGSIALGIIAIMPFAIDYIFAQL-GLNV-SNLSIGGTGLLIVVTVGLETLRQINSRALMVTYDDFSIDDLDDGQTKKN---RRKLLRLRRAA-</t>
  </si>
  <si>
    <t>MNWRIIFKSLKNRDMQKRLLIVLMLIVAYRLLAHVPVPLTEPTKLKEVLTSFLT--SSDFGGFLNLLSGGALSRLSIVLVGLSPFITASIISQLMTRAIPKLEQLHQDGETGRRKINQWTRIMTVPLAVIQSIAFIYILRQSVLAGNTT--VLSNTSIMEWIIAITAMTAGSVLLMWIGELMTEQGVGNGISLLIFAGIVAQLPSTLSTIGTSLFDVSKGSLSVFGWFNLPVNPTIFWITLALLTVSLFTLYILVKINEAQRIIIVNYAKRVQGNSAYSGIKSVLPVKLIVAGVIPVIFAVAFLSLPAFVGQVLKATENPSYRQVADHLITWFQAP--NPGNF-----TGDTAQAFIYPAIYFLLVILFTYFYTGIAFNSKEIAENLQKQGGFIEGVRPGGQTEEYLKKTVNRLQLFGSVVLGIIAIMPFAIEYLLYNFTGIQN-ANLAIGGTGLLIVVSVGLESLRQINSRALMVTYDDYK---------------------------</t>
  </si>
  <si>
    <t>05CGG@bactNOG,0D1GZ@chloNOG,0D764@chlorNOG,COG0201@NOG</t>
  </si>
  <si>
    <t>MNWRIVVRSLKNRDMQKRLGIVFGLIVAFRFLAHVPVPLANPTELKSIIEGVVS--SSDFGGFLNLMSGGALSQISIVLVGMSPFITASIITQLLTKAIPKLEELHKDGESGRRKIQQWTRIVTVPLAIVQSIAFVYILQQSVLAGSTT--GSAQSTPWQWVIAVTSMTAGSVLLMWIGELMTEQGIGNGISLVIFAGIISQLPTTFGTLISSLFSTAKGQLSVFGWFNVPVDPTTFWLVLAIGIIGLLLLYMLVKINEAQRVITINYAKRVAGNTSYGGVKSILPVKLIAAGVIPVIFAVAFLSLPAFVGQVMKVMPGAN-ATVANNLVKWFQSP--TAKNF-----ANGDWTVMIYPVLYFLLVIAFTYFYTGIVFNANEIAENLQKQGGFIAGVRPGATTEKYLSTTVNRLVLFGSIALGVIAIMPFIMDYIFAQL-GLSI-SNLSIGGTGLLIVVTVGLETLRQVNSRALMVTYDDFDVDELGGSNTKKRRLLKLKFSKLRRAKG</t>
  </si>
  <si>
    <t>MNWKNILKSFKNRDMQKRLAIVIGILITYRFLAHVPIPLAEPTTLKEVIKQIVTANTTTFGGFIDLLSGGAITSFSIIMAGLGPFITASIAAQLLTKAIPKLEEMHKDGESGRKKINQWTRIAAVPLAVAQSVAFIYILRNSVLAGTQVVETINSATIFQWIIAITAMSAASIMLMWLGELITEQGIGNGISLLVFAGILSQLPSNLGYIWNLITDTSMGKLNVFGWFELPVSAIGTFSVIGLLIIGIITLYYLVKINEAQRIIVINYAKRVRGNTEYDGIKSILPIKLIAAGVIPIIFAVAFLSLPAFIGQILVASGNESWTGIGRVLIDFFQQHRLDPSSN-----LDITWKMFVYPSAYFLLVVMFTYFYTGIVINSNEIAENLQKSGAFISGVRPGLQTEKYLAAVVNRLTLFGSIVLGFISIMPFILELVFTGMLGIKSEVSMAIGGTGLLIVVSVGLETLRQINSRALMITYDDYKD--------------------------</t>
  </si>
  <si>
    <t>MHFKTILKSLKNKDMLKRIFIVLGILVAYRLLAHIPVPMGDAKTFKDAVSSLIS--KSDFTGFINLISGGGLASFSIILVGLSPYITSSIVFQLLSKAIPSLEELSEDGETGRRKINQWTRMLAVPLAVVQSIAYIYILYQSVVSSNTL---SFTPTPRDWVVSVITMTAGSIILMWLGELITEQGIGNGISMIIFASIISQFPSTLGSLGQQLFDTKNGSLNLFGWLNLPVNPVLFWVALALLVVVILILYWLVKLNEAQRIVTINYAKRIHGNSAYGGIKSILPLKLISAGVVPVIFATAFLSLPALVGQLISSMDKGN--AMAKTISEIFTMP--NASNFKTLYPNGINERWFIYPALYFLLVVLFTYFYTSIIFNTKEIADNLQKQGGFIEGVRPGMTTANYLEKVMTRLNLFGALALGFIAMIPFITDYVAIMLSDAP--MGLSLSGTGLLIVVTVALENLRQLDSRALMVTYDDYK---------------------------</t>
  </si>
  <si>
    <t>MNWRIIFRSLKNKDMQKRLFIVVGIIVVYRLLAHIPVPLAEPTQLRNAISSVLG--QSDLGGILNLLSGGALSSFSLVLVGLSPFITASIIIQLLTKAIPRLEELHKDGESGRRKIQQWTRVITVPLAIIQSIAFIFILRQTVLQGGST--TLADPTMMEWIVSITSMTAGSVLLMWLGELITEQGIGNGISIVIFAGIISQLPQMLASLISSLFNTSSGSLNVFNWFTLPVNPVMFWTILIMSIAGLIVLYFLVKINEAQRVITINYAKRVHGNSNYGDVKSILPVKLIAAGVIPVIFAVAFLSLPQFVGQVMKASGNTNLLPTANKLITWFQAP--NAGSF-----TGSTAEAFIYPTLYFILVIAFTYFYTGIVFNANEIAENLQKQGGFIEGVRPGAQTEKYLMRTVNRLILFGSIVLGIVAILPFVAEYLTYNLTGLQG-LRLSIGGTGILIIVSVALETLRQVNSRALMVTYDDFDPDELLDSDKKKSK--KRRL--FKRK--</t>
  </si>
  <si>
    <t>MDWRIIFRSLKNKDMQKRLLIVTGIIVVYRLLAHIPVPLAEPTQLRSAISSVLG--QSDLGGILNLLSGGALSSFSLVLVGLSPFITASIIIQLLTKAIPKLEELHKDGESGRRKIQQWTRVITVPLAIVQSIAFIFILRQTVLQGGTT--TLGDPTAMEWIVSVTAMTAGSVLLMWLGELITEQGIGNGISIVIFAGIISQMPQMAATIISSLTDTSSGSLNFFNWFTIPVNPVMFWTVLAMAIAGLIVLYFLVKINEAQRVITINYAKRVHGNSNYGDVKSILPVKLIAAGVIPVIFAVSFLSLPQFIGQVMKASNNPSLLPTANKLITWFQAP--NAGSF-----TGVTAEAFIYPTLYFLLVIAFTYFYTGIVFNANEIAENLQKQGGFIEGIRPGVQTEKCLMRTVNRLILFGSIVLGIVAILPFIAEYLTYHLTGLKG-LRLSIGGTGVLIVVSVGLETLRQINSRALMVTYDDFDPDELVNGHGKTKK--RRLLSKLRKK--</t>
  </si>
  <si>
    <t>05CGG@bactNOG,0D1GZ@chloNOG,COG0201@NOG</t>
  </si>
  <si>
    <t>MNWRIIFRSLKNKDMQKRLLIVVGIIVVYRLLAHIPVPLAEPTQLRNAISSVLG--QTDLGGILNLLSGGALSSFSLVLVGLSPFITASIIIQLLTKAIPKLEELHKDGETGRRKIQQWTRMITVPLAIVQSIAFIFILRQTVLQGGST--TLADPTAMEWIVSVTAMTAGSVLLMWLGELITEQGIGNGISIVIFAGIISQLPQMLASLISSLLDTSSGSLNVFNWFTLPLNPTMFWTVLIMSIAGLIVLYFLVKINEAQRVITINYAKRVHGNSNYGDVKSILPVKLIAAGVIPVIFAVAFLSLPQFVGQVMKASGNTNLLPTADKLITWFQAP--SAGSF-----TGSTTEAFIYPTLYFLLVIAFTYFYTGIVFNANEIAENLQKQGGFIEGVRPGAQTEKYLTKTVNRLILFGSIVLGIVAILPFVAEYLTYHLTGLHG-LRLSIGGTGILIIVSVGLETLRQINSRALMVTYDDFDPDELLD-NGKKSK--KRRL--FKKK--</t>
  </si>
  <si>
    <t>GC_00000120</t>
  </si>
  <si>
    <t>05K5M@bactNOG,1ANPJ@spiNOG,COG0228@NOG</t>
  </si>
  <si>
    <t>30s ribosomal protein S16</t>
  </si>
  <si>
    <t>05K5M@bactNOG,0EU3U@cloNOG,0NKN5@firmNOG,COG0228@NOG</t>
  </si>
  <si>
    <t>MLAIRLQRLGRKAYPVYRLAVQEAQRHPSSGRVVAYVGSYNPHTKESNINVELAQKYLDNGAQPSPRVVKLFKSAGVKLPGWVKEFEGNKTRAVKNAEKLRKNQPKED-LAEESEV-AEV---------------------</t>
  </si>
  <si>
    <t>MLAIRLQRLGRKAYPVYRLAVQEAQRHPSSGRVVAYVGNYNPHTKDSNINVELAQKYLDNGAQPTPRVVKLLKSAGVKLPGWVKEFEGNKTKTVKNAEKLRKNQPKED-AAEESEV-AEA---------------------</t>
  </si>
  <si>
    <t>MLAIRLQRLGRKGYPVYRLAVQEAHRHPSSGRVVAYVGSYNPHTKESNIQVELAQKYLDNGAQPTPRVVKLLKEAGAKLPKWVKEVSADKHKAIRNPEKLRKNQPKEE-PAEEVAE-------------------------</t>
  </si>
  <si>
    <t>082B1@bactNOG,0FNWP@cyaNOG,COG0228@NOG</t>
  </si>
  <si>
    <t>30S ribosomal protein S16</t>
  </si>
  <si>
    <t>MLAIRMQRNGRTHYPTFRLVVQESQRHPLSGRVVAEVGNYNPETKKTTLDKEKIEFYLKNGAQPSTRVARILKLEGVKLPDWVKEPTR-KQKAPKHADKLRKNQPKEE---------AEA---------------------</t>
  </si>
  <si>
    <t>GC_00000121</t>
  </si>
  <si>
    <t>00CDU@actNOG,05C3G@bactNOG,COG0012@NOG</t>
  </si>
  <si>
    <t>gtp-binding protein</t>
  </si>
  <si>
    <t>----------------------MSLSIGIVGLPNVGKSTLFNALTNNNILAANYPFATIEPNTGIVPVPDERLNVLAKMYHAEKITPATVTFVDIAGLVAGASKGEGLGNKFLANIRQCDAIVHIVRAFESDDIV------HVENIIDPKRDIDTINTELILSDLQTLETRLARLAKEAKANPKASAIKNRLEVLAEKLRAGTPINEISGVD----PDDIADLHLLTAKPVIYVFNVNEETLASEDKKQSLRNLVPHA--------RSLFICAKLEDEIKGLNPSDTLELLQSYDVPEAGLTQMIRAAYDLLGLQSYLTAGPKEVRAWTIHQGWTAPQAAGVIHTDFEKGFIAAQVVNYDDLVAAGSEANARAAGKIRTEGKTYVMQPDDVVEFRFNVSK-----</t>
  </si>
  <si>
    <t>--------------------MSSNLSIGIVGLPNVGKSTTFNALTNNDILAANYPFATIEPNTGIVPVPNPRLEVLAKMYNSNKILPATVTFVDIAGLVKGASKGEGLGNKFLANIRQCNAIVHIVRAFDNSEILR-----HDESPVNPKDDIEIINTELILADIQTIESRLPRMQKEAKANPKIRSDIIYLESLLSSLKSGIPLSSLNSIK----HDAIKDLHLLTAKPVIYVFNVDENGLTDTELQKKLQNLVEPA--------KSLFLSAKLEEELKGLAQDEANELLESYGVKETGLMQLINAAYDTLGLQSYLTAGDKEVRAWTIHKGWTAPKAAGVIHTDFERGFIAAQVVSYNDLIKAGSEAAAKAAGKIRTEGKDYVMQPNDVVEFRFNV-------</t>
  </si>
  <si>
    <t>MHKFFEKHKHFTSFLLCGILDNMSLSIGIVGLPNVGKSTLFNALTNNDILAANYPFATIEPNTGVVPVPDKRLETLATMYHAEKIVPATVTFVDIAGLVAGAANGEGLGNKFLANIRNCDAIVHIVRAFAHGDIV------HVENSVNPKRDIETINTELILADIQTLETRLARLAKEAKANPQALATHERLQTIMAQLQNGTPINEMAAVA----TDDIADLHLLTAKPVIYVFNVNEETLSDDATKQELRALVPHA--------RSLFICAKLEDELKGLNESDALELLQSYDVPETGLTQMIHAAYDILGLQSYLTAGPKEVRAWTIHQGWTAPQAAGVIHSDFERGFIAAQIVSYHDLVAAGSEAAARAAGKVRTEGKDYVMQPDDVVEFRFNVSPTPFNT</t>
  </si>
  <si>
    <t>----------------------MNLKIGIVGLPNVGKSTLFNALTNAHALAANYPFATIEPNVGIVPVPDTRLDVLAKMYETEKVIPATVEFVDIAGLVEGASKGEGLGNKFLAHIRECQIICHVVRVFKNDDILHVSKDSNTAAEVNPKQDIEIIQTELELADLETREKVEAKRKKS--------------------------------------KEQEEKIPYLTEKPVIYMFNVDENELTNEELKAEMRALVAPN--------QAVFVNAKLEEEMVGMTLAEKKDFLSSYGVDHDALSELIIAAYDTLGLQSFLTAGKKEVRAWTIKKGATAPEAAGTIHTDFQRGFIAANVMKYDDLVALGSEQAVKAAGKLATVGKTYVMEDGDIVEFRFNVSK-----</t>
  </si>
  <si>
    <t>----------------------MSLSIGIVGLPNVGKSTLFNALTNNDILAANYPFATIEPNTGIVPVPDNRLQILADLYHAQKIIPATVTFVDIAGLVAGASKGEGLGNKFLHNIRECDAIIHVVRAFENSKILR-----HDEAPIDPKKDIEVINTELILADLQTLEKRLPQLQKEAKANPKARQKVEYLQSLIDSLQKGVPISALSDVD----FEAISDLHLLTAKPVIYAFNVDEEGLNNSDLQSRLTELVSPA--------KAVFVCAKLEEELKGLSENDAKELLESYGVKETGLAKLIHAAYDTLGLQSYLTAGEKEVHAWTIHKGWTAPQAAGVIHSDFERGFIAAQIVDFNDLVTAGSEVKARENGKIRTEGKTYVMQPNDVVEFRFNV-------</t>
  </si>
  <si>
    <t>-----MVTQSSINRKYFAIIAIMSLSIGIVGLPNVGKSTLFNALTNNNILAANYPFATIEPNTGIVPVPDERLEKLAELYGSEKILPATVEFVDIAGLVAGASKGEGLGNKFLANIRQCDAIVHVVRAFKNDDILR-----HDGSAVDPTADIDIINTELILADMQTIENRLPKLQKEAKAHQAARETVGYLESLLRHLEAGTPLSALPSID----YEKIADLHLLTAKPVIYAFNVTEDDLTDAGLQATLSALVAPA--------RSLFICAKIEEELKSLSPSEAAELLESYGVKETGLVQLIHAAYETLGLQSYLTAGPKEVRAWTIRQGWTAPQAAGVIHTDFERGFIAAQVVDYNDLIAAGSEVNARAAGKIRTEGKTYVMQPDDVVEFRFNV-------</t>
  </si>
  <si>
    <t>----------------------MSLSIGIVGLPNVGKSTLFNALTNNDILAANYPFATIEPNTGIVPVPDSRLQALAELYHTQKIIPATVTFVDIAGLVAGASKGEGLGNKFLHNIRECNAIIHVVRAFENSKILR-----HDEAPIDPKKDIGIINTELILADLQTIEKRLPQLQKEAKASPEARQKVAYLQSLADNLQSGTPISALAGVD----FEAIADLHLLTAKPVIYAFNVDEEGLNNSALKGKLKELVHPS--------KTVFVCAKLEEELKGLSEDDAKELLESYGVQETGLVKLIHAAYDTLGLQSYLTAGEKEVRAWTIHKGWTAPQAAGVIHSDFERGFIAAQIVDFNDLITAGSEVKAREAGKIRTEGKTYIMQPNDVVEFRFNV-------</t>
  </si>
  <si>
    <t>GC_00000122</t>
  </si>
  <si>
    <t>05D6X@bactNOG,0GBVE@delNOG,0HC9J@dproNOG,16PND@proNOG,COG0336@NOG</t>
  </si>
  <si>
    <t>Specifically methylates guanosine-37 in various tRNAs (By similarity)</t>
  </si>
  <si>
    <t>---------------MRKIQVITLFPEMFAGVFGSSMMWKAQKDGHVELSTIDLRQFGLGPRRTVDDTPYGGGDGMLLMVEPLWNAVQQAKQIDPGAKVLIMTPRGQRWRQALAQQYSESEDGYIVICGRYEGYDERIMALVDQELSVGDYVLTGGELPAMTIIDSIVRLIPGVL-GGENSAAIESFSDGETLEYPQYTRPEEWQGLRVPEVLLSGHHGKIAEWRAAHSKKAGE-----</t>
  </si>
  <si>
    <t>04RGM@bacNOG,05D6X@bactNOG,0NE14@firmNOG,COG0336@NOG</t>
  </si>
  <si>
    <t>MGWFCGFINPCYTVYMRKFQVITLFPEMFTEVFGSGMMYKAQDKQIVELNTIDLRQFGLGVRKQVDDTPYGGGDGMLLKPEPIFSAVEYAKTIDSSAKVVIMTPRGFRWKQSLAQEFSENGDNYIFICGRYEGFDERVMSLVDIEISVGDYILTGGELPAMTIIDSIVRLIPGVL-GGKNSAIIESFSDGETLEFPQYTRPAEFRGMRVPDILLSGNHAKIDQWRADHSKKIKNK----</t>
  </si>
  <si>
    <t>---------------MRKFQIVTLFPEMFTGVFGSSMMWKAQKDGYVELSTINLREFGIGARQTVDDTPYGGGDGMLLMVEPLWRAVEQAKENDSTAKVVIMTPRGMRWKQALAQEYSEQDHGCIFICGRYEGYDERIMALVDQELSVGDYVLTGGELPAMTIIDSIVRLIPGVL-GGENSAAIESFSDGETLEFPQYTRPEEWRGMKVPEVLLSGHHGNIAKWRAEHSRKAE------</t>
  </si>
  <si>
    <t>---------------MRKFQIVTLFPEMFTGVFGSSMMWKAQKDGYVELSTINLREFGLGPRRTVDDTPYGGGDGMLLMVEPLWHAVEQAKENDPTAKVVIMTPRGMRWKQALAQEYSKQDHGYIFICGRYEGYDERIMALVDQELRIGDYVLTGGELPAMTIIDSIVRLIPGVL-GGKNSAAIESFSDGETLEFPQYTRPEEWRGMKVPEVLLSGHHGNIATWRAAHSRKVD------</t>
  </si>
  <si>
    <t>---------------MRKFQVITLFPEMTTGVFNNSMMWKAQKDGIVELTTVNLREFGLGPRRQVDDTPYGGGDGMLLMVEPLWKAVEFAKSQDETAKVVLMSPRGQRWKQVKAQKEADDDRGVIFICGRYEGVDERILELVDEQWSIGDFVLTGGELAAMMMIDSIVRLIPGVL-GGEKSAEIESFSDGETLEFPQYTRPEEFKGLRVPDVLLSGHHGKIAEWRAEQSRILTNKNTP-</t>
  </si>
  <si>
    <t>--------------MMKRFVVITLFPEMFEPVLGSSMMWKAQKDQKAEFQLINLRDYGLGPRRQVDDKPFGGGAGMLLMIEPLAKAIERARQILPRAKVLLMTPAKTVWDQKQAWLHAESDDDYIIVCGRYEGFDARVDGLVDEKISVGRYVLTGGELPAMIVIDSIVRLLPGVLGGGDEATVIESYSQLDALEYPQYTRPEEYKGRRVPEVLLSGNHALIKKWRREHQVDLSADS---</t>
  </si>
  <si>
    <t>------------------------------------MMWKAQKDGIVELTTVNLREFGLGSRRQVDDTPYGGGDGMLLMVEPLWKAVEFAKSQDETAKVVLMSPRGQRWRQTKAQEEADDDRGVIFICGRYEGVDERILELVDEQWSIGDFVLTGGELAAMMMIDSIVRLIPGVL-GGEKSAEIESFSDGETLEFPQYTRPEEFKGLRVPDVLLSGHHGNIARWRAEQSQMLTKKNTP-</t>
  </si>
  <si>
    <t>GC_00000123</t>
  </si>
  <si>
    <t>05C77@bactNOG,0FJT7@cyaNOG,COG0272@NOG</t>
  </si>
  <si>
    <t>DNA ligase that catalyzes the formation of phosphodiester linkages between 5'-phosphoryl and 3'-hydroxyl groups in double-stranded DNA using NAD as a coenzyme and as the energy source for the reaction. It is essential for DNA replication and repair of damaged DNA (By similarity)</t>
  </si>
  <si>
    <t>--------MTRSRLEEIKKLLNQYSYEYYALDQPSVSDAVYDSLMIELKSIETVHPEWITPDSPTQRVGNKLLEGFKKVRHERRMVSLNDVFDKNEIEAWIERTDKLMPGHKHEFFTDIKMDGLACALIYIDGVLRQAVTRGDSFIGEDVTNNVRTIKNVPLRLHEASGFEQFLRGRTEIRGEIVMLKRDFAELNEKQKALGQPEFANPRNLAAGTIRQLDPSLVAARPLHFRGYDVLRDNDAEVSTNSFAYEALTALGITRNQQASVFTTLADVMNFVNKWDDKRHNLPFNTDGLVIKINDRALYESLGLVGKNPRGAVAYKYAAEQATTIVRDIVISIGRTGAATPVAVFDPVVVAGTTVQHASLHNADEIARLDVRRGDTVVIFKAGDIIPQVQTVLKELRPADAKPIDYSAELARQYPELEFVRPAGEAVYRVKGLSGPLILKRSLAHFASKGALDIDTLGEKNVEALVEAGLVNDLADIYRLTKDDLLQLERFAEISAQKLIDAIAAKKHPALERFLFGLGIRHVGAQTAIDLANHFESVKKLSQATIDELREVDGVGEIVAESIVAWFADEDNIKLLEKFADLGVMPQF-SQKSDRLAGQSFVITGTLQSMSRDAAAEKIRNLGGTFQTAVAKDTTYLVAGGKIGASKLKKAEQYGTKIIDEQTLLELIQ----</t>
  </si>
  <si>
    <t>MMELHRRNRNQYRVRELRDLLNKYSYEYYVNDKPSVSDAIYDSLMDELKKIESSNPELITIDSPTQRVGNKLLDGFQKVRHQRRMVSLNDVFDKSEIEAWIKRTDKLMPGQRHEFFTDIKMDGLACALIYVNGVLAQAVTRGDSFVGEDVTNNVRTIKNVPLRLHEAPGFEQFLRGRTEIRGEIVMLKRDFEELNEKQKALGQPEFANPRNLAAGTIRQLDPALVAARPLHFRGYDILRDNDAEVPTNSFAYEALTALGITCNQQASIFTTLADVMNFVNEWGDKRHNLPFNTDGLVIKINDRALYESLGLVGKNPRGAVAYKYAAEQATTIVRDIVISIGRTGAATPVAVFDPVVVAGTTVQHASLHNADEIARLDVRRGDTVVIFKAGDIIPQVQSVLKELRPDNSQLIDYPAELKRQYPELEFVRPEGEAVYRVKGLTGPLILKRALAHFASKGALDIDTLGEKNVEALVDAGLVRDLADIYLLKKKQLLVLERFAEISAQKLIDAIASKKRPTLERFLFGLGIRHVGAQTAIDLANKFESIEKLMVATIDELREVDGVGEIVAESVVAWFADEDNMKLLQKFADLGVAPQF-NKKSGRLVGQSFVITGTLQSMGRDAAADKIRELGGTFQTAVAKDTTYLVAGGKVGASKLKKAEQYGTKIIDEQEFLAIIAGK--</t>
  </si>
  <si>
    <t>05C77@bactNOG,1AMUE@spiNOG,COG0272@NOG</t>
  </si>
  <si>
    <t>----------------------------------------------------------------------------------------------------------------------------------------------------------------------------------------------------------------------------------------------------------------------------------------------------------------------------------------------------------------------------------------------------------------------------------------------------------------------------------------------------------------------------------------------------------------------------------GVVVAESIMAWFADEDNAVLLEKFTLLGVTPIY-KAKRGELAGKSFVITGTLQSMSRDQAAEKIRALGGTFQTSVGKDTTYLVAGGKVGASKLARAEKYGTKVIDEPTFLSIVIAR--</t>
  </si>
  <si>
    <t>-------------------------------------------------------------------------------------------------------------------------------------------------------------QNIPLKLNLDNPPEHL-----EVRGEVIIFKQDFEKLNQMQAKLGEKPFANPRNLAAGTVRQLDPRIAASRPLRFMAYDLV---TPDLPTHQEAYVFLRQIGFQTSGQDHVYTHLNEVFAEIERLGQVRGNFLFNTDGMVIKINDRKIYSELGIVGKTPRAAVAFKYPAEESTSKVRDIVISIGRTGAATPVAILDPVEIAGSTVRHATLHNSDEIEKLDIRIGDTVIVYKAGDIIPKIKEVLFTLRPEGTEPFDYEQALKNQYPELEFERPDGEVVYRVKGQDSDFILRRNLEYFASKQALNIEGLGEKNVNLLVDAGLLKSLVDLYRLQKTDLIKLERFGELSATKLLNAIEGTKQAPLAKFITALGIRHVGAQTAVALADAFQSLEALRDATEEELLKIPDIGLTVSESILAYFADEDNLKQLDDFKTLGVCPVYINHDNAPLKGQSFVVTGTLTDMGREEAEDLLREKGATVTSSVTKNTTALIAGAKPGASKVTKAEKLGIEIISEAEFRELIK----</t>
  </si>
  <si>
    <t>------MTPKKTRIDEIKDLLNRYSYEYYTLDKPSVSDAVYDSLMDELKKIESDHPELITVDSPTQRVGNKLLDGFQKVKHVRRMVSLSDVFDKSEVEAWIERTDKLIPGQRHEFFTDIKMDGLACALIYVDGVLFQAVTRGDSFVGEDVTNNVRTIKNVPLRLRKAAGFENFLRGRTEIRGEIVMLKRDFEELNKRQKSLGLPTFANPRNLAAGTIRQLDPALVAARPLHFRGYDVIRDDSSEVPTNSFAYEALTALGISRNQQASVFDNLSDVMKFVDEWSDKRHDLPFNTDGLVVKINDREIYDNLGMVGKNPRGAVAYKYAAEEATTIVRDIVISIGRTGAATPVAVFDPVVVAGTTVQHASLHNADEIERLDIRRGDTVVIFKAGDIIPQVESVLKELRPADSESIDYEAELKRQYPELEFVRPEGEIVYRVKDSSGPLILKRALAHFASKGALDIDTLGEKNVEVLIDNGLVGDLADIFTLTKDDLLKLDRFADISAQKLISAIADKKSPELERFLYGLGIRHIGAQTAIDLTNHFESMENLAKATIDDLRQVDGVGEIVAESVVAWFADEDNVKLLNKFTELGVVPRF-NKKSGGLSGKSFVITGTLKSMGRDAAANKIRNL---------------------------------------------------</t>
  </si>
  <si>
    <t>------MTVSQRRVDELKKLLNQYSYEYYALDQPSVSDAVYDSLMIELKSIEAAHPEWTTPDSPTQRVGNKLLEGFQKVRHERRMVSLNDVFDKNEIEAWIERTDKLMPGHKHEFFTDIKMDGLACALIYIDGVLTQAVTRGDSFIGEDVTNNVRTIKNVPLRLHEAPGFEQFLRGRTEIRGEIVMLKRDFAALNDKQKSSGQPEFANPRNLAAGTIRQLDPSLVAARPLYFRGYDVLRDNDAEVPTNSFAYEALTALGITRNQQASVFTTLADVMNFVNKWDDKRHDLPFNTDGLVIKINDRALYESLGLVGKNPRGAVAYKYAAEQATTIVRDIVISIGRTGAATPVAVFDPVVVAGTTVQHASLHNADEIARLDVRRGDTVVIFKAGDIIPQVQTVLKELRPAEAEPIDYPAELARQYPELAFVRPEGEAVYRIKGLSGSLILKRALAHFASKGALDIDTLGEKNVEALVEAKLVKDLADIYRLTKDDLLQLERFAEISAQKLIDAIAAKKQPALERFLFGLGIRHVGAQTAIDLANHFESIEKLSQATIDELREVDGVGEIVAESIVAWFADEDNVTLLEKFADLGVTPQF-SQKSDRLAGQSFVITGTLQSMGRDAAAEKICELGGTFQTAVAKDTTYLVAGGKVGASKLKKAEQYGTKIIDEQELLNIIRE---</t>
  </si>
  <si>
    <t>------MIAKKARADEIKSLLNRYSYEYYTLDKPSVSDAVYDSLMDELKSIEAECPELITIDSPTQRVGNKLLDGFQKVKHERRMVSLNDVFNKGEIEAWIERTDKLMPGHKHEFFTDIKMDGLACALIYIDGVLTQAVTRGDSFVGEDVTNNVRTIKNVPLRLHEAPGFEQFLRGRTEIRGEIVMLKRDFAELNEKQKALGQPEFANPRNLAAGTIRQLDPSLVAARPLHFRGYDVLRDDDAEVPTNSFAYEALTALGITRNHQASTFTNLADVMNFVNEWDNKRHDLPFNTDGLVIKINDRSLYESLGLVGKNPRGAVAYKYAAEQATTIVRDIVISIGRTGPATPVAVFDPVVVAGTTVQHASLHNADEIARLDVRRGDTVVIFKAGDIIPQVESVLKELRPAGSKPIDYLAELARQYPELEFVRPAGEAVYRVKGLSGPLILKRSLAHFASKGALDIDTLGEKNVEALVEAGLVNDLADIYRLTKDDLLGLERFAEISAQKLIDAIAAKKQPALERFLFGLGIRHVGAQTAIDLTNHFESVEKLSQATIDELREVDGVGEIVAESIVAWFADEDNVKLLEKFSDLGVTPQF-SQKSDRLAGQSFAITGTLQSMGRDAAVEKIRNLGGTFQTAVAKDTTYLVAGGKIGASKLKKAKQYGTKIIDEQELLQIIKE---</t>
  </si>
  <si>
    <t>GC_00000124</t>
  </si>
  <si>
    <t>04R8B@bacNOG,05CHV@bactNOG,0ND7T@firmNOG,COG0195@NOG</t>
  </si>
  <si>
    <t>Transcription elongation factor NusA</t>
  </si>
  <si>
    <t>MEDLNIKQLTLAVRAIADEKALPEETVLNVIEQAIAAAWRRDNGEREQNVRAELNINDGTAKVFVQREVVED--VVNPATEISLADARAEKPDAQLG-DTIEEAHEVKSFGRVAAQTAKQVVMQRLREAEREVVLAEFEDKIGTVVTGMVQRVEPRVVRVELGKATGIIPQSEQIQGEFYKIGSRIKVLIKDIEREGRGPQLILSRGSEDFIEYLFRQEVPEMETGAVEIKGIAREAGRRTKLAVASTVPGVDPVGTFVGGHGARVNAVMSEIGEQEKIDIVTYDDNIDTYIRNALSPAEIVKVEIDKDKKTANVYVTEDQQSIAIGRGGQNVRLASRLTGYELNIETTAPKSAEKKPRKNVEEDLFSAIENQD------------------------------</t>
  </si>
  <si>
    <t>MEDINLKQLTLAVRAIAEEKNLPEETVLSVIEQAIAAAWRRDNGEREQNVRAELNTVEGTAKVFVIRTVVEE--VENPVKEISLDDAKKIKPEIELG-DVIEDEHEVTSFGRVAAQTAKQVVLQRLREAERDVMLSEFEDKIGTMVTGIVQRVEPRVVRIELGKASGILPQSEQIQGERYSVGSRIKVLIKDIERENRGPQLILTRASELFMERLFNQEVPEMDAGAVEIKGIAREAGRRTKLAVSSTVPGVDAVGTFVGGHGTRVQAVMN-----EKIDIIPFEDDIENYIRNALSPAEVSSVEVDEENKRAKVFVTEDQQSVAIGRGGQNVRLASRLTGYEIDIETKQANEVIEKPRKNIEDSLFSALEENDQ-----------------------------</t>
  </si>
  <si>
    <t>MQDLNVKQMTLAMRTIAEEKALPEDVVLGVIEQAIAAAWRRDNGEREQNVRAELNINDGTAKVSVVKTVVED--VENDINQISLEDAQKIDKNAELGSEVVMETHDVTSFGRVAAQTAKQVVIQRLREAEREVVLAEFEDKIGTVVTGVVQRVEPRVVRVELGKATGILPQSEQIQGEHYSVGQRLRVFIKDIERDGRGAQLVLSRGNEAFIEYLFRQEVPEMETGAVEIKGIAREAGRRTKLAVASLVPGVDPVGTFVGGHGTRVNAVMNEIGDQEKIDIVTYDENIDTYIRNALSPAEIVKVEIDKEHKSAKVYVTEDQQSIAIGRGGQNVRLASRLTGYELDIETAAAKPVEKKPRTNIEDGLFAAIEDQE------------------------------</t>
  </si>
  <si>
    <t>MQDLNVKQMTLAMRTIAEEKALPEDVVLGVIEQAIAAAWRRDNGEREQNVRAELNINDGTAKVSVVKTVVED--VENDINQISLEDAQKIDKNAELGGEIVTETHDVTSFGRVAAQTAKQVVIQRLREAEREVVLAEFEDKIGTVVTGVVQRVEPRVVRVELGKATGILPQSEQIQGEYYSVGQRLRVFIKDIERDGRGAQLVLSRGNEAFIEYLFRQEVPEMETGAVEIKGIAREAGRRTKLAVASLVPGVDPVGTFVGGHGTRVNAVMNEIGDQEKIDIVTYDE----------------------------------------------------------------------------------------------------------------------</t>
  </si>
  <si>
    <t>05CHV@bactNOG,0ENQW@cloNOG,0ND7T@firmNOG,COG0195@NOG</t>
  </si>
  <si>
    <t>MEGLDLKQMSQMVKVIAEEKNLPEETVLNIIETAIAAAWRKEEGEKDMNVRAVLNRETGGATVFIAKEVIEDGLAYNPATEIPEGEAE-----GKAIGETFEESHPVTKFGRVASMTAKQVIMQRLREAEHEAILSIFEDKIGTIMTGMVARVDRNIVRIDFGRTTGIMLKSDQIDGEYYQVGSRIKVLIKTIERNERGAQLLVSRSSADFIKQLFVQEVPEIETGVVEIRAIAREAGRRTKIAVTSTVPGVDPVGTFVGGRGVRVQAVMNEIGDREKIDIINWSENLSEFIREALSPAEITRVEI--EDKRAKVFVTEDQQSVAIGRQGQNVRLASMLTGIELDIELAEA--PKKKKRANVEDSLLSALQENESEAETVAAEEATEATEAETNAESEEATDAE</t>
  </si>
  <si>
    <t>05CHV@bactNOG,0D1PP@chloNOG,COG0195@NOG</t>
  </si>
  <si>
    <t>MEDLNIKQLTLAVRTIAEEKNLPEETVLSVIEQAIAAAWRRDNGTRDQLVRASLNINNGTAVVSVVKTVVEE--VENDANQIDLEEAKEIDPAAELGGEVVMETHNVTTFGRVAAQTAKQVILQRLREAEREVVLAEFEDKIGTVVIGTVQRVEPRVVRIELGKAVGIMPQSEQIPGEYYGVGRRIKVYIKDIEREGRGPQLILSRGNEEFVRFLFNQEVPEMETGAVEIKAIAREAGRRTKLAVSSALPGVDPVGTFVGGHGARVQAVMNEIGEQEKIDIIPYEEDAAGFIANAMSPAEVLSVTVNEDEKRATVYVSEDQQSIAIGRAGQNVRLASRLTGYELDIEAKAPVKTEPKPRKNIEDSLMSVVEEVAE-----------------------------</t>
  </si>
  <si>
    <t>----------------------------------------------------------------------------------------------------TVETHNVTTFGRVAAQTAKQVILQRLREAEREVVLAEFEDKIGTVVTGTIQRVEPRVVRIELGKAVGIMPQSEQIPGEYYGVGRRVKVYIKDIEREGRGPQLILSRGNEEFVRFLFSQEVPEMETGAVEIKAIAREAGRRTKLAVASALPGVDPVGTFVGGHGTRVQAVMNEIGEQEKIDIIPFEEDAAGFIANAMSPAEVLSVTVNEDEKRATVYVSEDQQSVAIGRAGQNVRLASRLTGYELDIEAKAAAKPEAKPRKNIEDSLMSAVEEVAE-----------------------------</t>
  </si>
  <si>
    <t>MEDLNIKQLTLAVRTIAEEKNLPEETVLSVIEQAIAAAWRRDNGTREQLVRANLNINSGAAVVSVVKTVVED--VENDINQISLEDAKKLDAAAEIDGEVTVETHNVTTFGRVAAQTAKQVILQRLREAEREVVLAEFEDKIGTVVIGTVQRVEPRVVRIELGKAVGIMPQSEQIPGEYYGVGRRIKVYIKDIEREGRGPQLILSRGNEEFVRFLFNQEVPEMETGAVEIKAIAREAGRRTKLAVASALPGVDPVGTFVGGHGARVQAVMNEIGEQEKIDIIPFEEDVAGFIANAMSPAEVISVTVNEEEKRATVYVSEDQQSIAIGRAGQNVRLASRLTGYELDIEAKTAVKSEPKPRKNIEDSLMSVVEEVAE-----------------------------</t>
  </si>
  <si>
    <t>GC_00000125</t>
  </si>
  <si>
    <t>05CGJ@bactNOG,0D1UJ@chloNOG,COG0275@NOG</t>
  </si>
  <si>
    <t>Specifically methylates the N4 position of cytidine in position 1402 (C1402) of 16S rRNA (By similarity)</t>
  </si>
  <si>
    <t>05CGJ@bactNOG,0D1UJ@chloNOG,0D6VB@chlorNOG,COG0275@NOG</t>
  </si>
  <si>
    <t>000IB@acidNOG,0049U@aciNOG,05CGJ@bactNOG,COG0275@NOG</t>
  </si>
  <si>
    <t>05CGJ@bactNOG,0FJG7@cyaNOG,COG0275@NOG</t>
  </si>
  <si>
    <t>MVSVAAICRDLLLFTRQATQGRLGCNRCTEINLENLAPDCYNKAMMSIKEHPPQSEALQVSEPIHVPVLLEVTLDRLRPVRGESYLDLTAGYGGHAREFLRRTDNYLGTVLVDRDNNAINTLGD---LAEKGATLIHKDFVSAAQDLVKQGRTFDVILADLGVSSPQLDRAERGFSFRFDGPLDMRMDNRTETTAADIVNSYSVDELTRLMTRYGEESPGRARRIAQAIVSARPIRGTTELADLIKHTVGRGGMKHHPATRTFQALRIEVNHELRLVEELLPLLPRLLNRGGRVGIISFHSLEDRLVKRYFWEQAAAGYEAELSVPEKKPV-SG-TEDVHNPRSRSAKFRYAVKT</t>
  </si>
  <si>
    <t>GC_00000126</t>
  </si>
  <si>
    <t>05NRA@bactNOG,COG0254@NOG</t>
  </si>
  <si>
    <t>50s ribosomal protein l31 type b</t>
  </si>
  <si>
    <t>00MZP@actNOG,05NRA@bactNOG,COG0254@NOG</t>
  </si>
  <si>
    <t>05NRA@bactNOG,0QTY3@gproNOG,16WR6@proNOG,COG0254@NOG</t>
  </si>
  <si>
    <t>MSKQELHPKDYRFVVFADDAANFSFLTKSTAKSEETIKWTDGNEYPLVKVQISSASHPFFTGEEKIIDTEGRVDRFKARAMKAEALKQALANKAAKQMKEAEKKAEKAEA-------------------</t>
  </si>
  <si>
    <t>-MKSSIHPQNYRPVVFSDEQAGFAFLTQSTAQTTETIKWEDGNEYPLVKVHISSASHPFFTGEEKIIDTEGRVDRFKARQAAAEARKAALANKAKKANAKKAAKTDSPKSDKKTK--------------</t>
  </si>
  <si>
    <t>GC_00000127</t>
  </si>
  <si>
    <t>05C22@bactNOG,0D19A@chloNOG,COG0441@NOG</t>
  </si>
  <si>
    <t>threonyL-tRNA synthetase</t>
  </si>
  <si>
    <t>------MNEQQLQSMRHSLAHIMAQAVQHLWPQAKFGVGPAIDNGFYYDIDLGDV--------KISEDDFSRIEKEMRSIIARDLPFTRQDVPVDEAITWAKENDQPYKIELLNDLKRSGTTIAKDLAGQKLGSASDNESKVDTVSLYSQGDYTDLCRGGHVESTGKVGAFKLMRVAGAYWRGNENNPQMQRLYGVAFATQAELDGYLDMLEEAKKRDHRKLGKELDLYTMSPLVGIGLPLFTPRGTVLREKAAQLSNELRQKYGFTKVWTPHITKKDLYEASGHWAKFGDELFLVTSQETSDKMALKPMNCPHHTQIFASQPRSYREMPIRYLETTTDYRDEKTGELGGLSRVRSLTQDDSHVFCRPDQIEQEINNLLACAQELYDIVGM-KLRVRLSYRDDGEGYLGELELWQSAQSQLKAAVVAKGLDYFEQEGEAAFYGPKIDFMATDAIGREHQVATVQLDFVQPERFGLEYINESGDSERPVMIHSALLGSIERFLSVFIEHTAGWFPFWIAPEQVRILTVNDTVNDYVDEITSVLKTEVLMRPIKYNEVRFTADTRNESLGKKIREATVVKIPVQIIVGPKDKAARVVSVRTRAGEEQVPIDQLAEYIQSIQ</t>
  </si>
  <si>
    <t>------MEDNNLYAMRHSLAHITAAAVKRLWPEAKFGVGPVVDDGFYYDIDLGDN--------KISEQDFPKIESKMKEIISENQDFIRDDCSIDDAINWAKNEKQNYKEELLNDLKRSGTTLAKDLNPSEMGTIAEGEGSVKFVSFYTNGEFRDLCRGPHVSNTKQIGVFKLMRVAGAYWRGNENNPQMQRIYGVAFATQSDLDDYLEKLRLARQYDHRKLGRELDLYTMSPLVGSGLPLFTPRGTILRDIVSQYSNQLRQSFGFEKVWTPHITKKDLYEKSGHWAKFGDELFLVKSQETSDQMALKPMNCPHHTQIFDSQPRSYRDLPIRYLETTTDYRDEKTGELGGLSRVRSLTQDDSHVFCRPDQIENEINNLLQCARDLYESINM-KLRVRLSYRDESDSYLGDVSLWESAQDQLKTAVENNNLDFFEQEGEAAFYGPKIDFMATDAIGREHQVATVQLDFIQPQRFNLKYTNIEGGFDTPVMIHCALLGSIERFISVFIEHTGGWFDFWAAPEQVRILTVNNSIGEYLDEVKDTISKVVLMSPVKYNELRFSVDDRNESLGKKIREASSMKIPLQIIIGPRDIASRQVSVRTKSSEQKIHIDKLIDFIEGLN</t>
  </si>
  <si>
    <t>------MSEEQLYAMRHSLAHVMAASVKRLWPEAKFGVGPVVENGFYYDIDLGNI--------KISEQDFNKIEAMMRRIIAENQDFVREKRPIDDAIVWARESQQPYKEELLNDLKRSGTTVAKDLDAAEMGTIADGDAAVSEVAFYTNGDFTDLCRGPHVANTHEIGAFKLMRVAGAYWRGNEKNPQMQRLYGIAFATQAELDEYLERLELAKQRDHRKLGKELDLYTMSPLVGIGLPIFTPRGTVLRDVVAQYSNQLRQKYGFQKVWTPHITKKDLYEKSGHWAKFGDELFLVKSQETSDQMALKPMNCPHHTQIFASKPRSYRDMPVRFLETTTDYRDEKTGELGGLSRVRSLTQDDSHVFCRPDQIEQEINNLLAAARELYGQINM-KLRVRLSYRDESDGYLGDRTLWDSAQAQLKAAVVANGLDYFEQDGEAAFYGPKIDFMATDAIGREHQVATVQLDFVQPERFELKYATDDGKFTTPVMIHCALLGSIERFLSVFIEHTGGWFPFWAAPEQVRILTINETVADYVDEITTVLREIVLMAPIKYNEVRFTADMRNESLGKKIREAAAMKIPVQLIVGPKDRSVRQVSVRTRDDEQKIALDELVAYIKKL-</t>
  </si>
  <si>
    <t>----MSEKEDKLYKMRHSLAHLTAAAVKELWPTAKFGVGPVVKDGFYYDIDLGDV--------TISEADFPKIEKRMKKLIAKDQKFERLEKNVDEAIAWAKENNQPYKVELLNDLKRAGTTVAKDLDSKELGLESADGSKIEKVSFYKNGDFVDLCRGSHVNSTKEIGAFKLMRVAGAYWRGNENNPQMQRLYGVAFETQEELDTYLKNLEEAKMRDHRKLGKELDLYTFSNLVGSGLPLFTPRGTALRDVLAKYSNQLRKKFGFESVWTPHITKNDLYKKSGHWAKFSEELFLVKSQETKDEFVMKPMNCPHHAQIYVSSSRSYKDMPIRFLETTTDYRDEKTGELGGLNRVRALTQDDSHIFCRKDQIEQEIQQLLSAAGELYNQVGM-KLTVRLSYRDDSDSYIGDLKLWESAQNQLKSAVEKNNLEYYEQEGEAAFYGPKIDFMAEDSIGRLHQVATVQLDFVQPERFELEYINQESLPERPVMIHCALLGSVERFMSVFIEHTAGWFPFWSAPEQIRILTINDTVADYVKKITDLLESNVLMEPVRYNEFRFSVDNRNESLGKKIREATTKKIPVQIIVGPKDQANNEVSIRTREKEEKVKLDSLIDYLSQVK</t>
  </si>
  <si>
    <t>055EV@bacteNOG,05C22@bactNOG,09AIQ@bctoNOG,COG0441@NOG</t>
  </si>
  <si>
    <t>MCNLCGEDEQNVMKMRHTLSHVLAAALVEMYPGVQFGVGPATATGFYYDIDLSEVKDAEGNVMKITDADLPKIQKKMYSIINKKFELIYSEKSREEALAWAKENHQKYKVELIEDLPES-----------------------ETISFYQLGDFADLCKGPHVENTGKVGAFKLIKVAGAYWRGDEKREMLTRIYGVAFETEEELKEYLQRLEEAKARDHRKLGKELDLFSFSELVGAGLPLFSPRGTVLRDVLTNYSLSLRARHGFERVWTPHITKLDLYKASGHYAKFGAELFLVHSQVNGEEFALKPMNCPHHAQIFASRPRTYKEMPVRYMESTTDYRDEKSGELGGLSRVRSLTQDDTHVFCRKEQIKAEIQNLVGIVRELYTVVGMSKLRARLSYRNDEDKYLGDKSLWEMAQAQIKEA-------------------------------------------------------------------------------------------------------------------------------------------GQNLGEL-------------------------------------------------</t>
  </si>
  <si>
    <t>------MSEEELKSMRHSLAHIMAQAIQHLWPQAKFGVGPAIDNGFYYDVYLDNG--------TISEADLPKIEEEMRKIVAANYPFERRDVSVAEAIDWAISGNQSFKVELLNDLKRSGTTIASELAGEKMGSVSDGDSKVETVSLYSQGDYTDLCRGGHVDSTGKVGAFKLTKTAGAYWRGNENNPQMQRIYGVAFATQEELDEYLNRLEIAKQRDHRKLGKELDLYTTSPLVGIGLPLFTPRGTILRDIVAQYSNQLRQKFGFEKVWTPHITKKDLYETSGHWAKFGEELFLVKSQETSDEMALKPMNCPHHTQIFASRPRSYRDMPVRYLETTTDYRDEKTGELGGLNRVRSLTQDDSHIFCRTDQIEEEINNLLSAARELYGSIDM-KLRVRLSYRDESDSYLGDLGLWDSAQSQLKSAVEKVGLDYFEQEGEAAFYGPKIDFMATDAIGREHQVATVQLDFVQPQRFGLEYADTDGNFTTPVMIHCALLGSIERFLSVFIEHTGGWFPFWAAPEQVRILTINDTVLEYVDKITTILSDITLMRPVRYNDVRFTIDSRNESLGKKIREATSMKIPVQLIVGPKDMEANEVSVRTQSGEEKISLEQLAEYIKSL-</t>
  </si>
  <si>
    <t>------MSTDELHEMRHSLAHIMAQAVQHLWPQAKFGVGPAIDDGFYYDIDLGGA--------TISEDDFPKIEKEMKKIIAANYPFERRDVPIEDAIAWAENNHQVFKLELLNDLKRSGTTVAKELVGEDLGSVTDRDSKLKTVSLYSQGDYTDLCRGGHADSTGKVGAFKLVRVAGAYWRGDEKRQQMQRLYGVAFATHKELDDYLKNLELAKQRDHRKLGKELDLYTTSPLVGVGLPLFTPRGTILRDVVAQYSNQLRQKFGFEKVWTPHITKKDLYETSGHWAKFGEELFLVKSQETSDEMALKPMNCPHHTQIFASRPRSYRDMPVRYLETTTDYRDEKTGELGGLNRVRSLTQDDSHVFCRPDQIENEINNLLSAARELYGTIGM-KLRVRLSYRDNSDAYLGDPELWASAQNQLKTAVEKVGLDYFEQEGEAAFYGPKIDFMATDAIGREHQVATVQLDFVQPQRFGLEYAESDGKFTTPVMIHCALLGSIERFLSVFIEHTGGWFPFWAAPEQVRILTINDTVFDYVAEITTILSEVTLMKPIKYNDVRFTTDIRNESIGKKIREATVVKIPTQIIVGPKDKAARVVSIRTRAGEEQISIDQLANYIKGTQ</t>
  </si>
  <si>
    <t>------MSEDELKSMRHSLAHIMAQAVQRLWPQAKFGVGPAIDNGFYYDIYLDGA--------TISEDSLPKIEKEMRKIVSANYPFERRDVAIDEAIDWAKENQQNFKIELLNDLKRSGTTVASELSVKYIGSVNEAPSKVKTVSLYSQGDYVDLCRGGHVDSTGKVGAFKLTKVAGAYWRGNENNLQMQRIYGVAFATQEELDKYLEKIEIAKQRDHRKLGRDLDLYTTSPLVGVGLPLFTPRGTILREVVSQYSNQLRQKFGFEKVWTPHITKKDLYEKSGHWAKFGEELFLVKSQETSDEMALKPMNCPHHTQIFASRPRSYRDMPVRYLETTTDYRDEKTGELGGLNRVRSLTQDDSHVFCRPDQIEEEINNLLSAARELYESIDM-KLRVRLSYRDDSDSYLGNIDLWNSAQGQLKSAVERVGLDYFEQDGEAAFYGPKIDFMATDAIGREHQVATVQLDFVQPQRFGLEYVDINGNSTTPVMIHCALLGSIERFLSVFIEHTGGWFPFWAAPEQVRILTINDSVLGYVDKITTILSETTLTKPVKYNDVRFTSDIRNESLGKKIREATSMKIPVQLIVGPKDVEASEVSIRTQAREEKIPLENLSGYLKSL-</t>
  </si>
  <si>
    <t>GC_00000128</t>
  </si>
  <si>
    <t>05CPM@bactNOG,0D1AC@chloNOG,COG0533@NOG</t>
  </si>
  <si>
    <t>Required for the formation of a threonylcarbamoyl group on adenosine at position 37 (t(6)A37) in tRNAs that read codons beginning with adenine (By similarity)</t>
  </si>
  <si>
    <t>---MRILGIESSCDETAAAVVEDGKNILSSIVKSQIDIHTQYGGVVPEVAARNHLEVVNPVVQQALDEANL---DWSRIDAIAVTYAPGLSGSLLIGAITAKTLAYLYDKPLYHIHHVEAHVYANFLINGQ-GELAKDLPTSQPKFPLLALIVSGGHTQLVLFSDHGKFRILGQTQDDAVGEAFDKVAKIIGLPYPGGPSISKAAIHGDPYKYKLPKAKLKNKFDFSFSGLKTAVLRAVQSEVGVNFSFPSHKLPELLNEEQQNNFAASFQHVAIESLVDKTVTAFNEFS-PESVVIAGGVAANQELR---SQLKSRLPVEINYAPI-KLCTDNAAMIACLAYYQAQHQ-APIDPLELDIKPSLAMTSRM-------</t>
  </si>
  <si>
    <t>05CPM@bactNOG,0D1AC@chloNOG,0G70V@dehNOG,COG0533@NOG</t>
  </si>
  <si>
    <t>---MKILGIESSCDETAAAIVEDGKKLLSNVVVSQIDIHKEYGGVIPEIAARSHIEAINPVINKALAEANL---TIDDIDAIAVTYAPGLIGSLLIGTLAARTLAILHHKPLVKVQHVEGHVYANFLNE------------KQPEFPLLALIVSGGHSQLVLFKDHGNYELLGQTNDDAIGEAFDKVAKILGLPYPGGPAIARAAKDGDKFKYHLPDARLKHPYDFSFSGLKTAVLRAVQKEVGVSYDFPSFKLKDKLKTSEINDFAASFQYTATKTLVTKTVKAYNEFQ-PKSVVIAGGVAANQELR---EQLKVALPIDIDYAPI-NLCTDNAAMIATLGYYKFING-KVTDPYELEVIPSISMEKTKWN-----</t>
  </si>
  <si>
    <t>05CPM@bactNOG,0EPE1@cloNOG,0NEF4@firmNOG,COG0533@NOG</t>
  </si>
  <si>
    <t>---MKILGIETSCDETAAAIVENGDQILSNVVVSQIDIFANYGGVIPEIAARSHLEAIQPVIHQAFTDAGLKPNDWSQIDAITVTHTPGLLGSLLVGTLSARTISILHDVPFYPVHHLKSHIYANWLTE-------------KPEFPLLALVISGGHTQIIRMKHHNHFEIIASTRDDAVGECFDKIAKILGLPYPGGPAISHLAKSGDPHRFTFPHP-LANSLDFSFSGLKTAFLRTVQNLVNVPISYPSSKLADLLDDTTKADLAASFDQAVTDILLEKITAAIKQNPETKSLVIAGGVSANQTLRQDAKKLESKFKNLKCYFPLPKFSGDNAAMVASAAYYEILSGVQPSDPYKLNILPRSEIK----------</t>
  </si>
  <si>
    <t>---MRILGIESSCDETAASIVEDGERLLSNVVNSQIDIHAEYGGVIPEIAARSHLEVVNPVIKKALSDANC---TWDDIDAIAVTYAPGLIGSLLIGTLAARTLAIIHNKPLFKIHHVEAHVYANFINKQA-DNLSLTLPKQQPSFPMLSLIVSGGHSQLVLFKNHGDYQLIGQTQDDAVGEAFDKVAKIIGLPYPGGPAITKVAELGDPHAFHLPIAKLSGEYDFSFSGLKTAVLRAVQHEVGKDFTFPSHELPALVDDELRRNMAASFQYTAIKTLVNKTKKAFDNFQ-PASVVIAGGVAANQELR---RQLREALPIDIEYAPI-QLCTDNAAMIATLGYFRSQID-EPTDPYDLEVQPSLSMTAI--------</t>
  </si>
  <si>
    <t>05CPM@bactNOG,0D1AC@chloNOG,0D6Z2@chlorNOG,COG0533@NOG</t>
  </si>
  <si>
    <t>MPLVRVLGIESSCDETAAAVVEDGRRIISNVVHSQIDIHRVYGGVVPEVAARSHLEVVIPVIDRAVKEAG----GWEQVDAIANTVMPGLIGSLLIGSLTARILALMKKKPYYPIHHVEAHVYAGFLTE------------QTPEFPLLALIISGGHSQIVLFHDHGNYELIGQTVDDAVGEAFDKVAKIIGLDYPGGPAVARAALRGDPARFKFPKARLKGDYDFSFSGLKTAVLRQVQTTVGVDHTYPSTGLAPLLDEQTRCDFAASFQNIACQTLVDKLVKAAKFYT-PRTVVVAGGVAANQELR---RQLAERLSSPIIFPPI-NLCTDNAAMVAGLGCFQAERI-KPTDPRRLEVTPSISMSRTVWNKK---</t>
  </si>
  <si>
    <t>---MRILGIESSCDETAASIVEDGERLLSNVVNSQIDIHAEYGGVIPEIAARSHLEVINPVIKKALSDANC---TWDDIDAIAVTYAPGLIGSLLIGTLAARTLAIIHHKPLYKIHHVEAHVYANFINQQS-GDLSLSLPKKQPLFPLLSLIVSGGHSQLVLFKNHGDYQLIGQTQDDAIGEAFDKVAKIIGLPYPGGPAIAKAAELGDPHAFQLPIAKLSGEYDFSFSGLKTAVLRAVQREVGKDFTFPSHELPGLVDDELRHNMAASFQYTAIKTLIDKTKKAFDNFQ-PASVVIAGGVAANQELR---RQLRESLPIEIEYTPI-QLCTDNAAMIATLGYYRAQID-QPANPYDLEVQPSLSMTVV--------</t>
  </si>
  <si>
    <t>GC_00000129</t>
  </si>
  <si>
    <t>05CEJ@bactNOG,0D1CU@chloNOG,COG0480@NOG</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</si>
  <si>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 (By similarity)</t>
  </si>
  <si>
    <t>05CEJ@bactNOG,0ENY7@cloNOG,0ND9K@firmNOG,COG0480@NOG</t>
  </si>
  <si>
    <t>04RGT@bacNOG,05CEJ@bactNOG,0ND9K@firmNOG,COG0480@NOG</t>
  </si>
  <si>
    <t>05CEJ@bactNOG,0D1CU@chloNOG,0D6Z6@chlorNOG,COG0480@NOG</t>
  </si>
  <si>
    <t>--------------------------------------------------------------------------------------------------------------------------------------------------------------------------------------------------------------------------------------------------------------------------------------VDYLPSPLDRDLGQTVGTDPKTGDKVIRKASVTEPLTALAFKIASDPFVGKLVFVRVYSGVLKSGSYILNATTGNKERVGRLVRMFADKREEISEVAAGDIAAIVGLKETTTGTTLCDPAHPIHLESIEFPEPPVSIAVEPKTKADQEKMGLGLAKLAEEDPTFRVHTDEETGQTIISGMGELHLEIIIDRLKREHNVEANTGAPQVAYRETIRGTAEAQGKHIKQSGGRGQYGDVWIKFEPNEPGKGFEFIDMIKGGVVPQEYRKPVQQGVEETLNGGVIAGYPVVDIKATLYDGSYHDVDSSELAFKLAGSLATREGIKKAKPVLLEPFMKLEVTTPEEFMGDVIGDINSRRGRIDAMEDIQGGAKLITAFAPLANLFGYTSDLRSMSQGRAASSMELAQYEEVPPNVAQEIIEKRNTSK</t>
  </si>
  <si>
    <t>GC_00000130</t>
  </si>
  <si>
    <t>05VH8@bactNOG,09GMP@bctoNOG,0PADY@flaNOG,COG0238@NOG</t>
  </si>
  <si>
    <t>Binds as a heterodimer with protein S6 to the central domain of the 16S rRNA, where it helps stabilize the platform of the 30S subunit (By similarity)</t>
  </si>
  <si>
    <t>05VH8@bactNOG,0D2ZD@chloNOG,0D8MU@chlorNOG,COG0238@NOG</t>
  </si>
  <si>
    <t>05VH8@bactNOG,09GMP@bctoNOG,COG0238@NOG</t>
  </si>
  <si>
    <t>--------------------MQRYIDV-YGRIEPIAKTGLSAKQQRQLAVAVKRARHLALLPFVSNN-</t>
  </si>
  <si>
    <t>GC_00000131</t>
  </si>
  <si>
    <t>MTETTGTPAVETIKTAIEDILKTIDQEREREIITRRFGLYERRETLEQIGELLGITRERVRQLEKAILARLKTAAADGKIPVI-SDAERLIIRDLSENGRVGRVQDVANRLSKDKASNNTRSHVAFIGELSPRFVLINETDNYHQGISIAENGNEKKVRSDIDSIVKTIKNHGQPIDIESLHGMLTFESPSQIRGLASLSKKLANLKDVWGLAKWPTVNPKNIRDKIYVILAGNGKPMHFSDISKAIKESDFKRRNVTTQAIHNELIKDKRFVLIGRGIYALDSWGYSKGTVSDIIADILRKAGEPLHRDEIVRRVLKSRQVKETTILLNLQSKS-MFKRVAKATYTIAEPQQ-----</t>
  </si>
  <si>
    <t>MSEAPKKEQIIDIKASVKAIIESIDQEREREIIKRRFGLYERKETLEQIGELLGITRERVRQLEKAILIRIKMVAERGELPDI-TSCEKVIIRTLSDMGRVAKLHELTDKLLGKKSNSRERAHIAFIAELSPNLTVINETDNYENGVAIAEYGDEKKIKKQIEEIIKTIKTNKKPLTIEELHEKLNYEHPNHVQALAQISKHLAHLKDVWGLAKWPTVNPKNIRDKIFVILSESGKPLHFSEIAEAIRESDFNRKDVTKQAIHNELIKDKRFILIGRGIYALDSWGYSKGTVTDAIKEVLEKAGEPLHREEIVRRVLESRQVKETTILLNLQSKP-QFKRVAKATYALVDDVKK----</t>
  </si>
  <si>
    <t>MTEVAGTDTASTIKTAIQDILKTIDQEREREIITRRFGLFDRKETLEQIGELLGITRERVRQLEKAIIIRLKIATEEGNIPAV-RTIERLIIRDLSENGRIGRVNDIAERLSPGKATAI-RTHVAFIAELSPRLTTINETDNYYQGISIAENGDEKKIRSNIDTIVKTIKKHGEPIDIETLHGMLTYESPAQVRALASLSKQLASLKDVWGLTKWPTVNPKNIRDKIYVILVGNGKPLHFSEIAKAIKTSDFKRKNVTTQAIHNELIKDKRFVLIGRGIYALQEWGYSRGTVSEIIANVLKDAGEPLHRDEIVRRVLKSRRVKETTILLNLQSKP-EFKRVAKATYALADAAQHES--</t>
  </si>
  <si>
    <t>MPETEKQNQLD-LREITSDVLNVIDQERETEIITRRFGLYDRKETLEQIGELLSITRERVRQLEKAILIKLKISI--GNNPEILQPFEKVTTRFLSESGRASKINILTDSIMGKKSSTIDQAHVAFLAELSNNFIVLNENDAYYHAVAMADGKTEKDLKKLIDTVVNTIKKQGSAITLEELHELLSMENPKQVQAIASLSKKLSSLNGKWGLSKWPTVNPKNIRDKIYVILMEKGKPMHFSEISDAIKDSSFKRKNVTTQAIHNELIKDERFVLIGRGIYALVAWGYNEGTVADVIASVLRESGKPMHRDDIVKAVLKKRQVKETTVLLNLQSKKTQFVRTSKATYSLAEPTEEKTTQ</t>
  </si>
  <si>
    <t>-----MDQHAETIQKALTGSLNIIEQDREKEIISRRFGLNGQKETLEQIGEVLSITRERVRQLEKAIIIRLRVMAEENQIPEL-GAAEKIIIRFLVEEGRIARISTLAQKIYGHNPNEKELAAINFISEISARLVHIDESERYYNATGIAEYGNEREIKRKADEIVTLIRNNKLPMSLDELDAKLNYEHPNHIRAIASISKSLSSLDDQWGLAKWPTVNPKNIRDKIYVILKNQNEPMHFSDIADAISNSKFRRKNVTTQAIHNELIKDPRFVLIGRGIYALDIWGYKRGTVAQIITDILKEAGEPLTREEIVKRVLKTRKVKETTILLNLQNKK-LFRRVDRNTYTYAD--------</t>
  </si>
  <si>
    <t>MSETAKTEQNAKLNSVVDTIISKIPQEREKEIISRRFGLYDRKETLELIGDMFGITRERVRQLEKAILTRLRAAVAEGELPSV-IAMEKEITSSLSEMGRVARMQDLASHFLGKEATAIDRARVAFISELAENITIVTENDDYYQAAAIDTLGNEKQIRARVEEVVKTIKKHGEPVTAEELHKKLDYEHPSNIAALATVSKKLASLNDQWGLAKWPAVNPKNIRDKIYVVLDTNGSPMHFSDIAKGIRDSEFNRRSVTTQAIHNELIKDKRFVLIGRGIYALASWGYSRGTVADIITDILKNSETPLHRDEIVRQVLDKRQVKETTILLNLQSKP-QFKRVAKATYVFEEAA------</t>
  </si>
  <si>
    <t>MNETTKTEQESVLSSVIKDILSNVSQEREKEIISRRFGLYDRKETLEQIGDMLGITRERVRQLEKAILVRLRLSITDGNIPSV-VDIEKELTSHLSEMGRIARVQDLASHFLGRQATPIEKAHTAFISELAQNITIINENDDYYQSAAISSLGDEKTIKTKIEEIVKFIKKHGQPITAEEMHKKLSYEHPSNIAALASTSKKLAQLKGNWGLIKWPTVNPKNIRDKIFVILEDNGKPMHFSDISKAIKDSDFKRKNVTTQAIHNELIKDSRFILIGRGIYALGSWGYSRGTVSDIIADILREAGEPLHRDEIVRRVLDKRRVKETTILLNLQSKP-QFKRTAKATYVLDEKA------</t>
  </si>
  <si>
    <t>MNETVKTERIDNLNSAIDTIISKIPQEREREIISRRFGLSDRKETLEMIGDMFGITRERVRQLEKSILTRLRVAVSEGTLPSV-TAIEKEITSSLSEMGRVARIQDLASHFLGKEASSIDRSRVAFIGELAENITIITENDDYYQAAAIDTLGNEKQVKVRVEEVVKTIKKHGEPITAEDLHKKLDYEHPSNIAALATVSKKLANLHNQWGLAKWPSVNPKNIRDKIYVVLDTNGSPMHFSDIAKGIRDSEFNRRSVTTQAIHNELIKDSRFVLIGRGIYALASWGYSRGTVSDIITDILKNSESPLHRDEIVRQVLDKRQVKETTILLNLQSKP-QFKRVAKATYVFDEAV------</t>
  </si>
  <si>
    <t>GC_00000132</t>
  </si>
  <si>
    <t>01S16@aproNOG,05DKJ@bactNOG,16R9J@proNOG,COG0588@NOG</t>
  </si>
  <si>
    <t>Catalyzes the interconversion of 2-phosphoglycerate and 3-phosphoglycerate (By similarity)</t>
  </si>
  <si>
    <t>----------------------------------------------------------------------------------------------------------------------------------------------------------------------------------MEVQKQGILVISRHA-ESEWNLLGKWTGWTDVYLTEKGMREAEQLGEIIRDIHFDAAYTSELKRTQQTCDGILRGKGDQADLERIIAKPLNERDYGDLTGKNKWEVKDEIGSEAFQGIRRGWDYQVPGGETLKDVYARAIPYFQSEILPRLQRGENILLVSHGNTIRALMKYLDQISDQEIGKVEMPFGTLLVYKFDAGHQLPLDKQTRTIDIIPPKA-</t>
  </si>
  <si>
    <t>---------------------------------------------------------------------------------------------------------------------------------------------------------------------------------MMTTQKSGILVISRHA-ESEWNLLGKWTGWTDVNLTEKGYREAVMLGEQLRDITFNEAYTSELKRTCQTCDGILEGKGDQIDLPRIIAEELNERDYGDLTGKNKWEVKNEIGEEAFNGIRRGWDYPVPGGETLKDVYARAVPYLQTEIIPRLQRGENILLVSHGNTIRALMKYLDQISDADIGTVEMPFGALLVYWFDDKHDLPVEKTVRQIDITPPKA-</t>
  </si>
  <si>
    <t>---------------------------------------------------------------------------------------------------------------------------------------------------------------------------------------MGILVISRHG-ESEWNLLGKWTGWTDVNLTEKGHNDTVRLGALLKGLSFNEAYTSSLKRTQQTLAALLEGCGV-ENLPTTHVTELNERDYGDLTGKNKWEVKAEIGEEAFNGIRRGWDYPVPGGETLKDVYARVVPYFEQEILPKLQNGENILLVAHGNSIRALIKHLDQVPEAEMANVEMPFGQLLVYTFEPGQSLPIKKEVLSVEIEAVNA-</t>
  </si>
  <si>
    <t>MVQYTKEQRQKWMASLDARFSSAAVLIENTKGELLILKANYKDNWGLPGGVVDAGESPLAAAVREAKEEANVDLAPGELALAMVASRQSEDYLSHQFVFTAVLSDDRLSNIRLQESEIEDSYFISKEEVAQANFPLLWAVKLWAKQEFGYVETKITSTVAGSQDEKIVAITPMYSSAKKEDKKMGKLVISRHG-ESEWNLLGKWTGLTDVGLTEKGIADTERLGELLKGMAFDEVYTSALKRTHQTLDALLKGAGIAEDMPVVRAAELNERDYGDLTGKNKWEVKDEIGEEAFNGIRRGWDYPVPGGETLKDVYARAVPYFQSEILPKLQAGENILLVAHGNSIRALIKYLDQVPDSDMAHVEMPFGQLLVYTFTADSALPKNKEVRSVEIEPVNA-</t>
  </si>
  <si>
    <t>--------------------------------------------------------------------------------------------------------------------------------------------------------------------------------------MSGKLVLIRHG-ESEWNLQGRWTGWTDVGITPKGAADARKMGELLRDIHFDEAYTSRLKRTVETFQNVVATQGQ-SELPYEQVEALNERDYGDYTGLNKWEVKAKVGDDKFNAIRRNYDEPIPGGETLHMVYDRVLPWYRAELLPKLLRGENVMLVAHGNSIRALVKYIENISDTDIAKFEMVFGTILVYTVDETGRM-VDRQTLKAEITQTKA-</t>
  </si>
  <si>
    <t>---------------------------------------------------------------------------------------------------------------------------------------------------------------------------------------MGLLVICRHG-ESEWNLLGKWTGWTDVGLTEKGWADSVRMGSLIKNIRFDEAYTSALKRTHQTLDALLEGCGM-GSLPTTQAAELNERDYGDLTGKNKWQVKDEIGEKAFNGIRRGWDYPVPGGETLKDVYARVVPYFEREILPKLQAGENILLVAHGNSIRALIKHLDQIPESEMEHVEMSFGQSLLYTFEAGNNLPTKKEILSVNIDPVNA-</t>
  </si>
  <si>
    <t>00PYH@actNOG,05Y60@bactNOG,122TJ@NOG</t>
  </si>
  <si>
    <t>nudix hydrolase</t>
  </si>
  <si>
    <t>05Y60@bactNOG,122TJ@NOG</t>
  </si>
  <si>
    <t>GC_00000133</t>
  </si>
  <si>
    <t>00BDV@actNOG,05C52@bactNOG,COG0474@NOG</t>
  </si>
  <si>
    <t>ATPase, P-type (Transporting), HAD superfamily, subfamily IC</t>
  </si>
  <si>
    <t>--MRD---YLDIIRRNLMSPIVIAIFLLALALLYAGERRDAWFISVVIAVNTIIGVVQEVRAKYALKQLELMSAPRA-RLVRGDEVAEVMYDALQVGDEILLEAGDELPADGVVLSARGLEVNESMLTGESASIDKKKHDEVYAATTVIAGSARVRVTAVGDVTKAGAISATLKQYTPRLTPLQQAIQNAITFLTYCAIVLSLLVFARYRIAGFESVRILKTIITSAITIVPEGLLLASSLLLAFGSLKLAQAKVLPQKLSAIEAMALLNILCTDKTGTLTSDEITLERVEPFGS----------------------------------GNEPVKQLAAMVAHETSGGNATGQAIITALDLPYEYTVDDILAFSSARKFAGVRARVDG-RVRTLIMGAPEYVARMAPLSTAEQQQIERWTDDGLRVLLLAEFDDNNTPLKSL--KTGSGRPLAVVLLRNLLRDGVVDTVAFLQRQGVNIRVISGDNPRTVQYVARAAGINNPDTAITGAELAELDEPAFATAADQHTIFARVLPEQKERLIAHFSQQNHQFTGMVGDGVNDALALKKADLGVAMYAGAPASRRVADIILLNNSFNSLPLGMRLGNQIMQAIEVIATLFFHKIIYGLVLLAVTLVLGVIHPYAPRHITFLNIFLVTMPTIMWTLFPPRSHHRINPHNFWRDTLGAVTPIALVSGAAVSITYLMLRAMQPHDQDTVSTMTVLVATFFGVYLVFLVGPMLGVVLDRRAKTARMLYIAAALLVASTSFAVPLLRRFFDFTIPTLAMIGPVAGVVVIAALLQWHLARRAGKIYQKR-------------------</t>
  </si>
  <si>
    <t>04SKH@bacNOG,05C52@bactNOG,0NDFV@firmNOG,COG0474@NOG</t>
  </si>
  <si>
    <t>Atpase, p-type (Transporting), had superfamily, subfamily ic</t>
  </si>
  <si>
    <t>--RHQRSIIYQVIRRSHIHP----------------------------------------RKNR----LKLLGRHIV-KVIR-----------LVVGDEIILQAGDELPADATVMVSKGLELNESMLTGESAAVEKAVGDTVLAATTVLAGEGAARVTAVGDQTKAGAISQVLKRYKPELTPLQRAIWRAITFLTYGAIVLAVLIFIVYYLSGDNVVIILKTITSAAVTVVPEGLLLASSLLLAFGSLRLAQAKVLPQKLAAIEAMALLNLLAVDKTGTLTSDEVTLERVVAFDEMISANSITDTSEKSAAQATAGSPARRFSEIKLSEAASDVAELAALIAHETSGGNITGQAILAEITPPKHAEIIEVMAFSSARKMAGVRAKVDS-AVRTLMMGAPEFVAKLAPVDAMLQRQLDEWADSGLRVLMLAEFDDETVKLKDL--PDGSGRAIGAVILRNSLRDGVIDTVKFLQEQGVVIRVISGDNPRTVQHIARQAGIDNPDKAILGSALAGLSDKAFDKAADEHTIFARVLPEQKERLIAHF-KQSGKFTGMVGDGVNDALALKKSDLGVAMYAGAPASRRVADIILLNNSFTSLPIGMKLGNRIMQAIEVIATLFFHKIIYGVVLLLSTMLVGLNYPYAPRHITFLNIFLVTMPTIMWTLFPPRPRHRVNPAHFWRDTLQAVAPIALLTGLTVAFTYWSGVTLHPHQAAEAATMTVLTATFFGIYLVFLVGPMLGVVLNKRAHLARTLYLAGVLFVTLVSFGIEPLRQFFDFTMPNVALLWPGIAAVIPVALAQWWLARRAGRKFADMVEATDERIQTDRPE-----</t>
  </si>
  <si>
    <t>05C52@bactNOG,0FKVM@cyaNOG,COG0474@NOG</t>
  </si>
  <si>
    <t>MTSKE---FFGIVTRNFFTPIIIAVYSLVIGLLLLGETRDAYFVSFVITVNFAIGVIQEVRARLALRKLELMSAPRAHRILPSGRTEDILYTELKSSEEILLSNGDEVPADVVLISSKGLEVDESMLTGESAAVEKSGGDKVFASSVVVAGSARARVESVGDDTKAGQMSSRLKEYIPAATPLQKRINFAISTLTYGAIFLSILVIVVYTAMGESLVRIFKTVTAGSVTIIPEGLLLASTLLLAYGSLKLAAAQVLPQKLTAIEAMALLNVLCTDKTGTLTEPEVVFDSFIAFSD--------------------------------KDDSAYFREMIGISAQETSGGNATGDAIIAAFKAPEDYEVQEIMAFSSERKMSGVRAKFGSYSPQVIFMGAPEFVGKMVKLTKKQNDDIKDLAKQGKRVLLVATSSDKDTELKELVKNPKGVRALGLVILRNDLREGVVDTVDFLQKRGVSIRVISGDNPNTVSYIANKAGIVDADRIITGAQLAEMDDDQWYKTVYRTTIFARVLPEQKERLIKTF-QDQHKFVGMVGDGVNDALALKQADLGVAMYSGAAASRRVADIVLLNNSFNALPVGMRLGNRIMQAIEIIATLFFHKIIYGIFLLLATMAIGIVYPFEPRHVTFMNIFLVTMPTIMWTLFPPKPKYRVNPQDFWKDTLLAVLPISLISGITVTLSYWYMNIIGNADHKSIATTTVIIATFFGTYLVFLMSRMLRVTYDVWAKIARTLYIIAAVVVASVAFGFGFTRDFFDFTRPSFIDLLPLSIVIVLAAILQWKLANSAGRRIAKRESTTETI------------</t>
  </si>
  <si>
    <t>---------------------------------------------------------------------------------------------------------------------------------------------------------------------------------------------------------------------------------------------------------------------------------------------------------------------------------------------------------------------------------------------------------------------------------------------AGFSDAKTPLKNL--ARGSGRPLGIVILRNSLRDGVQDTVRFLQGHGVSIRVISGDNPRTVQYIARAAGIHNPEKSITGAELAKLSDEAFMRAADEHTIFARVLPEQKERLIAHF-RNQGKFTGMVGDGVNDALALKQADLGVAMRAGAPASRRVADLILLNNSFTSLPTGMQLGNRIIQAIEIIAILFFHKIIYGVVLLFSTIVLGVVYPYAPRHVTFLNIFLVTMPTIMWTLFPPSPEHRVDPRGFWRDTLRAVAPIAILTGLTIAAVYWIMLKTPGVRPPQAATMTVLIATFFGVYLVFLAGIMLGVTLDNRAKLARALYLAAVAVVAIAGFAIVPLRRFFDFTAPNAALLWPGAAIVAAVAVVQYIIAGRAGLRIERSMDDVSRTSDAAFNPNSKKK</t>
  </si>
  <si>
    <t>----------------------------------------------------------------------------------------------------------------------------------------------------------------------------------------------------------------------------------------------------------------------------------------------------------------------------------------------------------------------------------------------------------------------------------------------------------------------------------------------------------------------------------------------------------------------------------------DLGVAMRAGAPASRRVADLILLNNSFTSLPAGMQLGNRIIQAIEIIAILFFHKIIYGVVLLFSTIVLGVVYPYAPRHVTFLNIFLVTMPTIMWTLFPPSPAHRVDPRGFWRDTLRAVAPIAILTGLTIAAVYWIMLKTPGVQPPQAATMTVLIATFFGVYLVFLAGIMLGVTLDNRAKLARALYLAAVAVVAIAGFAIIPLRHFFDFTAPNAALLWPGVAIVAAAAVVQYIIAGRASLKIERSMGEVSRTSDAAFNPNSKKK</t>
  </si>
  <si>
    <t>--MHD---YLDIIKRNLLSPIVVVIFLLAGALVYVREYRDAWFISVVIVVNSTIGIIQELRAKRVLRQLELMSAPKA-RLLKDGNVVEVGYDELKIGDEILIQAGDELPADAKVIESKGLELNESMLTGESASIEKKDGDVVLAATTVLAGEGAARVIAIGDDTKAGAISQVLKRYKPELTPLQLAIWRAIYFLTYGAIVLSLLIAIVYYFSGDNVVVILKTITSAAVTVVPEGLLLASSLLLAFGSLRLAQAKVLPQKLSAIEAMALLNLLAVDKTGTLTSDEVTLEKVAAFSD------------------------------KIGYSETDIASFAALIAHETSGGNITGRAILAEATSPKNTKVLGVMAFSSARKMAGVRANIDG-EIRTLMMGAPEFVSKLAPVDEEIQKKLNDWADNGLRVLMLAEFSDDKTKLKDL--KSGSGTAIGAVVLRNSLRHGVVETVDFLQSQGVTIRVISGDNPRTVQYIAKEAGIKHPEKAILGEDLAALSEDEFNKAADTYTIFARVLPDQKERLINRF-QQSGKFTGMVGDGVNDALALKKADLGVAMYAGAPASRRVSDIILLNNSFTSLPMGMKLGNQIMQAIEVIAVLFFHKIIYGVTLLLATILIDMNYPYSPRHITFMNVFLVTMPTLMWTLFPPTPKHRINPKRFWHDTLLAVTPIALITGVTVAFTYWITSVMFPGHAAEVATMTVLTATLFGVYLVFLVGIMLDVAIDKSAKRARLLYLLSVIIVAAGSFSFGFLRDFFDFTVPNLFIMWPAAGAIVVAMLAQLFIARWAGRRIVR--------------------</t>
  </si>
  <si>
    <t>--MRD---YLDIIRRNLMSPIVIAIFLLALALLYAGERRDAWFISVVIAVNTIIGVVQEVRAKYALKQLELMSAPRA-RLVRGDEVAEVMYDALQVGDEILLEAGDELPADGIVLSARGLEVNESMLTGESASIDKKKHDEVYAATTVIAGSARVRVTAVGDATKAGAISATLKQYTPRLTPLQQAIQNAITFLTYCAIVLSLLVFARYRIAGFESVRILKTIITSAITIVPEGLLLASSLLLAFGSLKLAQAKVLPQKLSAIEAMALLNILCTDKTGTLTSDEITLERVEPFGS----------------------------------GNEPVKQLAAMVAHETSGGNATGQAIITALDLPYEYTVDDILAFSSARKFAGVRARVDG-RIRTLIMGAPEYVARMAPLSTTEQQQIEKWTDDGLRVLLLAEFNDNDTPLKSL--KPGSGRPLAVILLRNLLRDGVVDTVAFLQRQGVNIRVISGDNPRTVQYVARAAGINNPDTAITGAELAELDEPAFATAADQHTIFARVLPEQKEHLIAHFSQQNHQFTGMVGDGVNDALALKKADLGVAMYAGAPASRRVADIILLNNSFNSLPLGMRLGNQIMQAIEVIATLFFHKIIYGLVLLAVTLVLGVIHPYAPRHITFLNIFLVTMPTIMWTLFPPRSHHRINPHNFWRDTLGAVTPIALVSGAAVSITYLMLRAMQPHDQDTVSTMTVLVATFFGVYLVFLVGPMLGVVLDRRAKTARMLYIAAALLVASTSFAVPLLRRFFDFTIPTLAMIGPVAGVVVIAALL----------------------------------</t>
  </si>
  <si>
    <t>05C52@bactNOG,0I6RD@eryNOG,0NDFV@firmNOG,COG0474@NOG</t>
  </si>
  <si>
    <t>--MRD---YLDIIKRNLLSPIVVVVFLLAGALVYVREYRDAWFISVVIVVNSTIGIVQELRAKRVLRQLELMSAPKA-RLLRDGNVVEVDYDDLKIDDEILIQAGDELPADAKVIESKGLELNESMLTGESASIEKKNGDVVLAATTVLAGEGMARVIAVGDDTKAGAISQVLKHYKPELTPLQLAIWRAIYFLTYGAIILSLLIAIVYYFSGDNVVIILKTITSAAVTVVPEGLLLASSLLLAFGSLRLAQAKVLPQKLSAIEAMALLNLLAVDKTGTLTSDEVSLEKVASFGD--------------------------------DFSSSDVASFAALIAHETSGGNITGRAILAEATPPKDTEIVDVMAFSSARKMAGVRARVNG-TVRTLIMGAPEFVSKLAPIDKETRKKLNDWADKGLRVLMMAEFADEKTKIKDL--KEGSGMAIGAVILRNSLRHGVVETVDFLQRQGVTIRVISGDNPRTVQYIAREAGIKHPEKVILGADLAKLSDNEFNEAADTYTIFARVLPDQKERLIARF-QQSGKFTGMVGDGVNDALALKKADLGVAMYAGAPASRRVSDIILLNNSFTSLPMGMKLGNQIMQAIEVIAILFFHKIIYGVTLLLTTILINMNYPYSPRHITFMNIFLVTMPTLMWTLFPPMPKHRINPKRFWRDTLLAVLPIALLTGLTVAFTYWIMSVVFPGHAAEVATMTVLTATFFGVYLVFLVGIMLDVTIDKAAKRARLLYLLSVVVVAAGSFGFGFLRDFFDFTVPNLFIMWPAIGVIILATLTQLFIARRVGRRISTSVG-----------------</t>
  </si>
  <si>
    <t>GC_00000134</t>
  </si>
  <si>
    <t>00JIV@actNOG,08V0P@bactNOG,COG1704@NOG</t>
  </si>
  <si>
    <t>MTGVLLVVLLIVIVAVVAIAGALIAMYNGLVKLNIKVEEAWSGITVQLKRRADLIPNLVETVKGYAAHEKGVFEKVTEARASIMNATTPHDAAKADGELTSALKSLFAVSENYPELKASQNFTDLQNQITDTEDKIAASRRFYNAVVTQFNTKRKVFPTNIFAGMLGFHADKEFFDVSESERAAVEQPVNVKF</t>
  </si>
  <si>
    <t>01WHS@aproNOG,08V0P@bactNOG,16S9E@proNOG,COG1704@NOG</t>
  </si>
  <si>
    <t>MTGVLLVVLLIVIVAVVAIAGALIAMYNGLVKLNIKVEEAWSGITVQLKRRADLIPNLVETVKGYAAHEKG--------------------------------------------------------------------------------------------------------------------------</t>
  </si>
  <si>
    <t>GC_00000136</t>
  </si>
  <si>
    <t>05DRH@bactNOG,0EPZQ@cloNOG,0NECN@firmNOG,COG0231@NOG</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</si>
  <si>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 (By similarity)</t>
  </si>
  <si>
    <t>05DRH@bactNOG,0G56E@defNOG,COG0231@NOG</t>
  </si>
  <si>
    <t>MYGPTDLKKNTLITLDGQPYKVIEYSQKVMGRGGSIVNVRVKNLITGALIPKTFKGQEKIEPAEVSTKKVQYLYRDEEKFYFMDPSTFEQYELSSEMVGDSKDFMKDGDEMEIQFYNGTAINLTLPKNLWLEVTYTENAVKGDTSTSVMKDATLETGVVIKVPAFIKEGDVVSVDTETYAYRERKK--</t>
  </si>
  <si>
    <t>GC_00000137</t>
  </si>
  <si>
    <t>04REW@bacNOG,05C64@bactNOG,0NDC7@firmNOG,COG0081@NOG</t>
  </si>
  <si>
    <t>Binds directly to 23S rRNA. The L1 stalk is quite mobile in the ribosome, and is involved in E site tRNA release (By similarity)</t>
  </si>
  <si>
    <t>05C64@bactNOG,COG0081@NOG</t>
  </si>
  <si>
    <t>-----MREVKIPIIPQKECQKMAKKAELLEKAAELKLAVNEKNTIAEIEEAIAG--------AEKHEVKEQH--------VAKSGKRSQKALDEAAEKAEKEARKESGDTTPQDPEATEAKKKGPKPVTRPVIERRGKKYRELAKKIDSNKSYSLTEALSLAIETSPAKFDASVEAHVRLGVDPRQADQNIRATVNLPHGTGKDIRVAVFAPESEHSAAKEAGANIIGDEEFLKKLDKEELNFDVLIATPQYMAKLGKYARLLGPRGLMPNPKSGTVAADVAKAVTEAKTGKVEYRVDKQAIVHLAFGKVSFGAEKLLGNAEAFFNSLNSQKPSTIKGVYIKSVTIATTMGPGIKVDINNK</t>
  </si>
  <si>
    <t>05C64@bactNOG,0EPF3@cloNOG,0NDC7@firmNOG,COG0081@NOG</t>
  </si>
  <si>
    <t>---------------------MAKKAELLEKAAELKLEVSEKNTIAEIEAAIAE----ATDASKPQDNKDKDVVAEREATVAKSGKRSQKALDEAAEKAEKEARKEAGDTTPQSDDAEAHVKKGPKPVTRPRLERRGKKYQDAAKNVEKNKLYSLDEALKLATETSPVKFDASVEIHIRLGVDPRQADQNIRSTVALPHGTGKDVRVAVFAPESEHAAAKKAGADIIGDEEFLSQLDKEELNFDILVATPQYMPKLGKYARLLGPRGLMPNPKSGTVATDVAKAVSEAKAGKVEYRVDKQAIVHLSIGKVSFGAEKLAENARAFLTSLNSQKPSSLKGVYVKSVAIATTMGPGIKVENSL-</t>
  </si>
  <si>
    <t>---------------------MAKKAELLEKAAELKLAVSEKNTIAEIEAAITEAESGAPEDNKPHDTKDKDVIAEREAVVAKAGKRSQKALDEAAEKAEKEARKEAGDTTPQSDDTEAHVKKGPKPITRPRLERRGKKYQEAAKKIEKNRLYSLDEALKLATETSPVKFDASVEIHVRLGVDPRQADQNVRSTVALPHGTGKEVRVAVFAPETEHAAAKKAGADIIGDEEFLKQLDKEELNFDILVATPQYMPKLGKYARLLGPRGLMPNPKSGTVATDVAKAVSEAKAGKVEYRVDKQAIVHLAVGKVSFGADKLAENTRAFLASLNAQKPSSLKGIYVKSIAIATTMGPSVKVETSL-</t>
  </si>
  <si>
    <t>MLGGGSVVESRIAVRTTERIIMVKKAELLEKAAELKLAVSEKNTIAEIEAAIAE----AADTTKSHDNKDKDVVAEREAVVAKSGKRSQKALDEAAEKAEKEARKEAGDTTPQSDDAEAHVKKGPKPVTRPRLERRGKKYQEVAKNIEKNKLYSLDEALKLATETSPVKFDASVEIHIRLGVDPRQADQNIRSTVALPHGTGKDVRVAVFAPESEHAAAKKAGADIIGDEEFLSQLDKEELNFDILVATPQYMPKLGKYARLLGPRGLMPNPKSGTVAADVAKAVSEAKAGKVEYRVDKQAIVHLSIGKVSFGTEKLSENARAFLSSLNSQKPSSLKGVYIKSVAVATTMGPGIKVENSL-</t>
  </si>
  <si>
    <t>GC_00000138</t>
  </si>
  <si>
    <t>05C2M@bactNOG,0EPF0@cloNOG,0NDWK@firmNOG,COG0258@NOG,COG0749@NOG</t>
  </si>
  <si>
    <t>dna polymerase I</t>
  </si>
  <si>
    <t>--MAKRLVIIDGKSVFYRGYYAMPGLSTADGTPTGGVYGFAALSLELIKQLEPDYVCVAWDKRGTNIRRRLAIYSEYKAGRKPAPPDFYAQIPILHELLAAFSWPLYEFDDYEADDIMATLDKQAEQHGGIETYLITSDLDALQILDQNTYLYALKKGLTNIDKFDIPAFEKRYGIRIGQFLDLKSLKGDSSDNIPGVPGVGEKTAVKLLQQFETLDGVYENLWQIKDSLRRKLEAGKKSAYMSRELARLFTDAPVKL-DLEAMNVRDLDTAKLRELLEKLEFRSLLRKLP----QHMR-DGASGVATNNILAPAVEISGDKVI-PMLVMAPELLVIWDG---DMVWLSHEKGKVACLPLAKAS----AILAEASIVGHDTKEFLKTLLGAGCQQL-PAVKHDTAQGSFLLNPLRKSRALADLAGVESLDD-PRLAMA-ALWVVYEQQKSAFAELPDLQQVAQTMDFPLINVLAQMEFRGIKIDAGKLKKMNKSLVQEIAAVQQNIYDMVGYEFNVASPAQLASALFDKLLLPTAGIKKGKTSYSTNQKELDKLRGQHPIIELVERFRELSKLQNTYVAALPEQTDANGYIHTTFNQDATATGRLSSTNPNLQNIPIRTELGRQIRDAFVPAPGNVFVNADYSQFELRLAAVMAGEKQMIEDFNADVDIHAKTAAEVYNVPINEVTPTQRRRAKVVNFGVLYGMSQHGLAAAANMSYGEAQHFIDEYYRIRPRIKEFMERTIRQAHEDGFVQTLFGRRRPTPDVRSNNFAVRSAAERAAANMPIQGTEADLMKLAMLAVEKRLTIMTSPDLLPSETGKFEKNEFALPERQVSSGSKSGLVHKNISLGHQILQIHDSIMVECPRQNAEIVSKMLVETMENIYPQLGIKLKVDVKIGNNWGEV</t>
  </si>
  <si>
    <t>MVHMKRLVIIDGKSVFYRGYYAMPGLSTKDGIPTGGVFGFASLSLEIVKKLEPDYVCVAWDKKHTSIRKRLNILPTYKAGRKTPPSDFFNQIPILHELLDAFGWPLYEFDDYEADDIMGTISLMAEQHG-IETCLVTSDLDMLQLVSPLTKVYAMKRGLSNIEEYNPSILENKLGIKVSQFLDLKALKGDSSDNIPGVPGIGDKTAVALLKEFESLDSIYKNIEIIKPAWAKKLLAGKESAYISRKVGQIWRDAPVDF-DLKAMDIHNLDVVKLSDQLRKLEFNSLIKRLP----TAMQ---DENLNRGLYIPPVSETVDVSPLTSKIKLSTETVVHIID---DKIIIAPNRSKAFICDVTNASDLVFDLISTTKMICYDVKDTLHKLNALNINII-VDKVFDIKQASFLIDPLIRDRSLSSIVVGEIDESNPAVVIT-AIWNVYDTQMEKFKNDKILYKIATDFDFPLAPLLFKMEKRGVKINTSYLADMSQELGKKYEELQQKIFDIAGYEFNIASPAQLSDMLFIKLQLPTAGIKKGKTGYSTGQKELNKLRGLHPVIELIEQTRELAKLKNTYVDALPKLVDKNYRLHTTFNQDVVSTGRLSSTHPNLQNIPIRSTLGKKIRNAFIADEDNILVSADYSQFELRLAAIMAGDEDLINDFNNDIDIHTKTASDVYKIPMDQVTSNQRRNAKVINFGVLYGMSPHGLSAATGMSFIEAKKFIDDYFNLRRPIREFIEETLEKAKNEGYVTTYFGRRRPTPDVKSSNFMVREAAKRAAANMPIQGTEADLMKRAMLRTEEKLG----------------------------------------NLGEQILQIHDSILVECPKKNADKVVKILRFEMESVAPELDIKLKVDIKTGEHWGEL</t>
  </si>
  <si>
    <t>--MTKRLVIIDGKSVFYRGYYAMPNLSTADGTPTGGVYGFAALSLELIRQIQPDYVCVAWDKPKTNIRKRLEIYPEYKAGRKPAPPDFYAQIPILHELLDAFGWPLYEFDDYEADDIMATLDRQAEARGNIETYLITSDLDALQILDSNTFLYALKKGVSNIDKFDVAEFEARYSIRIDQFLDLKSLKGDASDNIPGVAGVGEKTATQLLQQFDTLDGIYEHLDDVKESVRKKLIAGKDSAYMSKRLAALMFDAPVAL-DLPAMDIARLDTAKLKAMLVKLEFRSLLRKLP----DAMK-DKDNAPTMPALDTNDIEEIEPGTAQAVLIMAPELVVWADG---DNVWLSHERTKAACLTRVDAA----KILVHVPMIGHDVKMFLKQLLADGITTL-PKVQHDTAQGSFLLNPLRKSRRLEDLVGLESIDS-PQSAVR-AIWALYDEQRQAFEALPDLSRVAHEMDFPLIAILARMEHQGIRLDAGVLDTMNTKLTREIADIQAQVHDMVGYEFNVSSPMQLSEALFTKLQLPTVGIKKGRTGYSTGQKELDKLRGQHPIVELVERYRELAKLQNTYVTTLPQQADERGYVHTTFNQDVVATGRLSSTDPNLQNIPIRTALGRHIRDAFVPADGNMFVNADYSQFELRLAAVMAGEQSMIDDFNSDTDIHAKTAAEVYGVPLDDVTPAQRRRAKVVNFGVLYGMGQHGLAAAAHMSYAEAQHFIDEYYRMHPNLKAYMENTIQKAHDDGFVETLFGRRRWTPDVKSSNFAVRNAAERAAANMPIQGTEADLMKLAMIKVQQLLD-------------------------------------RDYPKAQQILQIHDSILVECPRTETKAIAALLVDAMEQVYPKLGIRLRVDVKIGAHWGDV</t>
  </si>
  <si>
    <t>04RG3@bacNOG,05C2M@bactNOG,0NDWK@firmNOG,COG0258@NOG,COG0749@NOG</t>
  </si>
  <si>
    <t>--MTKRLVVIDGKSIFYRGYYAMPNLSTKEGVPTGGVYGFVALSLEIISKLNPDYIAVAWDKKGTSIRRRLKIYSEYKAGRKKAPDDFYEQIPILHELLEAFNWPLYELDDYEADDIMGTLARLAKEQG-IETCLISSDLDMLQLVNDMTTVYAIKSG-SKIEAFDIPYFEDKYGLKTSQFLDLKSLMGDSSDNIPGVPGIGKKTAVALLSAYGTLDEVFNNLYQIKPSVRKKLEAGKDLAYMSKELADIWTNAPISL-DLKHLNARNLDKVKLLNKLRELEFNSLIRRLSSDSFSKMQLEEDKVISLKEV--PLDNNFKAGAI------LADNYVYLDN---DTLLVSYDKKNFVRLNINDDR----ELIKILNIIGFDLKSLLKKLLALGYETL-PNVVFDVAQGEFLVNPLRAVRDVKE----YLLDPTPELILS-EIIRQHNKQEVTFKEDLELYRLAKNIDFKLIKVLAKMEFLGIRIDKAYLKKMSDKLKVEIEKLEETAFNLSGEKFNLSSPKQLSEVLFDHMNLPTKGIKKGKTGYSTGQKELDKLRGIHPIIEVIERYRELTKLINTYIDTLPVLADENDRVHTTFNQNVVVTGRLSSTDPNLQNIPIRTELGRKVREAFVPKEGYTFIQADYSQFELRLAAVLAGDQEMVDGFNRDEDIHKRTAALVYGVPDNEVTKEMRRSAKVINFGILYGMSPRGLSVATKMSVKEAKDFIERYFKLRIKLKEYLDSIIDFAKQHGYVKTLFGRKRPANDINSSNYMVAEAAKRSTINMPIQGTEADLMKLSMIHLDEELE-------------------------------------KRGLKARQIIQVHDSILLECPEDEVETVKELVKNVMENVYPKLGIKLTVDVASGDNWGDL</t>
  </si>
  <si>
    <t>---MKKLVIIDGKSVFYRGYYAMGNLATSKGEPTSGVYGFAVIAMEIVRNIQPDQVVVAWDKARTSIAKRLAIFKDYKAGRVRPPEDFYAQIPLLRELISALSWGFMEVDEYEADDIIGTLARQADEAGDYMTYIVSSDLDMLQIVDENTKMYRILRGFSDLKEMDIPAVEEKYGILKSQFLDLKALKGDNSDNIPGVPGIGEKTAVKLLNEYGSLEGIYAHIEEISGATQKKLIAGKESAEMSLKLSKIMTDAPVKLSDIPAL---KLDFFRISEVFKRLEFNNLLKKLK----------IENGLSDKDAETEVEEVSRVE------------------------------------------------IPEGMLVASSIKDLMHENAEFRERVFQAEQLWDLDQADFLLNPLRR----TGVDGIGTMEEVLTGAYSEATLNKFSEQYLAFSKDEKLNTIFTDFDMPVVPILYKMEATGILLDREYFEGLKTEFEGKVCEIEQKIYELSGEQFNVNSPLQMSQILFEKLGLPAKGIKKTSRGYSTGAKELEKLKDEHPAIKEIIHYRETMKLLSTYIAPLIEQVAADGRIHSTFTQNVTATGRLSSLNPNLQNIPVRSEEGKRIRRGFVAPEGRVLVSADYSQFELRLAAVLAGDEALVSDFNHDVDIHTKTAAEVYQIPMEEVTKLQRRVAKVINFGIMYGMSPKGLSDATEMNFFEAKRFIDEYFKVRQKIYAYLNHTLEEARETGEVRTFYGRKRPTPDVKSSNFIIRNAAERAAQNMPIQGTEADLMKRAMIFVDKKLP----------------------------------------EGAKLVLQIHDSLVVECDKADEEAVKMILQKEMEGVAPELNIKLKVEVTAGQNLGEL</t>
  </si>
  <si>
    <t>---MKRLVVIDGKSVFYRGYYAMPGLSMADGTPTGGVYGFVSLAIELIKKLEPDYVAVAWDKRGTNIRKRRELYPEYKAGRKPAPDDFYQQIPILHELLDAFGWPLYEIDDYEADDIMGAFARQAESRG-IETCLITSDLDALQLISPMTKVYAMKNGLRNIEEFTAEYFEEKYGIRTEQFLDLKALKGDSSDNLPGVPGIGEKTAVKLLQEYETLDGVYEHLDEQKGALRTKLENGRESAYLTKQVAEIWTDAPIEL-DWDVADVNDCDFARVTEILQKLEFNSLIGRLP----KTMQIAENEKKEEPKLDIPRIEKLPDMPM-----FEAENIIYIDSSEPDVIYISSNPESVWAAKIDEISQSVWQLLAQGIVIAADVKQLYHALDNHGVAVR-FHEVWDVGQAAFLIDPLKRDRSLNALSGDFSDDNSAPYQLA-RLHKIYREQKVYMSNNSQIARVAYEFDFPVIWALFQMEKRGMKLDDTLLKQMGDELAAEVSELEQQMYSMAGYEFNASSPAQLSEVLFTKLQLPTAGIKKGKTGYSTGQKELDKLRGQHPIIELIERYRELTKLISTYIEALPKLMATDGRIHTTFNQDVTSTGRLSSTNPNLQNIPVRTELGRKIRQAFVPSDGKVFVGADYSQFELRLAAVLAGDEKLIEDFNSDVDIHAKTAAETYGISIDEVSKSQRRAAKVINFGVLYGMSPHGLAAATGMSFTEAKKFIDHYFEVRKPIRQYLDKILTQAREQGFVETYFGRRRPTPDVKSSNFMVRSSAERAAMNMPIQGTEADLMKMAMIRLEDKLS----------------------------------------GLADAILQVHDSILVECKPEDVQKVSEIMKAEMEGVCPELPIKLKVDVGTGANWGEV</t>
  </si>
  <si>
    <t>----------------------MPGLSTADGTPTGGVYGFVSLAIELIKKLEPDYVAVAWDKRGTNIRKRRELYPEYKAGRKPAPDDFYQQIPILMELLDAFGWPLYELDDYEADDIMGAFARQAEARG-VQTCLLTSDLDALQLVSPLTKVYAMKNGLRNIEEFTAEYFEQKYGIRTDQFLDLKALKGDSSDNLPGVPGVGEKTAVKLLQAYGTLDGVYTHLDEQKGALRTKLANGRESAYLTKQVAELWTDAPVEL-DWEVADVNDCDFARVAEILRKLEFHSLIGRLP----RTMQ-AVDEVVETAELELPRIENLPTEPL-----FETENIIYIDPLEPDTVYINSKPGVAWRAKVSEIGWSVRQLLAQGVVIAADVKGLYHALDAHGVTVQ-FHEVWDVGQAAFLIDPLRRDRSLAALAGDFSEDNSVSRQLA-RLRQIYRQQQDYMATHQQIARVLRDFDFPVIWPLFQMEKRGMKLDTALLERMGEELRSEVSQLEQQMYAMAGREFNAASPAQLSEVLFTKLQLPTTGIKKGKTGYSTGQKELDKLRGQHPIIELIERYRELSKLISTYIEALPKLVARDGRIHTTFNQDVTSTGRLSSTNPNLQNIPVRTELGRKIRQAFVPSQGKVFVGADYSQFELRLAAVLAGDEQLIDDFNSDVDIHTKTAAETYGVPMEQVTKAQRRAAKVINFGVLYGMSPHGLAAATGMTFTEAKKFIEHYFAVRQPIRQYLDTILVQAREQGFVETYFGRRRPTPDVKSSNFMVRSAAERAAMNMPIQGTEADLMKLAMIRLEDKLA----------------------------------------GLAEPVLQVHDSILVECRATDAEQVGEMMRAEMESICPDLPIKLKVDVGMGTHWDEV</t>
  </si>
  <si>
    <t>----------------------MPGLSTADGTPTGGVYGFVSLAIELIKKLEPDYVVVAWDKRGTNIRKRRELYPEYKAGRKPAPDDFYQQIPILMELLDAFGWPLYELDDYEADDIMGAFAKQAEARG-VQTCLLTSDLDALQLVSPLTKVYAMKNGLRNIEEFTAEYFEQKYGIRTDQFLDLKALKGDSSDNLPGVPGVGEKTAVKLLQAYETLDGVYAHVDEQKGALRTKLENGRESAYLTKQVAEIWTDAPVEL-DWEVADVNDCDFARVAEILRKLEFHSLIGRLP----KTMQ-AVDEVVETAELELPQVDNLPAEPL-----FETENIIYIDPSEPDTVYINSKPGVAWRAKMSEIGQHVWQLLAQGVVIAADVKDLYHALDAHGVTVR-FHEVWDVGQAAFLIDPLRRDRSLAALAGDFSEDDSASRQLA-RLRQIYRQQQDYMAAHQQVARVLREFDFPVIWSLFQMEKRGMKLDTALLERMGEELRAEVSQLEQQMYAMAGSEFNAASPAQLSEVLFTKLQLPTTGIKKGKTGYSTGQKELDKLRGQHPIIELIERYRELTKLISTYIEALPKLVAADGRIHTTFNQDVTSTGRLSSANPNLQNIPVRTELGRKIRQAFVPNEDKVFVGADYSQFELRLAAVLAGDEQLINDFNSDVDIHTKTAAETYGVPMSEVTKLQRRAAKVINFGVLYGMSPHGLAAATGMTFTEAKQFIEHYFAVRQPIRQYLDTILVQAREQGFVETYFGRRRPTPDVKSSNFMVRSAAERAAMNMPIQGTEADLMKLAMIRLEDKLA----------------------------------------GLAEPVLQVHDSILVECRPEDAERVSEIMRAEMEGICPDLPIKLKVDVGMGAHWDEV</t>
  </si>
  <si>
    <t>GC_00000139</t>
  </si>
  <si>
    <t>05DA0@bactNOG,09AFS@bctoNOG,0P87V@flaNOG,COG0162@NOG</t>
  </si>
  <si>
    <t>Catalyzes the attachment of tyrosine to tRNA(Tyr) in a two-step reaction tyrosine is first activated by ATP to form Tyr- AMP and then transferred to the acceptor end of tRNA(Tyr) (By similarity)</t>
  </si>
  <si>
    <t>MTLAEELTWRGLINQTTFADIKDIN-E-PRTFYFGVDPSAPSMTIGNLAAMMLCRHFIDHGHKPLLLVGGATGMIGDPDGKKQERDLRNAETVARNVEGLAAQFRQV--FRGQ--------------DFEIVDNADWFSQINYIDFLHKIGKHISMTQLLDREFVQQRIGEGGAGISYGEFSYGLIQGYDFLHLYREKGATLQLAGADQWGNSIIGVSLIRKLESSEAHVLTAPLVINKQTGVKFGKSEGGAIWLDP------EMTSPYKFYQFWLNCDDQTSEDLIKIYTLLDRETVEALIDNHRANPGERALQKTLAREVTDLVHGRQRRESVERVTAALFGGGDIAALNSDDLNALANEIPTVDL---ETTVVAALVAAGLCASNGEARRLIQNNAISVNGAKIAGDM-PLTETSLIKKGKNDFLLVK-----</t>
  </si>
  <si>
    <t>MTLAEELQWRGFINQTTFTDITSIN-E-PRTAYFGVDPSSDSITIGNLAPAMMLNHFINHGYKIILLVGGATGMIGDPDGRKQERDLRNSETVNNNVESLKKQLSKI--FQGK--------------NFELVNNYDWFKDINYIDFLYKIGKHVSMTQMLDRDFVQQRIGEGGSGISYGEFSYSLIQGYDFLHLYRTKGATIQICGADQWGNSVTGVSLIRKLEGGEAHVFSTPLIINKQTGVKFGKSEAGAIWVSP------EKTSPYQFYQFWLNTDDESAKDLIKIYTLLDRNTIEEAIEQHNNNPGSRILQKLLAYEVTKLIHGEERAEAVKNASLLLFSKNNFK-LTDNVTNILANELPNISI---GQSLVDSLVDSQIAKSKGEAKRLIANGSVSVNGVKVTEDI-TIDNISIIKKGKNSFALAK-----</t>
  </si>
  <si>
    <t>MTLSEELTWRGFVNQMTFSDIKELDRE-TRTFYFGADPSADSMQIGNLAAMMMCRHFIEHGYKPILLVGGATGMIGDPDGKKQERDLRNAETVARNVEGLRRQFAQI--FNGK--------------EFEIVDNADWFRDINYIDFLHQIGKHVSMTQLLDREFVQQRIGEGGSGISYGEFSYALIQGYDFLHLYREKGATLQLAGADQWGNSVTGVSLIRKLEGGDAHVFTAPLIINRQTGVKFGKSEGGAVWLDP------NKTSPYQFYQFWLNCDDLTSEDLIKIYTLLERETVEALIDNHHLNPGERALQKTLAREVTDLVHGRERRESVERVTGVLFGELSVQKLNDIDLDALSAEIPTVS----PQNVVSALVEAGACVSNGEARRLIANNAISVNGEKITADR-ELSGVNLIKRGKNGFVLVR-----</t>
  </si>
  <si>
    <t>05DA0@bactNOG,1C8BH@synNOG,COG0162@NOG</t>
  </si>
  <si>
    <t>MTLSEELMWRGFLNQTTFSNITELDKE-TRTFYFGMDPSAESLTIGNLAPLMMVRHFIDHGYKAILLFGGATGRIGDPDGKAEERKVKPIEEVEKNVKMQTKQVKDL--FAGK--------------DFITVNNYDWFKDINYIDFLREVGKNFSMTQLLDRKFVKDRIGEGGSGISYAEFSYNLMQGYDFLYLFRKYGATLQVCGADQWGNCITGVELIKKLEKATVDVYSVPLIIDKVSGRKFGKSEGNAVWLDP------NLTSVFKYYQFWLNADDIAVEDHLKIYTLITKEELDELMAEHKKDPKKRLAQKALAKLATEVLHGSERTKSVMKLTDVIFSGTGVSDLSKDELDLLAKELAVAKK---GVLASEAMVETDLAKSLSEARRLIKQGGVSFNGKKLDEDI-NLDTLGLLKKGKNSICLVR-----</t>
  </si>
  <si>
    <t>MKLSEELIWRGFAAENSFTNPSELDEKANKRFYFGADPSADSLTIGNLAALMMCACFVRHGYEPTLLVGGATGQIGDPKE-NGERELKPLEEVAHNKECIRRQMANVISFDGAADTRNDGDPDNDHYELRLVDNYDWFKNINFLDFLREVGKNFSMTQLLDRKFIQNRIGEGGSGISYAEFSYSLIQGYDFLHLYRHYGIDLQLCGADQFGNASSGVHLIKRLEGGRADVWSTPLVIDPVTGRKFGKSEGNAVWLASQDNGSGNYTSIFDFYQFWLNQSDQAVESLIKIYTVLSKEEIDQILAEHQAHPELRIAQKALARGATEVVHGKSSAAAVITLTELLFGGRKVETLSESEIESIAMLLPHFELNGAEINLIDALTELGLASSRSEAKTLILGNAISVNNQKIQDPAYQISSFAILKRGKNKFAIVK-----</t>
  </si>
  <si>
    <t>04R9X@bacNOG,05DA0@bactNOG,0ND99@firmNOG,COG0162@NOG</t>
  </si>
  <si>
    <t>MKLSEELQWRGFWNQTTFTDDKLIDSE-NFTLYLGTDPSADSLHVGHLAVYMMVRHFLERGHKVFLLVGGGTGMIGDMRD-TEERNLLPYEEIEHNKQALKSQVSRI--FAGR--------------DFTLVDNADWLAELELLPFLRDIGKNFNMADLVSREFFKARI-NNGKGLSFAEFTYTLLQGYDFWYLFNQYGVNLQIGGSDQWGNLLSGVDLIRKKENTEVYAMTAPLLINKSTGRKFGKSEGGAVWLDE------NKTSVYKFYQFWLNVDDESAIEYMKIFTMLDRDTIEAIAENHAVNPGARSAQKILAREVTDIVHGSARRESVERVNEVLFGGGDFKKLSDDDLGALAEEIPCVDA---GIDVIGALVESGAVGSNGEAKRLLKSGAISLNGEKLAENK-VVNDTSLLKKGKNTFVLIM-GENE</t>
  </si>
  <si>
    <t>MKLSEELKWRGFVNQMTFDDISKVDT--PRKFYFGVDPSADSMQIGNLAAAMMVRLFMEYGHEAYLLVGGATGMIGDPDGRKDEREIRNADTVAHNVECISAQYRRV--FEGR--------------DFHLVDNADWFRNINYVDFLYKVGKHMSMTQLLDREFVQARIGEGGSGISYAEFSYSLMQGYDFLHLFREYGVTLQVCGADQWGNSTTGVSLIRKLEGGEAHVYSVPLVINKATGRKFGKSEGGAIWLDE------NKTSVYKFYQFWLNVDDDGVIDYMKMYTTLDRESIEAIAENHAVNPGARSAQKVLAREVTDIVHGVNRRESVERVTEVLFGGGDFRQLSDDDLDALAQEIPRVDV---GVGVIEALVVSGAVSSNGEAKRLLKSGAISLNGEKLTEDQ-AVNTTSLLKKGKNTFVLIMEGEEE</t>
  </si>
  <si>
    <t>MKLSEELQWRGFWNQTTFTDDRLIDSE-NFTLYLGTDPSADSLHVGHLAVYMMVRHFLERGHKVFLLVGGGTGMIGDMRD-TEERSLLSYAEIEHNKRALKTQVSQI--FAGR--------------DFTLVDNADWLGNLELLPFLRDIGKNFNMADLIGREFFKARI-DNGKGLSFAEFTYTLLQGYDFWHLFKHHSVNLQIGGSDQWGNLLSGVELIRKKENAEVYAMTAPLLINKSTGRKFGKSEGGAVWLDE------AKTSVYKFYQFWLNVDDESAIEYMKIFTMLDRDTIEAIAENHAVNPGARSAQKVLAREVTDIVHGVNRRESVERVTEVLFGGGDFRQLSDDDLDALAKEIPRVDV---GVGVIEALVISGAVSSNGEAKRLLKSGAISLNGEKITEDQ-AVNTTSLLKKGKNTFVLIMEGEE-</t>
  </si>
  <si>
    <t>GC_00000140</t>
  </si>
  <si>
    <t>05D2N@bactNOG,0QIJ3@gproNOG,16QJU@proNOG,COG0191@NOG</t>
  </si>
  <si>
    <t>04S7Y@bacNOG,05D2N@bactNOG,0NDKF@firmNOG,COG0191@NOG</t>
  </si>
  <si>
    <t>aldolase</t>
  </si>
  <si>
    <t>GC_00000141</t>
  </si>
  <si>
    <t>05FB3@bactNOG,0FK54@cyaNOG,COG4972@NOG</t>
  </si>
  <si>
    <t>type IV pilus assembly protein pilm</t>
  </si>
  <si>
    <t>00F0I@actNOG,05FB3@bactNOG,COG4972@NOG</t>
  </si>
  <si>
    <t>05FB3@bactNOG,0B80I@bproNOG,16Q4P@proNOG,COG4972@NOG</t>
  </si>
  <si>
    <t>------MSLLRGVGDFFALDIGTNSIRMIQLSGDVEKGWALEKFAYVPVDKKITMDDSEQGRRKLAETILGAKKQAGITTKNIAIGLPARKTYTAIIEVPNAPEKELAKTVKYEADQYIPMAVDDAKIDFAVLGVSPNDNTKAEILISSTDRAYAEERLEDIEM-LGLNVIAQEPEPIAMVRALAQIGVED-ARMIIDFGENSTDLVVMYLGAPRLVRSIPGGLSAFIKTVANGLSISEAQAKQFILQYGLLQDQFEGKIYQTLSSNLEGFTMELVKSVRFFQNKYTGAQFGGIILSGYAGIIPLMAEYIEAKTGISTIQGNPWQYVRVNEQQQKLLLPVASEFGVAIGLAERSND-</t>
  </si>
  <si>
    <t>05FB3@bactNOG,COG4972@NOG</t>
  </si>
  <si>
    <t>05FB3@bactNOG,0GAV7@delNOG,0HC5H@dproNOG,16Q4P@proNOG,COG4972@NOG</t>
  </si>
  <si>
    <t>GC_00000142</t>
  </si>
  <si>
    <t>05KNM@bactNOG,0D2XK@chloNOG,0D6IB@chlorNOG,COG0355@NOG</t>
  </si>
  <si>
    <t>Produces ATP from ADP in the presence of a proton gradient across the membrane (By similarity)</t>
  </si>
  <si>
    <t>05KNM@bactNOG,1DI8Z@verNOG,COG0355@NOG</t>
  </si>
  <si>
    <t>GC_00000143</t>
  </si>
  <si>
    <t>05CB5@bactNOG,0ENSD@cloNOG,0NDIH@firmNOG,COG1200@NOG</t>
  </si>
  <si>
    <t>ATP-dependent DNA helicase recG</t>
  </si>
  <si>
    <t>ATP-dependent DNA helicase recg</t>
  </si>
  <si>
    <t>-MLSTPVSDLKGVGCKISQAFKKAGINTVADLINWLPYRHEDFSSVSKISNLKPGKVTILAKCESIETKQVRRGLKITTAVLSDGDSKVRAVWFNQPYRSTQL-LTDKLFLFSGSFEFNYNRYQITNPSVEMPKKFGSNEPNNF--LEPVYHSIKGINPRQLRRFIESVRPTITMMQEIMPQFILKKYGLISRSESYLYMHFPKSRDEIILAKNRLAFDELFEILLASQLNKQANTRLKSRSIKFDQLAVANFVKSLPFSLTNAQRRVLWQIIQDFESSTPMNRLLQGDVGSGKTVVAGSAAYICAHAGLQSAIMVPTEILALQHAETLQKLLSPFGVKMVLLTGSVKGVKRKCLLENIANGEADVIIGTHALIQKTVVYKNLGFVVVDEQHRFGVKQRQELLAKS--SL------------------------------------------------------MPHLLAMTATPIPRSLQLTVFGELDISTIDELPSGRKPIKTQIWAPTNTANLYDSVEIEISKGRQVYIICSLIDDNPENDTKSVEIEYRKLRSTIFNHRRVAMLHGKMKPDEKDKIMNDFSAHKIDILISTTVVEVGVNVPNATIMIIENADKFGLSQLHQLRGRVGRGEYQSYCHLIMSDHSKPSQRLREIEKSNDGFHLAEVDLKLRGPGEIYGKSQHGTLDLRIASISDTKMVERVQLAVR----DFINSGEDLLQYKQLSKRVQKYQRLTNLN</t>
  </si>
  <si>
    <t>MNFSSSLENVKGVGKRSLDDFHQAGLFTVSDLMNFFPRGYEDYQVSSVISDLKPGRVTISAEVESVNNVAKRRGMTLTLATLKDSTEKIQAIWFNQAYRKKQL-EIGKTYIFTGDYKFSYGKYQLISPSAIKAEETTLVTSDK---IVPVYKAIGGIKQKLIIDTIAKIKPLFSVVPEEMPNEIIKNNDLMALSDSYNQIHQPDSIELANRAKERFSFDELFCLLMSSRLNKDENNKLESYKMSFDLEATKKIINNLSFKLTVDQKIALWEIIQDFEKKTPMNRLLQGDVGSGKTVVAGLASIQAYKNGYQCAFLAPTEILASQHAETLNDLLSPLGIKVGLLVGSLKTKAKKELQQRISSGEIDVVVGTHALLQDAVLFRKLGFVVIDEQHRFGVKQRKALLTKS--YK------------------------------------------------------MPHLLAMTATPIPRTLALTLYGEMDISLIKTKPVGRKPIITKVHTPVTREKVYEKVKSELDKGRQGYLICNLIEDNPDNERKSVLKEYENLSKTTFKDYRLAVMHGKLTGEEKDKIMSKFLNHEIDLLISTTVIEVGVNVPNASFIIIENGDHFGLSQLHQLRGRVGRSSDQGYCYIITSKTEALSKRLKVIEKSEDGFYLAEEDLKIRGPGEIYGSQQHGDLNLKIASLADSKLIKRAKNAVD----FFMDNNYSLDDYPELKNKVKSNQKVTTLN</t>
  </si>
  <si>
    <t>MKLTTPLEQIKGVGPKTAQALAAAGLTTVSDALNFLPRAYDDYSTAVNIADLQPGKVTVKARCESVSTRIVRRGLRITTAVLADKSGKVKAVWFNQPYRETQL-KSDAEFIFSGQFGMQYNRYQINNPSVELAKEIAKTAAENNSGIQPVYKSIKNLRPKTVQDLMKNIRPIMDFLPETLPENIIQRQKLVSRSEAVKFLHAPKTHEEISRGRERLAFEELFEMILAAQFNKQEQTRLTGWKIPFNKSVVKSFVDQLPFPLTNAQRRAAWQILQDLESDHPMNRLLQGDVGSGKTVVAGLVAAEVAKAGFQTAIMAPTEILAQQHAKTLDELLSPFGVSVALLTGHVKGAARSQLLDNLASGNIGVVVGTHALIQEKVAYHKLGFAVIDEQHRFGVKQRQALLEKS--DF------------------------------------------------------MPHLLSMTATPIPRSLALTLYGELDISILDELPSGRQPIQTKIWSPASAPKLYESIENELAKGRQAYVICPLIDDNPDNDKKSVEAEYNKLSKTIFSHRRVGLLHGKLPAEEKAEVMQKFADGELDMLVSTTVVEVGVNVPNATVMLIENADNFGLSQLHQLRGRVGRGKHQSFCHLMMSGHDKPSQRLREIEKSQDGFYLAEVDLKLRGPGEIYGKMQHGDLNLKIASLADTALITRAQVEAE----RFVKEGQDLLQYNHLAHAVSRYQRLTVLN</t>
  </si>
  <si>
    <t>-MLTTSLEQIKGVGPKTAQALLAAGLETVADALGFLPRAYDDYSAAVNIADLQPGKVTVRARCESISTRIVRRGLRITTAVLADDSGKVKAVWFNQPYRESQL-RSDAEFMFSGQFGMQYNSYQISNPSVELAKQTDASDAQRTSDIHPVYKSIKNLCPKTVQDLLKNLRPIMEFLPETLPEHIVQRQKLVSRAEAVKFLHAPKNHQEIARGRERLVFEELFEMILAAQLNKQEQTKLTGWRIPFNQPVVKQFVEQLPFPLTNAQRRAAWQILQDLESEHPMNRLLQGDVGSGKTVVAGLVAAEVAQAGFQTAIMAPTEILATQHAKTLDELLSPFGVSVALLTGRVKGAQRRQLLDNLANGDINVVVGTHALIQEKVAYHKLGFVVIDEQHRFGVKQRQALLQKA--DH------------------------------------------------------MPHLLSMTATPIPRSLALTLYGELDISILDELPAGRQPIVTKIWSPASAPKLYETIDHELAQGRQAYVICPLIDDNPDNDKKSVEAEYHKLAKTMFRHRQVGLLHGKLPPEEKAAVMQQFADGELDMLVSTTVVEVGVNVPNATVMLIENADHFGLSQLHQLRGRVGRGQHQSFCHLMLSGHDKPSQRLREIEKSQDGFYLAEVDLKLRGPGEIYGRAQHGALSLKIASLSDTPLIARAQTEAE----RFVKEGRDLLQYNHLARAVSRYQRLTILN</t>
  </si>
  <si>
    <t>MKLTTPLEHIKGVGPKTAQALAAAGLETVADALDFLPRAYDDYSAAVSIADLQPGKVTVRAHCESISTRIVRRGLRITTAVLADDSGKVTAVWFNQPYRESQL-KSDAEFMFSGQFGMQYNSYQISNPSVELAKQTDTSDAQRTSGIHPVYKSIKNLRPKTVQDLLKNLRPIMDFLPETLPEHIVQRQKLVSRAEAIRFLHTPNNHEEIARGRERLAFEELFEMILAAQLNKQEQTKLTGWRIPFNQPVVKQFVEQLPFPLTNAQRRAAWQILQDLESEHPMNRLLQGDVGSGKTVVAGLVAAEVAQAGFQTAIMAPTEILATQHAKTLDELLSPFGVSVALLTGHVKGTPRRQLLDNLANGDIDVVVGTHALIQEKVAYHKLGFVVIDEQHRFGVKQRQALLQKA--DY------------------------------------------------------MPHLLSMTATPIPRSLALTLYGELDISILDELPAGRQPIETKIWSPASAPKLYEAIDHELAQGRQAYVICPLIDDNPDNDKKSVEAEYHKLAKTMFRHRRVGLLHGKLPPEEKAAVMQQFADGDIDMLVSTTVVEVGVNVPNATVMLIENADNFGLSQLHQLRGRVGRGQHQSFCHLMLSGHDKPSQRLKEIEKSQDGFYLAEVDLKLRGPGEIYGRAQHGVLNLKIASLSDTPLIARAQTEAE----RFVKEGQDLLQYNHLARAVSRYQRLTILN</t>
  </si>
  <si>
    <t>GC_00000144</t>
  </si>
  <si>
    <t>05K4C@bactNOG,0GFJB@delNOG,0HGDR@dproNOG,17FS3@proNOG,COG0256@NOG</t>
  </si>
  <si>
    <t>This is one of the proteins that binds and probably mediates the attachment of the 5S RNA into the large ribosomal subunit, where it forms part of the central protuberance (By similarity)</t>
  </si>
  <si>
    <t>04UV7@bacNOG,05K4C@bactNOG,0NJ8V@firmNOG,COG0256@NOG</t>
  </si>
  <si>
    <t>00JV8@actNOG,05K4C@bactNOG,COG0256@NOG</t>
  </si>
  <si>
    <t>GC_00000145</t>
  </si>
  <si>
    <t>08R5J@bactNOG,0NH5K@firmNOG,0X2T1@negNOG,COG0097@NOG</t>
  </si>
  <si>
    <t>This protein binds to the 23S rRNA, and is important in its secondary structure. It is located near the subunit interface in the base of the L7 L12 stalk, and near the tRNA binding site of the peptidyltransferase center (By similarity)</t>
  </si>
  <si>
    <t>00DS2@actNOG,08R5J@bactNOG,COG0097@NOG</t>
  </si>
  <si>
    <t>08R5J@bactNOG,0ESCQ@cloNOG,0NH5K@firmNOG,COG0097@NOG</t>
  </si>
  <si>
    <t>GC_00000146</t>
  </si>
  <si>
    <t>05CI6@bactNOG,0D19W@chloNOG,COG0653@NOG</t>
  </si>
  <si>
    <t>Part of the Sec protein translocase complex. Interacts with the SecYEG preprotein conducting channel. Has a central role in coupling the hydrolysis of ATP to the transfer of proteins into and across the cell membrane, serving</t>
  </si>
  <si>
    <t>---------------------------------MAITQQK--------------VLTKVFGDPQKRILRRLQKKVDEINALGPKYKKLSDEELAGQTDVLRKRLQ----------------------------------------------KKSVTLDTILPDAFAVVREMADRTIGERHYDVQLIGSMVLHEGSVAELKTGEGKTLMSTLAAYLNALEGKGVHVVTVNDYLAQRDAGWMGQIYNALGLSTGVIINEASFLYDENYDNEAHTDPRMKKLRPCTRKEAYQADITYGTNNEFGFDYLRDNMVNDIELVRQRDLNFAIVDEVDSILIDEARTPLIISAPAAENPDSYYQFAKIAAKLTPE--DYTLEEKRKQVALTDEGVEKVQKMLGIKNLYTPEYVRSVYHMDQALRAQTLFHRDKDYVVTNDGEVIIVDEHTGRLKQGNRYSEGLHQAIEAKEGVPVLQESMTLATISFQNYFRLYKKLSGMTGTAFTEAEEFQQIYSLDVVVVPPNKPITRQDHQDLIYKTEKGKLKAVAQAIKEYHDEGRPVLVGSGSIAKNEMIAKYLDSEGIKYEILNAKNNEREAEIISHAGEKGAITLATNIAGRGTDIKLGPGVKELGGLVVIGSERHESRRIDNQLRGRGGRQGDPGDTQFYVSTEDDLMRIFQGERIANVLERLGVDEETAIQNRAVSKTLEAAQKRVEGYNFDTRKNVVQYDNVINRHRKVVYTVRRKILEGDNIKPEIQRLLRAMVNKLTEVPAKNNPKFVEEFAEIIPLEVDEIEKIGAIKKDSQRRDKALAAAQKMYTAKERELGDDLIRGVEREVYLQVLDTLWMQHLENMQHLREGIHWRSVGQRDPLVEYRSESQKLFDSLQATLREEVLRAIYHVRATDAISRESID-DDHQTELTKLAETSVEHGVNEITGGEENRDHDFGGSIKRAASTAETNHRRNVARKKKKAKRQNRKKSR-</t>
  </si>
  <si>
    <t>----------------------------------MVSRQK--------------VLSKVFGDPQRRIIKNLEKRVKEINELESKYQKMDDKELADQTNILKEKLS----------------------------------------------DKKTTLDTILPDAFALVRESSRRILGMRHFDVQMIGGMVLHEGNVAEMKTGEGKTLVATLPVYLNALEGKGVHVVTVNDYLAQRDASWMGELYNFLGLTTGVIINDASFIYDPDYDNEAHDDEKMRKLRPVGRKEAYSADITYGTNNEFGFDYLRDNMVNDVELLRQRELNFAIVDEVDSILIDEARTPLIISAPAEDNPDNYINFAKIANKVAADKVNYILDEKRRSVSLSDEGVEKVQNMLGIKNLYTPDNVRSVYHMDQALRAETLFKRDKDYVVTTDGEVIIVDEHTGRLMHGRRYSEGLHQAIEAKEQVRVQNESMTLATVSFQNFFRLYKKLSGMTGTAFTEAEEFQQIYSLDVVQIPPNKPIARIDKEDLIFKTEKAKLKAVAEAIKEYHKLGRPVLVGSGSIVKNELIAKWLDKEGIKYELLNAKNNEREASIIAKAGEKGAITLATNIAGRGTDIKLGEGVKELGGLVVIGSERHESRRIDNQLRGRGGRQGDPGETQFYVSTEDDLMRIFQGERIASLMDRLGVDEDTPIQNRAVSKTLEAAQKRVEGYNFDTRKNVVQYDNVINRHRRVVYAIRRKILEGDDIKNEINRLIREAIKSLTVVPAKNNKKFAEEFDALFPIGSDKIEKIGAERNDKKRYNIALKAAKDLYAEQEKIITPETLRKLEREVYMEVLDQLWMQHLENMHHLREGIHWRGVGQRDPLVEYRVESQKLFEGLQEALRMETLRIIMRVHPTDIKAK-NVD-DEYETELTRLAETAVEQGVNEATSVTHVSDDDFGKI-KKDKTTAEKNHTKNVARKRKKAQRQNRKKNRR</t>
  </si>
  <si>
    <t>----------------------------------MVTRDK--------------ALTKVFGDPQKRILKRLQKKVDEINKLGSKYKKMSTDELATQTDVLRKELK----------------------------------------------KKHVTLDAILPDAFAVVREMSDRVIGERHYDVQLIGSMVLHEGNVAELKTGEGKTLMSTLAAYLNALEGKGVHIVTVNDYLAQRDAGWMGQIYDALGMTTGVIINDASFLYDREYDNEHHADPRMKKLRPCTRKEAYEADITYGTNNEFGFDYLRDNMVNEIGLVRQRELNFAIVDEVDSILIDEARTPLIISAPAAENPDSYYQFAKIAAQLTPD--DYTLEEKHKQVALSDQGVEKVQKMLGIKNLYTPEYVRSVYHMDQALRAQTLFHRDKDYVVTNDGEVIIVDEHTGRLKQGNRYNEGLHQAIEAKEGVPVLQESMTLATISFQNYFRLYKKLSGMTGTAFTEAEEFQQIYSLDVVVVPPNKPIARKDHEDLIYKTEKGKLKAVAQAIKEYHAEGRPVLVGSGSIAKNEMIADYLDKEGIKYEILNAKNNEHEAEIIARAGEKGAITLATNIAGRGTDIKLGEGVKELGGLVVIGSERHESRRIDNQLRGRGGRQGDPGDTQFYVSTEDDLMRIFQGERIAALMERLGVDEETAIQNKAVSKTLEAAQKRVEGYNFDTRKNVVQYDNVINRHRKVVYTMRRKILEGDNIKPEIQRLLGVKVAELTDVPAKNNPKFAEEFEEIIPLDPEEIKKIGATKKDRVRRDMALEAAQKLYAEKESEMGEDLIRRIEREVYLQVLDTLWMQHLENMQHLREGIHWRSVGQRDPLVEYRSESQKLFDSLQATLRDEVLRAIYHVRPTDAISRESVD-DDHETELTKLAETSVEHGVNEITGGEENRDRDFTKT-KTAKTNADVNRKRNAARKKKKAQRQNRKKRR-</t>
  </si>
  <si>
    <t>-----------------------------------MNRQK--------------ALTKVFGDPQARILKRLRKKVEQINKLSDKYEKMSDDELKAQTPLLKKKLK----------------------------------------------KKGVTLDTILPDAFALVREAAKRTVGMRHFDVQLIGGIALHEGNVAEMKTGEGKTLVATLPTYLNALSEEGVHIVTVNDYLAQRDAGWMGKIYDFLGLSTGVIINEASFIYDESFKNEDHEDPRMQKLRPCTRKEAYMADITYGTNNEFGFDYLRDNMVNEVELLRQRELNFAIIDEVDSILIDEARTPLIISAPSEENPEPYYKFAKIMAKLIPE--DYILDEKRRSVSLSDTGVEKVQKMLGITNLYSPDHIKSVYHVEQALRAQTLFVRDKDYVVTNDGEVIIVDEHTGRLMQGRRYNEGLHQAIEAKENVPVLQESMTLATISFQNYFRLYKKLSGMTGTAFTEAEEFQQIYSLDVIQIPSNKDVKRVDHDDLIFRTEKAKIAAIVDSIREHHEAGRPVLVGSGSIVKNELLASALDEAKLPYQMLNAKNNEKEATVIAKAGQKGAITLATNMAGRGTDIVLDPEVKELGGLVVIGSERHESRRIDNQLRGRSGRQGDPGESQFYVSTEDDLMRIFQGERIASLMSRLGVDDEMAIQNKAITKTLENAQKRVEGYHYDSRKNVVQYDNVINRHRKVVYSMRKKILKGEDIRKEILGLIKTEVNEIAALPAKNNPEFVDDYIRVFGAEKDEVIKIGAIKKDKQRLNEAFKEALRLYEEQEENLGSDVMRKVEREVYMQVLDILWMQHLENMQHLREGINWRSVGQRDPLVEYRVESQKLYDGLQRALRNEVLRAIYHVRLNDVVAK--QE-EEHDTELTRMAEGSIA-GVNEITSGEKNRDEDFS---TKPKKANSENYKKNIARKKKKAKRQNRKKRR-</t>
  </si>
  <si>
    <t>MIKYPYNIIPIWRFRLFMSQKKIEKIQEAKIKAPKVKKERKPTDKLADKTTTTRILQGVFGDPAKRNLARMRKIVKIINSLEPKYEAMSDDELKAQTNVLKERLDTLNKKAEANIARAKLKASAKKSETKAESTDNTKKQSNSVKSEKLERNETKILSEILPDAFALVREATKRVLGMRHYDVQMIGGIVLHEGNVAEMKTGEGKTLVALLPSFLNALTGRGVHVVTVNDYLAQRDAGWNAPVYHFLGMSVGVIIADASFLYDPEYINEEHTDERMQHLKPCTRKQAYQADVTYGTNNEFGFDYLRDNMVNEVDFLRQRELNFAIVDEVDSILIDEARTPLIISAPAGDNPDSYYQFAKIASHLGPD--DYVLDEKHRSVSLTDAGIEKVQRMLGIDNLYSADNTRLVYHMDQALRAQVVFQRDRDYVVTNSGEVIIVDENTGRLMQGRRYSEGLHQAIEAKESVVVKEESMTLATISFQNFFRLYNKLSGMTGTAFTEAEEFQQIYALDVIQIPPNRPIIRIDKDDLIFRTEAGKLRAIVEEIKKFHEKGQPVLIGSASIVKNELIAKYLDEAGLSYELLNAKNNEREAAIVEKAGQKGAITLATNMAGRGTDIKLTDEVKELGGLVVIGSERHDSRRVDNQLRGRGGRQGDPGITQFFVSCEDDLMRIFQGNQIGALLNRIGIDEDTPIQNRSVTKMLEAAQKRIEGFNFDSRKNVVQYDNVINRHRRIVYLMRRRILEGANISDEINRLIKEAVADLTAESIRVNRNFIKEFQSVFDLDRDLIIEIGFKRKEEERAKLATLAVKEAYATKELEFGADVMRKIEREVYLKVLDTLWMQHLENMQYLREGIHWRSIGQRDPLVEYRTESQKLFEGLQKNLREEVLKILLSITPQEAVATDTIDGEEYDTELTKMAESATNRGVNTIEAGEKNLDSEFS---QKPTKSASLSEKRNKAKKQKKAKRQNKKHGRR</t>
  </si>
  <si>
    <t>05CI6@bactNOG,0EP2S@cloNOG,0NDGV@firmNOG,COG0653@NOG</t>
  </si>
  <si>
    <t>-----------------------MPESEGVLRFMAITQQK--------------ALSKIFGDPQKKILKRLRKQVDVINGLNDKYEKMSDKELRAQTDELKKRLS----------------------------------------------KKSVTLDTILPDAFAVAREAAKRVIGERPYDVQLIGGMVLHEGNVAEMKTGEGKTLVATLPTYLNALEGKGVHVVTVNDYLAQRDAGWMGQVYDFLGLTTGVIINEASFVYDKDYDNEHHDDPRMRKLRPVSRKEAYAADITYGTNNEFGFDYLRDNMVNDVDLLRQRELNFAIVDEVDSILIDEARTPLIISAPAAENPDNYYTFAKIAAKLVPE--DYVLDEKRRSVALTDEGVEKVQKLLGIKNLYTPDHVRSVYHMDQALRAQTLFKRDKDYVVTNDGEVIIVDEHTGRLMQGRRYNEGLHQAIEAKEGVPVLEESMTLATISFQNYFRLYNKLSGMTGTAFTEAEEFQQIYSLDVIQIPPNKPVIREDKEDLIFKTEKAKLKAVAEAIKDYHKQGRPVLVGSGSIEKNEQIAKYLEKEGIKFEILNAKNNEREAAIVAKAGEKGAITLATNIAGRGTDIKLGEGVKELGGLVVIGSERHESRRIDNQLRGRGGRQGDPGETQFYVSTEDDLMRIFQGERIASLMDRLGVDDDTPIRTRAVSKTLEAAQKRVEGYNFDTRKNVVQYDNVINRHRRVVYVMRRRILEGDNIKPEIERLLRAKVHELTTLPSKNNPKFVEDFSVIFPVDKEKIEKVGKEKKDRLRYEKALELAEEAYAEKEREIGADDLRGVEREVYMAVLDTLWMQHLENMQHLREGIHWRSVGQRDPLVEYRSESQKLFESLQANLRDEVLATIFNIHKADAAVRQSQD-DEYDTELTRLAENAVERGVNEIGSGEENRDDDFSV--KKGKTSAESNRAKNQARKKKKTQRQNRKKNRK</t>
  </si>
  <si>
    <t>-----------------------MPESEGVLSFMAITQQK--------------ALSKIFGDPQKKILKRLRKQVDVINGLNDKYEKMSDKELREQTEALKKRLD----------------------------------------------KKNVTLDTILPDAFAVVREAAKRVIGERPYDVQLIGGMVLHGGNVAEMKTGEGKTLVATLPTYLNALEGKGVHVVTVNDYLAQRDAGWMGQVYDFLGLTTGVIINEASFVYDKDYDNEHHDDPRMRKLRPVTRKEAYAADITYGTNNEFGFDYLRDNMVNDVDLLRQRELNFAIVDEVDSILIDEARTPLIISAPAAENPDNYYTFAKVASKLVPD--DYVLDEKRRSVALTDEGVEKVQKLLGIKNLYTPDHVRSVYHMDQALRAQTLFKRDKDYVVTNDGEVIIVDEHTGRLMQGRRYNEGLHQAIEAKEGVPVLEESMTLATISFQNYFRLYNKLSGMTGTAFTEAEEFQQIYSLDVIQIPPNKPVTRDDKEDLIFKTEKGKLKAVAEAIKDYHKQGRPVLVGSGSIAKNEQIAKYLEKEGIKFEILNAKNNEREAAIIEKAGEKGAITLATNIAGRGTDIKLGKGVKELGGLVVIGSERHESRRIDNQLRGRGGRQGDPGETQFYVSTEDDLMRIFQGERIAALMDRLGVDEDTPIQNRAVSKTLEAAQKRVEGYNFDTRKNVVQYDNVINRHRRVVYVMRRKILEGDNIKPEIERLLRAKVSELTTLPIKNNPKFIEEFVATFPVDEGKLSKIGKEKKDKLRYEKALKLAEEAYAAKESEISADDLRGVEREVYMAVLDTLWMQHLENMQHLREGIHWRSVGQRDPLVEYRSESQKLFESLQANLRNEVLATIFNIHKADAVVRQSQD-DEYDTELTRLAENAVERGVNELGAGEENRDDDFSV--KKGKTSAESNRAKNQARKKKKAQRQNRKKNRK</t>
  </si>
  <si>
    <t>-----------------------------------------------------------------------------------------------------------------------------------------------------------------------------------------------------------------------------------------------------------------------------------MRKLRPVSRKEAYAADITYGTNNEFGFDY----------------------------------------------------------------------------------------------------------------------------------------------------------------------------------------------------------------------------------------------------------------------------------------------------------------------------------------------------------------------------------------------------------------------------------------------------------------------------------------------------------------------------------------------------------------------------------------------------------------------------------------------------------------------------------------------</t>
  </si>
  <si>
    <t>GC_00000147</t>
  </si>
  <si>
    <t>GC_00000148</t>
  </si>
  <si>
    <t>05DJV@bactNOG,0ERZV@cloNOG,0NH6F@firmNOG,COG0036@NOG</t>
  </si>
  <si>
    <t>ribulose-phosphate 3-epimerase</t>
  </si>
  <si>
    <t>05DJV@bactNOG,0QEQR@fusoNOG,COG0036@NOG</t>
  </si>
  <si>
    <t>05DJV@bactNOG,0D2BT@chloNOG,0G78Z@dehNOG,COG0036@NOG</t>
  </si>
  <si>
    <t>04TQ9@bacNOG,05DJV@bactNOG,0NH6F@firmNOG,COG0036@NOG</t>
  </si>
  <si>
    <t>GC_00000150</t>
  </si>
  <si>
    <t>02GTI@aquNOG,08IUS@bactNOG,COG3958@NOG</t>
  </si>
  <si>
    <t>Transketolase</t>
  </si>
  <si>
    <t>08IUS@bactNOG,COG3958@NOG</t>
  </si>
  <si>
    <t>GC_00000151</t>
  </si>
  <si>
    <t>05BZU@bactNOG,0GB08@delNOG,0HCC4@dproNOG,0XNMH@NOG,16Q12@proNOG</t>
  </si>
  <si>
    <t>05BZU@bactNOG,0QK3K@gproNOG,0XNMH@NOG,16Q12@proNOG</t>
  </si>
  <si>
    <t>MGESSQNNDILLEVNVRRARILRYAGLFLPLLLVAYSVYLQLAPGVRHYPLTP-LIVAINAAWVILAFYHFFAPMKT-RHGAIARIVLFHVITLLYILFVSGFDMPFIYVWSVLFLASAVHAGTGGVKLSLATLFVAASASVIISADDLTRVFQIGLHFAGTLIVACIMNAIVT-AQAIDQRELLRSQTEEKLQRDRVLTIVNNLADAILSVDSRGTVQLYNAAALDLLDTNSELTGKKIDAVLTLKNNESETVKFSQLLHRIHSVRMRDDLSAKI-SGEVVRLSVVYSPIRSANSTHASGRDGYIIILRDITKQKSLEDERDEFISVVSHELRTPIAIAEGSLSNVQLMMERPDIPQSTLHEGVNAAHQQVVFLAKMANDLSTLSRAERGIADTPELIDVAELISELYAEYSPEATEKSLYFDLDLDPQLGVVNESRLYLKELLQNIVTNAIKYTQTGGVTVSVKRSAPRLLTFTVKDTGVGISRSDQQHLFQKFWRSEDYRTRETGGTGLGLYVAQKLAKKLNTTIELKSRLNHGSTFSFSLPSTKRRK-</t>
  </si>
  <si>
    <t>--------------------------------------------------------------------------------------------------------------------------------------------------------------FAGTLIVACIMNAIVT-AQAIDQRELLRSQTEEKLQRDRVLTIVNNLADAILSVDRRGTIQLYNAAALDLLDTNSELTGKKIDAVLTMKNNEGETVKFTQLLHRIHSVRMRDDLSAKI-SGEVVRLSVVYSPIRSANSTHASGRDGYIIILRDITKQKSLEDERDEFISVVSHELRTPIAIAEGSLSNVQLMMERPDIPQATLHDGVNAAHQQVVFLAKMANDLSTLSRAERGAADTPELIDVAELISELYAEYSPEATEKSLYFDLDLDPQLGAVNESRLYLKELLQNIVTNAIKYTQTGGVTVSVKRSAPRLLTFTVKDTGIGISRSDQQHLFQKFWRSEDYRTRETGGTGLGLYVAHKLAKKLNTTIELKSRLNHGSTFSFSLPSTKRRK-</t>
  </si>
  <si>
    <t>MLKGVLKKEKRTSIALKSGILVASISLMFHGLLIQFGI---MPISETAIGLPPDLAIVLSMSWLVIGVTAFLSRIIDGGISSVLILLVYYVLSLAQSLFITGFISPFTAYWILLMIITFAMLGKNGLLAGIIAFIIAITVSAVLNVESHPEYAIMAILSGTSVIVCSLVASSIYFTQKVVNSKLNESRERENVEKGKVLTLINNITDAIISTDEHGIITMYNSAALNLIDTNNKISGKPIDEILRLETTNKAPLDTFKELSKSIAIRQRDDIIMQVDSDEALRLEVTFAPVQGGDKMSP---DGYVLILRDITKAKSLEEERDEFISVVSHELRTPITIAEGSLSNAKLLIEKG--AAKKVPQAIDESHKQILFLARMANDLSTLSRAERGVDDKPEIINVAEFAAQLNDEYAPQAAEKGLAFNLDIGSSLGEVKASSLYLQELLQNFITNAIRYTPKGSVTISIKKQKDGQIKFKVKDTGIGIGKADLGKIFDKFYRAEDYRTRETSGSGLGLYVAAKLARKLNCKIEVQSRLNHGSAFSFSLKPFKK---</t>
  </si>
  <si>
    <t>-------------------------------------------------------------MWVFI-----------------------------------------------------------------------------------------ILLIILSVILGSITIALHQLLQKIDGKLSKKTPRKNLREHQRLITLINNITDAILSTDEHGIINTYNSAALSLIDTNSGINGEHISQVLELKTIDKKPIDIFKELTKSSTIRQRDDIIMMIDDDDYVRLEVTLAPVQGGDKITP---DGYVLILRDVTKTKSLEEERDEFISIVSHELRTPIAIAEGSLSNAKLLVERN--ITSKIPEAIDESHKQILFLARMVNDLSTLSRAERGIADETEIIDVAELAAQINSEYSPQAAEKNLAFNLDIGGRLGSVQASRLYLEEILQNFITNAIRYTQEGSVTLSIKKNRSGEIIFKIIDTGIGISKADLNKIFDKFYRAEDYRTRETKGTGLGLYVSAKLAKKLGCKIEVESRLNHGSTFGFRLKEFKK---</t>
  </si>
  <si>
    <t>---------------------------------------------------------------------------------------------------------------------------------------------------------------------------------------------------------------------------------------------------------------------------------MKIEDGDYIRLEVTLAPVQGGDKMTP---DGYVLILRDITKTKSLEEERDEFISVVSHELRTPIAIAEGSLSNAKSLVERK--MTSKIPEAIDESHKQILFLARMINDLSTLSRAERGVADETEIIDVAELAAQINSE---------------------------------------------------------------------------------------------------------------------------------------------</t>
  </si>
  <si>
    <t>GC_00000154</t>
  </si>
  <si>
    <t>07QWA@bactNOG,0ENP4@cloNOG,0ND5X@firmNOG,COG0598@NOG</t>
  </si>
  <si>
    <t>transporter</t>
  </si>
  <si>
    <t>07QWA@bactNOG,0GDTY@delNOG,0HEJK@dproNOG,17979@proNOG,COG0598@NOG</t>
  </si>
  <si>
    <t>GC_00000155</t>
  </si>
  <si>
    <t>05CA1@bactNOG,0ENUI@cloNOG,0NDAT@firmNOG,COG0024@NOG</t>
  </si>
  <si>
    <t>Removes the N-terminal methionine from nascent proteins (By similarity)</t>
  </si>
  <si>
    <t>MQDRLITGEKTPEQIQAMRDGGKKLAQIFQDIRDYIHAGMSEKDVDAFVDGKIKEYGASATYKTDEVNFPGVICISTNDEIVHSPASDYVFQKGDVVSFDLVITYKDMKTDSAFTMVVDDKPKGAVKHLLTTTERSLYAGIDAIKGD-VR-TGDIAAAIEKVLKDGKLGIIRELVGHGVGLKMHMPPDVPNYGRKHTGVLLHPGDTIAIEPMATLGGEKIVTDKDDGWTIRTRDGSLAAHFEHTVLITKNGAEIIT-----QL-</t>
  </si>
  <si>
    <t>00CRM@actNOG,05CA1@bactNOG,COG0024@NOG</t>
  </si>
  <si>
    <t>-MSELITGLKTPEQIQAMREGGKILARIFADIRGFVHAGQTKREIDNFVAQKIVGYGAEITYKTPEVNFPGAICISVNDEIVHGAPNDDVLQKGDVASFDLVITYKGMKTDSAFTMVVDDEPKGAVKHLLAATERSLYAGIDAVKGS-VR-TGDIGAAIEKVLRNGKLGIVRELVGHGVGLHMHMPPDIPNYGRKGTGVLLQPGDTVAIEPMATLGGERIIQL-DDGWTYATRDGSLAAHFEHTILITEHGAEIIT-----RA-</t>
  </si>
  <si>
    <t>04RB7@bacNOG,05CA1@bactNOG,0NDAT@firmNOG,COG0024@NOG</t>
  </si>
  <si>
    <t>-MQNYI---KTPAEIEAMREGGKVLASILKDLKAYVKPGMTGKEIDAWVENEIKKRGAHPSYKDKEVDFPGVICISVNDEIVHGTPKDIPLETGDVVSFDMVITYKGMMTDSAFTMVVGEEPKGSVKHLLNTTERSLYAGIEALNHAGDRYVGDVSAAVEKELKNGKLGIVKELVGHGISKTMHEEPEVPNYGKPRRGFKLDVGDTIAIEPMATLGSAAIRVNREDGWTICTKDGSLSAHFEHTVLITENGVEILTLWPSDKA-</t>
  </si>
  <si>
    <t>0556V@bacteNOG,05CA1@bactNOG,09A64@bctoNOG,COG0024@NOG</t>
  </si>
  <si>
    <t>-MSQLITGEKTPQQMKDMRECGKMLATIYDELKKSVTAGMSELDANDFVAKRIKDFGAEATYLTDEVKFPGVICISTNEQLVHSLPTEYVFEKGDVVSFDLVIGYRGMKTDSAFTMVVDEEPKGAKKHLLHATEQSLYAGIDAITGDGTR-VGDISAGVEAVLKKAKLGIIRELVGHGVGLSMHMEPEIPNYGRRGTGPMLHAGDTIAIEPMASLGGEKIITD-SDGWTISMKDGSLGAHFEHTVLITETGAEILT-----KL-</t>
  </si>
  <si>
    <t>-MSHLITGEKTPQQMKDMRECGRMLATIYDELRRRVTAGMSELDVNDFVAGRIKDFGAEATYLTDEVKFPGVICVSTNEQLVHSFPTDYVFEKGDVVSFDLVIGYRGMKTDSAFTMVVDEEPRGAKKHLLHATEQSLYAGIDAISGDGTR-VGDISAAIEAVLKKAKLGIIRELVGHGVGLEMHMSPEIPNYGRRGTGPVLHAGDTIAIEPMASLGGEKIITD-TDGWTISMKDGSLGAHFEHTVLITETGAEIIT-----KL-</t>
  </si>
  <si>
    <t>GC_00000156</t>
  </si>
  <si>
    <t>GC_00000157</t>
  </si>
  <si>
    <t>07YUY@bactNOG,09EJU@bctoNOG,COG0166@NOG</t>
  </si>
  <si>
    <t>Bifunctional phosphoglucose phosphomannose isomerase</t>
  </si>
  <si>
    <t>-------MLDDSNILKQRDNGGALEVAAKLYQQANFDCQLRDAEHDGRELRNIIVAGMGGSALAADLAKSLLNDTLSIPFNVVKDYDLPHYADHNTLVIASSHSGNTEETLSCLKQAIEHGCQIAIIATGGELNEIAQREHILSALIPKDCQPRMAVIYSLRALFELLNAFKLIDRTYIDELAAASAWLEKESALWAKDVPTKQNYAKQLALIAVGKTPVFYGGSLMAPLAYKWKISWNENAKNVAFCNYLPEFSHNEFIGWTSHPVEKPFAVFDLLSDLEHPCILKRFSLSDQMLSGKRPKSNVVPLAGKTPLQQMLWGCILADFASIYVAILNNVDPTQVNLIEKFKKALEK</t>
  </si>
  <si>
    <t>013HU@actNOG,07VCH@bactNOG,COG0166@NOG</t>
  </si>
  <si>
    <t>-------MLDDLRVIQQRDARGALDVIANQWEQAKYDVDIKHWEHDGRRIEKIIVAGMGGSALAALIIKNWLESEIDKPIEVIRNYNLPAYANENTLVICSSYSGNTEETLSCLDVAIKRGCQIAITTSGGKLKEIADERKISLAELPGGLQPRMALIYNLRTTLKLMAHFGAIDYKYFDQVGQYSDWLRDETAGWKKDVDSGVNPAKQIALLAVGKTSIFYASHTFAPLAYKWKISWNETSKNLAFCNEMPEFNHNEFMGWASHPVQKPYAVFDFMSQFDHSQIKKRFALSDRLLSGRRPKAHVINLQGDSVIAQMLWGCILADFASVYVAILNGVDPTPVALIEKLKKYL--</t>
  </si>
  <si>
    <t>MEKAVLRMLDDAQILKQRDHLGALDVAAKLHAQISREIPVINEDHDGRELRHVIVAGMGGSALAADAAKVLLRDMLPIPFEVVKDYTLPAYATEHTLVIASSHSGNTEETVACLHQAIERGCQIAVTTTGGEVERIAEQRQIAFARIPNDTQPRMGMLYNLRGLFTLLHNFNLLSSSWFKQLDDTEPWIARESALWCKDIPTKRNYAKQLALIAVGKTPVFYAGSLMAPVAYKWKISWNENAKNVAFWNYFPEFSHNEFIGWTSHPVEKPFAVFDLISNLENPRILKRFALSDKMLSGKRPKSTVVPLQGETVLEQMLWGSVLADFVSIYVGILNNVDPTRVDLIEKFKRALTE</t>
  </si>
  <si>
    <t>-------MLDDQNLLSEKDPFGALEVALNQYKQAELVSEVINPNSDA-TINKVVVTGMGGSALAALLIKSWQESKLNITFEIVRDYKLPNYVDDKTLVIASSYSGNTEETLSCLDEALKKGANIGCVSSGGKLVEIAKNNELPYVVLPSGIQPRMGVIANLRAILAVLVSYGVVSQSDFDEVKNLGPWLNIESKKWGRDVSTSENQAKQLALLSAGKTAIFYSSTAMGGVAYKWKISWNENAKNVAFWNVLPEFNHNEFMGWTSHPVEKPYVVFDLRSSFDHPKITKRFEISDRLLSGKGPKANVIELQGESVIAQMLWASIFADFVSIYLAILNGVDPSKVELIEKLKQELA-</t>
  </si>
  <si>
    <t>-------MLDDMNVIKQYDPGDVLSGVLNIPEQARYEVSIHEGANQRRDFKNIVIAGMGGSALAADMVRVLTAGWLHIPLEVVKGYDLPGFVSEETLVIAVSHSGNTEETLSCYQQALEKKACLAAMSTGGALIERAKNDNVTYAQVPAGAQPRMSTVYHLRGLLKLLQHFWVIDNDLYDQVKNSADWLAGEISNWTAKTPEADNLAKQIAKLTIGKTLVVFGGELTWPLAYKWKISWNESAKNLAFSNQYPEFNHNEFIGWSSHPVEKPFTVFDIRSNLERDRIRERMELSDRLLSGKRPKAHVLELQGKTLMEQLLWGLVLADAASIYTAILNGVNPGPVQLIEKLKAELS-</t>
  </si>
  <si>
    <t>-------MLDDINVIKQYDPGDVLSGVLNIPEQARYEVVVHEGSNQRRDFKNIVIAGMGGSALAADMVRVLTAGWLHLPLEVVKGYDLPGFVGEETLVIAVSHSGNTEETLSCYQQALDKKSCLAVMSTGGELIKRANNDNITYAQIPAGTQPRMSTVYHLRGLLKLLQYFWVIDGDLYNQVADSADWLEGEISHWTPAVPEKNNLAKQIAKMTIGKTLVIFGGELTWPLAYKWKISWNESAKNLAFSNQYPEFNHNEFIGWSSHPVEKPFTVFDIRSNLEQARIRERMELSDRLLSGKRPKAHVLELQGRTLMQQLLWGLVLADAASIYTAILNGVNPGPVHLIEKLKAELS-</t>
  </si>
  <si>
    <t>GC_00000158</t>
  </si>
  <si>
    <t>FALQKYSSSDIMHNDMVRVTRKDEKEANENVLRRFNRRLLQSGVMQKARASMRFEKPISKTVRRSRAIVRRMRKAEKTQKLRLGVR</t>
  </si>
  <si>
    <t>GC_00000159</t>
  </si>
  <si>
    <t>GC_00000160</t>
  </si>
  <si>
    <t>GC_00000161</t>
  </si>
  <si>
    <t>08VXF@bactNOG,0QSDI@gproNOG,11S8X@NOG,17AYG@proNOG</t>
  </si>
  <si>
    <t>DNA Polymerase Beta Domain Protein Region</t>
  </si>
  <si>
    <t>GC_00000162</t>
  </si>
  <si>
    <t>08Z04@bactNOG,0ET65@cloNOG,0NJE3@firmNOG,COG0099@NOG</t>
  </si>
  <si>
    <t>Located at the top of the head of the 30S subunit, it contacts several helices of the 16S rRNA. In the 70S ribosome it contacts the 23S rRNA (bridge B1a) and protein L5 of the 50S subunit (bridge B1b), connecting the 2 subunits</t>
  </si>
  <si>
    <t>08Z04@bactNOG,1C8VA@synNOG,COG0099@NOG</t>
  </si>
  <si>
    <t>08Z04@bactNOG,0G8NJ@deiNOG,COG0099@NOG</t>
  </si>
  <si>
    <t>MARIASVVIPSEKQVWIALTYVFGIGRTTSKAILAEAKIEPTTRVKDLTEAEEQKINDIISSKYQVEGDLRRLVTNNIKRIKDINSYKGIRHKAGLPVNGQRTRTNARTRKGKAIAVGGAQPKAASKT</t>
  </si>
  <si>
    <t>GC_00000163</t>
  </si>
  <si>
    <t>05C68@bactNOG,0ENTK@cloNOG,0NDA0@firmNOG,COG0468@NOG</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</si>
  <si>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 (By similarity)</t>
  </si>
  <si>
    <t>MAKKS---------------ADDSGRKEALDLAVSQISKQFGDGSIMKLGDAYKINVETSPSGTLSLDLALGGGYPRGRIIEIYGPESSGKTTLALHAVAEIQKAGGTAAFIDAEHALDPQYAGRLGVNINDLLVSQPDNGEQALEIVETLVRSNAVDVIVLDSVAALVPQAEIDGDMGDSLPGLQARLMSQALRKLTGIINKSKATVIFINQIRMKIGVMFGNPETTTGGNALKFYASQRLDIRRIGQIKQGDDVIGNRVRVKIVKNKIAPPFRQAEFDIMYNEGISTTGDVLDLAVMHDIVQKSGAFYKYNDETIGQGREAAKKYLKDNPDKLAEIDSKVHQSVADKENL---</t>
  </si>
  <si>
    <t>05C68@bactNOG,0QJ48@gproNOG,16Q80@proNOG,COG0468@NOG</t>
  </si>
  <si>
    <t>MAKKSEPKTS------ADKPAADDGKLKALGLAMEQITKQFGDGSIMKLGEAKKVDVELLPSGSLSLDLALGGGYPKGRIIEIYGPESSGKTTLTLHAIAEMQKQDGTAAFIDAEHALDPAYAKRLGVDTDNLLVSQPDNGEQALEIVETLVRSNAVDLIVVDSVAALVPQAEIDGDMGDSHMGLQARLMSQALRKLTGIINKSKATVIFINQIRMKIGVMFGNPETTTGGNALKFYASVRADIRRIGQIKDGDEIRGNRTRVKIVKNKIAPPFRMAEFDIMYNEGISKTGDVVDLGVQYGILGKSGAFYKYNDATIGQGREATKKYLKENPEVLAEIDAKVREKVAEPEPKDQD</t>
  </si>
  <si>
    <t>MAKESKSAAKN-----TSEPKQDEGKMKALNLAMEQITKQFGDGSIMKLGDAKKVDVELLSSGSLSLDLALGGGYPKGRIIEIYGPESSGKTTLTLHAIAEIQKQGGTAAFIDAEHALDPSYARKLGVDTENLLIAQPDNGEQALEIAETLVRSNAVDLIVVDSVAALTPQAEIDGDMGDSHMGLQARLMSQALRKLTGIINKSKATVIFINQIRMKIGVMFGNPETTTGGNALKFYASVRMDIRRTGQIKVGDDIIGNRTKVKIVKNKIAPPFRLAEFDIMYNEGISKTGDILDLAAQYGVVEKSGAFYKYGGETIGQGRDKTKTFLKDNPEIMSEIDNKVREAVKSSEEL---</t>
  </si>
  <si>
    <t>01QY1@aproNOG,05C68@bactNOG,16Q80@proNOG,COG0468@NOG</t>
  </si>
  <si>
    <t>----------L-----NASTALFRIAISRLGLAMDQITKQFGDGSIMRLGEAKKVDVELLPSGSLSLDIALGGGYPKGRIIEIYGPESSGKTTLTLHAIAEMQKQGGTAAFIDAEHALDPAYAKKLGVDTDNLLVSQPDNGEQALEICETLVRSNAVDLIVVDSVAALVPQAEIDGDMGDSHMGLQARLMSQALRKLTGIINKSKATVIFINQIRMKIGVMFGNPETTTGGNALKFYASVRADIRRIGQIKEGDNVIGNRTRVKIVKNKIAPPFRVAEFDIMYNEGISKTGDVLDLAVQYGVVGKAGAWFDYNNAKIGQGREQTKKYLKEHPDTLAEIDGKVREKVKEAEENS--</t>
  </si>
  <si>
    <t>MVKEKE----------TKKTDAENGKSEALKLAIAQITKQFGDGSIMKLGDNRNIDVELLKSGSLSLDLALGGGYPKGRIIEIYGPESSGKTTLALHAIAEIQKTGGQAAFIDAEHALDPSYAKRIGVDVDNLLISQPDNGEQALEICETLVRSNAVDLIVVDSVAALVPQAEIDGDMGDAQMGLQARLMSQAMRKLTAIISKSKATVIFINQIRMKIGVMFGNPETTTGGNALKFYASVRIDIRRIGQIKDGENIIGNRTKIKVVKNKIAAPFRSAEFDIMYNEGVSKVGDVLDLAVQYGVFDKAGAFIKYNGETIGQGREAVKRVLKEKPEFFAEIEQKVREKAEASE-----</t>
  </si>
  <si>
    <t>MAKSDSKTVNSEKPSQASDKKVDDGKLKALGLAMDQITKQFGDGSIMKLGEAHKVDVEVIPSGALSLDLALGGGYPKGRIIEIYGPESSGKTTLTLHAIAEVQKQGGTAAFIDAEHALDPSYAKRLGVDTENLLVSQPDNGEQALEIAETLVRSNAVDLVVVDSVAALTPQAEIDGDMGDSHMGLQARLMSQALRKLTGIINKSKATVIFINQIRMKIGVMFGNPETTTGGNALKFYASQRVDIRRIGQIKVGDDIIGNRTKIKVVKNKIAPPFRIAEFDIMYNEGISKTGDILDLAATHGIVEKSGAFYKYNGETIGQGRDKSKAYLKENPKVLAEIDQKVRDKVKEAES----</t>
  </si>
  <si>
    <t>GC_00000164</t>
  </si>
  <si>
    <t>05CI3@bactNOG,0D1T9@chloNOG,COG1217@NOG</t>
  </si>
  <si>
    <t>gtp-binding protein typa</t>
  </si>
  <si>
    <t>--------MKDASKIRNIAIIAHVDHGKTTMVDGLLKQSRTFRDNQAEMSQELIMDSGDQEHERGITITAKQTSIFYGDYKINIIDTPGHADFSGEVERTLQMADGVLLIVDAQEGPMPQTKFVLSKALELGLRPVVVINKIDKPARRIAEVEDELSDLFLELATDDSQLHYPIYYAVGRDGKAWREIPTDPSDNADLTPIFEAIINDIPAPSV--MANGGFQMLVTSLQYDTFQGKYAIGRIARGSVKRGLAVSLLKQ----GE---VSGSARIEKVFGYRGLNREELDEAFAGDIVALVGVSEAHIGDTIADKEQPEALPAIAIEAPTLSMYLGPNTSPMKGREGEFTTSRQIGDRLRRELETNVALRVEENGIGFTVSGRGELHLSVLIETMRREGFEFEVGRPQVVTITEDGVEKEPIEELQIEISSEFIGAISQELGARHAEMKSQETTASGATRITYVLPTRALIGLRNVLLTATKGTVIMNSLPYGYQPLGGKLPKTRGGVLIAFEAGTTTPYALQAAEARGELLVGPGTEVYAGMIVGIYNRQEDIEINVCKAKHLTNMRSKSSDGTVQLTPFTQFSLEQCIDFIEDDELLEVTPKSLRLRKRYLDANERKRANKK--</t>
  </si>
  <si>
    <t>--------MENSQKIRNIAIIAHVDHGKTTMVDGLLKQSKTFRDNQAEMSQDLIMDSGDQEHERGITITAKQTSIFYGDYKINIIDTPGHADFSGEVERTLNMADGVLLIVDAQEGPMPQTKFVLSKSLELGLKPVVIINKIDKPSRRINEVLDEVSDLFLELAISDDQLQYPVYYAIGRDGKAWEKMPDNPSEHADLTPIFNAIIEDIPAPKV---EQGSFQMLVTSLQYDSFLGKYAIGRVARGNAKPGMQITLIKR----GD---QTINGRIDKIFGYRGLNREELQEAVAGDIVALTGISEAHIGDTVADKQSPEALPTIDIESPTLSMYLGPNTSPMKGREGEFTTSRQIGDRLSREIETNVSLRVEENGIGFTVSGRGELHLSVLIETMRREGYEFEVGRPRVVTAMIDGIEQEPVEELLIETGSEFIGAISQELGARRAEMRGQETTSSGSVRLTYILPTRALIGLRNVLLTATKGTVIMNSLPHGYQPLSGKLPRTRNGVLIAFEAGITTPYALQAAEARGELLVGAGTEVYAGMIVGIYNRQDDLEINVCRAKQLTNMRSKSSDGSVQLTPFTDFSLEQCLDFIEDDELLEVTPKNLRLRKRYLDSNERKRHAKNAI</t>
  </si>
  <si>
    <t>05CI3@bactNOG,0ENYT@cloNOG,0NDNS@firmNOG,COG1217@NOG</t>
  </si>
  <si>
    <t>--------MTDPNYIRNVAIIAHVDHGKTTLVDGLLKQSNTFRDNQAEMAQALIMDSGDQERERGITITAKQTTVYYGDYKINIIDTPGHADFSGEVERTLNMADGVLLIVDAQEGPMPQTKFVLSKALELGLKPVVVINKIDKPARRVAEVEDELADLFLELATDESQLKYPVYYAAARDGKSWVHMPSDPSEPADLAPIFEAIIQQIPAPNV--SVDGSFQMLVTALQYDSFLGKYAIGRISRGVAKRAMPIVLIKT----DG---TAQNAKIDKLFISRGLAKEEVDEAVAGDIVYVVGAAAAHIGETLADRDNPEALPVMDVEAPTISMYLGPNTSPMKGREGEFTTSRQIGDRLQRELETNVALRVREDGIGFIISGRGELHLSVLIEAMRREGYEFEVGRPKVVTINEDGVEKEPVEELLIEIGAEFVGVVSQELGKRKAELIKQEQTASGAARMTYLITTRALIGLRNTLLTDTKGTVIMYSLPHGYQPASSTLPRTRNGVLIAFEAGTTTPYALENAESRGELFVGPGVEVYAGMIVGLNNRMDDMEINVCKAKHLTNMRSKSSDGTVQLTPHTELSLEQSIDFIEDDELLEVTPKSLRLRKKYLDANERKRHSKS--</t>
  </si>
  <si>
    <t>05CI3@bactNOG,0NDNS@firmNOG,0X1Y4@negNOG,COG1217@NOG</t>
  </si>
  <si>
    <t>--------MNNKENIRNVAIIAHVDHGKTTLVDALLKQSNTFRDNQAEMSQTLIMDSGDQEHERGITITAKQTSVYYHDHKINIIDTPGHADFSGEVERTLNMADGVLLVVDAQEGPMPQTKFVLKKALDLKLKPVVIINKIDKPAARIEEVKDEISDLFLELATEESQLNYPIYYAIARDGRA----GKTENLDNDLHVIFESIINDIPSPKVDEAADKGLQLLVASLASDSYLGKYAIGKIFRGNIKHGQSVKIVKTHFTNGGPEITTENGKVDKIFVYRGLGKEEVNEAFAGDIVAVTGIPSANIGDTIAAFDNPEALPTIELEPPTLSIYIGPNTSPLKGQEGEFTTSRQISDRLHKELETNIALKITQDGLGYKVSGRGELHLSVLIETMRREGYELEAGRPEVVYKEIDGKKCEPFEDLTIEVTPEYVGAVSQELGIRKADLVAQEITSGGAVRFTYEISTAALIGLRNSLMTDTKGTVIMSSIPKGYRPVEGKYKPERNGVLISFETGTSTAYALDMVQARGILFIPPQVPVYQGMIVGLSNKKEDIDINVCREKQLTNMRTHASDGAIQLTPYTNLSLEQCLDFLLDDELLEVTPKSLRLRKRQLDPIKRKREARS--</t>
  </si>
  <si>
    <t>MLISDHIFMKDASKIRNIAIIAHVDHGKTTMVDGLLKQSRTFRDNQAEMSQELIMDSGDQEHERGITITAKQTSIFYGDYKINIIDTPGHADFSGEVERTLNMADGVLLIVDAQEGPMPQTKFVLAKALELGLKPVVIINKIDKPARRIAEVEDELSDLFLELATDDSQLQYPIYYAIGRDGKSWKEIPTNIDEDADLTPIFDAIINDIPAPDV--TEDGAFQLLVTSLQYDTFQGKYAIGRIARGSVKRGLQVSLMKN----GE---VAGSARIEKVFGYRGLNREELDEAFAGDIVALVGVADAHIGDTIADKEQPEALPTIDIEAPTLSMYLGPNTSPMKGREGEFTTSRQIGDRLKRELETNVALRVEENGIGFTISGRGELHLSVLIETMRREGFEFEVGRPQVVTITEDGVEKEPIEELQIEVGSEFIGAISQELGARHAEMKSQETTTSGAARLTYILPTRALIGLRNILLTATRGTVIMNSLPHGYQPLGGKLPKTRNGVLIAFEAGTTTPYALQAAEARGELLVGPGTEVYAGMIVGIYNRQEDIEINVCKAKHLTNMRSKSSDGTVQLTPFTQFSLEQCIDFIEDDELLEVTPKSLRLRKRYLDANERKRAAKQ--</t>
  </si>
  <si>
    <t>--------MKDASKIRNIAIIAHVDHGKTTMVDGLLKQSRTFRDNQAEMSQELIMDSGDQEHERGITITAKQTSIFYGDYKINIIDTPGHADFSGEVERTLNMADGVLLIVDAQEGPMPQTKFVLSKALELGLKPVVVINKIDKPARRIAEVEDELSDLFLELATDDSQLHYPIYYAIGRDGKAWREIPTDPSNNADLTPIFEAIINDIPAPSV--TADGGFQMLVTSLQYDTFQGKYAIGRIARGSVKRGLAVSLMKQ----GE---VSGSARIEKVFGYRGLNREELDEAFAGDIVALVGVSEAHIGDTIADKEQPEALPAIAIEAPTLSMYLGPNTSPMKGREGEFTTSRQIGDRLRRELETNVALRVEENGIGFTVSGRGELHLSVLIETMRREGFEFEVGRPQVVTITEDGVEKEPIEELQIEISSEFIGAISQELGARHAEMKSQETTASGATRITYVLPTRALIGLRNVLLTATKGTVIMNSLPCGYQPLGGKLPKTRGGVLIAFEAGTTTPYALQAAEARGELLVGPGTEVYAGMIVGIYNRQEDIEINVCKAKHLTNMRSKSSDGTVQLTPFTQFSLEQCIDFIEDDELLEVTPKSLRLRKRYLDANERKRAAKQ--</t>
  </si>
  <si>
    <t>GC_00000165</t>
  </si>
  <si>
    <t>08HHA@bactNOG,0F6V1@cloNOG,0P5WX@firmNOG,COG3959@NOG</t>
  </si>
  <si>
    <t>014FD@actNOG,08HHA@bactNOG,COG3959@NOG</t>
  </si>
  <si>
    <t>--MNVDQIVKLKKISQQLRKSVIRELSAAGSGHSAGCLGFADVMAVLYFHAMQLDPENPNWEDRDIFVMSNGHYAPLLYVTLAERGFFDKKELANLRKFGSKLQGHPERGSLPGIETTSGPLGCGLSQAAGMAYSLQYLGGNSGRFVYCSLGDGELDEGNIWEAAMFAKKYNLANLIAIVDRNNIQIGGDTEKVMPLGDLADKWRSFGWDAQEIDGHDHLAIIQAIDKAKN-SWQPSVIIAHTIPGCGVDFMEYDYRWHGKSPNAEEAERALAQLSEGGGE--------</t>
  </si>
  <si>
    <t>--MSDDQLNELREISQTLRQSIIHELVTAGSGHAAGCLGFADVMAVLYFYAMRLDPENPDWQDRDIFVMSNGHYAPLLYATLAERGFFDKKELVNLRKFGSKLQGHPERGSLPGIETTSGPLGCGLSQAAGMAYSLKYLGGNPQRFVYCSLGDGELNEGNIWEAAMFAAKYELSNIIAIIDRNNIQIGGDTEKVMPLGNLADKWRSFGWFTQEVDGHDYEAIVKAIDVAKT-SHQPNVIIAHTIPGFGVDFMEYDYQWHGRAPNAEEARRALIQLGEKGDVK-------</t>
  </si>
  <si>
    <t>GC_00000166</t>
  </si>
  <si>
    <t>00KNZ@actNOG,05KTH@bactNOG,COG1610@NOG</t>
  </si>
  <si>
    <t>gatB Yqey</t>
  </si>
  <si>
    <t>-MALKARIKDEMKAALLSGDRFVGETLRNLTAAILDEEVKLGKRDEGLSDEETEKVVAREVKKRNESAKIYRDNNRPDLAEPEEREIEILQAYLPKQLDETELAAIIEAKIAELSVTGSQAMGQVIGAVKKQVGNAADGAAIARIVKQKLD-</t>
  </si>
  <si>
    <t>05KTH@bactNOG,0GERV@delNOG,0I3V4@eproNOG,17CHD@proNOG,COG1610@NOG</t>
  </si>
  <si>
    <t>05KTH@bactNOG,0ET8B@cloNOG,0NJAV@firmNOG,COG1610@NOG</t>
  </si>
  <si>
    <t>MSALKERITSEMKAALLSGDRFRGDVLRNLKAAILNEEVSLGKREDGLDDAEIEKVVAREVKKRVESADLYRKNDRAELAEPEEKEAEILREFLPEQLGEAEISKIVEEIIAGMSDVSIQKMGQVIGAVKSKVGNAADGALVAKIVKEKLTK</t>
  </si>
  <si>
    <t>05KTH@bactNOG,09FAE@bctoNOG,0PAEM@flaNOG,COG1610@NOG</t>
  </si>
  <si>
    <t>MSALKERIASEMKAALLSGNRFRGDVLRNLKAAILNEEVSLGKREDGLDDAEIEKVVAREVKKRVESADLYRKNDRAELAEPEEQEAEILREFLPEQLSEAEIVAIVEDVVASMDDVSMQKMGQVIGAVKQKVGNAADGALIAKIVKEKLTK</t>
  </si>
  <si>
    <t>GC_00000167</t>
  </si>
  <si>
    <t>GC_00000168</t>
  </si>
  <si>
    <t>05CTP@bactNOG,COG4956@NOG</t>
  </si>
  <si>
    <t>PilT protein domain protein</t>
  </si>
  <si>
    <t>-MQTKDLILLVVTLLILGEVSYLLARLPKNSIKSKDRAILVDTSVLMDGRIVPVAQTGFIGGTLVIPRSVIGELQFLADHADADKRARARYGLDVVTELQAMERVNVELLQDGSHAREGVDDRLLKLAKQHGAVIMTLDYNLNKVAAVEGTEVLNLNELAQSIRMEHLPGEKITLELIQKGQDAHQGVGYLPDGTMVVVEQASAQIGQTLNVEIIRNLQTAAGRMIFAKKIETTSKPLKSTAKAAGKTQKTVKIAAAAASKSPAKST--------ASAKQRSAGRARSQS------------------SAGNASNRDSAKKAGETKTQAKPVSKKANSPKTKPQPKPAVSATRRQSTRRHPDHESDLIDLVNSQ--</t>
  </si>
  <si>
    <t>00319@aciNOG,05CTP@bactNOG,COG4956@NOG</t>
  </si>
  <si>
    <t>-METKDIVLLAVTLLILGEVSYLLARLPKTNIKAKDRAILVDTSVLMDGRIVAVAGTGFIGGTLVIPRSVIGELQFLADHADSDKRARARHGLDVVTELQAMERVAVELLQDGSRASEGVDDRLLSLAKQHGALIMTLDYNLNKVAAVEGTEVLNLNELAQSLRMEYLPGEKLLLDLIQKGQDSHQAVGYLPDGTMVVVEQASGKIGQTHTVEIVRSLQTAAGRMMFAKLVNEAQSEKRRTQRQSSKSHDAISAAASGELNKAAKSQVASNTSNESAAPSTSNQRRRGKNASSVQRSSTVKQAHSAKTAQSSRMQRAHEDSKASRRTHTSRKGKDGATVQASHSQPNANSEPRRTSHSRRKNHEDDLIALVNEQ--</t>
  </si>
  <si>
    <t>-MEAKDIVLLAVTLLILGEVSYLLARLPKTNIKAKDRAILVDTSVLMDGRIVAVAGTGFIGGTLVIPRSVIGELQFLADHADSDKRARARHGLDVVTELQAMERVAVELLQDGSRASEGVDDRLLSLAKQHGAVIMTLDYNLNKVAAVEGTEVLNLNELAQSLRMEYLPGEKLLLDLIQKGQDSHQAVGYLSDGTMVVVEQASSKIGQTHTVEIVRSLQTAAGRMMFAKLVDEIQPEKRRTQRQSSKPQGAISATVSSGLNKAVKSQIVNNTPNESVALSASSQRRRGSR------------------SASNVQRNNTTNSKSSRRTRTSQKDGGASAP--------------RRTNHSRKNHENDLIALVNEQQ-</t>
  </si>
  <si>
    <t>MKDFYGLIIIIMLLGLAAEV-YFLAKPRRNSSVG-AAPILVDTSVLMDGRVTELAKTGFLLGKIIVPRSVLTELQLLADGADHDKRERARFGMDVVKELKDILKSSFELYDDNVRVPEGVDSRLLKLAKEMSAAVLTLDYNLNKVAQVDGVKVLNINELAKSLRMSYLPGDELDLELSQKGQDSHQAVGYLKDGTMVVVENAKRYIGQTKKIEIIRSLQTDAGKMMFAKLVIEQKKPVKQKTS---------------------------------VPKKRTNGRS-----------------------------------------------KTSAQ------------------------HEAELINLVNKQ--</t>
  </si>
  <si>
    <t>MEKTIELIIIIMLLAIMAEI-YLLVKPRRHVGSGTQMPILVDTSVLMDGRVVDLAKTGFLLGQIIVPRSVLIELQLLADGADHAKRERARFGMDAMKELKDVLGGSFTLLDDAVRIPEGVDNRLLQLAKEMNAAILTLDYNLNKVAQVEGIQILNINELAKSLRMSYLPGDELVLELTQKGQDSHQAVGYLHDGTMVVVEQAKKFIGQEKRVEIVRSLQTDAGKMMFAKLVVEPKTA--SCTKASNNSYSAVSSAA--------------------AAKSRSTGRR----------------------PQQSQLRKTTKANSSTVKKRSSAKSKTPAQ------------------------HEADLVDLANSQ--</t>
  </si>
  <si>
    <t>05CTP@bactNOG,0NE09@firmNOG,0X1WC@negNOG,COG4956@NOG</t>
  </si>
  <si>
    <t>MKDFYSLIIIIMLLGLAAEI-YFLAKPRRNSHAG-ETSMLVDTSVLMDGRVIELAKTGFLLGKVIVPRSVLSELQLLADGADHDKRERARFGMDVVKELKDILKSSFELYDDNERVPEGVDSRLLKLAKEMDAAVLTLDYNLNKVAQVDGVKVLNINELAKSLRMSYLPGDELDLELSQKGQDTHQAVGYLKDGTMVVVENAKRYIGQTKKIEIIRSLQTDAGKMMFAKLTVEPKKPAKQKSS---------------------------------VPKKRTNGRS-----------------------------------------------KTSAQ------------------------HEAELINLVNKQ--</t>
  </si>
  <si>
    <t>GC_00000169</t>
  </si>
  <si>
    <t>06DBE@bactNOG,0D2GY@chloNOG,0D6FW@chlorNOG,COG1381@NOG</t>
  </si>
  <si>
    <t>Involved in DNA repair and RecF pathway recombination (By similarity)</t>
  </si>
  <si>
    <t>08SAY@bactNOG,0ETHD@cloNOG,0NHK6@firmNOG,COG1381@NOG</t>
  </si>
  <si>
    <t>GC_00000170</t>
  </si>
  <si>
    <t>MYSGTTFRSHSGNFIGVHQKIDRIARRDLRKISRVGRGFPSAKDILHFEGNNGPDGIKRKSPGVDEPWHFIDPSDPSDTALVEMIMDHYANLVQALKKRNNVRAAFEAAWMAHAITDGLTPAHHYPLGEKIEELW-GRPQNERASIAEKGIIRGSTMRETLSKNWEYWGAKGVFATHVLFELGVATSIKTTKFSDSAPNS-IWLKLADDKGLQTVFLDAVQQVYGLGMYEEFWKRGWTTHLAQQTRQTLIPLIANVITYFWYRA--------------YREAHQ----------</t>
  </si>
  <si>
    <t>MYSGTTLRTKSGRMMGVHQRIDRVARRHIEEFLPHNINFPSSRQILHFEGLNGPDGIKRKSPACDEPWHFINPEDPEDTMLLDMIDSHINNMAKALKEKNIQRSAFEAAWMAHAITDGLTPAHHYPLEEKLEKLRGGQGIETRNSTKEKILIPGKNARQKIKNNWEFWGAKGVMTTHLNFELGVATTISATSLETVYRFNFSDVERVKNTQYREFFKEILQSIYSMDMYNEFQKKGWTRRLARETKQKLVPLIIKAVCAGWYSAIVK-----------YEDLNEG---------</t>
  </si>
  <si>
    <t>--------------MGVHQKIDRIARRNMRKFTGIEHSFPTTREILHFEGNNGPDGIKRKSPSVDEPWHYIDPANPNDRALVSMINDHYVNLVQALRNTNRVRAAFEAAWMAHAITDGLTPAHHYPLSDKIEELW-GKPKEERLSIKDKNIIKGENLRDTMGRNWEYWGAKGVFATHLLFEIGVAAAIKTTAFADSAPSE-EWVKCADDLGLERVFLDAVQEVYALNMYETFWKQGWTARLANQTRRTLIPKICAVVMYAWYAA--------------YREAAS----------</t>
  </si>
  <si>
    <t>MYAGTTIRDGSGRFIGVHQKIDRVARRNIKPILPDWCDFPDIKNILHFEGKNGPDGVKRKSPAVDEPWHFINPDDPNDTALLEMIDGHIGNLVEALRTNNSERAAFEAAWMAHAITDGLTPAHHFPLEQAMAELRGGEGLETRTSILKKNLMKGDNGIELIKNNWKFWGAKGMMTTHVAFEAGVASVVAYPRFKDAIPSD-DEILQVKNHGYREYYLDQVHAVASMKMYDNFSKSGWTTELAWQTNHELMPIIIKSVMLGWLASI-------------WKLEAEKSES------</t>
  </si>
  <si>
    <t>MYAGTTIRDGSGRFIGVHQKIDRVARRHLEPMLPDWCEFPDVKNILHFEGKNGPDGVKRKSPAVDEPWHFINPDDPNDTALLEMIDQHIDNLAKALQKHNSERAAFEAAWMAHAITDGLTPAHHFPLEHAMQELRGGEGLETRTSILKKNVMKGGTGIELIKNNWKFWGAKGMMTMHVAFEAGVASVVAYPRFKDAVPSE-AEILQVKQQGYREYYLEQVHAVADLKMYDNFGKNGWTTDLAWQTNHELMPIIIKAVMLGWLASV-------------WKLEAKR---------</t>
  </si>
  <si>
    <t>MYAGTTIRDGSGRFIGVHQKIDRVARRHLTPMLPDWCEFPDIKDILHFEGKNGPDGVKRKSPAVDEPWHFINPDDPNDTALLEMIDQHIDNLAKALQKHNSERAAFEAAWMAHAITDGLTPAHHFPLEHAMQELRGGEGLETRTSILKKNVMKGDTGIELIKNNWKFWGAKGMMTMHVAFEAGVASVVAYPRFKDAVPSE-AEILQVKQQGYREYYLEQVHAVADLKMYDNFGKNGWTTDLAWQTNHELMPIIIKAVMLGWLASV-------------WKLEAKR---------</t>
  </si>
  <si>
    <t>GC_00000171</t>
  </si>
  <si>
    <t>08UHY@bactNOG,0D2A3@chloNOG,0D6GB@chlorNOG,COG0049@NOG</t>
  </si>
  <si>
    <t>One of the primary rRNA binding proteins, it binds directly to 16S rRNA where it nucleates assembly of the head domain of the 30S subunit. Is located at the subunit interface close to the decoding center, probably blocks exit of the E-site tRNA (By similarity)</t>
  </si>
  <si>
    <t>08UHY@bactNOG,0D2A3@chloNOG,COG0049@NOG</t>
  </si>
  <si>
    <t>08UHY@bactNOG,COG0049@NOG</t>
  </si>
  <si>
    <t>MPRKTTKSLERKVLPDRKYQSVLVQRLINKSMLDGKKQASERAVYAAIEGAAKKLNSENPVEVLEKAVANVSPDFEVKSRRVGGANYQIPFPISGHRQMHFAFSWLVQSARSRKGMPYSRRLEAEIVDAFNGAGAAFKKKEDTHRMAEANRAFAHFARA</t>
  </si>
  <si>
    <t>GC_00000172</t>
  </si>
  <si>
    <t>05K90@bactNOG,0EUBG@cloNOG,0NJEM@firmNOG,COG0576@NOG</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</si>
  <si>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</si>
  <si>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MTKNKAK-----------KTEDLEQQLGELTLDLQRTRADFENYRKRVEAEKQSAHSMGQAKSVMKLLPVIDTIERAIANVPEELQDNAWAKGVASLGKQLDKQLKEIGLEKINAKPGTLFNPELHQAVQFDEAAEGEKEVIAEELRAGYTLDGVVIRDAMVKV--------------------TRQ------------------</t>
  </si>
  <si>
    <t>--MTKQK-----------KAEECEQLIGELTQDLQRTRADFENYRKRMESEKQAARQVGETKAILKLLAVIDTIERAVANVPADLTDNPWARGIAGIDKQLAKQLAALGVKKIAAAPGTMFNPELHQAVQFDEESEGDSEVIAEEMQAGYTLNGVPIRHAMVRV--------------------VRK------------------</t>
  </si>
  <si>
    <t>MKKDKKE-----------KAEELEKKIEELTNDLIRTRADFENYRKRVESEKEQAKVVAKSAIISKLLPIIDDIELAISYAPENLKDNPWVKGVNKLSLKLETSLSNLGVKTIDAKSNTTFDPKLHDAISMDDSSEGEEEIILEELRKGYLYNDAVIRPSMVKVGFRNKETEAKEEDKLKSGTKTESEVKIDNLEGAENNKKENN</t>
  </si>
  <si>
    <t>--MTKNK-----------KVEDLEKEIAELTSDLQRTRADFENYRKRVESEKQSAHELGQTKSVMKLLPVIDTIERAVANVPEEIQDNAWVKGVAGLNKQLDKQLKEIGLEKIDAKPGTLFNPEFHQAVQFDESTDGDKEVIVEELRAGYTLNGSVIRDAMVKV--------------------ARQ------------------</t>
  </si>
  <si>
    <t>MTKSKTK-----------KTEDLEQQLGELTLDLQRTRADFENYRKRVEAEKQSAHQMGQAKSVMKLLPVIDTIERAIANVPEELKDNPWAKGVAGLNKQLDKQLKEIGLEKIDTKPGTLFNPELHQAVQFDEEAEGEKEVIAEELRAGYTLDGVVIRDAMVKV--------------------TRQPLEPPQADVKASADTSEK</t>
  </si>
  <si>
    <t>MTKSKTK-----------KTEDLEQQLGELTLDLQRTRADFENYRKRVEAEKQSAHNMGQAKSVMKLLPVIDTIERATANVPEELADNAWAKGVAGLSKQLDKQLKEIGLEKINAKPGAPFNPELHQAVQFDEEAEGDKEVIAEELRAGYTLNGSVIRDSMVKV--------------------TRQSLELPHTNVKENTDISEK</t>
  </si>
  <si>
    <t>GC_00000173</t>
  </si>
  <si>
    <t>04S3P@bacNOG,05DG1@bactNOG,0NDNZ@firmNOG,COG0568@NOG</t>
  </si>
  <si>
    <t>Sigma factors are initiation factors that promote the attachment of RNA polymerase to specific initiation sites and are then released (By similarity)</t>
  </si>
  <si>
    <t>MTNDDQAQKPSD-------DNIQDQDINEPDINDLMDEDT--PEDVLNANQYFDDISDDSVRLHLREIGKIPLLSAEEELELAKRVKEGDKKAKDKMAEANMRLVVSIAKRYSGRGLDFLDLIQEGHTGLLRAVEKFDPDKGFKFSTYATWWIRQAITRAIADQARTIRIPVHMVETINKLLRTQRRMTQELNREPTIEELAKELEMEPEKVEYVMKIKQDISSLDAGVGRDGDDEGESVLGDFIEDEGTISPEESASNQLLKEQVKDLLSTLSDREQKIVRMRFGLDSGKSHTLEEVGQEFAVTRERIRQIEAKALAKLRKHKDAKKLYTYLQ</t>
  </si>
  <si>
    <t>05DG1@bactNOG,COG0568@NOG</t>
  </si>
  <si>
    <t>MKPPKDNQDIV--------DATLQVDFDEPNIDDLADEEE--PDEQTLNGQYLDDVSDDSVRLYLREIGKIPLLSAEEEMELAHRVVQGDKKAKDKMAEANMRLVVSIAKRYSGRGLDFLDLIQEGNTGLLRAVEKFDPDKGFKFSTYATWWIRQAITRAIADQARVIRIPVHMVETINKLLRTQRRMTQELNREPTIEELSKELDMEPDKIEYVMKIKQDIHSLDAGVGRDGDEE-DSVLGDFIEDEDTATPEESASSQLLKEQVQGILSSLSDREQKIIKMRFGLENGKSHTLEEVGQEFAVTRERIRQIEAKALAKLRKHKDAKKLHEYLN</t>
  </si>
  <si>
    <t>MANDDDQAQAKKTMSAAPADDFTNQDFDEPAADDLMDEDT--PEDILNAHQYFDDISDDSVRLHLREIGKIPLLSAEEELALAQRVKDGDKKAKDKMAEANMRLVVSIAKRYSGRGLDFLDLIQEGHTGLLRAVEKFDPDKGFKFSTYATWWIRQAITRAIADQARTIRIPVHMVETINKLLRTQRRMTQDLNREPTIEELAKELDMEPDKVEYVMKIKQDISSLDAGVGRDGEEDGESVLGDFIEDEDTISPEEAASNELLKEQVQDLLSTLSDREQKIIRMRFGLDGGKSHTLEEVGQEFAVTRERIRQIEAKALAKLRKHKDAKKLFEYLR</t>
  </si>
  <si>
    <t>MEKDKNKINEEEDL----LNSFSLDGAPEPEYDDLVSEDDLTDEDLEITAENVDQFADDSVRLYLREIGKIPLLSNEEEVDLAYRIVKGEKKAKDKMVEANMRLVVSIAKRYSGRGLDFLDLIQEGNTGLLRAVEKFDPDKGFKFSTYATWWIRQAITRAIADQARTIRIPVHMVETINKVLRATRKLTNELNREPTVEEIAKEMGMEPEKVDYVMKIKQDIASLDATVGRDGDDE-DSVLGDFIEDEGRVSPEDAAAAQMLKEQIAEILSSLSEREQKVVKLRFGIGGGRPHTLEEVGAEFSVTRERIRQIEAKALSKLRKHKDTKKLHEYLH</t>
  </si>
  <si>
    <t>GC_00000174</t>
  </si>
  <si>
    <t>05CDG@bactNOG,0GAU8@delNOG,0HCCV@dproNOG,16RGH@proNOG,COG0056@NOG</t>
  </si>
  <si>
    <t>Produces ATP from ADP in the presence of a proton gradient across the membrane. The alpha chain is a regulatory subunit (By similarity)</t>
  </si>
  <si>
    <t>-----------------------------------------------------------------------------------------------------------------------------------LVEREAIGVMGRKSVHEPLMTGIMSVDAMFPIGRGQRELIIGDRQTGKTAIALDTMINQARQKTGVVNIYVAVGQKLSKIARLVERLKSEGVMDQTIVVATSPSDPASLLYLAPYAGTAMGEYFRDNSKHALMIYDDLTKHAVAYRQMSLLLRRPPGREAFPGDVFYLHSRLLERSAKLSDELGAGSLTALPIIETQAGDISAYIPTNVISITDGQIFMETDLFYQGIRPAISAGLSVSRVGGAAQTKALKSVSGNLKLGLSQFRELASFAQFGSDLDAETKAQIERGQRLTELLKQPQYQPMSVWEQVVSIVAVSEGYFDEVPAAKIKDAQADLLTRLWTNHKAEMKALNRGDKKFGEDKSTAKIVKDAALAVAKGFED</t>
  </si>
  <si>
    <t>05CDG@bactNOG,0ENUH@cloNOG,0NDJF@firmNOG,COG0056@NOG</t>
  </si>
  <si>
    <t>02EK0@aquNOG,05CDG@bactNOG,COG0056@NOG</t>
  </si>
  <si>
    <t>04RUE@bacNOG,05CDG@bactNOG,0NDJF@firmNOG,COG0056@NOG</t>
  </si>
  <si>
    <t>GC_00000175</t>
  </si>
  <si>
    <t>05K46@bactNOG,0GFHH@delNOG,0HGBM@dproNOG,17FAU@proNOG,COG0211@NOG</t>
  </si>
  <si>
    <t>50S ribosomal protein l27</t>
  </si>
  <si>
    <t>MSHVKAGGTAKNIHNNAGQRLGVKRFGGQKVRNGEVLVRQTGSTKIAGEGTYMSRNFTIHAAKDGVVTFVKTKKTHFSGRSLPRVRVEVR</t>
  </si>
  <si>
    <t>MSKVKAGGSSKNIHNNAGQRLGVKRFGGQKVSAGEVLVRQTGATKIAGDGTYVSRNFTIHAAKDGVVGFKSVKKTKFTG-----------</t>
  </si>
  <si>
    <t>05K46@bactNOG,0QTP4@gproNOG,17FAU@proNOG,COG0211@NOG</t>
  </si>
  <si>
    <t>GC_00000176</t>
  </si>
  <si>
    <t>07QN2@bactNOG,0D1NI@chloNOG,COG1249@NOG</t>
  </si>
  <si>
    <t>dihydrolipoyl dehydrogenase</t>
  </si>
  <si>
    <t>--------------------------------------------------------------------------------------------------------------------------------------------------------------------------MRPPKSLYIIGAGSVGVEIAQLMATFGTRVYLTDIAARILPKEDEEVGELLEAYLKKHKGITSLTQTRTVAAVKDGLGYRVSFLRGGVEKSVRVEDILVATGRRPNLDLGLENASVQYDPTGIHVNEYLQTSARHIYAAGDII-GNSEHTHTALLESRIAAHNLFS-KNQIAPDYTATPRTTFTFPEVSSVGLTEDDCIKRDLKINKAMAPLSIIGRSNTSDFRDGFVKLVCDKKGVIAGGTIVAPNASDSIHEIALAVRHGLTAKDLADTPHVFLSWSEAIRVAASKLA-</t>
  </si>
  <si>
    <t>00CIC@actNOG,07QN2@bactNOG,COG1249@NOG</t>
  </si>
  <si>
    <t>MAKRHNKFDYDLIVIGSGAGGSAAATIAARNGARVAIIEEDTFGGDSPNWSDVPTNALLHVAHLYDQARHGAKFGLRSNTLGYNYPSIRAWKDLAVKRT--------------------------------------------------------------------------------------------------------------------------------------------------------------------------------------------------------------------------------------------------------------------------------------------------------------------------------------------------------------------------</t>
  </si>
  <si>
    <t>07QQC@bactNOG,0D1D2@chloNOG,COG1249@NOG</t>
  </si>
  <si>
    <t>pyridine nucleotide-disulfide oxidoreductase</t>
  </si>
  <si>
    <t>07QQC@bactNOG,0FKIH@cyaNOG,COG1249@NOG</t>
  </si>
  <si>
    <t>00E82@actNOG,07QQC@bactNOG,COG1249@NOG</t>
  </si>
  <si>
    <t>07QQC@bactNOG,0CYK3@chlaNOG,COG1249@NOG</t>
  </si>
  <si>
    <t>GC_00000178</t>
  </si>
  <si>
    <t>05W5Q@bactNOG,1AN3X@spiNOG,COG2003@NOG</t>
  </si>
  <si>
    <t>DNA repair protein (RadC</t>
  </si>
  <si>
    <t>05W5Q@bactNOG,COG2003@NOG</t>
  </si>
  <si>
    <t>GC_00000179</t>
  </si>
  <si>
    <t>08UHH@bactNOG,COG0100@NOG</t>
  </si>
  <si>
    <t>Located on the platform of the 30S subunit, it bridges several disparate RNA helices of the 16S rRNA. Forms part of the Shine-Dalgarno cleft in the 70S ribosome (By similarity)</t>
  </si>
  <si>
    <t>08UHH@bactNOG,0ESEQ@cloNOG,0NI3B@firmNOG,COG0100@NOG</t>
  </si>
  <si>
    <t>08UHH@bactNOG,0QPWI@gproNOG,179NI@proNOG,COG0100@NOG</t>
  </si>
  <si>
    <t>MTEEVRTEEVKVKTKKGKRIVTSGQVHVKATFNNTIISISDKKGQVLAQSSAGANGFRGSKKGTAYAAQIAAEKAGEIAKKDHGLNSVDVYVKGIGLGRDSAIRAISGLGIKIDSITDQTPIAHGGVRPKGERKP</t>
  </si>
  <si>
    <t>GC_00000180</t>
  </si>
  <si>
    <t>05DVQ@bactNOG,COG0707@NOG</t>
  </si>
  <si>
    <t>Cell wall formation. Catalyzes the transfer of a GlcNAc subunit on undecaprenyl-pyrophosphoryl-MurNAc-pentapeptide (lipid intermediate I) to form undecaprenyl-pyrophosphoryl-MurNAc- (pentapeptide)GlcNAc (lipid intermediate II) (By similarity)</t>
  </si>
  <si>
    <t>04RXN@bacNOG,05DVQ@bactNOG,0NEEJ@firmNOG,COG0707@NOG</t>
  </si>
  <si>
    <t>05DVQ@bactNOG,0EQ0P@cloNOG,0NEEJ@firmNOG,COG0707@NOG</t>
  </si>
  <si>
    <t>-------------MVAVFRELQKTG-DHELRFWCDKKFGASARGIFAKFDESIPVDLIIAGKLRRYHGKSVSLHL--QPSILFPNLRDGFKVIVGFFQSLFKLMKWRPDVIFIKGGYVCLPVGYAARLLRIPLVLHDSDTHPGLTNRLLSPFAKAIGTGAPLEYYNYPPEKASYVGIPVAPEFHPYSEAERKELKEKLGFNVNKPLVVITGGGLGAGRINSAIVAIRENLLSEASVFLISGNQQYEEILKQT-DEREGWRLQAFVHNGMAEVLAAADIVVTRAGATTLLELAALHKPTIIIPNGHLTGGHQLKNAKVYQDALAALIVSEDELDKDSQILARKIIGVLKSQKILKGLGDNFGKFAKPNAAKDMAKIILTTVRRQGRRK-----</t>
  </si>
  <si>
    <t>-------------MVAVFRELKKSG-DHELRFWCDRKFGARARGIFSKFDETIPVELIIAGKLRRYHGKSTSFHL--RPSILLPNVRDAFKVVIGFCQSFIKLLIWRPDVIFIKGGYVCLPAGYAARLLKIPLVLHDSDAHPGLTNRLLSPFAKAIGTGAPLKYYNYPPEKAKYVGIPVAAEFRPYTDEERRQLKSKLQFDPNRPLVVITGGGLGAARINEAVVAVREDLLAESSVFLISGNLQYEQLKEAV-SECDGWRLQAFVHDGMAEVLAAA--------------------------------------------------------------------------------------------------------------------</t>
  </si>
  <si>
    <t>-------------MVAVFRELQKTG-DHELRFWCDKKFGTSARGIFAKFDETIPVELITAGKLRRYHGKSLSFHL--HPSILLPNLRDGFKVVVGFFQSLFKLIAWRPDVIFIKGGYVCLPVGYAARLLRIPLVLHDSDAHPGLTNRLLSPFAKAIGTGAPLEYYNYPPEKASYVGIPVAPEFRPYSEAERQKLKAKLGFDSNKPLVVVTGGGLGARRINSAILAIREDLLAEASVFLISGNLQYEEILKQA-GERSGWRLQAFVHNGMAEVLAAADIVVTRAGATTLLELAALHKPTVIIPNGRLTGGHQLKNAKVYQDALAALIVSEDELDKDDQILARKIIGVLKSQKILKGLGDNFGKFAKPDAAKDMVKIILTTIRRQGRRR-----</t>
  </si>
  <si>
    <t>GC_00000181</t>
  </si>
  <si>
    <t>-------------MAGTKAGGLKAAATNRAKYGKEFYARIGQKGGRLGRTGGFAANPALAKIAGAKGGRLSKRGPAKAKTVTE---------------</t>
  </si>
  <si>
    <t>GC_00000183</t>
  </si>
  <si>
    <t>08ZDX@bactNOG,0EVC7@cloNOG,0NM7Q@firmNOG,COG0360@NOG</t>
  </si>
  <si>
    <t>Binds together with S18 to 16S ribosomal RNA (By similarity)</t>
  </si>
  <si>
    <t>MREYELTVLIRPDLEANLDTVLGKVKQLIVDNGGSVKAEDNWGKNRLAYSIKGEDFAVYVSMDVELPADAPLKINNALNISDEVIRYLLVKIDHKARAALAEAKKRAAEREAENSED--</t>
  </si>
  <si>
    <t>08ZDX@bactNOG,COG0360@NOG</t>
  </si>
  <si>
    <t>MRKYELTVLIRPDLESDIEAPISKVRDIVKKAGGEIKKEDNWGKKKLAYKIRKEDFAIYVYMDIILPADAPLKIRNTLNITEEVLRYLLVLADEKTQKLADEDKKSAEDIEE-------</t>
  </si>
  <si>
    <t>MKQYELTVLIHPDLEMNLTPALDKIKKLIESNDGKIVKEVNEGKKRLAYPIEKEDYAVYYAFDLELPAQAPAKISSTLNITEEVLRYLLVTVDERKAKFEAKRKARADKKESKDEE---</t>
  </si>
  <si>
    <t>MNEYELTVLIHPDLEANLDSALDKVRGLITTNGGEIIKEDNWGKKKLAYTIKREDFAVYVCFEVKLPAPALLKISNTLNITDEVLRYLLVKTDEKTRQALSEQKARNEESDSSESSK--</t>
  </si>
  <si>
    <t>MNEYELTVLIHPDLESTLDSALDKVRGLITSNGGEIVKEDNWGKKKLAYQIKREDFAIYVCLDVKLPSDAPLKISNILNITDEVLRYLLVKVDEKTRKALSEQKEKAEKAAAEEVLDKD</t>
  </si>
  <si>
    <t>MNEYELTVLIHPDLESNLDSALDKVRGLITDNGGEITKEDNWGKKKLAYTIKREDFAIYVCFEVKLPAPALLKISNTLNITDEVLRYLLVKTDEKTRQALSEQKARNEEADSSESNK--</t>
  </si>
  <si>
    <t>GC_00000184</t>
  </si>
  <si>
    <t>08UUX@bactNOG,0ESDT@cloNOG,0NFBM@firmNOG,COG0290@NOG</t>
  </si>
  <si>
    <t>IF-3 binds to the 30S ribosomal subunit and shifts the equilibrum between 70S ribosomes and their 50S and 30S subunits in favor of the free subunits, thus enhancing the availability of 30S subunits on which protein synthesis initiation begins (By similarity)</t>
  </si>
  <si>
    <t>08UUX@bactNOG,0GDBI@delNOG,0HEVQ@dproNOG,179QV@proNOG,COG0290@NOG</t>
  </si>
  <si>
    <t>08UUX@bactNOG,0QQU5@gproNOG,179QV@proNOG,COG0290@NOG</t>
  </si>
  <si>
    <t>08UUX@bactNOG,0G8HN@deiNOG,COG0290@NOG</t>
  </si>
  <si>
    <t>00BX0@actNOG,08UUX@bactNOG,COG0290@NOG</t>
  </si>
  <si>
    <t>GC_00000185</t>
  </si>
  <si>
    <t>GC_00000186</t>
  </si>
  <si>
    <t>05CGV@bactNOG,1CA5H@tenNOG,COG0050@NOG</t>
  </si>
  <si>
    <t>This protein promotes the GTP-dependent binding of aminoacyl-tRNA to the A-site of ribosomes during protein biosynthesis (By similarity)</t>
  </si>
  <si>
    <t>05CGV@bactNOG,0QI49@gproNOG,16PJC@proNOG,COG0050@NOG</t>
  </si>
  <si>
    <t>05CGV@bactNOG,0CZ2S@chlNOG,COG0050@NOG</t>
  </si>
  <si>
    <t>MAN-FDRSKPHINVGTMGHVDHGKTTLTAAITTVLAKRLPSDVNKSVAYDQIDNAPEEKARGITIATSHQEYESEKRHYAHVDMPGHADYIKNMITGAAQIDGAILVVAANDGPLPQTREHVLLAHQVNVPKIIVFLNKMDLADPELVELVEMDVRELLNKYGFDGDNAPIIKGSALKALEGDAEMEDRIMDLVHAMDEYFDIPEHDLDKPFLMPIEDVFSIKGRGTVATGRIEQGVVKLNDEVEIVGLKPTQKSVVTGIEAFHKTLNEGEAGDNAGLLLRGIEREQIERGQVIAKPGSITPHTEFEAQVYILKKEEGGRHTPFSKGYKPQFYFRTTDVTGEVELPADKEIVMPGDTVTFQVKLLSAIAMNNNDRFAIREGGRTVGSGVVTKIIK</t>
  </si>
  <si>
    <t>01QSB@aproNOG,05CGV@bactNOG,16PJC@proNOG,COG0050@NOG</t>
  </si>
  <si>
    <t>04RQE@bacNOG,05CGV@bactNOG,0NDR6@firmNOG,COG0050@NOG</t>
  </si>
  <si>
    <t>05CGV@bactNOG,09ANC@bctoNOG,COG0050@NOG</t>
  </si>
  <si>
    <t>GC_00000187</t>
  </si>
  <si>
    <t>02FMD@aquNOG,07XB7@bactNOG,COG1180@NOG</t>
  </si>
  <si>
    <t>anaerobic ribonucleoside-triphosphate reductase activating protein</t>
  </si>
  <si>
    <t>07XB7@bactNOG,0ERWM@cloNOG,0NHIH@firmNOG,COG1180@NOG</t>
  </si>
  <si>
    <t>GC_00000188</t>
  </si>
  <si>
    <t>05KDC@bactNOG,09GA9@bctoNOG,0FY0W@cytNOG,COG0227@NOG</t>
  </si>
  <si>
    <t>50s ribosomal protein l28</t>
  </si>
  <si>
    <t>-MAICEISGKGKMYGHNVSFSQHKTRKVFKPNIQKKTLLIGGKKLKINVSTAALRTLKKKGLIK----------</t>
  </si>
  <si>
    <t>GC_00000189</t>
  </si>
  <si>
    <t>055AH@bacteNOG,05C9C@bactNOG,09BI8@bctoNOG,COG0296@NOG</t>
  </si>
  <si>
    <t>GC_00000190</t>
  </si>
  <si>
    <t>MPKLKTHKGTAKRIKISGTGKLIRERAYGNHILAKKSKARKRNMKTAGAVEGKIAKNIKSALGV-</t>
  </si>
  <si>
    <t>GC_00000191</t>
  </si>
  <si>
    <t>05C0B@bactNOG,0ENTN@cloNOG,0NDIW@firmNOG,COG0587@NOG</t>
  </si>
  <si>
    <t>DNA polymerase III (alpha subunit)</t>
  </si>
  <si>
    <t>-----MGSNSTQGQP---------------ALQPSDFVHLHNHTFHSVLDGLTKINDLVDKVKEFGMEAAAVTDHGTMSGILDYYKTAKKAGIKPILGIETYVAARSRFDRDPAKDKQRFHLTVLAMNNIGFHNLMKLSTQANLEGMYYKPRIDHDLLEELNEGLIVMSGCASGEIGVALKEDDYDRARDIAKWYKSILGDRYYLELQDHGHPKSNTHWDVQAKINEGLIKLSKELDIEMVVTCDGHYLTHDHQDAHEILLCVGTGSYLSDEKRMSLKDFELHLTDPRDIIDHWGEEYPEVIRNTKKVADRCNVEIELGRILIPKYPLPEGENEHSYLLRLTYQGLLQRYNGASKEEAEKLDPDDIIPQLSDEVRQRAEMELGVMGNMGYEGYFLIVQDFINWGKSQGIVFGPGRGSAAGSIIAYALNITDLDPLKYGLLFERFLNPDRISMPDIDVDIQDTRRDEVIEYCAKKYGEDHVSNIATFGKMFGRMAVRDVARVLEVPYAESDRLAKLVPPPNQGRHIPLSVSVKEDADLRKEYENNPTAKEVLDYAIQLEGTIRSHGVHACGVVIAPDTLVNYIPLEMAQKGVVATQFPMGEVEELGLLKMDFLGLSNLTIINNAMRIIKKVYGEEIDLAHLPLDDKPTYELFQRGDTTGVFQLESAGMKRYLRALKPTHFEDIIAMVALYRPGPMQFIDSFIRRKHGEEPITYLHEGMRNSLENTYGILVYQEQFMQISKEWCGFTGGQADTLRKAVGKKKIDLMKKVKPEFVEGAVKVGGATREMAETFWTQLEEFANYCFNKSHAACYGLIAYWTAYLKAHYPDAFMAALMTSDHDDIDRLAIEITECKHMGLEVLAPDVNQSYVEFGVVPAAKQVRFGMAAVKGVGVGAVEEI-IRAREADGPFKSVEDFAKRVSTSKVNRKAWESLVKAGAFDVLGDRSDLLFNLDTILAFASKLQKEALSGQVDMFAALGGDK---LMPSVELKASPVKYTSKEQLMWERELLGLYISAHPLDNYDAFFEEQTIPLHACTPQIDGQKVSVGGLVSTVRTIVTKAGTKMAFVGIEDKTSEMELIVFPRLYEQLGDSLQQDAVLKVSGTVNARDRDGNMTDEAKVIADEVNIVTDKELNEYQSHGRKMTAPKGRA-------------------------AVKNKR----YPRKNANGAPAVTAAVSAKAAPAIIAK-PLE-----KLE-----------------TVYVKVKNPSDRDLLVSLKKLCSQNPGQNDIIMIMGE-DKSNAIRLPFRVDAQRNLRASLAELLGDECVKVK</t>
  </si>
  <si>
    <t>-MAAAEVKEKHDIGR---------------MLKASDYVHLHNHTHHSLLDGLTKIPDLVNRVKEMGMEACAITDHGTLSGAIEFYKEAKKAGIKPIIGMEAYVAARGRADRDPQKDKARYHLVLLAMNHKGYQNLMRLSTIANLEGMYYKPRIDHEILEEYNEGLLVLSACASGEIGENLRDDNYEEAKRIASWYKSVFGDRYYLELQDHGHPDCPSRWDVQTRINEHIEKLADELGIECVISSDGHYLSHSDQDAHEILLCVGTGSYLSDEKRMSLKDFELHVTDPADIIERWNKTNPRAVANTKNIADRCNLEIELGKILIPKFPTPNGESEKEYLDHLVYSGMAARYADMDLDEAKKLTNKELRAKLTKEQIDRLDMELSVLDNMGYNGYFLIVQDFINWGKSQGIIFGPGRGSAAGSIIAYALNITDLDPLKYDLLFERFLNPDRVSMPDIDIDIQDTRRNEVIEYCANKYGHERVANICTFGTMAARASVRDVARVLQVPYGESDRLAKLIPPPVQGRHVPIKKTLVEDADLKHEYETNPTAKTVYDFASQLEGTIRSHGVHAAGVVIAPDDIVKFAPLEIAQKGVVATQYPKDPIEELGLLKMDFLGLSNLSIIKNALRIIRKVYETKINLSDLPLDDKETYDLFQRGDTTGVFQLESAGMKRYLRELKPEVFEDIIAMVALYRPGPMQFIDSFIKRKHGEEDIIYLHPGMENSLKNTYGILVYQEQFMQISKEWCGFTGGQADTLRKAVGKKKIALMQKVKPEFVEGAIKIGHATKEIAETFWDQLEEFANYCFNKSHAACYGLIAYWTAYLKAHYPDAFMAALMTSDQDDTERLAIEMAECKRMGIDVLSPSVNESFVEFAVVPNENKIRFGMAAVKGVGVAAVEEV-LRARE-QGKFVGVEDFAKRVSTSKFNRKAWESLIKSGAFDEFGDRSDLLYNLDAITAFASKLQKEAATGQTDLFGFL-GDNSANVNPTMNLQISPVKHSDKERLMWERELMGLYISAHPLDSFAVYLSEQTQPLTQLKPDFDGREMTIGGIITNVRTIITKSGTKMAFVSLEDKFGEGEVVIFPNLFEQVGAKLVQDAVIRVTGKNSARDRDGNLGSESKMIANEIVVIDDKEINSYESTGRKMEGPKVAS-------------------------SVKRERKVQYNIKRSNNSSATLKVKTAKKQQKNTYTSFTPDVVKPLTIK-----------------KLYVQIKNPDDSESLMVLKKACQEHPGSTEIILVLGE-DKKSAIRLPFKVDDDQAFLSILVSQLGEESVILK</t>
  </si>
  <si>
    <t>----MGNMQTKQAAK---------------SLQPSDFVHLHNHTYHSVLDGLTRIGDLVDKVKEFGMEAAAVTDHGTMSGILEYYKAAKAAGIKPILGIETYVAARSRFDRDPAKDKQRFHLTVLAMNNTGFHNLMKLSTRANLEGMYYKPRIDHDLLEELNEGLIVLSGCASGEIGVALKEDDYARAKEIAAWYKSVLGDRYYLELQDHGHPKSNTHWDVQAKINEGLIKLSKELAIPMVVTCDGHYLTHAYQDAHEILLCVGTGAYLSDEKRMSLKDFELHLTDPRDIIDHWGDEFPEVITNTKAIADRCNVEIELGRILIPKYPLPDGESEHSYLHKLVYQGLARRYNDKTADEVESMTVDDIAAILAPEVRERVELELGVMANMGYEGYFLIVQDFINWGKSQGIVFGPGRGSAAGSIVAYALNITDLDPLKYGLLFERFLNPDRISMPDIDVDIQDTRRDEVIQYCANKYGEDHVSNIATFGKMFGRMAVRDVARVLEVPYAESDRLAKLVPPPAQGRHIPLSKSIVDDVDLKNEYENNPTAKEVLDYAIQLEGTIRSHGVHACGVVIAPDTLVNYIPLEMAQKGVVATQFPMGEVEELGLLKMDFLGLSNLTIINNAMRIIRSAFRR--------------------------------------------------------------------RRK-----------------------------------------------------KTKVE--------------------------------------------SCY--------------------------------------------------------------------------------------------------------------------------------------------------------------------------------------------------------------------FIATHSSPRICTKPSCNSRCAS------------TRNGNRIA--------------------------------------------------------------------------RDLSLPS-------------------------------------------------------------------------------------------------------------TMMMSFC---PGC-----------------LP------HNCLSANSESWSFGFAILT</t>
  </si>
  <si>
    <t>-MGEEKGERVYEVGDT--------------GFKTSDFVHLHNHTHHSLLDGLTKIDELVDEVYNKGMEACAITDHGTLSGVLDFYKRAKAKSIKPIIGYEAYIAARKYTDRDPQYDKVRYHLTVLAMNEKGYKNLMQLSTTANLDGVYYKPRIDHDLLEKYNEGLIILSGCAGGELSEKIKNDDYEGAKEIALWYKSVFGDRYYLEMQDHGHPDTDFYWDVQAKINDSLMKLSKELDIPLVVTCDAHYLDHADQEAHEILLCVGTGSYLSDEKRMSLKEFDLHVSDPKDIITRWSKTCPEAIRNTKKIADRINLEIELGRILIPTFDVPEGYNEHTYLEQMIWHGLAKRYNKDKQDEIDVLTNEECKKLIHKEAIERVEYELSVIDKMGYSGYFLIVQDFINWGKSQGIIFGPGRGSAAGSLIAYAIRITELDPLEYGLLFERFLNPDRISMPDIDVDIQDSRRDEVIAYCTDKYGKERVSNIATFGKMAAKNAVRDVARVLEVPYSEANEMSKTIPPPVMGRHVPLKVSVKEDADLKKLYESSAEKKEVFDYAMRLEGTIRSHGVHACGVVIAPDDLVKYIPLEQAQKGVVATQFPMGEVEELGLLKMDFLGLSNLTIINNALRIIKKVYKTEIDLSSIPLDDKKTYELFQRGDTTGVFQLESAGMKRYLKELVPTNFDDIIAMVALYRPGPMQFIDSFIKRKHGREKITYLHEKMEPALKSTYGILVYQEQFMQISKDLAGFTGGQADTLRKAVGKKKIDLMKKIKPDLIEGAIKHSGADRDMMETFWAQLEEFANYCFNKSHAACYGLIAYWTAYLKANFPNAFMAALMTSDYDDTDRLAIEINECKHMGIDVLAPDVNQSFVEFAVVPEDGSIRFGMAGVKGVGVSAVEAI-LEARK-DGEFKSIEDFARRVPTSKFNRKSWEALIKSGGFDKYGDRADLLASIDTIIAYASKLQKEELSGQADLFGGMANHE--DLTIGLDITKAPERVSPREQLLWERELLGLYVSAHPLDNYDTFFNEQTQKISSIDKYADQKTAIIGGIITQLKVINTKSDKKM--------------------------------------------------------------------------------------------------------------------------------------------------------------------------------------------------------------------------------------------------------</t>
  </si>
  <si>
    <t>MSAPAEASPSTEANNDDFLKFCEEIDSPEHILSPADFVHLHNHTHYSLLDGLTKVPDLIKYVKETGMQAVAVTDHGTMSSLIELYKEGQSAGIKPILGLEAYVAARNRTDKDPAHDKVRYHITLLAMNDQGFENLCRLATEAEINGKYYKPRIDHEIMEKYNEGIICLSGCASSEISVRLKNGDMDGARKLVDWYKEVYKDRFYLEMQDHGHPESPTHWEVQDRINRGLQQIAKETGLPLVVTCDGHYLKHEDQDAHEILLCIGTAANLSDQNRMTLKDFQLHVIPPQEIIDRWGKDYPDAIKNSRKIAERCDVDMKLGRILIPKFPVPEGETDKTYLDKLVFRGLAFRYGGKTQEEVQDWSVEECRKLLSPEILERIDYELSVVDRMGYNGYFLIVQDFIMWGKTKRIIYGPGRGSAAGSILAYALRITELDPMKYGLLFERFLNPDRISMPDIDTDIQDTRRDEVIEYCTEKYGKDRVANIVTFGKMMAKNAVRDVARVLEVPYAEADRIAKLVPDPVMGHHVKLTDAIKTAPDLKHEYEHNPVAKRVIDYASKLEGTIRSHGVHACGVVIAPDELVKFLPLEVSAKGPLATQYPSTQVEELGLLKMDFLGLSNLSVINNALRMIRKVYHDDVDLYSIPLDDQKSYELLQRAETTGVFQLESAGMKRYLKDLRASSFEDIIAMVALYRPGPMQFIDSFIRRKHGEEPITYLHPGLENALKSTYGILIYQEQFMQISKEWCGFTGGQADTLRKAVGKKKVDLMNKVKPEFIKGAQEVGGATEEQAETFWSQLLDFANYCFNKSHAACYGLVAYWTAYLKAHYPDAFMAALMTSDMRWTDRLAIEIAECKRMGIKVLGPDINQSYSDFGIVGGENTIRFGLAAIKSMGKALVEDIVIPERDKNGPFKSVCDFAARVDGSKFNKKSWESAIKTGAFDRFHNRTDLLFNLEDIQAYGAKVQKDKASGQTDLFGMM-GDA--GSIPEPVIQPSPTQVSEKDQLLWERDLMGLYLSAHPLDKYDTYFEEQTHPFSLVTPENDGKQVIVGGIITNIRTILTKSNTKMAFVKIESKTSELEFLVFPKTYEEYSDRLAVDNVIKVTGRINAKDKDGNITSDVKIIADSISVLSDDKLSSYESTGTHLADPAEAPKKEFRRRKPAGEETVKPKSTDVPTVTISKSAAKKSDSDKSASDTKSGITAKSNKPAEKATPVNPEETKPETAEDSETPKRIIAPEADPRSLKLFVLVENPQNTATLTSIRELCDESPGFSEIILVLKDGDIKKPLRMPFRIEASPELISGLKELVGENSVVLK</t>
  </si>
  <si>
    <t>---MTEGTSEQSSSA---------------ALKPSDFVHLHNHTFHSVLDGLTKIHDLVDKVKELGMEAAAVTDHGTMSGILDYYKTAKKAGIKPIIGIETYVATRSRFDRDPGKDKQRFHLTVLAMNNTGFHNLMKLSTRANLEGMYYKPRIDHELLEELNEGLIVLSGCASGEIGVALKEDDYDRAREIAKWYKSIFGDRYYLELQDHGHPKSNTHWDVQAKINEGLIKLSKELDIEMVVTCDGHYLTHEYQDAHEILLCVGTGSYLSDEKRMSLKDFELHLTDPRDIIDHWGEEFPEVIRNTKKIADRCDVEIELGRILIPKYPLPDGENEHSYLLRLTYQGLLQRYNGASKEEAEKLDPDEIIPKLSDEVRERAKMELGVMGNMGYEGYFLIVQDFINWGKSQGIVFGPGRGSAAGSIIAYALNITDLDPLKYGLLFERFLNPDRISMPDIDVDIQDTRRDEVIEYCAKKYGEDHVSNIATFGKMFGRMAVRDVARVLEVPYAESDRLAKLVPPPNQGRHIPLSVSIKEDADLRNEYENNPTAKEVLDYAIQLEGTIRSHGVHACGVVIAPDTLVNYIPLEMAQKGVVATQFPMGEVEELGLLKMDFLGLSNLTIINNAMRIIRKAYKKEINLSELPLDDKKTYELFQRGDTTGVFQLESAGMKRYLRGLKPTTFEDIIAMVALYRPGPMQFIDSFIRRKHGEEEITYLHSGMKNSLKNTYGILVYQEQFMQISKEWCGFTGGQADTLRKAVGKKKIDLMKKVKPEFVEGAVKVGGATKEIAETFWTQLEEFANYCFNKSHAACYGLIAYWTAYLKAHYPDAFMAALMTSDHDDTDRLAIEITECKHMGISVLSPDVNESFVEFAVVPNENKIRFGMSAVKGVGVGAVEEV-LRARE-DGPFTSVEDFARRVSTSKFNRKAWESLIKSGAFDDMGDRSDLLFNLDSITSFASKLQKEAASGQTNLFGMLGGDDAASVQSTLHLQKAPVKHDDKERLMWERELLGLYISAHPLDRYETYLSEQTQPLTQLVPEYDSRMMTVGGIISTVRTIVTKSGSKMAFVGIEDKFGEGEIIVFPNLYEKVGAKLVQDAVIRVSGKNSARDRDGNLGNESKLIADDIIVITDNDINGYESTGRKMDAPKISS-------------------------AVKKERREAYRNQKNGASPKSAVKNDAAKPQPKAHSA-PVNVAPEIPAS-----------------KLFVYIKDPNDHSRLVKMKSVCGDNAGTTDVVLVLGE-KEKSAMRLPFKVDANDNLLSQLKNTLGEECVVLK</t>
  </si>
  <si>
    <t>---MTGGNSGQSSPA---------------ALKPSDFVHLHNHTFHSVLDGLTKINDLVDKVKEFGMEAAAVTDHGTMSGILDYYKTAKKAGIKPILGIETYVAARSRFDRDPAKDKQRFHLTVLAMNNTGFHNLMKLSTQANLEGMYYKPRTDHDLLEELNEGLIVLSGCASGEIGVALRDDDYDRARDIAKWYKSVFGDRYYLELQDHGHPKSNTRWDVQAKINEGLIKLSKELDIEMVVTCDGHYLTHDHQDAHEILLCVGTGSYLSDEKRMSLKDFELHLTDPRDIIDHWGEEYPEVVRNTKKVADRCDVEIELGRILIPKYPLPDGENEHSYLLKLTYQGLLQRYNGASKEEAEKLDPDDIIPQLSDEVRQRAEMELGVMGNMGYEGYFLIVQDFINWGKSQGIVFGPGRGSAAGSIIAYALNITDLDPLKYGLLFERFLNPDRISMPDIDVDIQDTRRDEVIEYCAEKYGRDHVSNIATFGKMFGRMAVRDVARVLEVPYAESDRLAKLVPPPNQGRHIPLSVSIKEDADLRREYENNPTAKEVLDYAIQLEGTIRSHGVHACGVVIAPDTLVNYIPLEMAQKGVVATQFPMGEVEELGLLKMDFLGLSNLTIINNAMRIIRKAYNTEINLSQLPLDDKKTYELFQRGDTTGVFQLESAGMKRYLRGLKPTTFEDIIAMVALYRPGPMQFIDSFIRRKHGEEEITYLHPGMKNSLKNTYGILVYQEQFMQISKEWCGFTGGQADTLRKAVGKKKIDLMKKVKPEFVEGAVKVGGATKEIAETFWTQLEEFANYCFNKSHAACYGLIAYWTAYLKAHYPDAFMAALMTSDHDDTDRLAIEITECKHMGIDVLSPDVNESFVEFAVVPNENKIRFGMSAVKGVGVGAVEEV-LRARE-EGAFLSVEDFAKRVSTSKFNRKAWESLIKSGAFDNMGDRSDLLFNLDSITAFSSKLQKEAASGQTNLFGML-GDDTASVQSILNLQKAPVKHDDKERLMWERELLGLYISAHPLDRYETYLSEQTQPLTQLVPEYDSRMMTVGGIISTVRTIVTKSGSKMAFVGIEDKFGEGEIIVFPNLYEKVGAKLLQDTVIRVSGKNSARDRDGNLGSESKLIADDIIAITDNDINGYESTGRKMDAPKVSS-------------------------AVKKERREAYRSQKNGITPKPVVKSDADKFQPKTQPA-PVNVTPEIPAS-----------------KLFVYIKDPNDHPRLVKMKSVCGENAGTTDVVLVLGE-KEKSAMRLPFKVDANDNLLSQLKNTLGEECVILK</t>
  </si>
  <si>
    <t>GC_00000192</t>
  </si>
  <si>
    <t>07QJE@bactNOG,0EPCD@cloNOG,0NDUA@firmNOG,COG1192@NOG</t>
  </si>
  <si>
    <t>Chromosome Partitioning Protein</t>
  </si>
  <si>
    <t>--MASIITVTNQKGGVGKTTTSINLAYYLAKMGKRTLLIDFDPQGNATSGLGIDK---------QSLEVTIADAILGRKKLVEVTIPTEFDNLSLVPAVPTLANTEVELAQTDYRFSRLKYAIKACTIDYDYIIIDCPPSLSLLTVNALIAAQYVLLPVQAEFYALEGLGQLLETMKLVRKNLNPTLDLVGVLPTMVDNRTSLSTQVLDEISKHFPAKVFKTKIPRNVRLAEAPSHGLPIGAYDRFSKGARAYKALAKEVIERAG-</t>
  </si>
  <si>
    <t>--MSVVISITNQKGGVGKTTSAVNLAYYLAKAGKKVLLVDFDPQGNATSGLGVDK---------DKLNITMSDVMLGKKLLKDTIIATDYKNLWLAPSTPHLANTEAELAQAERRFSRLKVAIESVANQYDFILIDSPPSLSLLTVNGLIAARYILLPVQAEFYALEGLGQLLETMKLVRKNINPTLDLLGVLPTMINSRTSLSQQVYEEIKQHFPGKVFKQTIPRNIRLAEAPSYGVPIGEYDKWSKGARAYKAVAKEVIERVG-</t>
  </si>
  <si>
    <t>--MTTIIAVTNQKGGVGKTTTSINLAYYLAKRGKRTLLIDFDPQGNATSGLSIDK---------QSLDTTMTEVIMGKKKLIDAVMPTEFTNLWIAPTTPELANAEVELTQVQHRFSRLKYAIQLTPTQYDFVIIDCPPSLSLLTVNALIAAQYVLLPVQAEFYALEGLGQLLETMKLIRKNLNPTLDLIGVLPTMVDSRTSLSTQVLDEISKHFPAKVFKTKIPRNVRLAEAPSHGLPIGAYDRFSKGARAYKAVTKEVLDRVG-</t>
  </si>
  <si>
    <t>00BK5@actNOG,07QJE@bactNOG,COG1192@NOG</t>
  </si>
  <si>
    <t>MSETKIIAVTNQKGGVGKTTTSINVAYYLAKFGNKVLLLDFDPQGNATSGLGFLK---------DDVKITMAEVILGKNKLSDCIISTKEKNLFIAPSMPTLADAELNLTKAEKRFRRLQIAISSVEGEYDYVIIDCPPSLSLLTVNALAAAQYVVLPVQAEFYALEGLSQLINSMGLVGKNVNPTLSLLGVLPTMMDSRTTLSGQVHSEIAKFFPNKIFKTSIPRNIRLAEAPSHGVPVGVYDRFSKGARAYKAVTKEIMERVGD</t>
  </si>
  <si>
    <t>04RYM@bacNOG,07QJE@bactNOG,0NDUA@firmNOG,COG1192@NOG</t>
  </si>
  <si>
    <t>--MAKVICITNQKGGVGKTTTTINLAYYLMKEKQKVLVIDFDPQGNATSGLGIDKAQFERNYMNNELSNTMSEVILGERRLSEIILNTKFKGLDLAPTTPQLANAEVEMTKLSKKFVQLKNAINEVRDNYDFVIIDLPPSLSLLTVNGMIAADYLLMPVQTEFYALEGVAQLMDSVKLVRKAMNPNLKLLGVLATMYDKRTSLSVQVLAEIKKYFRDKVFETTIPRNVRLAEAPSHGVPVGDYDRFSKGAKAYKELAKEVLKRV--</t>
  </si>
  <si>
    <t>07QJE@bactNOG,0NDUA@firmNOG,0X1U5@negNOG,COG1192@NOG</t>
  </si>
  <si>
    <t>GC_00000193</t>
  </si>
  <si>
    <t>08YZX@bactNOG,0QS87@gproNOG,17C2Z@proNOG,COG0292@NOG</t>
  </si>
  <si>
    <t>Binds directly to 23S ribosomal RNA and is necessary for the in vitro assembly process of the 50S ribosomal subunit. It is not involved in the protein synthesizing functions of that subunit (By similarity)</t>
  </si>
  <si>
    <t>MRVKRGVAASAKHKKTLKLAKGMQHNRTRSFRLAKQAVIRALQYAYRDRRNKKRDLRSLWITRINAAARQNGTTYGKLIAGLRATNIEINRKVLADLAVNEPEAFSEIVKEATKQ--</t>
  </si>
  <si>
    <t>01Y3E@aproNOG,08YZX@bactNOG,17C2Z@proNOG,COG0292@NOG</t>
  </si>
  <si>
    <t>MRVKRGVTARAKHKKVLKAAKGMQHNRTRSFRLAKQAVTRALQYAYRDRRNKKRDLRSLWITRINAAARLNGTTYSILTKQLKLSGIELDRKILSELASREPKAFEAIVKSAIN---</t>
  </si>
  <si>
    <t>MRVKRGVPARAKHKKILKAVKGMQHYRRRSFRMAKQAVIKALSYAYRDRRNKKRDFRSLWISRINAAARQNGTTYGQLINGIKKNGIELDRKVLAELAVNEPEAFAEVVKAALKK--</t>
  </si>
  <si>
    <t>MRIKRGVAARAKHKKILAAAKGMQHYRTRSFRLAKQGVIKALRYAYRDRRNRKRDLRALWITRINNAAHQYDLNYSQLINGMKKQNIAVDRKILAELAVNQPAAFQAIVEQVKKEIK</t>
  </si>
  <si>
    <t>MRVKRGVAARAKHKKILKAAEGMQHNRTRSFRLAKQGVIRALQYAYRDRRNKKRDLRGLWITRINAAARQEGTTYGKLIASMKSKNIEIDRKILAELAVNEPKAFAEIVKASL----</t>
  </si>
  <si>
    <t>08YZX@bactNOG,0BCU4@bproNOG,17C2Z@proNOG,COG0292@NOG</t>
  </si>
  <si>
    <t>MRVKRGVAARAKHKKTLKLAKGMQHNRTRSFRLAKQGVIRALQYAYRDRRNKKRDLRSLWITRINAAARQEGTTYGKLIAGLKANNIALDRKILAELAVNEPKAFADIVKAAS----</t>
  </si>
  <si>
    <t>MRVKRGVTARAKHKKILKAAAGMQHNRTRSFRLAKQGVIRALQYAYRDRRNKKRDLRGLWITRINAAARQEGTTYGKLIASMKSKNIEIDRKILAELAVSEPKAFAEIVKASL----</t>
  </si>
  <si>
    <t>GC_00000194</t>
  </si>
  <si>
    <t>05C6A@bactNOG,0ND9D@firmNOG,0X2EB@negNOG,COG0072@NOG,COG0073@NOG</t>
  </si>
  <si>
    <t>phenylalanyl-tRNA synthetase (beta subunit)</t>
  </si>
  <si>
    <t>05C6A@bactNOG,0ENSP@cloNOG,0ND9D@firmNOG,COG0072@NOG,COG0073@NOG</t>
  </si>
  <si>
    <t>04RZD@bacNOG,05C6A@bactNOG,0ND9D@firmNOG,COG0072@NOG,COG0073@NOG</t>
  </si>
  <si>
    <t>05C6A@bactNOG,0GB5Z@delNOG,0HCP5@dproNOG,16Q23@proNOG,COG0072@NOG,COG0073@NOG</t>
  </si>
  <si>
    <t>GC_00000195</t>
  </si>
  <si>
    <t>07QIH@bactNOG,0D1QM@chloNOG,COG0085@NOG</t>
  </si>
  <si>
    <t>MPQATTAQHTPVKRVFFTNDDTAVEVPNLLAHQKESWRDFVETGLSEIFAELNPIEDYTGQKLELRFKDYKFEDPKNDEKFAKENNLTFEAPLSVTVELTNKVTGEVKEQEIYLGDYPWMTDRATFIINGTERVVVSQLIRSAGVFYTAEKGA-GRSLYSAKLIPGRGAWLEFETSASGAIYVKIDRRRKIAVTTFLRALGYSKVSEIKELFEDIDTGDVKYIEATLEKDPAHGVNEALIEVYRRLRPGDLATTDNARQMIERMFFDFKRFDYSRVGRYKMNKRLGLDVPNIAENRTLQKSDLVAIIRELIRMNNTQEPGDDIDALDNRRIKLVGELVARQFRVGMLRMQRNAMDRMSMSDL-ENVTPSQLINARPVVAAVREFFASSQLSQLLDEVNPISELSHKRRLSSMGPGGLSRERAGFEVRDAHPTHYGRICSVETPEGANIGLVLNLATYARINEYGFIETPYLKVVGGHVTDEVVYLDASQEVNEVIADAGVKLDENNNLKSPRVSARKFLQPARVDASEVTLIDASHKQILGSTASLVPFIEKNRVDRALTGSNMQRQAVPLLQPQSPTVGTGIEANIARDSSQLVVAEADGEVIRADGDSIEVKYADGV-KKYDLIHFTKSNDDRCINQKVRVQRGEQVAKGDILIEGMSIADGELALGKDLLVAFMPWGGYNMEDAIVISRRLVEDDTLTSVNIKDYSVEVRETKLGPEIVTRDIPNVSEDSLRHLDEDGIVQVGSEVRAGDVLVGKITPKGEQELSSEERLLRAIFGEKAKDVRDTSQRMNNAGGGKVVGVKIFSRENGHELKAGVLMQIQIYVAQLRKISVGDKMAGRHGNKGVVARILPVEDMPYLADGTPVDVVLNPLGVPSRMNLGQLFETHLGMAARALGYKVATPPFNGVSNETIEEQLEKAGFAKDGKSQLFDGRSGEAFEERTTVGVMHMIKLHHMVSDKIHARSTGPYTMVTQQPLGGKAQNGGQRFGEMEVWALEAYGAATTLQEMLTIKSDDVYGRAKAYESIIKHDIITGPKLPESFNVLVKELQGLGLRVDLVDEHTNN------IDAENLIATSGPADKTVPANDGGNAKDSD--DDDEETYLDESDG---IGNIDD--GMSVRDIDDDGQISEEESDYDNYDDTNDNEEEEA</t>
  </si>
  <si>
    <t>---MTNLSTSASKRVFFTEDDTVLSVPDLIAHQKDSWKEFVDTGLGEIFTEINPIDDYTGQKLSLSFKEYAFRDPKNSERFAKENNITYDAPLYARVELVNKVTGEVKEQEIYLGDYPWMTERGTFIINGTERVVVSQLIRSPGVFFTADNVA-GHNNYGAKIIPGRGAWLEFETTTSGVIYVKIDRRRKMPVTTLLRAFGYSKTSEIKDLFADVDTGDTKYIEETLDKDATRGTNEALIEVYRRLRPGDLATVENARSMIERMFFDFKRFDYSRVGRYKINQRLGIDLPNTTENRVFQLSDLISIIKEIIRLNNTQDPADDIDSLSNRRVNLVGELVARQFRVGMLRMQRNAMDRMSMTDI-ENVTPGQLINARPVVAAVREFFASSQLSQLMDETNPLSELSHKRRLSSMGPGGLSRERAGFDVRDAHPTHYGRLCSVETPEGANIGLVLNLATYARVNEYGFIETPYRKVKDGRVTNEVVYLDASRERNEIIADAGAKLNEDGTFTDERVSARIEMQPGQIDASEVTMMDAAHKQILGSTASLVPFIEKNRIDRSLTGSNMQRQAVPLINPQSPTVGTGIEGVIAKNSSQLITAEAEGEVIRADGDVVEVKYEDGV-KSYELLHFEKSNDDRSINQKVRVSRGQKVKKGDILIEGASIADGEIALGRDLRVAFMPWGGYNMDDAIIISNRLVQDDELTSVNIKDYMVEVRETKLGDEQITRDIPNVSEHSLRHLDENGIVQIGSEVKAGDVLVGKITPKGEQELSSEERLLRAIFGEKAKDVRDTSQRMNNTGGGKVVGVRIFSRESGHELKAGVLKQIQIFVAQSRKISVGDKIAGRHGNKGVIAQILPVEDMPFMEDGTPIDVILNPLGVPSRMNIGQLFETHLGMAAKALGYKVATPPFNGVSDKVISDELEKAGFARDGKVQLIDGRTGEKFEERTTVGIMHMIKLHHMVSDKIHARSTGPYTMVTQQPLGGKAQNGGQRFGEMEVWALEAYGAATTLQEMLTIKSDDVYGRAKAYESIIKDEPIVGPKLPESFNVLVKELQGLGLRVDLMEDTDGDGAVDSIKDADHVI--SGTSDDAEPSEDVISSEELR--GDEIEIEGDLEDGGISLEELGD--DENRQLTDEESEYNEEEA----------------</t>
  </si>
  <si>
    <t>-----------------------------------------------------------GQKLELRFKDYKFEAPKNDEKFAKENNLTFDAPLLVTTELTNKVTGEVKEQEIYLGDYPWMTDRATFIINGTERVVVSQLIRSAGVFYTPEKGT-GKNLYSAKLIPGRGAWLEFETSASGAIYVKIDRRRKIAVTTFLRALGYSKVSEIRELFADIDTGETKYIEATLEKDPAHGVNEALIEVYRRLRPGDLATVDNARQMIERMFFDFKRFDYSRVGRYKMNKRLNLDVPNTAENRVLRLDDLVAIIRELIRMNNTQELGDDIDALDNRRIKLVGELVARQFRVGMLRMQRNAMDRMSMSDI-ETVTPSQLINARPVVAAVREFFASSQLSQLLDEVNPISELSHKRRLSSMGPGGLSRERAGFEVRDAHPTHYGRICSVETPEGANIGLVLNLATYARINEYGFIETPYRKVENGRVTDEIVYLDASQEVNEVIADAGAKLDDNGNFVNERVSARKFLQPSRVDASEVTLMDASHKQILGSTASLVPFIEKNRVDRALTGSNMQRQAVPLLQPQAPTVGTGIEANVARDSSQLIVAEADGEVIRADGDAVEVQYKDGV-KRYDLIHFAKSNDDRCVNQKVRVSRGETVAKGDILIEGMSIAEGELALGKDLLVAFMPWGGYNMDDAIVISRRLVEDDTLTSVNIKDYSVEVRETKLGPEIVTRDIPNVSEDSLRHLDEDGIVQIGSEVKAGDVLVGKITPKGEQELSSEERLLRAIFGEKAKDVRDTSQRMNNAGGGKVVGVKIFSRENGHELKAGVLMQIQIFVAQLRKISVGDKMAGRHGNKGVVARILPVEDMPYLADGTPVDVVLNPLGVPSRMNLGQLFETHLGMAARALGYKVATPPFNGVPNDVIERELEKAGLARDGKSQLFDGRSGEAFEERTTVGVMHMIKLHHMVSDKIHARSTGPYTMVTQQPLGGKAQNGGQRFGEMEVWALEAYGAATTLQEMLTIKSDDVYGRAKAYESIIKNDVITGPKLPESFNVLVKELQGLGLRVDLVDENEN-------IDAEH------------------------------------------------------------------------------------</t>
  </si>
  <si>
    <t>08IIJ@bactNOG,0F72J@cloNOG,0P68T@firmNOG,COG0085@NOG</t>
  </si>
  <si>
    <t>----MASTPDVKKRVFFTGEDTAVKLPNLIEHQTGSWELFVKEGLGEIFEEINPISDMTGSKLELRFKSYEFREPKTTDLFAKENHTSFEAPLYAMVELVNKTNGEVKEQEIYLGDYPWMTKHGTFVINGNERVVVSQLIRSSGVFFSAVKAADGSNLYTAKLIPGRGAWLEFETAPGGVIYIKIDKRRKIPVTTFLRALGMKSNSQIKKTFADVDTGDIKYIDETLDKDPSTQVNEALVEVYRRLKPADLATVDNARSTIENMFLDFKSYDYSRVGRYKINRRLNLDTPNTKEFRSFQMKDLVAIISELIRLNNTQEAPDDIDSLSNRRVKQVGELVAASFRSGIIHMRKNIRDRMSSADL-ETVSPSSLINARPIVAKVREFFTSSKLSQGMDEVNPVSELSHLRHLSSMGPGGLVRERAGYDVRDAHPTHYGRICPVETPEGANVGLVLNIAQYAKINEYGFIETPYLVVKDGKVTNEIVYLDADAEMKEVIADASAELNEDGSFKQERVSARRSLAPSLVDREEITLMDSAHNQILGITAGLVPFIEKNRVDRSLTGSNMQRQAVPLLRPAAPTVGTGIEHELALNTSQIVTAKGDGEVLSADANKIVIKYKDEQ-KVYYPWHFVMTKDDRCYDSKILVSRGDKVKKGDIIIEGGSIADGEIALGRDLTVAFMPWNGYNMDDAIVLSDRIVKEDLLTSINIKEETIEVRETKLGPEIVTRDIPNVSEESLRHLDEQGIVQVGSEVKAGDVLVGKITPKGEQELSSEERLLRAIFGEKAKDVRDTSKRMNNAGGGKVVRVKVFSKESGHELKAGVLMEIRIYIAQLRKISVGDKLAGRHGNKGVVAKILPVEDMPFMEDGTPVDLVLNPLGVPSRMNIGQLFETHLGIAARNLGIKVATPSFNGVKDDKMSSLLEEAGISSDGKIQLFDGTTGEPFENRTTVGVMHMIKLHHMVSDKIHARATGPYTMVTQQPLGGKAQNGGQRFGEMEVWALEAYGAATALQEMITIKSDDVYGRAKAYESIIKNEPIVGPKLPESFNVLVKELQGLGLRVDLVKEGHA-------VDADVEITTDSNQKTANQYVE----------NENKETVIDESDG---LGEIEDKGGVEIIDIDEMDGQNNNEENK--------------</t>
  </si>
  <si>
    <t>--MSKNSTIPDGNRVFFTEGDK-LPIPDLTAHQKDSWEEFVRSGLREVFTELNPIDDYTGQKLSLKFKDYEFKAPKHTIQEAKYNLETYEAPLHVKAELQNKVTGEVVEQEIYFGNYPWMTDRATFIINGTERVIVSQLIRSAGVFFTAETIG-MKRYYGAKVIPGRGAWLEFETAPNGCIYVKIDRRRKIPVTTLLRALGVVKDADIKAKFENVDTGAINYIDSTIDKDTTSSQAAALLEVYRRLRPGDLATVENARSMVERTFFDYKRYDYSRVGRFKINQRLGFDTPNDSTHRTLQMDDLVAIIAEIIRLNNTQEPADDIDSLSNRRVRMVGELVQRQFRLGMLRLQRNILDRMSMVDAKEKVTPSQLLNPRPVVAAVREFFSTSQLSQLMDSYNPFGELAHKRRLSSMGPGGLTRERAGFDVRDTHPTHYGRICTVETPEGGNVGLVLNLATYARINEYGFIEAPYVVVKNGKVTDEVIYVDASVERDMVIADTSVKLNAKGEFEDEWVSARVNGQPVQVESAKVTHVDAAHKEILGISAALIPFVEKNRVDRALMGCAMQKQAVPLLRNQAPTVGTGIENDIARATSQLIVAEGDGVVEKADGQSVIVKYADKTSKEYIVEHFEQTNSDQCYNQRCVAVRGQKVKAGDTLIEGASLENNELALGRNLLVAFMPWRGYNMDDAIVISRKLVEDDTLTSINIKDFDVEVRETKLGPEQVTRDIPNVSEHALRHLGEDGIVTVGSEVKNGDILVGKITPKGEQELSSEERLLRAIFGEKAKDVRDTSVRMSGGTSGKVIGVRIYTREQGHELKAGVLMQIKIYVAEMRKIQVGDKMAGRYGNKGVVSRVLNVEDMPFMADGTPIDVLLSPMGVPSRMNLGQLYEIHIGMAARILGYKVATPSFNGIPDEVISKELEKAGIDSNGRTQLYDGLTGEPFHEKTAVGVMHMIKLHHMVEDKIHARSTGPYTMVTQQPLGGKAQNGGQRFGEMEVWALEAYGAASILQEMLTIKSDDVYGRAKAYESIIKNEPIQGPKLPEGFNVLVKELQGLGLKVDLLDNGEA-------RDADSVIEDTSREIERAQDDRQIYARHNVHIEDDSNDTIDLTEEETEEALTED--GISITEGDDDNVDLGEEL----------------</t>
  </si>
  <si>
    <t>---MAKKPTTSSERVYFTSGDNALPLPNLIAHQKDSWRWFVEEGLSEIFSEINPIDDYTGQKLSLKFGKYYFGEPKNTDQFAKENNLTFEAPLHATVELTNKTTGVVEEQEIYLGEYPWMTERGTFVINGTERVVVSQLIRSAGVFFTAETIA-GRNYYGAKIIPGRGAWMEFETASNGAIYVKIDRRRKMPATTLLRALGYPKTSEIKELFADIDTGDVKYIDETLDKDTSRGANEALIEVYRRLRPGDLATVDNARQMIERMFFDFKRFDYSRVGRYKLNQRLGLDVANTAENRTLQMSDLVAILREVIRLNNTQEPADDIDALSNRRIRLVGELIARQFRVGMLRMQRNAMDRMSVADL-ESVSPSQLINARPIVAAVREFFTSSQLSQLLDEVNPLSELSHKRRLSSTGPGGLTRERAGFEVRDAHPTHYGRICSVETPEGANIGLVLNLATYARVNEYGFIETPYLRVKDGKVTDELVYLDASQEIGEVIADAGEALNEDGTFRDERVNARSNMQPSQVDASQVTFMDAAHRQILGSTAALVPFIEKTRVDRALTGSNMQRQAVPLLCPESATVGTGIEKAVAENSGHLIQASADGEVIRADADEVHVKYADGV-KIYTLKHFVKNNDDRCYNQKVRVERGDKVKKGDILIEGASIAGGEIALGKNLLVAFMPWGGYNMEDAIIMSRRLVEDDRLTSINIKDYTVEVRETKLGPEIVTRDIPNVSEESLRHLDENGIVQIGSEVKAGDVLVGKITPKGEQELSSEERLLRAIFGEKAKDVRDTSQRMNNAGGGKVVGVKIFSRENGHELKAGVLMQIQIFVAQLRKIGVGDKMAGRFGNKGVVAKVLPVEDMPFLEDGTPVDVVLNPLGVPSRMNLGQIFETHLGMAARALGYRVATPSFNGVPSEKISDELEKAGLARDGKSQLFDGRTGEPFEERTTVGVMHMIKLHHMVSDKIHARSTGPYTMVTQQPLGGKAQNGGQRFGEMEVWALEAYGAAATLQEMLTIKSDDVYGRAKAYESIIKDEPIVGPKLPESFNVLVKELQGLGLRVDLVDDEAA-------VDAEHVIASSGPEDKTVAAD-----------NEEEETYLDESDD---IGEIDD--GMSVQDIDEVEEIKEDA-----------------</t>
  </si>
  <si>
    <t>---MAKKPSTSSERVYFTSGDNALPLPNLIAHQKDSWRWFVEEGLSEIFSEVNPIDDYTGQKLSLKFGKYYFGEPKNTDQFAKENNLTFEAPLHATVELTNKTTGLVEEQEIYLGEYPWMTDRGTFVINGTERVVVSQLIRSAGVFFTAETVA-GRNYYGAKIIPGRGAWMEFETASNGTIYVKIDRRRKIPATTLLRALGYPKTSEIKELFADIDTGDVKYIEETLDKDTARGANEALIEVYRRLRPGDLATVDNARQMIERMFFDFKRFDYSRVGRYKINQRLGLDVANTTENRTLQMSDLVAILREVIRLNNTQEPADDIDALNNRRVRLVGELIARQFRVGMLRMQRNAMDRMSVADM-ESVSPSQLINARPIVAAVREFFTSSQLSQLLDEVNPLSELSHKRRLSSTGPGGLSRERAGFEVRDAHPTHYGRICSVETPEGANVGLVLNLAAYARVNEYGFIETPYLRVKDGRVTDELVYLDASQEIGEVIADAGEVLNEDGTFRDERVNARNNMQPSQVDASQVTFMDAAHRQILGSTAALVPFIEKTRVDRALTGSNMQRQAVPLLTPESATVGTGIEKAVAENSGHLIQAEANGEVVRADADEIHVKYADGV-KIYTLKHFVKNNDDRCYNQKVRVERGDKVKKGDILIEGASIAGGEIALGKNLLVAFMPWGGYNMEDAIIMSRRLVEDDRLTSINIKDYTVEVRETKLGPEIVTRDIPNVSEESLRHLDENGIVQIGSEVKAGDVLVGKITPKGEQELSSEERLLRAIFGEKAKDVRDTSQRMNNAGGGKVVGVKIFSRENGHELKAGVLMQIQIFVAQLRKIGVGDKMAGRFGNKGVVAKVLPVEDMPFLEDGTPVDVILNPLGVPSRMNLGQLFETHLGMAARALGYRVATPSFNGVPSEKISDELEKAGLARDGKSQLFDGRTGEAFEERTTVGVMHMIKLHHMVSDKIHARSTGPYTMVTQQPLGGKAQNGGQRFGEMEVWALEAYGAAATLQEMLTIKSDDVYGRAKAYESIIKDEPIVGPKLPESFNVLVKELQGLGLRVDLVDDEAT-------VDAEHVIASSGPEDKTVATDD----------EEEKEVYLDESDD---IGEIDS--GMSVQDIDEVEEIKEDA-----------------</t>
  </si>
  <si>
    <t>GC_00000196</t>
  </si>
  <si>
    <t>07UGT@bactNOG,09BVJ@bctoNOG,0FWWP@cytNOG,COG0220@NOG</t>
  </si>
  <si>
    <t>Catalyzes the formation of N(7)-methylguanine at position 46 (m7G46) in tRNA (By similarity)</t>
  </si>
  <si>
    <t>--MSELLNPDDFVIARKRKKYKFAKFHNAENCFEFDEWRDFYQQRQPGIFGLEVGAGTGLFSVELAARYPDKLFAAIDVKADRLQKGAYIALERSLKNIYFIRARADQIGDLFALSTLENIWVTFPDPFPKKRAAGRRLTHPYFLRRYAQLLQPGGELLFKHDDRDFFCWSLEQLVAEKWQITELSFDLHESSLDDEYKIMTTYEQRWLNEGKAINFV--KATR-</t>
  </si>
  <si>
    <t>07UGT@bactNOG,09BVJ@bctoNOG,1AJE8@sphNOG,COG0220@NOG</t>
  </si>
  <si>
    <t>GC_00000197</t>
  </si>
  <si>
    <t>05CSS@bactNOG,0ENU5@cloNOG,0NDGC@firmNOG,COG0016@NOG</t>
  </si>
  <si>
    <t>phenylalanyl-tRNA synthetase (alpha subunit)</t>
  </si>
  <si>
    <t>05CSS@bactNOG,1AMCV@spiNOG,COG0016@NOG</t>
  </si>
  <si>
    <t>MEEIQKVRERLLLEIEQQKNPQEVLKDQGLKKLYGLIKTVDPSERASLGQKINALKNEIVEAINKKVEAEKNQAVETIDVTAPFDANIDFNFKPRFLTANKGSIHPLSKEIKNIKNIFSHMGFKSIESRQIDDEFHMFESLNFPKNHPARDGYDTFRTKEG------LIAPAHTSTMQYRILTEGKKQLEELGYIATVSIGRVFRNEDVDATHEHTFYQYEGVYVAKNASMAELLGTLKQFFEVYYGQSLKIKTQPAYFPFVEPGFEFAIEKPASLNGKP------GE-WLEMLGCGMVHPNVLKTAGIDPNEYSGFAWGGGIERLVMLKYGIDDLRYIES---------</t>
  </si>
  <si>
    <t>05CSS@bactNOG,099RN@bctoNOG,0FW3Z@cytNOG,COG0016@NOG</t>
  </si>
  <si>
    <t>GC_00000198</t>
  </si>
  <si>
    <t>05DNJ@bactNOG,0EPM1@cloNOG,0NDEH@firmNOG,COG1066@NOG</t>
  </si>
  <si>
    <t>May play a role in the repair of endogenous alkylation damage (By similarity)</t>
  </si>
  <si>
    <t>MAKARSNFVCQNCGASYPKWTGKCENCGEWNTLVEQIVETKGASAVARSHSRGKILKPQSMRSIAAEDSVKRLPTGISDLDAVLGGGILPAGVMLLAGQPGIGKSTLLMQVAAHVSEQYAVLYVSGEESASQVKLRATRLGATSGDDLQFVASTSADDIAATIRSGRYKLVIIDSIQTLSLEEIASAPGTVSQITNSSNVIIRAAKASGAAVILVGHVTKEGSIAGPKVLEHLVDVVLQFEGDRYGGFKVVRAVKNRYGSTSEAAIFEMNDKGLRVVENPSAALLAERQNADGSVVLATLEGNRPILVEIQALVNSTNFGYPKRTASGFDLNRLNLLIAVLEKRTKLNLSDKDIYVNVVGGLKLADRAADLAVAMAIASAAAGRKLDDGLVVFGEVGLGGEIRSAQGADKRLNEAKKLGFTQAIAPATSGKKNSFVKGVKDLRQALIGYLK-</t>
  </si>
  <si>
    <t>MAKSKQKFICQNCEAVFYKWAGRCESCGEWNSLVEQTLPEVGRSAVARSINNGKPLQVNSLNSIPFEEGMKRLKTGIGDLDIILGGGILPGGVTLLAGQPGIGKSTLLLQTVSNIAHNYDVLYISGEESAGQVRLRAARLGADKSSNLNFAASTSADDIAATIRTGKYQLVVVDSVQTLHLNEITSSPGSVSQITNSSNAIINAAKETGTSVIFVGHVTKEGSIAGPKILEHLVDVVLQFEGDRYGGFKIVRAVKNRYGSTNEAAIFEMGEKGLRIVENPSAALLAERRDEDGSVVLATLEGARPLLVEIQALVNSTNFGYPKRTASGFDINRLNLLIAVLERRTKLKLSDKDIYINVVGGIKISDPAADLAICMAIASASAGRRLNYDTVVFGEVGLGGEVRSVTSIEKRIAEAKKLGFTKALAP--RTSKDEFIIGVDNVRSTLIEYLQK</t>
  </si>
  <si>
    <t>MAKVRSQFVCQQCGASYPKWVGKCENCGEWNSLVEQVVHTVGNSAVARSAAHGNILKAQSMRSISAEASTARLSTGIADLDTVLGGGILPGGVMLLAGQPGIGKSTLLLQIAAHVSENVLVLYASGEESASQVKLRARRLGAVADDHLQFVASTSADDIAATIRSGAYKLVIIDSIQTLSLEEVTSAPGTVSQITNSSNAIIRAAKTSGAAVILVGHVTKEGSIAGPKVLEHLVDVVLQFEGDRYGGFKVVRAVKNRYGSTSEAAIFEMSERGLSVVENPSEALLAERQNADGSVVLATLEGNRPILVEIQALVNSTNFGYPKRTASGFDLNRLNLLIAVLEKRTKLKLSDKDIYINVVGGLKLADPAADLAVAMAIASAAAGRKLDDSLVVFGEVGLGGEIRSARLTDRRVAEAKKLGFTQAIAP-KSGKKNSFVRGVCDLRQALIDYMK-</t>
  </si>
  <si>
    <t>MAKARSQFVCQQCGASYPKWAGKCENCGEWNSLVEQVVRAAGNSAVARSAAHGNILKAQSMRSISAEASTARLGTGIADVDAVLGGGILPGGVMLLAGQPGIGKSTLLLQIAAHISEEALVLYASGEESASQVKLRARRLGAVAGDHLQFVASTSADDIAATIRSGAYKLVIIDSIQTLSLEEVASAPGTVSQITNSSNVIIRAAKASGAAVILVGHVTKEGSIAGPKVLEHLVDVVLQFEGDRYGGFKVVRAVKNRYGSTSEAAIFEMSERGLSVVKNPSAALLAERQNADGSVVLATLEGNRPILVEIQALVNSTNFGYPKRTASGFDLNRLNLLIAVLEKRTKLNLSDKDIYINVVGGLKLADPAADLAVAMAIASAAARRKLDDSLVVFGEVGLGGEIRSARLTDKRVAEAKKLGFTQAIAP-KSGKKNSFVRGAHDLRQALIDYMK-</t>
  </si>
  <si>
    <t>MAKARSQFVCQQCGASFSKWAGRCENCGEWNSLVEQVVSSGGSSVVDKSAGRGKVLKTSSIREAASESGLERLSTGIDDLDTVLGGGFLVGGVVLVAGQPGIGKSTLLAQVAAHIAKTKSVLYVSGEESVSQVKLRAERLGAADSEKMQLASSNSAEDIAASIQQGGYDLAIVDSVQTISLSEISSAPGSVSQITNSSNVIIRAAKASGTAVILVGHVTKEGSIAGPKILEHLVDVVLNFEGDRYGGFRVVRAQKNRYGSTNEAAIFEMDEQGLRIVKNPSAELLAERQNLDGSIVLATMEGARPLLVEIQALVNPTNFGYPKRTASGFDLNRLNLLVAVLEKRTKLKLADKDIYVNVVGGLKLNDPAADLAVAMAIASASAGRSLDEGAVVFGEIGLGGEVRSATNWQARIKEAKKLGFTYAIAP--KVHKDKFIKGVSDMRQALIDYLQ-</t>
  </si>
  <si>
    <t>MARAKSQFICQQCGASYPKWVGKCENCGEWNSLVEQLPVETGASAVARSSGKGKALTTLGLSETAAEAKQARLATGIADLDMVLGGGFLPGGVVLVAGQPGIGKSTLLAQVAAFVARQKQVLYVSGEESVSQVKLRAERLGAVDSESLQLASSNSAEDIAASIQTGQYNLVIVDSIQTLSLAEIASAPGSVSQITNSSNVIIRAAKAANTAVILVGHVTKEGSIAGPKVLEHLVDVVLNFEGDRYGGFRVVRAQKNRYGSTNEAAIFEMREDGLQIVANPSASLLAERQNLDGSIVLATMEGARPLLVEIQALVNPTNFGYPKRAASGFDLNRLNLLVAVLEKRTKLNLSDKDIYINVVGGLKLSDPAADLAVAMATASASAGRKLSDEAVVFGEVGLGGEVRSAQGWHARVKEAKKLGFTYAIAP--KTHKDAFVRGVGDLRQALIDYLQ-</t>
  </si>
  <si>
    <t>MAKSRSQFICQQCGASFSKWAGKCENCGEWNSLVEQVISSGGSSAVDKSAGRGKALKTASVREAVAESSLERLSTGIDDLDVVLGGGFLAGGVVLVAGQPGIGKSTLLAQVAAYIAGSKSVLYVSGEESISQVKLRAERLGAADSEKLQLASSNSAEDIAASIQQGGYDLVIVDSVQTISLSEISSAPGSVSQITNSSNVIIRAAKSSGTAVILVGHVTKEGSIAGPKILEHLVDVVLNFEGDRYGGFRVVRAQKNRYGSTNEAAIFEMDDQGLRIVKNPSAELLAERRNLDGSIVLATMEGARPLLVEIQALVNPTNFGYPKRTASGFDLNRLNLLVAVLEKRTKLKLADKDIYVNVVGGLKLNDPAADLAVAMAIASASAGRSLDEGAVVFGEIGLGGEVRSAINWQARIKEAKKLGFTYAIAP--KVHKDKFIKGVSDMRQALIDYLQ-</t>
  </si>
  <si>
    <t>GC_00000199</t>
  </si>
  <si>
    <t>05BZ4@bactNOG,0D1BI@chloNOG,COG0744@NOG</t>
  </si>
  <si>
    <t>penicillin-binding protein</t>
  </si>
  <si>
    <t>-------MGRVKVGNKKRKVAGGVSAYANLANKRRVKKDARARKKAEYLATLPKHPVKRLLYRLHPKRLAKYWFSRDGAIMALKVVGITLLLIVIGIASLFAYFRKDLDKINPDTLAQRVKTTVTKYYDRNDKLLWEDKGTGDYTLVVDAKTIAPCMGKATIAIEDKDFYKHSGISASGIVRAFISNSQGNAVQGGSTLTQQLVKKVFFTKDEAMQRGLSGIPRKIKEMILAIEVERMYSKDQILGLYLNESPYGGRRNGVESAAQTYFGKSSKDLTLPECSLLAAIPNNPSLYNPYNTYGRKALVERQHKVLDDMVSMNYISKQEAAAAKKVDIMDTIKPLADQYANVKAPHFVQMVKKQLEEELGKTIVGEGGLSVKTTLDLDAQTTLETNIAKLFNGEITDGNCGYRNCSQFAGFSNGAAAIEDTKTGQLIALVGSRDFNYAGFGQDNAATAFIQPGSSIKPLV-YARLFSNQGGNNANYGSGSILADSKTTFPG------NYSPNNADNKFQGNITLRQALARSRNIPAIKAMAINEKNNSGSTWSLIRSAGDLQYCTQGADAQA-GLSSAI-GGCGTRLVDHVNAFATLGRMGTYKPQTTILKVANSNGQTLKQYKE-SSKQVIDQQAAYIVSDILGDGKARAGLAG-RDYLVNLGRAGVKAAVKTGTSNSEINGKVSAKDIWAAGYTPNLSMAVWLGNSDTSPLRNGNSLIPAMFFDRTMADI-SKMYADQGKLKLSDWYTAPSGIQTIK----GEIYPSYYNKASAATNAKMTFDRVSKKKATSCTPEAAKIEIDVMKMADPITRKEIVTPNDSSYDAEKDDDAHKCDDPKPNVTLTVTSGG-----VSIVYTSGRYKLQNIELLSGSTVVASKQVDSSGIWNIHKGNLSAASSGTLTAKITDTGYYTATSSASYNPNSSSDDDD--------------------------</t>
  </si>
  <si>
    <t>MKKKTTISTAGHGSSDKKSPSKRMNLYANLAQKHKAKKDKDARERAEYLATLPKHPVKRFFYRLHPKRLAKYWFSKRGGLMALKILGVSILLMLLLIGGMFAYFRKDLDKIRPGELAKRVQTTVTKYYDRNDNLLWEDKGTGNYQLVVESDQISDYLKKATVAIEDRNFYNHHGISISGMLRAMLSTASRRQVQGGSTLTQQLVKQVFF-ADEAGDRSISGIPRKIKEIILAIEVERMYSKDQILSLYLNESPYGGRRNGAESAAQTYFGKHAKDLTLAEAALIAGIPQNPTYYNPYNTAGNKALIARQHTVLDYMAEQGVITKDEAEKAKKIDILSTLKPQTEHLENIKAPHFLLMVRNQLSKELGESVVGRGGLTIKTTLDWRIQEKLENEMKSFFATGRPDS----------VRISNGAATVEDVQTGQIVALVGSRDFNYTGFGQDNAAVSYIQPGSTIKSLV-FAQLFDKHDSKQ-AYGSGTVLADENIDKLY------GATLRNWDNKFMGAINIRRALALSRNVPAIKAAYIVGDGSAKPVVEGIRRMGDPNYCRQEENAGGYGLGAAI-GACGTKQTELVNAYSTLARMGVQKDISSVIEVKNSQGETLKKWKD-EGKQVIDSQSAYIVNDILSDRT--PGLHG-W-----MGVNGVRTSAKTGTSD---KG-SQPKDLWIINYSPALVMGMWLGNSDTSVIGTSASNYGMPVIRKVMEFAHTQVYAKEGKWKSGQWYERPSGIQTVN----GELYPSWWNKRQSQSTEKITFDKVSKKKATNCTPDGAKEEIEVTKIIDPLTKKESITVPS-GYDANAEDDVHKCDDTKPQIGAISYTNSGKKYTISVDVTAGTWGLSAIEITVDGKSIKSSEITSSGK-QTATVELDTAGAHTVSVTVRDSAYYTATSTGSIQVN---------------------------------</t>
  </si>
  <si>
    <t>05BZ4@bactNOG,0ENU3@cloNOG,0NDAH@firmNOG,COG0744@NOG</t>
  </si>
  <si>
    <t>-----------------------MNVYANLAQKRRTKKDKKSRERAEYLATLPKHPVKRFFYRLHPKRVAKYWFSKRGALMALKILGVSVLAALLLIGGLFAYFRKDLDRIRPGELAKRVQTTVTKYYDRNNVLLWEDKGTGNYHLVVESNQISDYLKKATVAIEDRDFYKHHGISISGLMRATFSTASGRQVQGGSTLTQQLVKQVFFPPEEATKRGLSGIPRKIKEIILAVEVERMYNKDQILSLYLNESPYGGRRNGAESAAQTYFGKKAKDLTLAEAALIASIPQNPPFYNPYNTAGNKALIARQHTVLDYMAEQGFISSNEAKEAKAIDIISTIKPQTEQLEGIKAPHFILMVRNRLSKELGEAVVGRGGLTVKTTLDWRIQEKLETDMKNFFATGRPDS----------VRISNGAATIEDVQTGQIVALVGSRDFNYGGFGQDNAAASYIQPGSTIKSLV-FAQLFDVHGGNQPTFGSGSVLSDENIDKLY------GAQLRNWDNKFMGGITIRKALSYSRNIPAIKAAYVVGNGSAQPVVEGIRRMGDTNYCRQEENAGGYGLGAAI-GACGTKQTELVNGYGTLARLGVQKDSSSIIEVKNNQGETLKKWKD-SSKRAVDAQSAYIVNDILSDRT--VGLHG-Y-----MGVPGVRTSAKTGTSD---KG-SQPKDLWIVNYSPALVMGIWLGNSDTSVIGTSASNYAMPVVRSVMSFAHTEVYAKDGRWRPGQWYERPSGIQQVG----GELYPSWWNKKQSQSSEKITFDKVSKKKATNCTPDGAKEELEVTKTIDPLTKKESIKAPD-GYNANAEDDFHKCDDAKPQISSISVSNSGNKYTISANVSSGTHSLASIEIVVDGKTIKNASISSGGT-QSETVTIDSAGSHSVTVTVRDSAYYTATSSSNFQSSSGSSSGDD-------------------------</t>
  </si>
  <si>
    <t>-----------------------MNLYANLAQKHRTKKDKDARERAEYLATLPKHPVKRFFYRLHPKRLAKYWFSKRGGLMALKILGVGTLLVLLLIGGMFAYFRKDLDKIRPGELAKRVQTTVTKYYDRNDNLLWEDKGTGNYQLVVEADQISDYLKKATVAIEDRDFYKHHGISISGIMRAMLSTASRRQVQGGSTLTQQLVKQVFF-ADEAGDRSISGVPRKIKEIILAIEVERMYSKDQILSLYLNESPYGGRRNGAESASQTYFGKHAKDLTLAEAALIASIPQNPTYYNPYNTAGHKALIARQHTTLDYMAEQGVISKDEAEKAKKVDILSTIKPQTEQLENIKAPHFLLMVRNQLSKELGESVVGRGGLTIKTTLDWRIQEKLETEMKSFFATGRPDS----------VRISNGAATVEDVQTGQIVALVGSRDFNHAGYGQDNAATSYIQPGSTIKSLV-FAQLFEKHDNKQ-GYGSGTVLSDDNIDSLY------GAKLRNWDGKFMGAINIRKALSFSRNIPAVKAAYIIGNGSAKPVVEGIRKMGNHNYCRQEENAGGYGLGASI-GACGTKQTELVNAYGTLARMGVQKNSSSVIEVKNSQGETLKKWKD-DGKQVLDSQSAYIVNDILSDRT--TGLHG-W-----MGVNGVRTSAKTGTSD---KG-SQPKDLWIVNYSPALVMGIWLGNSDTSVIGTSSSNFGMPVVRNVMSFAHTQVYAKEGKWKSGQWYERPNGIQNVN----GELYPSWWDKKQGQSTEKITFDKVSKKKATSCTPDGAKEEIEVTKVIDPLTKKESLSVPS-GYDANAEDDVHKCDDAKPQIGAVSVTGSGKNYTINVDVSAGTWGLAAIEISVDGKSVKSAEISSGGK-QSATVEIETAGTHTVSVTVRDSAYYTATSSSSFKSKDS-------------------------------</t>
  </si>
  <si>
    <t>MEGNIAYGKKITVGKKQGPTKKGVSVYSNLARKRQVKKDAKARKKAEYLATLPKHPLKRLLYRLHPKRVAKYWFSRQGLFMFLKIIGVCMLLLVLTGTALFAYFRKDLDQINPDTLSQRVRTTVTKYYDRNNKLLWEDKGDGDYTLVVDHKNIAPCMDQ-------------------------------------------------------------------------------------------------------------------------------------------------------------------------------------------------------------------------------------------------------------------------------------------------------------------------------------------------------------------------------------------------------------------------------------------------------------------------------------------------------------------------------------------------------------------------------------------------------------------------------------------------------------------------------------------------------------------------------------------------------------------------------------------------------------------------------</t>
  </si>
  <si>
    <t>------------MSRKRNSNRGKLSLYANLSNRFKDKKDRISREHAEYLASLPKDPLKRILYRMHPKRVFRYLFSKKGLIMMTKVIGTMILIGILIIGVLFAYFRRDLD---------------------------------------------------------------------------------------------------------------------------------------------------------------------------------------------------------------------------------------------------------------------------------------------------------------------------------------------------------------------------------------------------------------------------------------------------------------------------------------------------------------------------------------------------------------------------------------------------------------------------------------------------------------------------------------------------------------------------------------------------------------------------------------------------------------------------------------------------------------------------------</t>
  </si>
  <si>
    <t>GC_00000200</t>
  </si>
  <si>
    <t>07WCI@bactNOG,0D2EP@chloNOG,0G76C@dehNOG,COG2220@NOG</t>
  </si>
  <si>
    <t>zn-dependent hydrolase of the beta-lactamase fold-like protein</t>
  </si>
  <si>
    <t>07WCI@bactNOG,0D2EP@chloNOG,0D7JY@chlorNOG,COG2220@NOG</t>
  </si>
  <si>
    <t>GC_00000201</t>
  </si>
  <si>
    <t>05E5Q@bactNOG,0EPN7@cloNOG,0NDPN@firmNOG,COG0765@NOG</t>
  </si>
  <si>
    <t>Abc transporter</t>
  </si>
  <si>
    <t>MNFGEVIFGDGRWVYLWHGLEVTLVLTVLSVALGVIIGIIIALMRVSKIRPFSWLGRF--PQLKRLARWNPVAGLGRLYVEIIRGTPLLVQLLIMYYVVFGSYRFMPKIFVAAIAFGINSGAYVAEIIRGGIESIDNGQLEAARSLGLSYPQAMRYVILPQAMKNSLPALISECIAMLKETSVVGWIGLGDIMRGADDIRSLTATAFQSLFAAAVMYLALTVIFTKVMRRFEKGVQADDQDA</t>
  </si>
  <si>
    <t>MNFWEVIFGDGRCLYLWYGLQVTLVLTVFSLILGVIIGIIIALMRTSNFRPF---NHFKNTKFDKLSKFNPLASLGKIYVDIIRGTPLLVQLLIMYYVVFGSYNFMPKIFVAAIAFGINAGAYIGEIIRGGIESIDNGQMEAARSLGLSSWQAMRLVILPQALKNSLPSLISEFIALLKETSIVGWIGLNDIMRGADNIRFQTATAFESLFAAALIYLALTAIFTRVATRVERKLKEDDN--</t>
  </si>
  <si>
    <t>MNTFEILFGGERYLYLTRGLEVTLLLTVFSTIIGIAIGLIIALMQQSQRQPF---KHR---KPSRLQRWRPVAWLANIYTVIIRGTPSLVQLLIMYYVVFGSYRSVSKLWIASLAFGINSGAYIAEIIRGGIEGVDSGQVEAARSLGLSRWQTMRYVVLPQALKTSLPALISEFITLLKETSIVGWIGMNDLMRGADNIRFQTATAFESLFAAALLYLGLTTIFTRLMRRVERRLKESD---</t>
  </si>
  <si>
    <t>MGFFEVIFGDGRWLYLWHGLEITLVLTVYSLIIGVIIGVIIALLRVSPIKIF------------KL--------IAKIYVDIIRGTPLLVQLLIMYYVVFGSYQFMPKLLVAAIAFGINSGAYIAEIIRGGIESIDSGQMEAARSLGLNYSQAMRLVILPQAFKNSLPALISEFIALLKETSVVGWIGLSDIMRGADNIRFQTATAFQSLFAAALMYLTLTAIFTKIMSGVEKRLKDD----</t>
  </si>
  <si>
    <t>MKFLEVIFGNGRWIYFWHGLEVTIVLTILALFFGFLLGVLISMLRTSSVK-F---CQK----------------IANLYVTIIRGTPLLVQLLIMYYVIFAEYRTMPKIIVAAVAFSLNSGAYISEIIRGGIESVSSGQKEAARSLGLSEFYTQLYIVMPQALKNSLPSLIGEGISLFKETSIVGWIGLGDIMRGADDIRSLTATAFESLVAAAIIYLVITLIFTRIMSKVEKRLA------</t>
  </si>
  <si>
    <t>MNFWEVIFGGGRWLFLWHGLEVTLVLTVLSLILGSAIGVLVALMRTSNLRPF---GRM---KTSRLANFNPLASLGKIYVDIIRGTPLLVQLLIMYYVVFGSYQFMPKIFVAAVAFGINSGAYIAEIIRGGIQSIDKGQMEAARSLGMSNWQAMRLVILPQAMRNSLPALISEFIALLKETSVVGWIGLNDIMRGADNIRFQTATAFQSLFAAAAMYLILTAIFTRVMARVERKLKHDDDQR</t>
  </si>
  <si>
    <t>MNFWEVIFGGDRWLFLWHGLEVTLVLTVLALILGSIIGIIIALMCTSNFHPF---GRM---KSGKLAKFNPLAGLGKLYVDIIRGTPLLVQLLIMYYVVFGSYQFMPKIFVAAVAFGINSGAYIAEIIRGGIQSIDKGQMEAARSLGLSNWQAMRLVILPQAMRNSLPALISEFIALLKETSVVGWIGLNDIMRGADNIRFQTATAFQSLFAAAAMYLILTAIFTRVMARVERKLKHDDNQR</t>
  </si>
  <si>
    <t>GC_00000202</t>
  </si>
  <si>
    <t>07I7F@bactNOG,COG0457@NOG</t>
  </si>
  <si>
    <t>surface-located membrane protein 1</t>
  </si>
  <si>
    <t>GC_00000203</t>
  </si>
  <si>
    <t>05C2Z@bactNOG,0EP9K@cloNOG,0ND4R@firmNOG,COG0542@NOG</t>
  </si>
  <si>
    <t>ATP-dependent CLP protease ATP-binding subunit</t>
  </si>
  <si>
    <t>MMPEDFADFISRLTDNARASVQHADAIARGNGSNYIGTEHLLLGVLAQGSSSAAQVLTDAGVTLQQAEMILDIKPSRVVTSTGMVGLSETALLTLRMAWEAAREYGHDYLGTEHILYSVLRQGNARATALLREMGINVDMIISELEK-SFEENRGEHGDIATEPRRRGNTRGGALSAFGVDLTAQAANGELDPMIGRDKELERMITILSRRTKNNPVLIGEPGVGKTAIVEGLAQRIVREDVPGHLLDRRVVMLDMAAMIAGTKYRGEFEDRLKKVIAEVKKQGNIILFIDELHLLVGAGASEGSMDAANILKPALARGELHMIGATTLDEYRKHIEKDTALERRFQTIVVKEPTMAQTIAILKGLKNYYEKHHGVKITDEVIESAVYMSDRYVSDRFMPDKAIDVLDEAAARVRVKRGHRPSREREYLKELKHLNERMEDAVLHEDYQRAAMYKQRISQISKKLETEVAAQKGRRAIQLTDDDVAHAIAVMTNIPVEKVQTSEAKLLRQLEKHLGKYVIGQREAIGKVARAIRRSRSGVASSQRPIGSFVFMGPTGVGKTQLAKVLAREVFGSEEALIKIDMSEFGEKHNTSRLLGAPAGYVGYEDGGKLTDKVRRQPYSVVLFDEIEKAHPDVFNLLLQLLEDGTMTDAKGREVSFRNTIIILTSNLGADKMTKESELGFH-SSRDKGSEIDDLHRRNAKFARDALDKFMRPELINRFDGIITFRALTRAEVGKIFDLLIGELRQRLVRKGLALTIKPSAKKFLIDKGYSIKYGARPLRRVIEDEVEHAIAEQVLDGAYAKGDILEVGIKKGAIAIERRSETDSQT</t>
  </si>
  <si>
    <t>-MPDNFPDFIGRLNEEARTSLYYADSIARGYGSTLIGTEYLLLGILAQGDSLGAKILIESGVTLDKAEQALNLKPGLRRIKIGINTLTEPAQVSLKMAWQLAEEYGSSYLGTEHILHGLLVQEKSKASELLGRLGVHTGSIVTLIEDHINNQNRTQNIETDQIPREKFK---NILKQFGVDLTQKARQGELDSVIGRSKEITRIITILSRRRKNNPLLIGEPGVGKTAIVEGLALKIAEGSVPVHLRNMSIIQIDLASVISGTKYRGEFEERVRRIIAAVKKSSDVILFIDEIHLLVGAGAAEGSMDGANLLKPALARGEIRLIGATTLDEYKKHIEKDSALTRRFQSIIAKEPSKSEVMAILRGLRENYQKHHNVLISDEILENVVYLADRYIKDRFMPDKAIDVLDEASALVRVRVGNNNISIANMADEIDNLESRINNASQNEEYKEAADLKTKLLQL--KKQYNKANKKRKTFPVTIDD-IAKATSNITGIPSEKLQKSEQRMLVNLEKHLGKYLIGQNDAVVKVANSIRLSRSGIANSSRPMGSFIFMGPTGVGKTELARVLAREIFGSNDNLVKIDMSEFSEKHTASRLIGAPAGYIGYDDGGQLTDKIRRQPYSVVLFDEIEKAHPSIFHLLLQLLEDGTITDGQGRSVDFTNTIVILTSNLGAEAMQKESELGFMIANAKDRRQFDDVHKHNAEAARAALDEFMPPELINRFDSIITFRALERKQVNQIVDLFINDLKDRLSRKGISLVLSPSAKKILINKGYSKKYGVRPLRRTIEDIIEHPIAEGIIKGDFVAGTIITVYSKRGNICMKGGYESDEKS</t>
  </si>
  <si>
    <t>05C2Z@bactNOG,COG0542@NOG</t>
  </si>
  <si>
    <t>MMPEDFADFISHLTDNARASVQHADAIARGNGSNYIGTEHLLLGVLAQGSSSAAKVLADAGVTLQQAEIALDIKPSRVVTSTGVVGLSETAMLTLRMAWEAAKEYNHDFLGTEHILYSVLRQGNARATTLLRDMGVDVDKLMSELED-SFEENRNEHGNIATEPRRRAV-RGGALSVFGIDLTAKAAASELDTMIGRDKELERMITILSRRTKNNPVLIGEPGVGKTAIVEGLAQRIVHEDVPAHLLDKRVIMLDMAAMIAGTKYRGEFEDRLKKVVAEIKKQANIIVFIDELHLLVGAGAAEGSMDAANILKPALARGELHMIGATTLDEYRKHIEKDAALERRFQTIVVKEPTITQTIAILKGLKSYYEKHHGVTITDSVIESAVYMSDRYVSDRFMPDKAIDVLDEAAARVRVKQGHVPSRQRDYLKELKHLNERMEEAVTHEDYERAALYKQRISQINEKLEVEKIAQEGKRAIQLTDDDVAHAIAVMTDIPVEKVQTSEAKLLQQLEKHLSKYIIGQREAIQKVARAIRRSRSGVASSRRPIGSFVFMGPTGVGKTQLAKVLAREVFGSEDALVKIDMSEFGEKHNTSRLVGAPAGYVGYEDGGKLTDKIRRQPYSVVLFDEIEKAHPDVFNLLLQLLEDGVLTDAKGREVSFRNTIIILTSNLGADQMMKESELGFR-ARSIKNGQLDSLHERNARLTHDALEKYMRPELINRFDGVITFRALTRSEVGKIFDLLIGELRQRLVRQGLALKVAPAAKRYLIDKGYTVKFGARPLRRVIEDEVEHAIAEGVLANSYQKGDILEVVLAEGAIAIERRSETETN-</t>
  </si>
  <si>
    <t>--------------------------------------------------------------------------------------------------------------------------------------------------------------------------------------------------IGRDKELERMITILSRRTKNNPVLIGEPGVGKTAIVEGLAQRIVHEDVPAHLLDKRVIMLDMAAMIAGTKYRGEFEDRLKKVVAEIKKHANIIVFIDELHLLVGAGAAEGSMDAANILKPALARGELHMIGATTLDEYRKHIEKDTALERRFQTIVVKEPTIAQTIAILKGLKSYYEKHHGATITDDVIESAVYMSDRYVSDRFMPDKAIDVLDEAAARVRVKQGHVPSRQRDYLKELKHLNERMEEAVAHEDYERAALYKQRISQINEKLEVEKIAQEGKRAIQLTDDDVAHAIAVMTSIPVEKVQTSEAKLLRQLEKHLSKYIIGQREAIQKVSRAIRRSRSGVASSRRPIGSFVFMGPTGVGKTQLAKVLAREVFGSEDALIKIDMSEFGEKHNTSRLVGAPAGYVGYEDGGKLTDKIRRQPYSVVLFDEIEKAHPDVFNLLLQLLEDGVLTDAKGREVSFRNTIIILTSNLGADQMMKESELGFR-AHSVKNGQLDSLHERNVRLTREALEKYMRPELINRFDGIITFRALTRAEVGKIFDLLIGELRQRLVRQGLALKVAPAAKRYLIDKGYTVKYGARPLRRIIEDEVEHAIAEGVLANSYKKGDILEVVLTKGVIAIERSSETETN-</t>
  </si>
  <si>
    <t>05C2Z@bactNOG,0D1QQ@chloNOG,COG0542@NOG</t>
  </si>
  <si>
    <t>-MSEDFSELEPRLTETARASLGRAGFLAHNEGSEYVGTEHILLGVLAQNSSLGAKILAENGVTLDRAEMALNLTAKPLVITIVSKGLSAEVVELIRIAWQLAVEFGQEKIGTEHIVYGMLQQHEARATKLLRDMNVDIDNLRGNLED-VFDKQQFESLQSERSVASKNSGDLRVLEKFGVDLTRRASEGFLDPVIGRASEIQRMITILGRRSKNNPALIGEPGVGKTAVVEGLAQRIADNKVPEFLKGKRLFQLDLTAMIAGTKYRGQFEERLQKVLAVAKKHQEVILFIDELHLLVGAGSAEGSMDAANVLKPALSRGEVRLIGATTFDEYRKHIEKDAALSRRFQSVTINEPSPEEAIEMMRGLRGKLVKHHQVQIPDEMLTEAVDLSQRYVTERFLPDKAIDVIDEAASLLKSSSPIKLSRKDKLARQIKRLAGKIDAAVEAEDYEKAAEFKMQMRQL--ELQAEALKDEASDEPVLTDEYLRQAVSAMTNIPIDRLSLNQMKDLIRLEKRLSQSVLGQNEAIEQLARAIRRNKAGLNRQSGPLGSFIFLGPTGVGKTELARVLAREVFGGDDSLIKIDMSEFSERHTASRLVGAPAGYVGYEDGGKLTDKVRRRPYSVVLFDEIEKAHPDVLNLLLQILEDGKLSDSHGRTVSFRQTIIILTSNVGAEQMIQDSELGFG-ASGQKKSASENRHEKNSRAALRELEEFLRPELIGRFDSVITFKPLSRSVVRKIFDNLTSDLIEAVGRHGMTLDITSSAKRWLIDRGFDEQRGVRVLRRTIQSELADPLSDVLLSNKAKPGDTLEAKIDNDKVVINVNRA-----</t>
  </si>
  <si>
    <t>-MPEDFSELESRLTETARASLERAGLLAHNDGSAYVGTEHILLGVLAQNSSLGAKILAESGVTLDRAELALNLTAKPLVITVVQKGLSAEVVELIRISWQLAVEFGQERVGTEHIIYGMLQQHEARATKLLRDMNIDIEHLRGSLED-VFDKQQFESLQSDRGTAAKKSGDLKILDKFGVDLTRRASEGFLDPVIGRTAEIQRMITVLGRRSKNNPALIGEPGVGKTAVVEGLAQKIADNKVPEFLKGKRLFQLDLTAMIAGTKYRGQFEERLQKVLAVAKKHQEVILFIDELHLLVGAGSAEGSMDAANVLKPALARGEVRLIGATTFDEYRKHIEKDAALSRRFQAVTVAEPSPEEAVAMLKGLSGNLAKHHQVQISDEMLAEAVDLSQRYVTERFLPDKAIDVIDEAASLLKSSLPANLSRKDKLLRLIKQLAGKIDAAVEDEDYQQAAEFKMQMRQL--EQQAGKLTHEAEARPGLTDEYLRRAVSAMTNIPVDRLSLNQMKDLLQLEKRLSQGVLGQGEAIEQLARSIRRNKAGLNRQNGPLGSFIFLGPTGVGKTELARVLAREVFGGDNSLIKIDMSEFSERHTASRLIGAPAGYVGYDDGGKLTDKVRRQPYSVVLFDEIEKAHPDVLNLLLQILEDGKLSDSHGRTVSFRQTIVILTSNVGAEQMVQDSELGFA-PSSQQKSSSQDRHERNSRAALRELEDFLRPELIGRFDGVITFKPLTRSVVRKIFDNLTADLIEAVKQRGMTLNITPAVKRWLIKQGFDEQRGVRVLRRTIQAELADPLSDVLLSNKAKPGNILETKIDNNKVVIDVKRT-----</t>
  </si>
  <si>
    <t>-MSEDFSELEPRLTETARASLERAGFLAHNEGRDYVGTEHILLGVLAQNSSLGAKILAENGVTLDRAEMVLNLTAKPLVVTVVKKGLSAEVAELIRTSWQLAVEFGQERIGTEHIVYGMLLQREARATKLLRDMNIDIEQLRGNLED-VFDKQQFESLQNDQTTTTKKSADLKILDKFGVDLTRRASEGFLDPVIGRAAEIQRMITILGRRSKNNPALIGEPGVGKTAVVEGLAQKIADNKVPEFLKGKRLFQLDLTAMIAGTKYRGQFEERLQKVLAVAKKHQEVILFIDELHLLVGAGSAEGSMDAANVLKPALARGEVRLIGATTFDEYRKHVEKDAALSRRFQAVTVAEPSPEEAVEMMRGLRDNLAKHHQVQIPDEMLIEAVDLSQRYVTERFLPDKAIDVIDEASSLLKSNSPRKLSRKDKLSRQIKRLAGRIDAAVEAENYQQAAEFKVQMRQL--ELQSDKLRNEVDSKPMLTEEYLRSAVSAMTNIPIDRLSLTQMRDLIQLEKRLSRSVLGQDEAIEQLARAIRRNKAGLSRQSGPLGSFIFLGPTGVGKTELARVLAREVFGGDDNLIKIDMSEFSERHTASRLIGAPAGYVGYDDGGKLTDKVRRQPYSVVLFDEIEKAHPDVLNLLLQILEDGKLSDSHGRTISFRQAIIILTSNVGAEQMVQDSELGFA-SSGQKKTSHTDRHNRNSRAALRELESFLRPELIGRFDGVITFKPLARSVVRKIFDNLTIDLIKAVERHEMTLDITPSTKRWLIDRGFDEQRGVRVLRRTIQSELADPLSDVLLSNKAKPGDILQAKIDKNKVMIDVKHA-----</t>
  </si>
  <si>
    <t>GC_00000204</t>
  </si>
  <si>
    <t>05V6V@bactNOG,COG0237@NOG</t>
  </si>
  <si>
    <t>Inherit from COG: Catalyzes the phosphorylation of the 3'-hydroxyl group of dephosphocoenzyme A to form coenzyme A (By similarity)</t>
  </si>
  <si>
    <t>MYTKVMTSQEKPAKILAFVGLPGAGKTEATNFVAAKGFPKIYGGGILYDEMRARGVEITPE--SQAEFRKQWRERDGKDVIVRRAAEQLHRLIDAGQHRLLFDGLYSWTEYKFLKHEFPGELIVAAIVAPKHLRHRRLATRPERPFTAEQANQRDWSEIEDIEKGGPIAIADYYLINDSDITALYAKINSLLSTTGFVNV----</t>
  </si>
  <si>
    <t>-----MNN--PNAKIIAFVGMPGAGKSSAVDYLTKKGYPKVYFGGVILQAVKDSGLEPTQA--NERMMREKLRQEEGPDVIVKRISRQLHDLINAGQRRIIADGLYSWTEYKYLKHEFPGEMSIVAILAPRHLRHHRLSNRPVRPLQPNESLERDWAEIENLEKGGPIAIADHYIINDGDLNNLYTQVDKELNSLHFYN-----</t>
  </si>
  <si>
    <t>-----MSEIPANIKIIAFVGLTGSGKSEAASYVINKGYPRVYFGGVILSAMKEAGID--WSEANERAFREDIRAREGKDFVVKHIIREIHNLINAGQRHIVADGLYTWTEYKALKREFSSALTVVAIVAPKRLRHHRLTTRSVRPLTVEEASSRDWAEIENLEKGGPIAIADYYVHNDSTIDSLHQQLDKICAIIHF-------</t>
  </si>
  <si>
    <t>-----MSEK-SEVKILAVVGMSGSGKSVVVDFLTKKGVPKVYFGGMIYKEMEHRGIQRTADGSSERQFREMIRETEGKDWVVRQVMGEIDNLIASGQKRIVLDGLYSWTEYKELKSKYPGLLTVVAIVVPKALRHFRVGKREERPFTLKEIQERDYTEVENIEKGGPIAMADYYILNDGSVAEMNEKMAEILTRMEF-------</t>
  </si>
  <si>
    <t>GC_00000205</t>
  </si>
  <si>
    <t>067VN@bactNOG,0EWGV@cloNOG,0NR2Q@firmNOG,COG0695@NOG</t>
  </si>
  <si>
    <t>067VN@bactNOG,0GI2W@delNOG,0HJ38@dproNOG,17FCZ@proNOG,COG0695@NOG</t>
  </si>
  <si>
    <t>067VN@bactNOG,0EVVK@cloNOG,0NR2Q@firmNOG,COG0695@NOG</t>
  </si>
  <si>
    <t>GC_00000206</t>
  </si>
  <si>
    <t>05C3P@bactNOG,0EPPW@cloNOG,0NE30@firmNOG,COG0154@NOG</t>
  </si>
  <si>
    <t>Allows the formation of correctly charged Gln-tRNA(Gln) through the transamidation of misacylated Glu-tRNA(Gln) in organisms which lack glutaminyl-tRNA synthetase. The reaction takes place in the presence of glutamine and ATP through an activated gamma-phospho-Glu-tRNA(Gln) (By similarity)</t>
  </si>
  <si>
    <t>-MKIIELVDRIKKGETTARAQVERSLARAQETEEYHALLSLTAERALQRADEIDEQIKKGEDPGVLAGVPFVVKDNYLAFGAPTTAAAKMLENFEAPVQATVVEKLEAAGAICIGKSNLDAFAHGGSTENSYFGATHNAVDQTKVAGGSSGGSAVVTALDVVPFALGTDTGGSIRQPASFNGVYGFKPTYGLSSRYGAVAMASSTDTMGCFARHADDVALVTSVMAGRDDKDMTTLPDYFEMQ-KTAGERLKIGLISEAMSDGVDAEVRANVNDFADKLRAAGHLVEDVDMPSLKYALAIYYIVVPAEVSSNLARYDGVRYGYRAEGVRTLAELYGRSRNEGFMTENKRRIMIGSYVLSSGFFDAYYLKAQKARTVLINEFNKLFEKYDFLLLPTAPTPAFGLGENTSDPVKMYLADVMTVPPSLAGLPAISVPAGNNSSGLPIGAQLVGPMKSDAKLIALAGDMEGENE-----</t>
  </si>
  <si>
    <t>04S9A@bacNOG,05C3P@bactNOG,0NE30@firmNOG,COG0154@NOG</t>
  </si>
  <si>
    <t>-MNIADVKSRIAEN--GAVTEIETAIKKAEESSGYNVFLHISRDRAIERAKKVD----SGEIKGSLAGVPFAVKDNFLHFDGATTAASRLLSNFTAPLQSEAIERLESEGAICVGSVNLDSFAHGGSTENSAFGVTKNAIDSTTVAGGSSGGSAVAVALDIVPFTLGTDTGGSIRQPASFNGVVGFKPTYGTVSRYGVIAMASSTDTIGVLSSNIKDTESVMSIISGEDKKDMTTLPDFFAPK-NIPNGKKKIAVIEEFITEGVDPGVRNVVENAIRVYEKSGYVIEKISLPMIKYALAIYYVVIPAEISSNLSRYDGIRYGNRAEGLMGLEEVYAKTRSNGFMPENKRRIMIGNYVLSSGYFDAYYQKAQKARTLLIKEFTKALDNYDALIGPVAPTPAFKIGSKSSDPLTMYLEDIMTVPASLAGLPSISVPAG-FSEGMPVGLQLIGKQKDDANILSLARILEETEK-----</t>
  </si>
  <si>
    <t>05C3P@bactNOG,0FJZ1@cyaNOG,COG0154@NOG</t>
  </si>
  <si>
    <t>-MKIAELVQQIAARKTTAREQVEASIAKAHSVEEYHALLSLTEERALARADEIDAKIANGEDAGVLAGVPFVVKDNYLAFGAPTTAASKMLEHFNAPLQATVVERLEAAGAICIGKSNMDAFAHGGSTENSAFGVTHNAVDTTKVAGGSSGGSAVVTAL----------------------------------------------------------------------------------LQ----------------------------------------------------------------------------------------------------------------------------------------------------------------------------------------------------------------------------------------</t>
  </si>
  <si>
    <t>--MIKDIVNKVKNQEVTVKEVVLEAIKKAEAVQDKNALIKLTKESALKKAEELDKKIKAGNKEGKLLGVPYVVKDNFLTLLDETTAASKMLEDFKAPLEATVIKKLEAEGAIYIGKSNLDAFAHGGSTENSFFGVTKNAFDNERVAGGSSGGSAVITALDVVPFALGSDTGGSIRQPASFNGVFGVKPTYGTVSRFGVVAMASSTDTIGCFSKTVEDSEIVMEIISGKDKKDMTTLDDFFKIE-TEPPKNKKIAIIKDFMTDAVDPEVLKITNDYIDRLKQAGHEVEEVSMPILKYTLAIYYVLIPAEVSSNLARYDGIRYGFRAES-NSLDELYGKSRDQGFMPENKRRILIGSFVLSSGFFDAYYLKAQKARTLLKQAFDDVLGKYDALIGPVSPTPAFKIGENTDDPIKMYLADIMTVPASLVGLPAMSVPAGKTSLGLPVNVQLIGKAKDDAKLMALAKSVEIQ-------</t>
  </si>
  <si>
    <t>-MKIADLHT-------SAVSLVKEALEKAKKYASHNIFISLNEDEALKKAAEIDQKIQNGEKVGRLAGVPYALKDNFLSKQGNTTAASKILSNLRSPIDSTTVAKLEAEGAIMIGRTNLDAFAHGSSTENSFFGPTHNAKDFERVAGGSSGGSAAAVALDIVPFATGTDTGGSIRQPASFNGVYGLKPTYGTISRYGVVAMASSTDVIGFFTQNPEDLDLLMSITSGQDEKDLTSLPDYYNETVVEAGAKKRIGVIKDFDNENVAPEIREGLKSQIEKLKADGHEIVELSMPVLKYALAVYYVVVPAEVASNLSRYDGIRYGYRSSEVHNIEEVFGLSRNDGFMPENKRRIMIGNFVLSSGFYDAYYLKAQKVRTLIIKAYAEAFEKCDYILTPVSPSPAFKLGEKVNDPVAMYLEDVMSVPINLAGLPSLAIPVNRDKDELPVGLQLIGPRRSDKNLLQFTKENFVWIRPSLFS</t>
  </si>
  <si>
    <t>MSKISDFIGK------SAVENVKEALRRAREIEEYNALLSLTEERALERAARVD----AGEISGRLAGVPFVVKDNFLAFGAPTTAASKMLENFNAPLQATAVEKLEAEGAICIGKANLDAFAHGGSTENSAFGPTKNAADETRVAGGSSGGSAVVTALDVVPFALGTDTGGSIRQPASFNGVVGIKPTYGAVSRYGVVAMASSTDTIGCFATNAEDTDLVMEIMAGRDDKDMTTLPDFWNNQ--PEFAKKKIGLVKQCMTDDVDAEVRQKTLDYAEKLKQLGYEIEEVDLSMMQHSLAMYYIIVPAELSSNLARYDGVRYGHRAAEVKTLAELYGRSRNEGFMTENKRRIMIGSFVLSSGFFDAYYMQAQKARTLLIDEFKKLFTEYDALLMPVAPTPAFKIGENASDPIKMYLADIMTVPASLAGLPAVSAPVGNSDEGLPIGVQLIGDYKSDKNLLKLVSEVEKI-------</t>
  </si>
  <si>
    <t>MSRISDFTGK------SAVENVKEALRRAREIEEYHALLSLTEERALERAELVD----KGEVSGRLSGVPFVVKDNFLAFGAPTTAAAKMLENFNAPLQATAVEKLEAEGAICIGKANLDAFAHGGSTENSAFGPTKNAADKTRVAGGSSGGSAVVTALDVVPFALGTDTGGSIRQPASFNGVVGVKSTYGAVSRYGVVAMASSTDTIGCFARNADDANLVMEIMAGRDDKDMTTLPDFWQSQ--PGFTKKKIGLVKQCMTDSVDAAVRQTTLDYAGKLKRLGYDVEEVDLSMMQHSLAMYYIIVPAEISSNLARYDGVRYGHRAAEVKTLAELYGRSRNEGFTMENKRRIMIGSFVLSSGFFDAYYMQAQKARTLLINEFKQLFAEYDALLMPVAPTPAFKLGENTNDPIKMYLADIMTVPASLAGLPAISVPAGSNDEGLPIGVQLIGDRQSDSNLLKLASEVEAA-------</t>
  </si>
  <si>
    <t>GC_00000207</t>
  </si>
  <si>
    <t>05CSX@bactNOG,1CHK4@therNOG,COG1288@NOG</t>
  </si>
  <si>
    <t>c4-dicarboxylate anaerobic carrier</t>
  </si>
  <si>
    <t>MVEKAKKVKK--KLRSP-----SAFTVLFVVIALMATLTWVIPSGSYMTKPDPNNSEKTVRIHGTYKEDSKVSTSVNDK-GETV------TTDV--RQGFWDAFISPVKGM------AEKLDVIVFVLILGGFLGVTMKTGALDATLGALLKKMQGKEKWLIPILMTFFAIGGTTYGMQEEAVAFYALIVPIMLAAGYNAMTAVMVIVLGGGVGVLGSTINPFSTGIAAGSADVPLGNVLGVQAVILVLCLAAAIAFTMRYAAKVKAGGYKDDVR--YKPATTTLD--MKNVPKFTAPRKAVMTVFAITFILMIVSLIPWED-FNITLFSDIYNHAKDLPIIGAILGVGHTVSFGNWYFNEISTLFLISTVIIAAIYY--REFQKENVFVVDTFLKGTADLLGVALIIAVATGVSVVMQNGAIQDTIIYWGESLLGHVGHGLVGVLAFLFYIPMTFVIPSSSGLAAATMPVLAPVAELVGANKEIIIVAFATASGLLNMIAPTIASLMGGLALAGVSYRTWLKRTAPIMVIFALISMAVILVYGAML</t>
  </si>
  <si>
    <t>MSEKTNKTKR--KWRMP-----SAFAIIFGITAFMAVLTWIVPSGAYDLNKDGT------PEAGTYRQVDKIRTEKDEKTGEEK------TVDV--RQGVYDVLKAPVQGTLRAENPDGAISVMLFVLILGGFLGIVMKTGALDAMFGSLVRKLKGKEIFIIPILMTFFAIGGTTYGMQEETVAFYALVVPLILAAGYNGLTAAMIIILGAGVGVLGSTINPFSTGTASNFAGVSIGDGLIPRLVILVLCLVTAIAATMMYASKVKAGKYTNDSRASLKEALTAKAGVSANVPEFTTRRKIIASIFGLTFLIMIISVIPWEGKFKITFFANIHTAIMN-SALGAILG-KTILPLGDWYFNELSTLFFTVALIIGAIHFWGKRTDDEDENLFGTFINGAKDLLAVALIIGFARGVSVIMMDGQIMSTIIHAGEELLRNVNAGFLPGLAFLVYLPLSFLVPSTSGLATASMPILAPLAEFAHLDKSFIVTAFATAAGVVNMIAPTVASVMGGLVLAKVSYGTWVKRTWWIMVAFSVISIAVMTVFAVL-</t>
  </si>
  <si>
    <t>MVAKPQKVKKQPKQKTPHTKKVSAFAVLFAIIGLMAALTWVIPSGKYNMIKDPNDPSQEIREAGTYQRIDKVEHIVDEETGEVT------TVDH--RQGLWDVFMAPIKGM------ADRLDVIIFVLILGGFLGITMKTGALDAALGGLLKKMNGKEIFLIPILMTLFAIGGTTYGMQEEAVAFYALIIPVMMAAGYNSMTAMMMIVLGGGVGVLASTVNPFSTGIAARTADVQLGNILWIQMLVLVVMLVLAILFVMNYAKKVKAGKYADDSS--VASTFKPIN--LNSVPEYNFKRQLIMGVFAVTFVIMIISLIPWSG-FKIDFFDVLHEFFAGVPVLSTMLGVNHNGALGTWYFNEISTLFLISTVVIAFIYR--KEFSKKNVSITDTFIKGSEDLLSVAVIIAVAAGVAIVMRAGGIEDTIIHWGEKGLTNFNGGLVGVLAYIFYLPLSFIIPSSSGLAAASMPIIAPVSELVGSNKETMVVAFANANGLLNMFAPTIASLMAGLTLSGVSYKTWIKRVTPLMVIFAIISLVAVFVMGMI-</t>
  </si>
  <si>
    <t>MVEKIKKAKQ--KLRSP-----SAFTILFVVIIIMAALTWVVPSGLYKTNEDGD------RIANSYHVVDKERTVTEEKDGKKE------EVKKHDQQGLWDVFTAPIKGM------SDKLDVIVFVMVLGGFLGVTMKTGALDASLGALLRKMKGKEKWLIPILMILFAIGGTTYGMQEETVAFYALVIPMMIAAGYNAMTGVMVIVLGAGTGVLGSTINPFSTGVAAKTADVKLGSVIPIMSIILVLCLIAAIVFTMRYAAKVKAGKYKEDVR--YKPATAALD--MTNVPKFTGPRKVVMSVFAITFVLMILSLIPWGS-WNITFFADMFEWAAGLPVIGAVLGVVHSAAFGDWYFNEITALFLISTIVITAIYY--KEFKKEGVFPVDTFIDGVKDILPVALIIAVATGVSVVMSNGEIQDTIISWGESLLKDAGGGVVGVLAYLFYLPMSFIVPSSSGLAAATMPVIAPIADLVGSSKEVMVAAFATASGLINMMAPTIASLMGGLALAGVSYRDWLKRSAPIMAIFAIISITVIAIFGAL-</t>
  </si>
  <si>
    <t>MVEKIKKTKQ--KLRSP-----SAFTILFVVIVIMAALTWVIPSGLYKTDDDGN------RIAGSYHVVNKDRTVKEKKDSKET------EVDKHDRQGLWDVFTAPIKGM------SDKLDVIVFVMVLGGFLGVTMKTGALDASLGALLRKMKGKEKWLIPILMTLFAIGGTTYGMQEETVAFYALVIPMMIAAGYNAMTGVMVIVLGAGTGVLGSTINPFSTGVAAKTADIKLGNVIPIMSIILVLCLIAAIIFTMRYAAKVKAGKYKEDVR--YKPATAALD--MTNVPKFTGPRKAVMGVFAITFVLMVLSLIPWGS-WEITLFADLFKWASELPIIGAVFGVVHSAAFGDWYFNEITALFLISTIVITAIYY--KEFKKEGVFPVDTFIDGVKDILPVALIIAVATGVSVVMANGEIQDTIISWGEALLKDAGGGVVGVLAYLFYLPMSFIVPSSSGLAAATMPVIAPIADLVGSSKEVMVAAFATASGLLNMMAPTIASLMGGLALAGVSYRDWLKRSAPIMAVFAIISVAVIAAFGAL-</t>
  </si>
  <si>
    <t>MVEKIKKAKQ--KLRSP-----SAFTILFVVIAIMAALTWIIPSGVYKTDNDGS------RVAGSYHVVEKDRTVKEKKDGKET------EVDKHDRQGLWDVFTAPIKGM------TNKLDVIVFVMVLGGFLGVTMKTGALDASLGALLRKMKGKEKWLIPILMTLFAIGGTTYGMQEETVAFYALVIPMMIAAGYNAMTGVMVIVLGAGTGVLGSTINPFSTGAAAATADIKLGNVIPIMSIILVLCLIAAIIFTMRYAAKVKAGKYKEDVR--YKPATAALD--MENIPKLTTPRKVVMGVFAITFILMVLSLIPWGS-WEITFFDDVFKRASDLPVIGAALGVVHSAAFGEWLFGEITTLFLISTIVITAIYY--KEFKKEGIFPVDTFIDGVKDILPVALIIAVATGVSVVMTNGEIQDTIISWGESLLKDAGGGVVGVLAYLFYLPMSFIVPSSSGLAAATMPVIAPIADLVGSSKEVMVAAFATASGLINMMAPTIASLMGGLALAGVSYRDWIKRSAPIMAVFAVISLVVIAIFGAL-</t>
  </si>
  <si>
    <t>GC_00000208</t>
  </si>
  <si>
    <t>04TUH@bacNOG,05C3F@bactNOG,0NMG4@firmNOG,COG0681@NOG</t>
  </si>
  <si>
    <t>Signal peptidase i</t>
  </si>
  <si>
    <t>-----------------MEASYLTRHPRLRDFLSFSGFVIAVLIGTLLLNAYVFRSFSVSGHSMDNTLADGDRLIINRIPVTMAQIQNKPYLPERGKVVVFVNPV--------YRPGA---PDRYIIKRVIAFPGERVVVKDGVLTVYNNKYPEGFHPDDSTRKNNV-GPKSPTSHSGE---WTVPEGSIFVAGDNRVGDNSFDSRSGLGFIPTYDIVGPVALRIFPLGNIDSF-------------</t>
  </si>
  <si>
    <t>05C3F@bactNOG,0NMG4@firmNOG,COG0681@NOG</t>
  </si>
  <si>
    <t>-----------------MNLSFTQRHPNVKDALNLVIFAICVAVGTIFINSFIFRTFSVVGPSMEPTMHTGDRLIVNRIPVTMSSLKNELYMPKRGEIIVFENPR--------YDSTSKSRNDQYIVKRVIAFPGERVVVKDGSLTVFNNQNPKGFNPDKDYAK----TLSTPTSGDFN---GEVPQGSIFVSGDHRNDNFSYDSRNGLGYIPMYRIVGPVSVRIWPLNKVGYFSS-----------</t>
  </si>
  <si>
    <t>05C3F@bactNOG,0EU6D@cloNOG,0NMG4@firmNOG,COG0681@NOG</t>
  </si>
  <si>
    <t>----------MAGIVKKMEASYLTRHPRVKDILNFIGFVLLVLIGTLLINTYVFRSFSVSGHSMDHTLADGDRLIVDRLPVTAALLKNKPYVPNRGQIIVFKNPR--------FLAGM---HDEFIVKRVIAFPGERVTVKDGTLTVYNREHPNGFHPDDEYRRGGV-GPQSPSSGDVD---TTVPEGVLFVAGDNRIGSSSYDSRTGLGFVPNHDVVGPVSVRLFPFSKITTF-------------</t>
  </si>
  <si>
    <t>---------------MENKVSFFKRYPIVKDFVNLIVFVACVILGTMFLNAYVFRSYNVVGHSMDNTLSENDRLIVNRLAVSMSHLSGKEYVPERGQIIVFLNGESSGKLTCSVDPTI---KDQYIIKRVIAFPGERVVVKDGKITVYNDQNPNGFDPDTTTRKSATDGPKANTSGEVD---ITVPDGEIFVVGDNREGTHSYDSRYGLGTIPYCRIIGPVLMRLYPFDHIRLF-------------</t>
  </si>
  <si>
    <t>MVSYLLIITHKTLIIETMDATFMDRHPKLQDGLGMVIFVVGVVIGTLLLNTFVFQTFNVEGASMETTMYTGDRLIVNRLPVTSSKLQNKNYTPKRGQVLVFKNPN--------FNASTG--KDEYIVKRVIAFAGERVTVKNGTVTVYNTENPDGFNPDTSVNKN---EPGQPTSGDVD---TTVPEGTIFVMGDHRQGSYSCDSRNCMGPIPLYDIVGPVSLRIFPFNKIRSF-------------</t>
  </si>
  <si>
    <t>----------------------MDRHPKLQDGLGMVIFVVGVVIGTILLNTFVFQTFNVEGASMETTMYTGDRLIVNRLPVTSSKLQNKNYIPKRGEIIVFKNPN--------FNASTG--KDEYIVKRIIAFAGERVTVKNGTVTVYNKENPNGFNPDTSVNKN---EPGQPTSGDVD---STVPDGTVFVMGDHRQGSYSCDSRNCMGPIPLYDIVGPVSLRIFPFNKIRSF-------------</t>
  </si>
  <si>
    <t>GC_00000210</t>
  </si>
  <si>
    <t>00D6W@actNOG,05CWF@bactNOG,COG2899@NOG</t>
  </si>
  <si>
    <t>integral membrane protein</t>
  </si>
  <si>
    <t>05CWF@bactNOG,COG2899@NOG</t>
  </si>
  <si>
    <t>05CWF@bactNOG,0QMR7@gproNOG,16QQA@proNOG,COG2899@NOG</t>
  </si>
  <si>
    <t>GC_00000211</t>
  </si>
  <si>
    <t>05CJD@bactNOG,0ENV4@cloNOG,0NDBH@firmNOG,COG1328@NOG</t>
  </si>
  <si>
    <t>(Anaerobic) ribonucleoside-triphosphate reductase</t>
  </si>
  <si>
    <t>05CJD@bactNOG,0GAV9@delNOG,0HC38@dproNOG,16T5N@proNOG,COG1328@NOG</t>
  </si>
  <si>
    <t>GC_00000212</t>
  </si>
  <si>
    <t>MPLIKSAVKRMKQTAKRRQRNIGIKRDIKSATKEFLANPSAATLSKAQSELDTAVKKGLLKKATVSRRKSALAKVAKAA-GVKLE---------------KKAAKPAASTKKTPAKKPAAKTTAKKAVAKTA</t>
  </si>
  <si>
    <t>MPIIKSAIKRVKQASKRRERNISIKKDIKSATKSFLAEPNSKNLSKAQSELDKAVKKNLLKKNTAARRKASLSRIAKQA-GVKLE------------------------SKKTASAK---------------</t>
  </si>
  <si>
    <t>MPLIKSAIKRMKQTAKRRERNLAIKRDVKLATKAFLANPSAESLSKAQSELDTAVKKGLLKKGTVSRRKAALVKVAKAA-GVKPTAKKTTKTAPVAKPTAKKPAAKAKTTTKTASTKPAAKKTKKADAKK--</t>
  </si>
  <si>
    <t>MPIIKSAQKRMRQALKRRERNVELKKNIKIALKELKANPSAENASKVQSAIDTAVKKNLLKKATGSRRKAAVSKLAKEA-GVKLV-------------------AKKEETKKAPAKKTATKKTTKKVEK---</t>
  </si>
  <si>
    <t>MPIIKSAKKAARQAVKRTAKNQQIKKFIKNALKAFKANPTAENLSKAQSEYDKAAKKGLIKKNTASRRKASLVKIAKTSNGAKAE------------TTAKKATAKKATAKKTVAKKTTAKKTTKKAA----</t>
  </si>
  <si>
    <t>MPIIKSAIKRAKQTLKRRERNISIKKDIKTAVKAFSAEPSAKTLAAAQSEIDTAVKKGLIKKNTAARRKSALSKIAKKA-GVTLEATK--------KPAAKPAAAKKTAAKKAPAKKPAAKKSEK-------</t>
  </si>
  <si>
    <t>MPIIKSAIKRAKQTLKRRERNIGIKKDIKTAVKAFSAAPSAKTLSAAQSEIDAAVKKGLIKKNTAARRKSALSKIAKKA-GVTLEAAKKPAVKP--AATKKPATAKKTTAKKAPAKKSAAKKTTK-------</t>
  </si>
  <si>
    <t>GC_00000213</t>
  </si>
  <si>
    <t>07QU4@bactNOG,0D3KX@chloNOG,COG0281@NOG</t>
  </si>
  <si>
    <t>malate dehydrogenase (Oxaloacetate-decarboxylating)</t>
  </si>
  <si>
    <t>GC_00000214</t>
  </si>
  <si>
    <t>05CCQ@bactNOG,0EP6A@cloNOG,0NECV@firmNOG,COG0740@NOG</t>
  </si>
  <si>
    <t>Cleaves peptides in various proteins in a process that requires ATP hydrolysis. Has a chymotrypsin-like activity. Plays a major role in the degradation of misfolded proteins (By similarity)</t>
  </si>
  <si>
    <t>MQKPTSYLVPTVIEKTHNGERAFDIYSRLLNERVIFLGEDVNEHTANLVVAQLLHLAYEDPNKDIKLYINSPGGSVYDGLAIYDTIQYIKPDVQTIGIGLQASMGAFLLSSGTKGKRVALPNSRIMIHQPSSGTQGKVTDQEITLRESIYLKQRLNEILSKNTGQDISKIEKDADRDYWMSAEEAKKYGLIDEVIFPSS-</t>
  </si>
  <si>
    <t>---MRSYLVPNVIVRTRDGERGYDIYSRLLEDRIIFLGEEVTEGSANTIVAQLLHLANEDPDKDIQLYINSPGGSVYDGLAIYDTMQYIKPDVQTIGIGLQASMGAFLLSSGAKGKRFVLPNARVMIHQPSSGTQGMVTDQEISLRESVRMKELLAKVIAKNTGQKLEKVKADMERDHWMSADEAVKYGLADEMIRRGR-</t>
  </si>
  <si>
    <t>MDKNKDYLIPTVIESSSYGERAYDIYSKLLKERIIFLGEDVNPHTANLVVAQLLFLASEDDSKDISLYINSPGGVVYDGLAIIDTMNFIKPDVATYGIGMQASMGAMLLSAGKKGKRYLLPNSYVMIHQPSSGASGKITDIEIDLNHSLELKKVLNDMLAKNTGKDPKTIEKDMDRDYWMNAKEAVKYGIADKVIGNL--</t>
  </si>
  <si>
    <t>05CCQ@bactNOG,0GAQ7@delNOG,0I2H3@eproNOG,16PDJ@proNOG,COG0740@NOG</t>
  </si>
  <si>
    <t>--MPKSYLIPTVVEKSADGERAFDIYSRLLNERIIFLGEDVNEHTANSVVAQLLHLAYVDPQADISLYINSPGGSVYDGMAIYDTMNFIKPDVATYGIGLQASMGAFLLSSGAKGKRFCLPHAKVMIHQPSSGTHGKVTDMEIDMKETLEVKEMLAKIMAKNTGQKLAKVKSDMERDYWMTPDEAVKYGLIDKVLTKLS-</t>
  </si>
  <si>
    <t>MNKPSNYLVPTVVEKSFDGERAYDIYSRLLKDRIVFLGDEVNSTTANLIVAQLLFLDSQD-HTDISFYINSPGGSVYDGLAILDTMRLVKSDVATYGVGLQASMGAVLLACGAKGKRYMLPHAKTMIHQPSSGTRGKVTDMEIDLKESLAVKDELVKIMAKATGQKSAKLRQDMERDYWMSPAEAKSYGIIDRIVGE---</t>
  </si>
  <si>
    <t>MNSPKSYLIPTVIEKSADGERAFDIYSRLLNERIIFLGEEVNEHTANSVVAQLLHLAYVDPEADISLYINSPGGSVYDGMAIYDTMNFIKPDVATYGIGLQASMGAFLLSSGAKGKRFCLPHAKVMIHQPSSGTRGKVTDMEIDLKETLEVKEMLAKIMAKNTGQKLAKVKTDMERDYWMSPQEAVKYGLVDKVLSKLS-</t>
  </si>
  <si>
    <t>GC_00000215</t>
  </si>
  <si>
    <t>06PMH@bactNOG,0QFAV@fusoNOG,COG0834@NOG</t>
  </si>
  <si>
    <t>Extracellular solute-binding protein family 3</t>
  </si>
  <si>
    <t>---------------------------------------------MATCLFVAAFLAMISWMLYDILQRDSSISNDTD-------VLVMGTNATFKPFEYKDGGQVVGFDVELAQAIAKDMGKELKIEDMSFDGLLPALESGQIDMAVAGMSVTSEREKNALFSDPYYQASQRIIVPK-NSKIANKYQLEHKKIAVQLGTTGDQAASKIKGAQVVQFPAAPNALQELAAGKVDAAVIDDAPAKQYVSGFPSLKIINTPLSSESYAIAFKKGNTELAEHANKTIANMKADGRYQALLQKHFGTAKEQTP----</t>
  </si>
  <si>
    <t>06PMH@bactNOG,1ANKU@spiNOG,COG0834@NOG</t>
  </si>
  <si>
    <t>06PMH@bactNOG,1CG4T@therNOG,COG0834@NOG</t>
  </si>
  <si>
    <t>----------------------------------MHNPKRNPVRIIKNLLILTGCVAAFFWMFFDILKRETVVSHDAS-------ILVMGTNATFKPFEYKEGGQVVGFDVDLAREIAKDLGAELKIEDMSFDGLLPALEGGRIDIAVAGMSVTEERAKNALFSEPYYQATQRIIVPE-DSKIFNKSGLIGKKIGVQLGTTGDILASEIKGAKVIQFPAAPNVLQELASGRVDAVILDDAPANQYIVAFPGLKILGSAIGNESYAIAMKKSNHSLKEKVDQTINRMKEDGRMDALLRKYFGESR--------</t>
  </si>
  <si>
    <t>06PMH@bactNOG,0F7J7@cloNOG,0P6X4@firmNOG,COG0834@NOG</t>
  </si>
  <si>
    <t>GC_00000216</t>
  </si>
  <si>
    <t>05D0T@bactNOG,09BE3@bctoNOG,0FWT1@cytNOG,COG0130@NOG</t>
  </si>
  <si>
    <t>Responsible for synthesis of pseudouridine from uracil- 55 in the psi GC loop of transfer RNAs (By similarity)</t>
  </si>
  <si>
    <t>02FC1@aquNOG,05D0T@bactNOG,COG0130@NOG</t>
  </si>
  <si>
    <t>05D0T@bactNOG,09BE3@bctoNOG,COG0130@NOG</t>
  </si>
  <si>
    <t>GC_00000217</t>
  </si>
  <si>
    <t>05C2R@bactNOG,0ENMR@cloNOG,0ND4M@firmNOG,COG0608@NOG</t>
  </si>
  <si>
    <t>Single-stranded-DNA-specific exonuclease (RecJ)</t>
  </si>
  <si>
    <t>-----MTLFEQILTARGLTTRAAREAFLHPDYAAVKHDPFLLPDMEKAVARLKRARERDEKIVIYGDYDIDGLSATALLLDAFGKFGFEDVDAFIPNRFVEGYGMTMGAVDKVRDMGADLIVTVDTGSLCHAEIAYATSLGIDTVVTDHHNVAETPPPSVAAVNPKFPGHTYPFRDLCGAGVAFKLVQALQTELDGLPDGYEKWLLDLVALGTVCDIVTLADENRANVYWGLQVLKKQQRPGLKALMAVAGVEPEQVNARHLGFGLGPRMNAAGRLETAQHALDMLVARDGLAALEASEKLEELNGKRRGIQDAIFEEACVQAEQLAGDRVLVVSSDGWNHGVIGIVASKLVEKYKKPVFIIGE-RGEGATGSARSFGDFSAADAVRAADDIIIKGGGHGAAAGVTLATEKIGDFRRRVNEFYDSLQLTNQERYLLPRADVEIDDFSEIDEELVANLAKMEPFGNGNPEPVLKITRASVLSMRRM-----------------------------------------------------------------------</t>
  </si>
  <si>
    <t>-----MTLFEKILAARGLTTRAAREEFLHPNYASVKHDPFLLPDMRKAVDRLKKAHAKGEKIVIYGDYDIDGLSATAILLDAFGKFGFKEVGAFIPNRFVEGYGMTMGAVDKVRNMGADLIVTVDTGSLCHAEIEYASSLGIDTVVTDHHNVAETPPPSVAAVNPKFPGHKYPFRDLCGAGVAFKLVQALQTELDGLPDGYEKWLLDLVALGTVCDIVTLADENRANVYWGLEVLKKQRRPGLKALMSVAGIEPEKVNARHLGFGLGPRMNAAGRLETAQYALDMLTASDGLEALEASEKLEELNIKRRSIQDEIFDEACQQADNMTDDRVLVVNSGNWNHGVIGIVASKLVEKYEKPVFIIGE-RGDEATGSARSFGDFSAADAVRAADDIIIKGGGHGAAAGVTLATERIDDFRRRVNEFYDSLQLKNQELYLLPRADVEIDDFSEINEELIDNLAKMEPFGNGNAEPILKITKATVLNVRRMGVDGQHVKLTLRDKNDVALQMLAFNVPEEFFREVGDEVSAWFQPTVNEWQGMKSVEGRLLHLA--------</t>
  </si>
  <si>
    <t>GC_00000218</t>
  </si>
  <si>
    <t>05C8T@bactNOG,0D1A4@chloNOG,COG0495@NOG</t>
  </si>
  <si>
    <t>---------------------------------------MRHYNPSEIEPKWQQIWADDQRYHTN-ESSAKPKYYVTGMFPYPSGAGMHTGHFMEHSIVDAVARFRRALGYNVMYPIGWDSFGLPAENYAIKTGRKPRETTADNIANFKKQLRSVGASIDWSREINTSDPEYYKWTQWIFTKLFEKDLAYQKESLQWWCPKDKTVLANEQVIDGKCWRCDSVVVKKSMKQWFFRITAYAEQLLAELPEMDWPDKIKIAQTNWIGKSEGAEITFQVD--------------------------------------------------------------------------------------------GSDDT---------------ITVFSTRPDTIFGATFLVLAPEHPLARTLLTDETRELVENYINDAVKKSEIERSNDTKEKTGVFSGSYAINPATGQKIPIWIADYVLGGYGTGAVMGVPAHDDRDFAFAEKFELPVVEVIERPEDDIDTDACYHGEGVLVNSGAFDGTRSEDAREQIVAWLEQEGKGKSQITYKMRDWLISRQRYWGAPIPIIYCPEHGTIPVPESDLPVLLPDVDDFQPRGDGKSVLAAQEDWVQT--------TCPVCGS--------PARRETDTMDGYACSSWYLLRYTDPHNAQQAWAPDKANYWAPLDMYVGGDHATAHLLYVRFWTHVFRELGLTDFAEPVKKLVYHGLIQAEDGRKMSKSLGNVVDPLEVINAGYGADALRTFELFLGPINENSSWNSRGIAGVYRFLNRLWTLVQEFDDSDK--------------------------------------------------TGKSDTQKLDTIINSTTKKVTDDIHRLSFNTAIAALMECVNDLYKLKVA---GYSEDWRPHLKTLVQLVQPFAPHMAAELWQQLGETSQLDFAAWPVWDNAKIASDSLLIIVQVNGKLRAKLEVAADASEEQIKNLALTDANVQKFVPAEP-KKIIYVKG-KLVNIVA-</t>
  </si>
  <si>
    <t>04RBG@bacNOG,05C8T@bactNOG,0NDFS@firmNOG,COG0495@NOG</t>
  </si>
  <si>
    <t>---------------------------------------MKRYNPIEVEKKWRQIWDENETYKVDLNDDSRKKYYSFSMLPGITGAGIHIGHGRTYQFSDIKVRAKRQQGYNAYHPIGWDSFGLPVENYAIKVGKTPRVAHDEAKIHFKEQLKRLGFSYDWTKEISTADPEYYKWTQWIFTQLYKHDLAYQKEQPQWWCETDNTVLANEQVEGGKCWRCGNPVTKKNLKQWFFRITAYADEILDATDDLDWTEMVKTMQKNWIGRSVGAEVNFTLDLIASDSLKFTPDLAEKIISGKKTNTIRYEAKKLKIGDIADAMVRDGEKVSSFGYIKIANIRQLPLRDIPNDASGHEHYSDDNEKLLSFRKFYGEEVSLDDIFTVYDFEYLPPIKVFTTRPDTLFGATYLALAPEHKLVPKLLNNYTREKIEEYIKGSQQKTDIER-QENKEKTGVFTGSYAINPVNGKKLPIWVADYVLGSYGTGAVMAVPAHDERDFAFAEKFDLPIIQVVDKPENSADI-GCYTGEGELINSGQFDGTRSEDAREQIVAWLEQQGAGQSKTTYKMRDWLISRQRYWGAPIPIVHVDGRAPIAVADECLPVVLPEVEDFKPTGGNTSVLAQVDDWVRVWVDVETSKTVPITDPKPEGNNWVKGRRETDTLDGYACSSWYFLRYLDPHNDKQAWDPERINHWMPVDYYNGADHAVAHLLYSRFWMRFFYKLGLVPTPEPFKRMMYNAYIMAPDGQKMSKSKGNVIDPMEIMDSGYGADALRVYEMFIAPYDMDAPWDTRGVPGSYRFLNRIWNLVQEYIDSSDTER-----------------------------------------------SNPKYDTEILRIANLVAKKVTEDIRDEKFNTAVSFMMETVNNLYKIKENYCITKSEPWRIALENLLMVLAPFAPHITEELWYQIGHKSTIHIDNWPSWNDDLLKSDQTTIIIQVNGKVRARLECNRGLSKDEVETMAFANGHVMSFIKGKQNIKNVYIPD-KILNIVVK</t>
  </si>
  <si>
    <t>05C8T@bactNOG,1AMHI@spiNOG,COG0495@NOG</t>
  </si>
  <si>
    <t>---------------------------------------MKRYNPSEIEPKWQQIWADDARCHAV-DFGDKPKYYITGMFPYPSGAGMHAGHFLEHSIVDAVARFRRALGYNVLYPMGWDSFGLPAENYAIKTGRSPKQTVPENIANFKNQLQRVGASIDWTREINTSDPAYYKWTQWIFTKLFERGLAYQKDSLQWWCPKDKTVLANEQVIDGKCWRCDSVVIKKPMKQWFFKITAYADELLAELPEMDWPDKIKIAQRNWIGKSEGAEVNFLIDCKPSDSLKFTPELAEKIKAGAKTNTIRLGAKNLAAGDVAELMSRDGNVVESFGYAKITNVQKMPLKKVPNNMPGHESYHDNGEKLADFQKFYGNDVTLDSVVAVYDFEYIPPITVFTTRPDTIFGATYLVLAPEHPLARMLVDGDTQAAVNAYIDEAVKKTEIDRTNDTKGKTGVFTGSYAVNPANGEKMPIWVADYVLGGYGTGAVMGVPAHDERDFAFAEKFELPVVEVIERPEDDASTEQCYHGEGILVNSGAFDGARSEDAREQIVAWLEQEGVGCAKTTYKMRDWLISRQRYWGAPIPIVHCPIDGVVAVPEHDLPVLLPDVDDFVPRGDGKSVLAAQEDWVHT--------TCPKCGG--------PAMRETDTMDGYACSSWYLLRYTDPHDDQCAWGTKQVNYWAPVDMYVGGDHATAHLLYVRFWTHVFRDLGLTEFAEPVKRLVYHGLIQAEDGRKMSKSLGNVVDPLDVIDQGYGADALRTFELFLGPITENSSWSSRGIAGVYRFLNRLWTLVQEYDESDK--------------------------------------------------SAQVNVKKLDSLTHATIKKVTDDIYRLSFNTAIA---------------------------------------------------------------------------------------------------------------------------------------</t>
  </si>
  <si>
    <t>---------------------------------------MERYNPLRIEQKWQKIWAEQETYKAE-ENSDKPKKYLAEMFPYPSGAGLHVGHVRNFSIVDALARFYSQNGYNVLRPFGYDTFGLPAENYAIKTGVSPKEATRINTENFRKQAQRLGFAIDWSREINTSDPEYYRWTQWCFLQLFKNGLAYQKESYQWWCPNDQTVLANEQVENGHCWRCGTEVEKKKMKQWFFKITDYADRLLADVDSLDWPEKIKTMQKNWIGKSVGSEVIFQVA--------------------------------------------------------------------------------------------DSAHQ---------------IKVFTTRIDTIFGATFLVLAPEHPLALELATEDQKAEVAEYAKNAIKKSEIER-QENKEKTGVFTGSFAINPVTGAKMPIYVADYVLIGYGEGAVMAVPAHDERDQAFAEKYGLEVKTVIDENE-------------ILINSGDYTGLTSEEAKAKITADLEKDQIATPRTTYRMRDWLISRQRYWGCPIPIAYDKDGNPHAIPEDQLPVVLPDITDYKPDSSGRSALAKAEDWKKV--------I--INGE--------EMTRETDTLDGYACSSWYLWRYTSPHDKEHAWDQEAVKYWAPTDIYVGGDHAVAHLLYVRFWAMFFHDLGLLPFEEPVKKLLYNGYINAPDGKKMSKSKGNVIDPLDVIDSGYGADTLRTYELFIGPYNEDAAWSTKAIGGVYRFLNRCFNLV--YLENT---------------------------------------------------TTKVDDETNLMARHKTIKKATDDMNRANFNTVVAALMEFVNHLYK---------NGAAQADLIVLARLLYPFAPHLASEMLETLEADFT-----WPTYDESALVSETVEFIIQVNGKVRAKLQLPTDISKEEIQKLALADENVQKYLSGEP-RKIIFPPNTHLVSIVA-</t>
  </si>
  <si>
    <t>---------------------------------------MRRYNPTEIEQKWQNKWEADGTYAVDFNDTTRPKYYSLSMLPGITGAGIHIGHGRTFQFADIKARFKRQQGYNVYHPIGWDSFGLPVENYAIKVGKTPRVAHDEAKVHFKEQLKRLGFSYDWTKEISTADPEYYKWTQWIFAQLYKHDLAYQKEQPQWWCETDNTVLANEQVEGGKCWRCGNPVTKRNLKQWFFRITAYADEILEATDALDWTEMVKTMQKNWIGRSVGAEVEFAVS--------------------------------------------------------------------------------------------GQDSK---------------ITVFTTRPDTLFGATYVALAPEHPLISQLVNSDTREKVEAYIQASQQKSDVER-QENKEKTGVFTGSYVINPVNGQKLPIWVADYVLGGYGTGAVMAVPAHDERDFAFAEKFDLPIVQVIDKPEHSADA-GCYSGEGELINSGQFNGIRSEDAREQIVAWLEQQNSGRSKTTYKMRDWLISRQRYWGAPIPIVHVDGRTPIAVADECLPVILPEVENFKPTGGNTSVLAQVDNWVRVWVDVETGKTVPITENKPDGDNWVEGRRETDTLDGYACSSWYFLRYLDPHNDNEAWNPERINHWMPVDYYNGADHAVAHLLYSRFWMRFFYKLGLVPTPEPFKRMMYNAYIMAPDGQKMSKSKGNVIDPMEIMDSGYGADALRVYEMFIAPYDMDAPWDPRGVPGTYRFLNRAWNLVQEFVDKNPNNSLD---------------------------------------------ANEKTTQELLRLTHLTIKKVTRDIEDEKFNTAVASMMEMVNGLYKIKESHGIDMSDEWRFALESLIQILAPFAPHITEELWHEMGHNDMVHVGHWPKWDEKYLKSSVMTIIVQVNGKLRAKLELSSDMDKQGVEAAALADENVQKFTNNKPPKKMVYVPG-KLVNIVV-</t>
  </si>
  <si>
    <t>MKNYSRVCLALQSLNLHRKCAYVKETPFFEAEFFDIITGMKRYNPTEIEKKWQDKWEADGTYVTNLSDTTRPKYYSLSMLPGITGAGIHIGHGRTFQFADIKARLKRQQGYNVYHPIGWDSFGLPVENYAIKVGKTPRVAHDEAKAHFIAQLKRLGFSYDWSKEISTADPEYYKWTQWIFTQLYKHDLAYQKEQPQWWCDTDNTVLANEQVEGGKCWRCGNPVTKRNLKQWFFRITAYADEILEATDDLDWTEMVKTMQKNWIGRSVGAEVEFAVE--------------------------------------------------------------------------------------------GRDDV---------------ITVFTTRPDTLFGATYVALAPEHPLVSRLVNADTRAKVEAYIQAAQQKSDVER-QENKDKTGVFTGSYAINPVNGQKVPIWVADYILGGYGTGAIMAVPAHDERDLEFAEKFDLPVVQVIEKPENSADA-GCYTGEGELINSGDFDGLRSEEAREQVVAWLEQQGLGRSKTTYKMRDWLISRQRYWGAPIPIVHVDGYAPIAVADECLPVILPEVENFKPTGGNTSVLAQVDDWVRVWVDVETGKTLPITEPKPAGDSWHEGRRETDTLDGYACSSWYFLRYLDPHNDAQAWDPELINHWMPVDYYNGADHAVAHLLYSRFWMRFFYKLGLVPTPEPFKRMMYNAYIMAPDGQKMSKSKGNVIDPMEIMDSGYGADALRVYEMFIAPYDMDAPWDPRGVPGTYRFLNRVWNLVQEFVVADTSPSSARVHSSLASPLEMSRERSAETSAPRERSTASVGGGDVSTDPSLSDPSSSTDSSELLRLTHLTIKKVTRDIEDEKFNTAVAAMMEMVNGLYKFKETHGIQSSETWRFSLESLLQILAPFAPHITEELWHELGRTDTIHVDHWPKWDDKHLTSDTMTIIVQVNGKLRAKLELPADADKDAIEQAALANENVIKFTSNKPPKKVIYVPK-KLVNIVV-</t>
  </si>
  <si>
    <t>-----------------------------MSGIFAIITDMKRYNPTEIEKKWQDKWEADGTYVADLSDTTRPKYYSLSMLPGITGAGIHIGHGRTFQFADIKARLKRQQGYNVYHPIGWDSFGLPVENYAIKVGKTPRVAHDEAKAHFIAQLKRLGFSYDWSKEISTADPEYYKWTQWIFTQLYKHDLAYQKEQPQWWCDTDNTVLANEQVEGGKCWRCGNPVTKRNLKQWFFRITAYADEILEATDDLYWTEMVKTMQKNWIGRSVGAEVDFVVN--------------------------------------------------------------------------------------------GQDAI---------------ITVFTTRPDTLFGSSYVALAPEHPLVSQLVNADTCAKVEAYVQAAQQKSDVER-QENKDKSGVFTGSYAINPVNGQKLPIWVADYVLSGYGTGAVMAVPAHDERDFAFAEKFDLPIVQVVDKPEDSADI-GCYTGEGELINSGQFDGTRSEDAREQIVAWLEQQGSGRGKTTYKMRDWLISRQRYWGAPIPMVHVDGFEPIAVADECLPVILPEVENFKPTGGNTSVLAQVDDWVRVWVDVETGKTVPITESKPVGDNWREGRRETDTLDGYACSSWYFLRYLDPHNDAQAWDPERIDHWMPVDYYNGADHAVAHLLYSRFWMRFFYKLGLVPTPEPFKRMMYNAYIMAPDGQKMSKSKGNVIDPMEIMDSGYGADALRVYEMFIAPYDMDAPWDPRGVPGTYRFLNRVWNVVQEFVAAPE--------------------------------------------------STSEDDQELLRLTHSTIKKVTRDIEDEKFNTAVAAMMEMVNGLYKFKESHSMQASGTWRFTLESLLQILAPFAPHITEELWRELGHTDTIHVNHWPKWDEKYLKSDTMTIIVQVNGKLRSKLKLPVDTDRQGVEAVALADENVQKFTNNKPPKKMVYVPG-KLVNIVV-</t>
  </si>
  <si>
    <t>GC_00000219</t>
  </si>
  <si>
    <t>08ZBM@bactNOG,0ESME@cloNOG,0NIEK@firmNOG,COG0571@NOG</t>
  </si>
  <si>
    <t>Digests double-stranded RNA. Involved in the processing of primary rRNA transcript to yield the immediate precursors to the large and small rRNAs (23S and 16S). Also processes some mRNAs, and tRNAs when they are encoded in the rRNA operon (By similarity)</t>
  </si>
  <si>
    <t>---MSGMPTGP--------------------------------------------------YQDWAKQKLGFEYNDIQLLITALTHRSYVNEHKKSVSEHNERLEFLGDAVLELVVTDYLYKHYDEPEGILTSWRAALVNTTSNAKSGEELGYEPLVRMSRGEKHGSERARHQILANAYEAVIGSIYLERGYDAAAAFIEKHTISKLDGILESGSWRDPKSHLQEISQRVDGATPVYKVIAEDGPDHDKVFTLGAYVGDKLMGKGIGPSKQTAQQQAARAALEEYKKQQ--------------</t>
  </si>
  <si>
    <t>08ZBM@bactNOG,0D2J6@chloNOG,COG0571@NOG</t>
  </si>
  <si>
    <t>---MSGMDKTP--------------------------------------------------YREFARDKLGFEFENIDILITALTHRSYVNEHRKSVNEHNERLEFLGDAVLELVVTDFLFKNYVQSEGILTSWRAALVRTESIGSAGDKLGYEPLLRMSRGEKHGSDRARQQILANAFEAVTGAIYLEKGYEFAEKFISKHILVKLDKIIEEGSWRDPKSHLQEVSQRIDNLTPQYKVLDEIGPDHDKLFTIGVFVGEKMMGKGCGPSKQLGQQQAARAALKLYNDISNVS-----------</t>
  </si>
  <si>
    <t>------MPTGP--------------------------------------------------YQDWAKQKLGFEYNDIQLLITALTHRSYVNEHRKSVSEHNERLEFLGDAVLELVVTDYLFQHYSEPEGILTSWRAALVNTISNAESGKELGYEALIRMSKGEKHGSDRARRQILANAYEAVIGSIYLERGYDDAAAFIQKHTIVKLDKILADGSWRDPKSHLQEISQQVDSATPVYKVISEEGPDHDKVFTLGAYVNDRLMGKGIGSSKQSAQQEAARAALKAYAKQNSAKLD---------</t>
  </si>
  <si>
    <t>MKNASSIQKIPKKVVMEQEVNLADYQINIADIRQHIDEVAINKTKKQPQNAEEFTADTKALYADFAKEKMGIEFKDISLFITALTHRSYVNEHKKSHIEHNERLEFLGDAILELVTSDFLYRNFTEPEGIMTAWRSALVRTESIGRASTEIGYLHLIRLSKGEKLGSDRTHASIIADCFEAVTGAIYLDQGYLRAKQFIYQHILTKMDEIIVNESWRDSKSYLQELAQKTDGATPQYHVIKEEGPDHDRVFSVNVVVAGHIRGTGSGHSKQEAQSNAATEGIKYYKKHLGNQLPATGRLTLRK</t>
  </si>
  <si>
    <t>08ZBM@bactNOG,0NIEK@firmNOG,0X2WR@negNOG,COG0571@NOG</t>
  </si>
  <si>
    <t>---MNGMNTAP--------------------------------------------------YQDFAREKLGFEFTNLDLLITALTHRSYVNEHRKSVHHHNERLEFLGDAVLELAVTEYLFTHFSEPEGILTAWRAALVRTESIGDAGDKLGYGPLIRMSKGEKNGSERAHLQILANAFEAVIGAIYLERGFDDARDFIHKHIIVKLDGILESGSWRDPKSYLQEISQRVDNQTPVYKVLSEEGPDHDKVFTLGVFVGDNMMGRGIGPSKQVAQQQAARAAIAKYKESGEK------------</t>
  </si>
  <si>
    <t>---MSGMNTAP--------------------------------------------------YQDFARKNLGFEFNNLGLLITALTHRSYVNEHRNSVHEHNERLEFLGDAVLELAVTEYLFTHFSEPEGILTAWRAALVRTESIGDAGDKLGYGPLIRMSKGEKNGSDRAHLQILANAFEAVIGAIYLERGFDDARDFIHKHIIVKLDGILESGSWRDPKSYLQEISQRVDNQTPVYKVLGEEGPDHDKVFTLGVFVGETMMGRGTGPSKQVAQQQAARAAIAKYKESGEK------------</t>
  </si>
  <si>
    <t>---MSGMNTTP--------------------------------------------------YQEFAREKLGFEFTNLDLLITALTHRSYVNEHRKSVHHHNERLEFLGDAVLELAVTEYLFTHFSEPEGILTAWRAALVRTESIGDAGDKLGYGPLIRMSKGEKNGSERAHLQILANAFEAVIGAIYLERGFDDARDFIHKHIIVKLDGILESGSWRDPKSYLQEISQRVDNQTPVYKVLSEEGPDHDKVFTLGVFVGDNMMGRGIGPSKQVAQQQAARAAIAKYKESGEK------------</t>
  </si>
  <si>
    <t>GC_00000222</t>
  </si>
  <si>
    <t>05C4R@bactNOG,0ENU4@cloNOG,0NDZU@firmNOG,COG0210@NOG</t>
  </si>
  <si>
    <t>ATP-dependent DNA helicase pcra</t>
  </si>
  <si>
    <t>---MSVMDIFDGLNDAQKAAVAYTDGPLLVLAGAGSGKTKTLTHRIAYLLTHERVWPNEILAVTFTNKAAREMRERLAVLIDQP-NTRQFMPWMGTFHGICVRILRRDGPAIGVPSNFIIYDEADRQGLIKQAMKQLSIA-PDKIKPRSVSAAISNAKNDLLTPDDY-AAAAQYPNQQHIAKIYDMYEQLRSEAGALDFDDLLIETVRLLRDASEIRQKYRQYFKHILIDEYQDTNAAQYAIVKYLVNDARNICVVGDDWQSIYSWRGADFKNILNFERDFSGAKVIKLEQNYRSTGAILEAAQKVITKNVERTDKKLWTAAGNGAPVQVQAVRDESEEAYVVASRIAAQTSIGARRYGDFAVLYRTNAQSFAFERAFMQQRIPYQLVGGVRFYDRKEIKDIIAYLRLLYQPNDRMSFSRIANVPARGIGATSLEKFLRWQNDNNMDIIASLVNVEQTSVLTPRAKKSLLRLGEILRELQALVLSDTSPSDIIEKLIEKIAYRDYVMDGTPQAEERDDNLSVLIADAKSFATLPDFLEEAALMSSVDQQSDGEKVTLMTLHAAKGLEFPVVFMVGMEDGLFPSERALEEG-PRNLEEERRLCYVGMTRAREELYLLYAQSRAQFGLRSYNQPSRFLDDMGMGLFAVE--------------------------PNAIDSNPAYN-DFDEPVMNYDIGDRVRSLQFGDGEIIDIDGLAVSVKFDNGAVKKLNVEYARLEKL--</t>
  </si>
  <si>
    <t>05C4R@bactNOG,0GASA@delNOG,0HC1V@dproNOG,16PI1@proNOG,COG0210@NOG</t>
  </si>
  <si>
    <t>DNA helicase</t>
  </si>
  <si>
    <t>--------MSDKLNPAQQKAVETTEGPLLILAGAGSGKTKTLTHRIAYIISRGLAWPSQILAVTFTNKAAREMRERLGSMLNQDYTQRNFMPWMGTFHGICVKILRIEGGVINIPSNFVIYDESDKKGVVKQAMKSLNIT-DKQIKASAASGIISAEKNKMNTPEIV-IANARFPYQQQIGEIYKMYEKLKRESNALDFDDLLLETVNLLKNHPEVRKKWQDHFKYIMIDEYQDTNAAQYLIVSLLTNDKKNICVVGDDWQSIYSWRGADFRNILNFEKDFSGAQIIKLEQNYRNTGAILEAAQNVITKNNQRTDKKIWTAGNQGDPVEVYGALDDKSEAAWIANIISNKVESGEYNFDDFAILYRTNSQSYTIEQALNQRSIPLNIVGGTRFFDRAVIKDIMAYVRLCYQPNDMSSFMRIANVPSRGVGSTSLAKFISWQGQTEMDIISALKQSGEATTITARARNALQELGCKLQIIRSEILNNTAPSDILEKVIDKTGYRDYILDGSPQAEDNNEYLKTLIDESRPYADIETYLEEVSLMSSSDLQSEKGYVTLMTLHAAKGLEFPVVFMSGMEEGILPHSRTLDGN-PDDLEEERRLCYVGMTRARERLYLSHSASRYQFNQRKYNDPSRFLCDAGLFIVNNE--------------------------SQEEAYVESYD-TFYD-DINLEIGARVKSAVFGVGTVEDIDGMAVQVRFDSGQSKKLNIEYAQLEIIT-</t>
  </si>
  <si>
    <t>------MDVLEGLNDAQKQAVETTTGPLLVLAGAGSGKTKTLTHRIAYLLTHERIWPNEILAVTFTNKAAREMRERLAHLAGQE-NSRHFMPWMGTFHSICARILRMDGEHIGVPHNFIIYDEDDRQGLIKQAMKRLSIS-TDKVKPRAVSSAISNAKNDLLTPDEY-AADAGYPFQQSVAKIYDTYERMRSEAGALDFDDLLIETVRLLRDTPDVRSKYRQRFKHILIDEYQDTNTAQYAIARFLVNDARNICVVGDDWQSIYSWRGADFKNILNFERDFPGATVVKLEQNYRSTGAILDAAQQVISKNLERTDKVLWTNRGHGAPVQIQAAADESEEAYIVANQIMMQTSVGARDFGDFAVLYRTNAQSFAFERAFIQRRIPYQLVGGVRFYDRKEVKDIIAYLRLLYQPNDRISFNRIVNVPTRGLGATSVEKFLLWQAETGMSIVEALENVDQTSKLTPRAKNAFMQLGDMLNTLQARVMSNVNPSEIIEQLIERTGYRDYVLDGTPQAEEREANLGVLAADAQAFATLSDFLEEVVLMSTADQANDAAKVTLMTLHAAKGLEFPVVFMAGMEDGLFPSERALEED-LRSLEEERRLCYVGMTRARQELYLTYAQSRQQFGQRSYRTPSRFLEDMGTDIFEQQ---------------------------PARPPRPRYN-EFNEFVIDYDIGDRVRSPQFGAGEIVDIDGLAVSVTFENGVTKKLNVEYARLEKLA-</t>
  </si>
  <si>
    <t>--------MTYGLNDQQKEAVLILEGPLLILAGAGSGKTKTLTHRIAYLLHETDITSDEILAVTFTNKAAKEMRMRLAELLNRNPDSYSFMPYMGTFHGICVRLLREDGESIGIPSNFVIYDESDKQGLIKSVAKKLGIKLDSGLKARTVASMISSAKNEAMSVKQY-AELAYGDVQKKVARIYKEYEISKNMSKALDFDDILLEALRMFERSTAIRKKWQKKFRHIMIDEYQDTNNVQYRLIKLLVNEKRNICVVGDDWQSIYSWRGADFRNILNFEHDFTGAKVIKLEQNYRSTGSILKGAASVINKNKNRTTKHLWTDCGDGMPIKIIACRSDRDEAAKVASLIQDKVLEDGRDFSHFAVLYRTNAQSRDFEDAFIARGIKYKIVGGLKFYDRKEIKDLIAYLRLIYQPDDSASFARIVNSPKRGLGAVGESKLEDYRYSNNLNYIDALLLAENISGLQAKTKANLIKLGEALRDLNIELKNGAKPSEILEALIKKVDYELEIKNDLAY-EERMENIGSLISSAESYVSVDDFLAYISLSSSSDLESEKGSVTLITVHAAKGLEFKVVFLVGMEEGIFPSAMAEQEG-EDGLEEERRLCYVGMTRAEEELYMTYASSRLRFGNITYSDPSRFVSDA--VLGGAE-------------------EVKKNSNVLSLGRTELVE-DIYDREVDLEIGTRVRSPSFGVGVVKSIDGVICEIYFSDHGLRKLNLEYAYLEKI--</t>
  </si>
  <si>
    <t>04RRB@bacNOG,05C4R@bactNOG,0NDZU@firmNOG,COG0210@NOG</t>
  </si>
  <si>
    <t>-----MSNFTDGLNSEQARAVTHVDGPLLILAGAGSGKTKTLTHRIAYLIGELKIFPSRILAVTFTNKAAKEMRQRLAQILGEDSENRQFMPWMGTFHSICVRMLRMDGENIDLNKRFLIYDTDDQISLIKQIMKARGLT-DKDIKPRAVLSAISNAKNEMRNAEDF-SASTRGPREQKIAELFFAYEKALKDASALDFDDLLIKTVELLRNKPDIRHKWQQQFEHILIDEYQDTNAVQYALIKLLVNSRRNLCVVGDDAQSIYSFRGADYTNILNFERDFPGTTVVKLEQNYRSTGAILNMANALISHNIHRTDKNLWTANGDGVEPKLWQLYNESEEALAIANEIQAQIANG-RQYGDVAVLYRTNAQSYVIERALRQSYIPYKIVGGLRFLDRAVVKDLLAYLRLLYQPSDRVSFLRIVNTPKRGVGAVSISKFLDWNDASGEDIISGLLAVEEADTLTARAKRPLLEFGQKLHDLQQEIDGS--PAELIEKIMKITGYEDFINDGTPQAEERMENIGVLLSEAKAYVDVATFLEEMALMSSTDTAADQ-QVTLMTLHAAKGLEFPVVFLAGLEEGILPHARVFDSGNADDVEEERRLCYVGVTRAREELFVSCASSRTQFGQIGYNMPSRFLDEMGLMAGGVD-----------------------------RPAQPMIEPDFYSEDIGLEVGDRVRSPSFGSGEIIDSEGLSVTVQFDNGNIKKLNVEFARLEKI--</t>
  </si>
  <si>
    <t>MTSVDERHILDGLNPEQRLAVETTEGPLLIQAGAGSGKTKALIHRIAYIIASELAQPAEILAVTFTNKAANEMRGRLARLLGVA-DSRSFMPWMGTFHSIAVRLLRRDGDRIDIARNFVIFDEADRLSLVKSVMKELGVA-EQQFSPRSIVGYISKAKNACLSPEQYRRQATQSSLQQTAAEVYDRYERRLRENVALDFDDLLLDAVQLLEKSSGVRRKYQEQFHYILIDEYQDTNKAQYRLVKLLLNDRRNICVVGDDWQSIYSWRGADYTNILNFERDFPGAKQIKLEQNYRSTEEILEVAHRVISKNTKRSDKKLWTDNRGGEPVELIVAGNEFDEAERVANLIWAMVAGGSHRLRDCAVLYRTNAQSRVFEQMFTRNSLRYRLIGGQRFYDRAEIKDLIAYLKLIYQPSDTISFRRIVNAPKRGLGEVSVGKFLDWQSGSGLNVLDALVRADDCAELTPRARKTLSQLGRALSETN-KLAGTESPDGIIKQIIQRFDYDSYLDDGTERGEERCRNVDELISMAKEYGDLASFLEEVALVSGADAVNDDDAVTLMTLHAAKGLEYPVVFMVGMEDGLFPSARSSLE--PAAAEEERRLCYVGMTRAQEKLVLSYARRRMLRGETHYSLPSPFVQDVSDMVSGDESGMDEVGDYQGWANYRRGSSVQHATGHGSQASEPHYEPD----PVELSLGDRVRHQIFGSGQVTSVDGQVVEVYFDDGKTRKLNVAFAPLSRADD</t>
  </si>
  <si>
    <t>-----MTNFTDGLNDEQARAVTHGDGPLLILAGAGSGKTKTLTHRIAYLIGELKVFPSRILAVTFTNKAAKEMRQRLAQLLSENADNRQFMPWMGTFHSICVRILRMDGASIGLDRRFLIYDTDDQVSLMKQIMKARGLT-DKDIKPRAVLSVISNAKNEMRSAEDF-SMSARGPREQKIAELFFAYEKSLKEVAALDFDDLLIKTVELLRSKSDIRQKWQRQFEYILIDEYQDTNAVQYALIKLLVNERRNLCVVGDDAQSIYSFRGADYTNILNFERDFPGTTVVKLEQNYRSTGAILNMANSLISHNIHRTDKNLWTANGDGVDPKLWQLYSESEEAIAIANEIQAQIANG-RQYGDVAVLYRTNAQSYAIERALRQSYVPYKIVGGLRFLDRAVIKDVLAYLRLLYQPSDRVSFLRIVNTPKRGIGAVSMAKFLEWNAASGRDIIGGLLAVEEADNLTARAKRPLLELGKILEELQREIDGS--PAELIEKIMKQTGYGDFINDGTPQADERMENTGVLVAEAKAYVDVATFLEEMALMSSADTTADQ-QVTLMTLHAAKGLEFPVVFLAGLEEGILPHARVFDSGKADDIEEERRLCYVGVTRAREELFVSCANSRTQFGQIGYNVPSRFLDEMGLLAGGVD-----------------------------KPAQPMIEPEFYAEDIGLEVGDRVRSPSFGSGEIIDSEGLGVTVKFDDGNIKKLNVEFARLEKI--</t>
  </si>
  <si>
    <t>GC_00000223</t>
  </si>
  <si>
    <t>06H78@bactNOG,0GFU7@delNOG,0HGP1@dproNOG,16SH2@proNOG,COG0742@NOG</t>
  </si>
  <si>
    <t>methyltransferase</t>
  </si>
  <si>
    <t>MSSIRVIAGRFGGRLLDAPRENNTRTKPMGERIRNAMFNSI--GNEINGAQVLDAFAGTGAVGLEALSRGAARVTFIERDKIAQKILSNNVSSLGV-QNEAKIISAPVNSWIESGS-AGKYDIIFADPPY--KNPQFSTVSKLFGLLKPGGLMVLSHPGRGEEPNLGNEIVVVDN-RSYGNAYLTSFRRESCDS-----</t>
  </si>
  <si>
    <t>00KHP@actNOG,06H78@bactNOG,COG0742@NOG</t>
  </si>
  <si>
    <t>-MRVRIISGRFGGRMLDVPPGRGTH--PMGERIRNALFNSI--QGEIAGADVLDAFAGTGALGLESLSRGAKSATFIESGRIAQKVIANNINNLDLTNDEARLIRSRVGSWISNNS-DLKFDIIFADPPYFSFEKHFSTIEKLLSLLKPGALMVLSKPGKCEEVIINDESVVVDD-RSYSQATLTYYRRKA--------</t>
  </si>
  <si>
    <t>06H78@bactNOG,COG0742@NOG</t>
  </si>
  <si>
    <t>MTSIRVIAGKYGGRKLDAPKSSNTRTKPMGERIRNALFNRV--GSEVRGAYVLDAFAGTGAVGFEALSRGAAHVTFIERDKVAQNILHKNMISLGV-ENDVSLVYSSVSVWLKSGK-AENYDIIFVDPPY--HDTQFSTVSKLLSLLKPGALMVLSHPGRGEFPNLTREIVVVDN-RSYGNAFLTSFRRER--------</t>
  </si>
  <si>
    <t>-MRARIISGEFGGRFIKTPPGSTTH--PMGERVRSAMFNSL--GESIRGARVLDAFAGSGAVGLEALSRGAESAVFVERDRVAQRVIAENISILGV-EEKSIVIKTTIINWLESASSTGEFDIIFADPPY--HNPQFSTVSKLMRLLKPGGTMILSHPGIGEVP-VQDKTVVVDS-RSYGEAHLTKFLRLK--------</t>
  </si>
  <si>
    <t>06H78@bactNOG,09ERE@bctoNOG,COG0742@NOG</t>
  </si>
  <si>
    <t>MAKLRIIAGRFGSRLINADVSRATH--PMGDRVRSALFARLLSHRSMDGAKVLDAFAGTGALGLEALSRGAGSVTFVERDGVALRVLRSNIELLGV-GEQVTVVSTSVKTWLDTKDQPDLYDIILADPPY--NYPQPETVSRLVETLQPGGLMILSYPGRLRVPYQPIGVVVVDDFRSYGEATLAVFRKLLDH------</t>
  </si>
  <si>
    <t>-MRVRIIAGEFGGRFIQTPPGSTTH--PMGERVRSAMFNSL--GETVRGARVLDAFAGSGAIGLEALSRGAESVVFVERDRVAQRVIAKNITSLGA-DEKSIVIKTTISNWMETADVTGEFDIIFADPPY--HNPQFSTVSRLMGLLKPGGTMILSHPGIGEVP-IQDKTVVVDS-RSYGEAHLTKFLRLE--------</t>
  </si>
  <si>
    <t>GC_00000224</t>
  </si>
  <si>
    <t>04RBV@bacNOG,05ERD@bactNOG,0NEDZ@firmNOG,COG0266@NOG</t>
  </si>
  <si>
    <t>Involved in base excision repair of DNA damaged by oxidation or by mutagenic agents. Acts as DNA glycosylase that recognizes and removes damaged bases. Has a preference for oxidized purines, such as 7,8-dihydro-8-oxoguanine (8-oxoG). Has AP (apurinic apyrimidinic) lyase activity and introduces nicks in the DNA strand. Cleaves the DNA backbone by beta-delta elimination to generate a single-strand break at the site of the removed base with both 3'- and 5'-phosphates (By similarity)</t>
  </si>
  <si>
    <t>MPELPEVETVRRGLAELLPGRVVARTVVFDSPKSFPNAPADVEQFLYGARVTAVRRRAKVLMIDLDTHYSLVVRLKMTGQLVFRSCHPAMYRRKKSGRACHRDPDCFPMILEDDKVPNFAGGHPNDSLIGELPDRSTRVQIDFVDGSRLFFNDQRKFGWMKLLPTVEVQNLPFIQKVGPEPL-DPQTRAEDFIQRIRRRQNSMIKPAFLDQAVIAGVGNIYADEALWAAQIHPQTRVKNISDQQLNTLFNELRQILQLSIDQGGSTDKNYVDAEGRKGNYLAFARVFRREGQACHRHPDQEVIKLKVGGRGTHICPVCQVEVK---</t>
  </si>
  <si>
    <t>MPELPEVETIRRGLQDIITGKKIVQSKVYDSPKSFPNSPSDVNNFLYGSEITSVRRRAKVLMIDLSTNYTLVIHLKMTGQIIY------------------------------RGDIKFGAGHPNDSLIGELPDKSTRVSFDFEDGSKLFFNDQRKFGWIKLIPSLEVKNLPFMQKVGPEPL-DDDFTVEDFIHRFERRKNTSIKAALLDQTVVAGVGNIYADESLWGAKIDPRRRVKDITNDEFKSLYNEVRYVMDLSIKKGGSTDRNYVDAEGNKGSYLEFARVFRREGQACKRC-GHIIEKIKHAGRGTHICPGCMH------</t>
  </si>
  <si>
    <t>05ERD@bactNOG,0D23V@chloNOG,0D6DM@chlorNOG,COG0266@NOG</t>
  </si>
  <si>
    <t>MPELPEVETIRRGLNRLIVGKTIARARHYDSPKSFPNDSTAVAHFLYGAHITAVRRRAKVLLIDLDTRYTLVVHLKMTGQLVF------------------------------VGAERWGGGHPTDSLIHELPDRHTRVSIDFTDSSRLFFNDLRKFGWMKLYPTAEVPDIPFMRRVGPEPL-DDSCSSAVFIPRIRRRNNTTVKAAILDQSVIAGVGNIYADESLWLTRIHPATRVRMLNDRQLAALLTHIKNVLALGIEMGGSTDKNYVDAEGNRGNYLQFAHVFRRENQPCRRHPDLTIQKIRVAGRGTHICPICQVLPLE--</t>
  </si>
  <si>
    <t>MPELPEVETVRRGLADLLPGQAVVRATVFDSPKSFPNSPTDVQQFLYGAHVTAVRRRAKVLMIDLDTRYSLVIHLKMTGQLIF------------------------------RGANSFAGGHPNDSLIGELPDRSTRVQIDFTDGSRLFFNDQRKFGWMKLMPTDEIENLPFMQKVGPEPL-DKKTEAGDFIKRIHRRQNSMIKPAFLDQSVIAGVGNIYADEALWAAKIHPQTRVRNVSDDQLEDLFNELRQILQLSIDQGGSTDKNYVDAEGRKGNYLSFAHVFRREGQPCHRHPDQEIVKMKVSGRGTHICPVCQVEAK---</t>
  </si>
  <si>
    <t>MPELPEVETVRRGLADLLPGQSVVRAKVFDSPKSFPNSPADVEKFLYGARVRAVRRRAKVLMIDLDTNYSLVIHLKMTGQLIFRQDSRHAARISSKISRDPRKVSQDSSGDTTRNVGEFAGGHPNDSLIGELPDRSTRVQIDFVDGSRLFFNDQRKFGWMKLLPTDEIKNLPFMKKVGPEPL-EKATRAEDFIKRIRRRQNSMIKPAFLDQAVIAGVGNIYADEALWAAKIHPQTRVRNVGDEQLATLFNELRQILQLSIDQGGSTDKNYVDAEGRRGNYLKFAHVFRREGQPCHLHPDQEIVKLKVSGRGTHVCPVCQVEAE---</t>
  </si>
  <si>
    <t>GC_00000225</t>
  </si>
  <si>
    <t>00DN0@actNOG,05F1K@bactNOG,COG3442@NOG</t>
  </si>
  <si>
    <t>Glutamine amidotransferase</t>
  </si>
  <si>
    <t>MKKQPQSITILQLYPRDMNIYGDWGNVLTLKRRLEWRGFATKLIEYNVGDAFP-DDVDLIVGGGGQDSGQLRISDDLQKIAPQLKRLADDNLPMLVICGLYQLFGRSFTTKDGDIIPGIGILDLETIGGDERIVGNIIVKSPEFGKIIGYENHSGLTTLSQNNTALGDVIKGVGNNNIDGREGARYHNVIGTYLHGPLLPKNPHIADWMISQAIIRK--Y-GAVILDP-LEDKYTEQARNIAKKRPR</t>
  </si>
  <si>
    <t>00HDG@actNOG,05F1K@bactNOG,COG3442@NOG</t>
  </si>
  <si>
    <t>05F1K@bactNOG,COG3442@NOG</t>
  </si>
  <si>
    <t>GC_00000226</t>
  </si>
  <si>
    <t>05CTF@bactNOG,COG0202@NOG</t>
  </si>
  <si>
    <t>-MSKVIHNPALAKIIDNSENSSTFVIEPLHFNYGNTLGNSLRRVLLSSIRGGAIVAFRIEGATHEFTTVPGIQEDVVDITLNLKGVNFRIATDEPVELRLE--------KTGANVITAGDIATSADVEVMNPDHVICHVDNPNKTVIIDLVVESGRGYQPIEESSEKRLHSDMIAIDAMFSPVTRVRFKVDPTRIGQETNLDKLEMTIETDGSLTPREAFEEAAAILVNQYTALAGSTTVESAPALGTEVEDDNDGLNASIEDLGLSARTANALVNNEIRTVHDLVTLNEQDLRELKGFGSKALDEVKDKLAELEL--</t>
  </si>
  <si>
    <t>00BYI@actNOG,05CTF@bactNOG,COG0202@NOG</t>
  </si>
  <si>
    <t>-MTKVIHNPALSNIEDYSSTSAAFTVEPLRGGYGNTLGNSLRRVLMSSIHGAAVISFKIEGATHEFTTVPGIKEDVVDISLNLKSVKIKMHTDDPIELRLE--------KHGAGQVTAGDIQSHADVEIINPEQVICTVDDPSAKAVIDLVIDSGRGYLSIEDSSETRLHSDHIALDAVFSPVIRVRYKVESTRVGQETNLEKLIVVIDTDGSITPRDAFEEAAAILVNQYTALAGSTVVESAPALGQEREEESNELNTSIEDLDLTARTANALINNDIRTVQDLVTLTEQDLRELKGFGSKALDEVKDKLAELEL--</t>
  </si>
  <si>
    <t>-MSKVIHNPALAQIIDNSEFSSTFIVEPLHVNYGNTLGNSLRRVLLSSIRGGAVVAFRIEGATHEFTTVPGIKEDVVDIMLNLKGVNFRIATDEPIELRLE--------KHGAGEITAADIQANADVEVMNPDHVICTVDDDSRTTVFDLVVESGRGYQTIEESSEKRLHSDMIAVDAMFSPVTRVRFKVDPTRVGQETNLDKLELTIETDGSLTPREAFEEAAAILVNQYSALAGSTKVEAAPALGTKAKDDVDELDRSIEDLGLSARTVNALINNGIRTVRDLVTLSEQDLRDLRGFGSKALDEVKDKLAELEL--</t>
  </si>
  <si>
    <t>01QAC@aproNOG,05CTF@bactNOG,16PMT@proNOG,COG0202@NOG</t>
  </si>
  <si>
    <t>MTTKVIHEANLAEVIDVSENCASFVIKPLYYGYGNTLGNSLRRVLLSSIKGAAITSFSIEGTTHEFTAIEGIREDVVDIMLNLKNIRFKSHSDAPVELTLEIKGSEQSKKDGDARVVAGDIKLTNEVEIANPNQVICHIDDPNYTLKMRFIVESGRGYLTIERSAEERIHSDMIALDAVFTPVIRVRFNAENTRVGQDINLQQLTITVETDGTITPREAFEEAAAILVNQYQALAGKTVADTAPAPGSKNEQEDAGLMLPIEELGLSARTANALVNNAIHTIRDLVVLSETDLKDLKGFGQKALDEVKNKLKELNI--</t>
  </si>
  <si>
    <t>-MAKAIYNPALASVDDISATSATFLIEPLHPGYGNTLGNSLRRVLLSSVRGGAVVAFRIEGATHEFTTVEGIKEDVVDIMLNLKNVHLRVFTDDPVELRIE--------KSGAGEVTAADIKTNADVEVVNPEQVIATIDDPNKHLVMDLVVEAGCGYQTIEESSEKRLHSDMIAIDAMYSPVLRVRYKVDSTRVGQETNLDKLAITVETNGTITPREAFEEAAAILVNQYTALAGNTMVTGAPALGAAKEDEESELAMPIEELNLSARTTNALINNEIRTIRDLVTLTEQDLRELKGFGSKALDEVRDKMAELEF--</t>
  </si>
  <si>
    <t>-MAKAIYNPALASVDDISATSATFLIEPLHPGYGNTLGNSLRRVLLSSVRGGAIVAFKIEGVTHEFTTVEGIKEDVVDIMLNLKNVHLRVFTDEPVELRLE--------KSGAGEVTAADIKTNADVEVVNPEQVIATIDDPNKHLVMDLVAEAGCGYQTIEESSENRLHSDMIAIDAMYSPVLRVRYKVDSTRVGQETNLDKLAITVETNGTVTPREAFEEAAAILVNQYTALAGNTMVTGAPALGTTKDDEESELAMSIEELNLSARTTNALINNEIRTIRDLVTLTEQDLRELKGFGSKALDEVRDKMAELEF--</t>
  </si>
  <si>
    <t>GC_00000227</t>
  </si>
  <si>
    <t>08UKE@bactNOG,0D2D9@chloNOG,0D7XJ@chlorNOG,COG0048@NOG</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</si>
  <si>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t>
  </si>
  <si>
    <t>MPTINQLIRKPRKVAARKSKSPALGSIVNTLKTRYYNQASPFKRGVCIKVTTKTPKKPNSALRKVARVRLTNGQEVWAYIGGEGHNLQEHAVVLVRGGRVPDLPGVRYHIVRGTLDLQGVNGRKQGRSKYGAKKEGK</t>
  </si>
  <si>
    <t>GC_00000228</t>
  </si>
  <si>
    <t>05G6W@bactNOG,0EPMF@cloNOG,0ND8R@firmNOG,COG0522@NOG</t>
  </si>
  <si>
    <t>One of the primary rRNA binding proteins, it binds directly to 16S rRNA where it nucleates assembly of the body of the 30S subunit (By similarity)</t>
  </si>
  <si>
    <t>05G6W@bactNOG,0D2D3@chloNOG,0D6D5@chlorNOG,COG0522@NOG</t>
  </si>
  <si>
    <t>MARDKSPIVKQSRREGFALAPKAHKIMAKKSGIPGQHGDMRVRGGSLYLTQLREKQKVRRLYGLLEKQFAKLMKEAQK-AEGLTGEILLEFLERRADNVVFRAGFASTRRQARQLVSHGHFTLNGRRVDIPSIRLKAGDKLEVRAKSQKSEYFKNLDNIVAASGVTPLSWMKSDTKKMTIEITGKPKREEAEAGINEQLIVEYYSR</t>
  </si>
  <si>
    <t>GC_00000229</t>
  </si>
  <si>
    <t>05K77@bactNOG,0EU2N@cloNOG,0NKMX@firmNOG,COG0184@NOG</t>
  </si>
  <si>
    <t>Forms an intersubunit bridge (bridge B4) with the 23S rRNA of the 50S subunit in the ribosome (By similarity)</t>
  </si>
  <si>
    <t>GC_00000230</t>
  </si>
  <si>
    <t>04VM5@bacNOG,05K9U@bactNOG,0NKMP@firmNOG,COG0361@NOG</t>
  </si>
  <si>
    <t>however, it seems to stimulate more or less all the activities of the other two initiation factors, IF-2 and IF-3 (By similarity)</t>
  </si>
  <si>
    <t>MVSCISMASQKEVIKLRGKVVEALPNTQFVVELENSLTIIAYISGKMRKHYIRLVPGDNVEVELSPYDLTKGRIVFRARD-------</t>
  </si>
  <si>
    <t>05K9U@bactNOG,0QTM8@gproNOG,17FET@proNOG,COG0361@NOG</t>
  </si>
  <si>
    <t>05K9U@bactNOG,1CGRD@therNOG,COG0361@NOG</t>
  </si>
  <si>
    <t>------MANQKEVIKLAGKVVEALPNTQFRVELSNGHTIIAHISGRMRKNYIRLVPGDKVEVELTPYDLTKGRISFRLKD-------</t>
  </si>
  <si>
    <t>------MASQKEVIKLGGTVVDALPNTQFRVELENGHIIIAHMSGKMRKNFIRLVPGDKVEVELTPYDLTKGRISFRLK--------</t>
  </si>
  <si>
    <t>GC_00000231</t>
  </si>
  <si>
    <t>08UHA@bactNOG,COG0194@NOG</t>
  </si>
  <si>
    <t>Essential for recycling GMP and indirectly, cGMP (By similarity)</t>
  </si>
  <si>
    <t>08UHA@bactNOG,0GDYJ@delNOG,0HFI6@dproNOG,16S6G@proNOG,COG0194@NOG</t>
  </si>
  <si>
    <t>08UHA@bactNOG,1C8SA@synNOG,COG0194@NOG</t>
  </si>
  <si>
    <t>08UHA@bactNOG,0QJFV@gproNOG,16S6G@proNOG,COG0194@NOG</t>
  </si>
  <si>
    <t>000AT@acidNOG,003DY@aciNOG,08UHA@bactNOG,COG0194@NOG</t>
  </si>
  <si>
    <t>GC_00000232</t>
  </si>
  <si>
    <t>05J80@bactNOG,0D1GK@chloNOG,COG0224@NOG</t>
  </si>
  <si>
    <t>Produces ATP from ADP in the presence of a proton gradient across the membrane. The gamma chain is believed to be important in regulating ATPase activity and the flow of protons through the CF(0) complex (By similarity)</t>
  </si>
  <si>
    <t>-MPSTQQLKSRIRSVKNTRQITKAMQMVAASKMRRAQEATKSSQSYTVAARELLAYLAQQGATDNHRWFMQRPVKARLLIVVASDKGLAGAYNANIIKTYLHELHQDDQSGIANKTIAIGRKIAQAATRIKDTEIVGTYEDLPDR-VPGAQFHAILNTAKDMFEAGTVDAVDMIFTRFVSSMTQKADIVRLFPAG---FVPDDE--ISDDIREAKFEPSPKYIIDDIAYRLISARLYQALLDSRASEHSMRMLAMKNATDNASDLVADLTLEMNKERQSVITQELTEISAGVEAMK-</t>
  </si>
  <si>
    <t>05J80@bactNOG,0QHV3@gproNOG,16RH6@proNOG,COG0224@NOG</t>
  </si>
  <si>
    <t>05J80@bactNOG,0B75U@bproNOG,16RH6@proNOG,COG0224@NOG</t>
  </si>
  <si>
    <t>GC_00000233</t>
  </si>
  <si>
    <t>00DJN@actNOG,05E05@bactNOG,COG0208@NOG</t>
  </si>
  <si>
    <t>Provides the precursors necessary for DNA synthesis. Catalyzes the biosynthesis of deoxyribonucleotides from the corresponding ribonucleotides (By similarity)</t>
  </si>
  <si>
    <t>GC_00000235</t>
  </si>
  <si>
    <t>00KNC@actNOG,07S7N@bactNOG,COG1216@NOG</t>
  </si>
  <si>
    <t>Glycosyl transferase, family 2</t>
  </si>
  <si>
    <t>07S7N@bactNOG,COG1216@NOG</t>
  </si>
  <si>
    <t>----MKKIITIILNWNSPSDSICCTKSILAQTTPSDILLVDNASSDNSVKIFQKITQSNSR--IRLVKNNKNLGFAGGINSGLKIAIEEQYDYIALLNPDAKAQKDWIKELTKELDEHEDCGIVTGSMSRLEGSAIDSTGEFYTTWGLPGPRHRDEPIANAPDQSGEIFGATGGGALYRTAMFSDIGLFDEDFFMYYEDVDLSFRAQLAGWKVRYTPKAIAYHKVGASSQKVPGLAVFNTFKNLPLVLIKNVPGRLFWTIGARFFLAYWLIFASAIRHGNSWPAFRGIFASLIRQPHAWVHRVKIQRDRKVSIAYVRSIIHNGPLPNQTGLLKFRKLFTGK---</t>
  </si>
  <si>
    <t>GC_00000236</t>
  </si>
  <si>
    <t>00CCM@actNOG,05C3J@bactNOG,COG1104@NOG</t>
  </si>
  <si>
    <t>Cysteine desulfurase</t>
  </si>
  <si>
    <t>GC_00000237</t>
  </si>
  <si>
    <t>05DM3@bactNOG,0GAZR@delNOG,0HCBQ@dproNOG,16SR4@proNOG,COG1651@NOG</t>
  </si>
  <si>
    <t>DSBA oxidoreductase</t>
  </si>
  <si>
    <t>GC_00000238</t>
  </si>
  <si>
    <t>00FBY@actNOG,06839@bactNOG,COG3583@NOG</t>
  </si>
  <si>
    <t>domain protein</t>
  </si>
  <si>
    <t>07H0T@bactNOG,0F3KB@cloNOG,0P1AB@firmNOG,0YIT6@NOG</t>
  </si>
  <si>
    <t>GC_00000239</t>
  </si>
  <si>
    <t>00Q29@actNOG,07F0N@bactNOG,COG0577@NOG</t>
  </si>
  <si>
    <t>abc transporter permease protein</t>
  </si>
  <si>
    <t>MSFVQRAWLYITRKKLKTLILLAILLCMSTIMLSGFAIKHSTDAAAQSLDKTLKAGFTLGNNPRTNPGTARGSGTVSNKDIDAVKNLEGVTDYVKRQNATVDFINTKLVPLPSGGSGYDAEKDKQFGNAATIIGVNKSESEKKFRAESLKLIAGRHITENDSHKILVHEDFAKANNLKLGSKIKLKANQYDTDNEHPSKDEVEVEVVGIFNGKNPKQATYQVELFENLFLTDLTTTRRLNAYTEQNEIYQDATFFTKGTKQLDEVMARANKLPVNWQKYQLNKNSQELAGVTGAVNGVYGLIDGMLWATALVSVAVIGMVLYLWMNERKREAGVLLATGVPQSKIVLQYIAELVMIAVLSFGASYFTAGLIAQQMGDHVVSQAAQNATRQAGSSLNGASLGADADSVTSSRTLDKVTVGVQPTDLLAVWGAGLAVIIIAVLLASRPITQSTPKGLLTEVD</t>
  </si>
  <si>
    <t>---------------------------MSTIMLSGFAIKHSTDAAAQSLDKTLKAGFTLGNNPRTNPGTARGSGTVSNKDIDAVKNLEGVTDYVKRQNATVDFINTKLVPLPSGGSGYDAEKDKQFGNAATIIGVNKSESEKKFRAESLKLIAGRHITENDSHKILVHEDFAKANNLKLGSKIKLKANQYDTDNEHPSKDEVEVEIVGIFNGKNPKQATYQVELFENLFLTDLTTTRQLNAYTAQNEIYQDATFFTKGTKQLDEVMARANKLPVNWQKYQLNKNSQELAGVTGAVNGVYGLIDGMLWATALVSVAVIGMVLYLWMNERKREAGVLLATGVPQSKIVLQYIAELVMIAVLSFGASYFTAGLIAQQMGDHVVSQAAQNATRQAGSSLNGASLGADADSVTASRTLDKVTVGVQPTDLLAVWGAGLAVIIIAVLLASRPITQSTPKELLTEVD</t>
  </si>
  <si>
    <t>MSFMHRAWLYVARKKLKSLIVLAILLVMATIMLSGFAIKHSTDHAAKELDKTLMTGATLGNNQRTNPGTNRGSGTVSSKDINAVKHLPGVTNYVARQQVLSDFPDTKLVSLPDGTSGYDTSKAAQFGNAADVLGVNTSELENKFRAGSIKLTSGRHIKPNDTHKILVHEKWAQKNGRKLGDTFTLKANPHDTDNRHNSTEKATVQIVGMFSGTNPRQATYQVELFENLFFTDITTTRTLSKDTEQTEIYQDATFFTKGAAQLDELLKQAEKLPINWRMYQLTKNSQELAGVTGAVKGVYSLIDGMLVATGFFSVVIISLVLFLWMNERKREAGVLLATGISKSNIVLQYIAEIVMIAVIAFGASFFTAGLVAQHVGDHIVNQAAHNAKQAGEAQLKGASLGANADSVISSRTLEKVSVQVAPSDLVAVWSVGLIIIIAAVLLASRPVTQSTPKELLTEVE</t>
  </si>
  <si>
    <t>04YZS@bacNOG,07F0N@bactNOG,0NEH9@firmNOG,COG0577@NOG</t>
  </si>
  <si>
    <t>MNFLKRSWLYITRKKLKSLIILTILFILSLTLLSSLVIKKSTDLEAKNISKALRLGFTLGNNQRTNPGTDRGSGTVSSSMIDQIVESKDISDYVKRMNSTVDFINTKLVPLPNGKSGYDKEKDKKFGNATTILGVNKSELENKFRSNAIKLTAGRHINEKDQNKILVHEDFAKKNNLKLGSKIKLKANPYDSDNRYKSTEEAELEIVGLFNGKNPKTASYQMELFENLFFADLTSVRKLNKTTKANEIYQDATFFTD--KDIDKTIEDLKKLPLDWKKYELTKNSQNLTNVTATVKNIYSLIDGMLLASFFFGITIIALILFLWINERKHETGILLSIGKTKKDILLQHIFEIIILASVGIAGSYFMVKPIAQSVGNNIVQNAAKSTEKSASASLKGLSLGADADSVTSSKNLDKINISLEPADILGVIGLEIIIILIATTISSKKIIDKSPKELLTEVK</t>
  </si>
  <si>
    <t>MSFIQRAWLYITRKKLKTLILLAILLCMSTIMLSGFAIKHSTDAAAQSLDKTLKAGFTLGNNPRTNPGTARGSGTVSNKDIDAVKNLEGVTDYVKRQNATVDFINTKLVPLPSGGSGYDAEKDKQFGNAATIIGVNKSESEKKFRAESLKLIAGRHITENDSHKILVHEDFAKANNLKLGSKIKLKANQYDTDNEHPSKDEVEVEIVGIFNGKNPKQATYQVELFENLFLTDLTTTRQLNAYTEQNEIYQDATFFTKGTKQLDEVMARANKLSVNWQKYQLNKNSQELAGVTGAVNGVYGLIDGMLWATALVSVAVIGMVLYLWMNERKREAGVLLATGVPQSKIVLQYIAELVMIAVLSFGASYFTAGLIAQQMGDHVVSQAAQNATRQASSSLNGASLGADADSVTSSRTLDKVTVGVQPTDLLAVWSAGLAVIIIAVLLASRPITQSTPKELLTEVD</t>
  </si>
  <si>
    <t>GC_00000240</t>
  </si>
  <si>
    <t>057HS@bacteNOG,07ZP8@bactNOG,09G8T@bctoNOG,COG1695@NOG</t>
  </si>
  <si>
    <t>0576N@bacteNOG,07ZP8@bactNOG,09G8T@bctoNOG,COG1695@NOG</t>
  </si>
  <si>
    <t>------------------MDVDSYAESLAVQLRKGFLVYCVLLVCSDKAQYAGDIVKQLNDSDLTVVEGTIYPLLNRLQKDGYLQHEWQESEQGPPRKYYSLTDHGDQLIHELKDRINMLNNSLDNLEKGIK-</t>
  </si>
  <si>
    <t>GC_00000243</t>
  </si>
  <si>
    <t>05CIT@bactNOG,0QIYH@gproNOG,16R3Y@proNOG,COG0849@NOG</t>
  </si>
  <si>
    <t>05CIT@bactNOG,COG0849@NOG</t>
  </si>
  <si>
    <t>05CIT@bactNOG,0D1P5@chloNOG,0D68W@chlorNOG,COG0849@NOG</t>
  </si>
  <si>
    <t>MQEQSRYVVGIDIGTKNVRCVVGYIDAENGAPKIVGVGEAPNSGMRKGTVTNLSGPAEAIDKALESAERMSGHQINAATLSINGSHLLSTKADGMITVGTVNNEVTHDDILRLEEVA-TTGK-VPQNREILDIIAHAYRLDGQDNIKDPIGMTGARLEIRANVVSGLVPHITNLQKSAEMAKVEAVSVVPSVLAAAQSVLTESQRENGVAVIDFGAATTGIAIYEEGDLQHLAVIPMGGQNVTNDLAIGLRTDPEIAEVVKLAHAR-FGGETLGEVETKVEKQTYKFNQEEIDEIVQARYEEIFEAIAKELKRAGRLGKLPSGVVLVGGAAKVKGMVEFTKDQLSVAARLGVPAGYSGVSDEVKGAEFSAAVGLMLIDSMGISQQI-KPIVGANDVTKKAGGLLKNIFARFK-</t>
  </si>
  <si>
    <t>GC_00000245</t>
  </si>
  <si>
    <t>GC_00000247</t>
  </si>
  <si>
    <t>05DKX@bactNOG,0EPBR@cloNOG,0NE19@firmNOG,COG0324@NOG</t>
  </si>
  <si>
    <t>Catalyzes the transfer of a dimethylallyl group onto the adenine at position 37 in tRNAs that read codons beginning with uridine, leading to the formation of N6-(dimethylallyl)adenosine (i(6)A) (By similarity)</t>
  </si>
  <si>
    <t>04S8A@bacNOG,05DKX@bactNOG,0NE19@firmNOG,COG0324@NOG</t>
  </si>
  <si>
    <t>05DKX@bactNOG,COG0324@NOG</t>
  </si>
  <si>
    <t>GC_00000248</t>
  </si>
  <si>
    <t>07QHF@bactNOG,0QI7U@gproNOG,16Q1A@proNOG,COG2804@NOG</t>
  </si>
  <si>
    <t>------------MDEEEVQRRRREQDEKATRQRATILGLPYVDMRNLEDTLPLVPGMIPIEKMHQYRIVPLAKGGNEVMYQIGVTSQTPQSILQKIKREYQDRGDKLQFLLISASGYRAMMLRYDPPQRTAYDDIEIAKEGDSNTIAQVSQTLNLVSSEELFDFLIKQADKLGASDIHIENERDSIRVRMRVDGALHPVAQLERSRYRIIMGELASRAGVSSAAMESQSGHMQMEITTDQGTHLLNLRVETVPTLYGQDAVLRLFNFDESLLNLDLLGIPPRQRKEIDEVISHPRGLVLMVGPTGSGKSTTLYSMLNALNTTDRKLITLEDPIEYGLSGMSQIPIDTTHGQSFADGLRSVLRLDPDVVMVGEIRDVDTARTAIQASITGHLVLSSFHANTTSTAFSRMIDMIGVNPIFSSAIRLLIAQRLVRRLVDHTKEAYEPDEATRKYVQRVLEKLPHDVEKPDL------DNFKLWRPVPSE-DAPFGYKGRVVIMEQLVVTDEIQKFIRGDVQDVHPETIEETARNEGMLTLEQVGVLAALRGETTLEEIARVI</t>
  </si>
  <si>
    <t>00FE1@actNOG,07QHF@bactNOG,COG2804@NOG</t>
  </si>
  <si>
    <t>type ii secretion system protein e</t>
  </si>
  <si>
    <t>MTSSLCFVIISVMDEEKIQIVRRQNDEDATRKRASILGLQYLDAREIEQTLPLIHDLISIQEMHTNRIIPLMVNEEANTFRFAVTSTTPQSVLKNMTREYEDDGRTIQFFLISQSAYNVFMNRYDPPKEIVYDDIEIAKDGDSETIASVSQTLNSVGTDRVFDYLVDQADKLGASDIHIENQRTYIRVRMRVDGALHPVANLEKDRYRVLMAALSSRANISTASTKPQSGHMNKEVSRDGVTHLLNLRVEAVPTLYGQDVVMRLFNFDTSQLNLDFLGIADKERHEIDEIISHPRGMVMMVGPTGSGKSTTLYSILNALNTDDRKIITLEDPIENSIPGITQIPIDTTGGQQFADGLRSVLRLDPDVVMVGEIRDQETARTAIQASITGHLVLSSFHANSTSAAFSRIIDMIGQNPIFSSSVRLLIAQRLVRRLWDDSKEAYEPDDTVRRWVKNVLKDLPPSIECPDL------DTFKLYRPVPTP-EVPFGYKGRMPVMEQMVVTEEIQKFLRGDVTEVHTEAIEAAARKNGMVTLLEAGVLAALRGETTLEEVNRVI</t>
  </si>
  <si>
    <t>07QHF@bactNOG,0EPFV@cloNOG,0NDWJ@firmNOG,COG2804@NOG</t>
  </si>
  <si>
    <t>------------MNEAQIQAARRENEEEATSRRSLTLNIPYLDMRPLEERLPLVFGLIDIAKMHSDYVLPLQKGGAGEPYQFLVTSQAPRSTIKELTDRFNVNGDGVDFFLISNSGYQAMMLRYDPPKEVHYDDIKIASEGDSETITSVSQTLNSVGTDKVFDFLLDQADKLGASDIHIENLRDNIRIRMRVDGILHPVANIERDRYRVFMGELGSRAGVSSAATTPQSGHMQKDIFRDGSSHLLNIRVETVPTMYGQDAVLRLFNFDESLLNLDLLGLSESELAAIRDVVSHPRGLVLMVGPTGSGKSTTLYSMLNALNSTDRKIITLEDPIEYGISGVSQIPVNTTKGGSFADGLRSILRLDPDVVMVGEIRDADTAKTAIQASITGHLVLSSFHANSTAAAFSRMIDLIGTNPIFSSSIRMVMAQRLVRVLSENKKS-YQPDESTRKYVLNVLSNLSDEVINQQLGFTFDSNNFVLYQAVPTGIEDPFGYSGRKVIMEQLIVTEEVQKFIRGDVEDINTDLIEKTAQKAGLITLEQKGIFACLRGETTLDEVSRVI</t>
  </si>
  <si>
    <t>------------MDEDKIQARRREQDEEATRRRASILGLQYLDGREFEDTLPLLKDVLTIEEMYKGRLVPLAFNEEDQSYRFGVTSQTSESLMKRMRDQYVENGKRIFFFLISGSAFRSIMLRFDPPKKVIYDNIEIAKEGDSDTLAQVTQTLASVGTNDVFNYLIDQADLLGASDIHIENQRESIRIRMRVDGALHTVAELSRDRYRVIMATLASRANISTASREPQSGHMQQEIHRDGASHVLNLRVEAVMTVYGLDLVLRLFNFDESMLNLDLLSISKKEREQIDEVISHPRGMLLMVGPTGSGKSTTLYSILNALNTQDRKIITLEDPVENTIPGIAQIPIDTTNGQRFADGLRSVLRLDPDVVMVGEIRDNETAKTAIQASITGHLVLSSFHANSTAAAFSRMIDMIGQNPIFSSAVRLVIAQRLVRRLWDDSKEEYEPDEATRKWVKEVLKDLPENVDCPDL------DTFKLWRAVPTD-DVPFGYKGRIPVMEQLVVSENIQKFLRGDVEDVHTEAIEKAAKEDGMVTLLQAGVLAALRGETTLEEVNRVI</t>
  </si>
  <si>
    <t>------------MDEDKIQARRREQDEEATRRRASILGLQYLDGREFEDTLPLLKDVLTIDEMYKGRLVPLAFNEEDQSYRFGVTSQTSESLMKQMRDKYTESGKRIFFFLISGSAFRSIMLRFDPPKRVIYDNIEIAKDGDSDTLAQVTQTLASVGTNDVFNYLVDQADLLGASDIHIENQRESIRIRMRVDGALHTVAELSRDRYRVIMATLASRANISTASREPQSGHMQQEIHRDGVSHVLNLRVEAVATVYGLDIVLRLFNFDESMLNLDLLNISKKERDQIDEVISHPRGMLLMVGPTGSGKSTTLYSILNALNTPDRKIITLEDPVENTIPGITQIPIDTTTGQRFADGLRSVLRLDPDVVMVGEIRDNETAKTAIQASITGHLVLSSFHANSTAAAFSRMIDMIGQNPIFSSAVRLVIAQRLVRRLWDDSKEEYEPDEATRKWVKEVLKDLPEGVDCPNL------DTFKLWRAMPTD-DVPFGYKGRIPVMEQLVVSENIQKFLRGDVNDVHAGAIEEAAKKDGMVTLLQAGVLAALRGETTLEEVNRVI</t>
  </si>
  <si>
    <t>GC_00000249</t>
  </si>
  <si>
    <t>00BST@actNOG,07T2Z@bactNOG,COG1961@NOG</t>
  </si>
  <si>
    <t>resolvase</t>
  </si>
  <si>
    <t>00C5F@actNOG,05CJY@bactNOG,11FJK@NOG</t>
  </si>
  <si>
    <t>macrocin-O-methyltransferase</t>
  </si>
  <si>
    <t>----------------------------------------------------------------------------------------------------------------------------------------------------------------MITDQLLAK-------------------------------------------------------------------------------------------------------------------------------------------------------------------------------------------------------------------------------------------------------------------------------------------------------------------------------------------------------------------------------------------------------------------------------------------------------------------------------------------------------------------------------------------------------YP------------------IISDQVDAKELGVLLRELEKVLQGGATGNVVEFGCYVGTTSLFIRRLLDAYNFTGEFHVYDSFMGLPEKTQADTSAAGEQFEAGKLLVPRKTFIQNFKKAGLKLPIIHKGWFADFTPDDVPADIIFAFFDGDFYESIADSFRVCGGKFHRKATIIVDDYVNEALPGAARAVDKWLANNRQYTSRTESSLAIIHIL----</t>
  </si>
  <si>
    <t>---------------------------------------------------------------------------------------------------------------------------------------------------------------MNKTDQLLAK-------------------------------------------------------------------------------------------------------------------------------------------------------------------------------------------------------------------------------------------------------------------------------------------------------------------------------------------------------------------------------------------------------------------------------------------------------------------------------------------------------------------------------------------------------YP------------------IISDQVDTKELRVLLRELEKVLRGGTAGNIVEFGCYVGTTSLFIRRLLDAYRFAGEFHVYDSFAGLPEKTSADNSAAGEQFKAGELLAPRKTFVYNFKKAGLKLPIIHKGWFADFTPKDVPENIIFAFFDGDFYESIADSFRVCAGKFHEKVTIIVDDYANEALPGAARAVDEWLRRNQQFVLRTEASLAIISSCPKT-</t>
  </si>
  <si>
    <t>01XPX@aproNOG,05CJY@bactNOG,11FJK@NOG,17I6R@proNOG</t>
  </si>
  <si>
    <t>---------------------------------------------------------------------------------------------------------------------------------------------------------------MNIADQLLAK-------------------------------------------------------------------------------------------------------------------------------------------------------------------------------------------------------------------------------------------------------------------------------------------------------------------------------------------------------------------------------------------------------------------------------------------------------------------------------------------------------------------------------------------------------YP------------------IISDQVDVKELGALLRELEKTLRRGTTGNIVEFGCYVGTTSLFIRRLLDAYDFTGEFHVYDSFAGLPEKTQKDNSAAGDQFKAGELLAPRKTFVQNFKKAGLKSPIIHKGWFSDFTSDDVPENIIFAFFDGDFYESIVDSFRVCESKFNKDAIIIVDDYANEALPGAAKATDEWLKVNRQFTVRTEASLAIISSCPKT-</t>
  </si>
  <si>
    <t>---------------------------------------------------------------------------------------------------------------------------------------------------------------MNKTDQLLAK-------------------------------------------------------------------------------------------------------------------------------------------------------------------------------------------------------------------------------------------------------------------------------------------------------------------------------------------------------------------------------------------------------------------------------------------------------------------------------------------------------------------------------------------------------YP------------------IISDQVDAKELGVLLRELEKVLRSGAAGNIVEFGCYVGTTSLFIRRLLDAYDFAGEFHVYDSFAGLPEKTQLDASAAGEQFKEGELLAPRKTFVQNFKKAGLKMPTIHKGWFADFSPDDVPEDIIFAFFDGDFYESIIDSFRVCDGKFQETATIVVDDYANEALPGAARAVDKWLANNRQYTSRTESSLAIISSCPKT-</t>
  </si>
  <si>
    <t>---------------------------------------------------------------------------------------------------------------------------------------------------------------MNITNYLLAK-------------------------------------------------------------------------------------------------------------------------------------------------------------------------------------------------------------------------------------------------------------------------------------------------------------------------------------------------------------------------------------------------------------------------------------------------------------------------------------------------------------------------------------------------------YP------------------IISDQVDAKELGTLLRELEKLLQSGVTGNIVEFGCYVGTTSLFMRRLLDAYDFKGEFHVYDSFMGLPEKTQADASAAGEQFKAGELLAPRKTFIQNFKKAGLKLPIIHKGWFADFSPNDVPEDIIFAFFDGDFYESIADSFRMCDGKFHKKATIVVDDYANEALPGAARAVDEWLKNNQQFTIRIEASLAIIYSCPKT-</t>
  </si>
  <si>
    <t>GC_00000250</t>
  </si>
  <si>
    <t>GC_00000252</t>
  </si>
  <si>
    <t>04RGJ@bacNOG,05FA0@bactNOG,0NDJP@firmNOG,COG1475@NOG</t>
  </si>
  <si>
    <t>parb-like partition protein</t>
  </si>
  <si>
    <t>05FA0@bactNOG,0EPUJ@cloNOG,0NDJP@firmNOG,COG1475@NOG</t>
  </si>
  <si>
    <t>05FA0@bactNOG,1AMX2@spiNOG,COG1475@NOG</t>
  </si>
  <si>
    <t>05FA0@bactNOG,0D2DI@chloNOG,COG1475@NOG</t>
  </si>
  <si>
    <t>GC_00000253</t>
  </si>
  <si>
    <t>05CGR@bactNOG,COG0172@NOG</t>
  </si>
  <si>
    <t>Catalyzes the attachment of serine to tRNA(Ser). Is also able to aminoacylate tRNA(Sec) with serine, to form the misacylated tRNA L-seryl-tRNA(Sec), which will be further converted into selenocysteinyl-tRNA(Sec) (By similarity)</t>
  </si>
  <si>
    <t>MLDINYIRDNADHVQKSAENKGY-NLSIAELLQIDDNRRELQKKVDALRTERNLIAAEVKQSLGKPSEELLARGKYVKSELANLEAEYKSVQSDFDAKMRSIPNPAFEDVPLGGEDDSVEIKRHGGQPVGAIDHLDFATKHDWVDFERGAKAAGAKFYYLKGDLALLENAIMQFALNFLINKGAKFLTVPHMVNTRVAEGAGFAPKGDASGNEYFIEGEDLTLIGTAEAPLTGYHADEILEENDLPLFYVGYSPCYRKEAGTYGKHARGLFRVHQFNKLEMYIYCLPEQSRDMHEKILSLEEELWQAIGIPYRVVNIAAGDLGAPAAKKYDIEYWSPADEKYRELTSCSNCTDFQARNLNIRVRRKDGSIETAHTLNGTAVSLARSLVVILENFQNEDGTLAVPEVLQQYMQNRKYI</t>
  </si>
  <si>
    <t>05CGR@bactNOG,1AMF4@spiNOG,COG0172@NOG</t>
  </si>
  <si>
    <t>MLDIRFIREHAERVQTAATQKGY-QVSIAQLLELDDSRRTLQRQVDELRQKRNEIAAKMKN--GQPEKKLIDQGKQIKTELIELEEHLKKADTECIALIKAVPNVTADDVPLGGEADSVEVKRWGEQPTGAVDHLDYATKRGWVDFERGAKVAGAKFYYLKGDLALLENAVTQFALNFLIAKGFTYMTVPHMVNSRTAEGAGFAPKGNVSDDQYFIEGEDLTLIGTAEMPLTGYHADDIIDEKKMPLYYVGYSPCYRKEAGTYGKHARGLFRVHQFNKLEMYIFCTPEQSLDMHEKILSLEEE------------------------------------------------------------------------------------------------------------------</t>
  </si>
  <si>
    <t>MLDINFIRNNKELVEHSIKEKMYKNVNLDEILALDDQRKALLQQVEALRKERNDNTAKMKN--GKPSEELIAKGKEIKEKLSTLEADLSDFEKELNFKLKTVPNVIFDDVPLGDESASVEVKKWGECKTTGVDHLDYAISRDWVDFERGAKVAGAKFYYVKGGLALLENALIQFGIKKIVEHGFTLMDVPDLVNSRVLEGTGFAPRSSEQSDEYYIEGEDLALIATAEMPITGYHMDEIIDEEKLPLFYAGFSACFRKEAGAYGKHTRGLFRVHQFNKLEMYSFCTPEQSKEIHEKLRAIEEEIWQEIGIPYHVINIAAGDLGAPAAKKYDIEYWSPVDQKYREITSCSNCTDFQARGLNIRVRRKDGTVEVLHTLNGTAISLARTMVAVIENFAEEGGKLRVPAVLQPYLGT-DML</t>
  </si>
  <si>
    <t>MLDIKFIRDNVDLVQRSANDKGY-KVDIAALLQLDDERRDLQKQVDALRERRNVISAQMKG--GRPDQELIDQGKQLKIELAEREGYLKSTEEKVATILKNVPNVTFDDVPLGGEEDSVEVKRWGEQKTGAVDHLDYAVKRGWVDFERGAKVAGAKFYYLKGDLALLENAVTQFALDYVTKQGFTFMTVPHMVNLRTAEGAGFAPKG-EGSNEYVVEGEDLTLIGTAEMPLTGYHADEILDEKDLPLLYAGYSPCYRKEAGTYGKHTRGLFRVHQFNKLEMYAFCLPEQSRDIHEKILAIEEALWQQIGISYHVVNIAAGDLGAPAAKKYDIEYWSPVDETYRELTSCSNCTDYQARGLNIRVRRADGNIESVHTLNGTAVSLARSLVVILENFQNEDGGLTVPEVLRPYMNGRDVI</t>
  </si>
  <si>
    <t>GC_00000254</t>
  </si>
  <si>
    <t>00UE9@actNOG,05CIM@bactNOG,COG0013@NOG</t>
  </si>
  <si>
    <t>Catalyzes the attachment of alanine to tRNA(Ala) in a two-step reaction alanine is first activated by ATP to form Ala- AMP and then transferred to the acceptor end of tRNA(Ala). Also edits incorrectly charged Ser-tRNA(Ala) and Gly-tRNA(Ala) via its editing domain (By similarity)</t>
  </si>
  <si>
    <t>----------------------------------MNAQEIRKKYLEFCQKNSHTVIKRAPLILHNDPTTLFTGSGMQPLLPYLLGQDHPQGTKLADSQTCLRAQDIEDVGDNRHTTFFEMLGNWSMGEYFKRQQIEWFFEFLTEQVGLDPQKIYVSCFIGDEKNNIPRDDEAAQIWQEVFAKKGIEAKIVELDSAENGDKLGMQ-GGRIFFYNDKENWWSRGGGIDSTPIGDPCGPDSEVFYDFGEQHHD-ASFGQ-AHPASDSGRFMEIGNQVFMQYRRLDDGSFEPLKRKNVDFGGGLERIAAAAIDSPDVFKISLLQPIIKKLESLSGKEYATHTASMRVIADHLRAAAFLAVDGCVPSNKEQGYVMRRLLRRAIRYSFDLGIEQNFLEEVVPVIADLYEADFPEVKENREQIIAVLVREEKAFRQTLCKGLKEFEKYADDKKRMAIPPDGMFHCVGFAGISGDQIFKLYDTHGFPVELSLEEAHKRGISLDKNWRRQFDAKMDEQRQRSKTARKGQFHGGLEGAEPIHLKYHTATHLLGAALRKVLKAPDLQQHGSNITSERLRFDFNHN-KLTPEEKQAVEDQVNAWIDADLPVSYRIYPTDEALK-MGAIGAFGERYGNEVKVYSIGEGENRVSFEVCGGPHVEHTGTLAEGGKRFKINKEESSSAGIRRIKAVLK</t>
  </si>
  <si>
    <t>GC_00000255</t>
  </si>
  <si>
    <t>05F8V@bactNOG,0EPB4@cloNOG,0NDS5@firmNOG,COG0084@NOG</t>
  </si>
  <si>
    <t>Hydrolase, tatD family</t>
  </si>
  <si>
    <t>05F8V@bactNOG,0GAVC@delNOG,0HC0D@dproNOG,16Q01@proNOG,COG0084@NOG</t>
  </si>
  <si>
    <t>-------------MLIDTHCHIQDSS-YDFPSIDELIKRARNSSVDKIICIGTNLKNSREAVSIAGRYDNIFAAIGVHPHDTK-DGISGIIDLLKVNKTK--IVAIGEIGLDYYYNNSPKDIQIRELEAQLQIAIDYNLPVSFHIREA-------FDDFWPIINNFSGIRGVLHSFTDSIDNLNKALKLGFYIGVNGISTFTKNSSQKDMFRNIPLDRVVFETDAPFLTPSPFRGKMNEPSMVSEIAKQYANIRGTSFAEMANLTTKNAEELFGI------------------</t>
  </si>
  <si>
    <t>05F8V@bactNOG,0D29W@chloNOG,0D6A0@chlorNOG,COG0084@NOG</t>
  </si>
  <si>
    <t>GC_00000257</t>
  </si>
  <si>
    <t>08S90@bactNOG,0EQHB@cloNOG,0NET2@firmNOG,COG0745@NOG</t>
  </si>
  <si>
    <t>---------------MGNAIKSRILLVEDEPAVRTGTEQFLRQRGFTVVTAVSGEEALEKFTGADVIILDIMLPGMSGIETLHQIRQTSDVPVLMLTALHDEPTQVASFDELADDYMSKPFSLVILEKRIRALLRRQQSVKKTLWQRGLASVDFMAYQGFYDNADAHLKPKEVQLLKLLVDNPNMVWSRQAIIDKLWLDDEVPFDRVIDVYIKNLRKKLHLDCIITVKGVGYRYEAA----</t>
  </si>
  <si>
    <t>MEKSREIYYIISLLTYMDNVKSQILLVEDEPVLRTGTEQFLRQRGFTVLTATSGEEALEKFTEADVIILDIMLPGMSGIETLRKIRQTSDVPVLMLTALHDEPTQIASFDELADDYMSKPFSLVILEKRIKALLRRQQSVKKTLWQCGMASVDFAAYQGFYDDTDAHLKPKEVQLLKLLVDNPNMVWSRQAIIDKLWRDDEVPFDRVIDVYIKNLRKKLHLNCIITVKGVGYRYEES----</t>
  </si>
  <si>
    <t>---------------MDNLTKSQILLVEDEPTVRTGTEQFLRQRGFMVVTATSGEEALKKFTEADVIILDIMLPGVSGIETLHQIRQASDVPVLMLTALHDEPTQVVSFDELADDYMSKPFSLVILEKRIRALLRRQQSVKKTLWQRGLASVDFAAYQGFYDDTDAHLKPKEVQLLKLLVDNPNMVWSRQAIIDKLWRDDEVPFDRVIDVYIKNLRKKLHLDCIITVKGVGYRYEAA----</t>
  </si>
  <si>
    <t>---------------------MNILLVEDEPAVRTGTEQFLRQRGFTVVTATSGEEALEKSTGADVIILDIMLPGMSGIETLHQIRQTSDVPVLMLTALHDEPTQVASFDELADDYMSKPFSLVILEKRIRALLRRQQSVKKTLWQRGLASVDFAAYQGFYDDADAHLKPKEVQLLKLLVDNPNMVWSRQAIIDKLWCDDEVPFDRVIDVYIKNLRKKLHLDCIITVKGVGYRYEAA----</t>
  </si>
  <si>
    <t>GC_00000259</t>
  </si>
  <si>
    <t>05CRK@bactNOG,0D1B7@chloNOG,0D76Q@chlorNOG,COG1190@NOG</t>
  </si>
  <si>
    <t>lysyL-tRNA synthetase</t>
  </si>
  <si>
    <t>--------------------MATLQDYRNERLRKLETLRELGVDPYPARSERTHGCGEVLARYDELAGQEVVVAGRITSIRSFGKLAFIKLRDQSGEVQLYLQRDDVAELDASRGVLGMKQLKLLDTGDFVEARGVMTTTQTGEKSVGVRELRLLTKSLRPMPEK--LENKEERFRRRYVDMNVNPEVRQRFIRRSKFWQATRDYLNSHGFTEVNVPVLEHTTGGADANPFVTHMDALDNQQFYLRISHELPLKRLIGAGFEKVYDLGPRFRNENYSDEHLPEHVAMEWYAAYWDWRAGMRFMEDMYKYVLQETFGTLQFQLGRFTVDMSGEWEVWDYAEVIRKHYGIDVYNTTIEEVAAKLKEHGLEVEKTDSIPRGIDKLWKNIRKDVAGPVWLVNTPKFISPLSKSNPDNPQTVERFQPIIAGSELGNGFSELNDPIDQLNRFVEQQQMRDAGDDEAMMLDIDFVEMLEYGMPPACGWGYSERVFWIFEGVTAREGVPFPQLRHEIDETTRAIYPEVKL---------------------</t>
  </si>
  <si>
    <t>05CRK@bactNOG,1CG3B@therNOG,COG1190@NOG</t>
  </si>
  <si>
    <t>--------------------MATLQDYRNERLRKLEELHKLGIDPYPARSERTHTCYQIVNDFENLEGKEVSVVGRVMNLRKFGKLAFIVLRDSSGQVQLFLHGPDVTELDAKRGILGMKQLSLLDSGDYLQATGIVIKTKTGEISVGVRELRLLTKSLRPIPEK--LENKEERFRRRYLDMNVNQEVRQRFIRRSKFWQATRDFLNNNGFIEINTPVLEYTTGGADANPFVTYMDALDKQQFYLRISQELPLKRLIGAGFEKVYDLGPRFRNESYSDEHLPEHIAMEWYAAYWDWQKGRSFMEDMYKYVLKETFGTLKFNIKGFDIDMGRAWEVWDYAEVIAKHYNIDVYNTTMEEVAKKLKENNLEVKKTDSIPRGIDKLWKDIRKDVAGPVWLVNTPKFISPLAKSNIDNPLAVERFQPVIAGTELGNGYSELNDPIDQLNRFTEQQAMRDAGDDEAMMLDIDFVEMLEYGMTPTCGWGYSERVFWTFEGVTAREGVPFPHLKHEIDESTKAIYSNLNLN--------------------</t>
  </si>
  <si>
    <t>05CRK@bactNOG,0D1B7@chloNOG,COG1190@NOG</t>
  </si>
  <si>
    <t>MLCDRFLCGLTANLLYLKMIMATLQDYRNERLRKLAALRELGVDPYPAHAARTHTCAEVVEKFDELAGQTVSVAGRIVSIRSFGKLAFIKLRDASGDVQLYLQKDDVAGLDASRSTLGMKQLKLLDTGDFVQATGEMVTTQTGEKSVGVHELRLLTKSLRPMPEK--LDNKEERFRRRYVDMNVNPEVRQRFIRRSKFWQATRDYLNRHGFTEVNVPVLEHTTGGADANPFVTHMDALDGQQFYLRISHELPLKRLIGAGFEKVYDLGPRFRNENYSDEHLPEHIAMEWYAAYWDWRQGMHFMEEMYKDVLQKTFGTLRFRLGRFDVDMSGKWDVWDYAEVIAQHYGIDVYHTTIDEVAAKLKEHSLEVEKTDSIPRGIDKLWKNIRKSVAGPVWLVNTPKFISPLAKANPDNPQTVERFQPIIAGSELGNGFSELNDPIDQLNRFVEQQRMRDAGDDEAMMLDIDYVEMLEYGMPPACGWGWSERVFWIFEGVSAREGVPFPQLRHEIDEATKAIYSEAELQ--------------------</t>
  </si>
  <si>
    <t>--------------------MATLNDYRNERLKKLTALKEMGINPYPSHSDRNTKISEILDNFAKLDGKQVVIAGRIVAIRSFGKLAFVKIRDYFGEIQLFMKQDETPE-----GFIGTKQLKLLDTGDFIEAEGLVGKSQTGEISLFTNYVKLLTKTLRPMPGRDGFTNKEERYRRRYVDMNVNPEVRERMVRRSKFWQATRDFMNMHGFIEVNTPVLEHTTGGADATPFVTHMDAL-GEDFYLRISQELPLKRLLGAGFEKVYDIGPRFRNEGVDDEHLPEHIAFESYAAYEDYQDGMNFYEEMIKYVAEKTWGTLKFQVNGFDIDLSSKWPRIKYADLIREEFDIDVFNPDRAKITAILKSHGVEATATQADSRLIDNLWKLIRKKSGGPFWLIEEPLSLSPLAKISPENPLVTERFHPIIAGTEMGNGYSELNDPLDQLARFEEQQAMRDGGDSEAQMLDQDFVEMLEYGMPPACGWGNSERNFWLLEGVSGREAVPFPIIKRRANSETISEDSSDSADSSDSEGSNHSEDSSESSIAA</t>
  </si>
  <si>
    <t>--------------------MATLQDYRNERLRKLETLRQLGVEPYPAKSERTHTCAEVLSKYDELAGKEVVVAGRVASIRSFGKLAFIKLRDQSGDVQLYLQRDDVAELDAARGVLGMKQLKLLDTGDFIEAKGVMTTTQTGEKSVGVRELRLLTKSLRPMPEK--LENKEERLRRRYVDMNVNPEVRERFVRRSKFWQATRDYLNNHGFIEINVPVLEHTTGGADANPFVTHMDALGDQQFYLRISHELPLKRLIGAGFEKVYDLGPRFRNENYSDEHLPEHIAMEWYAAYWDWKQGMRFMESMYKDVLQKTFGTLQFQLGKFNVDMSGEWEVWDYAEVIRKHYGIDVYNTTIEEVASKLKEYNLEVEKTDSIPRSIDKLWKNIRKDVAGPVWLVNTPKFISPLSKTNPENPETVERFQPVIAGSELGNGFSELNDPIDQLNRFLEQQQMRDAGDEEAMMLDIDYVEMLEYGMPPACGWGYSERVFWIFEGVTAREGVPFPQLKSEIDETTRAIYPQVNL---------------------</t>
  </si>
  <si>
    <t>--------------------MATLQDYRNERLRKLETLRQLGVDPYPAKSERTHGCGEVLARYDELAGQEVVVAGRIVSIRSFGKLAFIKLRDQSGEVQLYLQRDDVAELDASRGILGMKQLKLLDTGDFVEARGVMTTTQTGEKSVGVHELRLLTKSLRPMPEK--LENKEERFRRRYVDMNVNPEVRLRFIRRSKFWRATRDYLNQHGFTEVNVPVLEHTTGGADANPFVTHMDALDNQQFYLRISHELPLKRLIGAGFEKVYDLGPRFRNENYSDEHLPEHIAMEWYAAYWDWRAGMRFMEDMYKYVLQETFGTLQFQLGKFNIDMSGEWEVWDYAEVIRKHYGIDVYDTTIDEVAAKLKEHGLEVEKTDSIPRGIDKLWKNIRKDVAGPVWLVNTPKFISPLSKTNPENPQTVERFQPVIAGSELGNGFSELNDPIDQLNRFVEQQQMRDAGDDEAMMLDIDYVEMLEYGMPPACGWGYSERVFWIFEGVTAREGVPFPQLRHEIDETTRAIYPQVKL---------------------</t>
  </si>
  <si>
    <t>GC_00000263</t>
  </si>
  <si>
    <t>00CG5@actNOG,07RYD@bactNOG,COG2177@NOG</t>
  </si>
  <si>
    <t>Part of the ABC transporter FtsEX involved in cellular division (By similarity)</t>
  </si>
  <si>
    <t>---------------MKSASKSNKNKETIRIRQ-RRRGWLTFVRMCRYGINNFSRNAWLTIAATAVMSVTLIIVFITLSARQVLVDTVSNVSKRADMSIYLKGDTPEKTIKTIKSRIEKLDNVDSVKYISAEEAREKQAEQYKDNPDTLEAIRESSNEMSATLRVSVKELNDQQSLNNFVKTDDLYKKYKDPNREPSFSGERQQAIKTVGSWVRLASIGGSIATVVFVVISSLVVFNTIRMAIFNRKDEIEMMKLIGAERSFIRGPFIVEAIMYGFIAAIIATVVGYGLLILAHDPMVKYGIPIDNLLNHLKMYGVLVFLSMILVGAAIGVTSSWVATRKYLKL</t>
  </si>
  <si>
    <t>04RH5@bacNOG,05CRP@bactNOG,0NDDW@firmNOG,COG2177@NOG</t>
  </si>
  <si>
    <t>Part of the ABC transporter FtsEX involved in</t>
  </si>
  <si>
    <t>GC_00000264</t>
  </si>
  <si>
    <t>04U6J@bacNOG,08ZPD@bactNOG,0NI3X@firmNOG,COG0193@NOG</t>
  </si>
  <si>
    <t>The natural substrate for this enzyme may be peptidyl- tRNAs which drop off the ribosome during protein synthesis (By similarity)</t>
  </si>
  <si>
    <t>08ZPD@bactNOG,0ESE7@cloNOG,0NI3X@firmNOG,COG0193@NOG</t>
  </si>
  <si>
    <t>GC_00000265</t>
  </si>
  <si>
    <t>05C07@bactNOG,1AMNS@spiNOG,COG0060@NOG</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</si>
  <si>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 (By similarity)</t>
  </si>
  <si>
    <t>MKFKHGTRRRAAEYEKDWVQRWKDDQTFEKSVAQRPADNAYVFYDGPPFITGVPHHGTLLSSIVKDAVPRYWTMKGKRVERRWGWDCHGLPAENFVEKQMNIMDRRQIVTNSDQPAPLDKDGNPLPTISLEKYITKARESMVANSETWQGVIDRIGRWVDFKGAYRTMDKDFMESVWWAFKQLYEAGKIYEGEKVLMYDTKFATPVSKAEVTMDNDAYQTVTDPSVYVKFKLSDTQKPVGFDECERSYVGALLVDTNGKLIVQQRDDKPGITNPGMVSLFGGTSHDGESPIETLRRELQEELELEVNSNNLLLQTVKHENETNVACSIYIVTGVDAEKLKLHEGAGFATGTPEELLSHPVTGVTQQAIEAFVEARDSVSVLAWTTTPWTLPANLMLAVNPDMTYCEVLVDGEKLITAEEALERTLQDEKHQPLDYEVLRTFPGSELVGKKYQPLDTGSTWPENDKIHTIYAADFVSHESGTGIVHIAPAYGEDDFELGKANGIAPFHVIDDNGYYTDSNYTGLEVWDNNKFIAKDLKEKGAVWKIEYIRHEYPFNPRSKQRIMYRAIPSWFFDIQGQKPLMLEQN-EHINWFPAHLKHGRFAKNIEQAPDWNLSRDRFWATAMPVWKG----------DRGTVK--VVGSYAELKELSGVELDDYHRPWVDDITFEIDGE-------------TFTRIDKVLDCWFESGSMPFAQLHYPFENQAKFEQNYPADFIVEYIGQVRAWFYYVHAVNTALAEIGAFGEAGEQHKNAYSNVITTGVVAGNDGRKMSKSLGNFTDPNELMDKFSADSLRFLLLSSPLLNGEDFALHDKDVGDVARKLSMIWNMYDFFTMYAEVDEFTFPYDTASSDAFLVHRITNTSHSDTPESLSRTGTENSFQISVDIDKLSNPLDIWIISRLHELVAE-VEKQMDTYNIPDALSPILPFLDDASNWYVRRSRRRFWKSEDDGDKNDAYRTLHYVLVRLSYILAPFTPFLAEELYYNLTGDNESIHLKDWLAAGEANEQVLADMARTRELINNGLSLRMKQDEHQVSIKVRQPLQCAAYAGA-------KLAEYYEQIMAEELNVKEIRWVENLDEHLADYDVTEGVIKPENW---IEISKQLTPELKREGLMREIVRHVQSARKKAGLQVDDRIELGITSSDSEITQSVDIFADAIKAETLAIKLGSAADDMEKYDVKVDGKPVEIYLKKAD-</t>
  </si>
  <si>
    <t>MKFKHGTRRRAAEYEKDWVQRWKDDQIFEKSVVQRPADNAYVFYDGPPFITGVPHHGTLLSSIVKDAVPRYWTMKGKRVERRWGWDCHGLPAENFVEKQMNIMDRRQIVTSDDQPAPLDKDGQPLPTISLEKYINKARESMVANSETWQGVIDRIGRWVDFKGAYRTMDKDFMESVWWAFKQLYEAGKIYEGEKVLMYDTKFATPVSKAEVTMDNDAYQTVTDPSVYVKFKLVD---------------------------------------------------------------------------------------------------------------------------------------------SDYSILAWTTTPWTLPANLLLAVNPEMTYCEVLVDGEELIIAEEALERTLQDEKHQPLDYEVLRTFPGSKLVGKKYQPLDTGSTWPENDKIHTIYAADFVSHESGTGIVHIAPAYGEDDFELAKSLGINAFHVIDDNGYYVDSNYKGLEVWENNKFIAKDLKEKGIVWKIEYIRHEYPFNPRSKQRIMYRAIPSWFFAIQGQKPLMLEQN-ENINWFPSHLKHGRFAKNIEQAPDWNLSRDRFWATAMPVWKG----------DRGTVK--VVGSYAELKELSGVELDDYHRPWVDNITFEIDGE-------------KFTRIDKVLDCWFESGSMPFAQLHYPFENRQKFEANYPADFIVEYIGQVRAWFYYVHAVNTALAEIGAFG-PDCQHKNAYSNVITTGVVAGNDGRKMSKSLGNFTDPNELMDKFSADSLRFLLLSSPLLNGEDFALHDKSVGDVARKLAMIWNMYDFFTMYAEVDGWEFDGE----------------------------------LKDPLSKLTNPLDIWIISRLHQLVAE-VERHMDTYNIPDALSPILPFLDDASNWYVRRSRRRFWKSEDDGDKNDAYRTLHYVLVRLSYILAPFTPFLAEELYHNLTGDDESIHLKDWLQAGEEDSVVAEKMEMTRRVISIGIMQRMQEDEYG-KIKIRQPLPYVELSSSI------KLDKEYEDMIKEELNVKEIKPIEGKIE--NPVENGYHTILTTEWNVTMRLNKTITPELKREGLMREIIRHVQSARKKAGLQVDDRIILQLTTNDDQLRQAINEHRATIAAETLA---SFGESNSNRSKATIEGAEFDIALHIA--</t>
  </si>
  <si>
    <t>--------------------------------EQRPEDNHYVFYDGPPFITGVPHHGTLLSSIVKDAVPRYQTMKGKRVERVWGWDCHGLPAEVFTEKKLGIKDRRDIGT----------------TISLEKYITTARENMVQTSSLWNDTIDRIGRWVDMDNAYKTMDKEYMESVWWAFKELHNKGKIYEGERVLMYCTRDATPLSKAEVTMDAGAYQDVTDPSVYVRFQLED----------------------------------------------------------------------------------------------------------------------------------------------GRTLLVWTTTPWTLSANTALAVNAHLTYVEVEVEGERLVLAKDLLDKALTNEKHEVLPYTCVAEYSGESLVGLSYKPL---LGVHRGEHAHKIYAAEYVSAEDGTGIVHIAPAYGEEDFNLAQANNIPVVHVIDENGFFTEGDWKGENVWESNKRIAKELKERGVVWKIDYIRHSYPHCHRCGTRLMYRAHPSWFYDVQGQKELMLAKNSEQITWFPEHLKHGRFEKNIEQAPDWNLSRDRFWATAMPVWEAVDTDGNALRDEQGNKRQIVVGSYAELKELSGVELDDYHRPWIDAIEFDLTPEGDVPPADYRGERIHYTRIDKVLDGWFESGSMPFAQFHYPFENKAKFEENFPGDFVVEYIGQVRAWFYYMHVVS-----VGLFG------ESPFKHVVTTGVVAGNDGRKMSKSYGNFTDPNELMDKFSADSLRFLLLSSPLLNGEDFALHDKDVGDVARKLSMIWNMYDFFTMYAEVDGWEFDGT----------------------------------LQDPLNDLTNPLDIWIVSRLHQLVAA-VEKHTDGYNIPDALSPILPFLDDASNWYVRRSRRRFWKSEDDADKNDAYKTLHYVLVRLSYLLAPFTPFLAEELYHNLTGNNESVHLKDWLSAGTVNELIIDEMARVREYINEGLSLRAKD-----GLKVRQPLACVTVPEK-------GKTFDFTPILLEELNVKRVLYGGS-----------------------VAIDTEITPELKREGLAREIIRHVQSARKKAGLSVDDRITLQLETEDIELQQAIDECATAITTETLA---TFGETDKNLSTVKIEGVELSICMAKR--</t>
  </si>
  <si>
    <t>00CQF@actNOG,05C07@bactNOG,COG0060@NOG</t>
  </si>
  <si>
    <t>MKFKAGTRRKPIEYEKDLVKWWKENDTFKKSVKNRPESNSYVFYDGPPFITGVPHHGTLLSSIIKDVVPRYQTMKGHRVERTWGWDCHGLPAEVYTEKKLGIKGKDQIL-----------------ELGLEKYISACRENMTQTGSLWEDTIDRIGRWVNFKGAYKTMDNNYIESVWWAFKKLYEDGKVYEGEKVLMYCTQDSTPLSKAEVTMDAGAYKDITDPSVFVKFELKP----------------------------------------------------------------------------------------------------------------------------------KQGEDNIYSDKEKVYLLAWTTTPWTLAANTALAINKNLVYAEVKVNGENFIVARDLLEKVLVDEKHQPVKYDLLKQFDGEELVGREYKPL---LGENRGKNAHKIWAEDFVSSEDGSGIVHIAPAYGEDDFNMAQKHHIPVVHVLDEKGVYTEGEWLGSLIWDVNKDIAKTLKERGIVWKIEYIKHSYPHCHRCGTKLMYRAHPSWFMDIASMRLDMLKENSDNINWFPEHIKHGRFEKNIEMAPDWNLSRDRFWASPMPVWKGVD------KDGKEHIK--VVGSFDELYELSGKRLKDYHRPWIDDVTFELDGV-------------TYQRIDKVMDCWFESGSMPFAQFHYPFENVEKFEANFPGDFIVEYVGQVRAWFYYVHAVN-----VGLFG------HNAFKNVVVTGNIMGNDGRKMSKSYGNYTDPNTLMDMYSADSLRYTLLSSPLLNAEDFILQDKEVADVNRKLNMIWNMYDFFTMYAEVDNWQWDGN----------------------------------LDDPIKDLKNPLDIWVVSRXXXXVVKIVEDNMDKYDLPNATRSIIPFIEDASNWYVRRSRRRFWKSDEKEDKNDAYKTLHYVLVRLSYLLAPFTPFLAEELFKKLTG-KESVHLEDWKSAGHVNEAVVAEMETVRSYVNECLSVRAKN-----QLKVRQPLASVTIPKN-------GNFVNFEDIMKEELNVKEVKLGDT-----------------------LSLDLTLTDELLAEGRAREVIRFVQAARKKAGLNVDDRISLSLDTESEKLKEAIKTHKDLIMQEVLAIDL-SKKSFKYKEVVKVNKEELKISLEVSKK</t>
  </si>
  <si>
    <t>05C07@bactNOG,COG0060@NOG</t>
  </si>
  <si>
    <t>MKFKHGTRRRAAEYEKDWVQRWKEDDTFNKSIAQRPADNSWVFYDGPPFLTGTPHHGHLLVSTVKDTMGRFHTMKGQRVERRWGWDCHGLPAEVYVEKTLGISNKKEIGT----------------KISVSDYVKECRAAMVRTGTEWEDTIERIGRWVEFKGAYKTMDNNYMESVWWAFKRLYEEGKIYEGEKILVYCTKDATPISKSEVAMEN-SYQIDTDPSLFVYFKLED---------------------------------------------------------------------------------------------------------------------------------------------EDEYLLAWTTTPWTLPANMVLAVNQDVDYSLVAYGDKKFYIASDRVEKVMTDEKHQPLEYSIVKTIKGSELVGKRFEPL----FENRGPAAHKILHADFVTTEDGTGIVHIAPAYGEDDYELCRKNDVPVLSLVDGDGNYTEGRWLGHNIWEVNKEIAKTLLEEGRALKIEYIRHEYPHCHRCGTKLMYRAHPSWFMDIQSQKKEMLEAN-EQTSWTPDNLRTGRFHNIIEQAPDWNLSRDRYWATPIPVWKGVK------NDGTEVVK--VIGSFAEFEEVTGRKLDDYHLPQVMDVTFECDGA-------------EMHHIGKVLDCWFESGSMPFAQFHYPFENKEKFEASFPADFIIEAIDQTRGWFYSLTAVN-----VALFG------KSPWKNLICTGFINAADGKKMSKKLKNYTDPMELMNKTSADSFRFLMLSSPLTNGENFALADKDVMDVARKLGMIWNMYDFFTMYAEVDGWEFNGD----------------------------------ISDPLHDLTNPLDIWIVSRLHQLITE-VERGLNNYNLQDATKPILPFLDDASNWYVRRSRRRFWKSEDDSDKNDAYRTLHYVLVRLSYMLAPFTPFLAEELYHNLTGDNESIHLKDWLPAGEIDNSMLRDMNALRTAVNDGLSKRASE-----GIKVRQPLASVKLINTISQDTPAEVAQFLIDIAKDELNVKSVEIVTD-----SESESAQPS---------VVYDLTITPELKREGLMREIVRHVQSARKQAGLQIDDRIVLSIFSDDSEISQAIDAFADVIKSETLAVELNSVVNESEKYDAKIEGKLVEISLKKA--</t>
  </si>
  <si>
    <t>MKFKHGTRRRAAEYEKDWVQRWKDDQTFEKSVAQRSADNAYVFYDGPPFITGVPHHGTLLSSIVKDAVPRYWTMKGKRVERRWGWDCHGLPAENFVEKQMNIVDRRQIVASSDQPAPLDKDGNPLPTISLEKYIIKARESMVANSETWQGVIDRIGRWVDFTGAYRTMDKDFMESVWWAFKQLYEAGKIYEGEKVLMYDTKFATPVSKAEVTMDNDAYQTVTDPSVYVKFKLPD---------------------------------------------------------------------------------------------------------------------------------------------EDVAVLAWTTTPWTLPANLMLAVNPEMTYCEVLVGGEKLIIAEEALERTLQDEKHQPLDYKVLRKFPGSELVGKTYQSLDTGSAWPDNDKIHTIYAADFVSHESGTGIVHIAPAYGEDDFELAKRHGISAFHVIDDNGYYTDGNYKGLEVWDNNKFIAKDLKEKGAVWKIEYIRHEYPFNPRSKQRIMYRAIPSWFFDIQGQKPLMLEQN-EHINWFPAHLKHGRFAKNIEQAPDWNLSRDRFWATAMPVWKG----------DRGTVR--VVGSYAELKELSGVELDDYHRPWVDDITFEIDGE-------------TFTRIDKVLDCWFESGSMPFAQLHYPFENQAKFEQNYPADFIVEYIGQVRAWFYYVHAVNAALAEIGAFGEAGAQHKNAYSNVITTGVVAGNDGRKMSKSLGNFTDPNELMDKFSADSLRFLLLSSPLLNGEDFALHDKDVGDVARKLSMIWNMYDFFTMYAEVDGWEFDGE----------------------------------LRDPLSDLTNPLDIWIVSRLHQLVAE-VERHMDTYNIPDALSPILPFLDDASNWYVRRGRRRFWKSEDDGDKNDAYRTLHYVLVCLSYILAPFTPFLAEELYHNLTGDDESIHLKDWLPAGEINRAILRDMNALRVAVNDGLSKRAAA-----GIKVRQPLASAKLVSTISGNTTDEVRQFLVDVACDELNVKSVEVATD-----SELEVNESSVQPS-----VVYDFVITPELKREGLVREIIRHVQSARKKAGLQVDDRIELAIFSADTEITQAINTFAEVITAETLAVKLDSTVNDAEKYDVKIDDKMVAISLQKAK-</t>
  </si>
  <si>
    <t>GC_00000266</t>
  </si>
  <si>
    <t>00CKE@actNOG,05C6U@bactNOG,COG0343@NOG</t>
  </si>
  <si>
    <t>Exchanges the guanine residue with 7-aminomethyl-7- deazaguanine in tRNAs with GU(N) anticodons (tRNA-Asp, -Asn, -His and -Tyr). After this exchange, a cyclopentendiol moiety is attached to the 7-aminomethyl group of 7-deazaguanine, resulting in the hypermodified nucleoside queuosine (Q) (7-(((4,5-cis- dihydroxy-2-cyclopenten-1-yl)amino)methyl)-7-deazaguanosine) (By similarity)</t>
  </si>
  <si>
    <t>----------------------MDTALTFNITHRLPSTLARVGVIHTPHGEIRTPAFIVGGTKATVKAITPEQIRNYGGQAVLANTYHLMLRPGADIVRAGGGLGAFMNWSGPTFTDSGGFQVFSLGIAYKKGIDAVAHTQKGNAKLAVASHNQLVRVTDEGAEFRSHIDGAKLLMTPESSMELQHTIGADIHMAFDELTAPLASHETIAAAMN-RTHIWAERCLKRHSDLNAEHTERGESLQA-------------------------------------------------------------------------------------------------------------------------------------------------------------------------------------------------</t>
  </si>
  <si>
    <t>GC_00000267</t>
  </si>
  <si>
    <t>08UNN@bactNOG,0ESCS@cloNOG,0NI2N@firmNOG,COG0093@NOG</t>
  </si>
  <si>
    <t>Binds to 23S rRNA. Forms part of two intersubunit bridges in the 70S ribosome (By similarity)</t>
  </si>
  <si>
    <t>GC_00000269</t>
  </si>
  <si>
    <t>04XWN@bacNOG,068JE@bactNOG,0NSXH@firmNOG,COG3942@NOG</t>
  </si>
  <si>
    <t>MKLRSTT--PISDSLASRAALVAVAVLVAGSGVFALGSHVFARDYEAEIKAKEQEASKYNSEASRLGEMADNLQSELDKINGQITAIQGQIVDSQKKIDNLNAQIKRNEILIKQRRKAMGQVLADMHVDDQISPLEMLASSNSIGDYIDKQEQRSSLRTSLNGKIKEIKALQKKLEENKKLVENTLRDQEAQRNILSSKQSEKAKLVADTKNDQNAYSALAQKRNSEVAKLREEQLMENRKR-------------FIVGAGSAGTGGYPSAWANAPLDAYVDPWGLYTRECVSYVAWKIHSTGRFVPHFGGAGHAKQWPSTTERYGIRNGSTPKAGAAAVSMAGQYGHVMYVESVNGDGTITVSDYNRGLDGL----YRGPDAPGSRMPASGLKYIYF</t>
  </si>
  <si>
    <t>012Q3@actNOG,05TYB@bactNOG,COG3942@NOG</t>
  </si>
  <si>
    <t>choline binding protein</t>
  </si>
  <si>
    <t>MKLRSTT--PVSASLVSRASLVAMSALLAGSSIFGLASHVLARDYNAEIQAKQQEADNYNSEASRLGEMADSLQAELDKINGQISAIQTQISDSQKKINSLNDQIKKNEELIKHNRKAMGRILADLYVDDQISPLEMLASSKNISDYIDKQEQRNSLKTSLNDKIKEIKSLQKKLEENKKSVENTLRDQELQRNAMAAKQSEKAKLITDTKNDQNNYAALAQKRNSEVAKLREEQAAANRRAL--------GGSNVSIPGGVPGGGGYPSKWANAPLDAYVDDWGLYTRECVSYVAWKIDSTGRYVPHFGGAGNANQWPSTAARYGISSGSTPKAGAAAVMNIGYYGHVMYVESVNGDGTITVSDYNFAWDGL----YR-----HYTRSASGLTYVYF</t>
  </si>
  <si>
    <t>GC_00000270</t>
  </si>
  <si>
    <t>05KAR@bactNOG,09FE5@bctoNOG,0PAER@flaNOG,COG0198@NOG</t>
  </si>
  <si>
    <t>One of the proteins that surrounds the polypeptide exit tunnel on the outside of the subunit (By similarity)</t>
  </si>
  <si>
    <t>04VNU@bacNOG,05KAR@bactNOG,0NKNA@firmNOG,COG0198@NOG</t>
  </si>
  <si>
    <t>080DU@bactNOG,1CAHU@tenNOG,COG0198@NOG</t>
  </si>
  <si>
    <t>One of two assembly initiator proteins, it binds directly to the 5'-end of the 23S rRNA, where it nucleates assembly of the 50S subunit (By similarity)</t>
  </si>
  <si>
    <t>GC_00000271</t>
  </si>
  <si>
    <t>082R9@bactNOG,1DIBB@verNOG,1DMWV@verrNOG,COG0199@NOG</t>
  </si>
  <si>
    <t>Binds 16S rRNA, required for the assembly of 30S particles and may also be responsible for determining the conformation of the 16S rRNA at the A site (By similarity)</t>
  </si>
  <si>
    <t>082R9@bactNOG,1DIBB@verNOG,COG0199@NOG</t>
  </si>
  <si>
    <t>GC_00000272</t>
  </si>
  <si>
    <t>05C9M@bactNOG,COG0173@NOG</t>
  </si>
  <si>
    <t>aspartyl-trna synthetase</t>
  </si>
  <si>
    <t>MQRRLVKDGQIEYNNRDMKRTFNIQAAQLAGEKISVSGWVHSRRDHGGLIFVDLRDHTSLLQLVFNSDNPEAFSLADELRDEFVIRAEGMVRERAAGLKNDKIPTGAVELVVERLTLLNRAETLPIQPFAEENQAGEDLRFKYRYLDLRRPKMQDMLKKRAEMYRRMHQYMDDRDFIEIQTPILANSSPEGARDFLIPSRLQEGKFYALPQAPQQFKQLLMVGGVPRYYQLAVCFRDEDPRADRLYGEFYQLDLEMSFVEDGDEVRQEVEPLMCQLATDFAGKKLLDLSDLPVGDGQPIPRISYRDAMETYGSDKPDLRFGMELIDLTDVFADTEFGVFKNAECIKAICVKNGASLSRKQIKQFEDIATSEGAGGLPYIKYVKIKHPDEVQGYAIPITSSDFYGYDAISPVAKFLSDEEHGLLRKKMNPEDGDVIFFGADTRPVVNAVLGRLRNEFAAHFNLKKSDEVALAWIVDFPFYEWDDHGKKLDFGHNPFGMPKGGLQALESVTTDADKLAIVADQFDMVMNGYEICSGGVRNHNPAVLYKVFDLLGFSESYVEEKFGAMLNAFKYGAPPHAGCAFGVDRILMELIDETNVRETLAFPKNGSGVDVMMDSPSTVDPAQLKELGL-------</t>
  </si>
  <si>
    <t>----------------MKNRVLAAETSAEVGKNITVAGWVHSRRDHGGLIFIDLRDHTGLVQLVINPEQAEAFHLAESLRDEFVIRASGVVTERGEGLKNPNIASGNVEIVVKNLEILNRAETLPIQPFAEENQAGEDLRFKYRYLDLRRPKMQDMLQKRAEMYQRMHQYMDDRNFIEIQTPILANSSPEGARDFLIPSRLQEGEFYALPQAPQQFKQLLMVGGVPRYYQLAACFRDEDPRADRLYGEFYQLDLEMSFVEDGEEVRQEVEPLMRQLATDFAGKKLLDLSGLVVGDGSPIPRIAYRDAMEMYGSDKPDLRFGMELIELTNVFADTEFGVFKNAECIKAICVKNGTSLSRKQIDQFTDIAKSEGAGGLAYITY----QDGEAK-----------------SPIAKFLSEAELTAIKQKTGAVDGDAVFFGADTRPVVNAVLGRLRNEFAAHFNLKDPSVVALAWIIDFPFYEWDDHGKKLDFGHNPFGMPKGGIEALESATTDADKLAIVADQFDMVMNGYEICSGGVRNHNPAVLYKVFDLLGFSESYVEEKFGAMLNAFKYGAPPHAGCAFGVDRILMELINETNVRETLAFPKNGSGVDVMMDSPSTVDPAQLRELGL-------</t>
  </si>
  <si>
    <t>------------------MRKLSGELKQQINQHVTVSGWVNSRRDHGGLIFIDLRDHEGIIQLVITPENAENFAIAESLRDEFVISATGLIRERDPALRNPHIATGDIELVVDSLELLNRSEPLPVNTHDDGVESGEELRLKYRYLDLRRPSMLHTLRRRAEFYHFMRDYMEAHDFIEVTTPILANSSPEGARDFLVPSRLRPGQFYALPQAPQQFKQLLMVGGIPRYYQIAPCFRDEDPRADRLYGDFYQLDLEMSFVEEGEVVRKTMEPLIKSLVTDFAHKKLF---------SEEIPRIPYQEAMNRFGVDKPDLRYGMELIDLKEALKDTAFKVFQ-TESVKAICVKNGATLSRSQIDNFTEKARKLGAGGLAYIIY----ENDEVK-----------------SPIAKFLTETELAKIKELTGAKNGDAVFFGADSLSKVNKVLGQLRIAFADHFNLKDDNVVALCWIVDFPFYEWDEGKNKLDFGHNPFSMPKGGLKALEAAETDAEKLAIVADQYDMVMNGFEICSGAVRNHSPEVMYKVFGILGYDEKYVEARFGGMLNAFKFGAPPHAGCAFGIERIFMVLNDNKNIRDIVAFPKNGSGVDLMMSSPSFVDPIQLEEAHLQIVEDEE</t>
  </si>
  <si>
    <t>05C9M@bactNOG,0CZ49@chlNOG,COG0173@NOG</t>
  </si>
  <si>
    <t>----------------MKNRILAAETSKKVGENITVAGWVHSRRDHGGLIFIDLRDHTGLVQLVINPDKKDAFSLAESLRDEFVVRACGVVAERGEGLKNPNIASGDVEIVVDNLEILNRAETLPIQPFAEDNQAGEELRFKYRYLDLRRPKMQNMLKKRAEMYRRIHEYMDNRDFIEIQTPILANSSPEGARDFLIPSRLQEGKFYALPQAPQQFKQLLMVGGVPRYYQLAACFRDEDPRADRLYGEFYQLDLEMSFAEDGEEVRTEVEPLMKQLATDFAGKKLLDLSDLAVGDGSSIPRISYRDAMETYGSDKPDLRFGMELIELTDVFSETEFGVFKNAECVKAICVKNGASLSRKQIDNFTNIAKSEGAGGLAYITY----QDGEAK-----------------SPIAKFLSEKELADIQQKTGVVDGDAVFFGADSRSVVNAVLGRLRNEFASHFNLKDPSVVAFAWIIDFPFYEWDERSKKLDFGHNPFSMPKGGLQALESAETDAEKLSIVADQFDMVMNGYEICSGGVRNHNPAVLYKVFGLLGFSESYVEEKFGAMLGAFKYGAPPHAGCAFGVDRILMELTDEQNVRETLAFPKNGSGVDVMMNSPSIVDPAQLRELGL-------</t>
  </si>
  <si>
    <t>----------------MKNRILAVKTSDEVGKNIMVSGWVHSRRDHGGLIFIDLRDHTGLVQLVINPDRAEAFRLAESLRDEFVIRASGAVTERGEGLKNPNIASGNVEIVVENLEILNRAETLPIQPFAEENQAGEDLRFKYRYLDLRRPKMQQMLKKRAEMYRRMHQYMDERQFIEIQTPILANSSPEGARDFLIPSRLQENKFYALPQAPQQFKQLLMVGGVPRYYQLAACFRDEDPRADRLYGEFYQLDLEMSFVEDGEEVRQEVEPLMRQLATDFAGKKLLDLSDLSVGDGQPIPRISYRDAMETYGSDKPDLRFGMELIELTDVFANTEFGVFKNAECIKAICVKNGASLSRKQIDQFTDIAKSEGAGGLAYIKYVTIKNADKAQGYVIPMHTNVPCFYDVISPVAKFLSDEEHKLLIEKMNPEDGDVIFFGADTRPVVNAVLGRLRNEFAAHFNLKKSDEVALAWIVDFPFYEWDDHGKKLDFGHNPFGMPKGGLQALESATTDDDKLAIVADQFDMVMNGYEICSGGVRNHNPAVLYKVFDLLGFSKSYVEEKFGAMLSAFKYGAPPHAGCAFGVDRILMELIDETNVRETLAFPKNGSGVDVMMDSPSMVDSAQLKELGL-------</t>
  </si>
  <si>
    <t>----------------MKNRILAAKTSDEVGKSITVAGWVHSRRDHGGLIFIDLRDHTGLVQLVINPEQAEAFRLAESLRDEFVIRASGVVTERGEGLKNPNIASGNVEIVVENLEILNRAETLPIQPFAEENQAGEDLRFKYRYLDLRRPKMQQMLKKRAEMYRRMHQYMDERQFIEIQTPILANSSPEGARDFLIPSRLQEGKFYALPQAPQQFKQLLMVGGVPRYYQLAACFRDEDPRADRLYGEFYQLDLEMSFVEDGEEVRREVEPLMRQLATEFAGKKLLDLSDLSVGEGSPIPRISYRDAMETYGSDKPDLRFGMELIELTDVFADTEFGVFKNAECIKAICVKNGASLSRKQIDQFTDIAKSEGAGGLAYIKYATIKNTDEAQGHVIPMHTNAPCFYDVISPVAKFLSDEEHKLLIEKMNPEDGDVIFFGADARPVVNAVLGRLRNEFATHFNLKDPSVVAFAWIIDFPFYEWDDHGKKLDFGHNPFSMPKGGLKALESATTDTEKLAIVADQFDMVMNGYEICSGGVRNHNPAVLYKVFDLLGFSKSYVEEKFGAMLNAFKYGAPPHAGCAFGVDRILMELIDETNVRETLAFPKNGSGVDVMMDSPSTVDPVQLRELGL-------</t>
  </si>
  <si>
    <t>GC_00000273</t>
  </si>
  <si>
    <t>02EJN@aquNOG,05C65@bactNOG,COG0112@NOG</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</si>
  <si>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 (By similarity)</t>
  </si>
  <si>
    <t>----------------MTDIAVADCIAGEEERQRDGLELIPSENYVSQDVRKALGSVFTNKYSEGYPG---------------------RRYYGGQEFTDRIEQLAIDRAKKLFRADHANVQPHSGAPANEAVYSAWCQPGDTILAMDLSHGGHLTHGSPVTRSAHLYNFVPYKMKNIETGEIDYEEIRRLAHEYQPRIILAGFSAYPREMDWAKFVEIGREIDGCLLMADVAHIAGLIAGGVAKNPLDYGFHVMTTTTHKTLRGPRGGLILSMGKVTSPLKKPAKTLENIPTLIDRAVFPGMQGGPHMNTIAAKAVAFGEALQPEFRDYAKNIVANAARLAEELQKRGFQLVTGGTSNHLILADINKSFGIDGKTAEIAIDKIGLTLNANAVPDDPLPMFRPSGIRLGTPAITTRGCQPDDMSRIAEWIKQAIDA----------REDEGKLGVLREEVRKFCREL------</t>
  </si>
  <si>
    <t>05C65@bactNOG,0ENP8@cloNOG,0NDE5@firmNOG,COG0112@NOG</t>
  </si>
  <si>
    <t>----------------MNDKKVEDLINAEAARQDSAIELIPSENYVSNDVLVALGSVFTNKYSEGYPG---------------------KRYYGGQTNTDKIEQLAIDRAKELFGADHANVQPHSGAQANEAVYYSWCEPGDNILAMSLDHGGHLTHGAPVTRSAREYNFIRYGIKDIKTGEVDYDELRKLALKYKPKIILAGFSAYPRELDYAKFASIGKEV-GSMLMADMSHIAGLIVAGVAKNPLDYGFHVVTTTTHKTLRGPRGGLILSKGIVSNPLKKPNKTLQNLPTLIDRAVFPGTQGGPHMHTIAAKAVAFGEALLPEFKDYAKQIIRNAKAMEKIFKDNNVEMVTGGTSNHLLLIDVYKTFGIDGRRAQESLEEINITTNANAIPNDQLPPFKPSGLRLGTPAMTTKGYKEDDFRKVAQNI---------------------------------VDRLSTL---</t>
  </si>
  <si>
    <t>----------------------------------------------------------------------------------------------------------------------------------------------------------------------------------------------------------------------------------------------------------------------------------------------------------------GGPHMNTIAAKAVAFGEALQPEFAEYARNVVTNAAQLADELRKRGFILVTGGTSNHLILADVHRSFGIDGKAAEQAIDKIGLTLNANAVPDDPLPMFRPSGIRLGTPALTTRGCTPSDMPQIAEWMKQAIDA----------RDDDTALAKLRSEVREFCLRLKDMS--</t>
  </si>
  <si>
    <t>04S56@bacNOG,05C65@bactNOG,0NDE5@firmNOG,COG0112@NOG</t>
  </si>
  <si>
    <t>MIYISNDIISINGGLVMKDKQIEELIKAEKKRQTDGLELIPSENYVSSDVLQALGSVFTNKYSEGYPG---------------------RRYYGGQENTDQVEQLAIDRAKKLFKADHANVQPHSGAQANEAVYYAWCEPGDTILAMDLAHGGHLTHGAPVTRSAREYNFIRYGIKNIDTGEIDYEEIRQLALKHKPKIILAGFSAYPRELDYEKFAEIGNEV-GAMLMADMSHIAGLIVSGVAKNPFDYGFHVITTTTHKTLRGPRGGLILSRGIVGNPLKKPEKTLENLPTLIDRAVFPGTQGGPHMHTIAAKAVAFGEALQPEFKDYAEQIVKNAKRLAEELQKRGFKLVTGGTSNHLILADIHSSFGIDGKEAEIAMDKIGLTLNANAIPDDPLPRFRPSGIRLGTPAVTTRGAKEDDMEKIAEWMRRSIDN----------RDNDEMLAELRKEVVEFCHTLRDI---</t>
  </si>
  <si>
    <t>05C65@bactNOG,0GAVU@delNOG,0HC11@dproNOG,16Q4U@proNOG,COG0112@NOG</t>
  </si>
  <si>
    <t>----------------MKDKQIEQLIKAEKIRQTDGLELIPSENYVSSDVLKALGSVFTNKYSEGYPG---------------------RRYYGGQENTDQIEQIAIDRAKQLFGADHANVQPHSGAQANEAVYYAWCEPGDTILAMDLAHGGHLTHGASVTRSAREYNFIRYGIKDVETGEIDYEEIRQLALKHKPKIILAGFSAYPRELDYEKFAEIGNEI-GAMLMADMSHIAGLIVGGVAKNPFDYGFHVITTTTHKTLRGPRGGLILSRGVVGNPLKKPEKTLENLPTLIDRAVFPGTQGGPHMHTIAAKAVAFGEALQPEFKDYAEQIVKNAKKLAEELQKRDFKLVTGGTNNHLILADVYNSFGIDGKEAEIAMDKIGLTLNANATPNDSLTRFRPSGIRLGTPAVTTRGAKEADMEKIAEWMKQAINH----------RDSEERLVKLRQEVKHFCQTLSAI---</t>
  </si>
  <si>
    <t>GC_00000274</t>
  </si>
  <si>
    <t>05C79@bactNOG,0D1J0@chloNOG,COG0758@NOG</t>
  </si>
  <si>
    <t>DNA protecting protein DprA</t>
  </si>
  <si>
    <t>MKINKVSPDSSNYLKVLANIDDKPQALYYLGEVPKQRQPTIAIVGTRKPTSYGIEVTNQFASGLASRGFIIVSGLALGTDALAHRACLDAGGTTIAIVPSQLPNIYPRSNSALARRIIEKDGAILSEHSTD-DTEPYILGRWSFLERNRLVSGLADAVLITEASARSGTLNTAAHALAQGKDVFVVPGNITSPQSAGCNALIKQGATPVTSIDDILSVVTPEFMPDSRTSQTKLPLGSTPAETAIIEQLAQGIRDGDQLQKTTQLPATEFNTALTMLELTGAIRSLGANQWTLV</t>
  </si>
  <si>
    <t>05C79@bactNOG,0D1J0@chloNOG,0D69M@chlorNOG,COG0758@NOG</t>
  </si>
  <si>
    <t>MKINSISTDDNKYINILTSVNKPPEKLYYIGTLPPKRQPTIAIVGTRKPTAYGKEVAYKFAYDLAKRGVIIISGLALGIDAIGHRACLDAGGTTIAVLGNGLHKIYPSTNRKLGEDIIDKGGSIISEFQEGIEPLPFN-----FLKRNRIISGLADAVIIIEAASRSGTLNTATHALNQGKDVFAVPGNITSPLSAGCNALLKQGAIPATSVEDILEVINLQNQENQNPSQISLPVGDTPLENAIIELLNQGVRDGDELQKQAKAEISDFNTALTMLEINGIIKPLGANKWCLR</t>
  </si>
  <si>
    <t>MKINKIAPDDTIYLQRLCHIDDAPHVLYCMGILPTKRVPTLAIVGTRKPTRYGIEVTTKFAGDLAQQGIIIVSGLALGVDALAHRACLEAEGTTIAVIANQLPDIYPAANRTLGERIIAQGGAILSEHCID-EPKPYVVGKWSFLTRNRLVSGLADAILITEAAARSGTLNTAAHALAQGREVFVVPGNITSPMSAGCNALIRQGATPVTSPDDIIAVLLPH----EKARQSTLPRGATPAETAIIKQLAAGIRDGDEIQRATSLNAVEFSTTLTLLEINGVIRSLGANQWTLR</t>
  </si>
  <si>
    <t>05C79@bactNOG,0EQH4@cloNOG,0NFUT@firmNOG,COG0758@NOG</t>
  </si>
  <si>
    <t>MEINRITPDEHIFSQRLAHIANPPKSLCYMGKLPETNAPVVSIVGSRKPSAYGKEVTERLATDLAKAGCVIVSGLALGVDCIAQKAAIEAGGTVVAVVPNELPDISPRTNYQLAMSIIERGGAVISEWMKG-DNK--IVNRWSFLERNRLVSGLADGIIITEAAERSGTLNTASHALNQGRDLFVVPGNITSPLSAGCNTLLKQGAYLVTDADDVLSIIAPEKL--QKDNGQELAASATIEEAIIIKLISEGLRDGDEIQQKSGLSASDFATALTMLEINGVIKPLGANNWTLR</t>
  </si>
  <si>
    <t>MEINRICPDEHIFTQRLASIANPPKSLCFMGTLPTSGAPVVAIVGSRKPSAYGREVTEQLASDLAKAGCIIVSGLALGIDGIAQRAALEAGGTVIGVIPNELPDISPQTNYKLAMNIIKNGGAILSEWKKG-DGK--VVNRWSFLERNRLVSGLADAVIITEAAERSGTLNTAAHALSQGRDVFAVPGNITSPLSAGCNALLKQGAYPATEAKDILHIIAPEQL--KKSDQSQLPLGSSPEETIIINLIAGGVRSGDQLQQQSGLSASNFSTALTMLEINGVIKPLGANNWTLK</t>
  </si>
  <si>
    <t>MEIKRILPDKHIFTQRLAHIANPPKSLCYMGKLPEANAPIVSIVGSRKPSAYGKEVTERLAAELASAGCIIVSGLALGVDGIAQKAALEAGGTVVAVVPNELPDISPRTNYKLAMDIIRQGGAVISEWMKG-DNK--IVNRWSFLERNRLVSGLADGIIITEATERSGTLNTASHALNQGRDLFVVPGNITSPLSAGCNNLLKQGAYLVTDANDILNIIAPEKL--QKSSSPEAPLSSTPEEAIIIKLISSGIRDGDELQQNSGLSASDFATALTMLEINGAIKPLGANNWTLR</t>
  </si>
  <si>
    <t>GC_00000276</t>
  </si>
  <si>
    <t>05CHT@bactNOG,0EP8I@cloNOG,0NDP3@firmNOG,COG0064@NOG</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</si>
  <si>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 (By similarity)</t>
  </si>
  <si>
    <t>MAVSDEILQQYEMTIGIECHVQLATKTKLFSPADNDARNAEPNEKTHEIDFGLPGMLPVLNKHAVELAVRAGKALNAPIARVSRFDRKHYFYPDLPKGYQTSQMYQPIILAGYVDAPLEDGSLKRVRIHHAHMEEDAGKLTHHDGYSLVDLNRAGTPLIEIVSEPDMHSAEEAKAYASELHKLMVYAGVTHGDLYHGNMRFDVNISVAKKGATELGKRAEVKNLNSFRSVERAAEYEFKRQVDLLESGESVVQETRGWNDDKQVTTSQRSKEDAQDYRYMPDPDIPPVVLSDEEIARIQAEVPMLPNEYRERWVDLKLDHSVIDTVLAHQEAAKVLDAIYSLTDSNEQSVLEDLNVNRQTYDRLAKRIFNLFAST------PDEQLDYQKVESG--LVGPRRLTHLALLAEKGTISSNSAKEIFLDLFNEKYSGVMPEDITKEKNLLQVSDEGAIAAIVDEVLNDPTSAASIADIKAGKDKAIGYLVGQVMKRSKGQANPSLAQKLIREKL---</t>
  </si>
  <si>
    <t>05CHT@bactNOG,0QIX2@gproNOG,16Q2U@proNOG,COG0064@NOG</t>
  </si>
  <si>
    <t>----MSKYDKYEMTIGIECHVQLATSTKLFSSADNDSRFAEPNSNVNAIDYGLPGMLPALNRHAVDLAIKAGKALGSKIALVSNFDRKHYFYPDLPKGYQTTQMYNPIIGAGEIEAPLEDGGTVKVRIHHAHMEEDAGKLTHYGDYSLVDLNRAGTPLIEIVSEPDIHSAAEARAYAVELYRRMTYAGVTHGDLYHGNMRFDVNISVALKDSNKLGKRTEIKNLNSFRSVERAAAYEFKRQVDIIEDGGAVKQETRGWNDDKQITISQRSKEDEQDYRYMPDPDIPPIVLTQEEIDKIQSTVPYLPDFYRKKWQVLNLDKSVINSLLDNQKYAIEI-----------------SEIQDNAGDSIAKRVAHWFASAVSGN--EEDNID---------LPEKQDLIDLAQMSEKNEISSTSAKELFHDLLK---GATDPHKLAEERNLLQVSDEAAIAKIVDEVMNDPSSASSIADIKAGKEKAIGYLVGQVMKRSRGKANPALAQKLIRNRL---</t>
  </si>
  <si>
    <t>05CHT@bactNOG,0NDP3@firmNOG,0X2EN@negNOG,COG0064@NOG</t>
  </si>
  <si>
    <t>--MEKSILDKYEMTIGIECHVQLKTKTKLFSASDNDARDKAPNTAVSPIDFALPGMLPVLNKEAVRLAVIAAKALNSKVANVSSFDRKHYFYPDLPKGYQTSQMYQPTILAGEVTVPKEDGSEFKVRINHAHIEEDAGKLSHSDNGSYVDLNRAGTPLIEIVSEPDMHSALEAKAYATELYRLMTFADVTHGDLYQGNMRFDVNISVAPKGSNTLGTRAEIKNLNSFRSVERAAEYEFKRQVELVENGEKVKQETRGWDDNKQATFSQRSKEDAQDYRYMPDADIPPIVLTDERILEIQKDCPILPPAYREKWQDLKLDKSVIDVLFSSSKYAKLV-----------------SEVLDKDGKDSAKKTAFWFASALSGSE-EDSNNEELT------HLSADNLIQLAHMVSEGLLSSTNAKEVFIKMLS---ENKTPEKIAKENNLIQVSDTSAIEKILDEVLSDESSQKAINDIKNGNEKVYGFLVGQVMKKSQGKANPGLVQKMLREKIAKL</t>
  </si>
  <si>
    <t>----MSENSAYEITIGIECHVQLATKTKLFSEVDNDARGKEPNSCVSPVEYALPGMLPRLNEEAVRLATRAGLALNSNINLTSRFDRKHYFYPDSPKGYQITQMYQPIIGPGFVELP--NGT--KIRIEHAHLEGDAGKLTHFDTYSLVDLNRADTPLIEIVSMPDIHSKEDARDYCKELWRILTFAGVTYGDLYNGNMRFDVNISLAKKGSTELGTRAEIKNLNSFRSVEMAVEYEYHRQKKLLDNGEKIVQETRGWNDNTGKTTSQRSKEEANDYRYMPEPDIPPIHLTEEYVEAERAKLVRLPADYRAMLRVV-IPEEQLEILLDHQNLVESL--------AELKSAYDADGIEKEITKNAIQKISNLYTSVLLAEENSSLLNDE--------LPTTMQIRELAEMINKNELSSTSVKEVFLRFFDPNMHHKSAREIAKELNLLQENDLGALSDIVDQVLADPACAQAVADFKAGSEKVIGFLVGQVMKASKGKANPAIAQKLLREKLQ--</t>
  </si>
  <si>
    <t>----MSVYDDYEMTIGIECHVQLATKTKLFSPADNDARDAEPNSKTHQIDFGLPGMLPVLNKHAVELAVRAGKALNSPIAHVSRFDRKHYFYPDLPKGYQTSQMYNPIILAGYVDAPLEDGSLKRVRIDHAHMEEDAGKLTHHDGYSLVDLNRAGTPLIEIVSEPDMHSAEEAKAYVSELHKLMVYAGVTYGNLYHGNMRFDVNISVAKKGATELGKRAEIKNLNSFRSVERAAEYEFKRQVDILERGEEVVQETRGWNDDKQITISQRSKEDAQDYRYMPDPDIPPVVLTDEVIAEIQSKVPMLPGEYREKWSALNLDKSVINSLLSNQDYAQIT-----------------LEVQEKSGEASAKRVAHWFASALTASDESDAQTDNESI-----RVAVDDLIELAEMTEKSEVSSTNAKELFNELLA---GAKNPRKLAEEKNLLQVSDESAIAAIVDEVLNDPASAASIADIKAGKDKAIGYLVGQVMKKSKGQANPSLAQKLIREKL---</t>
  </si>
  <si>
    <t>----MSVYDEYEMTIGIECHVQLATKTKLFSPADNDARDAEPNEKTHQIDFGLPGMLPVLNKHAVELAVRAGKALNAPIARVSRFDRKHYFYPDLPKGYQTSQMYQPIILAGYVDAPLEDGSLKRVRIHHAHMEEDAGKLTHHDGYSLVDLNRAGTPLIEIVSEPDIHSAEEAKAYASELHKLMVYAGVTHGDLYHGNMRFDVNISVAKKGATELGKRAEVKNLNSFRSVERAAEYEFKRQVDLLESGESVVQETRGWSDDKQITTSQRSKEDAQDYRYMPDADIPPVVLSDEEIARIQAEVPMLPGEYREKWSGLGLDKSVVNSLLSNQNYARIM-----------------LEVQEKSGDASAKRVAHWFASALTAGD-NDTNNDSTSVDASAPRVSVEDLVELAEMTEKAEISSTNAKELFNELLA---GAIHPRKLAEEKNLLQVSDEGAIAAIVDEVLSDPASGASIADIKAGKDKAIGYLVGQVMKRSKGQANPSLAQKLIREKL---</t>
  </si>
  <si>
    <t>GC_00000277</t>
  </si>
  <si>
    <t>08UJY@bactNOG,0D2K4@chloNOG,COG0096@NOG</t>
  </si>
  <si>
    <t>One of the primary rRNA binding proteins, it binds directly to 16S rRNA central domain where it helps coordinate assembly of the platform of the 30S subunit (By similarity)</t>
  </si>
  <si>
    <t>08UJY@bactNOG,0GEVI@delNOG,0HFJZ@dproNOG,179ZI@proNOG,COG0096@NOG</t>
  </si>
  <si>
    <t>08UJY@bactNOG,0D2K4@chloNOG,0D6MJ@chlorNOG,COG0096@NOG</t>
  </si>
  <si>
    <t>GC_00000278</t>
  </si>
  <si>
    <t>04U76@bacNOG,08UKH@bactNOG,0NJC5@firmNOG,COG0782@NOG</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</si>
  <si>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 (By similarity)</t>
  </si>
  <si>
    <t>MKKAYQITEDGRKELEEELTSLKGRRGEIAEKIAEARGYGDLSENAEYDQAREEQGLVETRIAEIEDILQNAEDIKGGTTHKVSLGSRVTLESGGKIFEYTVVGPVEADPLNGKISDESPLGVALIDKVVGDTATI-NTPKGETVYVIKAIS</t>
  </si>
  <si>
    <t>08UKH@bactNOG,0NJC5@firmNOG,COG0782@NOG</t>
  </si>
  <si>
    <t>MNKVYQITEAGKNELKDELETLKGRRGEIAEKIAEARDYGDLSENAEYDAAREEQGIVETRIAEIENILQNAAIITGGISGQVGLGSVVELMTGSKTAVYTVVGPVEADPLEGKVSNESPIGAALMGKKVDDTVEI-NTPKGKLEYKIISIK</t>
  </si>
  <si>
    <t>MKKTYQITQAGRNELEAELADLKSRRGEIADKIAEAREYGDLSENAEYDSAREEQGLVETRIAEIEDILQNAEEIKSGANHTVCLGSRVAIEANGKTMEYSVVGPVEADPIGGKISDESPLGAALMGKSVGETATI-TTPKGETVYTIKSIA</t>
  </si>
  <si>
    <t>MKKTVSLTQDGKKNLENELKSLIKMRPAIADRLATARSFGDLKENQEYSDARAEQRQVESRILEIQEILKNAEIIKAAKGGKIAVGSTVKIKMLGKEHTYSIVGAVEADPLNGRISDISPIGKALIGKKEGDEYTLPNGNKGE----ILEVA</t>
  </si>
  <si>
    <t>MKKTYQITEAGKADLEKELAELKGRRGEIAEKIAAARDFGDLSENAEYDAAREEQGLVETRILEIEDILQNAEIIKSNGSSSVGLGSTVELQCPERTVSYTVVGPVEADPLAGRISDQSPIGKELIGKKIGDEVTI-KTPKAEITYIIKSIS</t>
  </si>
  <si>
    <t>MKKTYQITETGKADLEVELAELKGRRGEIAEKIAVARDFGDLSENAEYDAAREEQGLVETRILEIEDILQNAEIIKSSGTSSVGLGSTVELQCPERTVSYTVVGPVEADPLAGRISDQSPIGKELIGKKIGDEVTI-KTPKAEITYVVKSIS</t>
  </si>
  <si>
    <t>GC_00000280</t>
  </si>
  <si>
    <t>00EVT@actNOG,08VCV@bactNOG,COG0233@NOG</t>
  </si>
  <si>
    <t>Responsible for the release of ribosomes from messenger RNA at the termination of protein biosynthesis. May increase the efficiency of translation by recycling ribosomes from one round of translation to another (By similarity)</t>
  </si>
  <si>
    <t>08VCV@bactNOG,COG0233@NOG</t>
  </si>
  <si>
    <t>MFDNTEYKIAFQAVIDRFQQELKKVRTGRAHPDMLSSIKVEAYGQYMPLNQVANVTIADATMLLITPFDPSTIASISNAIRADQTLNLNPADDGRVIRVPVPPLTEERRKEIVKTTSQKIEEAKVALRKIRDDARKELKSIED---LSEDIKKRSEKEIDDLTKDFSAKIDELFKAKEAEIMKI</t>
  </si>
  <si>
    <t>08VCV@bactNOG,16X46@proNOG,COG0233@NOG</t>
  </si>
  <si>
    <t>GC_00000281</t>
  </si>
  <si>
    <t>055EN@bacteNOG,05DFU@bactNOG,09AD8@bctoNOG,COG0773@NOG</t>
  </si>
  <si>
    <t>Cell wall formation (By similarity)</t>
  </si>
  <si>
    <t>MRYSRS------MNIYFSGIGGVAIGPLAELAHDAGHSVQGSDAHSSLETSELMQRGIVVTNDQSGDYLEYCHKQRRIDWLVYTAALPADHPELVRAQKLGIYTAKRDELLRYIMSEKNLKMIAIAGTHGKTTTTGMMIWVLRQLGVPISYSIGTTISFGPSGHYAPNSEYFIYECDEFDRNFLHFSPYLSLITSIDYDHPDTYPTQAAYTRAFQQFLGQSELSILWKKD---------TLTGLEPVNKSWVLKDEEVKSFRIPGWHNRANATLVAKACERLKLGNPDIVK-VAVENFPGTQRRFERLAPGLYSDYGHHPAEIYATLQMAHEISREVTLVYQPHQNVRQHEIQSMYTNEVFRYADSVYWLPTYLTRENPDLPILTPADLTKNLTRPE-VHIASLNDDLWKSIMLDRELGKLVLCMGAGTIDEWLRQHLKI----------------</t>
  </si>
  <si>
    <t>05DFU@bactNOG,0QEWY@fusoNOG,COG0773@NOG</t>
  </si>
  <si>
    <t>05DFU@bactNOG,0ENPQ@cloNOG,0ND4Y@firmNOG,COG0773@NOG</t>
  </si>
  <si>
    <t>05DFU@bactNOG,09AD8@bctoNOG,0P84B@flaNOG,COG0773@NOG</t>
  </si>
  <si>
    <t>05DFU@bactNOG,0D1F7@chloNOG,COG0773@NOG</t>
  </si>
  <si>
    <t>GC_00000282</t>
  </si>
  <si>
    <t>05CE9@bactNOG,0EP65@cloNOG,0NDKJ@firmNOG,COG0052@NOG</t>
  </si>
  <si>
    <t>30S ribosomal protein S2</t>
  </si>
  <si>
    <t>05CE9@bactNOG,0GAKU@delNOG,0HC94@dproNOG,16PFF@proNOG,COG0052@NOG</t>
  </si>
  <si>
    <t>05CE9@bactNOG,099IV@bctoNOG,0P7EA@flaNOG,COG0052@NOG</t>
  </si>
  <si>
    <t>MKQLHPFSWRQDEVKGKENMSKTIDMKELLEAGAHFGHKTSRWHPKMAPYIHSKRQDTHIINLEKTVAGLEEALALTKKIAKDGKKILFVGTKKQLKAIVKEAAESVDMPYVTERWVGGTLTNVETVNRQIKKVKDLERRMKTGELEARYSKLEVQRFQEEIAVLNTRYGGIKDMTDQPAAIIVTDACEDKNAIKEAKTLHIPVIAICDTNVDPTDIDIVIPANDDSTKAEKLILDYFVEAIKSAKN--------------</t>
  </si>
  <si>
    <t>05CE9@bactNOG,0QHY7@gproNOG,16PFF@proNOG,COG0052@NOG</t>
  </si>
  <si>
    <t>05CE9@bactNOG,0D1A7@chloNOG,COG0052@NOG</t>
  </si>
  <si>
    <t>GC_00000283</t>
  </si>
  <si>
    <t>02FPA@aquNOG,08WNV@bactNOG,COG0494@NOG</t>
  </si>
  <si>
    <t>MPKPKANKSKFDHIRKYLTK-----------------------------SRSASIQEIVREPTSGGVIFRHGE-SG-IEILLIQDAKDRWTIPKGHIEEGETAVQTARREIGEEAGLHDVDMLGWLGKIHFRYRRLDKLVLMTTQIYLVRVRTSGDEIQKEDWMKGIKWFPFNEALELIEYEDIAKLMLKAKTRIRQENL</t>
  </si>
  <si>
    <t>MNNQRPVQSKVKNLKKTKPKAKTDSRRAFTPKTRNSRDSNLKKLQQKILKKKPTIKEIVREPTSGGIVFRLTKDKKDIEVLLIQDSKNRWTIPKGHIEPGETAKQTAIREIGEEAGLNHIQVLSWLGKIHFKYRRIDKLVLMTTQIYLVRSLDTTERPTKEKWMNGIKWFSFQDAINVIEYEDIEKLMLIAKKRIRQGEY</t>
  </si>
  <si>
    <t>07XGV@bactNOG,11KQ0@NOG</t>
  </si>
  <si>
    <t>GC_00000284</t>
  </si>
  <si>
    <t>05M7K@bactNOG,0D2RD@chloNOG,COG0781@NOG</t>
  </si>
  <si>
    <t>Involved in the transcription termination process (By similarity)</t>
  </si>
  <si>
    <t>MASNRHLGRIVALQALYELELRRQSGDTSAVLDDILKRDVERYRSAIDDIAFVEGLASGVVSQQEELDRQLQPIAPEWPITQIARIDRVILRIGLYELLHHQDTVPPRVAINEAIELAKAFGSDNSSRFVNGVLGTAYRKFVEEGSDNAKAEGQQKQV-------------</t>
  </si>
  <si>
    <t>MASNRHLGRMVALQTLYEYDFRNSPTDP-VNISEVTKRNLEKYKEDIEDTDFVYRLVDGVISHLEELDNTLRPLAPDWPLEQIARIDRNVLRIGLYELLYCKDDIPARVALNEAVELAKLFGSDNSSKFINGVLGTAFRTLVEENNN-----ANNSEV-------------</t>
  </si>
  <si>
    <t>05M7K@bactNOG,0D2RD@chloNOG,0G7EC@dehNOG,COG0781@NOG</t>
  </si>
  <si>
    <t>MASNRHLGRIIILQSLYEYEVRSLAGDATADINVIIAKNIEPYVKAVGDTDFIINTTKGILEHQEKLDQELHPLAPEWPLASIAAIDRNILRLGLYEL--EAQAVPPKVAINESVELAKAFGSENSSKFVNGVLGTAYKQLGFEKSE-----GTNEQSKTSSVEGEKPQED</t>
  </si>
  <si>
    <t>05M7K@bactNOG,0D2RD@chloNOG,0D6J7@chlorNOG,COG0781@NOG</t>
  </si>
  <si>
    <t>MASNRHLGRIVALQTLYEHEFRKEVGDSDVDYKTILKRNLAEYKSSVDDIEFIDNLISGILSTQSQLDEKLQPLAPEWPISQLPRIDRAVLRIGLYELLYCADTVPPKVVINEAVELAKAFGSDNSGKFVNGVLGTALRTLVEE-SD-----SENKQL-------------</t>
  </si>
  <si>
    <t>MASNRHLGRIVALQTLYEYEFRKDAGDKNLNYKDILERNLAEYKSSIDDVTFIDNLVSGVLSSTAKLDEELRPLAPEWPLEQILRIDRMVLRIGLYELLFCVDSVPPKVAINEAVELAKAFGSDNSGKFVNGVLGTALRNLVEE-SD-----SENKQF-------------</t>
  </si>
  <si>
    <t>MASNRHLGRIVALQTLYEYEFRAEVGDAGIDYKSILQRNLAEYKSSVDDVEFVDNLVSGVLANQMELDEKLKPLAPEWPIDQLSRVDRTVLRIGLYELLYCADTVPPKVVINEAVELAKAFGSDNSGKFVNGVLGTALRTLVEE-SD-----SENKQL-------------</t>
  </si>
  <si>
    <t>GC_00000285</t>
  </si>
  <si>
    <t>07QN5@bactNOG,COG0330@NOG</t>
  </si>
  <si>
    <t>Band 7 protein</t>
  </si>
  <si>
    <t>-MEIMIVILVIVAIYVLSGIKVVNQYQRGVVLTLGKFTGVREPGLRVVVPIFQTMMMVDVRSTPIDVPKQEVITKDNVTVGVDAVVYFRVINAPKAVLETTNYIYATSQFAQAALRDVTGNVDMDDLLAKREEISQQIKEIVDAETDKWGIDVENVKIQNIELPGDMKRAMAKQAEAERERRANIINADGEKAAAETLAQAAEILAKTQGAINLRTLNTLERISTEPSQKTMMLFPIE-----LIDAIRGSK-K-</t>
  </si>
  <si>
    <t>-MEILIIICVLVFIAMLSGVRVVNQYQRGVVLTLGRFSGVREPGLRIVLPVIQTMTLVDIRSTPIDVPKQEVITRDNVTVGVDAVVYFRVVNAPKAVLETTNYIYATSQFAQAALRDVTGNVDMDDLLAKREEISQQIKEIVDAETDKWGIDVENVKIQNIELPGDMKRAMAKQAEAERERRSNIINADGEKQAAKTLAEAAEILATTPGAINLRTLNTLERISTEPSQKTMMLFPVE-----LIDALRGSREK-</t>
  </si>
  <si>
    <t>07QN5@bactNOG,0G52C@defNOG,COG0330@NOG</t>
  </si>
  <si>
    <t>MLEFWIVIIVILVILWTSSLKVVRQFERGVVLTLGRHTSTKEPGLRFLIPGIQTMRMVDVRSTPVDVPKQEIITRDNVTVNVDAVVYLRVIDASKAILETTDYIYATSQFAQAALRDVTGNMELDEILSKRDEISQKIKEIVDNETDKWGIDVEIVKIQNIELPHDMKRAMAKQAEAERERRAVIISAEGEKAAADQVAEAAEVLSRTPNGINIRTLQTLEKIAVEPSQKILVLLPENTNNGAVIDSIVASEIKK</t>
  </si>
  <si>
    <t>-MPILILILIALFV-VIPGIRVVNQYERGVVQRLGRFRRIMEPGLHVIIPYIDTMRTVDVRTTPMDVPKQEVITKDNVTVNVDAVVYFRVIDAKKAVFETTNYAYATSTFAQTALRDVTGNFDLDELLSKRDKISSQIKEIVDTQTDKWGIDIESVKLQNIELPSDMKRAMAKQAEAERERRAAIISAEGEKASAAAVAEAASLLAQTPGGLNIRTLQTLEKISTDPSQKTVILLPSD-----LAGGLKNLF-K-</t>
  </si>
  <si>
    <t>MGAFVVIILVSIGLYVLGGIKIVNQYQRGVVLTLGRFTGVREPGLRVVIPGLQTMMLVDIRSTPIDVPKQEVITKDNVTVGVDAVVYFRVINAPKAVLETTNYIYATSQFAQAALRDVTGNVDMDDLLAKREEISQQIKEIVDAETDKWGIDVENVKIQNIELPGDMKRAMAKQAEAERERRANIINADGEKAAAETLAQAAEILAKTQGAINLRTLNTLERISTEPSQKTMMLFPIE-----LIDAIRGGK-K-</t>
  </si>
  <si>
    <t>-MEISIAILVILTIFVLSGIKIVNQYQRGVVLTLGKFTGVREPGLRVVVPIFQTMMLVDVRSTPIDVPKQEVITKDNVTVGVDAVVYFRVINAPKAVLETTNYIYATSQFAQAALRDVTGNVDMDDLLAKREEISQQIKEIVDAETDKWGIDVENVKIQNIELPGDMKRAMAKQAEAERERRANIINADGEKAAAETLAQAAEILAKTQGAINLRTLNTLERISTEPSQKTMMLFPIE-----LIDAIRGGK-K-</t>
  </si>
  <si>
    <t>GC_00000286</t>
  </si>
  <si>
    <t>05DX0@bactNOG,1CGE8@therNOG,COG1189@NOG</t>
  </si>
  <si>
    <t>Hemolysin A</t>
  </si>
  <si>
    <t>05DX0@bactNOG,0GDMB@delNOG,0I3FX@eproNOG,178K5@proNOG,COG1189@NOG</t>
  </si>
  <si>
    <t>05DX0@bactNOG,0GDMB@delNOG,0HD1F@dproNOG,178K5@proNOG,COG1189@NOG</t>
  </si>
  <si>
    <t>GC_00000288</t>
  </si>
  <si>
    <t>05XB4@bactNOG,0FQ1U@cyaNOG,COG1694@NOG</t>
  </si>
  <si>
    <t>MazG nucleotide pyrophosphohydrolase</t>
  </si>
  <si>
    <t>MNFQDYSQKAISTLTSD--HAYGDISADLMAQILGLAGESGEVMEKFKKLIRDKQGKLTASDRAEIIKELGDVLWYVNSAAHLLGSSLEEVARLNNEKLASRQQRGQLHGSGDNR</t>
  </si>
  <si>
    <t>05XB4@bactNOG,COG1694@NOG</t>
  </si>
  <si>
    <t>GC_00000289</t>
  </si>
  <si>
    <t>08VXF@bactNOG,0BFD8@bproNOG,11S8X@NOG,17AYG@proNOG</t>
  </si>
  <si>
    <t>MIDALFGSKTRVKLLHLFLNNPGKSFYVREITRLIGEQINSVRRELSNMLDAGVLLSNTNDNKLYYEINRSYIHYKPLKEIFTNNDVSKQKPKRFSKQSASSETDDWRIALAALPKAKIVIAAGALVRGSASKVDLLIVGN-VESKRVADVVNKIEIKVGRQLTFSRMLYDEFYYRLSVHDRFINDILSSRHEVVVDSENILQR---</t>
  </si>
  <si>
    <t>MIDALFGSKTRVKLLHLFMNNPGRSFYVREITRLIDEQINSVRRELANMLQVGVIISDSSDNKLYYEVNQNYAFYRPLKEIFGEIPSAKSGG-----------DNGWSALIKGLPRIKLAIGAGILAPGSSSKVDLLLVGD-VPLEKVKVAVSTIERHEGRELNYSIIGYDEFFYRLSVRDRFVMEVLNGKHRVFVDKNGILNK---</t>
  </si>
  <si>
    <t>08VXF@bactNOG,11S8X@NOG,1C8P7@synNOG</t>
  </si>
  <si>
    <t>MIDALFGSKTRVKLLYLFLNNPGQAFYVREITRLIGEQINSVRRELANMLEVGIVASNNMDNKLYYEVNQRYEYYMPMRAIFAGQTSKSATN--------EAQAEVYEDIIRRTAGVRVAIVAGILVSGSVSKVDLLMAGA-ISRAKIKSIVSTIEQAVGREITYSVLSYDELYYRLSVHDKFISDMLNNKHRVIVDTGNIIKTERQ</t>
  </si>
  <si>
    <t>MIDSLFGSKTRVKLLHLFLNNPEKSFYVREITRMIDEQINSVRRELANMVSVGIVQQDAIDNKLYYSVNEDYPYIKPLAAIFSDKNTEGGMG--------ITSGVSWKDSLGRMRGLRLAIISGKLVVGSSSSVDLLLVGDDMSAVTIKNLVKKIEKDRKIEINYAVISYDDFYYRMSVKDRFIMDIIRNKHSVLVDTENIMRKE--</t>
  </si>
  <si>
    <t>MIDSLFGSKTRVKLLHLFLNNPEKSFYVREITRLIDEQINSVRRELANMVSVGIVQSDNIDNKLYYSTNIGYRYLEPLSVIFSDKRNLQGN----------DSSKVWAKTLSRMSNIKVIISAGKLVGDTDGKIDLLLVGD-ISAADAGSLVKKIEKVENNELNYSVMSYEDFYYRLSVRDRFIMDIIEGKHSVLIDTENILRKE--</t>
  </si>
  <si>
    <t>MIDSLFGSKTRVKLLYLFLNNLEKSFYVREITRMIDEQINSVRRELANMVSVGIVKQDAIDNKLYYSVNEDYPYVKPLMVIFSDKNNDDKK----------PASASWEDSIKRIRGLKIAITAGKLDIGSIASVDLLLVGDNMSALAIKNLIKRIEKAKKSEINYAIMTYDDFYYRMSVKDRFIMDMIRNKHSVLLDTEGIMRKE--</t>
  </si>
  <si>
    <t>GC_00000290</t>
  </si>
  <si>
    <t>MRILNNTLVKILTRNNIATEETLKPLMEEAERSSRPLQDIVLDSKLVSETDLTKLFAQYADIPYIEVDPRNIPSEVLNRIPERIARQYNAVVFQIDEDGTMHLAMDDPDDVLATNFIEKEIGSNTKIYIAPHSNILQCLEN-YRGDVNQELNEVIDVQREDDGSDQKVSEADVAEDSPIAQTVNLLLEYAIRSQASDIHIEPRENFVQVRYRIDGVLKEVNQLPRNVLNALVSRIKILSNLKIDERRVPQDGRFKIKVAGKQYALRVSTLPITDGEKVVMRILDESNQAITLQQLGYWGRSLAIINNAIAEPNGMILVTGPTGSGKSTSLFSVLSMLNTPEVNISTIEDPVEYKIPGVNQTQTNAKAGMTFASGLRALLRQDPNIIMVGEIRDGETANLGVQAALTGHLVFSTLHTNNAATCLPRLLDMGIEPFLIASTVKAVVGQRLVRRLCMNCREQYVPTPDEINEIVSLFNLRPDQTFAHIHDLELQAIEQKVGGD--TPAGTDETTIRTLWRAHPGGCDECGHVGFKGRVGIYEVLGMSRAIQKMITSDATSNQIQDQAIGEGMITMQSDGLVKTLRGNTTLDEVLRVTRES</t>
  </si>
  <si>
    <t>07QHF@bactNOG,0G568@defNOG,COG2804@NOG</t>
  </si>
  <si>
    <t>MRLSDSTVERLLVDKKVISKEDLDKLKEEQKQGNRPLQSIVVKNNIISDKNLTKLYADYAEIPFVEINPKEVDKEILLTLPEKIARQYNAVVFGKKGE-VKWLAMEDPDDVQAVDFIQKQMGSNYQLFIATKDNILQVLDN-YRDGVAEELDDVIAIQEEDDADKEEVREEDISEDSPIAKTVNLILEYAIRSGASDIHIEPREENLQVRYRIDGVLQEANKLPRNVMGALISRIKILSNLKIDERRVPQDGRFKITVAGKKYALRVSTLPITEGEKIVMRVLDESNKALTLEELGYWGYSLEKINNAISQPYGMMLVTGPTGSGKSTSLFSCLTLLNKPDVNISTVEDPVEYKIPGANQTQVNPTAGMTFIAGLRALLRQDPNIIMVGEIRDGETANLGVQAALTGHLVFSTLHTNNAATCLPRLLDMGIEPFLIASTVRAVIGQRLVRRLCKNCKEKYTPSSEELKIISSMFNIHSSADMKRINALEERATSEGIGSDIGESLSSTKSTITRLFRPHPGGCDECNHVGFKGRMGIYEVLDNTIEIQKLIVANATSNDIQDEAIKQGMVTMAIDGFIKALRGQTSIEEILRATRE-</t>
  </si>
  <si>
    <t>GC_00000292</t>
  </si>
  <si>
    <t>00CDG@actNOG,05BZH@bactNOG,COG0209@NOG</t>
  </si>
  <si>
    <t>GC_00000293</t>
  </si>
  <si>
    <t>080YW@bactNOG,0NKVU@firmNOG,0X509@negNOG,COG4972@NOG</t>
  </si>
  <si>
    <t>080YW@bactNOG,0EUDB@cloNOG,0NKVU@firmNOG,COG4972@NOG</t>
  </si>
  <si>
    <t>GC_00000294</t>
  </si>
  <si>
    <t>05DEA@bactNOG,0ENSC@cloNOG,0NDK4@firmNOG,COG0544@NOG</t>
  </si>
  <si>
    <t>Involved in protein export. Acts as a chaperone by maintaining the newly synthesized protein in an open conformation</t>
  </si>
  <si>
    <t>05DEA@bactNOG,0NDK4@firmNOG,0X1TY@negNOG,COG0544@NOG</t>
  </si>
  <si>
    <t>04RQQ@bacNOG,05DEA@bactNOG,0NDK4@firmNOG,COG0544@NOG</t>
  </si>
  <si>
    <t>GC_00000295</t>
  </si>
  <si>
    <t>05C17@bactNOG,COG0057@NOG</t>
  </si>
  <si>
    <t>glyceraldehyde-3-phosphate dehydrogenase</t>
  </si>
  <si>
    <t>-------------------------MIKIAINGFGRIGRNALKIALMRRDLEVVAINDLTDTKTLAFLLKHDSSYGTYSREVTFDDQNIIVDGKKIRVFSEKDPANLAWGELGVDVVIESTGFFTDPEKAKAHL-AAGARKVVISAPAKGEGAKTIVLGVNEGEVTKEDKILSNASCTTNCIAPIMKVLEDNFGVKKAMMTTVHSYTGSQRLLDAPAKDLREARSAAENIVPTTTGASKAAALTIPTLKGKFNGLSVRVPTPVVSLADITAVLSRTTTKEELTQLFEKVASEPFYEGILGVSHEELVSSDYRGDSHSCIVDLPLIDVVDGDLIKIVAWYDNEWGYSNRLVELTADFGKE-------------------------------------------------------------------------------------------------------------</t>
  </si>
  <si>
    <t>05C17@bactNOG,0EP6Z@cloNOG,0ND79@firmNOG,COG0057@NOG</t>
  </si>
  <si>
    <t>GC_00000296</t>
  </si>
  <si>
    <t>05D7Q@bactNOG,0GBRJ@delNOG,0HCTU@dproNOG,16PNG@proNOG,COG1459@NOG</t>
  </si>
  <si>
    <t>MTSFSYVAT-NKSGEVIQGNIEASDRPGALSALTKQGLSPLSIDSLEKKGLAS-ISFGGGKKKVKTDDVVMFTRQMSAMVSAGVPLLRALSSQHDHTDSPALKAVLGDIIKDVQSGMQLADALSKHPATFNDVYVNMVRAGEAGGILDDILRRLAIQQEKSAGIRKKIKGAMTYPLVLLVITIMAFLVLMVFVIPQIGEMIKGFGGEDAELPALTQVMLSISGFLTTKGYLLIPVLIAIVYFLRRWLNTTAGKHTFHRFVLKIPAISSIIQKVAVARFARTFSALMGSGAAVLESLEVTSHSVGNVVYEEALLKAAKEVENGKNLSTII-EKTGLFPPIVSQMLAVGEETGQTDVVLVKVADFYEEEVDVAIDSIGSIIEPVMIVLMGGMVGLIAASVMMPIAGLSTSIKQ-------</t>
  </si>
  <si>
    <t>MATFQYIATSNGSNKIVKGEIEALGRDDAIKSITKQQLTPISIKPVTKLSNEIKFSLLK-PRNIKQDELSIFTRQLSTMINAGVPLTRSLNSLQEHAENPVFRDTLENIKGDVESGVSLADALSKHPKVFSDIYVNMVRAGEAAGILDEVLNRLAVQQEKSATIRKKIKSAMTYPVVLVVISVLAFFGLMIFVIPKIGQIIIDLGGPDAELPLITKIMLGISNFIISFWYILFPVIGVCCVGIKKYLATPQGKTKFHIAILKLPAVSTIIKKVAVARFARTYASLIGAGVSVIEALSITSRTVGNKVYESALQEACTRLENGEQLSRVIEEKSDLFPSILAQMLAVGEETGQTDTVLAKVADFYEEEVDTAIESISSIIEPVMIVFMGGMVGLIAASVMLPIASLSQNVKE-------</t>
  </si>
  <si>
    <t>05D7Q@bactNOG,0G5CG@defNOG,COG1459@NOG</t>
  </si>
  <si>
    <t>MAKFTYVAT-NARNASVRGSVEATDRAAAIETLTKQGLSPLDINQQKEGAARGFSAFGG--KKVKNDDIVMFTRQLSAMISAGVPLLRGLSSQYKHTDSEALKTVLGGIIKDVESGAPLADALAKYPAVFNDVYVNMVRAGEAGGILDDILKRLALQQEKNASMRKKIKSAMTYPIVLFVIAIIAFLGMMIFVIPQIGKMMQDLGGPDQQLPMLTQIMLNISDAIVKYGLFILPVMIAGIVLLLRWLKTPKGRHIFHHVVLKIPAVGSIVKKVAVARFARTFSALMGSGAAVLEALEVTARAVGNVVYEDILRDAAKQIENGKQLSTVI-EKSDLFPPIVAQMLSVGEETGQTDVVLVKVADFYEEEVDVAIDSISSIIEPVMIVLMGGIIGLVAVGVMGPIAGLASSVKS-------</t>
  </si>
  <si>
    <t>MATFEYKAI-TNAGKTISGTIDGNSKDSATEALSAQGIKVIQIELSKGKAKHL--------GKVKLVDLVLFTRQLSTMVSAGVPLMRSLTTLQTQAENPTMKLVIADLVKEVESGAQLADALEKHPEVFTPIYINMVRAGEAAGIVDDILKRLATQVESSQTLRKKIKGAMTYPTVVFCIMIIAFFGIMIFIIPKIGEILKGIGGPDAELPALTAALLGISDFLIKFWPVIIGAAVGAGFMLRKFLKTEAGKRKRDEIILKLPIVGLLTTKSTVASFTRTFSALVGAGVSVVEALRITGRSLGNKLYEEDLEKAALQVINGKQMSEAI-GESKLFPPIVSQMLAVGEETGQTDVVLVKVAEFYEEEVNTMVDSMSSLIEPLIMVVIGGGVAVIAAAVMGPIASISNSVGMVLTSLIF</t>
  </si>
  <si>
    <t>MPIFEYLLV-NKKKETVSSTIEAADKLSAINNLRSRG-QLIKIEEKGAKKELS-FSFGKKKKGAKTEELVMFTRQLSAMVSAGVPILRSLNSMAKHAESANFRDTINAVIKDIEGGMSFADALSKHPETFNDIYVNMVAAGETGGILDDILKRLALQQEKNSSMKKKIKGAMTYPIVLLIITIIAFFILMIFIIPVIGKTIKDMGGPDAKLPLLTEIMLGISDFVVSFWYIIIPIFVGSIWLLIRYIKTPKGRVKFHNIIIKVPAVGPIVKKVAIARFTRTFSALIGAGVAVLEALDVTSRAVGNVAYEKSLKEATKRVQNGEVLSKIIAERDDLYPPIVAQMLSVGEETGQTDKVLVKVADFYEEEVDTAIDGVSSIIEPVMIVAMGVVIALVAVSVMGPITSMAGQVKE-------</t>
  </si>
  <si>
    <t>MPVFEYLLI-NKKKETVSSTIEAADKLSAINTLKSRG-QLIKIEEKSAKKSAG-FSFGKKKKGAKTDELVMFTRQLSAMVSAGVPILRSLNSMAKHAESAGFRETINAVIKDIEGGMSFADALGKHPETFNDIYVNMVAAGETGGILDDILKRLALQQEKNSSMKKKIKGAMTYPIVLLAITIIAFFILMTFIIPVIGKTIKDMGGPDAKLPLLTEIMLGISDFMVSFWYLIVPAFIGGIWALIRYIKTPKGRVKFHHIIIKVPAVGAIVRKVAIARFTRTFSALIGAGVAVLEALDVTSRAVGNVVYEESLKEATKRVQNGEVLSRIIAERDDLYPPIVAQMLSVGEETGQTDKVLIKVADFYEEEVDTAIDGVSSIIEPVMIVAMGGVIALVAVSVMGPITSMAGQVKG-------</t>
  </si>
  <si>
    <t>GC_00000299</t>
  </si>
  <si>
    <t>05CW6@bactNOG,09A8Z@bctoNOG,0P80F@flaNOG,COG0094@NOG</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</si>
  <si>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</si>
  <si>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05CW6@bactNOG,COG0094@NOG</t>
  </si>
  <si>
    <t>MAK-TIKNAYTPRLKALYDGTYKKELQAELGLSNIHQVPKLEKIVVSVGLGKNKDDKRHYEVVKNTLTKITGQAPVDRIAKKSIAGFKIRAGMN-RIGVSVTLRGARMYEFMDRFINVAMPRIRDFHGVGLKAFDKGGNYNVGITEQSIFPELTFEETQVLHGLQVTFVIENQDVAHSRALLEKFGMPFEKEGGRR</t>
  </si>
  <si>
    <t>05CW6@bactNOG,0EPVH@cloNOG,0NEFD@firmNOG,COG0094@NOG</t>
  </si>
  <si>
    <t>00BXW@actNOG,05CW6@bactNOG,COG0094@NOG</t>
  </si>
  <si>
    <t>MAE-KKTVVPAPRLKALYQGTYLKELQAELNLKNVHEVPALEKIVVSVGTGKKKDDKRHFEIVKNTVEKITGQAPVARQAKKSIATFSIRKGMGAPIGVSVTLRGARMYEFMDRLINVALPRVRDFHGVGLK-FDKGGNYNLGITEQSIFPELTFEETQVLHGLQITFVIKNGNKEASKALLEKFGMPFEKKGGVK</t>
  </si>
  <si>
    <t>MAE-KKTVVPAPRLKALYQEKYLKELQAELDLKNVHQVPALEKIIVSVGTGKKKDDKRHFEIVKNTVEKITGQAPVARQAKKSIAGFSIRKGMGAPIGVSVTLRGARMYEFMDRLINVALPRVRDFHGVGLK-FDKGGNYNLGIIEQSIFPELTFEETQILHGLQVTFVIKNGSKEASKALLEKFGMPFEKKGGVR</t>
  </si>
  <si>
    <t>GC_00000301</t>
  </si>
  <si>
    <t>04RHJ@bacNOG,05C90@bactNOG,0NDJA@firmNOG,COG0442@NOG</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</si>
  <si>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 (By similarity)</t>
  </si>
  <si>
    <t>MRLSKNFTRTIKQAPADEVARNAQLLIRAGYVHKTMAGVYSYLPLGLKVVENIKQIVREEMNKIDSQELVMSTLQRKELWQETGRWSDELVDVWFKSHLQDGTEVGFGWTHEEPIVELLRGYLKSYKDLPISVYQFQNKLRNELRAKSGIMRGREFVMKDMYSVHASKEDLDKYYNAAIEAYKRCYDRFGIGDETYVTFASGGAFTKFSHEFQTICDAGEDYIYLHRGKNIAVNEEV-----------------------------------------------------------------------------------------------------------------LDDAVKEL-----DIDRSELE------------------------------------RVKTAEVGNIFNFGTQKSEEMRLVFTDAEGVEQYAYMGSYGIGITRVMGVIVEKFADDKGLVWPENIAPAKVYLVQIG-SQSRATADELYQKLQSAGVEIIYDDRDERPGVKFADAELLGIPYRMTVSDRLLDG-GKWEVSTRQTGEQRLLTADELLA-TLN-</t>
  </si>
  <si>
    <t>MRRTELFTKTNKTSPSGEVSKNAQLLIRAGFIAKEMAGVYAFLPLGLKVVENIKSIVREEMNKIGSKELLMTNLQRKEVWEKTNRWNDDIVDIWFKTKLKDDTEVGLGWSHEEPIVNMMRQFIRSYKDLPVSVYQFQNKMRNELRAKSGIMRGREFVMKDMYSFHATKEDLEEYYHKVMEAYKQCYRRLGVGDDTYVTFASGGAFTKFSHEFQTVCDAGEDDIYIVPSMNIAYNAEIAPVKVSANPAANESLKQLEILDDESVIGAESLIKTLDIPITSSTKSMFYDTDRGLILAVVRADYTINEDKLKTVADVEWLKLASADSVEDATGAKLGFSGLYNLPMGPDIRLIVDDSCRDMVNFETGANKTGQHAYNVNWERDVPMPDQFFDIKLVRDGDISPETGEPYIRKRTAEVGNIFNFGSQKTDEMELYYTDSKGEQKSIFLGSYGIGITRIMGVIAEKLSDEKGLVWPVDIAPAKVYLVSIGSGDAIKEADRLYELMKIKGIEVIYDDRNVRPGEKFTDGELMGIPHMVTVSDRLIKT-GNFEHKLRSTGEVSLLTQDELFD-TISQ</t>
  </si>
  <si>
    <t>MRLSKNFTRTTKQAPADEVARNAQLLIRAGFVFKTMAGVYSYTPLGLRVLENIKQIVREEMNAIGSQELIMSTLQRKELWQETGRWSDELVDVWFKSTLQDGTDVGFGWTHEEPIVELLRSYLKSYKDLPISVYQFQNKLRNELRAKSGIMRGREFIMKDMYSVHAAKEDLDAYYDQVIEAYKRCYDRFGIGNDTYVTFASGGAFTKFSHEFQTICEAGEDYIYLHRGKNIAVNEEV-----------------------------------------------------------------------------------------------------------------LDDAVKEL-----GIKRNELE------------------------------------KVKTAEVGNIFNFGTQKSEEMDLVFTGSDGVQHYAYMGSYGIGITRVMGVIVEKFADEKGLIWPENIAPARVYLVQIG-EKSRAAADELYETLGTQGVEVLYDDRDERPGVKFADAELMGIPLRVTVSDRLLDG-KKWEVVTRASGERQLLTTDELLA-TLE-</t>
  </si>
  <si>
    <t>05C90@bactNOG,COG0442@NOG</t>
  </si>
  <si>
    <t>MKLSQSFIKTFREVGKEETSRNAELLIRAGYIYKEMAGVYDFLPLGLITLNKIQDIIRDELDAIGCQEMQMTALQNPESWVKTDRWRDDVIDVWFKTKLNAGGELGLAPTHEEPLTNLMTKYISSYKDLPVYVYQFQTKFRNELRAKSGILRTREFLMKDLYSFSTDKESHEKFYHEVEEAYKRIYVRLGLGDCTYETYASGGAFSKYSHEFQTITPVGEDVIYFNDDKSIVLNEEV----------------------------------------------------------------------------------------------------------------VIDEVLNDL-----GVKKEDLH------------------------------------STAAAEVGNIFTLSYKFSDPIGLKYDDKNGEKKTVFMGSYGIGVSRVMGVIAEKFADEKGLVWPENIAPFKYYLIGLG-DKAAKITNELHGAHRK---EILLDDRDMRIGEKLTDSELLGIPYRVVISEKTLEN-NQVEITDRKTGETKLIGLEEFKN-SL--</t>
  </si>
  <si>
    <t>MRMTQLFTRTLKQAPAGEVARNAQLLIRAGYVHKTMAGVYSFLPLGLRVLENIKQIVREEMDKVNSQELVMSTLQRKELWQETGRWSDELVDVWFKSKLQDGTDIGFGWTHEEPIVDLLRNYLKSYKDLPISVYQFQNKLRNELRAKSGIMRGREFVMKDMYSIHDSKESLDSYYNSVIEAYKRCYGRFGIGDETYVTFASGGAFTKFSHEFQTICDAGEDYIYLHRGKNIAVNEEV-----------------------------------------------------------------------------------------------------------------LDEAIEEL-----GVDRSELE------------------------------------KVKTAEVGNIFNFGTQKSEEMKLVFTDAEGKEQYAYMGSYGIGITRVMGVIVEKFADDKGLVWPENVAPFKVHIVAIG-GKGQELAGKFYDELANSGVDALLDDRDERPGVKFADAELMGLPWRITIGDRAIDGDGLFELTERATGETRKMDYQQLMDFCLSR</t>
  </si>
  <si>
    <t>MRMTQLFTRTLKQAPAGEVARNAQLLIRAGYVHKTMAGVYSFLPLGLRVLENIKQIVREEMDKVDSQELTMSTLQRKELWQETGRWSDEVVDVWFKSKLQDGTDVGFGWTHEEPIVDLLRNYLKSYKDLPISVYQFQNKLRNELRAKSGIMRGREFVMKDMYSVHASKEDLDNYYNTVIEAYKRCYDRFGIGDETYVTFASGGAFTKFSHEFQTICDAGEDYIYLHRGKNIAVNEEV-----------------------------------------------------------------------------------------------------------------LDEAVAEL-----GVDRSELE------------------------------------KVKTAEVGNIFNFGTQKSEEMKLVFTDADGKEQYAYMGSYGIGITRVMGVIVEKFADEKGLVWPENIAPFKVYIVAIG-DKGKELAGKLYGELADSGMDTLLDDRDERPGVKFADAELMGLPWRITIGDRAIDGDGLFEVTERATGEMKKMNYQQLLEFCLSR</t>
  </si>
  <si>
    <t>GC_00000302</t>
  </si>
  <si>
    <t>------MIADIDITGVGGYVLDEPTKKYISKKIGRLDRLVTRHARKTMSASVKIEEVNRDNGNKYEVEVIINVPDQV-IKAKDSTMNVMAATDIVERKLAGQLRKYKQNLLAYVG-RRDILARFK---RGFDRETQ-----</t>
  </si>
  <si>
    <t>MSKGGRMIEALTITGIK-YDVDEKTKKYVTKKIGTLDRYLPRHARKSVKAAVRIEKIDQKDGNKYEVEIVLTVPEKI-ITAKDTTMNALAAVDIVEAKLTGQLRKYKETRLAHVG-KQGIMARFK---RSFRREQQ-----</t>
  </si>
  <si>
    <t>------MIADVEVAGIRGYTPDEPTKKYIRKKIGALDRLVTRHARKTISAVVKVEEVNRDHGNKYEVEAVLTVPDKT-IKAKDSTVNVLAATDIVEQKLAAQLRKYKEDRVPHVG-RRGLLARFK---RSYDREA------</t>
  </si>
  <si>
    <t>------MIKDITITGVK-YELNATTKKYVERKIGSLGKYLPRHARKSASADVKIRQIDNPGGNKYEVEVIIDVPDKK-IVAKDSTMNVLAAVDIVEARLNGQVRKYKDDVLAHVGGSRGILAKLK---QTFGRK-------</t>
  </si>
  <si>
    <t>------MIKNITITGVK-YELNDTTKKYVERKIGGLGKYLPRHSRKSVTADVKIKQIDNTGGNKYEVEVIINVPDKK-ITAKDSTMNVLAAVDIVEAKLNGQVRKYKDDVLAHVGSSRGILAKLK---RGLGRR-------</t>
  </si>
  <si>
    <t>GC_00000303</t>
  </si>
  <si>
    <t>MAQPKKQSSPRKTGMRRSHLVEKLAKRVNGHSPVK---------------VLIGKKKSSTKQK---</t>
  </si>
  <si>
    <t>MAQPKKQSSPRKTGLRRSHLVLKLARRVNATSPVK---------------VRTTKRETGKK-----</t>
  </si>
  <si>
    <t>MPEPKKQSSPRKTGLRRSHLRLVLARAVNKKSPVKAFETAKKTPNLKVKTVKTAVKATKKTKKSEK</t>
  </si>
  <si>
    <t>MAQPKKQSSPRKTGLRRSHLVLKLARRVNATSPVK---------------VKTTKRETGKTTK---</t>
  </si>
  <si>
    <t>MAQPKKQSSPRKTGLRRSHLVLKLARRVNSTSPVK---------------VKTTKRETGKTKK---</t>
  </si>
  <si>
    <t>MAQPKKQSSPRKTGLRRSHLVLKLARRVNGTSPVK---------------VKTTKRETGKTTK---</t>
  </si>
  <si>
    <t>GC_00000304</t>
  </si>
  <si>
    <t>05K87@bactNOG,COG0186@NOG</t>
  </si>
  <si>
    <t>One of the primary rRNA binding proteins, it binds specifically to the 5'-end of 16S ribosomal</t>
  </si>
  <si>
    <t>05K87@bactNOG,0I7KK@eryNOG,0NKNM@firmNOG,COG0186@NOG</t>
  </si>
  <si>
    <t>05K87@bactNOG,0EU3G@cloNOG,0NKNM@firmNOG,COG0186@NOG</t>
  </si>
  <si>
    <t>05K87@bactNOG,0G924@deiNOG,COG0186@NOG</t>
  </si>
  <si>
    <t>----------MARRTLIGVVTSAKRDKTITVTVTSRETHPLYGKQYTVTRKYTAHDETNEAGEGDKVQIEETRPISKTKSFTLVKVIEKSRGSIKLKDEVSGETKEETKEDDK------</t>
  </si>
  <si>
    <t>----------MARRTLIGVVTSAKRDKTITVTVTSRETHPLYGKQYTVTRKYTAHDETNQAGEGDKVQIEETRPISKTKSFTLVKVIEKSRGSIKLKAEVSGEAEEETKEDDK------</t>
  </si>
  <si>
    <t>GC_00000305</t>
  </si>
  <si>
    <t>04UUJ@bacNOG,08Z10@bactNOG,0NJ6Y@firmNOG,COG0051@NOG</t>
  </si>
  <si>
    <t>Involved in the binding of tRNA to the ribosomes (By similarity)</t>
  </si>
  <si>
    <t>00IJI@actNOG,08Z10@bactNOG,COG0051@NOG</t>
  </si>
  <si>
    <t>08Z10@bactNOG,0ET3Q@cloNOG,0NJ6Y@firmNOG,COG0051@NOG</t>
  </si>
  <si>
    <t>MADAKNEGLKIRIRLKAYDHRVIDQSAKQIVDTAIRTGAAVSGPVPLPTKRSTFTVVKSPHVYKTGGEAFEMKIHKRLIDITNATPKTIDALQNLSLPAGVDAEIKM</t>
  </si>
  <si>
    <t>GC_00000306</t>
  </si>
  <si>
    <t>05CU7@bactNOG,1CG90@therNOG,COG0264@NOG</t>
  </si>
  <si>
    <t>Associates with the EF-Tu.GDP complex and induces the exchange of GDP to GTP. It remains bound to the aminoacyl-tRNA.EF- Tu.GTP complex up to the GTP hydrolysis stage on the ribosome (By similarity)</t>
  </si>
  <si>
    <t>MAEITIENIKKLKELSGVGLTDAKKALVEADGDFDKALKAMREKGLTKAEKRGDRETREGIVDAYIHDGRLGAIIEVNCETSFVANTDEFKDLAHKLAMQVASMAPLYVSEEDIPAETMKAKMEEF---EANFKGPENMKEQILSGQVKKAFSDKVLMLQPYILDDSKTVAEFIKEMIAKTGENITVKQFKRIELGVTE</t>
  </si>
  <si>
    <t>05CU7@bactNOG,0FJU3@cyaNOG,COG0264@NOG</t>
  </si>
  <si>
    <t>GC_00000307</t>
  </si>
  <si>
    <t>04WGV@bacNOG,05VB5@bactNOG,0NNG3@firmNOG,COG0721@NOG</t>
  </si>
  <si>
    <t>081AP@bactNOG,0D30C@chloNOG,0D8HD@chlorNOG,COG0721@NOG</t>
  </si>
  <si>
    <t>081AP@bactNOG,0FPI6@cyaNOG,COG0721@NOG</t>
  </si>
  <si>
    <t>05VB5@bactNOG,COG0721@NOG</t>
  </si>
  <si>
    <t>GC_00000308</t>
  </si>
  <si>
    <t>08YY1@bactNOG,0ET4C@cloNOG,0NJ7M@firmNOG,COG0335@NOG</t>
  </si>
  <si>
    <t>This protein is located at the 30S-50S ribosomal subunit interface and may play a role in the structure and function of the aminoacyl-tRNA binding site (By similarity)</t>
  </si>
  <si>
    <t>MSFQILKNIADAQKKKAVVDVRSGDTVKVTQKIKEGDKFRFQVFEGVVIRVDRKESHTARIVVRKIASGIGVEKSFLLHSPLVEKIEVVKRAKVRRNYLSYLRHRSGKSARLVARDFDRAAVNTL------------KEEVVEAAAETTEAAEA-------------------</t>
  </si>
  <si>
    <t>GC_00000309</t>
  </si>
  <si>
    <t>04S47@bacNOG,05CN0@bactNOG,0NDQA@firmNOG,COG0190@NOG</t>
  </si>
  <si>
    <t>Catalyzes the oxidation of 5,10- methylenetetrahydrofolate to 5,10-methenyltetrahydrofolate and then the hydrolysis of 5,10-methenyltetrahydrofolate to 10- formyltetrahydrofolate (By similarity)</t>
  </si>
  <si>
    <t>-------------------------MKELNGKELQGFIKQRQARQVRNLRQEYGVVPKLVIIMSKNASQAIQTYVRMKTRYAADILIDV--NVQAVAQADIAAAIDQANNDPVVQGIILQLPIDDVSQTEKLCQLIAPEKDVDGLGSSSIYPSATAQAIDWLLAGYNIELSDKQIAIVGRGKLVGAPLEKMWQQRGLNVQVYDKANPATAD-SLRKCNVIVTATGVPRLITSEMIAPETVVVDAGTASEGGVLVGDVDDAVRQRSDIT-ITPQKGGVGPLTYAVLFDHLIEACLRRVGKL--</t>
  </si>
  <si>
    <t>------------------------MVKELNGRELVGFIKERQAHQVKALR-SRKIRPKLIII-RDSNNPVIEKYVSLKKAYGEDIEIEVIDQVVNPTKEAIQSAIESANQDGSVSSIILQLPLQNPEWTEELVSLIAPEKDVDGLTGKSRFDSATATAINWLLTGYGIELNNKSIAIVGRGRLVGEPLIRMFTNSNLRVSVFHRGSDFS---ELKNHDVIITATGNPHLITSEMIREGAVIVDAGTASEGGVILGDINDEIRARTDISAITPKIGGVGPLTIGVLFENVLASAVENQTH---</t>
  </si>
  <si>
    <t>05CN0@bactNOG,0EPG7@cloNOG,0NDQA@firmNOG,COG0190@NOG</t>
  </si>
  <si>
    <t>MIQAFQIIAHTISVLKMVKLLYLMTMRELNGSELAGFIKERQAKQVRALRQAWHINPRLAIV-TDVENPVIETYMRLKQRYGADILIDV--EIHRVPAGGALEVIQELNNRDDVQGIILQLPISNSDQTEELLESIREDKDVDGLRKRAIFQAATPTAIGWLLAGYGVDLKGKKVAIVGRGRLVGAPLEKMWLKSGVDVTVFEKGDDLS---QLINYDIIVSATGVPELIKSQMIKTKAVVVDAGTASENGKIVGDVSEEVRQRNDVI-ITPKKGGVGPLTVSALFDNVITACLKIANQSKS</t>
  </si>
  <si>
    <t>05CN0@bactNOG,0GAJQ@delNOG,0HC68@dproNOG,16QKC@proNOG,COG0190@NOG</t>
  </si>
  <si>
    <t>-------------------------MLMVS---LAGFIKERQAKQVRALRQARHIQPRLAIV-TDAQNPVIETYMRLKQRYGADILIDV--EIHRAASGQALNIIKELNTRQDVQGIIIQLPVDNPEQTDELLESVDKKKDVDGLCRNAIFDAATPIAINWLLAGYGIELKGKKIAIVGRGRLVGAPLERMWQKSGIDTTVFEKGDDLS---ELINYDVIVSATGVPGLITSQMIKPKAVVIDAGTASENGRIVGDTAQEVRQRNDIT-ITPKKGGVGPLTVAALFDNVINACLKLPVKTN-</t>
  </si>
  <si>
    <t>Select Pfams enriched in ORAL</t>
  </si>
  <si>
    <t>Select Pfams enriched in ENV</t>
  </si>
  <si>
    <t>Reference genomes</t>
  </si>
  <si>
    <t>ground water</t>
  </si>
  <si>
    <t>sludge</t>
  </si>
  <si>
    <t>SAGs used for Anvi'o workflow</t>
  </si>
  <si>
    <t>enriched in environmental</t>
  </si>
  <si>
    <t>Subgingival-Periodontitis</t>
  </si>
  <si>
    <t>Saliva-Healthy</t>
  </si>
  <si>
    <t>TM7 sorted cell pools</t>
  </si>
  <si>
    <t>Taxonomy</t>
  </si>
  <si>
    <t>OR01</t>
  </si>
  <si>
    <t>OR88</t>
  </si>
  <si>
    <t>TM7.a6</t>
  </si>
  <si>
    <t>TM7.a8</t>
  </si>
  <si>
    <t>TM7.b11</t>
  </si>
  <si>
    <t>TM7.b12</t>
  </si>
  <si>
    <t>TM7.b8</t>
  </si>
  <si>
    <t>TM7.b9</t>
  </si>
  <si>
    <t>TM7.b2</t>
  </si>
  <si>
    <t>TM7.d2</t>
  </si>
  <si>
    <t>TM7.d3</t>
  </si>
  <si>
    <t>k_Bacteria;p_Actinobacteria;c_Actinobacteria;o_Actinomycetales;f_Actinomycetaceae;g_Actinobaculum</t>
  </si>
  <si>
    <t>k_Bacteria;p_Actinobacteria;c_Actinobacteria;o_Actinomycetales;f_Actinomycetaceae;g_Actinomyces</t>
  </si>
  <si>
    <t>k_Bacteria;p_Actinobacteria;c_Actinobacteria;o_Actinomycetales;f_Micrococcaceae;g_Rothia</t>
  </si>
  <si>
    <t>k_Bacteria;p_Actinobacteria;c_Actinobacteria;o_Corynebacteriales;f_Corynebacteriaceae;g_Corynebacterium</t>
  </si>
  <si>
    <t>k_Bacteria;p_Actinobacteria;c_Actinobacteria;o_Micrococcales;f_Microbacteriaceae;g_Leucobacter</t>
  </si>
  <si>
    <t>k_Bacteria;p_Actinobacteria;c_Coriobacteriia;o_Coriobacteriales;f_Atopobiaceae;g_Olsenella</t>
  </si>
  <si>
    <t>k_Bacteria;p_Bacteroidetes;c_Bacteroidetes_[C-1];o_Bacteroidetes_[O-1];f_Bacteroidetes_[F-1];g_Bacteroidetes_[G-3]</t>
  </si>
  <si>
    <t>k_Bacteria;p_Bacteroidetes;c_Bacteroidetes_[C-1];o_Bacteroidetes_[O-1];f_Bacteroidetes_[F-1];g_Bacteroidetes_[G-5]</t>
  </si>
  <si>
    <t>k_Bacteria;p_Bacteroidetes;c_Bacteroidia;o_Bacteroidales;f_Bacteroidaceae;g_Bacteroidaceae_[G-1]</t>
  </si>
  <si>
    <t>k_Bacteria;p_Bacteroidetes;c_Bacteroidia;o_Bacteroidales;f_Bacteroidaceae;g_Bacteroides</t>
  </si>
  <si>
    <t>k_Bacteria;p_Bacteroidetes;c_Bacteroidia;o_Bacteroidales;f_Bacteroidales_[F-2];g_Bacteroidales_[G-2]</t>
  </si>
  <si>
    <t>k_Bacteria;p_Bacteroidetes;c_Bacteroidia;o_Bacteroidales;f_Porphyromonadaceae;g_Tannerella</t>
  </si>
  <si>
    <t>k_Bacteria;p_Bacteroidetes;c_Bacteroidia;o_Bacteroidales;f_Prevotellaceae;g_Alloprevotella</t>
  </si>
  <si>
    <t>k_Bacteria;p_Bacteroidetes;c_Bacteroidia;o_Bacteroidales;f_Prevotellaceae;g_Prevotella</t>
  </si>
  <si>
    <t>k_Bacteria;p_Bacteroidetes;c_Flavobacteriia;o_Flavobacteriales;f_Flavobacteriaceae;g_Bergeyella</t>
  </si>
  <si>
    <t>k_Bacteria;p_Bacteroidetes;c_Flavobacteriia;o_Flavobacteriales;f_Flavobacteriaceae;g_Capnocytophaga</t>
  </si>
  <si>
    <t>k_Bacteria;p_Bacteroidetes;c_Sphingobacteriia;o_Sphingobacteriales;f_Chitinophagaceae;g_Flavitalea</t>
  </si>
  <si>
    <t>k_+A33_Bacteria;p_Bacteroidetes;c_Sphingobacteriia;o_Sphingobacteriales;f_Sphingobacteriaceae;g_Pedobacter</t>
  </si>
  <si>
    <t>k_Bacteria;p_Firmicutes;c_Bacilli;o_Bacillales;f_Gemellaceae;g_Gemella</t>
  </si>
  <si>
    <t>k_Bacteria;p_Firmicutes;c_Bacilli;o_Bacillales;f_Staphylococcaceae;g_Staphylococcus</t>
  </si>
  <si>
    <t>k_Bacteria;p_Firmicutes;c_Bacilli;o_Lactobacillales;f_Aerococcaceae;g_Abiotrophia</t>
  </si>
  <si>
    <t>k_Bacteria;p_Firmicutes;c_Bacilli;o_Lactobacillales;f_Carnobacteriaceae;g_Granulicatella</t>
  </si>
  <si>
    <t>k_Bacteria;p_Firmicutes;c_Bacilli;o_Lactobacillales;f_Streptococcaceae;g_Streptococcus</t>
  </si>
  <si>
    <t>k_Bacteria;p_Firmicutes;c_Clostridia;o_Clostridiales;Other;Other</t>
  </si>
  <si>
    <t>k_Bacteria;p_Firmicutes;c_Clostridia;o_Clostridiales;f_;g_</t>
  </si>
  <si>
    <t>k_Bacteria;p_Firmicutes;c_Clostridia;o_Clostridiales;f_;g_Clostridium</t>
  </si>
  <si>
    <t>k_Bacteria;p_Firmicutes;c_Clostridia;o_Clostridiales;f_Lachnospiraceae_[XIV];Other</t>
  </si>
  <si>
    <t>k_Bacteria;p_Firmicutes;c_Clostridia;o_Clostridiales;f_Lachnospiraceae_[XIV];g_</t>
  </si>
  <si>
    <t>k_Bacteria;p_Firmicutes;c_Clostridia;o_Clostridiales;f_Lachnospiraceae_[XIV];g_Butyrivibrio</t>
  </si>
  <si>
    <t>k_Bacteria;p_Firmicutes;c_Clostridia;o_Clostridiales;f_Lachnospiraceae_[XIV];g_Catonella</t>
  </si>
  <si>
    <t>k_Bacteria;p_Firmicutes;c_Clostridia;o_Clostridiales;f_Lachnospiraceae_[XIV];g_Johnsonella</t>
  </si>
  <si>
    <t>k_Bacteria;p_Firmicutes;c_Clostridia;o_Clostridiales;f_Lachnospiraceae_[XIV];g_Lachnoanaerobaculum</t>
  </si>
  <si>
    <t>k_Bacteria;p_Firmicutes;c_Clostridia;o_Clostridiales;f_Lachnospiraceae_[XIV];g_Lachnospiraceae_[G-2]</t>
  </si>
  <si>
    <t>k_Bacteria;p_Firmicutes;c_Clostridia;o_Clostridiales;f_Lachnospiraceae_[XIV];g_Lachnospiraceae_[G-8]</t>
  </si>
  <si>
    <t>k_Bacteria;p_Firmicutes;c_Clostridia;o_Clostridiales;f_Lachnospiraceae_[XIV];g_Oribacterium</t>
  </si>
  <si>
    <t>k_Bacteria;p_Firmicutes;c_Clostridia;o_Clostridiales;f_Lachnospiraceae_[XIV];g_Stomatobaculum</t>
  </si>
  <si>
    <t>k_Bacteria;p_Firmicutes;c_Clostridia;o_Clostridiales;f_Peptococcaceae;g_Peptococcus</t>
  </si>
  <si>
    <t>k_Bacteria;p_Firmicutes;c_Clostridia;o_Clostridiales;f_Peptoniphilaceae;g_Parvimonas</t>
  </si>
  <si>
    <t>k_Bacteria;p_Firmicutes;c_Clostridia;o_Clostridiales;f_Peptoniphilaceae;g_Peptoniphilaceae_[G-1]</t>
  </si>
  <si>
    <t>k_Bacteria;p_Firmicutes;c_Clostridia;o_Clostridiales;f_Peptostreptococcaceae_[XI];Other</t>
  </si>
  <si>
    <t>k_Bacteria;p_Firmicutes;c_Clostridia;o_Clostridiales;f_Peptostreptococcaceae_[XI];g_</t>
  </si>
  <si>
    <t>k_Bacteria;p_Firmicutes;c_Clostridia;o_Clostridiales;f_Peptostreptococcaceae_[XI];g_Filifactor</t>
  </si>
  <si>
    <t>k_Bacteria;p_Firmicutes;c_Clostridia;o_Clostridiales;f_Peptostreptococcaceae_[XI];g_Frigovirgula</t>
  </si>
  <si>
    <t>k_Bacteria;p_Firmicutes;c_Clostridia;o_Clostridiales;f_Peptostreptococcaceae_[XI];g_Mogibacterium</t>
  </si>
  <si>
    <t>k_Bacteria;p_Firmicutes;c_Clostridia;o_Clostridiales;f_Peptostreptococcaceae_[XI];g_Peptostreptococcaceae_[XI][G-1]</t>
  </si>
  <si>
    <t>k_Bacteria;p_Firmicutes;c_Clostridia;o_Clostridiales;f_Peptostreptococcaceae_[XI];g_Peptostreptococcaceae_[XI][G-4]</t>
  </si>
  <si>
    <t>k_Bacteria;p_Firmicutes;c_Clostridia;o_Clostridiales;f_Peptostreptococcaceae_[XI];g_Peptostreptococcaceae_[XI][G-6]</t>
  </si>
  <si>
    <t>k_Bacteria;p_Firmicutes;c_Clostridia;o_Clostridiales;f_Peptostreptococcaceae_[XI];g_Peptostreptococcaceae_[XI][G-7]</t>
  </si>
  <si>
    <t>k_Bacteria;p_Firmicutes;c_Clostridia;o_Clostridiales;f_Peptostreptococcaceae_[XI];g_Peptostreptococcus</t>
  </si>
  <si>
    <t>k_Bacteria;p_Firmicutes;c_Erysipelotrichia;o_Erysipelotrichales;f_Erysipelotrichaceae;Other</t>
  </si>
  <si>
    <t>k_Bacteria;p_Firmicutes;c_Erysipelotrichia;o_Erysipelotrichales;f_Erysipelotrichaceae;g_Eggerthia</t>
  </si>
  <si>
    <t>k_Bacteria;p_Firmicutes;c_Erysipelotrichia;o_Erysipelotrichales;f_Erysipelotrichaceae;g_Erysipelotrichaceae_[G-1]</t>
  </si>
  <si>
    <t>k_Bacteria;p_Firmicutes;c_Mollicutes;o_Mycoplasmatales;f_Mycoplasmataceae;g_Mycoplasma</t>
  </si>
  <si>
    <t>k_Bacteria;p_Firmicutes;c_Negativicutes;o_Selenomonadales;f_Veillonellaceae;g_Anaeroglobus</t>
  </si>
  <si>
    <t>k_Bacteria;p_Firmicutes;c_Negativicutes;o_Selenomonadales;f_Veillonellaceae;g_Dialister</t>
  </si>
  <si>
    <t>k_Bacteria;p_Firmicutes;c_Negativicutes;o_Selenomonadales;f_Veillonellaceae;g_Megasphaera</t>
  </si>
  <si>
    <t>k_Bacteria;p_Firmicutes;c_Negativicutes;o_Selenomonadales;f_Veillonellaceae;g_Selenomonas</t>
  </si>
  <si>
    <t>k_Bacteria;p_Firmicutes;c_Negativicutes;o_Selenomonadales;f_Veillonellaceae;g_Veillonella</t>
  </si>
  <si>
    <t>k_Bacteria;p_Firmicutes;c_Negativicutes;o_Selenomonadales;f_Veillonellaceae;g_Veillonellaceae_[G-1]</t>
  </si>
  <si>
    <t>k_Bacteria;p_Fusobacteria;c_Fusobacteriia;o_Fusobacteriales;f_Fusobacteriaceae;g_Fusobacterium</t>
  </si>
  <si>
    <t>k_Bacteria;p_Fusobacteria;c_Fusobacteriia;o_Fusobacteriales;f_Leptotrichiaceae;g_Leptotrichia</t>
  </si>
  <si>
    <t>k_Bacteria;p_Gracilibacteria_(GN02);c_GN02_[C-1];o_GN02_[O-1];f_GN02_[F-1];g_GN02_[G-1]</t>
  </si>
  <si>
    <t>k_Bacteria;p_Proteobacteria;c_Alphaproteobacteria;o_Caulobacterales;f_Caulobacteraceae;Other</t>
  </si>
  <si>
    <t>k_Bacteria;p_Proteobacteria;c_Alphaproteobacteria;o_Rhizobiales;f_Bradyrhizobiaceae;g_Bosea</t>
  </si>
  <si>
    <t>k_Bacteria;p_Proteobacteria;c_Alphaproteobacteria;o_Sphingomonadales;f_Sphingomonadaceae;Other</t>
  </si>
  <si>
    <t>k_Bacteria;p_Proteobacteria;c_Alphaproteobacteria;o_Sphingomonadales;f_Sphingomonadaceae;g_Sphingomonas</t>
  </si>
  <si>
    <t>k_Bacteria;p_Proteobacteria;c_Betaproteobacteria;o_Burkholderiales;f_Burkholderiaceae;g_Lautropia</t>
  </si>
  <si>
    <t>k_Bacteria;p_Proteobacteria;c_Betaproteobacteria;o_Burkholderiales;f_Comamonadaceae;Other</t>
  </si>
  <si>
    <t>k_Bacteria;p_Proteobacteria;c_Betaproteobacteria;o_Burkholderiales;f_Comamonadaceae;g_Delftia</t>
  </si>
  <si>
    <t>k_Bacteria;p_Proteobacteria;c_Betaproteobacteria;o_Burkholderiales;f_Comamonadaceae;g_Ottowia</t>
  </si>
  <si>
    <t>k_Bacteria;p_Proteobacteria;c_Betaproteobacteria;o_Neisseriales;f_Neisseriaceae;g_Conchiformibius</t>
  </si>
  <si>
    <t>k_Bacteria;p_Proteobacteria;c_Betaproteobacteria;o_Neisseriales;f_Neisseriaceae;g_Kingella</t>
  </si>
  <si>
    <t>k_Bacteria;p_Proteobacteria;c_Betaproteobacteria;o_Neisseriales;f_Neisseriaceae;g_Neisseria</t>
  </si>
  <si>
    <t>k_Bacteria;p_Proteobacteria;c_Deltaproteobacteria;o_Desulfobacterales;f_Desulfobulbaceae;g_Desulfobulbus</t>
  </si>
  <si>
    <t>k_Bacteria;p_Proteobacteria;c_Deltaproteobacteria;o_Desulfovibrionales;f_Desulfomicrobiaceae;g_Desulfomicrobium</t>
  </si>
  <si>
    <t>k_Bacteria;p_Proteobacteria;c_Deltaproteobacteria;o_Desulfovibrionales;f_Desulfovibrionaceae;g_Desulfovibrio</t>
  </si>
  <si>
    <t>k_Bacteria;p_Proteobacteria;c_Epsilonproteobacteria;o_Campylobacterales;f_Campylobacteraceae;g_Campylobacter</t>
  </si>
  <si>
    <t>k_Bacteria;p_Proteobacteria;c_Gammaproteobacteria;o_Cardiobacteriales;f_Cardiobacteriaceae;g_Cardiobacterium</t>
  </si>
  <si>
    <t>k_Bacteria;p_Proteobacteria;c_Gammaproteobacteria;o_Pasteurellales;f_Pasteurellaceae;g_</t>
  </si>
  <si>
    <t>k_Bacteria;p_Proteobacteria;c_Gammaproteobacteria;o_Pasteurellales;f_Pasteurellaceae;g_Aggregatibacter</t>
  </si>
  <si>
    <t>k_Bacteria;p_Proteobacteria;c_Gammaproteobacteria;o_Pasteurellales;f_Pasteurellaceae;g_Haemophilus</t>
  </si>
  <si>
    <t>k_Bacteria;p_Proteobacteria;c_Gammaproteobacteria;o_Pasteurellales;f_Pasteurellaceae;g_Pasteurella</t>
  </si>
  <si>
    <t>k_Bacteria;p_Proteobacteria;c_Gammaproteobacteria;o_Pseudomonadales;f_Moraxellaceae;g_Acinetobacter</t>
  </si>
  <si>
    <t>k_Bacteria;p_Spirochaetes;c_Spirochaetia;o_Spirochaetales;f_Spirochaetaceae;g_Treponema</t>
  </si>
  <si>
    <t>k_Bacteria;p_Synergistetes;c_Synergistia;o_Synergistales;f_Dethiosulfovibrionaceae;g_Pyramidobacter</t>
  </si>
  <si>
    <t>k_Bacteria;p_Synergistetes;c_Synergistia;o_Synergistales;f_Synergistaceae;g_Fretibacterium</t>
  </si>
  <si>
    <t>k_Bacteria;p_Tenericutes;c_Molicutes;o_Acholeplasmatales;f_;g_</t>
  </si>
  <si>
    <t>TM7_870_G6</t>
  </si>
  <si>
    <t>TM7_349_G1</t>
  </si>
  <si>
    <t>TM7_488_G1</t>
  </si>
  <si>
    <t>TM7_356 G5</t>
  </si>
  <si>
    <t>TM7_355 G4</t>
  </si>
  <si>
    <t>TM7_348B G1</t>
  </si>
  <si>
    <t>TM7_350B G2</t>
  </si>
  <si>
    <t>TM7_347_G1</t>
  </si>
  <si>
    <t>TM7_952 G1</t>
  </si>
  <si>
    <t>TM7_348 G1</t>
  </si>
  <si>
    <t>TM7_346_G1</t>
  </si>
  <si>
    <t>TM7_352_G1</t>
  </si>
  <si>
    <t>TM7_351_G3</t>
  </si>
  <si>
    <t>TM7_351B_G3</t>
  </si>
  <si>
    <t>**complete genomes for further supplemental tables</t>
  </si>
  <si>
    <t xml:space="preserve">Dataset 3- Statistics of publicly available TM7 genomic data </t>
  </si>
  <si>
    <t>Dataset 4-Single-copy genes used for analyzing SAG/MAG completion and contamination</t>
  </si>
  <si>
    <t>Dataset 5- EggNOG and COG analyses for comparison of human oral and environmental TM7 genomes.</t>
  </si>
  <si>
    <t xml:space="preserve">Dataset 7 - Pfam distribution in human oral and representative environmental TM7 genomes. </t>
  </si>
  <si>
    <t>Dataset 8 PFAM enrichment or depletion in oral TM7 genomes.</t>
  </si>
  <si>
    <t xml:space="preserve">Dataset 1 Taxonomic abundance (%) of SSU rRNA amplicons in human oral samples and in TM7-sorted cell pools. TM7 phylotypes are in green, for other taxa distribution is shown at genus level. </t>
  </si>
  <si>
    <t>Dataset 2-Statistics for SAGs generated in this study and comparison to select completed genomes.</t>
  </si>
  <si>
    <t>Dataset 6 - Core genome composition based on Anvi'o pangenomics workflow (Figure 4 "Core")</t>
  </si>
  <si>
    <t>kBacteria;pBacteroidetes;cBacteroidia;oBacteroidales;fPorphyromonadaceae;gPorphyromonas</t>
  </si>
  <si>
    <t>MP2001</t>
  </si>
  <si>
    <t>MP2002</t>
  </si>
  <si>
    <t>MP2003</t>
  </si>
  <si>
    <t>P3917</t>
  </si>
  <si>
    <t xml:space="preserve">Dataset  S9 Selected enriched Pfams </t>
  </si>
  <si>
    <t xml:space="preserve">Human volunteer subjects </t>
  </si>
  <si>
    <t>Subject code</t>
  </si>
  <si>
    <t xml:space="preserve">Oral health </t>
  </si>
  <si>
    <t>Samples</t>
  </si>
  <si>
    <t>Gender</t>
  </si>
  <si>
    <t>Age</t>
  </si>
  <si>
    <t>OR1</t>
  </si>
  <si>
    <t>OR2</t>
  </si>
  <si>
    <t>OR30</t>
  </si>
  <si>
    <t>Healthy</t>
  </si>
  <si>
    <t>Saliva</t>
  </si>
  <si>
    <t>OR10</t>
  </si>
  <si>
    <t>Perio3917</t>
  </si>
  <si>
    <t>Periodontitis</t>
  </si>
  <si>
    <t>Crevicular fluid</t>
  </si>
  <si>
    <t>Oligonucleotide primers</t>
  </si>
  <si>
    <t>Sequence</t>
  </si>
  <si>
    <t>27FM</t>
  </si>
  <si>
    <t>510R</t>
  </si>
  <si>
    <t>5'CTCTTTACGCCCAGTCAC</t>
  </si>
  <si>
    <t>5’AGAGTTTGATYMTGGCTCAG</t>
  </si>
  <si>
    <t>910F</t>
  </si>
  <si>
    <t>5’CATAAAGGAATTGACGGGGAC</t>
  </si>
  <si>
    <t>Specificify</t>
  </si>
  <si>
    <t>1177R</t>
  </si>
  <si>
    <t>5’-GACATCATCCCCTCCTTCC</t>
  </si>
  <si>
    <t>5’GTGCCAGCMGCCGCGGTAA</t>
  </si>
  <si>
    <t>515F</t>
  </si>
  <si>
    <t>515F-TM7</t>
  </si>
  <si>
    <t>5'GTGCCAGCMGCCGCGGTCA</t>
  </si>
  <si>
    <t>5’GGACTACHVGGGTWTCTAAT</t>
  </si>
  <si>
    <t>806R</t>
  </si>
  <si>
    <t>SR1-31F</t>
  </si>
  <si>
    <t xml:space="preserve">5’GATGAACGCTAGCGAAAT </t>
  </si>
  <si>
    <t>SR1-32R</t>
  </si>
  <si>
    <t>5’CTTAACCCCAGTCACTGATT3</t>
  </si>
  <si>
    <t>TM7</t>
  </si>
  <si>
    <t>Universal</t>
  </si>
  <si>
    <t>SR1</t>
  </si>
  <si>
    <t>5'TACGGYTACCTTGTTACGACTT</t>
  </si>
  <si>
    <t>1492R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</si>
</sst>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32" x14ac:knownFonts="1">
    <font>
      <sz val="12"/>
      <color theme="1"/>
      <name val="Calibri"/>
      <family val="2"/>
      <scheme val="minor"/>
    </font>
    <font>
      <sz val="12"/>
      <color theme="1"/>
      <name val="Calibri"/>
      <family val="2"/>
      <scheme val="minor"/>
    </font>
    <font>
      <sz val="12"/>
      <color theme="1"/>
      <name val="Calibri"/>
      <family val="2"/>
      <scheme val="minor"/>
    </font>
    <font>
      <sz val="12"/>
      <color rgb="FF006100"/>
      <name val="Calibri"/>
      <family val="2"/>
      <scheme val="minor"/>
    </font>
    <font>
      <sz val="12"/>
      <color rgb="FF9C0006"/>
      <name val="Calibri"/>
      <family val="2"/>
      <scheme val="minor"/>
    </font>
    <font>
      <b/>
      <sz val="12"/>
      <color theme="1"/>
      <name val="Calibri"/>
      <family val="2"/>
      <scheme val="minor"/>
    </font>
    <font>
      <sz val="12"/>
      <name val="Calibri"/>
      <family val="2"/>
      <scheme val="minor"/>
    </font>
    <font>
      <u/>
      <sz val="12"/>
      <color theme="10"/>
      <name val="Calibri"/>
      <family val="2"/>
      <scheme val="minor"/>
    </font>
    <font>
      <u/>
      <sz val="12"/>
      <color theme="11"/>
      <name val="Calibri"/>
      <family val="2"/>
      <scheme val="minor"/>
    </font>
    <font>
      <b/>
      <sz val="12"/>
      <name val="Calibri"/>
      <family val="2"/>
      <scheme val="minor"/>
    </font>
    <font>
      <sz val="12"/>
      <color rgb="FFFF0000"/>
      <name val="Calibri"/>
      <family val="2"/>
      <scheme val="minor"/>
    </font>
    <font>
      <b/>
      <sz val="12"/>
      <color rgb="FFFF0000"/>
      <name val="Calibri"/>
      <family val="2"/>
      <scheme val="minor"/>
    </font>
    <font>
      <sz val="12"/>
      <color rgb="FF0000FF"/>
      <name val="Calibri"/>
      <family val="2"/>
      <scheme val="minor"/>
    </font>
    <font>
      <b/>
      <sz val="14"/>
      <name val="Calibri"/>
      <family val="2"/>
      <scheme val="minor"/>
    </font>
    <font>
      <b/>
      <u/>
      <sz val="20"/>
      <color theme="1"/>
      <name val="Calibri"/>
      <family val="2"/>
      <scheme val="minor"/>
    </font>
    <font>
      <sz val="14"/>
      <color theme="1"/>
      <name val="Calibri"/>
      <family val="2"/>
      <scheme val="minor"/>
    </font>
    <font>
      <i/>
      <sz val="14"/>
      <color theme="1"/>
      <name val="Calibri"/>
      <family val="2"/>
      <scheme val="minor"/>
    </font>
    <font>
      <b/>
      <sz val="16"/>
      <color theme="1"/>
      <name val="Calibri"/>
      <family val="2"/>
      <scheme val="minor"/>
    </font>
    <font>
      <sz val="12"/>
      <color rgb="FF006699"/>
      <name val="Trebuchet MS"/>
      <family val="2"/>
    </font>
    <font>
      <b/>
      <sz val="12"/>
      <color rgb="FF333333"/>
      <name val="Trebuchet MS"/>
      <family val="2"/>
    </font>
    <font>
      <sz val="12"/>
      <color rgb="FF333333"/>
      <name val="Trebuchet MS"/>
      <family val="2"/>
    </font>
    <font>
      <b/>
      <sz val="12"/>
      <color rgb="FFFF0000"/>
      <name val="Trebuchet MS"/>
      <family val="2"/>
    </font>
    <font>
      <b/>
      <sz val="12"/>
      <color rgb="FF000000"/>
      <name val="Calibri"/>
      <family val="2"/>
      <scheme val="minor"/>
    </font>
    <font>
      <b/>
      <u/>
      <sz val="12"/>
      <color theme="1"/>
      <name val="Calibri"/>
      <family val="2"/>
      <scheme val="minor"/>
    </font>
    <font>
      <sz val="8"/>
      <name val="Calibri"/>
      <family val="2"/>
      <scheme val="minor"/>
    </font>
    <font>
      <sz val="14"/>
      <color rgb="FF000000"/>
      <name val="Calibri"/>
      <family val="2"/>
      <scheme val="minor"/>
    </font>
    <font>
      <sz val="12"/>
      <color indexed="206"/>
      <name val="Calibri"/>
      <family val="2"/>
    </font>
    <font>
      <sz val="13"/>
      <color rgb="FF000000"/>
      <name val="Calibri"/>
      <family val="2"/>
      <scheme val="minor"/>
    </font>
    <font>
      <b/>
      <sz val="13"/>
      <color rgb="FF000000"/>
      <name val="Calibri"/>
      <family val="2"/>
      <scheme val="minor"/>
    </font>
    <font>
      <b/>
      <u/>
      <sz val="12"/>
      <name val="Calibri"/>
      <family val="2"/>
      <scheme val="minor"/>
    </font>
    <font>
      <b/>
      <i/>
      <sz val="12"/>
      <color theme="1"/>
      <name val="Calibri"/>
      <family val="2"/>
      <scheme val="minor"/>
    </font>
    <font>
      <b/>
      <sz val="14"/>
      <color theme="1"/>
      <name val="Calibri"/>
      <family val="2"/>
      <scheme val="minor"/>
    </font>
  </fonts>
  <fills count="18">
    <fill>
      <patternFill patternType="none"/>
    </fill>
    <fill>
      <patternFill patternType="gray125"/>
    </fill>
    <fill>
      <patternFill patternType="solid">
        <fgColor rgb="FFC6EFCE"/>
      </patternFill>
    </fill>
    <fill>
      <patternFill patternType="solid">
        <fgColor rgb="FFFFC7CE"/>
      </patternFill>
    </fill>
    <fill>
      <patternFill patternType="solid">
        <fgColor theme="8" tint="0.59999389629810485"/>
        <bgColor indexed="65"/>
      </patternFill>
    </fill>
    <fill>
      <patternFill patternType="solid">
        <fgColor rgb="FFFFFF00"/>
        <bgColor indexed="64"/>
      </patternFill>
    </fill>
    <fill>
      <patternFill patternType="solid">
        <fgColor theme="6" tint="0.79998168889431442"/>
        <bgColor indexed="65"/>
      </patternFill>
    </fill>
    <fill>
      <patternFill patternType="solid">
        <fgColor theme="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000000"/>
        <bgColor rgb="FF000000"/>
      </patternFill>
    </fill>
    <fill>
      <patternFill patternType="solid">
        <fgColor theme="1"/>
        <bgColor rgb="FF000000"/>
      </patternFill>
    </fill>
    <fill>
      <patternFill patternType="solid">
        <fgColor theme="0" tint="-0.14999847407452621"/>
        <bgColor indexed="64"/>
      </patternFill>
    </fill>
    <fill>
      <patternFill patternType="solid">
        <fgColor theme="9"/>
        <bgColor indexed="64"/>
      </patternFill>
    </fill>
    <fill>
      <patternFill patternType="solid">
        <fgColor theme="6" tint="0.39997558519241921"/>
        <bgColor indexed="64"/>
      </patternFill>
    </fill>
  </fills>
  <borders count="47">
    <border>
      <left/>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941">
    <xf numFmtId="0" fontId="0" fillId="0" borderId="0"/>
    <xf numFmtId="0" fontId="3" fillId="2" borderId="0" applyNumberFormat="0" applyBorder="0" applyAlignment="0" applyProtection="0"/>
    <xf numFmtId="0" fontId="4" fillId="3" borderId="0" applyNumberFormat="0" applyBorder="0" applyAlignment="0" applyProtection="0"/>
    <xf numFmtId="0" fontId="2" fillId="4" borderId="0" applyNumberForma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 fillId="6" borderId="0" applyNumberForma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356">
    <xf numFmtId="0" fontId="0" fillId="0" borderId="0" xfId="0"/>
    <xf numFmtId="0" fontId="6" fillId="0" borderId="0" xfId="0" applyFont="1" applyFill="1"/>
    <xf numFmtId="10" fontId="0" fillId="0" borderId="0" xfId="0" applyNumberFormat="1"/>
    <xf numFmtId="0" fontId="10" fillId="0" borderId="0" xfId="0" applyFont="1"/>
    <xf numFmtId="0" fontId="6" fillId="0" borderId="0" xfId="0" applyFont="1" applyFill="1" applyBorder="1"/>
    <xf numFmtId="0" fontId="12" fillId="0" borderId="0" xfId="0" applyFont="1" applyFill="1"/>
    <xf numFmtId="16" fontId="6" fillId="0" borderId="0" xfId="0" applyNumberFormat="1" applyFont="1" applyFill="1" applyBorder="1"/>
    <xf numFmtId="0" fontId="10" fillId="0" borderId="0" xfId="0" applyFont="1" applyFill="1"/>
    <xf numFmtId="0" fontId="13" fillId="0" borderId="11" xfId="0" applyFont="1" applyFill="1" applyBorder="1" applyAlignment="1">
      <alignment horizontal="center"/>
    </xf>
    <xf numFmtId="0" fontId="13" fillId="0" borderId="12" xfId="0" applyFont="1" applyFill="1" applyBorder="1" applyAlignment="1">
      <alignment horizontal="center"/>
    </xf>
    <xf numFmtId="0" fontId="13" fillId="0" borderId="13" xfId="0" applyFont="1" applyFill="1" applyBorder="1" applyAlignment="1">
      <alignment horizontal="center"/>
    </xf>
    <xf numFmtId="0" fontId="0" fillId="7" borderId="0" xfId="0" applyFill="1"/>
    <xf numFmtId="0" fontId="0" fillId="0" borderId="2" xfId="0" applyBorder="1"/>
    <xf numFmtId="0" fontId="14" fillId="7" borderId="0" xfId="0" applyFont="1" applyFill="1" applyAlignment="1">
      <alignment horizontal="center"/>
    </xf>
    <xf numFmtId="0" fontId="0" fillId="7" borderId="16" xfId="0" applyFill="1" applyBorder="1" applyAlignment="1">
      <alignment horizontal="center"/>
    </xf>
    <xf numFmtId="0" fontId="15" fillId="0" borderId="18" xfId="3" applyFont="1" applyFill="1" applyBorder="1" applyAlignment="1">
      <alignment horizontal="center"/>
    </xf>
    <xf numFmtId="0" fontId="15" fillId="7" borderId="18" xfId="3" applyFont="1" applyFill="1" applyBorder="1" applyAlignment="1">
      <alignment horizontal="center"/>
    </xf>
    <xf numFmtId="0" fontId="16" fillId="0" borderId="18" xfId="3" applyFont="1" applyFill="1" applyBorder="1" applyAlignment="1">
      <alignment horizontal="center" wrapText="1"/>
    </xf>
    <xf numFmtId="0" fontId="15" fillId="0" borderId="18" xfId="3" applyFont="1" applyFill="1" applyBorder="1" applyAlignment="1">
      <alignment horizontal="center" wrapText="1"/>
    </xf>
    <xf numFmtId="0" fontId="17" fillId="10" borderId="16" xfId="0" applyFont="1" applyFill="1" applyBorder="1" applyAlignment="1">
      <alignment horizontal="center"/>
    </xf>
    <xf numFmtId="0" fontId="17" fillId="11" borderId="16" xfId="0" applyFont="1" applyFill="1" applyBorder="1" applyAlignment="1">
      <alignment horizontal="center"/>
    </xf>
    <xf numFmtId="0" fontId="6" fillId="0" borderId="2" xfId="0" applyFont="1" applyFill="1" applyBorder="1"/>
    <xf numFmtId="0" fontId="15" fillId="0" borderId="7" xfId="3" applyFont="1" applyFill="1" applyBorder="1" applyAlignment="1">
      <alignment horizontal="center" wrapText="1"/>
    </xf>
    <xf numFmtId="0" fontId="18" fillId="0" borderId="7" xfId="0" applyFont="1" applyBorder="1"/>
    <xf numFmtId="0" fontId="19" fillId="0" borderId="0" xfId="0" applyFont="1"/>
    <xf numFmtId="0" fontId="19" fillId="0" borderId="0" xfId="0" applyFont="1" applyFill="1"/>
    <xf numFmtId="0" fontId="20" fillId="0" borderId="0" xfId="0" applyFont="1"/>
    <xf numFmtId="0" fontId="21" fillId="0" borderId="0" xfId="0" applyFont="1"/>
    <xf numFmtId="0" fontId="13" fillId="7" borderId="0" xfId="0" applyFont="1" applyFill="1" applyBorder="1" applyAlignment="1">
      <alignment horizontal="center"/>
    </xf>
    <xf numFmtId="0" fontId="0" fillId="7" borderId="21" xfId="0" applyFill="1" applyBorder="1"/>
    <xf numFmtId="0" fontId="10" fillId="7" borderId="0" xfId="0" applyFont="1" applyFill="1"/>
    <xf numFmtId="0" fontId="5" fillId="0" borderId="4" xfId="0" applyFont="1" applyBorder="1" applyAlignment="1">
      <alignment horizontal="center"/>
    </xf>
    <xf numFmtId="0" fontId="5" fillId="0" borderId="8" xfId="0" applyFont="1" applyBorder="1" applyAlignment="1">
      <alignment horizontal="center"/>
    </xf>
    <xf numFmtId="0" fontId="0" fillId="0" borderId="9" xfId="0" applyBorder="1"/>
    <xf numFmtId="10" fontId="0" fillId="0" borderId="2" xfId="0" applyNumberFormat="1" applyBorder="1"/>
    <xf numFmtId="0" fontId="10" fillId="0" borderId="9" xfId="0" applyFont="1" applyBorder="1"/>
    <xf numFmtId="10" fontId="10" fillId="0" borderId="2" xfId="0" applyNumberFormat="1" applyFont="1" applyBorder="1"/>
    <xf numFmtId="0" fontId="0" fillId="12" borderId="23" xfId="0" applyFill="1" applyBorder="1"/>
    <xf numFmtId="10" fontId="0" fillId="12" borderId="24" xfId="0" applyNumberFormat="1" applyFill="1" applyBorder="1"/>
    <xf numFmtId="0" fontId="0" fillId="0" borderId="3" xfId="0" applyBorder="1"/>
    <xf numFmtId="10" fontId="0" fillId="0" borderId="10" xfId="0" applyNumberFormat="1" applyBorder="1"/>
    <xf numFmtId="0" fontId="19" fillId="0" borderId="1" xfId="0" applyFont="1" applyBorder="1"/>
    <xf numFmtId="0" fontId="10" fillId="0" borderId="2" xfId="0" applyFont="1" applyBorder="1"/>
    <xf numFmtId="0" fontId="22" fillId="0" borderId="4" xfId="0" applyFont="1" applyBorder="1" applyAlignment="1">
      <alignment horizontal="center"/>
    </xf>
    <xf numFmtId="0" fontId="22" fillId="0" borderId="8" xfId="0" applyFont="1" applyBorder="1" applyAlignment="1">
      <alignment horizontal="center"/>
    </xf>
    <xf numFmtId="0" fontId="6" fillId="7" borderId="0" xfId="0" applyFont="1" applyFill="1" applyBorder="1"/>
    <xf numFmtId="0" fontId="13" fillId="7" borderId="21" xfId="0" applyFont="1" applyFill="1" applyBorder="1" applyAlignment="1">
      <alignment horizontal="center"/>
    </xf>
    <xf numFmtId="10" fontId="10" fillId="0" borderId="9" xfId="0" applyNumberFormat="1" applyFont="1" applyBorder="1"/>
    <xf numFmtId="0" fontId="5" fillId="0" borderId="0" xfId="0" applyFont="1"/>
    <xf numFmtId="10" fontId="0" fillId="0" borderId="2" xfId="0" applyNumberFormat="1" applyFill="1" applyBorder="1"/>
    <xf numFmtId="0" fontId="15" fillId="0" borderId="18" xfId="3" applyFont="1" applyFill="1" applyBorder="1" applyAlignment="1">
      <alignment horizontal="center" wrapText="1"/>
    </xf>
    <xf numFmtId="0" fontId="15" fillId="0" borderId="18" xfId="3" applyFont="1" applyFill="1" applyBorder="1" applyAlignment="1">
      <alignment horizontal="center" wrapText="1"/>
    </xf>
    <xf numFmtId="0" fontId="0" fillId="0" borderId="0" xfId="0" applyBorder="1"/>
    <xf numFmtId="0" fontId="5" fillId="7" borderId="0" xfId="0" applyFont="1" applyFill="1"/>
    <xf numFmtId="0" fontId="10" fillId="0" borderId="0" xfId="0" applyFont="1" applyFill="1" applyBorder="1"/>
    <xf numFmtId="0" fontId="11" fillId="7" borderId="0" xfId="0" applyFont="1" applyFill="1" applyBorder="1"/>
    <xf numFmtId="0" fontId="10" fillId="0" borderId="2" xfId="0" applyFont="1" applyFill="1" applyBorder="1"/>
    <xf numFmtId="0" fontId="12" fillId="0" borderId="0" xfId="0" applyFont="1" applyFill="1" applyBorder="1"/>
    <xf numFmtId="0" fontId="12" fillId="7" borderId="0" xfId="0" applyFont="1" applyFill="1" applyBorder="1"/>
    <xf numFmtId="0" fontId="12" fillId="0" borderId="0" xfId="0" applyFont="1"/>
    <xf numFmtId="0" fontId="12" fillId="7" borderId="0" xfId="0" applyFont="1" applyFill="1"/>
    <xf numFmtId="0" fontId="12" fillId="0" borderId="2" xfId="0" applyFont="1" applyFill="1" applyBorder="1"/>
    <xf numFmtId="0" fontId="10" fillId="7" borderId="0" xfId="0" applyFont="1" applyFill="1" applyBorder="1"/>
    <xf numFmtId="0" fontId="10" fillId="13" borderId="0" xfId="0" applyFont="1" applyFill="1"/>
    <xf numFmtId="0" fontId="12" fillId="13" borderId="0" xfId="0" applyFont="1" applyFill="1"/>
    <xf numFmtId="0" fontId="12" fillId="0" borderId="2" xfId="0" applyFont="1" applyBorder="1"/>
    <xf numFmtId="0" fontId="0" fillId="7" borderId="0" xfId="0" applyFill="1" applyAlignment="1">
      <alignment horizontal="center"/>
    </xf>
    <xf numFmtId="0" fontId="11" fillId="0" borderId="0" xfId="0" applyFont="1" applyAlignment="1">
      <alignment horizontal="center"/>
    </xf>
    <xf numFmtId="10" fontId="0" fillId="7" borderId="0" xfId="0" applyNumberFormat="1" applyFill="1"/>
    <xf numFmtId="0" fontId="23" fillId="0" borderId="18" xfId="0" applyFont="1" applyBorder="1" applyAlignment="1">
      <alignment wrapText="1"/>
    </xf>
    <xf numFmtId="0" fontId="23" fillId="0" borderId="22" xfId="0" applyFont="1" applyBorder="1"/>
    <xf numFmtId="0" fontId="0" fillId="0" borderId="0" xfId="0" applyFill="1"/>
    <xf numFmtId="1" fontId="0" fillId="0" borderId="0" xfId="0" applyNumberFormat="1" applyBorder="1"/>
    <xf numFmtId="0" fontId="0" fillId="0" borderId="6" xfId="0" applyBorder="1"/>
    <xf numFmtId="0" fontId="6" fillId="0" borderId="0" xfId="0" applyFont="1"/>
    <xf numFmtId="0" fontId="0" fillId="0" borderId="0" xfId="0" applyFont="1"/>
    <xf numFmtId="0" fontId="9" fillId="0" borderId="9" xfId="0" applyFont="1" applyBorder="1"/>
    <xf numFmtId="0" fontId="9" fillId="0" borderId="0" xfId="0" applyFont="1" applyBorder="1"/>
    <xf numFmtId="0" fontId="6" fillId="0" borderId="0" xfId="0" applyFont="1" applyBorder="1"/>
    <xf numFmtId="0" fontId="6" fillId="0" borderId="2" xfId="0" applyFont="1" applyBorder="1"/>
    <xf numFmtId="0" fontId="6" fillId="0" borderId="9" xfId="0" applyFont="1" applyFill="1" applyBorder="1"/>
    <xf numFmtId="0" fontId="0" fillId="0" borderId="2" xfId="0" applyFont="1" applyBorder="1"/>
    <xf numFmtId="0" fontId="6" fillId="0" borderId="3" xfId="0" applyFont="1" applyFill="1" applyBorder="1"/>
    <xf numFmtId="0" fontId="6" fillId="0" borderId="6" xfId="0" applyFont="1" applyFill="1" applyBorder="1"/>
    <xf numFmtId="0" fontId="6" fillId="0" borderId="6" xfId="0" applyFont="1" applyBorder="1"/>
    <xf numFmtId="0" fontId="6" fillId="0" borderId="10" xfId="0" applyFont="1" applyBorder="1"/>
    <xf numFmtId="0" fontId="0" fillId="0" borderId="0" xfId="0" applyFont="1" applyBorder="1"/>
    <xf numFmtId="0" fontId="0" fillId="0" borderId="6" xfId="0" applyFont="1" applyBorder="1"/>
    <xf numFmtId="0" fontId="0" fillId="0" borderId="10" xfId="0" applyFont="1" applyBorder="1"/>
    <xf numFmtId="0" fontId="6" fillId="7" borderId="0" xfId="0" applyFont="1" applyFill="1"/>
    <xf numFmtId="0" fontId="10" fillId="14" borderId="0" xfId="0" applyFont="1" applyFill="1"/>
    <xf numFmtId="0" fontId="12" fillId="14" borderId="0" xfId="0" applyFont="1" applyFill="1"/>
    <xf numFmtId="0" fontId="17" fillId="9" borderId="16" xfId="0" applyFont="1" applyFill="1" applyBorder="1" applyAlignment="1">
      <alignment horizontal="center"/>
    </xf>
    <xf numFmtId="0" fontId="15" fillId="0" borderId="18" xfId="3" applyFont="1" applyFill="1" applyBorder="1" applyAlignment="1">
      <alignment horizontal="center" wrapText="1"/>
    </xf>
    <xf numFmtId="0" fontId="22" fillId="0" borderId="5" xfId="0" applyFont="1" applyBorder="1" applyAlignment="1">
      <alignment horizontal="center"/>
    </xf>
    <xf numFmtId="0" fontId="10" fillId="0" borderId="0" xfId="0" applyFont="1" applyBorder="1"/>
    <xf numFmtId="0" fontId="0" fillId="12" borderId="21" xfId="0" applyFill="1" applyBorder="1"/>
    <xf numFmtId="10" fontId="0" fillId="0" borderId="0" xfId="0" applyNumberFormat="1" applyBorder="1"/>
    <xf numFmtId="10" fontId="10" fillId="0" borderId="0" xfId="0" applyNumberFormat="1" applyFont="1" applyBorder="1"/>
    <xf numFmtId="10" fontId="0" fillId="12" borderId="21" xfId="0" applyNumberFormat="1" applyFill="1" applyBorder="1"/>
    <xf numFmtId="10" fontId="0" fillId="0" borderId="6" xfId="0" applyNumberFormat="1" applyBorder="1"/>
    <xf numFmtId="1" fontId="10" fillId="0" borderId="0" xfId="0" applyNumberFormat="1" applyFont="1" applyBorder="1"/>
    <xf numFmtId="1" fontId="0" fillId="12" borderId="21" xfId="0" applyNumberFormat="1" applyFill="1" applyBorder="1"/>
    <xf numFmtId="1" fontId="0" fillId="0" borderId="6" xfId="0" applyNumberFormat="1" applyBorder="1"/>
    <xf numFmtId="10" fontId="5" fillId="0" borderId="0" xfId="0" applyNumberFormat="1" applyFont="1"/>
    <xf numFmtId="10" fontId="10" fillId="0" borderId="0" xfId="0" applyNumberFormat="1" applyFont="1"/>
    <xf numFmtId="0" fontId="15" fillId="0" borderId="18" xfId="3" applyFont="1" applyFill="1" applyBorder="1" applyAlignment="1">
      <alignment horizontal="center" wrapText="1"/>
    </xf>
    <xf numFmtId="0" fontId="25" fillId="0" borderId="18" xfId="0" applyFont="1" applyBorder="1" applyAlignment="1">
      <alignment horizontal="center" wrapText="1"/>
    </xf>
    <xf numFmtId="0" fontId="26" fillId="0" borderId="0" xfId="0" applyFont="1"/>
    <xf numFmtId="0" fontId="9" fillId="0" borderId="18" xfId="2" applyFont="1" applyFill="1" applyBorder="1" applyAlignment="1">
      <alignment horizontal="center" vertical="center" wrapText="1"/>
    </xf>
    <xf numFmtId="0" fontId="9" fillId="0" borderId="21" xfId="2"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21" xfId="0" applyFont="1" applyBorder="1" applyAlignment="1">
      <alignment horizontal="center" vertical="center" wrapText="1"/>
    </xf>
    <xf numFmtId="2" fontId="23" fillId="0" borderId="21" xfId="0" applyNumberFormat="1" applyFont="1" applyBorder="1" applyAlignment="1">
      <alignment horizontal="center" vertical="center" wrapText="1"/>
    </xf>
    <xf numFmtId="0" fontId="23" fillId="0" borderId="22" xfId="0" applyFont="1" applyBorder="1" applyAlignment="1">
      <alignment horizontal="center" vertical="center" wrapText="1"/>
    </xf>
    <xf numFmtId="0" fontId="27" fillId="0" borderId="14" xfId="0" applyFont="1" applyBorder="1"/>
    <xf numFmtId="0" fontId="27" fillId="0" borderId="15" xfId="0" applyFont="1" applyBorder="1"/>
    <xf numFmtId="0" fontId="3" fillId="2" borderId="15" xfId="1" applyFont="1" applyBorder="1"/>
    <xf numFmtId="0" fontId="28" fillId="0" borderId="15" xfId="0" applyFont="1" applyBorder="1"/>
    <xf numFmtId="0" fontId="0" fillId="0" borderId="15" xfId="0" applyFont="1" applyBorder="1" applyAlignment="1">
      <alignment horizontal="center" vertical="center" wrapText="1"/>
    </xf>
    <xf numFmtId="3" fontId="0" fillId="0" borderId="15" xfId="0" applyNumberFormat="1" applyFont="1" applyBorder="1" applyAlignment="1">
      <alignment horizontal="center" vertical="center" wrapText="1"/>
    </xf>
    <xf numFmtId="10" fontId="0" fillId="0" borderId="15" xfId="0" applyNumberFormat="1" applyFont="1" applyBorder="1" applyAlignment="1">
      <alignment horizontal="center" vertical="center" wrapText="1"/>
    </xf>
    <xf numFmtId="0" fontId="0" fillId="0" borderId="19" xfId="0" applyFont="1" applyBorder="1" applyAlignment="1">
      <alignment horizontal="center" vertical="center" wrapText="1"/>
    </xf>
    <xf numFmtId="0" fontId="27" fillId="0" borderId="29" xfId="0" applyFont="1" applyBorder="1"/>
    <xf numFmtId="0" fontId="27" fillId="0" borderId="0" xfId="0" applyFont="1" applyBorder="1"/>
    <xf numFmtId="0" fontId="3" fillId="2" borderId="0" xfId="1" applyFont="1" applyBorder="1"/>
    <xf numFmtId="0" fontId="28" fillId="0" borderId="0" xfId="0" applyFont="1" applyBorder="1"/>
    <xf numFmtId="0" fontId="0" fillId="0" borderId="0" xfId="0" applyFont="1" applyBorder="1" applyAlignment="1">
      <alignment horizontal="center" vertical="center" wrapText="1"/>
    </xf>
    <xf numFmtId="3" fontId="0" fillId="0" borderId="0" xfId="0" applyNumberFormat="1" applyFont="1" applyBorder="1" applyAlignment="1">
      <alignment horizontal="center" vertical="center" wrapText="1"/>
    </xf>
    <xf numFmtId="10" fontId="0" fillId="0" borderId="0" xfId="0" applyNumberFormat="1" applyFont="1" applyBorder="1" applyAlignment="1">
      <alignment horizontal="center" vertical="center" wrapText="1"/>
    </xf>
    <xf numFmtId="0" fontId="0" fillId="0" borderId="25" xfId="0" applyFont="1" applyBorder="1" applyAlignment="1">
      <alignment horizontal="center" vertical="center" wrapText="1"/>
    </xf>
    <xf numFmtId="0" fontId="28" fillId="5" borderId="0" xfId="0" applyFont="1" applyFill="1" applyBorder="1"/>
    <xf numFmtId="0" fontId="27" fillId="0" borderId="17" xfId="0" applyFont="1" applyBorder="1"/>
    <xf numFmtId="0" fontId="27" fillId="0" borderId="16" xfId="0" applyFont="1" applyBorder="1"/>
    <xf numFmtId="0" fontId="0" fillId="0" borderId="16" xfId="0" applyFont="1" applyBorder="1" applyAlignment="1">
      <alignment horizontal="center" vertical="center" wrapText="1"/>
    </xf>
    <xf numFmtId="3" fontId="0" fillId="0" borderId="16" xfId="0" applyNumberFormat="1" applyFont="1" applyBorder="1" applyAlignment="1">
      <alignment horizontal="center" vertical="center" wrapText="1"/>
    </xf>
    <xf numFmtId="10" fontId="0" fillId="0" borderId="16" xfId="0" applyNumberFormat="1" applyFont="1" applyBorder="1" applyAlignment="1">
      <alignment horizontal="center" vertical="center" wrapText="1"/>
    </xf>
    <xf numFmtId="0" fontId="0" fillId="0" borderId="20" xfId="0" applyFont="1" applyBorder="1" applyAlignment="1">
      <alignment horizontal="center" vertical="center" wrapText="1"/>
    </xf>
    <xf numFmtId="0" fontId="0" fillId="4" borderId="0" xfId="3" applyFont="1" applyBorder="1"/>
    <xf numFmtId="0" fontId="0" fillId="4" borderId="16" xfId="3" applyFont="1" applyBorder="1"/>
    <xf numFmtId="0" fontId="28" fillId="5" borderId="16" xfId="0" applyFont="1" applyFill="1" applyBorder="1"/>
    <xf numFmtId="0" fontId="0" fillId="5" borderId="0" xfId="0" applyFont="1" applyFill="1"/>
    <xf numFmtId="3" fontId="0" fillId="0" borderId="0" xfId="0" applyNumberFormat="1" applyFont="1"/>
    <xf numFmtId="0" fontId="0" fillId="0" borderId="0" xfId="0" applyFill="1" applyAlignment="1">
      <alignment horizontal="center"/>
    </xf>
    <xf numFmtId="0" fontId="4" fillId="0" borderId="0" xfId="2" applyFill="1" applyAlignment="1">
      <alignment horizontal="center"/>
    </xf>
    <xf numFmtId="0" fontId="4" fillId="3" borderId="0" xfId="2"/>
    <xf numFmtId="0" fontId="0" fillId="0" borderId="0" xfId="0" applyAlignment="1">
      <alignment horizontal="center"/>
    </xf>
    <xf numFmtId="0" fontId="5" fillId="0" borderId="21" xfId="0" applyFont="1" applyBorder="1" applyAlignment="1">
      <alignment horizontal="center"/>
    </xf>
    <xf numFmtId="0" fontId="5" fillId="0" borderId="18" xfId="0" applyFont="1" applyBorder="1"/>
    <xf numFmtId="0" fontId="5" fillId="0" borderId="21" xfId="0" applyFont="1" applyBorder="1"/>
    <xf numFmtId="0" fontId="29" fillId="0" borderId="7" xfId="0" applyFont="1" applyFill="1" applyBorder="1" applyAlignment="1">
      <alignment horizontal="center" vertical="center" wrapText="1"/>
    </xf>
    <xf numFmtId="0" fontId="23" fillId="0" borderId="18" xfId="0" applyFont="1" applyBorder="1" applyAlignment="1">
      <alignment horizontal="center" vertical="center" wrapText="1"/>
    </xf>
    <xf numFmtId="0" fontId="5" fillId="0" borderId="33" xfId="34" applyFont="1" applyFill="1" applyBorder="1" applyAlignment="1">
      <alignment horizontal="center"/>
    </xf>
    <xf numFmtId="0" fontId="6" fillId="0" borderId="14" xfId="0" applyFont="1" applyBorder="1" applyAlignment="1">
      <alignment horizontal="center"/>
    </xf>
    <xf numFmtId="3" fontId="6" fillId="0" borderId="15" xfId="0" applyNumberFormat="1" applyFont="1" applyBorder="1" applyAlignment="1">
      <alignment horizontal="center"/>
    </xf>
    <xf numFmtId="0" fontId="6" fillId="0" borderId="15" xfId="0" applyFont="1" applyBorder="1" applyAlignment="1">
      <alignment horizontal="center"/>
    </xf>
    <xf numFmtId="0" fontId="5" fillId="0" borderId="30" xfId="34" applyFont="1" applyFill="1" applyBorder="1" applyAlignment="1">
      <alignment horizontal="center"/>
    </xf>
    <xf numFmtId="0" fontId="6" fillId="0" borderId="29" xfId="0" applyFont="1" applyBorder="1" applyAlignment="1">
      <alignment horizontal="center"/>
    </xf>
    <xf numFmtId="3" fontId="6" fillId="0" borderId="0" xfId="0" applyNumberFormat="1" applyFont="1" applyBorder="1" applyAlignment="1">
      <alignment horizontal="center"/>
    </xf>
    <xf numFmtId="0" fontId="6" fillId="0" borderId="0" xfId="0" applyFont="1" applyBorder="1" applyAlignment="1">
      <alignment horizontal="center"/>
    </xf>
    <xf numFmtId="0" fontId="5" fillId="0" borderId="28" xfId="34" applyFont="1" applyFill="1" applyBorder="1" applyAlignment="1">
      <alignment horizontal="center"/>
    </xf>
    <xf numFmtId="0" fontId="6" fillId="0" borderId="17" xfId="0" applyFont="1" applyBorder="1" applyAlignment="1">
      <alignment horizontal="center"/>
    </xf>
    <xf numFmtId="3" fontId="6" fillId="0" borderId="16" xfId="0" applyNumberFormat="1" applyFont="1" applyBorder="1" applyAlignment="1">
      <alignment horizontal="center"/>
    </xf>
    <xf numFmtId="0" fontId="6" fillId="0" borderId="16" xfId="0" applyFont="1" applyBorder="1" applyAlignment="1">
      <alignment horizontal="center"/>
    </xf>
    <xf numFmtId="0" fontId="10" fillId="0" borderId="0" xfId="0" applyFont="1" applyBorder="1" applyAlignment="1">
      <alignment horizontal="center"/>
    </xf>
    <xf numFmtId="0" fontId="6" fillId="0" borderId="0" xfId="0" applyFont="1" applyFill="1" applyBorder="1" applyAlignment="1">
      <alignment horizontal="center"/>
    </xf>
    <xf numFmtId="0" fontId="5" fillId="0" borderId="31" xfId="34" applyFont="1" applyFill="1" applyBorder="1" applyAlignment="1">
      <alignment horizontal="center"/>
    </xf>
    <xf numFmtId="0" fontId="5" fillId="0" borderId="32" xfId="34" applyFont="1" applyFill="1" applyBorder="1" applyAlignment="1">
      <alignment horizontal="center"/>
    </xf>
    <xf numFmtId="0" fontId="6" fillId="0" borderId="7" xfId="2" applyFont="1" applyFill="1" applyBorder="1" applyAlignment="1">
      <alignment horizontal="center" vertical="center" wrapText="1"/>
    </xf>
    <xf numFmtId="0" fontId="6" fillId="0" borderId="18" xfId="0" applyFont="1" applyBorder="1" applyAlignment="1">
      <alignment horizontal="center"/>
    </xf>
    <xf numFmtId="3" fontId="6" fillId="0" borderId="21" xfId="0" applyNumberFormat="1" applyFont="1" applyBorder="1" applyAlignment="1">
      <alignment horizontal="center"/>
    </xf>
    <xf numFmtId="0" fontId="6" fillId="0" borderId="21" xfId="0" applyFont="1" applyBorder="1" applyAlignment="1">
      <alignment horizontal="center"/>
    </xf>
    <xf numFmtId="0" fontId="0" fillId="0" borderId="18" xfId="0" applyFont="1" applyBorder="1" applyAlignment="1">
      <alignment horizontal="center"/>
    </xf>
    <xf numFmtId="0" fontId="6" fillId="0" borderId="29" xfId="0" applyFont="1" applyBorder="1" applyAlignment="1">
      <alignment horizontal="center" vertical="center" wrapText="1"/>
    </xf>
    <xf numFmtId="3" fontId="6" fillId="0" borderId="0" xfId="0" applyNumberFormat="1" applyFont="1" applyBorder="1" applyAlignment="1">
      <alignment horizontal="center" vertical="center" wrapText="1"/>
    </xf>
    <xf numFmtId="0" fontId="6" fillId="0" borderId="0" xfId="0" applyFont="1" applyBorder="1" applyAlignment="1">
      <alignment horizontal="center" vertical="center" wrapText="1"/>
    </xf>
    <xf numFmtId="0" fontId="6" fillId="0" borderId="17" xfId="0" applyFont="1" applyBorder="1" applyAlignment="1">
      <alignment horizontal="center" vertical="center" wrapText="1"/>
    </xf>
    <xf numFmtId="3" fontId="6" fillId="0" borderId="16"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6" fillId="0" borderId="28" xfId="2" applyFont="1" applyFill="1" applyBorder="1" applyAlignment="1">
      <alignment horizontal="center" vertical="center" wrapText="1"/>
    </xf>
    <xf numFmtId="0" fontId="5" fillId="0" borderId="28" xfId="3" applyFont="1" applyFill="1" applyBorder="1" applyAlignment="1">
      <alignment horizontal="center"/>
    </xf>
    <xf numFmtId="3" fontId="0" fillId="0" borderId="21" xfId="0" applyNumberFormat="1" applyFont="1" applyBorder="1" applyAlignment="1">
      <alignment horizontal="center"/>
    </xf>
    <xf numFmtId="0" fontId="0" fillId="0" borderId="21" xfId="0" applyFont="1" applyBorder="1" applyAlignment="1">
      <alignment horizontal="center"/>
    </xf>
    <xf numFmtId="0" fontId="4" fillId="3" borderId="7" xfId="2" applyFont="1" applyBorder="1" applyAlignment="1">
      <alignment horizontal="center" vertical="center" wrapText="1"/>
    </xf>
    <xf numFmtId="0" fontId="5" fillId="0" borderId="26" xfId="3" applyFont="1" applyFill="1" applyBorder="1" applyAlignment="1">
      <alignment horizontal="center"/>
    </xf>
    <xf numFmtId="0" fontId="0" fillId="0" borderId="15" xfId="0" applyFont="1" applyBorder="1" applyAlignment="1">
      <alignment horizontal="center"/>
    </xf>
    <xf numFmtId="3" fontId="0" fillId="0" borderId="15" xfId="0" applyNumberFormat="1" applyFont="1" applyBorder="1" applyAlignment="1">
      <alignment horizontal="center"/>
    </xf>
    <xf numFmtId="0" fontId="5" fillId="0" borderId="27" xfId="3" applyFont="1" applyFill="1" applyBorder="1" applyAlignment="1">
      <alignment horizontal="center"/>
    </xf>
    <xf numFmtId="0" fontId="6" fillId="0" borderId="21" xfId="2" applyFont="1" applyFill="1" applyBorder="1" applyAlignment="1">
      <alignment horizontal="center" vertical="center" wrapText="1"/>
    </xf>
    <xf numFmtId="0" fontId="0" fillId="0" borderId="16" xfId="0" applyBorder="1" applyAlignment="1">
      <alignment wrapText="1"/>
    </xf>
    <xf numFmtId="0" fontId="0" fillId="0" borderId="34" xfId="0" applyFont="1" applyBorder="1" applyAlignment="1">
      <alignment horizontal="center"/>
    </xf>
    <xf numFmtId="3" fontId="0" fillId="0" borderId="34" xfId="0" applyNumberFormat="1" applyFont="1" applyBorder="1" applyAlignment="1">
      <alignment horizontal="center"/>
    </xf>
    <xf numFmtId="0" fontId="30" fillId="6" borderId="35" xfId="34" applyFont="1" applyBorder="1"/>
    <xf numFmtId="0" fontId="5" fillId="6" borderId="35" xfId="34" applyFont="1" applyBorder="1"/>
    <xf numFmtId="0" fontId="5" fillId="6" borderId="37" xfId="34" applyFont="1" applyBorder="1"/>
    <xf numFmtId="0" fontId="0" fillId="0" borderId="38" xfId="0" applyFont="1" applyBorder="1" applyAlignment="1">
      <alignment horizontal="center"/>
    </xf>
    <xf numFmtId="3" fontId="0" fillId="0" borderId="38" xfId="0" applyNumberFormat="1" applyFont="1" applyBorder="1" applyAlignment="1">
      <alignment horizontal="center"/>
    </xf>
    <xf numFmtId="0" fontId="5" fillId="6" borderId="40" xfId="34" applyFont="1" applyBorder="1"/>
    <xf numFmtId="0" fontId="0" fillId="0" borderId="1" xfId="0" applyFont="1" applyBorder="1" applyAlignment="1">
      <alignment horizontal="center"/>
    </xf>
    <xf numFmtId="3" fontId="0" fillId="0" borderId="1" xfId="0" applyNumberFormat="1" applyFont="1" applyBorder="1" applyAlignment="1">
      <alignment horizontal="center"/>
    </xf>
    <xf numFmtId="0" fontId="5" fillId="0" borderId="12" xfId="3" applyFont="1" applyFill="1" applyBorder="1" applyAlignment="1">
      <alignment horizontal="center"/>
    </xf>
    <xf numFmtId="0" fontId="5" fillId="0" borderId="11" xfId="0" applyFont="1" applyBorder="1"/>
    <xf numFmtId="0" fontId="5" fillId="16" borderId="30" xfId="34" applyFont="1" applyFill="1" applyBorder="1" applyAlignment="1">
      <alignment horizontal="center"/>
    </xf>
    <xf numFmtId="0" fontId="5" fillId="16" borderId="31" xfId="34" applyFont="1" applyFill="1" applyBorder="1" applyAlignment="1">
      <alignment horizontal="center"/>
    </xf>
    <xf numFmtId="0" fontId="5" fillId="16" borderId="7" xfId="34" applyFont="1" applyFill="1" applyBorder="1" applyAlignment="1">
      <alignment horizontal="center"/>
    </xf>
    <xf numFmtId="0" fontId="5" fillId="16" borderId="32" xfId="34" applyFont="1" applyFill="1" applyBorder="1" applyAlignment="1">
      <alignment horizontal="center"/>
    </xf>
    <xf numFmtId="0" fontId="5" fillId="16" borderId="28" xfId="3" applyFont="1" applyFill="1" applyBorder="1" applyAlignment="1">
      <alignment horizontal="center"/>
    </xf>
    <xf numFmtId="0" fontId="5" fillId="16" borderId="7" xfId="3" applyFont="1" applyFill="1" applyBorder="1" applyAlignment="1">
      <alignment horizontal="center"/>
    </xf>
    <xf numFmtId="0" fontId="5" fillId="16" borderId="24" xfId="3" applyFont="1" applyFill="1" applyBorder="1" applyAlignment="1">
      <alignment horizontal="center"/>
    </xf>
    <xf numFmtId="0" fontId="5" fillId="16" borderId="27" xfId="3" applyFont="1" applyFill="1" applyBorder="1" applyAlignment="1">
      <alignment horizontal="center"/>
    </xf>
    <xf numFmtId="0" fontId="0" fillId="16" borderId="0" xfId="0" applyFont="1" applyFill="1"/>
    <xf numFmtId="1" fontId="6" fillId="0" borderId="14" xfId="0" applyNumberFormat="1" applyFont="1" applyFill="1" applyBorder="1" applyAlignment="1">
      <alignment horizontal="center"/>
    </xf>
    <xf numFmtId="1" fontId="6" fillId="0" borderId="29" xfId="0" applyNumberFormat="1" applyFont="1" applyFill="1" applyBorder="1" applyAlignment="1">
      <alignment horizontal="center"/>
    </xf>
    <xf numFmtId="1" fontId="6" fillId="0" borderId="17" xfId="0" applyNumberFormat="1" applyFont="1" applyFill="1" applyBorder="1" applyAlignment="1">
      <alignment horizontal="center"/>
    </xf>
    <xf numFmtId="1" fontId="6" fillId="0" borderId="29" xfId="1" applyNumberFormat="1" applyFont="1" applyFill="1" applyBorder="1" applyAlignment="1">
      <alignment horizontal="center"/>
    </xf>
    <xf numFmtId="1" fontId="6" fillId="0" borderId="18" xfId="1" applyNumberFormat="1" applyFont="1" applyFill="1" applyBorder="1" applyAlignment="1">
      <alignment horizontal="center" vertical="center" wrapText="1"/>
    </xf>
    <xf numFmtId="1" fontId="6" fillId="0" borderId="14" xfId="0" applyNumberFormat="1" applyFont="1" applyFill="1" applyBorder="1" applyAlignment="1">
      <alignment horizontal="center" vertical="center" wrapText="1"/>
    </xf>
    <xf numFmtId="1" fontId="6" fillId="0" borderId="29" xfId="1" applyNumberFormat="1" applyFont="1" applyFill="1" applyBorder="1" applyAlignment="1">
      <alignment horizontal="center" vertical="center" wrapText="1"/>
    </xf>
    <xf numFmtId="1" fontId="6" fillId="0" borderId="29" xfId="0" applyNumberFormat="1" applyFont="1" applyFill="1" applyBorder="1" applyAlignment="1">
      <alignment horizontal="center" vertical="center" wrapText="1"/>
    </xf>
    <xf numFmtId="1" fontId="6" fillId="0" borderId="17" xfId="1" applyNumberFormat="1" applyFont="1" applyFill="1" applyBorder="1" applyAlignment="1">
      <alignment horizontal="center" vertical="center" wrapText="1"/>
    </xf>
    <xf numFmtId="1" fontId="6" fillId="0" borderId="18" xfId="0" applyNumberFormat="1" applyFont="1" applyFill="1" applyBorder="1" applyAlignment="1">
      <alignment horizontal="center"/>
    </xf>
    <xf numFmtId="1" fontId="6" fillId="0" borderId="0" xfId="0" applyNumberFormat="1" applyFont="1" applyFill="1" applyBorder="1"/>
    <xf numFmtId="1" fontId="6" fillId="0" borderId="18" xfId="1" applyNumberFormat="1" applyFont="1" applyFill="1" applyBorder="1" applyAlignment="1">
      <alignment horizontal="center"/>
    </xf>
    <xf numFmtId="1" fontId="6" fillId="0" borderId="14" xfId="1" applyNumberFormat="1" applyFont="1" applyFill="1" applyBorder="1" applyAlignment="1">
      <alignment horizontal="center" vertical="center" wrapText="1"/>
    </xf>
    <xf numFmtId="1" fontId="0" fillId="0" borderId="0" xfId="0" applyNumberFormat="1" applyFont="1"/>
    <xf numFmtId="1" fontId="23" fillId="0" borderId="18" xfId="0"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6" fillId="0" borderId="34" xfId="0" applyNumberFormat="1" applyFont="1" applyFill="1" applyBorder="1" applyAlignment="1">
      <alignment horizontal="center" vertical="center" wrapText="1"/>
    </xf>
    <xf numFmtId="1" fontId="6" fillId="0" borderId="34" xfId="1" applyNumberFormat="1" applyFont="1" applyFill="1" applyBorder="1" applyAlignment="1">
      <alignment horizontal="center" vertical="center" wrapText="1"/>
    </xf>
    <xf numFmtId="1" fontId="6" fillId="0" borderId="38" xfId="1" applyNumberFormat="1" applyFont="1" applyFill="1" applyBorder="1" applyAlignment="1">
      <alignment horizontal="center" vertical="center" wrapText="1"/>
    </xf>
    <xf numFmtId="1" fontId="0" fillId="0" borderId="14" xfId="0" applyNumberFormat="1" applyFont="1" applyBorder="1" applyAlignment="1">
      <alignment horizontal="center"/>
    </xf>
    <xf numFmtId="1" fontId="0" fillId="0" borderId="29" xfId="0" applyNumberFormat="1" applyFont="1" applyBorder="1" applyAlignment="1">
      <alignment horizontal="center"/>
    </xf>
    <xf numFmtId="1" fontId="0" fillId="0" borderId="17" xfId="0" applyNumberFormat="1" applyFont="1" applyBorder="1" applyAlignment="1">
      <alignment horizontal="center"/>
    </xf>
    <xf numFmtId="1" fontId="0" fillId="0" borderId="18" xfId="0" applyNumberFormat="1" applyFont="1" applyBorder="1" applyAlignment="1">
      <alignment horizontal="center"/>
    </xf>
    <xf numFmtId="1" fontId="0" fillId="0" borderId="0" xfId="0" applyNumberFormat="1" applyFont="1" applyAlignment="1">
      <alignment horizontal="center"/>
    </xf>
    <xf numFmtId="1" fontId="0" fillId="0" borderId="1" xfId="0" applyNumberFormat="1" applyFont="1" applyBorder="1" applyAlignment="1">
      <alignment horizontal="center"/>
    </xf>
    <xf numFmtId="1" fontId="0" fillId="0" borderId="34" xfId="0" applyNumberFormat="1" applyFont="1" applyBorder="1" applyAlignment="1">
      <alignment horizontal="center"/>
    </xf>
    <xf numFmtId="1" fontId="0" fillId="0" borderId="38" xfId="0" applyNumberFormat="1" applyFont="1" applyBorder="1" applyAlignment="1">
      <alignment horizontal="center"/>
    </xf>
    <xf numFmtId="164" fontId="23" fillId="0" borderId="22" xfId="0" applyNumberFormat="1" applyFont="1" applyBorder="1" applyAlignment="1">
      <alignment horizontal="center" vertical="center" wrapText="1"/>
    </xf>
    <xf numFmtId="164" fontId="6" fillId="0" borderId="19" xfId="0" applyNumberFormat="1" applyFont="1" applyBorder="1" applyAlignment="1">
      <alignment horizontal="center" vertical="center" wrapText="1"/>
    </xf>
    <xf numFmtId="164" fontId="6" fillId="0" borderId="25" xfId="0" applyNumberFormat="1" applyFont="1" applyBorder="1" applyAlignment="1">
      <alignment horizontal="center" vertical="center" wrapText="1"/>
    </xf>
    <xf numFmtId="164" fontId="6" fillId="0" borderId="20" xfId="0" applyNumberFormat="1" applyFont="1" applyBorder="1" applyAlignment="1">
      <alignment horizontal="center"/>
    </xf>
    <xf numFmtId="164" fontId="6" fillId="0" borderId="19" xfId="0" applyNumberFormat="1" applyFont="1" applyBorder="1" applyAlignment="1">
      <alignment horizontal="center"/>
    </xf>
    <xf numFmtId="164" fontId="6" fillId="0" borderId="25" xfId="0" applyNumberFormat="1" applyFont="1" applyBorder="1" applyAlignment="1">
      <alignment horizontal="center"/>
    </xf>
    <xf numFmtId="164" fontId="6" fillId="0" borderId="22" xfId="0" applyNumberFormat="1" applyFont="1" applyBorder="1" applyAlignment="1">
      <alignment horizontal="center" vertical="center" wrapText="1"/>
    </xf>
    <xf numFmtId="164" fontId="6" fillId="0" borderId="20" xfId="0" applyNumberFormat="1" applyFont="1" applyBorder="1" applyAlignment="1">
      <alignment horizontal="center" vertical="center" wrapText="1"/>
    </xf>
    <xf numFmtId="164" fontId="0" fillId="0" borderId="22" xfId="0" applyNumberFormat="1" applyFont="1" applyBorder="1" applyAlignment="1">
      <alignment horizontal="center"/>
    </xf>
    <xf numFmtId="164" fontId="0" fillId="0" borderId="0" xfId="0" applyNumberFormat="1" applyFont="1" applyBorder="1"/>
    <xf numFmtId="164" fontId="0" fillId="0" borderId="19" xfId="0" applyNumberFormat="1" applyFont="1" applyBorder="1" applyAlignment="1">
      <alignment horizontal="center" vertical="center" wrapText="1"/>
    </xf>
    <xf numFmtId="164" fontId="0" fillId="0" borderId="0" xfId="0" applyNumberFormat="1" applyFont="1"/>
    <xf numFmtId="164" fontId="0" fillId="0" borderId="1" xfId="0" applyNumberFormat="1" applyFont="1" applyBorder="1" applyAlignment="1">
      <alignment horizontal="center" vertical="center" wrapText="1"/>
    </xf>
    <xf numFmtId="164" fontId="6" fillId="0" borderId="34" xfId="0" applyNumberFormat="1" applyFont="1" applyBorder="1" applyAlignment="1">
      <alignment horizontal="center" vertical="center" wrapText="1"/>
    </xf>
    <xf numFmtId="164" fontId="6" fillId="0" borderId="38" xfId="0" applyNumberFormat="1" applyFont="1" applyBorder="1" applyAlignment="1">
      <alignment horizontal="center" vertical="center" wrapText="1"/>
    </xf>
    <xf numFmtId="164" fontId="0" fillId="0" borderId="0" xfId="0" applyNumberFormat="1" applyFont="1" applyBorder="1" applyAlignment="1">
      <alignment horizontal="center" vertical="center" wrapText="1"/>
    </xf>
    <xf numFmtId="164" fontId="0" fillId="0" borderId="19" xfId="0" applyNumberFormat="1" applyFont="1" applyBorder="1" applyAlignment="1">
      <alignment horizontal="center"/>
    </xf>
    <xf numFmtId="164" fontId="0" fillId="0" borderId="25" xfId="0" applyNumberFormat="1" applyFont="1" applyBorder="1" applyAlignment="1">
      <alignment horizontal="center"/>
    </xf>
    <xf numFmtId="164" fontId="0" fillId="0" borderId="20" xfId="0" applyNumberFormat="1" applyFont="1" applyBorder="1" applyAlignment="1">
      <alignment horizontal="center"/>
    </xf>
    <xf numFmtId="164" fontId="0" fillId="0" borderId="0" xfId="0" applyNumberFormat="1" applyFont="1" applyAlignment="1">
      <alignment horizontal="center"/>
    </xf>
    <xf numFmtId="164" fontId="0" fillId="0" borderId="1" xfId="0" applyNumberFormat="1" applyFont="1" applyBorder="1" applyAlignment="1">
      <alignment horizontal="center"/>
    </xf>
    <xf numFmtId="164" fontId="0" fillId="0" borderId="34" xfId="0" applyNumberFormat="1" applyFont="1" applyBorder="1" applyAlignment="1">
      <alignment horizontal="center"/>
    </xf>
    <xf numFmtId="164" fontId="0" fillId="0" borderId="38" xfId="0" applyNumberFormat="1" applyFont="1" applyBorder="1" applyAlignment="1">
      <alignment horizontal="center"/>
    </xf>
    <xf numFmtId="164" fontId="0" fillId="0" borderId="41" xfId="0" applyNumberFormat="1" applyFont="1" applyBorder="1" applyAlignment="1">
      <alignment horizontal="center"/>
    </xf>
    <xf numFmtId="164" fontId="0" fillId="0" borderId="36" xfId="0" applyNumberFormat="1" applyFont="1" applyBorder="1" applyAlignment="1">
      <alignment horizontal="center"/>
    </xf>
    <xf numFmtId="164" fontId="0" fillId="0" borderId="39" xfId="0" applyNumberFormat="1" applyFont="1" applyBorder="1" applyAlignment="1">
      <alignment horizontal="center"/>
    </xf>
    <xf numFmtId="164" fontId="23" fillId="0" borderId="21" xfId="0" applyNumberFormat="1" applyFont="1" applyBorder="1" applyAlignment="1">
      <alignment horizontal="center" vertical="center" wrapText="1"/>
    </xf>
    <xf numFmtId="164" fontId="6" fillId="0" borderId="15" xfId="0" applyNumberFormat="1" applyFont="1" applyBorder="1" applyAlignment="1">
      <alignment horizontal="center"/>
    </xf>
    <xf numFmtId="164" fontId="6" fillId="0" borderId="0" xfId="0" applyNumberFormat="1" applyFont="1" applyBorder="1" applyAlignment="1">
      <alignment horizontal="center"/>
    </xf>
    <xf numFmtId="164" fontId="6" fillId="0" borderId="16" xfId="0" applyNumberFormat="1" applyFont="1" applyBorder="1" applyAlignment="1">
      <alignment horizontal="center"/>
    </xf>
    <xf numFmtId="164" fontId="6" fillId="0" borderId="21" xfId="0" applyNumberFormat="1" applyFont="1" applyBorder="1" applyAlignment="1">
      <alignment horizontal="center"/>
    </xf>
    <xf numFmtId="164" fontId="6" fillId="0" borderId="0"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164" fontId="0" fillId="0" borderId="21" xfId="0" applyNumberFormat="1" applyFont="1" applyBorder="1" applyAlignment="1">
      <alignment horizontal="center"/>
    </xf>
    <xf numFmtId="164" fontId="0" fillId="0" borderId="15" xfId="0" applyNumberFormat="1" applyFont="1" applyBorder="1" applyAlignment="1">
      <alignment horizontal="center"/>
    </xf>
    <xf numFmtId="2" fontId="0" fillId="15" borderId="42" xfId="0" applyNumberFormat="1" applyFill="1" applyBorder="1" applyAlignment="1">
      <alignment horizontal="center"/>
    </xf>
    <xf numFmtId="2" fontId="0" fillId="15" borderId="43" xfId="0" applyNumberFormat="1" applyFill="1" applyBorder="1" applyAlignment="1">
      <alignment horizontal="center"/>
    </xf>
    <xf numFmtId="2" fontId="0" fillId="15" borderId="44" xfId="0" applyNumberFormat="1" applyFill="1" applyBorder="1" applyAlignment="1">
      <alignment horizontal="center"/>
    </xf>
    <xf numFmtId="0" fontId="0" fillId="15" borderId="43" xfId="0" applyFill="1" applyBorder="1" applyAlignment="1">
      <alignment horizontal="center"/>
    </xf>
    <xf numFmtId="0" fontId="0" fillId="15" borderId="44" xfId="0" applyFill="1" applyBorder="1" applyAlignment="1">
      <alignment horizontal="center"/>
    </xf>
    <xf numFmtId="2" fontId="0" fillId="0" borderId="9" xfId="0" applyNumberFormat="1" applyFill="1" applyBorder="1" applyAlignment="1">
      <alignment horizontal="center"/>
    </xf>
    <xf numFmtId="2" fontId="0" fillId="0" borderId="0" xfId="0" applyNumberFormat="1" applyFill="1" applyBorder="1" applyAlignment="1">
      <alignment horizontal="center"/>
    </xf>
    <xf numFmtId="2" fontId="0" fillId="0" borderId="2" xfId="0" applyNumberFormat="1" applyFill="1" applyBorder="1" applyAlignment="1">
      <alignment horizontal="center"/>
    </xf>
    <xf numFmtId="0" fontId="0" fillId="0" borderId="46" xfId="0" applyFill="1" applyBorder="1"/>
    <xf numFmtId="0" fontId="0" fillId="0" borderId="1" xfId="0" applyFill="1" applyBorder="1"/>
    <xf numFmtId="2" fontId="0" fillId="0" borderId="3" xfId="0" applyNumberFormat="1" applyFill="1" applyBorder="1" applyAlignment="1">
      <alignment horizontal="center"/>
    </xf>
    <xf numFmtId="2" fontId="0" fillId="0" borderId="6" xfId="0" applyNumberFormat="1" applyFill="1" applyBorder="1" applyAlignment="1">
      <alignment horizontal="center"/>
    </xf>
    <xf numFmtId="2" fontId="0" fillId="0" borderId="10" xfId="0" applyNumberFormat="1" applyFill="1" applyBorder="1" applyAlignment="1">
      <alignment horizontal="center"/>
    </xf>
    <xf numFmtId="2" fontId="0" fillId="0" borderId="0" xfId="0" applyNumberFormat="1" applyFill="1" applyAlignment="1">
      <alignment horizontal="center"/>
    </xf>
    <xf numFmtId="0" fontId="0" fillId="15" borderId="45" xfId="0" applyFill="1" applyBorder="1"/>
    <xf numFmtId="165" fontId="0" fillId="0" borderId="0" xfId="0" applyNumberFormat="1"/>
    <xf numFmtId="0" fontId="0" fillId="17" borderId="45" xfId="0" applyFill="1" applyBorder="1"/>
    <xf numFmtId="165" fontId="0" fillId="17" borderId="9" xfId="0" applyNumberFormat="1" applyFill="1" applyBorder="1" applyAlignment="1">
      <alignment horizontal="center"/>
    </xf>
    <xf numFmtId="165" fontId="0" fillId="17" borderId="0" xfId="0" applyNumberFormat="1" applyFill="1" applyBorder="1" applyAlignment="1">
      <alignment horizontal="center"/>
    </xf>
    <xf numFmtId="165" fontId="0" fillId="17" borderId="2" xfId="0" applyNumberFormat="1" applyFill="1" applyBorder="1" applyAlignment="1">
      <alignment horizontal="center"/>
    </xf>
    <xf numFmtId="0" fontId="0" fillId="17" borderId="46" xfId="0" applyFill="1" applyBorder="1"/>
    <xf numFmtId="2" fontId="0" fillId="15" borderId="42" xfId="0" applyNumberFormat="1" applyFill="1" applyBorder="1" applyAlignment="1">
      <alignment horizontal="center"/>
    </xf>
    <xf numFmtId="0" fontId="0" fillId="15" borderId="43" xfId="0" applyFill="1" applyBorder="1" applyAlignment="1">
      <alignment horizontal="center"/>
    </xf>
    <xf numFmtId="0" fontId="0" fillId="15" borderId="44" xfId="0" applyFill="1" applyBorder="1" applyAlignment="1">
      <alignment horizontal="center"/>
    </xf>
    <xf numFmtId="0" fontId="0" fillId="15" borderId="42" xfId="0" applyFill="1" applyBorder="1" applyAlignment="1">
      <alignment horizontal="center"/>
    </xf>
    <xf numFmtId="0" fontId="5" fillId="0" borderId="18" xfId="0" applyFont="1" applyBorder="1" applyAlignment="1">
      <alignment horizontal="center"/>
    </xf>
    <xf numFmtId="0" fontId="5" fillId="0" borderId="22" xfId="0" applyFont="1" applyBorder="1" applyAlignment="1">
      <alignment horizontal="center"/>
    </xf>
    <xf numFmtId="0" fontId="4" fillId="3" borderId="26" xfId="2" applyFont="1" applyBorder="1" applyAlignment="1">
      <alignment horizontal="center" vertical="center" wrapText="1"/>
    </xf>
    <xf numFmtId="0" fontId="4" fillId="3" borderId="27" xfId="2" applyFont="1" applyBorder="1" applyAlignment="1">
      <alignment horizontal="center" vertical="center" wrapText="1"/>
    </xf>
    <xf numFmtId="0" fontId="4" fillId="3" borderId="28" xfId="2" applyFont="1" applyBorder="1" applyAlignment="1">
      <alignment horizontal="center" vertical="center" wrapText="1"/>
    </xf>
    <xf numFmtId="0" fontId="6" fillId="0" borderId="14" xfId="2" applyFont="1" applyFill="1" applyBorder="1" applyAlignment="1">
      <alignment horizontal="center" vertical="center" wrapText="1"/>
    </xf>
    <xf numFmtId="0" fontId="6" fillId="0" borderId="29" xfId="2" applyFont="1" applyFill="1" applyBorder="1" applyAlignment="1">
      <alignment horizontal="center" vertical="center" wrapText="1"/>
    </xf>
    <xf numFmtId="0" fontId="6" fillId="0" borderId="17" xfId="2" applyFont="1" applyFill="1" applyBorder="1" applyAlignment="1">
      <alignment horizontal="center" vertical="center" wrapText="1"/>
    </xf>
    <xf numFmtId="0" fontId="6" fillId="0" borderId="26" xfId="2" applyFont="1" applyFill="1" applyBorder="1" applyAlignment="1">
      <alignment horizontal="center" vertical="center" wrapText="1"/>
    </xf>
    <xf numFmtId="0" fontId="0" fillId="0" borderId="27" xfId="0" applyFont="1" applyBorder="1" applyAlignment="1">
      <alignment horizontal="center" vertical="center" wrapText="1"/>
    </xf>
    <xf numFmtId="0" fontId="0" fillId="0" borderId="28" xfId="0" applyFont="1" applyBorder="1" applyAlignment="1">
      <alignment horizontal="center" vertical="center" wrapText="1"/>
    </xf>
    <xf numFmtId="0" fontId="6" fillId="0" borderId="27" xfId="2" applyFont="1" applyFill="1" applyBorder="1" applyAlignment="1">
      <alignment horizontal="center" vertical="center" wrapText="1"/>
    </xf>
    <xf numFmtId="0" fontId="6" fillId="0" borderId="28" xfId="2" applyFont="1" applyFill="1" applyBorder="1" applyAlignment="1">
      <alignment horizontal="center" vertical="center" wrapText="1"/>
    </xf>
    <xf numFmtId="0" fontId="23" fillId="0" borderId="16" xfId="0" applyFont="1" applyBorder="1" applyAlignment="1">
      <alignment horizontal="center"/>
    </xf>
    <xf numFmtId="0" fontId="6" fillId="0" borderId="0" xfId="0" applyFont="1" applyFill="1" applyBorder="1" applyAlignment="1">
      <alignment horizontal="center" wrapText="1"/>
    </xf>
    <xf numFmtId="0" fontId="6" fillId="0" borderId="16" xfId="0" applyFont="1" applyFill="1" applyBorder="1" applyAlignment="1">
      <alignment horizontal="center" wrapText="1"/>
    </xf>
    <xf numFmtId="0" fontId="14" fillId="0" borderId="14" xfId="0" applyFont="1" applyBorder="1" applyAlignment="1">
      <alignment horizontal="center"/>
    </xf>
    <xf numFmtId="0" fontId="14" fillId="0" borderId="15" xfId="0" applyFont="1" applyBorder="1" applyAlignment="1">
      <alignment horizontal="center"/>
    </xf>
    <xf numFmtId="0" fontId="14" fillId="0" borderId="19" xfId="0" applyFont="1" applyBorder="1" applyAlignment="1">
      <alignment horizontal="center"/>
    </xf>
    <xf numFmtId="0" fontId="17" fillId="10" borderId="16" xfId="0" applyFont="1" applyFill="1" applyBorder="1" applyAlignment="1">
      <alignment horizontal="center"/>
    </xf>
    <xf numFmtId="0" fontId="17" fillId="15" borderId="17" xfId="0" applyFont="1" applyFill="1" applyBorder="1" applyAlignment="1">
      <alignment horizontal="center"/>
    </xf>
    <xf numFmtId="0" fontId="17" fillId="15" borderId="16" xfId="0" applyFont="1" applyFill="1" applyBorder="1" applyAlignment="1">
      <alignment horizontal="center"/>
    </xf>
    <xf numFmtId="0" fontId="17" fillId="15" borderId="20" xfId="0" applyFont="1" applyFill="1" applyBorder="1" applyAlignment="1">
      <alignment horizontal="center"/>
    </xf>
    <xf numFmtId="0" fontId="14" fillId="0" borderId="0" xfId="0" applyFont="1" applyFill="1" applyAlignment="1">
      <alignment horizontal="center"/>
    </xf>
    <xf numFmtId="0" fontId="17" fillId="8" borderId="16" xfId="0" applyFont="1" applyFill="1" applyBorder="1" applyAlignment="1">
      <alignment horizontal="center"/>
    </xf>
    <xf numFmtId="0" fontId="0" fillId="0" borderId="0" xfId="0" applyAlignment="1">
      <alignment horizontal="center" wrapText="1"/>
    </xf>
    <xf numFmtId="0" fontId="25" fillId="0" borderId="18" xfId="0" applyFont="1" applyBorder="1" applyAlignment="1">
      <alignment horizontal="center" wrapText="1"/>
    </xf>
    <xf numFmtId="0" fontId="25" fillId="0" borderId="22" xfId="0" applyFont="1" applyBorder="1" applyAlignment="1">
      <alignment horizontal="center" wrapText="1"/>
    </xf>
    <xf numFmtId="0" fontId="16" fillId="0" borderId="17" xfId="3" applyFont="1" applyFill="1" applyBorder="1" applyAlignment="1">
      <alignment horizontal="center" wrapText="1"/>
    </xf>
    <xf numFmtId="0" fontId="16" fillId="0" borderId="20" xfId="3" applyFont="1" applyFill="1" applyBorder="1" applyAlignment="1">
      <alignment horizontal="center" wrapText="1"/>
    </xf>
    <xf numFmtId="0" fontId="15" fillId="0" borderId="17" xfId="3" applyFont="1" applyFill="1" applyBorder="1" applyAlignment="1">
      <alignment horizontal="center" wrapText="1"/>
    </xf>
    <xf numFmtId="0" fontId="15" fillId="0" borderId="20" xfId="3" applyFont="1" applyFill="1" applyBorder="1" applyAlignment="1">
      <alignment horizontal="center" wrapText="1"/>
    </xf>
    <xf numFmtId="0" fontId="15" fillId="0" borderId="18" xfId="3" applyFont="1" applyFill="1" applyBorder="1" applyAlignment="1">
      <alignment horizontal="center" wrapText="1"/>
    </xf>
    <xf numFmtId="0" fontId="15" fillId="0" borderId="22" xfId="3" applyFont="1" applyFill="1" applyBorder="1" applyAlignment="1">
      <alignment horizontal="center" wrapText="1"/>
    </xf>
    <xf numFmtId="0" fontId="17" fillId="11" borderId="16" xfId="0" applyFont="1" applyFill="1" applyBorder="1" applyAlignment="1">
      <alignment horizontal="center"/>
    </xf>
    <xf numFmtId="0" fontId="15" fillId="0" borderId="23" xfId="3" applyFont="1" applyFill="1" applyBorder="1" applyAlignment="1">
      <alignment horizontal="center"/>
    </xf>
    <xf numFmtId="0" fontId="15" fillId="0" borderId="22" xfId="3" applyFont="1" applyFill="1" applyBorder="1" applyAlignment="1">
      <alignment horizontal="center"/>
    </xf>
    <xf numFmtId="0" fontId="17" fillId="9" borderId="16" xfId="0" applyFont="1" applyFill="1" applyBorder="1" applyAlignment="1">
      <alignment horizontal="center"/>
    </xf>
    <xf numFmtId="0" fontId="5" fillId="0" borderId="21" xfId="0" applyFont="1" applyBorder="1" applyAlignment="1">
      <alignment horizontal="center"/>
    </xf>
    <xf numFmtId="0" fontId="9" fillId="0" borderId="18" xfId="0" applyFont="1" applyBorder="1" applyAlignment="1">
      <alignment horizontal="center"/>
    </xf>
    <xf numFmtId="0" fontId="9" fillId="0" borderId="21" xfId="0" applyFont="1" applyBorder="1" applyAlignment="1">
      <alignment horizontal="center"/>
    </xf>
    <xf numFmtId="0" fontId="9" fillId="0" borderId="22" xfId="0" applyFont="1" applyBorder="1" applyAlignment="1">
      <alignment horizontal="center"/>
    </xf>
    <xf numFmtId="0" fontId="0" fillId="0" borderId="29" xfId="0" applyBorder="1"/>
    <xf numFmtId="0" fontId="0" fillId="0" borderId="25" xfId="0" applyBorder="1"/>
    <xf numFmtId="0" fontId="0" fillId="0" borderId="17" xfId="0" applyBorder="1"/>
    <xf numFmtId="0" fontId="0" fillId="0" borderId="16" xfId="0" applyBorder="1"/>
    <xf numFmtId="0" fontId="0" fillId="0" borderId="20" xfId="0" applyBorder="1"/>
    <xf numFmtId="0" fontId="0" fillId="15" borderId="18" xfId="0" applyFill="1" applyBorder="1"/>
    <xf numFmtId="0" fontId="0" fillId="15" borderId="21" xfId="0" applyFill="1" applyBorder="1"/>
    <xf numFmtId="0" fontId="0" fillId="15" borderId="22" xfId="0" applyFill="1" applyBorder="1"/>
    <xf numFmtId="0" fontId="31" fillId="0" borderId="0" xfId="0" applyFont="1"/>
    <xf numFmtId="0" fontId="0" fillId="0" borderId="0" xfId="0" applyBorder="1" applyAlignment="1"/>
    <xf numFmtId="0" fontId="0" fillId="0" borderId="16" xfId="0" applyBorder="1" applyAlignment="1"/>
    <xf numFmtId="0" fontId="0" fillId="15" borderId="21" xfId="0" applyFill="1" applyBorder="1" applyAlignment="1"/>
    <xf numFmtId="0" fontId="0" fillId="15" borderId="21" xfId="0" applyFill="1" applyBorder="1" applyAlignment="1">
      <alignment horizontal="center"/>
    </xf>
    <xf numFmtId="0" fontId="0" fillId="0" borderId="0" xfId="0" applyBorder="1" applyAlignment="1">
      <alignment horizontal="center"/>
    </xf>
    <xf numFmtId="0" fontId="0" fillId="0" borderId="16" xfId="0" applyBorder="1" applyAlignment="1">
      <alignment horizontal="center"/>
    </xf>
    <xf numFmtId="0" fontId="0" fillId="0" borderId="0" xfId="0" applyBorder="1" applyAlignment="1"/>
  </cellXfs>
  <cellStyles count="941">
    <cellStyle name="20% - Accent3" xfId="34" builtinId="38"/>
    <cellStyle name="40% - Accent5" xfId="3" builtinId="47"/>
    <cellStyle name="Bad" xfId="2" builtinId="27"/>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Good" xfId="1" builtinId="26"/>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ncbi.nlm.nih.gov/pubmed/237079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89539-8D9B-8B43-94A7-4DAAE18A12CE}">
  <dimension ref="B2:F28"/>
  <sheetViews>
    <sheetView tabSelected="1" workbookViewId="0">
      <selection activeCell="D38" sqref="D38"/>
    </sheetView>
  </sheetViews>
  <sheetFormatPr baseColWidth="10" defaultRowHeight="16" x14ac:dyDescent="0.2"/>
  <cols>
    <col min="2" max="2" width="13.83203125" customWidth="1"/>
    <col min="3" max="3" width="13" customWidth="1"/>
    <col min="4" max="5" width="7.6640625" customWidth="1"/>
    <col min="6" max="6" width="15.33203125" customWidth="1"/>
  </cols>
  <sheetData>
    <row r="2" spans="2:6" ht="19" x14ac:dyDescent="0.25">
      <c r="B2" s="348" t="s">
        <v>50269</v>
      </c>
    </row>
    <row r="3" spans="2:6" ht="17" thickBot="1" x14ac:dyDescent="0.25"/>
    <row r="4" spans="2:6" ht="17" thickBot="1" x14ac:dyDescent="0.25">
      <c r="B4" s="345" t="s">
        <v>50270</v>
      </c>
      <c r="C4" s="346" t="s">
        <v>50271</v>
      </c>
      <c r="D4" s="352" t="s">
        <v>50273</v>
      </c>
      <c r="E4" s="352" t="s">
        <v>50274</v>
      </c>
      <c r="F4" s="347" t="s">
        <v>50272</v>
      </c>
    </row>
    <row r="5" spans="2:6" x14ac:dyDescent="0.2">
      <c r="B5" s="340" t="s">
        <v>50275</v>
      </c>
      <c r="C5" s="52" t="s">
        <v>50278</v>
      </c>
      <c r="D5" s="353" t="s">
        <v>6547</v>
      </c>
      <c r="E5" s="353">
        <v>52</v>
      </c>
      <c r="F5" s="341" t="s">
        <v>50279</v>
      </c>
    </row>
    <row r="6" spans="2:6" x14ac:dyDescent="0.2">
      <c r="B6" s="340" t="s">
        <v>50276</v>
      </c>
      <c r="C6" s="52" t="s">
        <v>50278</v>
      </c>
      <c r="D6" s="353" t="s">
        <v>6547</v>
      </c>
      <c r="E6" s="353">
        <v>34</v>
      </c>
      <c r="F6" s="341" t="s">
        <v>50279</v>
      </c>
    </row>
    <row r="7" spans="2:6" x14ac:dyDescent="0.2">
      <c r="B7" s="340" t="s">
        <v>50280</v>
      </c>
      <c r="C7" s="52" t="s">
        <v>50278</v>
      </c>
      <c r="D7" s="353" t="s">
        <v>47062</v>
      </c>
      <c r="E7" s="353">
        <v>44</v>
      </c>
      <c r="F7" s="341" t="s">
        <v>50279</v>
      </c>
    </row>
    <row r="8" spans="2:6" x14ac:dyDescent="0.2">
      <c r="B8" s="340" t="s">
        <v>50277</v>
      </c>
      <c r="C8" s="52" t="s">
        <v>50278</v>
      </c>
      <c r="D8" s="353" t="s">
        <v>47062</v>
      </c>
      <c r="E8" s="353">
        <v>52</v>
      </c>
      <c r="F8" s="341" t="s">
        <v>50279</v>
      </c>
    </row>
    <row r="9" spans="2:6" x14ac:dyDescent="0.2">
      <c r="B9" s="340" t="s">
        <v>50143</v>
      </c>
      <c r="C9" s="52" t="s">
        <v>50278</v>
      </c>
      <c r="D9" s="353" t="s">
        <v>47062</v>
      </c>
      <c r="E9" s="353">
        <v>30</v>
      </c>
      <c r="F9" s="341" t="s">
        <v>50279</v>
      </c>
    </row>
    <row r="10" spans="2:6" x14ac:dyDescent="0.2">
      <c r="B10" s="340" t="s">
        <v>50281</v>
      </c>
      <c r="C10" s="52" t="s">
        <v>50282</v>
      </c>
      <c r="D10" s="353" t="s">
        <v>47062</v>
      </c>
      <c r="E10" s="353">
        <v>64</v>
      </c>
      <c r="F10" s="341" t="s">
        <v>50283</v>
      </c>
    </row>
    <row r="11" spans="2:6" x14ac:dyDescent="0.2">
      <c r="B11" s="340" t="s">
        <v>50264</v>
      </c>
      <c r="C11" s="52" t="s">
        <v>50282</v>
      </c>
      <c r="D11" s="353" t="s">
        <v>6547</v>
      </c>
      <c r="E11" s="353">
        <v>28</v>
      </c>
      <c r="F11" s="341" t="s">
        <v>50283</v>
      </c>
    </row>
    <row r="12" spans="2:6" x14ac:dyDescent="0.2">
      <c r="B12" s="340" t="s">
        <v>50265</v>
      </c>
      <c r="C12" s="52" t="s">
        <v>50282</v>
      </c>
      <c r="D12" s="353" t="s">
        <v>6547</v>
      </c>
      <c r="E12" s="353">
        <v>56</v>
      </c>
      <c r="F12" s="341" t="s">
        <v>50283</v>
      </c>
    </row>
    <row r="13" spans="2:6" ht="17" thickBot="1" x14ac:dyDescent="0.25">
      <c r="B13" s="342" t="s">
        <v>50266</v>
      </c>
      <c r="C13" s="343" t="s">
        <v>50282</v>
      </c>
      <c r="D13" s="354" t="s">
        <v>47062</v>
      </c>
      <c r="E13" s="354">
        <v>68</v>
      </c>
      <c r="F13" s="344" t="s">
        <v>50283</v>
      </c>
    </row>
    <row r="16" spans="2:6" ht="19" x14ac:dyDescent="0.25">
      <c r="B16" s="348" t="s">
        <v>50284</v>
      </c>
    </row>
    <row r="17" spans="2:6" ht="17" thickBot="1" x14ac:dyDescent="0.25"/>
    <row r="18" spans="2:6" ht="17" thickBot="1" x14ac:dyDescent="0.25">
      <c r="B18" s="345" t="s">
        <v>71</v>
      </c>
      <c r="C18" s="351" t="s">
        <v>50285</v>
      </c>
      <c r="D18" s="351"/>
      <c r="E18" s="351"/>
      <c r="F18" s="347" t="s">
        <v>50292</v>
      </c>
    </row>
    <row r="19" spans="2:6" x14ac:dyDescent="0.2">
      <c r="B19" s="340" t="s">
        <v>50286</v>
      </c>
      <c r="C19" s="349" t="s">
        <v>50289</v>
      </c>
      <c r="D19" s="349"/>
      <c r="E19" s="349"/>
      <c r="F19" s="341" t="s">
        <v>50306</v>
      </c>
    </row>
    <row r="20" spans="2:6" x14ac:dyDescent="0.2">
      <c r="B20" s="340" t="s">
        <v>50287</v>
      </c>
      <c r="C20" s="349" t="s">
        <v>50288</v>
      </c>
      <c r="D20" s="349"/>
      <c r="E20" s="349"/>
      <c r="F20" s="341" t="s">
        <v>50305</v>
      </c>
    </row>
    <row r="21" spans="2:6" x14ac:dyDescent="0.2">
      <c r="B21" s="340" t="s">
        <v>50290</v>
      </c>
      <c r="C21" s="349" t="s">
        <v>50291</v>
      </c>
      <c r="D21" s="349"/>
      <c r="E21" s="349"/>
      <c r="F21" s="341" t="s">
        <v>50305</v>
      </c>
    </row>
    <row r="22" spans="2:6" x14ac:dyDescent="0.2">
      <c r="B22" s="340" t="s">
        <v>50293</v>
      </c>
      <c r="C22" s="349" t="s">
        <v>50294</v>
      </c>
      <c r="D22" s="349"/>
      <c r="E22" s="349"/>
      <c r="F22" s="341" t="s">
        <v>50305</v>
      </c>
    </row>
    <row r="23" spans="2:6" x14ac:dyDescent="0.2">
      <c r="B23" s="340" t="s">
        <v>50296</v>
      </c>
      <c r="C23" s="349" t="s">
        <v>50295</v>
      </c>
      <c r="D23" s="349"/>
      <c r="E23" s="349"/>
      <c r="F23" s="341" t="s">
        <v>50306</v>
      </c>
    </row>
    <row r="24" spans="2:6" x14ac:dyDescent="0.2">
      <c r="B24" s="340" t="s">
        <v>50297</v>
      </c>
      <c r="C24" s="349" t="s">
        <v>50298</v>
      </c>
      <c r="D24" s="349"/>
      <c r="E24" s="349"/>
      <c r="F24" s="341" t="s">
        <v>50305</v>
      </c>
    </row>
    <row r="25" spans="2:6" x14ac:dyDescent="0.2">
      <c r="B25" s="340" t="s">
        <v>50300</v>
      </c>
      <c r="C25" s="349" t="s">
        <v>50299</v>
      </c>
      <c r="D25" s="349"/>
      <c r="E25" s="349"/>
      <c r="F25" s="341" t="s">
        <v>50306</v>
      </c>
    </row>
    <row r="26" spans="2:6" x14ac:dyDescent="0.2">
      <c r="B26" s="340" t="s">
        <v>50309</v>
      </c>
      <c r="C26" s="355" t="s">
        <v>50308</v>
      </c>
      <c r="D26" s="355"/>
      <c r="E26" s="355"/>
      <c r="F26" s="341" t="s">
        <v>50306</v>
      </c>
    </row>
    <row r="27" spans="2:6" x14ac:dyDescent="0.2">
      <c r="B27" s="340" t="s">
        <v>50301</v>
      </c>
      <c r="C27" s="349" t="s">
        <v>50302</v>
      </c>
      <c r="D27" s="349"/>
      <c r="E27" s="349"/>
      <c r="F27" s="341" t="s">
        <v>50307</v>
      </c>
    </row>
    <row r="28" spans="2:6" ht="17" thickBot="1" x14ac:dyDescent="0.25">
      <c r="B28" s="342" t="s">
        <v>50303</v>
      </c>
      <c r="C28" s="350" t="s">
        <v>50304</v>
      </c>
      <c r="D28" s="350"/>
      <c r="E28" s="350"/>
      <c r="F28" s="344" t="s">
        <v>50307</v>
      </c>
    </row>
  </sheetData>
  <mergeCells count="10">
    <mergeCell ref="C24:E24"/>
    <mergeCell ref="C25:E25"/>
    <mergeCell ref="C27:E27"/>
    <mergeCell ref="C28:E28"/>
    <mergeCell ref="C19:E19"/>
    <mergeCell ref="C18:E18"/>
    <mergeCell ref="C20:E20"/>
    <mergeCell ref="C21:E21"/>
    <mergeCell ref="C22:E22"/>
    <mergeCell ref="C23:E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B3267-BAE1-D24C-96BA-C611015BCF4B}">
  <dimension ref="A1:P138"/>
  <sheetViews>
    <sheetView workbookViewId="0">
      <selection activeCell="A36" sqref="A36"/>
    </sheetView>
  </sheetViews>
  <sheetFormatPr baseColWidth="10" defaultRowHeight="16" x14ac:dyDescent="0.2"/>
  <cols>
    <col min="1" max="1" width="102" style="71" bestFit="1" customWidth="1"/>
    <col min="2" max="5" width="8" style="286" bestFit="1" customWidth="1"/>
    <col min="6" max="6" width="7.6640625" style="286" bestFit="1" customWidth="1"/>
    <col min="7" max="7" width="9.33203125" style="286" customWidth="1"/>
    <col min="8" max="9" width="7.6640625" style="286" bestFit="1" customWidth="1"/>
    <col min="10" max="11" width="8.5" style="286" bestFit="1" customWidth="1"/>
    <col min="12" max="13" width="7.6640625" style="286" bestFit="1" customWidth="1"/>
    <col min="14" max="16" width="7.6640625" style="143" bestFit="1" customWidth="1"/>
    <col min="17" max="16384" width="10.83203125" style="71"/>
  </cols>
  <sheetData>
    <row r="1" spans="1:16" x14ac:dyDescent="0.2">
      <c r="A1" s="71" t="s">
        <v>50260</v>
      </c>
    </row>
    <row r="2" spans="1:16" x14ac:dyDescent="0.2">
      <c r="B2" s="294" t="s">
        <v>50138</v>
      </c>
      <c r="C2" s="295"/>
      <c r="D2" s="295"/>
      <c r="E2" s="296"/>
      <c r="F2" s="297" t="s">
        <v>50139</v>
      </c>
      <c r="G2" s="296"/>
      <c r="H2" s="294" t="s">
        <v>50140</v>
      </c>
      <c r="I2" s="295"/>
      <c r="J2" s="295"/>
      <c r="K2" s="295"/>
      <c r="L2" s="295"/>
      <c r="M2" s="295"/>
      <c r="N2" s="295"/>
      <c r="O2" s="295"/>
      <c r="P2" s="296"/>
    </row>
    <row r="3" spans="1:16" x14ac:dyDescent="0.2">
      <c r="A3" s="287" t="s">
        <v>50141</v>
      </c>
      <c r="B3" s="273" t="s">
        <v>50264</v>
      </c>
      <c r="C3" s="274" t="s">
        <v>50265</v>
      </c>
      <c r="D3" s="274" t="s">
        <v>50266</v>
      </c>
      <c r="E3" s="275" t="s">
        <v>50267</v>
      </c>
      <c r="F3" s="273" t="s">
        <v>50142</v>
      </c>
      <c r="G3" s="275" t="s">
        <v>50143</v>
      </c>
      <c r="H3" s="273" t="s">
        <v>50144</v>
      </c>
      <c r="I3" s="274" t="s">
        <v>50145</v>
      </c>
      <c r="J3" s="274" t="s">
        <v>50146</v>
      </c>
      <c r="K3" s="274" t="s">
        <v>50147</v>
      </c>
      <c r="L3" s="274" t="s">
        <v>50148</v>
      </c>
      <c r="M3" s="274" t="s">
        <v>50149</v>
      </c>
      <c r="N3" s="276" t="s">
        <v>50150</v>
      </c>
      <c r="O3" s="276" t="s">
        <v>50151</v>
      </c>
      <c r="P3" s="277" t="s">
        <v>50152</v>
      </c>
    </row>
    <row r="4" spans="1:16" x14ac:dyDescent="0.2">
      <c r="A4" s="289" t="s">
        <v>50250</v>
      </c>
      <c r="B4" s="290">
        <v>0.80084896285337859</v>
      </c>
      <c r="C4" s="291">
        <v>2.7939009143040743E-2</v>
      </c>
      <c r="D4" s="291">
        <v>8.4538921992391491E-2</v>
      </c>
      <c r="E4" s="292">
        <v>0.28733880064632178</v>
      </c>
      <c r="F4" s="290">
        <v>9.2493247992896516E-3</v>
      </c>
      <c r="G4" s="292">
        <v>4.5916493204359006E-3</v>
      </c>
      <c r="H4" s="290">
        <v>36.381024832907677</v>
      </c>
      <c r="I4" s="291">
        <v>12.047695428598386</v>
      </c>
      <c r="J4" s="291">
        <v>12.493584737253151</v>
      </c>
      <c r="K4" s="291">
        <v>33.60329282634261</v>
      </c>
      <c r="L4" s="291">
        <v>16.913324822819913</v>
      </c>
      <c r="M4" s="291">
        <v>9.7668649340248276E-4</v>
      </c>
      <c r="N4" s="291">
        <v>25.244272928811888</v>
      </c>
      <c r="O4" s="291">
        <v>9.0526411080432711E-4</v>
      </c>
      <c r="P4" s="292">
        <v>3.5319464556917315E-3</v>
      </c>
    </row>
    <row r="5" spans="1:16" x14ac:dyDescent="0.2">
      <c r="A5" s="293" t="s">
        <v>50247</v>
      </c>
      <c r="B5" s="290">
        <v>0</v>
      </c>
      <c r="C5" s="291">
        <v>0</v>
      </c>
      <c r="D5" s="291">
        <v>0</v>
      </c>
      <c r="E5" s="292">
        <v>0</v>
      </c>
      <c r="F5" s="290">
        <v>5.5495948795737911E-3</v>
      </c>
      <c r="G5" s="292">
        <v>0</v>
      </c>
      <c r="H5" s="290">
        <v>0</v>
      </c>
      <c r="I5" s="291">
        <v>0</v>
      </c>
      <c r="J5" s="291">
        <v>0</v>
      </c>
      <c r="K5" s="291">
        <v>0</v>
      </c>
      <c r="L5" s="291">
        <v>0</v>
      </c>
      <c r="M5" s="291">
        <v>0</v>
      </c>
      <c r="N5" s="291">
        <v>0</v>
      </c>
      <c r="O5" s="291">
        <v>0</v>
      </c>
      <c r="P5" s="292">
        <v>0</v>
      </c>
    </row>
    <row r="6" spans="1:16" x14ac:dyDescent="0.2">
      <c r="A6" s="293" t="s">
        <v>50249</v>
      </c>
      <c r="B6" s="290">
        <v>4.4966252827253149E-4</v>
      </c>
      <c r="C6" s="291">
        <v>0</v>
      </c>
      <c r="D6" s="291">
        <v>0</v>
      </c>
      <c r="E6" s="292">
        <v>3.81085942501753E-4</v>
      </c>
      <c r="F6" s="290">
        <v>0</v>
      </c>
      <c r="G6" s="292">
        <v>0</v>
      </c>
      <c r="H6" s="290">
        <v>0</v>
      </c>
      <c r="I6" s="291">
        <v>0</v>
      </c>
      <c r="J6" s="291">
        <v>0</v>
      </c>
      <c r="K6" s="291">
        <v>0</v>
      </c>
      <c r="L6" s="291">
        <v>0</v>
      </c>
      <c r="M6" s="291">
        <v>0</v>
      </c>
      <c r="N6" s="291">
        <v>0</v>
      </c>
      <c r="O6" s="291">
        <v>0</v>
      </c>
      <c r="P6" s="292">
        <v>0</v>
      </c>
    </row>
    <row r="7" spans="1:16" x14ac:dyDescent="0.2">
      <c r="A7" s="293" t="s">
        <v>50245</v>
      </c>
      <c r="B7" s="290">
        <v>0.14164369640584742</v>
      </c>
      <c r="C7" s="291">
        <v>5.5878018286081481E-3</v>
      </c>
      <c r="D7" s="291">
        <v>6.8176549993864107E-3</v>
      </c>
      <c r="E7" s="292">
        <v>5.6019633547757693E-2</v>
      </c>
      <c r="F7" s="290">
        <v>3.6997299197158609E-3</v>
      </c>
      <c r="G7" s="292">
        <v>0</v>
      </c>
      <c r="H7" s="290">
        <v>0</v>
      </c>
      <c r="I7" s="291">
        <v>0</v>
      </c>
      <c r="J7" s="291">
        <v>0</v>
      </c>
      <c r="K7" s="291">
        <v>0</v>
      </c>
      <c r="L7" s="291">
        <v>0</v>
      </c>
      <c r="M7" s="291">
        <v>0</v>
      </c>
      <c r="N7" s="291">
        <v>0</v>
      </c>
      <c r="O7" s="291">
        <v>0</v>
      </c>
      <c r="P7" s="292">
        <v>0</v>
      </c>
    </row>
    <row r="8" spans="1:16" x14ac:dyDescent="0.2">
      <c r="A8" s="293" t="s">
        <v>50241</v>
      </c>
      <c r="B8" s="290">
        <v>3.7771652374892641E-2</v>
      </c>
      <c r="C8" s="291">
        <v>6.9847522857601852E-4</v>
      </c>
      <c r="D8" s="291">
        <v>1.4998840998650105E-2</v>
      </c>
      <c r="E8" s="292">
        <v>6.0592664857778727E-2</v>
      </c>
      <c r="F8" s="290">
        <v>0</v>
      </c>
      <c r="G8" s="292">
        <v>1.3009673074568386E-2</v>
      </c>
      <c r="H8" s="290">
        <v>4.3471173178286152E-3</v>
      </c>
      <c r="I8" s="291">
        <v>6.3688257772326271E-2</v>
      </c>
      <c r="J8" s="291">
        <v>30.776525716835881</v>
      </c>
      <c r="K8" s="291">
        <v>36.649941199529593</v>
      </c>
      <c r="L8" s="291">
        <v>3.5215917594752827E-3</v>
      </c>
      <c r="M8" s="291">
        <v>2.9300594802074481E-3</v>
      </c>
      <c r="N8" s="291">
        <v>3.0790705312423023E-2</v>
      </c>
      <c r="O8" s="291">
        <v>11.385506721586022</v>
      </c>
      <c r="P8" s="292">
        <v>99.848126302405262</v>
      </c>
    </row>
    <row r="9" spans="1:16" x14ac:dyDescent="0.2">
      <c r="A9" s="293" t="s">
        <v>50251</v>
      </c>
      <c r="B9" s="290">
        <v>6.3402416486426943E-2</v>
      </c>
      <c r="C9" s="291">
        <v>3.4225286200224907E-2</v>
      </c>
      <c r="D9" s="291">
        <v>4.0905929996318466E-3</v>
      </c>
      <c r="E9" s="292">
        <v>2.781927380262797E-2</v>
      </c>
      <c r="F9" s="290">
        <v>0.56513374523659776</v>
      </c>
      <c r="G9" s="292">
        <v>0.16606465042243174</v>
      </c>
      <c r="H9" s="290">
        <v>5.4338966472857689E-3</v>
      </c>
      <c r="I9" s="291">
        <v>5.8970609048450253E-3</v>
      </c>
      <c r="J9" s="291">
        <v>0.41057681579828181</v>
      </c>
      <c r="K9" s="291">
        <v>3.1360250882007056E-3</v>
      </c>
      <c r="L9" s="291">
        <v>0.63036492494607566</v>
      </c>
      <c r="M9" s="291">
        <v>92.267573031732539</v>
      </c>
      <c r="N9" s="291">
        <v>1.7027260037769931</v>
      </c>
      <c r="O9" s="291">
        <v>3.6210564432173084E-3</v>
      </c>
      <c r="P9" s="292">
        <v>3.5319464556917315E-3</v>
      </c>
    </row>
    <row r="10" spans="1:16" x14ac:dyDescent="0.2">
      <c r="A10" s="293" t="s">
        <v>50242</v>
      </c>
      <c r="B10" s="290">
        <v>1.2500000000000001E-2</v>
      </c>
      <c r="C10" s="291">
        <v>0</v>
      </c>
      <c r="D10" s="291">
        <v>0</v>
      </c>
      <c r="E10" s="292">
        <v>8.0000000000000002E-3</v>
      </c>
      <c r="F10" s="290">
        <v>0</v>
      </c>
      <c r="G10" s="292">
        <v>0</v>
      </c>
      <c r="H10" s="290">
        <v>0</v>
      </c>
      <c r="I10" s="291">
        <v>0</v>
      </c>
      <c r="J10" s="291">
        <v>0</v>
      </c>
      <c r="K10" s="291">
        <v>0</v>
      </c>
      <c r="L10" s="291">
        <v>0</v>
      </c>
      <c r="M10" s="291">
        <v>0</v>
      </c>
      <c r="N10" s="291">
        <v>0</v>
      </c>
      <c r="O10" s="291">
        <v>0</v>
      </c>
      <c r="P10" s="292">
        <v>0</v>
      </c>
    </row>
    <row r="11" spans="1:16" x14ac:dyDescent="0.2">
      <c r="A11" s="293" t="s">
        <v>50248</v>
      </c>
      <c r="B11" s="290">
        <v>4.4966252827253149E-4</v>
      </c>
      <c r="C11" s="291">
        <v>0</v>
      </c>
      <c r="D11" s="291">
        <v>0</v>
      </c>
      <c r="E11" s="292">
        <v>3.81085942501753E-4</v>
      </c>
      <c r="F11" s="290">
        <v>0</v>
      </c>
      <c r="G11" s="292">
        <v>0</v>
      </c>
      <c r="H11" s="290">
        <v>0</v>
      </c>
      <c r="I11" s="291">
        <v>0</v>
      </c>
      <c r="J11" s="291">
        <v>0</v>
      </c>
      <c r="K11" s="291">
        <v>0</v>
      </c>
      <c r="L11" s="291">
        <v>0</v>
      </c>
      <c r="M11" s="291">
        <v>0</v>
      </c>
      <c r="N11" s="291">
        <v>0</v>
      </c>
      <c r="O11" s="291">
        <v>0</v>
      </c>
      <c r="P11" s="292">
        <v>0</v>
      </c>
    </row>
    <row r="12" spans="1:16" x14ac:dyDescent="0.2">
      <c r="A12" s="293" t="s">
        <v>50246</v>
      </c>
      <c r="B12" s="290">
        <v>1.5738188489538601E-2</v>
      </c>
      <c r="C12" s="291">
        <v>3.2129860514496851E-2</v>
      </c>
      <c r="D12" s="291">
        <v>2.7270619997545645E-3</v>
      </c>
      <c r="E12" s="292">
        <v>3.429773482515777E-3</v>
      </c>
      <c r="F12" s="290">
        <v>0</v>
      </c>
      <c r="G12" s="292">
        <v>0</v>
      </c>
      <c r="H12" s="290">
        <v>0</v>
      </c>
      <c r="I12" s="291">
        <v>0</v>
      </c>
      <c r="J12" s="291">
        <v>0</v>
      </c>
      <c r="K12" s="291">
        <v>0</v>
      </c>
      <c r="L12" s="291">
        <v>0</v>
      </c>
      <c r="M12" s="291">
        <v>0</v>
      </c>
      <c r="N12" s="291">
        <v>0</v>
      </c>
      <c r="O12" s="291">
        <v>0</v>
      </c>
      <c r="P12" s="292">
        <v>0</v>
      </c>
    </row>
    <row r="13" spans="1:16" x14ac:dyDescent="0.2">
      <c r="A13" s="293" t="s">
        <v>50252</v>
      </c>
      <c r="B13" s="290">
        <v>4.0469627544527835E-3</v>
      </c>
      <c r="C13" s="291">
        <v>9.7786532000642603E-3</v>
      </c>
      <c r="D13" s="291">
        <v>8.1811859992636932E-3</v>
      </c>
      <c r="E13" s="292">
        <v>4.9541172525227892E-3</v>
      </c>
      <c r="F13" s="290">
        <v>4.8096488956306187E-2</v>
      </c>
      <c r="G13" s="292">
        <v>0.88159666952369287</v>
      </c>
      <c r="H13" s="290">
        <v>0</v>
      </c>
      <c r="I13" s="291">
        <v>0</v>
      </c>
      <c r="J13" s="291">
        <v>3.3470936070512107E-3</v>
      </c>
      <c r="K13" s="291">
        <v>3.1360250882007056E-3</v>
      </c>
      <c r="L13" s="291">
        <v>8.8039793986882068E-4</v>
      </c>
      <c r="M13" s="291">
        <v>9.7668649340248276E-4</v>
      </c>
      <c r="N13" s="291">
        <v>0</v>
      </c>
      <c r="O13" s="291">
        <v>8.9693568098492733</v>
      </c>
      <c r="P13" s="292">
        <v>1.7659732278458658E-3</v>
      </c>
    </row>
    <row r="14" spans="1:16" x14ac:dyDescent="0.2">
      <c r="A14" s="293" t="s">
        <v>50253</v>
      </c>
      <c r="B14" s="290">
        <v>2.6080426639806826E-2</v>
      </c>
      <c r="C14" s="291">
        <v>1.396950457152037E-3</v>
      </c>
      <c r="D14" s="291">
        <v>0</v>
      </c>
      <c r="E14" s="292">
        <v>3.048687540014024E-3</v>
      </c>
      <c r="F14" s="290">
        <v>9.2493247992896522E-4</v>
      </c>
      <c r="G14" s="292">
        <v>5.2038692298273542E-2</v>
      </c>
      <c r="H14" s="290">
        <v>0</v>
      </c>
      <c r="I14" s="291">
        <v>0</v>
      </c>
      <c r="J14" s="291">
        <v>0</v>
      </c>
      <c r="K14" s="291">
        <v>0</v>
      </c>
      <c r="L14" s="291">
        <v>0</v>
      </c>
      <c r="M14" s="291">
        <v>0</v>
      </c>
      <c r="N14" s="291">
        <v>0</v>
      </c>
      <c r="O14" s="291">
        <v>0</v>
      </c>
      <c r="P14" s="292">
        <v>0</v>
      </c>
    </row>
    <row r="15" spans="1:16" x14ac:dyDescent="0.2">
      <c r="A15" s="293" t="s">
        <v>50244</v>
      </c>
      <c r="B15" s="290">
        <v>0</v>
      </c>
      <c r="C15" s="291">
        <v>1.2572554114368334E-2</v>
      </c>
      <c r="D15" s="291">
        <v>0</v>
      </c>
      <c r="E15" s="292">
        <v>0</v>
      </c>
      <c r="F15" s="290">
        <v>0</v>
      </c>
      <c r="G15" s="292">
        <v>0</v>
      </c>
      <c r="H15" s="290">
        <v>0</v>
      </c>
      <c r="I15" s="291">
        <v>0</v>
      </c>
      <c r="J15" s="291">
        <v>0</v>
      </c>
      <c r="K15" s="291">
        <v>0</v>
      </c>
      <c r="L15" s="291">
        <v>0</v>
      </c>
      <c r="M15" s="291">
        <v>0</v>
      </c>
      <c r="N15" s="291">
        <v>0</v>
      </c>
      <c r="O15" s="291">
        <v>0</v>
      </c>
      <c r="P15" s="292">
        <v>0</v>
      </c>
    </row>
    <row r="16" spans="1:16" x14ac:dyDescent="0.2">
      <c r="A16" s="293" t="s">
        <v>50243</v>
      </c>
      <c r="B16" s="290">
        <v>4.9013215581705932E-2</v>
      </c>
      <c r="C16" s="291">
        <v>0</v>
      </c>
      <c r="D16" s="291">
        <v>2.7270619997545643E-2</v>
      </c>
      <c r="E16" s="292">
        <v>1.524343770007012E-2</v>
      </c>
      <c r="F16" s="290">
        <v>5.5495948795737911E-3</v>
      </c>
      <c r="G16" s="292">
        <v>8.4180237541324841E-3</v>
      </c>
      <c r="H16" s="290">
        <v>0</v>
      </c>
      <c r="I16" s="291">
        <v>0</v>
      </c>
      <c r="J16" s="291">
        <v>0</v>
      </c>
      <c r="K16" s="291">
        <v>0</v>
      </c>
      <c r="L16" s="291">
        <v>0</v>
      </c>
      <c r="M16" s="291">
        <v>0</v>
      </c>
      <c r="N16" s="291">
        <v>0</v>
      </c>
      <c r="O16" s="291">
        <v>0</v>
      </c>
      <c r="P16" s="292">
        <v>0</v>
      </c>
    </row>
    <row r="17" spans="1:16" x14ac:dyDescent="0.2">
      <c r="A17" s="293" t="s">
        <v>50240</v>
      </c>
      <c r="B17" s="290">
        <v>8.5435880371780987E-3</v>
      </c>
      <c r="C17" s="291">
        <v>0</v>
      </c>
      <c r="D17" s="291">
        <v>8.0448328992759652E-2</v>
      </c>
      <c r="E17" s="292">
        <v>4.5730313100210357E-3</v>
      </c>
      <c r="F17" s="290">
        <v>6.6595138554885497E-2</v>
      </c>
      <c r="G17" s="292">
        <v>1.5305497734786335E-2</v>
      </c>
      <c r="H17" s="290">
        <v>0</v>
      </c>
      <c r="I17" s="291">
        <v>0</v>
      </c>
      <c r="J17" s="291">
        <v>0</v>
      </c>
      <c r="K17" s="291">
        <v>0</v>
      </c>
      <c r="L17" s="291">
        <v>0</v>
      </c>
      <c r="M17" s="291">
        <v>0</v>
      </c>
      <c r="N17" s="291">
        <v>0</v>
      </c>
      <c r="O17" s="291">
        <v>0</v>
      </c>
      <c r="P17" s="292">
        <v>0</v>
      </c>
    </row>
    <row r="18" spans="1:16" x14ac:dyDescent="0.2">
      <c r="A18" s="281" t="s">
        <v>50153</v>
      </c>
      <c r="B18" s="278">
        <v>1.16690827652E-2</v>
      </c>
      <c r="C18" s="279">
        <v>1.1701461305999999E-2</v>
      </c>
      <c r="D18" s="279">
        <v>6.2563753825200005E-2</v>
      </c>
      <c r="E18" s="280">
        <v>3.6517591208400001E-2</v>
      </c>
      <c r="F18" s="278">
        <v>9.2493247992900002E-3</v>
      </c>
      <c r="G18" s="280">
        <v>1.06908585523E-2</v>
      </c>
      <c r="H18" s="278">
        <v>0</v>
      </c>
      <c r="I18" s="279">
        <v>0</v>
      </c>
      <c r="J18" s="279">
        <v>0</v>
      </c>
      <c r="K18" s="279">
        <v>0</v>
      </c>
      <c r="L18" s="279">
        <v>0</v>
      </c>
      <c r="M18" s="279">
        <v>0</v>
      </c>
      <c r="N18" s="279">
        <v>1.7453261193199999E-2</v>
      </c>
      <c r="O18" s="279">
        <v>4.9789075371599996E-2</v>
      </c>
      <c r="P18" s="280">
        <v>2.8255571645500001E-2</v>
      </c>
    </row>
    <row r="19" spans="1:16" x14ac:dyDescent="0.2">
      <c r="A19" s="281" t="s">
        <v>50154</v>
      </c>
      <c r="B19" s="278">
        <v>0.13778493880499998</v>
      </c>
      <c r="C19" s="279">
        <v>3.03412008453</v>
      </c>
      <c r="D19" s="279">
        <v>0.739884393064</v>
      </c>
      <c r="E19" s="280">
        <v>0.22481142087699998</v>
      </c>
      <c r="F19" s="278">
        <v>2.9755077879299998</v>
      </c>
      <c r="G19" s="280">
        <v>0.165708307561</v>
      </c>
      <c r="H19" s="278">
        <v>0</v>
      </c>
      <c r="I19" s="279">
        <v>0</v>
      </c>
      <c r="J19" s="279">
        <v>0</v>
      </c>
      <c r="K19" s="279">
        <v>0</v>
      </c>
      <c r="L19" s="279">
        <v>0</v>
      </c>
      <c r="M19" s="279">
        <v>0</v>
      </c>
      <c r="N19" s="279">
        <v>0</v>
      </c>
      <c r="O19" s="279">
        <v>0</v>
      </c>
      <c r="P19" s="280">
        <v>1.7659732278499998E-3</v>
      </c>
    </row>
    <row r="20" spans="1:16" x14ac:dyDescent="0.2">
      <c r="A20" s="281" t="s">
        <v>50155</v>
      </c>
      <c r="B20" s="278">
        <v>1.9298867650200002E-2</v>
      </c>
      <c r="C20" s="279">
        <v>18.732662908399998</v>
      </c>
      <c r="D20" s="279">
        <v>0.30465827949699997</v>
      </c>
      <c r="E20" s="280">
        <v>6.4666567764899999E-2</v>
      </c>
      <c r="F20" s="278">
        <v>0.83521402937599998</v>
      </c>
      <c r="G20" s="280">
        <v>8.5526868418400001E-2</v>
      </c>
      <c r="H20" s="278">
        <v>0</v>
      </c>
      <c r="I20" s="279">
        <v>0</v>
      </c>
      <c r="J20" s="279">
        <v>0</v>
      </c>
      <c r="K20" s="279">
        <v>0</v>
      </c>
      <c r="L20" s="279">
        <v>0</v>
      </c>
      <c r="M20" s="279">
        <v>0</v>
      </c>
      <c r="N20" s="279">
        <v>0</v>
      </c>
      <c r="O20" s="279">
        <v>0</v>
      </c>
      <c r="P20" s="280">
        <v>0</v>
      </c>
    </row>
    <row r="21" spans="1:16" x14ac:dyDescent="0.2">
      <c r="A21" s="281" t="s">
        <v>50156</v>
      </c>
      <c r="B21" s="278">
        <v>0.18491008074099999</v>
      </c>
      <c r="C21" s="279">
        <v>0.79294608379599996</v>
      </c>
      <c r="D21" s="279">
        <v>3.3852431145900002</v>
      </c>
      <c r="E21" s="280">
        <v>0.169654642489</v>
      </c>
      <c r="F21" s="278">
        <v>0.41344481852800002</v>
      </c>
      <c r="G21" s="280">
        <v>2.8254411888200003E-2</v>
      </c>
      <c r="H21" s="278">
        <v>0</v>
      </c>
      <c r="I21" s="279">
        <v>0</v>
      </c>
      <c r="J21" s="279">
        <v>0</v>
      </c>
      <c r="K21" s="279">
        <v>0</v>
      </c>
      <c r="L21" s="279">
        <v>0</v>
      </c>
      <c r="M21" s="279">
        <v>0</v>
      </c>
      <c r="N21" s="279">
        <v>0</v>
      </c>
      <c r="O21" s="279">
        <v>0</v>
      </c>
      <c r="P21" s="280">
        <v>0</v>
      </c>
    </row>
    <row r="22" spans="1:16" x14ac:dyDescent="0.2">
      <c r="A22" s="281" t="s">
        <v>50157</v>
      </c>
      <c r="B22" s="278">
        <v>4.4881087558500002E-4</v>
      </c>
      <c r="C22" s="279">
        <v>1.1701461305999999E-2</v>
      </c>
      <c r="D22" s="279">
        <v>0</v>
      </c>
      <c r="E22" s="280">
        <v>0</v>
      </c>
      <c r="F22" s="278">
        <v>0</v>
      </c>
      <c r="G22" s="280">
        <v>0</v>
      </c>
      <c r="H22" s="278">
        <v>0</v>
      </c>
      <c r="I22" s="279">
        <v>0</v>
      </c>
      <c r="J22" s="279">
        <v>1.1157974604399999E-3</v>
      </c>
      <c r="K22" s="279">
        <v>0</v>
      </c>
      <c r="L22" s="279">
        <v>0</v>
      </c>
      <c r="M22" s="279">
        <v>0</v>
      </c>
      <c r="N22" s="279">
        <v>0</v>
      </c>
      <c r="O22" s="279">
        <v>0</v>
      </c>
      <c r="P22" s="280">
        <v>0</v>
      </c>
    </row>
    <row r="23" spans="1:16" x14ac:dyDescent="0.2">
      <c r="A23" s="281" t="s">
        <v>50158</v>
      </c>
      <c r="B23" s="278">
        <v>1.12202718896E-2</v>
      </c>
      <c r="C23" s="279">
        <v>1.30781038126E-2</v>
      </c>
      <c r="D23" s="279">
        <v>4.0802448146899997E-3</v>
      </c>
      <c r="E23" s="280">
        <v>1.14117472526E-2</v>
      </c>
      <c r="F23" s="278">
        <v>7.3994598394299992E-3</v>
      </c>
      <c r="G23" s="280">
        <v>0</v>
      </c>
      <c r="H23" s="278">
        <v>0</v>
      </c>
      <c r="I23" s="279">
        <v>0</v>
      </c>
      <c r="J23" s="279">
        <v>0</v>
      </c>
      <c r="K23" s="279">
        <v>0</v>
      </c>
      <c r="L23" s="279">
        <v>0</v>
      </c>
      <c r="M23" s="279">
        <v>0</v>
      </c>
      <c r="N23" s="279">
        <v>0</v>
      </c>
      <c r="O23" s="279">
        <v>0</v>
      </c>
      <c r="P23" s="280">
        <v>0</v>
      </c>
    </row>
    <row r="24" spans="1:16" x14ac:dyDescent="0.2">
      <c r="A24" s="281" t="s">
        <v>50159</v>
      </c>
      <c r="B24" s="278">
        <v>1.4074709058299999</v>
      </c>
      <c r="C24" s="279">
        <v>0</v>
      </c>
      <c r="D24" s="279">
        <v>1.6320979258799998E-2</v>
      </c>
      <c r="E24" s="280">
        <v>0.35490533955699999</v>
      </c>
      <c r="F24" s="278">
        <v>0</v>
      </c>
      <c r="G24" s="280">
        <v>0</v>
      </c>
      <c r="H24" s="278">
        <v>0</v>
      </c>
      <c r="I24" s="279">
        <v>0</v>
      </c>
      <c r="J24" s="279">
        <v>0</v>
      </c>
      <c r="K24" s="279">
        <v>0</v>
      </c>
      <c r="L24" s="279">
        <v>0</v>
      </c>
      <c r="M24" s="279">
        <v>0</v>
      </c>
      <c r="N24" s="279">
        <v>0</v>
      </c>
      <c r="O24" s="279">
        <v>0</v>
      </c>
      <c r="P24" s="280">
        <v>0</v>
      </c>
    </row>
    <row r="25" spans="1:16" x14ac:dyDescent="0.2">
      <c r="A25" s="281" t="s">
        <v>50160</v>
      </c>
      <c r="B25" s="278">
        <v>2.42043705203</v>
      </c>
      <c r="C25" s="279">
        <v>8.2598550395399997E-2</v>
      </c>
      <c r="D25" s="279">
        <v>0</v>
      </c>
      <c r="E25" s="280">
        <v>1.8251187772699999</v>
      </c>
      <c r="F25" s="278">
        <v>0</v>
      </c>
      <c r="G25" s="280">
        <v>3.4363473918099997E-2</v>
      </c>
      <c r="H25" s="278">
        <v>0</v>
      </c>
      <c r="I25" s="279">
        <v>0</v>
      </c>
      <c r="J25" s="279">
        <v>0</v>
      </c>
      <c r="K25" s="279">
        <v>0</v>
      </c>
      <c r="L25" s="279">
        <v>0</v>
      </c>
      <c r="M25" s="279">
        <v>0</v>
      </c>
      <c r="N25" s="279">
        <v>0</v>
      </c>
      <c r="O25" s="279">
        <v>0</v>
      </c>
      <c r="P25" s="280">
        <v>0</v>
      </c>
    </row>
    <row r="26" spans="1:16" x14ac:dyDescent="0.2">
      <c r="A26" s="281" t="s">
        <v>50161</v>
      </c>
      <c r="B26" s="278">
        <v>0.29262469088199999</v>
      </c>
      <c r="C26" s="279">
        <v>1.2389782559300001E-2</v>
      </c>
      <c r="D26" s="279">
        <v>5.4403264195900004E-3</v>
      </c>
      <c r="E26" s="280">
        <v>6.3525393039599989E-2</v>
      </c>
      <c r="F26" s="278">
        <v>9.2493247992900002E-4</v>
      </c>
      <c r="G26" s="280">
        <v>0</v>
      </c>
      <c r="H26" s="278">
        <v>0</v>
      </c>
      <c r="I26" s="279">
        <v>0</v>
      </c>
      <c r="J26" s="279">
        <v>0</v>
      </c>
      <c r="K26" s="279">
        <v>0</v>
      </c>
      <c r="L26" s="279">
        <v>0</v>
      </c>
      <c r="M26" s="279">
        <v>0</v>
      </c>
      <c r="N26" s="279">
        <v>0</v>
      </c>
      <c r="O26" s="279">
        <v>0</v>
      </c>
      <c r="P26" s="280">
        <v>0</v>
      </c>
    </row>
    <row r="27" spans="1:16" x14ac:dyDescent="0.2">
      <c r="A27" s="281" t="s">
        <v>50162</v>
      </c>
      <c r="B27" s="278">
        <v>0</v>
      </c>
      <c r="C27" s="279">
        <v>7.5715337862500001E-3</v>
      </c>
      <c r="D27" s="279">
        <v>0.47738864331899999</v>
      </c>
      <c r="E27" s="280">
        <v>6.5807742490100005E-2</v>
      </c>
      <c r="F27" s="278">
        <v>0</v>
      </c>
      <c r="G27" s="280">
        <v>0</v>
      </c>
      <c r="H27" s="278">
        <v>0</v>
      </c>
      <c r="I27" s="279">
        <v>0</v>
      </c>
      <c r="J27" s="279">
        <v>0</v>
      </c>
      <c r="K27" s="279">
        <v>0</v>
      </c>
      <c r="L27" s="279">
        <v>0</v>
      </c>
      <c r="M27" s="279">
        <v>0</v>
      </c>
      <c r="N27" s="279">
        <v>0</v>
      </c>
      <c r="O27" s="279">
        <v>0</v>
      </c>
      <c r="P27" s="280">
        <v>0</v>
      </c>
    </row>
    <row r="28" spans="1:16" x14ac:dyDescent="0.2">
      <c r="A28" s="281" t="s">
        <v>50163</v>
      </c>
      <c r="B28" s="278">
        <v>1.8369829137700002</v>
      </c>
      <c r="C28" s="279">
        <v>0.30492631521000002</v>
      </c>
      <c r="D28" s="279">
        <v>1.11798707922</v>
      </c>
      <c r="E28" s="280">
        <v>0.79349682563200008</v>
      </c>
      <c r="F28" s="278">
        <v>1.75737171187E-2</v>
      </c>
      <c r="G28" s="280">
        <v>8.3999602910999997E-3</v>
      </c>
      <c r="H28" s="278">
        <v>2.39852198011</v>
      </c>
      <c r="I28" s="279">
        <v>0</v>
      </c>
      <c r="J28" s="279">
        <v>0</v>
      </c>
      <c r="K28" s="279">
        <v>0</v>
      </c>
      <c r="L28" s="279">
        <v>0</v>
      </c>
      <c r="M28" s="279">
        <v>0</v>
      </c>
      <c r="N28" s="279">
        <v>2.05332484626E-3</v>
      </c>
      <c r="O28" s="279">
        <v>0.16204080893699999</v>
      </c>
      <c r="P28" s="280">
        <v>0</v>
      </c>
    </row>
    <row r="29" spans="1:16" x14ac:dyDescent="0.2">
      <c r="A29" s="281" t="s">
        <v>50263</v>
      </c>
      <c r="B29" s="278">
        <v>5.59352994242</v>
      </c>
      <c r="C29" s="279">
        <v>0.76403659115800004</v>
      </c>
      <c r="D29" s="279">
        <v>6.9173750424999998</v>
      </c>
      <c r="E29" s="280">
        <v>8.9928372266400007</v>
      </c>
      <c r="F29" s="278">
        <v>1.65</v>
      </c>
      <c r="G29" s="280">
        <v>2.1587897948100001</v>
      </c>
      <c r="H29" s="278">
        <v>2.1735586589100003E-3</v>
      </c>
      <c r="I29" s="279">
        <v>29.7082134264</v>
      </c>
      <c r="J29" s="279">
        <v>3.3473923813299995E-3</v>
      </c>
      <c r="K29" s="279">
        <v>0.166993335947</v>
      </c>
      <c r="L29" s="279">
        <v>8.8032818634799996E-4</v>
      </c>
      <c r="M29" s="279">
        <v>0</v>
      </c>
      <c r="N29" s="279">
        <v>3.0799872693900001E-3</v>
      </c>
      <c r="O29" s="279">
        <v>12.3630800427</v>
      </c>
      <c r="P29" s="280">
        <v>7.2404902341700009E-2</v>
      </c>
    </row>
    <row r="30" spans="1:16" x14ac:dyDescent="0.2">
      <c r="A30" s="281" t="s">
        <v>50164</v>
      </c>
      <c r="B30" s="278">
        <v>1.06861869477</v>
      </c>
      <c r="C30" s="279">
        <v>0.124586146846</v>
      </c>
      <c r="D30" s="279">
        <v>1.1941516490999999</v>
      </c>
      <c r="E30" s="280">
        <v>2.3443532772600002</v>
      </c>
      <c r="F30" s="278">
        <v>3.3297569277399998E-2</v>
      </c>
      <c r="G30" s="280">
        <v>2.5963513626999998E-2</v>
      </c>
      <c r="H30" s="278">
        <v>0</v>
      </c>
      <c r="I30" s="279">
        <v>0</v>
      </c>
      <c r="J30" s="279">
        <v>0</v>
      </c>
      <c r="K30" s="279">
        <v>0</v>
      </c>
      <c r="L30" s="279">
        <v>0</v>
      </c>
      <c r="M30" s="279">
        <v>9.7667695433099997E-4</v>
      </c>
      <c r="N30" s="279">
        <v>0</v>
      </c>
      <c r="O30" s="279">
        <v>3.6210236633900002E-3</v>
      </c>
      <c r="P30" s="280">
        <v>0</v>
      </c>
    </row>
    <row r="31" spans="1:16" x14ac:dyDescent="0.2">
      <c r="A31" s="281" t="s">
        <v>50165</v>
      </c>
      <c r="B31" s="278">
        <v>7.8344426442100001</v>
      </c>
      <c r="C31" s="279">
        <v>0.11426132804700001</v>
      </c>
      <c r="D31" s="279">
        <v>1.0690241414499999</v>
      </c>
      <c r="E31" s="280">
        <v>3.4512927607699999</v>
      </c>
      <c r="F31" s="278">
        <v>6.0888305153699998</v>
      </c>
      <c r="G31" s="280">
        <v>6.0304078562500001</v>
      </c>
      <c r="H31" s="278">
        <v>1.08677932946E-3</v>
      </c>
      <c r="I31" s="279">
        <v>0</v>
      </c>
      <c r="J31" s="279">
        <v>0</v>
      </c>
      <c r="K31" s="279">
        <v>0</v>
      </c>
      <c r="L31" s="279">
        <v>8.8032818634799996E-4</v>
      </c>
      <c r="M31" s="279">
        <v>0</v>
      </c>
      <c r="N31" s="279">
        <v>1.86544562282</v>
      </c>
      <c r="O31" s="279">
        <v>7.6041496931199992E-2</v>
      </c>
      <c r="P31" s="280">
        <v>0</v>
      </c>
    </row>
    <row r="32" spans="1:16" x14ac:dyDescent="0.2">
      <c r="A32" s="281" t="s">
        <v>50166</v>
      </c>
      <c r="B32" s="278">
        <v>7.5489989273400004</v>
      </c>
      <c r="C32" s="279">
        <v>2.7223105567800001</v>
      </c>
      <c r="D32" s="279">
        <v>6.1081264875899999</v>
      </c>
      <c r="E32" s="280">
        <v>9.4804992259000009</v>
      </c>
      <c r="F32" s="278">
        <v>19.9702171741</v>
      </c>
      <c r="G32" s="280">
        <v>13.780516673900001</v>
      </c>
      <c r="H32" s="278">
        <v>0.39884801391100005</v>
      </c>
      <c r="I32" s="279">
        <v>5.8970609048500005E-3</v>
      </c>
      <c r="J32" s="279">
        <v>6.9123652674599994</v>
      </c>
      <c r="K32" s="279">
        <v>7.05605644845E-3</v>
      </c>
      <c r="L32" s="279">
        <v>0.13028857157899998</v>
      </c>
      <c r="M32" s="279">
        <v>3.99949212798</v>
      </c>
      <c r="N32" s="279">
        <v>2.5358561851300001</v>
      </c>
      <c r="O32" s="279">
        <v>0.191008998244</v>
      </c>
      <c r="P32" s="280">
        <v>0</v>
      </c>
    </row>
    <row r="33" spans="1:16" x14ac:dyDescent="0.2">
      <c r="A33" s="281" t="s">
        <v>50167</v>
      </c>
      <c r="B33" s="278">
        <v>7.0014496591299991E-2</v>
      </c>
      <c r="C33" s="279">
        <v>0.26500368251899997</v>
      </c>
      <c r="D33" s="279">
        <v>0.27881672900400001</v>
      </c>
      <c r="E33" s="280">
        <v>8.634888754480001E-2</v>
      </c>
      <c r="F33" s="278">
        <v>0.156313589108</v>
      </c>
      <c r="G33" s="280">
        <v>0.59945171168300004</v>
      </c>
      <c r="H33" s="278">
        <v>0</v>
      </c>
      <c r="I33" s="279">
        <v>0</v>
      </c>
      <c r="J33" s="279">
        <v>3.3473923813299995E-3</v>
      </c>
      <c r="K33" s="279">
        <v>1.5680125441E-3</v>
      </c>
      <c r="L33" s="279">
        <v>1.7606563727E-3</v>
      </c>
      <c r="M33" s="279">
        <v>0</v>
      </c>
      <c r="N33" s="279">
        <v>0</v>
      </c>
      <c r="O33" s="279">
        <v>0</v>
      </c>
      <c r="P33" s="280">
        <v>0</v>
      </c>
    </row>
    <row r="34" spans="1:16" x14ac:dyDescent="0.2">
      <c r="A34" s="281" t="s">
        <v>50168</v>
      </c>
      <c r="B34" s="278">
        <v>1.0174542549499999</v>
      </c>
      <c r="C34" s="279">
        <v>1.3759541853399999</v>
      </c>
      <c r="D34" s="279">
        <v>4.7970078204700002</v>
      </c>
      <c r="E34" s="280">
        <v>2.3987492724999999</v>
      </c>
      <c r="F34" s="278">
        <v>0.58178252987500001</v>
      </c>
      <c r="G34" s="280">
        <v>0.237489786412</v>
      </c>
      <c r="H34" s="278">
        <v>1.08677932946E-3</v>
      </c>
      <c r="I34" s="279">
        <v>1.1794121809700002E-3</v>
      </c>
      <c r="J34" s="279">
        <v>8.9263796835600002E-3</v>
      </c>
      <c r="K34" s="279">
        <v>1.5680125441E-3</v>
      </c>
      <c r="L34" s="279">
        <v>8.8032818634799996E-4</v>
      </c>
      <c r="M34" s="279">
        <v>3.0657889596399999</v>
      </c>
      <c r="N34" s="279">
        <v>2.9506278040699998</v>
      </c>
      <c r="O34" s="279">
        <v>9.1430847500600002E-2</v>
      </c>
      <c r="P34" s="280">
        <v>3.5319464556899998E-3</v>
      </c>
    </row>
    <row r="35" spans="1:16" x14ac:dyDescent="0.2">
      <c r="A35" s="281" t="s">
        <v>50169</v>
      </c>
      <c r="B35" s="278">
        <v>0</v>
      </c>
      <c r="C35" s="279">
        <v>1.0324818799400001E-2</v>
      </c>
      <c r="D35" s="279">
        <v>0</v>
      </c>
      <c r="E35" s="280">
        <v>0</v>
      </c>
      <c r="F35" s="278">
        <v>0</v>
      </c>
      <c r="G35" s="280">
        <v>0</v>
      </c>
      <c r="H35" s="278">
        <v>0</v>
      </c>
      <c r="I35" s="279">
        <v>0</v>
      </c>
      <c r="J35" s="279">
        <v>0</v>
      </c>
      <c r="K35" s="279">
        <v>0</v>
      </c>
      <c r="L35" s="279">
        <v>0</v>
      </c>
      <c r="M35" s="279">
        <v>0</v>
      </c>
      <c r="N35" s="279">
        <v>0</v>
      </c>
      <c r="O35" s="279">
        <v>0</v>
      </c>
      <c r="P35" s="280">
        <v>0</v>
      </c>
    </row>
    <row r="36" spans="1:16" x14ac:dyDescent="0.2">
      <c r="A36" s="281" t="s">
        <v>50170</v>
      </c>
      <c r="B36" s="278">
        <v>0</v>
      </c>
      <c r="C36" s="279">
        <v>0.12183286183299999</v>
      </c>
      <c r="D36" s="279">
        <v>0</v>
      </c>
      <c r="E36" s="280">
        <v>7.6078315017500005E-4</v>
      </c>
      <c r="F36" s="278">
        <v>0</v>
      </c>
      <c r="G36" s="280">
        <v>0</v>
      </c>
      <c r="H36" s="278">
        <v>0</v>
      </c>
      <c r="I36" s="279">
        <v>0</v>
      </c>
      <c r="J36" s="279">
        <v>0</v>
      </c>
      <c r="K36" s="279">
        <v>0</v>
      </c>
      <c r="L36" s="279">
        <v>0</v>
      </c>
      <c r="M36" s="279">
        <v>0</v>
      </c>
      <c r="N36" s="279">
        <v>0</v>
      </c>
      <c r="O36" s="279">
        <v>0</v>
      </c>
      <c r="P36" s="280">
        <v>0</v>
      </c>
    </row>
    <row r="37" spans="1:16" x14ac:dyDescent="0.2">
      <c r="A37" s="281" t="s">
        <v>50171</v>
      </c>
      <c r="B37" s="278">
        <v>0.33795458931599998</v>
      </c>
      <c r="C37" s="279">
        <v>0.554098608903</v>
      </c>
      <c r="D37" s="279">
        <v>0.59435566134000006</v>
      </c>
      <c r="E37" s="280">
        <v>0.376587659337</v>
      </c>
      <c r="F37" s="278">
        <v>3.04487772393</v>
      </c>
      <c r="G37" s="280">
        <v>2.0770810901600001</v>
      </c>
      <c r="H37" s="278">
        <v>0</v>
      </c>
      <c r="I37" s="279">
        <v>0</v>
      </c>
      <c r="J37" s="279">
        <v>0</v>
      </c>
      <c r="K37" s="279">
        <v>7.8400627205E-4</v>
      </c>
      <c r="L37" s="279">
        <v>8.8032818634799996E-4</v>
      </c>
      <c r="M37" s="279">
        <v>9.7667695433099997E-4</v>
      </c>
      <c r="N37" s="279">
        <v>0</v>
      </c>
      <c r="O37" s="279">
        <v>9.0525591584700001E-4</v>
      </c>
      <c r="P37" s="280">
        <v>0</v>
      </c>
    </row>
    <row r="38" spans="1:16" x14ac:dyDescent="0.2">
      <c r="A38" s="281" t="s">
        <v>50172</v>
      </c>
      <c r="B38" s="278">
        <v>4.4881087558500002E-4</v>
      </c>
      <c r="C38" s="279">
        <v>6.3325555303199998E-2</v>
      </c>
      <c r="D38" s="279">
        <v>2.7201632097899999E-3</v>
      </c>
      <c r="E38" s="280">
        <v>0</v>
      </c>
      <c r="F38" s="278">
        <v>1.84986495986E-3</v>
      </c>
      <c r="G38" s="280">
        <v>0</v>
      </c>
      <c r="H38" s="278">
        <v>0</v>
      </c>
      <c r="I38" s="279">
        <v>0</v>
      </c>
      <c r="J38" s="279">
        <v>0</v>
      </c>
      <c r="K38" s="279">
        <v>0</v>
      </c>
      <c r="L38" s="279">
        <v>0</v>
      </c>
      <c r="M38" s="279">
        <v>0</v>
      </c>
      <c r="N38" s="279">
        <v>0</v>
      </c>
      <c r="O38" s="279">
        <v>0</v>
      </c>
      <c r="P38" s="280">
        <v>0</v>
      </c>
    </row>
    <row r="39" spans="1:16" x14ac:dyDescent="0.2">
      <c r="A39" s="281" t="s">
        <v>50173</v>
      </c>
      <c r="B39" s="278">
        <v>1.79524350234E-2</v>
      </c>
      <c r="C39" s="279">
        <v>5.3000736503699998E-2</v>
      </c>
      <c r="D39" s="279">
        <v>1.3600816048999998E-3</v>
      </c>
      <c r="E39" s="280">
        <v>4.9450904761399999E-3</v>
      </c>
      <c r="F39" s="278">
        <v>0.11839135743099999</v>
      </c>
      <c r="G39" s="280">
        <v>1.83271860897E-2</v>
      </c>
      <c r="H39" s="278">
        <v>0</v>
      </c>
      <c r="I39" s="279">
        <v>0</v>
      </c>
      <c r="J39" s="279">
        <v>0</v>
      </c>
      <c r="K39" s="279">
        <v>0</v>
      </c>
      <c r="L39" s="279">
        <v>0</v>
      </c>
      <c r="M39" s="279">
        <v>0</v>
      </c>
      <c r="N39" s="279">
        <v>0</v>
      </c>
      <c r="O39" s="279">
        <v>0</v>
      </c>
      <c r="P39" s="280">
        <v>0</v>
      </c>
    </row>
    <row r="40" spans="1:16" x14ac:dyDescent="0.2">
      <c r="A40" s="281" t="s">
        <v>50174</v>
      </c>
      <c r="B40" s="278">
        <v>1.4810758894299999E-2</v>
      </c>
      <c r="C40" s="279">
        <v>0.36481026424699997</v>
      </c>
      <c r="D40" s="279">
        <v>0.25025501530100003</v>
      </c>
      <c r="E40" s="280">
        <v>4.1843073259600003E-2</v>
      </c>
      <c r="F40" s="278">
        <v>3.4777461245299999</v>
      </c>
      <c r="G40" s="280">
        <v>0.88734125984099999</v>
      </c>
      <c r="H40" s="278">
        <v>1.08677932946E-3</v>
      </c>
      <c r="I40" s="279">
        <v>0</v>
      </c>
      <c r="J40" s="279">
        <v>1.1157974604399999E-3</v>
      </c>
      <c r="K40" s="279">
        <v>0</v>
      </c>
      <c r="L40" s="279">
        <v>0</v>
      </c>
      <c r="M40" s="279">
        <v>0</v>
      </c>
      <c r="N40" s="279">
        <v>11.2019136988</v>
      </c>
      <c r="O40" s="279">
        <v>9.0525591584700001E-4</v>
      </c>
      <c r="P40" s="280">
        <v>0</v>
      </c>
    </row>
    <row r="41" spans="1:16" x14ac:dyDescent="0.2">
      <c r="A41" s="281" t="s">
        <v>50175</v>
      </c>
      <c r="B41" s="278">
        <v>1.9702797438200002</v>
      </c>
      <c r="C41" s="279">
        <v>11.9533868847</v>
      </c>
      <c r="D41" s="279">
        <v>4.5372322339300002</v>
      </c>
      <c r="E41" s="280">
        <v>1.7319228413700001</v>
      </c>
      <c r="F41" s="278">
        <v>28.462022272399999</v>
      </c>
      <c r="G41" s="280">
        <v>14.281459760400001</v>
      </c>
      <c r="H41" s="278">
        <v>6.5206759767399997E-3</v>
      </c>
      <c r="I41" s="279">
        <v>45.725810256199999</v>
      </c>
      <c r="J41" s="279">
        <v>3.3473923813299995E-3</v>
      </c>
      <c r="K41" s="279">
        <v>7.8400627205E-4</v>
      </c>
      <c r="L41" s="279">
        <v>2.6409845590400004E-3</v>
      </c>
      <c r="M41" s="279">
        <v>0</v>
      </c>
      <c r="N41" s="279">
        <v>1.36032771065</v>
      </c>
      <c r="O41" s="279">
        <v>0</v>
      </c>
      <c r="P41" s="280">
        <v>0</v>
      </c>
    </row>
    <row r="42" spans="1:16" x14ac:dyDescent="0.2">
      <c r="A42" s="281" t="s">
        <v>50176</v>
      </c>
      <c r="B42" s="278">
        <v>0.26120792959099998</v>
      </c>
      <c r="C42" s="279">
        <v>1.78963525857E-2</v>
      </c>
      <c r="D42" s="279">
        <v>1.3600816048999998E-3</v>
      </c>
      <c r="E42" s="280">
        <v>7.2654790841699998E-2</v>
      </c>
      <c r="F42" s="278">
        <v>0</v>
      </c>
      <c r="G42" s="280">
        <v>0</v>
      </c>
      <c r="H42" s="278">
        <v>0</v>
      </c>
      <c r="I42" s="279">
        <v>0</v>
      </c>
      <c r="J42" s="279">
        <v>0</v>
      </c>
      <c r="K42" s="279">
        <v>0</v>
      </c>
      <c r="L42" s="279">
        <v>0</v>
      </c>
      <c r="M42" s="279">
        <v>0</v>
      </c>
      <c r="N42" s="279">
        <v>0</v>
      </c>
      <c r="O42" s="279">
        <v>0</v>
      </c>
      <c r="P42" s="280">
        <v>0</v>
      </c>
    </row>
    <row r="43" spans="1:16" x14ac:dyDescent="0.2">
      <c r="A43" s="281" t="s">
        <v>50177</v>
      </c>
      <c r="B43" s="278">
        <v>0.149005210694</v>
      </c>
      <c r="C43" s="279">
        <v>0.20374309097499999</v>
      </c>
      <c r="D43" s="279">
        <v>0.46242774566500006</v>
      </c>
      <c r="E43" s="280">
        <v>0.250297656408</v>
      </c>
      <c r="F43" s="278">
        <v>0.17018757630700002</v>
      </c>
      <c r="G43" s="280">
        <v>0.35967102700999998</v>
      </c>
      <c r="H43" s="278">
        <v>0</v>
      </c>
      <c r="I43" s="279">
        <v>1.1794121809700002E-3</v>
      </c>
      <c r="J43" s="279">
        <v>0</v>
      </c>
      <c r="K43" s="279">
        <v>0</v>
      </c>
      <c r="L43" s="279">
        <v>1.7606563727E-3</v>
      </c>
      <c r="M43" s="279">
        <v>9.7667695433099997E-4</v>
      </c>
      <c r="N43" s="279">
        <v>2.05332484626E-3</v>
      </c>
      <c r="O43" s="279">
        <v>0</v>
      </c>
      <c r="P43" s="280">
        <v>0</v>
      </c>
    </row>
    <row r="44" spans="1:16" x14ac:dyDescent="0.2">
      <c r="A44" s="281" t="s">
        <v>50178</v>
      </c>
      <c r="B44" s="278">
        <v>0</v>
      </c>
      <c r="C44" s="279">
        <v>0</v>
      </c>
      <c r="D44" s="279">
        <v>0</v>
      </c>
      <c r="E44" s="280">
        <v>0</v>
      </c>
      <c r="F44" s="278">
        <v>0</v>
      </c>
      <c r="G44" s="280">
        <v>0</v>
      </c>
      <c r="H44" s="278">
        <v>0</v>
      </c>
      <c r="I44" s="279">
        <v>0</v>
      </c>
      <c r="J44" s="279">
        <v>1.0042177143999999E-2</v>
      </c>
      <c r="K44" s="279">
        <v>2.35201881615E-3</v>
      </c>
      <c r="L44" s="279">
        <v>1.7606563727E-3</v>
      </c>
      <c r="M44" s="279">
        <v>9.7667695433099997E-4</v>
      </c>
      <c r="N44" s="279">
        <v>2.05332484626E-3</v>
      </c>
      <c r="O44" s="279">
        <v>0</v>
      </c>
      <c r="P44" s="280">
        <v>7.0638929113799997E-3</v>
      </c>
    </row>
    <row r="45" spans="1:16" x14ac:dyDescent="0.2">
      <c r="A45" s="281" t="s">
        <v>50179</v>
      </c>
      <c r="B45" s="278">
        <v>0.178177917607</v>
      </c>
      <c r="C45" s="279">
        <v>7.7091980369100005E-2</v>
      </c>
      <c r="D45" s="279">
        <v>0.47602856171399999</v>
      </c>
      <c r="E45" s="280">
        <v>0.160144853112</v>
      </c>
      <c r="F45" s="278">
        <v>0</v>
      </c>
      <c r="G45" s="280">
        <v>1.06908585523E-2</v>
      </c>
      <c r="H45" s="278">
        <v>0</v>
      </c>
      <c r="I45" s="279">
        <v>0</v>
      </c>
      <c r="J45" s="279">
        <v>0</v>
      </c>
      <c r="K45" s="279">
        <v>0</v>
      </c>
      <c r="L45" s="279">
        <v>0</v>
      </c>
      <c r="M45" s="279">
        <v>0</v>
      </c>
      <c r="N45" s="279">
        <v>1.6837263739300001</v>
      </c>
      <c r="O45" s="279">
        <v>0</v>
      </c>
      <c r="P45" s="280">
        <v>0</v>
      </c>
    </row>
    <row r="46" spans="1:16" x14ac:dyDescent="0.2">
      <c r="A46" s="281" t="s">
        <v>50180</v>
      </c>
      <c r="B46" s="278">
        <v>0.19478392000399999</v>
      </c>
      <c r="C46" s="279">
        <v>7.2273731596000007E-2</v>
      </c>
      <c r="D46" s="279">
        <v>2.8561713702800001E-2</v>
      </c>
      <c r="E46" s="280">
        <v>5.4395995237500001E-2</v>
      </c>
      <c r="F46" s="278">
        <v>3.05227718377E-2</v>
      </c>
      <c r="G46" s="280">
        <v>0</v>
      </c>
      <c r="H46" s="278">
        <v>0</v>
      </c>
      <c r="I46" s="279">
        <v>0</v>
      </c>
      <c r="J46" s="279">
        <v>1.1157974604399999E-3</v>
      </c>
      <c r="K46" s="279">
        <v>1.5680125441E-3</v>
      </c>
      <c r="L46" s="279">
        <v>0</v>
      </c>
      <c r="M46" s="279">
        <v>9.7667695433099997E-4</v>
      </c>
      <c r="N46" s="279">
        <v>0</v>
      </c>
      <c r="O46" s="279">
        <v>0</v>
      </c>
      <c r="P46" s="280">
        <v>0</v>
      </c>
    </row>
    <row r="47" spans="1:16" x14ac:dyDescent="0.2">
      <c r="A47" s="281" t="s">
        <v>50181</v>
      </c>
      <c r="B47" s="278">
        <v>1.9298867650200002E-2</v>
      </c>
      <c r="C47" s="279">
        <v>3.4416062664800002E-3</v>
      </c>
      <c r="D47" s="279">
        <v>0</v>
      </c>
      <c r="E47" s="280">
        <v>1.9019578754400001E-3</v>
      </c>
      <c r="F47" s="278">
        <v>0.27378001405899999</v>
      </c>
      <c r="G47" s="280">
        <v>0.14203569219500001</v>
      </c>
      <c r="H47" s="278">
        <v>0</v>
      </c>
      <c r="I47" s="279">
        <v>0</v>
      </c>
      <c r="J47" s="279">
        <v>0</v>
      </c>
      <c r="K47" s="279">
        <v>0</v>
      </c>
      <c r="L47" s="279">
        <v>0</v>
      </c>
      <c r="M47" s="279">
        <v>0</v>
      </c>
      <c r="N47" s="279">
        <v>0</v>
      </c>
      <c r="O47" s="279">
        <v>0</v>
      </c>
      <c r="P47" s="280">
        <v>0</v>
      </c>
    </row>
    <row r="48" spans="1:16" x14ac:dyDescent="0.2">
      <c r="A48" s="281" t="s">
        <v>50182</v>
      </c>
      <c r="B48" s="278">
        <v>0.61172922342299996</v>
      </c>
      <c r="C48" s="279">
        <v>0.25674382747899999</v>
      </c>
      <c r="D48" s="279">
        <v>0.12512750765</v>
      </c>
      <c r="E48" s="280">
        <v>0.45114440805399997</v>
      </c>
      <c r="F48" s="278">
        <v>0.18868622590600001</v>
      </c>
      <c r="G48" s="280">
        <v>4.4290699716700001E-2</v>
      </c>
      <c r="H48" s="278">
        <v>0</v>
      </c>
      <c r="I48" s="279">
        <v>0</v>
      </c>
      <c r="J48" s="279">
        <v>1.1157974604399999E-3</v>
      </c>
      <c r="K48" s="279">
        <v>0</v>
      </c>
      <c r="L48" s="279">
        <v>8.8032818634799996E-4</v>
      </c>
      <c r="M48" s="279">
        <v>0</v>
      </c>
      <c r="N48" s="279">
        <v>1.02666242313E-3</v>
      </c>
      <c r="O48" s="279">
        <v>4.9789075371599996E-2</v>
      </c>
      <c r="P48" s="280">
        <v>0</v>
      </c>
    </row>
    <row r="49" spans="1:16" x14ac:dyDescent="0.2">
      <c r="A49" s="281" t="s">
        <v>50183</v>
      </c>
      <c r="B49" s="278">
        <v>0.37475708111400002</v>
      </c>
      <c r="C49" s="279">
        <v>0.49559130237299998</v>
      </c>
      <c r="D49" s="279">
        <v>0.35634138048300001</v>
      </c>
      <c r="E49" s="280">
        <v>0.213399673624</v>
      </c>
      <c r="F49" s="278">
        <v>0</v>
      </c>
      <c r="G49" s="280">
        <v>0</v>
      </c>
      <c r="H49" s="278">
        <v>0</v>
      </c>
      <c r="I49" s="279">
        <v>0</v>
      </c>
      <c r="J49" s="279">
        <v>0</v>
      </c>
      <c r="K49" s="279">
        <v>0</v>
      </c>
      <c r="L49" s="279">
        <v>0</v>
      </c>
      <c r="M49" s="279">
        <v>0</v>
      </c>
      <c r="N49" s="279">
        <v>0</v>
      </c>
      <c r="O49" s="279">
        <v>1.71998624011E-2</v>
      </c>
      <c r="P49" s="280">
        <v>0</v>
      </c>
    </row>
    <row r="50" spans="1:16" x14ac:dyDescent="0.2">
      <c r="A50" s="281" t="s">
        <v>50184</v>
      </c>
      <c r="B50" s="278">
        <v>0.52017180480300007</v>
      </c>
      <c r="C50" s="279">
        <v>0.20236644846900001</v>
      </c>
      <c r="D50" s="279">
        <v>0.507310438626</v>
      </c>
      <c r="E50" s="280">
        <v>0.257525096334</v>
      </c>
      <c r="F50" s="278">
        <v>0.64837766843</v>
      </c>
      <c r="G50" s="280">
        <v>9.1635930448299999E-2</v>
      </c>
      <c r="H50" s="278">
        <v>0</v>
      </c>
      <c r="I50" s="279">
        <v>0</v>
      </c>
      <c r="J50" s="279">
        <v>0</v>
      </c>
      <c r="K50" s="279">
        <v>0</v>
      </c>
      <c r="L50" s="279">
        <v>0</v>
      </c>
      <c r="M50" s="279">
        <v>0</v>
      </c>
      <c r="N50" s="279">
        <v>0</v>
      </c>
      <c r="O50" s="279">
        <v>0</v>
      </c>
      <c r="P50" s="280">
        <v>0</v>
      </c>
    </row>
    <row r="51" spans="1:16" x14ac:dyDescent="0.2">
      <c r="A51" s="281" t="s">
        <v>50185</v>
      </c>
      <c r="B51" s="278">
        <v>0</v>
      </c>
      <c r="C51" s="279">
        <v>0</v>
      </c>
      <c r="D51" s="279">
        <v>0</v>
      </c>
      <c r="E51" s="280">
        <v>4.9450904761399999E-3</v>
      </c>
      <c r="F51" s="278">
        <v>0.22198379518299999</v>
      </c>
      <c r="G51" s="280">
        <v>0</v>
      </c>
      <c r="H51" s="278">
        <v>0</v>
      </c>
      <c r="I51" s="279">
        <v>0</v>
      </c>
      <c r="J51" s="279">
        <v>0</v>
      </c>
      <c r="K51" s="279">
        <v>0</v>
      </c>
      <c r="L51" s="279">
        <v>0</v>
      </c>
      <c r="M51" s="279">
        <v>0</v>
      </c>
      <c r="N51" s="279">
        <v>0</v>
      </c>
      <c r="O51" s="279">
        <v>0</v>
      </c>
      <c r="P51" s="280">
        <v>0</v>
      </c>
    </row>
    <row r="52" spans="1:16" x14ac:dyDescent="0.2">
      <c r="A52" s="281" t="s">
        <v>50186</v>
      </c>
      <c r="B52" s="278">
        <v>0.24774360332299999</v>
      </c>
      <c r="C52" s="279">
        <v>0.112196364287</v>
      </c>
      <c r="D52" s="279">
        <v>0.23665419925199999</v>
      </c>
      <c r="E52" s="280">
        <v>0.49793257178899997</v>
      </c>
      <c r="F52" s="278">
        <v>0</v>
      </c>
      <c r="G52" s="280">
        <v>8.3999602910999997E-3</v>
      </c>
      <c r="H52" s="278">
        <v>0</v>
      </c>
      <c r="I52" s="279">
        <v>3.5382365429100001E-3</v>
      </c>
      <c r="J52" s="279">
        <v>0</v>
      </c>
      <c r="K52" s="279">
        <v>7.8400627205E-4</v>
      </c>
      <c r="L52" s="279">
        <v>0</v>
      </c>
      <c r="M52" s="279">
        <v>0</v>
      </c>
      <c r="N52" s="279">
        <v>1.02666242313E-3</v>
      </c>
      <c r="O52" s="279">
        <v>0</v>
      </c>
      <c r="P52" s="280">
        <v>0</v>
      </c>
    </row>
    <row r="53" spans="1:16" x14ac:dyDescent="0.2">
      <c r="A53" s="281" t="s">
        <v>50187</v>
      </c>
      <c r="B53" s="278">
        <v>0.16291834783700002</v>
      </c>
      <c r="C53" s="279">
        <v>0.27188689505200003</v>
      </c>
      <c r="D53" s="279">
        <v>2.7201632097899997E-2</v>
      </c>
      <c r="E53" s="280">
        <v>0.10917238204999999</v>
      </c>
      <c r="F53" s="278">
        <v>0.39494616893000001</v>
      </c>
      <c r="G53" s="280">
        <v>0.13516299741099999</v>
      </c>
      <c r="H53" s="278">
        <v>0</v>
      </c>
      <c r="I53" s="279">
        <v>0</v>
      </c>
      <c r="J53" s="279">
        <v>0</v>
      </c>
      <c r="K53" s="279">
        <v>0</v>
      </c>
      <c r="L53" s="279">
        <v>0</v>
      </c>
      <c r="M53" s="279">
        <v>0</v>
      </c>
      <c r="N53" s="279">
        <v>0</v>
      </c>
      <c r="O53" s="279">
        <v>0</v>
      </c>
      <c r="P53" s="280">
        <v>0</v>
      </c>
    </row>
    <row r="54" spans="1:16" x14ac:dyDescent="0.2">
      <c r="A54" s="281" t="s">
        <v>50188</v>
      </c>
      <c r="B54" s="278">
        <v>6.5077576959800001E-2</v>
      </c>
      <c r="C54" s="279">
        <v>0.11563797055400001</v>
      </c>
      <c r="D54" s="279">
        <v>8.1604896293799994E-3</v>
      </c>
      <c r="E54" s="280">
        <v>4.9070513186300006E-2</v>
      </c>
      <c r="F54" s="278">
        <v>0.12579081726999999</v>
      </c>
      <c r="G54" s="280">
        <v>9.9272257985699996E-3</v>
      </c>
      <c r="H54" s="278">
        <v>0</v>
      </c>
      <c r="I54" s="279">
        <v>0</v>
      </c>
      <c r="J54" s="279">
        <v>0</v>
      </c>
      <c r="K54" s="279">
        <v>0</v>
      </c>
      <c r="L54" s="279">
        <v>0</v>
      </c>
      <c r="M54" s="279">
        <v>0</v>
      </c>
      <c r="N54" s="279">
        <v>0</v>
      </c>
      <c r="O54" s="279">
        <v>0</v>
      </c>
      <c r="P54" s="280">
        <v>0</v>
      </c>
    </row>
    <row r="55" spans="1:16" x14ac:dyDescent="0.2">
      <c r="A55" s="281" t="s">
        <v>50189</v>
      </c>
      <c r="B55" s="278">
        <v>0.22799592479699998</v>
      </c>
      <c r="C55" s="279">
        <v>5.9883949036700003E-2</v>
      </c>
      <c r="D55" s="279">
        <v>7.2084325059500007E-2</v>
      </c>
      <c r="E55" s="280">
        <v>5.1352862636799994E-2</v>
      </c>
      <c r="F55" s="278">
        <v>6.4745273595E-2</v>
      </c>
      <c r="G55" s="280">
        <v>5.5745191022700001E-2</v>
      </c>
      <c r="H55" s="278">
        <v>0</v>
      </c>
      <c r="I55" s="279">
        <v>0</v>
      </c>
      <c r="J55" s="279">
        <v>0</v>
      </c>
      <c r="K55" s="279">
        <v>0</v>
      </c>
      <c r="L55" s="279">
        <v>0</v>
      </c>
      <c r="M55" s="279">
        <v>0</v>
      </c>
      <c r="N55" s="279">
        <v>0</v>
      </c>
      <c r="O55" s="279">
        <v>0</v>
      </c>
      <c r="P55" s="280">
        <v>0</v>
      </c>
    </row>
    <row r="56" spans="1:16" x14ac:dyDescent="0.2">
      <c r="A56" s="281" t="s">
        <v>50190</v>
      </c>
      <c r="B56" s="278">
        <v>0.29531755613499999</v>
      </c>
      <c r="C56" s="279">
        <v>0.24366572366700001</v>
      </c>
      <c r="D56" s="279">
        <v>1.33968038082</v>
      </c>
      <c r="E56" s="280">
        <v>1.02135137911</v>
      </c>
      <c r="F56" s="278">
        <v>0.82966443449600003</v>
      </c>
      <c r="G56" s="280">
        <v>0.162653776546</v>
      </c>
      <c r="H56" s="278">
        <v>0</v>
      </c>
      <c r="I56" s="279">
        <v>0</v>
      </c>
      <c r="J56" s="279">
        <v>0</v>
      </c>
      <c r="K56" s="279">
        <v>7.8400627205E-4</v>
      </c>
      <c r="L56" s="279">
        <v>0</v>
      </c>
      <c r="M56" s="279">
        <v>9.7667695433099997E-4</v>
      </c>
      <c r="N56" s="279">
        <v>0</v>
      </c>
      <c r="O56" s="279">
        <v>0</v>
      </c>
      <c r="P56" s="280">
        <v>0</v>
      </c>
    </row>
    <row r="57" spans="1:16" x14ac:dyDescent="0.2">
      <c r="A57" s="281" t="s">
        <v>50191</v>
      </c>
      <c r="B57" s="278">
        <v>0</v>
      </c>
      <c r="C57" s="279">
        <v>6.9520446582800002E-2</v>
      </c>
      <c r="D57" s="279">
        <v>0.17681060863700002</v>
      </c>
      <c r="E57" s="280">
        <v>3.0811717582100002E-2</v>
      </c>
      <c r="F57" s="278">
        <v>0</v>
      </c>
      <c r="G57" s="280">
        <v>0</v>
      </c>
      <c r="H57" s="278">
        <v>0</v>
      </c>
      <c r="I57" s="279">
        <v>0</v>
      </c>
      <c r="J57" s="279">
        <v>0</v>
      </c>
      <c r="K57" s="279">
        <v>0</v>
      </c>
      <c r="L57" s="279">
        <v>0</v>
      </c>
      <c r="M57" s="279">
        <v>0</v>
      </c>
      <c r="N57" s="279">
        <v>0</v>
      </c>
      <c r="O57" s="279">
        <v>0</v>
      </c>
      <c r="P57" s="280">
        <v>0</v>
      </c>
    </row>
    <row r="58" spans="1:16" x14ac:dyDescent="0.2">
      <c r="A58" s="281" t="s">
        <v>50192</v>
      </c>
      <c r="B58" s="278">
        <v>0.18491008074099999</v>
      </c>
      <c r="C58" s="279">
        <v>4.1299275197699999E-3</v>
      </c>
      <c r="D58" s="279">
        <v>0</v>
      </c>
      <c r="E58" s="280">
        <v>6.9992049816099994E-2</v>
      </c>
      <c r="F58" s="278">
        <v>0</v>
      </c>
      <c r="G58" s="280">
        <v>2.8254411888200003E-2</v>
      </c>
      <c r="H58" s="278">
        <v>0</v>
      </c>
      <c r="I58" s="279">
        <v>0</v>
      </c>
      <c r="J58" s="279">
        <v>0</v>
      </c>
      <c r="K58" s="279">
        <v>0</v>
      </c>
      <c r="L58" s="279">
        <v>0</v>
      </c>
      <c r="M58" s="279">
        <v>0</v>
      </c>
      <c r="N58" s="279">
        <v>0</v>
      </c>
      <c r="O58" s="279">
        <v>0</v>
      </c>
      <c r="P58" s="280">
        <v>0</v>
      </c>
    </row>
    <row r="59" spans="1:16" x14ac:dyDescent="0.2">
      <c r="A59" s="281" t="s">
        <v>50193</v>
      </c>
      <c r="B59" s="278">
        <v>0.93173137771499992</v>
      </c>
      <c r="C59" s="279">
        <v>0.38064165307199999</v>
      </c>
      <c r="D59" s="279">
        <v>0.11832709962599999</v>
      </c>
      <c r="E59" s="280">
        <v>0.87528101427600002</v>
      </c>
      <c r="F59" s="278">
        <v>9.2493247992899999E-2</v>
      </c>
      <c r="G59" s="280">
        <v>1.6799920582199999E-2</v>
      </c>
      <c r="H59" s="278">
        <v>0</v>
      </c>
      <c r="I59" s="279">
        <v>0</v>
      </c>
      <c r="J59" s="279">
        <v>0</v>
      </c>
      <c r="K59" s="279">
        <v>0</v>
      </c>
      <c r="L59" s="279">
        <v>0</v>
      </c>
      <c r="M59" s="279">
        <v>0</v>
      </c>
      <c r="N59" s="279">
        <v>0</v>
      </c>
      <c r="O59" s="279">
        <v>0</v>
      </c>
      <c r="P59" s="280">
        <v>0</v>
      </c>
    </row>
    <row r="60" spans="1:16" x14ac:dyDescent="0.2">
      <c r="A60" s="281" t="s">
        <v>50194</v>
      </c>
      <c r="B60" s="278">
        <v>0.94609332573300009</v>
      </c>
      <c r="C60" s="279">
        <v>0.12802775311299999</v>
      </c>
      <c r="D60" s="279">
        <v>0.90717443046599999</v>
      </c>
      <c r="E60" s="280">
        <v>2.33522387946</v>
      </c>
      <c r="F60" s="278">
        <v>0</v>
      </c>
      <c r="G60" s="280">
        <v>2.8254411888200003E-2</v>
      </c>
      <c r="H60" s="278">
        <v>0</v>
      </c>
      <c r="I60" s="279">
        <v>0</v>
      </c>
      <c r="J60" s="279">
        <v>0</v>
      </c>
      <c r="K60" s="279">
        <v>7.8400627205E-4</v>
      </c>
      <c r="L60" s="279">
        <v>0</v>
      </c>
      <c r="M60" s="279">
        <v>0</v>
      </c>
      <c r="N60" s="279">
        <v>0</v>
      </c>
      <c r="O60" s="279">
        <v>3.1964586388600003</v>
      </c>
      <c r="P60" s="280">
        <v>0</v>
      </c>
    </row>
    <row r="61" spans="1:16" x14ac:dyDescent="0.2">
      <c r="A61" s="281" t="s">
        <v>50195</v>
      </c>
      <c r="B61" s="278">
        <v>6.2833522581899996E-3</v>
      </c>
      <c r="C61" s="279">
        <v>3.4416062664800002E-3</v>
      </c>
      <c r="D61" s="279">
        <v>3.1281876912600003E-2</v>
      </c>
      <c r="E61" s="280">
        <v>0</v>
      </c>
      <c r="F61" s="278">
        <v>9.2493247992900002E-4</v>
      </c>
      <c r="G61" s="280">
        <v>0</v>
      </c>
      <c r="H61" s="278">
        <v>0</v>
      </c>
      <c r="I61" s="279">
        <v>0</v>
      </c>
      <c r="J61" s="279">
        <v>0</v>
      </c>
      <c r="K61" s="279">
        <v>0</v>
      </c>
      <c r="L61" s="279">
        <v>0</v>
      </c>
      <c r="M61" s="279">
        <v>0</v>
      </c>
      <c r="N61" s="279">
        <v>0</v>
      </c>
      <c r="O61" s="279">
        <v>0</v>
      </c>
      <c r="P61" s="280">
        <v>0</v>
      </c>
    </row>
    <row r="62" spans="1:16" x14ac:dyDescent="0.2">
      <c r="A62" s="281" t="s">
        <v>50196</v>
      </c>
      <c r="B62" s="278">
        <v>0.217224463783</v>
      </c>
      <c r="C62" s="279">
        <v>8.1910229142099999E-2</v>
      </c>
      <c r="D62" s="279">
        <v>1.3600816048999998E-3</v>
      </c>
      <c r="E62" s="280">
        <v>0.328658320876</v>
      </c>
      <c r="F62" s="278">
        <v>0.14151466942900001</v>
      </c>
      <c r="G62" s="280">
        <v>6.1090620298900004E-3</v>
      </c>
      <c r="H62" s="278">
        <v>0</v>
      </c>
      <c r="I62" s="279">
        <v>0</v>
      </c>
      <c r="J62" s="279">
        <v>2.23159492089E-3</v>
      </c>
      <c r="K62" s="279">
        <v>0</v>
      </c>
      <c r="L62" s="279">
        <v>8.8032818634799996E-4</v>
      </c>
      <c r="M62" s="279">
        <v>0</v>
      </c>
      <c r="N62" s="279">
        <v>1.02666242313E-3</v>
      </c>
      <c r="O62" s="279">
        <v>9.0525591584700001E-4</v>
      </c>
      <c r="P62" s="280">
        <v>1.7659732278499998E-3</v>
      </c>
    </row>
    <row r="63" spans="1:16" x14ac:dyDescent="0.2">
      <c r="A63" s="281" t="s">
        <v>50197</v>
      </c>
      <c r="B63" s="278">
        <v>0.131501586546</v>
      </c>
      <c r="C63" s="279">
        <v>2.7532850131799999E-3</v>
      </c>
      <c r="D63" s="279">
        <v>0</v>
      </c>
      <c r="E63" s="280">
        <v>0.18791343809299998</v>
      </c>
      <c r="F63" s="278">
        <v>0.33205076029399999</v>
      </c>
      <c r="G63" s="280">
        <v>0.46505234702499998</v>
      </c>
      <c r="H63" s="278">
        <v>0</v>
      </c>
      <c r="I63" s="279">
        <v>0</v>
      </c>
      <c r="J63" s="279">
        <v>0</v>
      </c>
      <c r="K63" s="279">
        <v>0</v>
      </c>
      <c r="L63" s="279">
        <v>0</v>
      </c>
      <c r="M63" s="279">
        <v>0</v>
      </c>
      <c r="N63" s="279">
        <v>0</v>
      </c>
      <c r="O63" s="279">
        <v>0</v>
      </c>
      <c r="P63" s="280">
        <v>0</v>
      </c>
    </row>
    <row r="64" spans="1:16" x14ac:dyDescent="0.2">
      <c r="A64" s="281" t="s">
        <v>50198</v>
      </c>
      <c r="B64" s="278">
        <v>0.44701563208299999</v>
      </c>
      <c r="C64" s="279">
        <v>2.2714601358700001E-2</v>
      </c>
      <c r="D64" s="279">
        <v>3.8082284937099996E-2</v>
      </c>
      <c r="E64" s="280">
        <v>0.80452818131000003</v>
      </c>
      <c r="F64" s="278">
        <v>1.84986495986E-3</v>
      </c>
      <c r="G64" s="280">
        <v>2.2908982612099998E-3</v>
      </c>
      <c r="H64" s="278">
        <v>0</v>
      </c>
      <c r="I64" s="279">
        <v>0</v>
      </c>
      <c r="J64" s="279">
        <v>0</v>
      </c>
      <c r="K64" s="279">
        <v>7.8400627205E-4</v>
      </c>
      <c r="L64" s="279">
        <v>0</v>
      </c>
      <c r="M64" s="279">
        <v>0</v>
      </c>
      <c r="N64" s="279">
        <v>0</v>
      </c>
      <c r="O64" s="279">
        <v>0</v>
      </c>
      <c r="P64" s="280">
        <v>0</v>
      </c>
    </row>
    <row r="65" spans="1:16" x14ac:dyDescent="0.2">
      <c r="A65" s="281" t="s">
        <v>50199</v>
      </c>
      <c r="B65" s="278">
        <v>2.9621517788599998E-2</v>
      </c>
      <c r="C65" s="279">
        <v>1.9272995092299999E-2</v>
      </c>
      <c r="D65" s="279">
        <v>1.90411424685E-2</v>
      </c>
      <c r="E65" s="280">
        <v>3.0050934431899996E-2</v>
      </c>
      <c r="F65" s="278">
        <v>2.7747974397899998E-3</v>
      </c>
      <c r="G65" s="280">
        <v>0</v>
      </c>
      <c r="H65" s="278">
        <v>0</v>
      </c>
      <c r="I65" s="279">
        <v>0</v>
      </c>
      <c r="J65" s="279">
        <v>0</v>
      </c>
      <c r="K65" s="279">
        <v>0</v>
      </c>
      <c r="L65" s="279">
        <v>0</v>
      </c>
      <c r="M65" s="279">
        <v>0</v>
      </c>
      <c r="N65" s="279">
        <v>0</v>
      </c>
      <c r="O65" s="279">
        <v>0</v>
      </c>
      <c r="P65" s="280">
        <v>0</v>
      </c>
    </row>
    <row r="66" spans="1:16" x14ac:dyDescent="0.2">
      <c r="A66" s="281" t="s">
        <v>50200</v>
      </c>
      <c r="B66" s="278">
        <v>0.688027072272</v>
      </c>
      <c r="C66" s="279">
        <v>0.322822667796</v>
      </c>
      <c r="D66" s="279">
        <v>7.2084325059500007E-2</v>
      </c>
      <c r="E66" s="280">
        <v>0.20921536629800003</v>
      </c>
      <c r="F66" s="278">
        <v>0</v>
      </c>
      <c r="G66" s="280">
        <v>0</v>
      </c>
      <c r="H66" s="278">
        <v>0</v>
      </c>
      <c r="I66" s="279">
        <v>0</v>
      </c>
      <c r="J66" s="279">
        <v>1.1157974604399999E-3</v>
      </c>
      <c r="K66" s="279">
        <v>0</v>
      </c>
      <c r="L66" s="279">
        <v>0</v>
      </c>
      <c r="M66" s="279">
        <v>0</v>
      </c>
      <c r="N66" s="279">
        <v>0</v>
      </c>
      <c r="O66" s="279">
        <v>8.8081400611999996</v>
      </c>
      <c r="P66" s="280">
        <v>1.7659732278499998E-3</v>
      </c>
    </row>
    <row r="67" spans="1:16" x14ac:dyDescent="0.2">
      <c r="A67" s="281" t="s">
        <v>50201</v>
      </c>
      <c r="B67" s="278">
        <v>0.255822199084</v>
      </c>
      <c r="C67" s="279">
        <v>9.43000117015E-2</v>
      </c>
      <c r="D67" s="279">
        <v>4.8962937776300001E-2</v>
      </c>
      <c r="E67" s="280">
        <v>9.2054761171099994E-2</v>
      </c>
      <c r="F67" s="278">
        <v>0.63820341115099999</v>
      </c>
      <c r="G67" s="280">
        <v>0.49559765717499998</v>
      </c>
      <c r="H67" s="278">
        <v>0</v>
      </c>
      <c r="I67" s="279">
        <v>0</v>
      </c>
      <c r="J67" s="279">
        <v>0</v>
      </c>
      <c r="K67" s="279">
        <v>0</v>
      </c>
      <c r="L67" s="279">
        <v>0</v>
      </c>
      <c r="M67" s="279">
        <v>0</v>
      </c>
      <c r="N67" s="279">
        <v>0</v>
      </c>
      <c r="O67" s="279">
        <v>0</v>
      </c>
      <c r="P67" s="280">
        <v>0</v>
      </c>
    </row>
    <row r="68" spans="1:16" x14ac:dyDescent="0.2">
      <c r="A68" s="281" t="s">
        <v>50202</v>
      </c>
      <c r="B68" s="278">
        <v>0.15663499557899999</v>
      </c>
      <c r="C68" s="279">
        <v>1.99613163456E-2</v>
      </c>
      <c r="D68" s="279">
        <v>9.2485549132899997E-2</v>
      </c>
      <c r="E68" s="280">
        <v>7.8360664467999996E-2</v>
      </c>
      <c r="F68" s="278">
        <v>0.48466461948299999</v>
      </c>
      <c r="G68" s="280">
        <v>0.11378128030700001</v>
      </c>
      <c r="H68" s="278">
        <v>0</v>
      </c>
      <c r="I68" s="279">
        <v>0</v>
      </c>
      <c r="J68" s="279">
        <v>0</v>
      </c>
      <c r="K68" s="279">
        <v>0</v>
      </c>
      <c r="L68" s="279">
        <v>0</v>
      </c>
      <c r="M68" s="279">
        <v>0</v>
      </c>
      <c r="N68" s="279">
        <v>0</v>
      </c>
      <c r="O68" s="279">
        <v>0</v>
      </c>
      <c r="P68" s="280">
        <v>0</v>
      </c>
    </row>
    <row r="69" spans="1:16" x14ac:dyDescent="0.2">
      <c r="A69" s="281" t="s">
        <v>50203</v>
      </c>
      <c r="B69" s="278">
        <v>4.3534654931800004E-2</v>
      </c>
      <c r="C69" s="279">
        <v>0</v>
      </c>
      <c r="D69" s="279">
        <v>0</v>
      </c>
      <c r="E69" s="280">
        <v>2.1682319780000001E-2</v>
      </c>
      <c r="F69" s="278">
        <v>0</v>
      </c>
      <c r="G69" s="280">
        <v>7.6363275373599992E-4</v>
      </c>
      <c r="H69" s="278">
        <v>0</v>
      </c>
      <c r="I69" s="279">
        <v>0</v>
      </c>
      <c r="J69" s="279">
        <v>0</v>
      </c>
      <c r="K69" s="279">
        <v>0</v>
      </c>
      <c r="L69" s="279">
        <v>0</v>
      </c>
      <c r="M69" s="279">
        <v>0</v>
      </c>
      <c r="N69" s="279">
        <v>0</v>
      </c>
      <c r="O69" s="279">
        <v>0</v>
      </c>
      <c r="P69" s="280">
        <v>0</v>
      </c>
    </row>
    <row r="70" spans="1:16" x14ac:dyDescent="0.2">
      <c r="A70" s="281" t="s">
        <v>50204</v>
      </c>
      <c r="B70" s="278">
        <v>4.44322766829E-2</v>
      </c>
      <c r="C70" s="279">
        <v>0</v>
      </c>
      <c r="D70" s="279">
        <v>1.3600816048999998E-3</v>
      </c>
      <c r="E70" s="280">
        <v>2.24431029302E-2</v>
      </c>
      <c r="F70" s="278">
        <v>0</v>
      </c>
      <c r="G70" s="280">
        <v>7.6363275373599992E-4</v>
      </c>
      <c r="H70" s="278">
        <v>0</v>
      </c>
      <c r="I70" s="279">
        <v>0</v>
      </c>
      <c r="J70" s="279">
        <v>0</v>
      </c>
      <c r="K70" s="279">
        <v>0</v>
      </c>
      <c r="L70" s="279">
        <v>0</v>
      </c>
      <c r="M70" s="279">
        <v>0</v>
      </c>
      <c r="N70" s="279">
        <v>0</v>
      </c>
      <c r="O70" s="279">
        <v>0</v>
      </c>
      <c r="P70" s="280">
        <v>0</v>
      </c>
    </row>
    <row r="71" spans="1:16" x14ac:dyDescent="0.2">
      <c r="A71" s="281" t="s">
        <v>50205</v>
      </c>
      <c r="B71" s="278">
        <v>2.9172706912999998E-2</v>
      </c>
      <c r="C71" s="279">
        <v>9.8429939221199997E-2</v>
      </c>
      <c r="D71" s="279">
        <v>0</v>
      </c>
      <c r="E71" s="280">
        <v>7.9882230768400005E-3</v>
      </c>
      <c r="F71" s="278">
        <v>4.7171556476399999E-2</v>
      </c>
      <c r="G71" s="280">
        <v>9.1635930448300002E-3</v>
      </c>
      <c r="H71" s="278">
        <v>1.08677932946E-3</v>
      </c>
      <c r="I71" s="279">
        <v>0</v>
      </c>
      <c r="J71" s="279">
        <v>0</v>
      </c>
      <c r="K71" s="279">
        <v>0</v>
      </c>
      <c r="L71" s="279">
        <v>0</v>
      </c>
      <c r="M71" s="279">
        <v>0</v>
      </c>
      <c r="N71" s="279">
        <v>0</v>
      </c>
      <c r="O71" s="279">
        <v>0</v>
      </c>
      <c r="P71" s="280">
        <v>0</v>
      </c>
    </row>
    <row r="72" spans="1:16" x14ac:dyDescent="0.2">
      <c r="A72" s="281" t="s">
        <v>50206</v>
      </c>
      <c r="B72" s="278">
        <v>0.135989695302</v>
      </c>
      <c r="C72" s="279">
        <v>0</v>
      </c>
      <c r="D72" s="279">
        <v>0.12240734444099999</v>
      </c>
      <c r="E72" s="280">
        <v>0.136940967031</v>
      </c>
      <c r="F72" s="278">
        <v>2.7747974397899998E-3</v>
      </c>
      <c r="G72" s="280">
        <v>3.8181637686800003E-2</v>
      </c>
      <c r="H72" s="278">
        <v>0</v>
      </c>
      <c r="I72" s="279">
        <v>0</v>
      </c>
      <c r="J72" s="279">
        <v>0</v>
      </c>
      <c r="K72" s="279">
        <v>0</v>
      </c>
      <c r="L72" s="279">
        <v>0</v>
      </c>
      <c r="M72" s="279">
        <v>0</v>
      </c>
      <c r="N72" s="279">
        <v>0</v>
      </c>
      <c r="O72" s="279">
        <v>0</v>
      </c>
      <c r="P72" s="280">
        <v>0</v>
      </c>
    </row>
    <row r="73" spans="1:16" x14ac:dyDescent="0.2">
      <c r="A73" s="281" t="s">
        <v>50207</v>
      </c>
      <c r="B73" s="278">
        <v>0.85588233974100003</v>
      </c>
      <c r="C73" s="279">
        <v>1.4454746319199999E-2</v>
      </c>
      <c r="D73" s="279">
        <v>0.315538932336</v>
      </c>
      <c r="E73" s="280">
        <v>0.88745354467900006</v>
      </c>
      <c r="F73" s="278">
        <v>8.1394058233699995E-2</v>
      </c>
      <c r="G73" s="280">
        <v>3.8181637686800003E-2</v>
      </c>
      <c r="H73" s="278">
        <v>0</v>
      </c>
      <c r="I73" s="279">
        <v>0</v>
      </c>
      <c r="J73" s="279">
        <v>3.3473923813299995E-3</v>
      </c>
      <c r="K73" s="279">
        <v>0</v>
      </c>
      <c r="L73" s="279">
        <v>8.8032818634799996E-4</v>
      </c>
      <c r="M73" s="279">
        <v>1.9533539086599998E-3</v>
      </c>
      <c r="N73" s="279">
        <v>0</v>
      </c>
      <c r="O73" s="279">
        <v>1.81051183169E-3</v>
      </c>
      <c r="P73" s="280">
        <v>1.7659732278499998E-3</v>
      </c>
    </row>
    <row r="74" spans="1:16" x14ac:dyDescent="0.2">
      <c r="A74" s="281" t="s">
        <v>50208</v>
      </c>
      <c r="B74" s="278">
        <v>1.12202718896E-2</v>
      </c>
      <c r="C74" s="279">
        <v>0</v>
      </c>
      <c r="D74" s="279">
        <v>0</v>
      </c>
      <c r="E74" s="280">
        <v>6.8470483515700002E-3</v>
      </c>
      <c r="F74" s="278">
        <v>0.19516075326500001</v>
      </c>
      <c r="G74" s="280">
        <v>1.4509022320999999E-2</v>
      </c>
      <c r="H74" s="278">
        <v>0</v>
      </c>
      <c r="I74" s="279">
        <v>0</v>
      </c>
      <c r="J74" s="279">
        <v>0</v>
      </c>
      <c r="K74" s="279">
        <v>0</v>
      </c>
      <c r="L74" s="279">
        <v>0</v>
      </c>
      <c r="M74" s="279">
        <v>0</v>
      </c>
      <c r="N74" s="279">
        <v>0</v>
      </c>
      <c r="O74" s="279">
        <v>0</v>
      </c>
      <c r="P74" s="280">
        <v>0</v>
      </c>
    </row>
    <row r="75" spans="1:16" x14ac:dyDescent="0.2">
      <c r="A75" s="281" t="s">
        <v>50209</v>
      </c>
      <c r="B75" s="278">
        <v>4.8453622128200005</v>
      </c>
      <c r="C75" s="279">
        <v>0.376511725553</v>
      </c>
      <c r="D75" s="279">
        <v>1.1955117307000001</v>
      </c>
      <c r="E75" s="280">
        <v>3.1618147721299996</v>
      </c>
      <c r="F75" s="278">
        <v>8.879351807319999E-2</v>
      </c>
      <c r="G75" s="280">
        <v>0.15730834727000001</v>
      </c>
      <c r="H75" s="278">
        <v>4.3471173178300003E-3</v>
      </c>
      <c r="I75" s="279">
        <v>12.2965513988</v>
      </c>
      <c r="J75" s="279">
        <v>49.060498538300003</v>
      </c>
      <c r="K75" s="279">
        <v>0.47589180713399998</v>
      </c>
      <c r="L75" s="279">
        <v>2.6409845590400004E-3</v>
      </c>
      <c r="M75" s="279">
        <v>2.1486892995299999E-2</v>
      </c>
      <c r="N75" s="279">
        <v>0.10574622958199999</v>
      </c>
      <c r="O75" s="279">
        <v>1.81051183169E-3</v>
      </c>
      <c r="P75" s="280">
        <v>1.7659732278499998E-3</v>
      </c>
    </row>
    <row r="76" spans="1:16" x14ac:dyDescent="0.2">
      <c r="A76" s="281" t="s">
        <v>50210</v>
      </c>
      <c r="B76" s="278">
        <v>0.44925968646099995</v>
      </c>
      <c r="C76" s="279">
        <v>1.8646622751799999</v>
      </c>
      <c r="D76" s="279">
        <v>4.8704522271300004</v>
      </c>
      <c r="E76" s="280">
        <v>1.2062216846</v>
      </c>
      <c r="F76" s="278">
        <v>7.5881460653400001</v>
      </c>
      <c r="G76" s="280">
        <v>1.20043068887</v>
      </c>
      <c r="H76" s="278">
        <v>0</v>
      </c>
      <c r="I76" s="279">
        <v>0</v>
      </c>
      <c r="J76" s="279">
        <v>0</v>
      </c>
      <c r="K76" s="279">
        <v>0</v>
      </c>
      <c r="L76" s="279">
        <v>8.8032818634799996E-4</v>
      </c>
      <c r="M76" s="279">
        <v>0</v>
      </c>
      <c r="N76" s="279">
        <v>1.2319949077500001E-2</v>
      </c>
      <c r="O76" s="279">
        <v>0</v>
      </c>
      <c r="P76" s="280">
        <v>0</v>
      </c>
    </row>
    <row r="77" spans="1:16" x14ac:dyDescent="0.2">
      <c r="A77" s="281" t="s">
        <v>50211</v>
      </c>
      <c r="B77" s="278">
        <v>0.50042412627699995</v>
      </c>
      <c r="C77" s="279">
        <v>5.5065700263599998E-3</v>
      </c>
      <c r="D77" s="279">
        <v>8.1604896293799994E-3</v>
      </c>
      <c r="E77" s="280">
        <v>0.26513292783600001</v>
      </c>
      <c r="F77" s="278">
        <v>1.84986495986E-3</v>
      </c>
      <c r="G77" s="280">
        <v>2.9018044641999998E-2</v>
      </c>
      <c r="H77" s="278">
        <v>3.0984078682799998</v>
      </c>
      <c r="I77" s="279">
        <v>1.1794121809700002E-3</v>
      </c>
      <c r="J77" s="279">
        <v>0.191917163197</v>
      </c>
      <c r="K77" s="279">
        <v>0.95805566444500012</v>
      </c>
      <c r="L77" s="279">
        <v>80.776273394699999</v>
      </c>
      <c r="M77" s="279">
        <v>0.47954838457600002</v>
      </c>
      <c r="N77" s="279">
        <v>2.05332484626E-3</v>
      </c>
      <c r="O77" s="279">
        <v>3.16839570547E-2</v>
      </c>
      <c r="P77" s="280">
        <v>0</v>
      </c>
    </row>
    <row r="78" spans="1:16" x14ac:dyDescent="0.2">
      <c r="A78" s="281" t="s">
        <v>50212</v>
      </c>
      <c r="B78" s="278">
        <v>18.184021435200002</v>
      </c>
      <c r="C78" s="279">
        <v>29.5599562228</v>
      </c>
      <c r="D78" s="279">
        <v>22.154369262199999</v>
      </c>
      <c r="E78" s="280">
        <v>25.006561754700002</v>
      </c>
      <c r="F78" s="278">
        <v>2.6258833105199999</v>
      </c>
      <c r="G78" s="280">
        <v>1.6105014776300002</v>
      </c>
      <c r="H78" s="278">
        <v>0.370591751345</v>
      </c>
      <c r="I78" s="279">
        <v>1.06147096287E-2</v>
      </c>
      <c r="J78" s="279">
        <v>7.81058222311E-3</v>
      </c>
      <c r="K78" s="279">
        <v>4.7040376323E-3</v>
      </c>
      <c r="L78" s="279">
        <v>4.4016409317400003E-3</v>
      </c>
      <c r="M78" s="279">
        <v>5.8600617259800007E-3</v>
      </c>
      <c r="N78" s="279">
        <v>1.02666242313E-3</v>
      </c>
      <c r="O78" s="279">
        <v>20.091249796300001</v>
      </c>
      <c r="P78" s="280">
        <v>1.0595839367100001E-2</v>
      </c>
    </row>
    <row r="79" spans="1:16" x14ac:dyDescent="0.2">
      <c r="A79" s="281" t="s">
        <v>50213</v>
      </c>
      <c r="B79" s="278">
        <v>1.8437150768999999</v>
      </c>
      <c r="C79" s="279">
        <v>0.92028551565600003</v>
      </c>
      <c r="D79" s="279">
        <v>5.3301598095900005</v>
      </c>
      <c r="E79" s="280">
        <v>1.4496722926600001</v>
      </c>
      <c r="F79" s="278">
        <v>1.2939805394199999</v>
      </c>
      <c r="G79" s="280">
        <v>0.12676303712000001</v>
      </c>
      <c r="H79" s="278">
        <v>0</v>
      </c>
      <c r="I79" s="279">
        <v>0</v>
      </c>
      <c r="J79" s="279">
        <v>0</v>
      </c>
      <c r="K79" s="279">
        <v>0</v>
      </c>
      <c r="L79" s="279">
        <v>0</v>
      </c>
      <c r="M79" s="279">
        <v>0</v>
      </c>
      <c r="N79" s="279">
        <v>4.1066496925100003E-3</v>
      </c>
      <c r="O79" s="279">
        <v>0</v>
      </c>
      <c r="P79" s="280">
        <v>0</v>
      </c>
    </row>
    <row r="80" spans="1:16" x14ac:dyDescent="0.2">
      <c r="A80" s="281" t="s">
        <v>50214</v>
      </c>
      <c r="B80" s="278">
        <v>3.1416761290999997E-3</v>
      </c>
      <c r="C80" s="279">
        <v>2.4779565118600001E-2</v>
      </c>
      <c r="D80" s="279">
        <v>0.35634138048300001</v>
      </c>
      <c r="E80" s="280">
        <v>4.2603856409799995E-2</v>
      </c>
      <c r="F80" s="278">
        <v>3.05227718377E-2</v>
      </c>
      <c r="G80" s="280">
        <v>8.3999602910999997E-3</v>
      </c>
      <c r="H80" s="278">
        <v>0</v>
      </c>
      <c r="I80" s="279">
        <v>1.1794121809700002E-3</v>
      </c>
      <c r="J80" s="279">
        <v>1.1157974604399999E-3</v>
      </c>
      <c r="K80" s="279">
        <v>1.5680125441E-3</v>
      </c>
      <c r="L80" s="279">
        <v>0</v>
      </c>
      <c r="M80" s="279">
        <v>0</v>
      </c>
      <c r="N80" s="279">
        <v>1.02666242313E-3</v>
      </c>
      <c r="O80" s="279">
        <v>0</v>
      </c>
      <c r="P80" s="280">
        <v>0</v>
      </c>
    </row>
    <row r="81" spans="1:16" x14ac:dyDescent="0.2">
      <c r="A81" s="281" t="s">
        <v>50215</v>
      </c>
      <c r="B81" s="278">
        <v>0</v>
      </c>
      <c r="C81" s="279">
        <v>0.11770293431399999</v>
      </c>
      <c r="D81" s="279">
        <v>1.3600816048999998E-3</v>
      </c>
      <c r="E81" s="280">
        <v>0</v>
      </c>
      <c r="F81" s="278">
        <v>0</v>
      </c>
      <c r="G81" s="280">
        <v>0</v>
      </c>
      <c r="H81" s="278">
        <v>0</v>
      </c>
      <c r="I81" s="279">
        <v>0</v>
      </c>
      <c r="J81" s="279">
        <v>0</v>
      </c>
      <c r="K81" s="279">
        <v>0</v>
      </c>
      <c r="L81" s="279">
        <v>0</v>
      </c>
      <c r="M81" s="279">
        <v>0</v>
      </c>
      <c r="N81" s="279">
        <v>0</v>
      </c>
      <c r="O81" s="279">
        <v>0</v>
      </c>
      <c r="P81" s="280">
        <v>0</v>
      </c>
    </row>
    <row r="82" spans="1:16" x14ac:dyDescent="0.2">
      <c r="A82" s="281" t="s">
        <v>50216</v>
      </c>
      <c r="B82" s="278">
        <v>0</v>
      </c>
      <c r="C82" s="279">
        <v>2.0649637598899998E-3</v>
      </c>
      <c r="D82" s="279">
        <v>0</v>
      </c>
      <c r="E82" s="280">
        <v>0</v>
      </c>
      <c r="F82" s="278">
        <v>0</v>
      </c>
      <c r="G82" s="280">
        <v>3.8181637686799997E-3</v>
      </c>
      <c r="H82" s="278">
        <v>0</v>
      </c>
      <c r="I82" s="279">
        <v>0</v>
      </c>
      <c r="J82" s="279">
        <v>0</v>
      </c>
      <c r="K82" s="279">
        <v>0</v>
      </c>
      <c r="L82" s="279">
        <v>1.7606563727E-3</v>
      </c>
      <c r="M82" s="279">
        <v>0</v>
      </c>
      <c r="N82" s="279">
        <v>0</v>
      </c>
      <c r="O82" s="279">
        <v>0</v>
      </c>
      <c r="P82" s="280">
        <v>0</v>
      </c>
    </row>
    <row r="83" spans="1:16" x14ac:dyDescent="0.2">
      <c r="A83" s="281" t="s">
        <v>50217</v>
      </c>
      <c r="B83" s="278">
        <v>0</v>
      </c>
      <c r="C83" s="279">
        <v>0.12114454058</v>
      </c>
      <c r="D83" s="279">
        <v>0</v>
      </c>
      <c r="E83" s="280">
        <v>3.8039157508699999E-4</v>
      </c>
      <c r="F83" s="278">
        <v>0</v>
      </c>
      <c r="G83" s="280">
        <v>0</v>
      </c>
      <c r="H83" s="278">
        <v>0</v>
      </c>
      <c r="I83" s="279">
        <v>0</v>
      </c>
      <c r="J83" s="279">
        <v>0</v>
      </c>
      <c r="K83" s="279">
        <v>0</v>
      </c>
      <c r="L83" s="279">
        <v>8.8032818634799996E-4</v>
      </c>
      <c r="M83" s="279">
        <v>0</v>
      </c>
      <c r="N83" s="279">
        <v>0</v>
      </c>
      <c r="O83" s="279">
        <v>0</v>
      </c>
      <c r="P83" s="280">
        <v>0</v>
      </c>
    </row>
    <row r="84" spans="1:16" x14ac:dyDescent="0.2">
      <c r="A84" s="281" t="s">
        <v>50218</v>
      </c>
      <c r="B84" s="278">
        <v>8.9762175117000004E-4</v>
      </c>
      <c r="C84" s="279">
        <v>2.3402922611999999E-2</v>
      </c>
      <c r="D84" s="279">
        <v>0</v>
      </c>
      <c r="E84" s="280">
        <v>0</v>
      </c>
      <c r="F84" s="278">
        <v>0</v>
      </c>
      <c r="G84" s="280">
        <v>0</v>
      </c>
      <c r="H84" s="278">
        <v>0</v>
      </c>
      <c r="I84" s="279">
        <v>0</v>
      </c>
      <c r="J84" s="279">
        <v>0</v>
      </c>
      <c r="K84" s="279">
        <v>0</v>
      </c>
      <c r="L84" s="279">
        <v>8.8032818634799996E-4</v>
      </c>
      <c r="M84" s="279">
        <v>0</v>
      </c>
      <c r="N84" s="279">
        <v>0</v>
      </c>
      <c r="O84" s="279">
        <v>0</v>
      </c>
      <c r="P84" s="280">
        <v>0</v>
      </c>
    </row>
    <row r="85" spans="1:16" x14ac:dyDescent="0.2">
      <c r="A85" s="281" t="s">
        <v>50219</v>
      </c>
      <c r="B85" s="278">
        <v>3.2763193917700002E-2</v>
      </c>
      <c r="C85" s="279">
        <v>0.90170084181700005</v>
      </c>
      <c r="D85" s="279">
        <v>0.18769126147599999</v>
      </c>
      <c r="E85" s="280">
        <v>4.6407772160699995E-2</v>
      </c>
      <c r="F85" s="278">
        <v>6.936993599470001E-2</v>
      </c>
      <c r="G85" s="280">
        <v>0.37341641657699998</v>
      </c>
      <c r="H85" s="278">
        <v>0</v>
      </c>
      <c r="I85" s="279">
        <v>0</v>
      </c>
      <c r="J85" s="279">
        <v>0</v>
      </c>
      <c r="K85" s="279">
        <v>0</v>
      </c>
      <c r="L85" s="279">
        <v>0</v>
      </c>
      <c r="M85" s="279">
        <v>0</v>
      </c>
      <c r="N85" s="279">
        <v>0</v>
      </c>
      <c r="O85" s="279">
        <v>0</v>
      </c>
      <c r="P85" s="280">
        <v>0</v>
      </c>
    </row>
    <row r="86" spans="1:16" x14ac:dyDescent="0.2">
      <c r="A86" s="281" t="s">
        <v>50220</v>
      </c>
      <c r="B86" s="278">
        <v>2.24405437793E-2</v>
      </c>
      <c r="C86" s="279">
        <v>0.26844528878500001</v>
      </c>
      <c r="D86" s="279">
        <v>9.5205712342699995E-3</v>
      </c>
      <c r="E86" s="280">
        <v>0.11868217142699999</v>
      </c>
      <c r="F86" s="278">
        <v>0</v>
      </c>
      <c r="G86" s="280">
        <v>9.9272257985699996E-3</v>
      </c>
      <c r="H86" s="278">
        <v>0</v>
      </c>
      <c r="I86" s="279">
        <v>0</v>
      </c>
      <c r="J86" s="279">
        <v>0</v>
      </c>
      <c r="K86" s="279">
        <v>0</v>
      </c>
      <c r="L86" s="279">
        <v>8.8032818634799996E-4</v>
      </c>
      <c r="M86" s="279">
        <v>0</v>
      </c>
      <c r="N86" s="279">
        <v>0</v>
      </c>
      <c r="O86" s="279">
        <v>0</v>
      </c>
      <c r="P86" s="280">
        <v>0</v>
      </c>
    </row>
    <row r="87" spans="1:16" x14ac:dyDescent="0.2">
      <c r="A87" s="281" t="s">
        <v>50221</v>
      </c>
      <c r="B87" s="278">
        <v>0</v>
      </c>
      <c r="C87" s="279">
        <v>0</v>
      </c>
      <c r="D87" s="279">
        <v>0</v>
      </c>
      <c r="E87" s="280">
        <v>0</v>
      </c>
      <c r="F87" s="278">
        <v>0</v>
      </c>
      <c r="G87" s="280">
        <v>0</v>
      </c>
      <c r="H87" s="278">
        <v>0</v>
      </c>
      <c r="I87" s="279">
        <v>0</v>
      </c>
      <c r="J87" s="279">
        <v>0</v>
      </c>
      <c r="K87" s="279">
        <v>0</v>
      </c>
      <c r="L87" s="279">
        <v>0</v>
      </c>
      <c r="M87" s="279">
        <v>0</v>
      </c>
      <c r="N87" s="279">
        <v>0</v>
      </c>
      <c r="O87" s="279">
        <v>0</v>
      </c>
      <c r="P87" s="280">
        <v>0</v>
      </c>
    </row>
    <row r="88" spans="1:16" x14ac:dyDescent="0.2">
      <c r="A88" s="281" t="s">
        <v>50222</v>
      </c>
      <c r="B88" s="278">
        <v>0</v>
      </c>
      <c r="C88" s="279">
        <v>0.164508779538</v>
      </c>
      <c r="D88" s="279">
        <v>0.24073444406700001</v>
      </c>
      <c r="E88" s="280">
        <v>3.9560723809100001E-2</v>
      </c>
      <c r="F88" s="278">
        <v>0</v>
      </c>
      <c r="G88" s="280">
        <v>2.2908982612099998E-3</v>
      </c>
      <c r="H88" s="278">
        <v>0</v>
      </c>
      <c r="I88" s="279">
        <v>0</v>
      </c>
      <c r="J88" s="279">
        <v>0</v>
      </c>
      <c r="K88" s="279">
        <v>0</v>
      </c>
      <c r="L88" s="279">
        <v>0</v>
      </c>
      <c r="M88" s="279">
        <v>0</v>
      </c>
      <c r="N88" s="279">
        <v>0</v>
      </c>
      <c r="O88" s="279">
        <v>0</v>
      </c>
      <c r="P88" s="280">
        <v>0</v>
      </c>
    </row>
    <row r="89" spans="1:16" x14ac:dyDescent="0.2">
      <c r="A89" s="281" t="s">
        <v>50223</v>
      </c>
      <c r="B89" s="278">
        <v>0.132399208298</v>
      </c>
      <c r="C89" s="279">
        <v>1.99613163456E-2</v>
      </c>
      <c r="D89" s="279">
        <v>5.7123427405600002E-2</v>
      </c>
      <c r="E89" s="280">
        <v>9.1293978021000005E-2</v>
      </c>
      <c r="F89" s="278">
        <v>2.7747974397899998E-3</v>
      </c>
      <c r="G89" s="280">
        <v>1.98544515971E-2</v>
      </c>
      <c r="H89" s="278">
        <v>0</v>
      </c>
      <c r="I89" s="279">
        <v>0</v>
      </c>
      <c r="J89" s="279">
        <v>0</v>
      </c>
      <c r="K89" s="279">
        <v>0</v>
      </c>
      <c r="L89" s="279">
        <v>0</v>
      </c>
      <c r="M89" s="279">
        <v>0</v>
      </c>
      <c r="N89" s="279">
        <v>0</v>
      </c>
      <c r="O89" s="279">
        <v>0</v>
      </c>
      <c r="P89" s="280">
        <v>0</v>
      </c>
    </row>
    <row r="90" spans="1:16" x14ac:dyDescent="0.2">
      <c r="A90" s="281" t="s">
        <v>50224</v>
      </c>
      <c r="B90" s="278">
        <v>5.8345413826099996E-3</v>
      </c>
      <c r="C90" s="279">
        <v>1.30781038126E-2</v>
      </c>
      <c r="D90" s="279">
        <v>0.9874192451549999</v>
      </c>
      <c r="E90" s="280">
        <v>0.1068900326</v>
      </c>
      <c r="F90" s="278">
        <v>0.19701061822499999</v>
      </c>
      <c r="G90" s="280">
        <v>2.2908982612100001E-2</v>
      </c>
      <c r="H90" s="278">
        <v>0</v>
      </c>
      <c r="I90" s="279">
        <v>0</v>
      </c>
      <c r="J90" s="279">
        <v>0</v>
      </c>
      <c r="K90" s="279">
        <v>0</v>
      </c>
      <c r="L90" s="279">
        <v>0</v>
      </c>
      <c r="M90" s="279">
        <v>0</v>
      </c>
      <c r="N90" s="279">
        <v>0</v>
      </c>
      <c r="O90" s="279">
        <v>0</v>
      </c>
      <c r="P90" s="280">
        <v>0</v>
      </c>
    </row>
    <row r="91" spans="1:16" x14ac:dyDescent="0.2">
      <c r="A91" s="281" t="s">
        <v>50225</v>
      </c>
      <c r="B91" s="278">
        <v>5.6720718456399997</v>
      </c>
      <c r="C91" s="279">
        <v>3.4188916651200003</v>
      </c>
      <c r="D91" s="279">
        <v>6.5583134988100005</v>
      </c>
      <c r="E91" s="280">
        <v>2.7578389193799997</v>
      </c>
      <c r="F91" s="278">
        <v>2.5703873617199999</v>
      </c>
      <c r="G91" s="280">
        <v>3.2324574465599998</v>
      </c>
      <c r="H91" s="278">
        <v>0</v>
      </c>
      <c r="I91" s="279">
        <v>0</v>
      </c>
      <c r="J91" s="279">
        <v>0</v>
      </c>
      <c r="K91" s="279">
        <v>0</v>
      </c>
      <c r="L91" s="279">
        <v>0</v>
      </c>
      <c r="M91" s="279">
        <v>0</v>
      </c>
      <c r="N91" s="279">
        <v>0</v>
      </c>
      <c r="O91" s="279">
        <v>9.0525591584700001E-4</v>
      </c>
      <c r="P91" s="280">
        <v>0</v>
      </c>
    </row>
    <row r="92" spans="1:16" x14ac:dyDescent="0.2">
      <c r="A92" s="281" t="s">
        <v>50226</v>
      </c>
      <c r="B92" s="278">
        <v>0.126115856039</v>
      </c>
      <c r="C92" s="279">
        <v>1.37664250659E-3</v>
      </c>
      <c r="D92" s="279">
        <v>2.7201632097899999E-3</v>
      </c>
      <c r="E92" s="280">
        <v>0.68356366043200001</v>
      </c>
      <c r="F92" s="278">
        <v>0</v>
      </c>
      <c r="G92" s="280">
        <v>7.6363275373599992E-4</v>
      </c>
      <c r="H92" s="278">
        <v>0</v>
      </c>
      <c r="I92" s="279">
        <v>0</v>
      </c>
      <c r="J92" s="279">
        <v>0</v>
      </c>
      <c r="K92" s="279">
        <v>0</v>
      </c>
      <c r="L92" s="279">
        <v>0</v>
      </c>
      <c r="M92" s="279">
        <v>0</v>
      </c>
      <c r="N92" s="279">
        <v>0</v>
      </c>
      <c r="O92" s="279">
        <v>0</v>
      </c>
      <c r="P92" s="280">
        <v>0</v>
      </c>
    </row>
    <row r="93" spans="1:16" x14ac:dyDescent="0.2">
      <c r="A93" s="281" t="s">
        <v>50227</v>
      </c>
      <c r="B93" s="278">
        <v>4.4881087558500002E-4</v>
      </c>
      <c r="C93" s="279">
        <v>3.9234311437799999E-2</v>
      </c>
      <c r="D93" s="279">
        <v>0.34138048282899996</v>
      </c>
      <c r="E93" s="280">
        <v>5.7819519413300005E-2</v>
      </c>
      <c r="F93" s="278">
        <v>0</v>
      </c>
      <c r="G93" s="280">
        <v>0</v>
      </c>
      <c r="H93" s="278">
        <v>0</v>
      </c>
      <c r="I93" s="279">
        <v>0</v>
      </c>
      <c r="J93" s="279">
        <v>0</v>
      </c>
      <c r="K93" s="279">
        <v>0</v>
      </c>
      <c r="L93" s="279">
        <v>0</v>
      </c>
      <c r="M93" s="279">
        <v>0</v>
      </c>
      <c r="N93" s="279">
        <v>0</v>
      </c>
      <c r="O93" s="279">
        <v>0</v>
      </c>
      <c r="P93" s="280">
        <v>0</v>
      </c>
    </row>
    <row r="94" spans="1:16" x14ac:dyDescent="0.2">
      <c r="A94" s="281" t="s">
        <v>50228</v>
      </c>
      <c r="B94" s="278">
        <v>0</v>
      </c>
      <c r="C94" s="279">
        <v>1.78963525857E-2</v>
      </c>
      <c r="D94" s="279">
        <v>4.2162529751800001E-2</v>
      </c>
      <c r="E94" s="280">
        <v>2.66274102561E-3</v>
      </c>
      <c r="F94" s="278">
        <v>9.2493247992900002E-4</v>
      </c>
      <c r="G94" s="280">
        <v>0</v>
      </c>
      <c r="H94" s="278">
        <v>0</v>
      </c>
      <c r="I94" s="279">
        <v>0</v>
      </c>
      <c r="J94" s="279">
        <v>0</v>
      </c>
      <c r="K94" s="279">
        <v>0</v>
      </c>
      <c r="L94" s="279">
        <v>0</v>
      </c>
      <c r="M94" s="279">
        <v>0</v>
      </c>
      <c r="N94" s="279">
        <v>0</v>
      </c>
      <c r="O94" s="279">
        <v>0</v>
      </c>
      <c r="P94" s="280">
        <v>0</v>
      </c>
    </row>
    <row r="95" spans="1:16" x14ac:dyDescent="0.2">
      <c r="A95" s="281" t="s">
        <v>50229</v>
      </c>
      <c r="B95" s="278">
        <v>2.9850411335200002</v>
      </c>
      <c r="C95" s="279">
        <v>2.6734397478000003</v>
      </c>
      <c r="D95" s="279">
        <v>2.5202312138699998</v>
      </c>
      <c r="E95" s="280">
        <v>2.6338312659100001</v>
      </c>
      <c r="F95" s="278">
        <v>0.39772096636900001</v>
      </c>
      <c r="G95" s="280">
        <v>0.49025222789899997</v>
      </c>
      <c r="H95" s="278">
        <v>57.287398793699992</v>
      </c>
      <c r="I95" s="279">
        <v>0</v>
      </c>
      <c r="J95" s="279">
        <v>1.2273772064899999E-2</v>
      </c>
      <c r="K95" s="279">
        <v>2.35201881615E-3</v>
      </c>
      <c r="L95" s="279">
        <v>4.4016409317400003E-3</v>
      </c>
      <c r="M95" s="279">
        <v>9.7667695433099997E-4</v>
      </c>
      <c r="N95" s="279">
        <v>2.7719885424500004E-2</v>
      </c>
      <c r="O95" s="279">
        <v>1.81051183169E-3</v>
      </c>
      <c r="P95" s="280">
        <v>3.5319464556899998E-3</v>
      </c>
    </row>
    <row r="96" spans="1:16" x14ac:dyDescent="0.2">
      <c r="A96" s="281" t="s">
        <v>50230</v>
      </c>
      <c r="B96" s="278">
        <v>0.11758844940299999</v>
      </c>
      <c r="C96" s="279">
        <v>0.38545990184500001</v>
      </c>
      <c r="D96" s="279">
        <v>0.68548112886799994</v>
      </c>
      <c r="E96" s="280">
        <v>0.424136606222</v>
      </c>
      <c r="F96" s="278">
        <v>4.2546894076699995E-2</v>
      </c>
      <c r="G96" s="280">
        <v>1.7563553335900001E-2</v>
      </c>
      <c r="H96" s="278">
        <v>1.08677932946E-3</v>
      </c>
      <c r="I96" s="279">
        <v>0</v>
      </c>
      <c r="J96" s="279">
        <v>0</v>
      </c>
      <c r="K96" s="279">
        <v>0</v>
      </c>
      <c r="L96" s="279">
        <v>0</v>
      </c>
      <c r="M96" s="279">
        <v>9.7667695433099997E-4</v>
      </c>
      <c r="N96" s="279">
        <v>0</v>
      </c>
      <c r="O96" s="279">
        <v>7.2420473267800003E-3</v>
      </c>
      <c r="P96" s="280">
        <v>0</v>
      </c>
    </row>
    <row r="97" spans="1:16" x14ac:dyDescent="0.2">
      <c r="A97" s="281" t="s">
        <v>50231</v>
      </c>
      <c r="B97" s="278">
        <v>0.40482740977800002</v>
      </c>
      <c r="C97" s="279">
        <v>6.6188971716899996</v>
      </c>
      <c r="D97" s="279">
        <v>2.5800748044899997</v>
      </c>
      <c r="E97" s="280">
        <v>0.45190519120399997</v>
      </c>
      <c r="F97" s="278">
        <v>10.456361685600001</v>
      </c>
      <c r="G97" s="280">
        <v>43.507976144099999</v>
      </c>
      <c r="H97" s="278">
        <v>2.1735586589100003E-3</v>
      </c>
      <c r="I97" s="279">
        <v>2.7126480162299998E-2</v>
      </c>
      <c r="J97" s="279">
        <v>3.3473923813299995E-3</v>
      </c>
      <c r="K97" s="279">
        <v>28.0846726774</v>
      </c>
      <c r="L97" s="279">
        <v>1.27823652658</v>
      </c>
      <c r="M97" s="279">
        <v>1.9533539086599998E-3</v>
      </c>
      <c r="N97" s="279">
        <v>50.295165446599995</v>
      </c>
      <c r="O97" s="279">
        <v>9.0525591584700001E-4</v>
      </c>
      <c r="P97" s="280">
        <v>1.7659732278499998E-3</v>
      </c>
    </row>
    <row r="98" spans="1:16" x14ac:dyDescent="0.2">
      <c r="A98" s="281" t="s">
        <v>50232</v>
      </c>
      <c r="B98" s="278">
        <v>5.8399271131099999</v>
      </c>
      <c r="C98" s="279">
        <v>1.30368045374</v>
      </c>
      <c r="D98" s="279">
        <v>8.6732403944199987</v>
      </c>
      <c r="E98" s="280">
        <v>2.9948228706600002</v>
      </c>
      <c r="F98" s="278">
        <v>0.85463761145400008</v>
      </c>
      <c r="G98" s="280">
        <v>1.6418104205299999</v>
      </c>
      <c r="H98" s="278">
        <v>0</v>
      </c>
      <c r="I98" s="279">
        <v>0</v>
      </c>
      <c r="J98" s="279">
        <v>0</v>
      </c>
      <c r="K98" s="279">
        <v>0</v>
      </c>
      <c r="L98" s="279">
        <v>0</v>
      </c>
      <c r="M98" s="279">
        <v>0</v>
      </c>
      <c r="N98" s="279">
        <v>0</v>
      </c>
      <c r="O98" s="279">
        <v>0</v>
      </c>
      <c r="P98" s="280">
        <v>0</v>
      </c>
    </row>
    <row r="99" spans="1:16" x14ac:dyDescent="0.2">
      <c r="A99" s="281" t="s">
        <v>50233</v>
      </c>
      <c r="B99" s="278">
        <v>2.6928652535099999E-3</v>
      </c>
      <c r="C99" s="279">
        <v>8.2598550395399997E-3</v>
      </c>
      <c r="D99" s="279">
        <v>8.1604896293799994E-3</v>
      </c>
      <c r="E99" s="280">
        <v>1.5215663003500001E-3</v>
      </c>
      <c r="F99" s="278">
        <v>3.4222501757399999E-2</v>
      </c>
      <c r="G99" s="280">
        <v>0.24741701221000001</v>
      </c>
      <c r="H99" s="278">
        <v>0</v>
      </c>
      <c r="I99" s="279">
        <v>0</v>
      </c>
      <c r="J99" s="279">
        <v>0</v>
      </c>
      <c r="K99" s="279">
        <v>0</v>
      </c>
      <c r="L99" s="279">
        <v>0</v>
      </c>
      <c r="M99" s="279">
        <v>0</v>
      </c>
      <c r="N99" s="279">
        <v>0</v>
      </c>
      <c r="O99" s="279">
        <v>0</v>
      </c>
      <c r="P99" s="280">
        <v>0</v>
      </c>
    </row>
    <row r="100" spans="1:16" x14ac:dyDescent="0.2">
      <c r="A100" s="281" t="s">
        <v>50234</v>
      </c>
      <c r="B100" s="278">
        <v>0</v>
      </c>
      <c r="C100" s="279">
        <v>0</v>
      </c>
      <c r="D100" s="279">
        <v>0</v>
      </c>
      <c r="E100" s="280">
        <v>0</v>
      </c>
      <c r="F100" s="278">
        <v>0.205335010544</v>
      </c>
      <c r="G100" s="280">
        <v>0</v>
      </c>
      <c r="H100" s="278">
        <v>0</v>
      </c>
      <c r="I100" s="279">
        <v>0</v>
      </c>
      <c r="J100" s="279">
        <v>0</v>
      </c>
      <c r="K100" s="279">
        <v>0</v>
      </c>
      <c r="L100" s="279">
        <v>0</v>
      </c>
      <c r="M100" s="279">
        <v>0</v>
      </c>
      <c r="N100" s="279">
        <v>0</v>
      </c>
      <c r="O100" s="279">
        <v>0</v>
      </c>
      <c r="P100" s="280">
        <v>0</v>
      </c>
    </row>
    <row r="101" spans="1:16" x14ac:dyDescent="0.2">
      <c r="A101" s="281" t="s">
        <v>50235</v>
      </c>
      <c r="B101" s="278">
        <v>4.4881087558500002E-4</v>
      </c>
      <c r="C101" s="279">
        <v>2.6851412091100002</v>
      </c>
      <c r="D101" s="279">
        <v>5.4403264195900004E-3</v>
      </c>
      <c r="E101" s="280">
        <v>4.9450904761399999E-3</v>
      </c>
      <c r="F101" s="278">
        <v>9.2493247992900002E-4</v>
      </c>
      <c r="G101" s="280">
        <v>0</v>
      </c>
      <c r="H101" s="278">
        <v>0</v>
      </c>
      <c r="I101" s="279">
        <v>1.1794121809700002E-3</v>
      </c>
      <c r="J101" s="279">
        <v>0</v>
      </c>
      <c r="K101" s="279">
        <v>0</v>
      </c>
      <c r="L101" s="279">
        <v>0</v>
      </c>
      <c r="M101" s="279">
        <v>0</v>
      </c>
      <c r="N101" s="279">
        <v>0</v>
      </c>
      <c r="O101" s="279">
        <v>0</v>
      </c>
      <c r="P101" s="280">
        <v>0</v>
      </c>
    </row>
    <row r="102" spans="1:16" x14ac:dyDescent="0.2">
      <c r="A102" s="281" t="s">
        <v>50236</v>
      </c>
      <c r="B102" s="278">
        <v>14.145621176699999</v>
      </c>
      <c r="C102" s="279">
        <v>0.84181689278000005</v>
      </c>
      <c r="D102" s="279">
        <v>4.13736824209</v>
      </c>
      <c r="E102" s="280">
        <v>13.032595754099999</v>
      </c>
      <c r="F102" s="278">
        <v>1.5723852158800001E-2</v>
      </c>
      <c r="G102" s="280">
        <v>5.6508823776500003E-2</v>
      </c>
      <c r="H102" s="278">
        <v>2.1735586589100003E-3</v>
      </c>
      <c r="I102" s="279">
        <v>2.3588243619400004E-3</v>
      </c>
      <c r="J102" s="279">
        <v>1.11579746044E-2</v>
      </c>
      <c r="K102" s="279">
        <v>3.92003136025E-3</v>
      </c>
      <c r="L102" s="279">
        <v>4.4016409317400003E-3</v>
      </c>
      <c r="M102" s="279">
        <v>2.9300308629900003E-3</v>
      </c>
      <c r="N102" s="279">
        <v>7.1866369619000003E-3</v>
      </c>
      <c r="O102" s="279">
        <v>33.701772491100002</v>
      </c>
      <c r="P102" s="280">
        <v>3.5319464556899998E-3</v>
      </c>
    </row>
    <row r="103" spans="1:16" x14ac:dyDescent="0.2">
      <c r="A103" s="281" t="s">
        <v>50237</v>
      </c>
      <c r="B103" s="278">
        <v>0</v>
      </c>
      <c r="C103" s="279">
        <v>2.7532850131799999E-3</v>
      </c>
      <c r="D103" s="279">
        <v>2.7201632097899999E-3</v>
      </c>
      <c r="E103" s="280">
        <v>0</v>
      </c>
      <c r="F103" s="278">
        <v>0</v>
      </c>
      <c r="G103" s="280">
        <v>0</v>
      </c>
      <c r="H103" s="278">
        <v>0</v>
      </c>
      <c r="I103" s="279">
        <v>0</v>
      </c>
      <c r="J103" s="279">
        <v>0</v>
      </c>
      <c r="K103" s="279">
        <v>0</v>
      </c>
      <c r="L103" s="279">
        <v>0</v>
      </c>
      <c r="M103" s="279">
        <v>0</v>
      </c>
      <c r="N103" s="279">
        <v>0</v>
      </c>
      <c r="O103" s="279">
        <v>0</v>
      </c>
      <c r="P103" s="280">
        <v>0</v>
      </c>
    </row>
    <row r="104" spans="1:16" x14ac:dyDescent="0.2">
      <c r="A104" s="281" t="s">
        <v>50238</v>
      </c>
      <c r="B104" s="278">
        <v>1.32085040685</v>
      </c>
      <c r="C104" s="279">
        <v>6.8143804076200007E-2</v>
      </c>
      <c r="D104" s="279">
        <v>0.43250595035700001</v>
      </c>
      <c r="E104" s="280">
        <v>2.3576669823899996</v>
      </c>
      <c r="F104" s="278">
        <v>1.84986495986E-3</v>
      </c>
      <c r="G104" s="280">
        <v>6.8726947836199991E-3</v>
      </c>
      <c r="H104" s="278">
        <v>0</v>
      </c>
      <c r="I104" s="279">
        <v>0</v>
      </c>
      <c r="J104" s="279">
        <v>0</v>
      </c>
      <c r="K104" s="279">
        <v>0</v>
      </c>
      <c r="L104" s="279">
        <v>0</v>
      </c>
      <c r="M104" s="279">
        <v>0</v>
      </c>
      <c r="N104" s="279">
        <v>4.7226471463900001E-2</v>
      </c>
      <c r="O104" s="279">
        <v>0.77942534354500004</v>
      </c>
      <c r="P104" s="280">
        <v>0</v>
      </c>
    </row>
    <row r="105" spans="1:16" x14ac:dyDescent="0.2">
      <c r="A105" s="282" t="s">
        <v>50239</v>
      </c>
      <c r="B105" s="283">
        <v>1.2566704516399999E-2</v>
      </c>
      <c r="C105" s="284">
        <v>2.8909492638399998E-2</v>
      </c>
      <c r="D105" s="284">
        <v>3.26419585175E-2</v>
      </c>
      <c r="E105" s="285">
        <v>1.10313556775E-2</v>
      </c>
      <c r="F105" s="283">
        <v>0</v>
      </c>
      <c r="G105" s="285">
        <v>6.7963315082500003E-2</v>
      </c>
      <c r="H105" s="283">
        <v>0</v>
      </c>
      <c r="I105" s="284">
        <v>0</v>
      </c>
      <c r="J105" s="284">
        <v>0</v>
      </c>
      <c r="K105" s="284">
        <v>0</v>
      </c>
      <c r="L105" s="284">
        <v>0</v>
      </c>
      <c r="M105" s="284">
        <v>0</v>
      </c>
      <c r="N105" s="284">
        <v>0</v>
      </c>
      <c r="O105" s="284">
        <v>0</v>
      </c>
      <c r="P105" s="285">
        <v>0</v>
      </c>
    </row>
    <row r="106" spans="1:16" customFormat="1" x14ac:dyDescent="0.2"/>
    <row r="107" spans="1:16" customFormat="1" x14ac:dyDescent="0.2">
      <c r="F107" s="288"/>
    </row>
    <row r="108" spans="1:16" customFormat="1" x14ac:dyDescent="0.2"/>
    <row r="109" spans="1:16" customFormat="1" x14ac:dyDescent="0.2"/>
    <row r="110" spans="1:16" customFormat="1" x14ac:dyDescent="0.2"/>
    <row r="111" spans="1:16" customFormat="1" x14ac:dyDescent="0.2"/>
    <row r="112" spans="1:16"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sheetData>
  <sortState xmlns:xlrd2="http://schemas.microsoft.com/office/spreadsheetml/2017/richdata2" ref="A4:P11">
    <sortCondition ref="A4:A11"/>
  </sortState>
  <mergeCells count="3">
    <mergeCell ref="B2:E2"/>
    <mergeCell ref="F2:G2"/>
    <mergeCell ref="H2:P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6"/>
  <sheetViews>
    <sheetView workbookViewId="0">
      <selection activeCell="P21" sqref="P21"/>
    </sheetView>
  </sheetViews>
  <sheetFormatPr baseColWidth="10" defaultRowHeight="16" x14ac:dyDescent="0.2"/>
  <cols>
    <col min="1" max="1" width="10.83203125" style="75"/>
    <col min="2" max="2" width="17.5" style="75" customWidth="1"/>
    <col min="3" max="3" width="15.1640625" style="75" bestFit="1" customWidth="1"/>
    <col min="4" max="6" width="10.83203125" style="75"/>
    <col min="7" max="7" width="13.83203125" style="249" customWidth="1"/>
    <col min="8" max="8" width="10.83203125" style="75"/>
    <col min="9" max="9" width="13.33203125" style="249" customWidth="1"/>
    <col min="10" max="10" width="14" style="234" customWidth="1"/>
    <col min="11" max="11" width="21.1640625" style="257" customWidth="1"/>
    <col min="12" max="16384" width="10.83203125" style="75"/>
  </cols>
  <sheetData>
    <row r="1" spans="1:13" ht="17" thickBot="1" x14ac:dyDescent="0.25">
      <c r="A1" s="75" t="s">
        <v>50261</v>
      </c>
      <c r="H1" s="298" t="s">
        <v>47751</v>
      </c>
      <c r="I1" s="299"/>
      <c r="J1" s="298" t="s">
        <v>47752</v>
      </c>
      <c r="K1" s="299"/>
    </row>
    <row r="2" spans="1:13" ht="53" customHeight="1" thickBot="1" x14ac:dyDescent="0.25">
      <c r="A2" s="150" t="s">
        <v>0</v>
      </c>
      <c r="B2" s="150" t="s">
        <v>47722</v>
      </c>
      <c r="C2" s="150" t="s">
        <v>47030</v>
      </c>
      <c r="D2" s="112" t="s">
        <v>1</v>
      </c>
      <c r="E2" s="112" t="s">
        <v>2</v>
      </c>
      <c r="F2" s="112" t="s">
        <v>3</v>
      </c>
      <c r="G2" s="264" t="s">
        <v>4</v>
      </c>
      <c r="H2" s="151" t="s">
        <v>47473</v>
      </c>
      <c r="I2" s="238" t="s">
        <v>47750</v>
      </c>
      <c r="J2" s="225" t="s">
        <v>47473</v>
      </c>
      <c r="K2" s="238" t="s">
        <v>47750</v>
      </c>
    </row>
    <row r="3" spans="1:13" x14ac:dyDescent="0.2">
      <c r="A3" s="300" t="s">
        <v>6</v>
      </c>
      <c r="B3" s="306">
        <v>346</v>
      </c>
      <c r="C3" s="152" t="s">
        <v>47723</v>
      </c>
      <c r="D3" s="153">
        <v>61</v>
      </c>
      <c r="E3" s="154">
        <v>464187</v>
      </c>
      <c r="F3" s="155">
        <v>473</v>
      </c>
      <c r="G3" s="265">
        <v>46.8</v>
      </c>
      <c r="H3" s="211">
        <v>25.64</v>
      </c>
      <c r="I3" s="239">
        <v>0</v>
      </c>
      <c r="J3" s="230">
        <v>49.49</v>
      </c>
      <c r="K3" s="254">
        <v>0</v>
      </c>
    </row>
    <row r="4" spans="1:13" x14ac:dyDescent="0.2">
      <c r="A4" s="301"/>
      <c r="B4" s="307"/>
      <c r="C4" s="202" t="s">
        <v>47724</v>
      </c>
      <c r="D4" s="157">
        <v>22</v>
      </c>
      <c r="E4" s="158">
        <v>978051</v>
      </c>
      <c r="F4" s="159">
        <v>957</v>
      </c>
      <c r="G4" s="266">
        <v>47.6</v>
      </c>
      <c r="H4" s="212">
        <v>63.58</v>
      </c>
      <c r="I4" s="240">
        <v>2.78</v>
      </c>
      <c r="J4" s="231">
        <v>95.45</v>
      </c>
      <c r="K4" s="255">
        <v>0</v>
      </c>
    </row>
    <row r="5" spans="1:13" ht="17" thickBot="1" x14ac:dyDescent="0.25">
      <c r="A5" s="301"/>
      <c r="B5" s="308"/>
      <c r="C5" s="160" t="s">
        <v>47725</v>
      </c>
      <c r="D5" s="161">
        <v>77</v>
      </c>
      <c r="E5" s="162">
        <v>754164</v>
      </c>
      <c r="F5" s="163">
        <v>730</v>
      </c>
      <c r="G5" s="267">
        <v>47.5</v>
      </c>
      <c r="H5" s="213">
        <v>43.25</v>
      </c>
      <c r="I5" s="241">
        <v>6.93</v>
      </c>
      <c r="J5" s="232">
        <v>71.209999999999994</v>
      </c>
      <c r="K5" s="256">
        <v>0</v>
      </c>
    </row>
    <row r="6" spans="1:13" x14ac:dyDescent="0.2">
      <c r="A6" s="301"/>
      <c r="B6" s="306">
        <v>348</v>
      </c>
      <c r="C6" s="152" t="s">
        <v>47726</v>
      </c>
      <c r="D6" s="153">
        <v>50</v>
      </c>
      <c r="E6" s="154">
        <v>498828</v>
      </c>
      <c r="F6" s="155">
        <v>497</v>
      </c>
      <c r="G6" s="265">
        <v>40.799999999999997</v>
      </c>
      <c r="H6" s="211">
        <v>34.26</v>
      </c>
      <c r="I6" s="242">
        <v>1.72</v>
      </c>
      <c r="J6" s="230">
        <v>33.840000000000003</v>
      </c>
      <c r="K6" s="254">
        <v>0</v>
      </c>
      <c r="L6" s="164"/>
      <c r="M6" s="165"/>
    </row>
    <row r="7" spans="1:13" x14ac:dyDescent="0.2">
      <c r="A7" s="301"/>
      <c r="B7" s="309"/>
      <c r="C7" s="203" t="s">
        <v>47727</v>
      </c>
      <c r="D7" s="157">
        <v>19</v>
      </c>
      <c r="E7" s="158">
        <v>890301</v>
      </c>
      <c r="F7" s="159">
        <v>867</v>
      </c>
      <c r="G7" s="266">
        <v>39.6</v>
      </c>
      <c r="H7" s="214">
        <v>63.82</v>
      </c>
      <c r="I7" s="243">
        <v>1.71</v>
      </c>
      <c r="J7" s="231">
        <v>93.18</v>
      </c>
      <c r="K7" s="255">
        <v>0</v>
      </c>
    </row>
    <row r="8" spans="1:13" x14ac:dyDescent="0.2">
      <c r="A8" s="301"/>
      <c r="B8" s="309"/>
      <c r="C8" s="166" t="s">
        <v>47728</v>
      </c>
      <c r="D8" s="157">
        <v>16</v>
      </c>
      <c r="E8" s="158">
        <v>252833</v>
      </c>
      <c r="F8" s="159">
        <v>251</v>
      </c>
      <c r="G8" s="266">
        <v>37.799999999999997</v>
      </c>
      <c r="H8" s="212">
        <v>28.45</v>
      </c>
      <c r="I8" s="243">
        <v>0</v>
      </c>
      <c r="J8" s="231">
        <v>36.36</v>
      </c>
      <c r="K8" s="255">
        <v>0</v>
      </c>
    </row>
    <row r="9" spans="1:13" ht="17" thickBot="1" x14ac:dyDescent="0.25">
      <c r="A9" s="301"/>
      <c r="B9" s="310"/>
      <c r="C9" s="167" t="s">
        <v>47729</v>
      </c>
      <c r="D9" s="161">
        <v>17</v>
      </c>
      <c r="E9" s="162">
        <v>260853</v>
      </c>
      <c r="F9" s="163">
        <v>257</v>
      </c>
      <c r="G9" s="267">
        <v>37.799999999999997</v>
      </c>
      <c r="H9" s="213">
        <v>31.9</v>
      </c>
      <c r="I9" s="241">
        <v>0</v>
      </c>
      <c r="J9" s="232">
        <v>36.36</v>
      </c>
      <c r="K9" s="256">
        <v>0</v>
      </c>
    </row>
    <row r="10" spans="1:13" ht="17" thickBot="1" x14ac:dyDescent="0.25">
      <c r="A10" s="301"/>
      <c r="B10" s="168">
        <v>349</v>
      </c>
      <c r="C10" s="204" t="s">
        <v>47730</v>
      </c>
      <c r="D10" s="169">
        <v>145</v>
      </c>
      <c r="E10" s="170">
        <v>993263</v>
      </c>
      <c r="F10" s="171">
        <v>974</v>
      </c>
      <c r="G10" s="268">
        <v>47.4</v>
      </c>
      <c r="H10" s="215">
        <v>64.22</v>
      </c>
      <c r="I10" s="244">
        <v>12.56</v>
      </c>
      <c r="J10" s="233">
        <v>68.94</v>
      </c>
      <c r="K10" s="246">
        <v>0</v>
      </c>
    </row>
    <row r="11" spans="1:13" x14ac:dyDescent="0.2">
      <c r="A11" s="301"/>
      <c r="B11" s="306">
        <v>352</v>
      </c>
      <c r="C11" s="152" t="s">
        <v>47731</v>
      </c>
      <c r="D11" s="153">
        <v>110</v>
      </c>
      <c r="E11" s="154">
        <v>855040</v>
      </c>
      <c r="F11" s="155">
        <v>869</v>
      </c>
      <c r="G11" s="265">
        <v>42.5</v>
      </c>
      <c r="H11" s="216">
        <v>45.98</v>
      </c>
      <c r="I11" s="242">
        <v>2.56</v>
      </c>
      <c r="J11" s="230">
        <v>64.39</v>
      </c>
      <c r="K11" s="254">
        <v>0</v>
      </c>
    </row>
    <row r="12" spans="1:13" x14ac:dyDescent="0.2">
      <c r="A12" s="301"/>
      <c r="B12" s="309"/>
      <c r="C12" s="166" t="s">
        <v>47732</v>
      </c>
      <c r="D12" s="157">
        <v>53</v>
      </c>
      <c r="E12" s="158">
        <v>720049</v>
      </c>
      <c r="F12" s="159">
        <v>721</v>
      </c>
      <c r="G12" s="266">
        <v>43.9</v>
      </c>
      <c r="H12" s="214">
        <v>50</v>
      </c>
      <c r="I12" s="243">
        <v>1.72</v>
      </c>
      <c r="J12" s="231">
        <v>55.05</v>
      </c>
      <c r="K12" s="255">
        <v>0</v>
      </c>
    </row>
    <row r="13" spans="1:13" x14ac:dyDescent="0.2">
      <c r="A13" s="301"/>
      <c r="B13" s="309"/>
      <c r="C13" s="156" t="s">
        <v>47733</v>
      </c>
      <c r="D13" s="173">
        <v>38</v>
      </c>
      <c r="E13" s="174">
        <v>635951</v>
      </c>
      <c r="F13" s="175">
        <v>638</v>
      </c>
      <c r="G13" s="269">
        <v>43.3</v>
      </c>
      <c r="H13" s="217">
        <v>53.94</v>
      </c>
      <c r="I13" s="240">
        <v>0.09</v>
      </c>
      <c r="J13" s="231">
        <v>77.27</v>
      </c>
      <c r="K13" s="255">
        <v>0</v>
      </c>
    </row>
    <row r="14" spans="1:13" x14ac:dyDescent="0.2">
      <c r="A14" s="301"/>
      <c r="B14" s="309"/>
      <c r="C14" s="166" t="s">
        <v>47734</v>
      </c>
      <c r="D14" s="173">
        <v>56</v>
      </c>
      <c r="E14" s="174">
        <v>543054</v>
      </c>
      <c r="F14" s="175">
        <v>559</v>
      </c>
      <c r="G14" s="269">
        <v>43.5</v>
      </c>
      <c r="H14" s="217">
        <v>51.28</v>
      </c>
      <c r="I14" s="240">
        <v>0</v>
      </c>
      <c r="J14" s="231">
        <v>75</v>
      </c>
      <c r="K14" s="255">
        <v>0</v>
      </c>
    </row>
    <row r="15" spans="1:13" x14ac:dyDescent="0.2">
      <c r="A15" s="301"/>
      <c r="B15" s="309"/>
      <c r="C15" s="156" t="s">
        <v>47735</v>
      </c>
      <c r="D15" s="173">
        <v>46</v>
      </c>
      <c r="E15" s="174">
        <v>640436</v>
      </c>
      <c r="F15" s="175">
        <v>647</v>
      </c>
      <c r="G15" s="269">
        <v>43.4</v>
      </c>
      <c r="H15" s="217">
        <v>52.56</v>
      </c>
      <c r="I15" s="240">
        <v>0.85</v>
      </c>
      <c r="J15" s="231">
        <v>92.68</v>
      </c>
      <c r="K15" s="255">
        <v>0</v>
      </c>
    </row>
    <row r="16" spans="1:13" x14ac:dyDescent="0.2">
      <c r="A16" s="301"/>
      <c r="B16" s="309"/>
      <c r="C16" s="166" t="s">
        <v>47736</v>
      </c>
      <c r="D16" s="173">
        <v>57</v>
      </c>
      <c r="E16" s="174">
        <v>322648</v>
      </c>
      <c r="F16" s="175">
        <v>338</v>
      </c>
      <c r="G16" s="269">
        <v>43.5</v>
      </c>
      <c r="H16" s="218">
        <v>29.52</v>
      </c>
      <c r="I16" s="240">
        <v>0</v>
      </c>
      <c r="J16" s="231">
        <v>40.659999999999997</v>
      </c>
      <c r="K16" s="255">
        <v>0</v>
      </c>
    </row>
    <row r="17" spans="1:11" x14ac:dyDescent="0.2">
      <c r="A17" s="301"/>
      <c r="B17" s="309"/>
      <c r="C17" s="156" t="s">
        <v>47737</v>
      </c>
      <c r="D17" s="173">
        <v>45</v>
      </c>
      <c r="E17" s="174">
        <v>605890</v>
      </c>
      <c r="F17" s="175">
        <v>598</v>
      </c>
      <c r="G17" s="269">
        <v>43.5</v>
      </c>
      <c r="H17" s="218">
        <v>49.71</v>
      </c>
      <c r="I17" s="240">
        <v>0</v>
      </c>
      <c r="J17" s="231">
        <v>57.07</v>
      </c>
      <c r="K17" s="255">
        <v>0</v>
      </c>
    </row>
    <row r="18" spans="1:11" ht="17" thickBot="1" x14ac:dyDescent="0.25">
      <c r="A18" s="301"/>
      <c r="B18" s="310"/>
      <c r="C18" s="205" t="s">
        <v>47738</v>
      </c>
      <c r="D18" s="176">
        <v>28</v>
      </c>
      <c r="E18" s="177">
        <v>703325</v>
      </c>
      <c r="F18" s="178">
        <v>706</v>
      </c>
      <c r="G18" s="270">
        <v>43.3</v>
      </c>
      <c r="H18" s="219">
        <v>62.82</v>
      </c>
      <c r="I18" s="245">
        <v>0</v>
      </c>
      <c r="J18" s="232">
        <v>86.36</v>
      </c>
      <c r="K18" s="256">
        <v>0</v>
      </c>
    </row>
    <row r="19" spans="1:11" ht="18" thickBot="1" x14ac:dyDescent="0.25">
      <c r="A19" s="302"/>
      <c r="B19" s="179" t="s">
        <v>47745</v>
      </c>
      <c r="C19" s="206" t="s">
        <v>47746</v>
      </c>
      <c r="D19" s="172">
        <v>65</v>
      </c>
      <c r="E19" s="181">
        <v>628606</v>
      </c>
      <c r="F19" s="182">
        <v>663</v>
      </c>
      <c r="G19" s="271">
        <v>46.3</v>
      </c>
      <c r="H19" s="220">
        <v>37.89</v>
      </c>
      <c r="I19" s="246">
        <v>0.85</v>
      </c>
      <c r="J19" s="233">
        <v>46.72</v>
      </c>
      <c r="K19" s="246">
        <v>0</v>
      </c>
    </row>
    <row r="20" spans="1:11" ht="17" thickBot="1" x14ac:dyDescent="0.25">
      <c r="H20" s="221"/>
      <c r="I20" s="247"/>
    </row>
    <row r="21" spans="1:11" ht="18" thickBot="1" x14ac:dyDescent="0.25">
      <c r="A21" s="183" t="s">
        <v>7</v>
      </c>
      <c r="B21" s="168">
        <v>350</v>
      </c>
      <c r="C21" s="208" t="s">
        <v>47739</v>
      </c>
      <c r="D21" s="182">
        <v>38</v>
      </c>
      <c r="E21" s="181">
        <v>523632</v>
      </c>
      <c r="F21" s="182">
        <v>493</v>
      </c>
      <c r="G21" s="271">
        <v>34</v>
      </c>
      <c r="H21" s="222">
        <v>58.46</v>
      </c>
      <c r="I21" s="246">
        <v>0</v>
      </c>
      <c r="J21" s="233">
        <v>64.14</v>
      </c>
      <c r="K21" s="246">
        <v>0</v>
      </c>
    </row>
    <row r="22" spans="1:11" ht="17" thickBot="1" x14ac:dyDescent="0.25">
      <c r="H22" s="221"/>
      <c r="I22" s="247"/>
    </row>
    <row r="23" spans="1:11" x14ac:dyDescent="0.2">
      <c r="A23" s="300" t="s">
        <v>8</v>
      </c>
      <c r="B23" s="303">
        <v>351</v>
      </c>
      <c r="C23" s="184" t="s">
        <v>47740</v>
      </c>
      <c r="D23" s="185">
        <v>71</v>
      </c>
      <c r="E23" s="186">
        <v>807401</v>
      </c>
      <c r="F23" s="185">
        <v>773</v>
      </c>
      <c r="G23" s="272">
        <v>41.7</v>
      </c>
      <c r="H23" s="223">
        <v>73.12</v>
      </c>
      <c r="I23" s="248">
        <v>15.23</v>
      </c>
      <c r="J23" s="230">
        <v>76.77</v>
      </c>
      <c r="K23" s="254">
        <v>4.55</v>
      </c>
    </row>
    <row r="24" spans="1:11" x14ac:dyDescent="0.2">
      <c r="A24" s="301"/>
      <c r="B24" s="304"/>
      <c r="C24" s="187" t="s">
        <v>47741</v>
      </c>
      <c r="D24" s="175">
        <v>40</v>
      </c>
      <c r="E24" s="174">
        <v>307085</v>
      </c>
      <c r="F24" s="175">
        <v>282</v>
      </c>
      <c r="G24" s="269">
        <v>42.1</v>
      </c>
      <c r="H24" s="218">
        <v>31.03</v>
      </c>
      <c r="I24" s="240">
        <v>0</v>
      </c>
      <c r="J24" s="231">
        <v>22.73</v>
      </c>
      <c r="K24" s="255">
        <v>0</v>
      </c>
    </row>
    <row r="25" spans="1:11" x14ac:dyDescent="0.2">
      <c r="A25" s="301"/>
      <c r="B25" s="304"/>
      <c r="C25" s="209" t="s">
        <v>47742</v>
      </c>
      <c r="D25" s="175">
        <v>53</v>
      </c>
      <c r="E25" s="174">
        <v>620127</v>
      </c>
      <c r="F25" s="175">
        <v>573</v>
      </c>
      <c r="G25" s="269">
        <v>41.1</v>
      </c>
      <c r="H25" s="217">
        <v>64.81</v>
      </c>
      <c r="I25" s="240">
        <v>0</v>
      </c>
      <c r="J25" s="231">
        <v>77.53</v>
      </c>
      <c r="K25" s="255">
        <v>0</v>
      </c>
    </row>
    <row r="26" spans="1:11" ht="17" thickBot="1" x14ac:dyDescent="0.25">
      <c r="A26" s="302"/>
      <c r="B26" s="305"/>
      <c r="C26" s="180" t="s">
        <v>47743</v>
      </c>
      <c r="D26" s="178">
        <v>58</v>
      </c>
      <c r="E26" s="177">
        <v>622110</v>
      </c>
      <c r="F26" s="178">
        <v>578</v>
      </c>
      <c r="G26" s="270">
        <v>41.7</v>
      </c>
      <c r="H26" s="219">
        <v>51</v>
      </c>
      <c r="I26" s="245">
        <v>0.95</v>
      </c>
      <c r="J26" s="232">
        <v>63.64</v>
      </c>
      <c r="K26" s="256">
        <v>0</v>
      </c>
    </row>
    <row r="27" spans="1:11" ht="17" thickBot="1" x14ac:dyDescent="0.25">
      <c r="H27" s="221"/>
      <c r="I27" s="247"/>
    </row>
    <row r="28" spans="1:11" ht="18" thickBot="1" x14ac:dyDescent="0.25">
      <c r="A28" s="183" t="s">
        <v>9</v>
      </c>
      <c r="B28" s="188">
        <v>356</v>
      </c>
      <c r="C28" s="207" t="s">
        <v>47744</v>
      </c>
      <c r="D28" s="182">
        <v>68</v>
      </c>
      <c r="E28" s="181">
        <v>648185</v>
      </c>
      <c r="F28" s="182">
        <v>617</v>
      </c>
      <c r="G28" s="271">
        <v>48</v>
      </c>
      <c r="H28" s="222">
        <v>51.96</v>
      </c>
      <c r="I28" s="246">
        <v>12.07</v>
      </c>
      <c r="J28" s="233">
        <v>43.43</v>
      </c>
      <c r="K28" s="246">
        <v>0</v>
      </c>
    </row>
    <row r="29" spans="1:11" ht="17" thickBot="1" x14ac:dyDescent="0.25">
      <c r="E29" s="142"/>
      <c r="H29" s="224"/>
    </row>
    <row r="30" spans="1:11" ht="35" thickBot="1" x14ac:dyDescent="0.25">
      <c r="B30" s="201" t="s">
        <v>50133</v>
      </c>
      <c r="C30" s="200" t="s">
        <v>64</v>
      </c>
      <c r="D30" s="112" t="s">
        <v>1</v>
      </c>
      <c r="E30" s="112" t="s">
        <v>2</v>
      </c>
      <c r="F30" s="112" t="s">
        <v>3</v>
      </c>
      <c r="G30" s="264" t="s">
        <v>4</v>
      </c>
      <c r="H30" s="225" t="s">
        <v>47473</v>
      </c>
      <c r="I30" s="238" t="s">
        <v>47750</v>
      </c>
      <c r="J30" s="225" t="s">
        <v>47473</v>
      </c>
      <c r="K30" s="238" t="s">
        <v>47750</v>
      </c>
    </row>
    <row r="31" spans="1:11" x14ac:dyDescent="0.2">
      <c r="B31" s="197" t="s">
        <v>47039</v>
      </c>
      <c r="C31" s="198" t="s">
        <v>47020</v>
      </c>
      <c r="D31" s="198">
        <v>1</v>
      </c>
      <c r="E31" s="199">
        <v>705138</v>
      </c>
      <c r="F31" s="198">
        <v>692</v>
      </c>
      <c r="G31" s="258">
        <v>51.4</v>
      </c>
      <c r="H31" s="226">
        <v>61.54</v>
      </c>
      <c r="I31" s="250">
        <v>0</v>
      </c>
      <c r="J31" s="235">
        <v>95.45</v>
      </c>
      <c r="K31" s="261">
        <v>0</v>
      </c>
    </row>
    <row r="32" spans="1:11" x14ac:dyDescent="0.2">
      <c r="B32" s="192" t="s">
        <v>47755</v>
      </c>
      <c r="C32" s="190" t="s">
        <v>50135</v>
      </c>
      <c r="D32" s="190">
        <v>1</v>
      </c>
      <c r="E32" s="191">
        <v>1013781</v>
      </c>
      <c r="F32" s="190">
        <v>1034</v>
      </c>
      <c r="G32" s="259">
        <v>48.5</v>
      </c>
      <c r="H32" s="227">
        <v>67.13</v>
      </c>
      <c r="I32" s="251">
        <v>0.93</v>
      </c>
      <c r="J32" s="236">
        <v>90.91</v>
      </c>
      <c r="K32" s="262">
        <v>0</v>
      </c>
    </row>
    <row r="33" spans="1:11" x14ac:dyDescent="0.2">
      <c r="B33" s="193" t="s">
        <v>47753</v>
      </c>
      <c r="C33" s="190" t="s">
        <v>50135</v>
      </c>
      <c r="D33" s="190">
        <v>1</v>
      </c>
      <c r="E33" s="191">
        <v>845464</v>
      </c>
      <c r="F33" s="190">
        <v>920</v>
      </c>
      <c r="G33" s="259">
        <v>49.4</v>
      </c>
      <c r="H33" s="228">
        <v>57.09</v>
      </c>
      <c r="I33" s="251">
        <v>0</v>
      </c>
      <c r="J33" s="236">
        <v>86.36</v>
      </c>
      <c r="K33" s="262">
        <v>0</v>
      </c>
    </row>
    <row r="34" spans="1:11" ht="17" thickBot="1" x14ac:dyDescent="0.25">
      <c r="B34" s="194" t="s">
        <v>47754</v>
      </c>
      <c r="C34" s="195" t="s">
        <v>50134</v>
      </c>
      <c r="D34" s="195">
        <v>1</v>
      </c>
      <c r="E34" s="196">
        <v>1038683</v>
      </c>
      <c r="F34" s="195">
        <v>1091</v>
      </c>
      <c r="G34" s="260">
        <v>46</v>
      </c>
      <c r="H34" s="229">
        <v>65.099999999999994</v>
      </c>
      <c r="I34" s="252">
        <v>0</v>
      </c>
      <c r="J34" s="237">
        <v>90.91</v>
      </c>
      <c r="K34" s="263">
        <v>0</v>
      </c>
    </row>
    <row r="36" spans="1:11" x14ac:dyDescent="0.2">
      <c r="A36" s="210" t="s">
        <v>50136</v>
      </c>
      <c r="B36" s="210"/>
      <c r="H36" s="127"/>
      <c r="I36" s="253"/>
    </row>
  </sheetData>
  <mergeCells count="8">
    <mergeCell ref="H1:I1"/>
    <mergeCell ref="J1:K1"/>
    <mergeCell ref="A23:A26"/>
    <mergeCell ref="B23:B26"/>
    <mergeCell ref="B3:B5"/>
    <mergeCell ref="B6:B9"/>
    <mergeCell ref="A3:A19"/>
    <mergeCell ref="B11:B18"/>
  </mergeCells>
  <phoneticPr fontId="24" type="noConversion"/>
  <pageMargins left="0.75" right="0.75" top="1" bottom="1" header="0.5" footer="0.5"/>
  <pageSetup scale="48" orientation="landscape" horizontalDpi="4294967292" verticalDpi="4294967292"/>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8"/>
  <sheetViews>
    <sheetView zoomScale="75" zoomScaleNormal="75" zoomScalePageLayoutView="75" workbookViewId="0">
      <selection activeCell="C40" sqref="C40"/>
    </sheetView>
  </sheetViews>
  <sheetFormatPr baseColWidth="10" defaultRowHeight="16" x14ac:dyDescent="0.2"/>
  <cols>
    <col min="1" max="1" width="16.83203125" style="75" customWidth="1"/>
    <col min="2" max="2" width="24.5" style="75" bestFit="1" customWidth="1"/>
    <col min="3" max="3" width="62.1640625" style="75" bestFit="1" customWidth="1"/>
    <col min="4" max="4" width="90.1640625" style="75" customWidth="1"/>
    <col min="5" max="5" width="12.33203125" style="75" bestFit="1" customWidth="1"/>
    <col min="6" max="6" width="17.33203125" style="75" bestFit="1" customWidth="1"/>
    <col min="7" max="7" width="13.5" style="75" bestFit="1" customWidth="1"/>
    <col min="8" max="8" width="10.83203125" style="75"/>
    <col min="9" max="9" width="20.5" style="75" customWidth="1"/>
    <col min="10" max="10" width="17.6640625" style="75" customWidth="1"/>
    <col min="11" max="16384" width="10.83203125" style="75"/>
  </cols>
  <sheetData>
    <row r="1" spans="1:10" ht="17" thickBot="1" x14ac:dyDescent="0.25">
      <c r="A1" s="75" t="s">
        <v>50255</v>
      </c>
      <c r="I1" s="311" t="s">
        <v>47751</v>
      </c>
      <c r="J1" s="311"/>
    </row>
    <row r="2" spans="1:10" ht="28" customHeight="1" thickBot="1" x14ac:dyDescent="0.25">
      <c r="A2" s="109" t="s">
        <v>10</v>
      </c>
      <c r="B2" s="110" t="s">
        <v>35</v>
      </c>
      <c r="C2" s="110" t="s">
        <v>64</v>
      </c>
      <c r="D2" s="111" t="s">
        <v>47474</v>
      </c>
      <c r="E2" s="112" t="s">
        <v>1</v>
      </c>
      <c r="F2" s="112" t="s">
        <v>11</v>
      </c>
      <c r="G2" s="112" t="s">
        <v>3</v>
      </c>
      <c r="H2" s="113" t="s">
        <v>4</v>
      </c>
      <c r="I2" s="112" t="s">
        <v>47473</v>
      </c>
      <c r="J2" s="114" t="s">
        <v>5</v>
      </c>
    </row>
    <row r="3" spans="1:10" ht="17" x14ac:dyDescent="0.2">
      <c r="A3" s="115" t="s">
        <v>26</v>
      </c>
      <c r="B3" s="116" t="s">
        <v>27</v>
      </c>
      <c r="C3" s="117" t="s">
        <v>46961</v>
      </c>
      <c r="D3" s="118" t="s">
        <v>46970</v>
      </c>
      <c r="E3" s="119">
        <v>9</v>
      </c>
      <c r="F3" s="120">
        <v>766465</v>
      </c>
      <c r="G3" s="119">
        <v>759</v>
      </c>
      <c r="H3" s="121">
        <v>0.40500000000000003</v>
      </c>
      <c r="I3" s="119">
        <v>63.12</v>
      </c>
      <c r="J3" s="122">
        <v>0</v>
      </c>
    </row>
    <row r="4" spans="1:10" ht="17" x14ac:dyDescent="0.2">
      <c r="A4" s="123" t="s">
        <v>28</v>
      </c>
      <c r="B4" s="124" t="s">
        <v>27</v>
      </c>
      <c r="C4" s="125" t="s">
        <v>46961</v>
      </c>
      <c r="D4" s="126" t="s">
        <v>46971</v>
      </c>
      <c r="E4" s="127">
        <v>63</v>
      </c>
      <c r="F4" s="128">
        <v>788170</v>
      </c>
      <c r="G4" s="127">
        <v>842</v>
      </c>
      <c r="H4" s="129">
        <v>0.46700000000000003</v>
      </c>
      <c r="I4" s="127">
        <v>60.65</v>
      </c>
      <c r="J4" s="130">
        <v>1.85</v>
      </c>
    </row>
    <row r="5" spans="1:10" ht="17" x14ac:dyDescent="0.2">
      <c r="A5" s="123" t="s">
        <v>29</v>
      </c>
      <c r="B5" s="124" t="s">
        <v>27</v>
      </c>
      <c r="C5" s="125" t="s">
        <v>46961</v>
      </c>
      <c r="D5" s="126" t="s">
        <v>46972</v>
      </c>
      <c r="E5" s="127">
        <v>9</v>
      </c>
      <c r="F5" s="128">
        <v>774948</v>
      </c>
      <c r="G5" s="127">
        <v>763</v>
      </c>
      <c r="H5" s="129">
        <v>0.40500000000000003</v>
      </c>
      <c r="I5" s="127">
        <v>63.12</v>
      </c>
      <c r="J5" s="130">
        <v>0</v>
      </c>
    </row>
    <row r="6" spans="1:10" ht="17" x14ac:dyDescent="0.2">
      <c r="A6" s="123" t="s">
        <v>32</v>
      </c>
      <c r="B6" s="124" t="s">
        <v>27</v>
      </c>
      <c r="C6" s="125" t="s">
        <v>46961</v>
      </c>
      <c r="D6" s="126" t="s">
        <v>46973</v>
      </c>
      <c r="E6" s="127">
        <v>51</v>
      </c>
      <c r="F6" s="128">
        <v>757435</v>
      </c>
      <c r="G6" s="127">
        <v>770</v>
      </c>
      <c r="H6" s="129">
        <v>0.40500000000000003</v>
      </c>
      <c r="I6" s="127">
        <v>61.27</v>
      </c>
      <c r="J6" s="130">
        <v>0.46</v>
      </c>
    </row>
    <row r="7" spans="1:10" ht="17" x14ac:dyDescent="0.2">
      <c r="A7" s="123" t="s">
        <v>30</v>
      </c>
      <c r="B7" s="124" t="s">
        <v>27</v>
      </c>
      <c r="C7" s="125" t="s">
        <v>46961</v>
      </c>
      <c r="D7" s="126" t="s">
        <v>46974</v>
      </c>
      <c r="E7" s="127">
        <v>24</v>
      </c>
      <c r="F7" s="128">
        <v>763227</v>
      </c>
      <c r="G7" s="127">
        <v>753</v>
      </c>
      <c r="H7" s="129">
        <v>0.40500000000000003</v>
      </c>
      <c r="I7" s="127">
        <v>59.41</v>
      </c>
      <c r="J7" s="130">
        <v>0.93</v>
      </c>
    </row>
    <row r="8" spans="1:10" ht="17" x14ac:dyDescent="0.2">
      <c r="A8" s="123" t="s">
        <v>31</v>
      </c>
      <c r="B8" s="124" t="s">
        <v>27</v>
      </c>
      <c r="C8" s="125" t="s">
        <v>46961</v>
      </c>
      <c r="D8" s="126" t="s">
        <v>46975</v>
      </c>
      <c r="E8" s="127">
        <v>92</v>
      </c>
      <c r="F8" s="128">
        <v>783899</v>
      </c>
      <c r="G8" s="127">
        <v>858</v>
      </c>
      <c r="H8" s="129">
        <v>0.52400000000000002</v>
      </c>
      <c r="I8" s="127">
        <v>68.209999999999994</v>
      </c>
      <c r="J8" s="130">
        <v>0</v>
      </c>
    </row>
    <row r="9" spans="1:10" ht="17" x14ac:dyDescent="0.2">
      <c r="A9" s="123" t="s">
        <v>33</v>
      </c>
      <c r="B9" s="124" t="s">
        <v>42</v>
      </c>
      <c r="C9" s="125" t="s">
        <v>46962</v>
      </c>
      <c r="D9" s="126" t="s">
        <v>47475</v>
      </c>
      <c r="E9" s="127">
        <v>12</v>
      </c>
      <c r="F9" s="128">
        <v>825475</v>
      </c>
      <c r="G9" s="127">
        <v>796</v>
      </c>
      <c r="H9" s="129">
        <v>0.40600000000000003</v>
      </c>
      <c r="I9" s="127">
        <v>64.040000000000006</v>
      </c>
      <c r="J9" s="130">
        <v>0</v>
      </c>
    </row>
    <row r="10" spans="1:10" ht="17" x14ac:dyDescent="0.2">
      <c r="A10" s="123" t="s">
        <v>34</v>
      </c>
      <c r="B10" s="124" t="s">
        <v>43</v>
      </c>
      <c r="C10" s="125" t="s">
        <v>46963</v>
      </c>
      <c r="D10" s="131" t="s">
        <v>47471</v>
      </c>
      <c r="E10" s="127">
        <v>1</v>
      </c>
      <c r="F10" s="128">
        <v>1038683</v>
      </c>
      <c r="G10" s="127">
        <v>1091</v>
      </c>
      <c r="H10" s="129">
        <v>0.46</v>
      </c>
      <c r="I10" s="127">
        <v>65.099999999999994</v>
      </c>
      <c r="J10" s="130">
        <v>0</v>
      </c>
    </row>
    <row r="11" spans="1:10" ht="17" x14ac:dyDescent="0.2">
      <c r="A11" s="123" t="s">
        <v>36</v>
      </c>
      <c r="B11" s="124" t="s">
        <v>37</v>
      </c>
      <c r="C11" s="125" t="s">
        <v>46964</v>
      </c>
      <c r="D11" s="126" t="s">
        <v>46965</v>
      </c>
      <c r="E11" s="127">
        <v>195</v>
      </c>
      <c r="F11" s="128">
        <v>297062</v>
      </c>
      <c r="G11" s="127">
        <v>443</v>
      </c>
      <c r="H11" s="129">
        <v>0.45500000000000002</v>
      </c>
      <c r="I11" s="127">
        <v>15.24</v>
      </c>
      <c r="J11" s="130">
        <v>1.08</v>
      </c>
    </row>
    <row r="12" spans="1:10" ht="17" x14ac:dyDescent="0.2">
      <c r="A12" s="123" t="s">
        <v>38</v>
      </c>
      <c r="B12" s="124" t="s">
        <v>37</v>
      </c>
      <c r="C12" s="125" t="s">
        <v>46964</v>
      </c>
      <c r="D12" s="126" t="s">
        <v>46966</v>
      </c>
      <c r="E12" s="127">
        <v>443</v>
      </c>
      <c r="F12" s="128">
        <v>804529</v>
      </c>
      <c r="G12" s="127">
        <v>1043</v>
      </c>
      <c r="H12" s="129">
        <v>0.496</v>
      </c>
      <c r="I12" s="127">
        <v>50.93</v>
      </c>
      <c r="J12" s="130">
        <v>23.54</v>
      </c>
    </row>
    <row r="13" spans="1:10" ht="17" x14ac:dyDescent="0.2">
      <c r="A13" s="123" t="s">
        <v>39</v>
      </c>
      <c r="B13" s="124" t="s">
        <v>37</v>
      </c>
      <c r="C13" s="125" t="s">
        <v>46964</v>
      </c>
      <c r="D13" s="126" t="s">
        <v>46967</v>
      </c>
      <c r="E13" s="127">
        <v>101</v>
      </c>
      <c r="F13" s="128">
        <v>929515</v>
      </c>
      <c r="G13" s="127">
        <v>1031</v>
      </c>
      <c r="H13" s="129">
        <v>0.503</v>
      </c>
      <c r="I13" s="127">
        <v>55.56</v>
      </c>
      <c r="J13" s="130">
        <v>14.25</v>
      </c>
    </row>
    <row r="14" spans="1:10" ht="17" x14ac:dyDescent="0.2">
      <c r="A14" s="123" t="s">
        <v>41</v>
      </c>
      <c r="B14" s="124" t="s">
        <v>37</v>
      </c>
      <c r="C14" s="125" t="s">
        <v>46964</v>
      </c>
      <c r="D14" s="126" t="s">
        <v>46968</v>
      </c>
      <c r="E14" s="127">
        <v>52</v>
      </c>
      <c r="F14" s="128">
        <v>815260</v>
      </c>
      <c r="G14" s="127">
        <v>882</v>
      </c>
      <c r="H14" s="129">
        <v>0.496</v>
      </c>
      <c r="I14" s="127">
        <v>53.56</v>
      </c>
      <c r="J14" s="130">
        <v>2.31</v>
      </c>
    </row>
    <row r="15" spans="1:10" ht="17" x14ac:dyDescent="0.2">
      <c r="A15" s="123" t="s">
        <v>40</v>
      </c>
      <c r="B15" s="124" t="s">
        <v>37</v>
      </c>
      <c r="C15" s="125" t="s">
        <v>46964</v>
      </c>
      <c r="D15" s="126" t="s">
        <v>46969</v>
      </c>
      <c r="E15" s="127">
        <v>101</v>
      </c>
      <c r="F15" s="128">
        <v>929515</v>
      </c>
      <c r="G15" s="127">
        <v>1031</v>
      </c>
      <c r="H15" s="129">
        <v>0.503</v>
      </c>
      <c r="I15" s="127">
        <v>55.56</v>
      </c>
      <c r="J15" s="130">
        <v>14.25</v>
      </c>
    </row>
    <row r="16" spans="1:10" ht="17" x14ac:dyDescent="0.2">
      <c r="A16" s="123" t="s">
        <v>50</v>
      </c>
      <c r="B16" s="124" t="s">
        <v>46977</v>
      </c>
      <c r="C16" s="125" t="s">
        <v>46976</v>
      </c>
      <c r="D16" s="131" t="s">
        <v>12</v>
      </c>
      <c r="E16" s="127">
        <v>1</v>
      </c>
      <c r="F16" s="128">
        <v>845464</v>
      </c>
      <c r="G16" s="127">
        <v>920</v>
      </c>
      <c r="H16" s="129">
        <v>0.49399999999999999</v>
      </c>
      <c r="I16" s="127">
        <v>57.09</v>
      </c>
      <c r="J16" s="130">
        <v>0</v>
      </c>
    </row>
    <row r="17" spans="1:10" ht="17" x14ac:dyDescent="0.2">
      <c r="A17" s="123" t="s">
        <v>44</v>
      </c>
      <c r="B17" s="124" t="s">
        <v>45</v>
      </c>
      <c r="C17" s="125" t="s">
        <v>46978</v>
      </c>
      <c r="D17" s="126" t="s">
        <v>47472</v>
      </c>
      <c r="E17" s="127">
        <v>6</v>
      </c>
      <c r="F17" s="128">
        <v>1220755</v>
      </c>
      <c r="G17" s="127">
        <v>1233</v>
      </c>
      <c r="H17" s="129">
        <v>0.45400000000000001</v>
      </c>
      <c r="I17" s="127">
        <v>62.54</v>
      </c>
      <c r="J17" s="130">
        <v>0</v>
      </c>
    </row>
    <row r="18" spans="1:10" ht="17" x14ac:dyDescent="0.2">
      <c r="A18" s="123" t="s">
        <v>46</v>
      </c>
      <c r="B18" s="124" t="s">
        <v>45</v>
      </c>
      <c r="C18" s="125" t="s">
        <v>46978</v>
      </c>
      <c r="D18" s="126" t="s">
        <v>13</v>
      </c>
      <c r="E18" s="127">
        <v>48</v>
      </c>
      <c r="F18" s="128">
        <v>661502</v>
      </c>
      <c r="G18" s="127">
        <v>726</v>
      </c>
      <c r="H18" s="129">
        <v>0.46800000000000003</v>
      </c>
      <c r="I18" s="127">
        <v>57.65</v>
      </c>
      <c r="J18" s="130">
        <v>0</v>
      </c>
    </row>
    <row r="19" spans="1:10" ht="17" x14ac:dyDescent="0.2">
      <c r="A19" s="123" t="s">
        <v>49</v>
      </c>
      <c r="B19" s="124" t="s">
        <v>45</v>
      </c>
      <c r="C19" s="125" t="s">
        <v>46978</v>
      </c>
      <c r="D19" s="126" t="s">
        <v>14</v>
      </c>
      <c r="E19" s="127">
        <v>29</v>
      </c>
      <c r="F19" s="128">
        <v>793886</v>
      </c>
      <c r="G19" s="127">
        <v>819</v>
      </c>
      <c r="H19" s="129">
        <v>0.46600000000000003</v>
      </c>
      <c r="I19" s="127">
        <v>67.66</v>
      </c>
      <c r="J19" s="130">
        <v>0</v>
      </c>
    </row>
    <row r="20" spans="1:10" ht="17" x14ac:dyDescent="0.2">
      <c r="A20" s="123" t="s">
        <v>48</v>
      </c>
      <c r="B20" s="124" t="s">
        <v>45</v>
      </c>
      <c r="C20" s="125" t="s">
        <v>46978</v>
      </c>
      <c r="D20" s="126" t="s">
        <v>15</v>
      </c>
      <c r="E20" s="127">
        <v>29</v>
      </c>
      <c r="F20" s="128">
        <v>469430</v>
      </c>
      <c r="G20" s="127">
        <v>498</v>
      </c>
      <c r="H20" s="129">
        <v>0.47899999999999998</v>
      </c>
      <c r="I20" s="127">
        <v>42.31</v>
      </c>
      <c r="J20" s="130">
        <v>0</v>
      </c>
    </row>
    <row r="21" spans="1:10" ht="17" x14ac:dyDescent="0.2">
      <c r="A21" s="123" t="s">
        <v>47</v>
      </c>
      <c r="B21" s="124" t="s">
        <v>45</v>
      </c>
      <c r="C21" s="125" t="s">
        <v>46978</v>
      </c>
      <c r="D21" s="126" t="s">
        <v>16</v>
      </c>
      <c r="E21" s="127">
        <v>76</v>
      </c>
      <c r="F21" s="128">
        <v>569472</v>
      </c>
      <c r="G21" s="127">
        <v>694</v>
      </c>
      <c r="H21" s="129">
        <v>0.46100000000000002</v>
      </c>
      <c r="I21" s="127">
        <v>40.33</v>
      </c>
      <c r="J21" s="130">
        <v>0.85</v>
      </c>
    </row>
    <row r="22" spans="1:10" ht="17" x14ac:dyDescent="0.2">
      <c r="A22" s="123" t="s">
        <v>52</v>
      </c>
      <c r="B22" s="124" t="s">
        <v>51</v>
      </c>
      <c r="C22" s="125" t="s">
        <v>46994</v>
      </c>
      <c r="D22" s="126" t="s">
        <v>17</v>
      </c>
      <c r="E22" s="127">
        <v>132</v>
      </c>
      <c r="F22" s="128">
        <v>679415</v>
      </c>
      <c r="G22" s="127">
        <v>684</v>
      </c>
      <c r="H22" s="129">
        <v>0.48499999999999999</v>
      </c>
      <c r="I22" s="127">
        <v>20.58</v>
      </c>
      <c r="J22" s="130">
        <v>1.71</v>
      </c>
    </row>
    <row r="23" spans="1:10" ht="17" x14ac:dyDescent="0.2">
      <c r="A23" s="123" t="s">
        <v>53</v>
      </c>
      <c r="B23" s="124" t="s">
        <v>54</v>
      </c>
      <c r="C23" s="125" t="s">
        <v>46979</v>
      </c>
      <c r="D23" s="131" t="s">
        <v>18</v>
      </c>
      <c r="E23" s="127">
        <v>1</v>
      </c>
      <c r="F23" s="128">
        <v>1013781</v>
      </c>
      <c r="G23" s="127">
        <v>1034</v>
      </c>
      <c r="H23" s="129">
        <v>0.48499999999999999</v>
      </c>
      <c r="I23" s="127">
        <v>67.13</v>
      </c>
      <c r="J23" s="130">
        <v>0.93</v>
      </c>
    </row>
    <row r="24" spans="1:10" ht="17" x14ac:dyDescent="0.2">
      <c r="A24" s="123" t="s">
        <v>47003</v>
      </c>
      <c r="B24" s="124" t="s">
        <v>46980</v>
      </c>
      <c r="C24" s="138" t="s">
        <v>47004</v>
      </c>
      <c r="D24" s="126" t="s">
        <v>47470</v>
      </c>
      <c r="E24" s="127">
        <v>66</v>
      </c>
      <c r="F24" s="128">
        <v>811947</v>
      </c>
      <c r="G24" s="127">
        <v>825</v>
      </c>
      <c r="H24" s="129">
        <v>0.502</v>
      </c>
      <c r="I24" s="127">
        <v>70.430000000000007</v>
      </c>
      <c r="J24" s="130">
        <v>0.16</v>
      </c>
    </row>
    <row r="25" spans="1:10" ht="17" x14ac:dyDescent="0.2">
      <c r="A25" s="123" t="s">
        <v>46982</v>
      </c>
      <c r="B25" s="124" t="s">
        <v>46980</v>
      </c>
      <c r="C25" s="125" t="s">
        <v>46981</v>
      </c>
      <c r="D25" s="126" t="s">
        <v>47005</v>
      </c>
      <c r="E25" s="127">
        <v>8</v>
      </c>
      <c r="F25" s="128">
        <v>817018</v>
      </c>
      <c r="G25" s="127">
        <v>880</v>
      </c>
      <c r="H25" s="129">
        <v>0.51300000000000001</v>
      </c>
      <c r="I25" s="127">
        <v>62.19</v>
      </c>
      <c r="J25" s="130">
        <v>0.93</v>
      </c>
    </row>
    <row r="26" spans="1:10" ht="17" x14ac:dyDescent="0.2">
      <c r="A26" s="123" t="s">
        <v>46983</v>
      </c>
      <c r="B26" s="124" t="s">
        <v>46980</v>
      </c>
      <c r="C26" s="125" t="s">
        <v>46981</v>
      </c>
      <c r="D26" s="126" t="s">
        <v>47019</v>
      </c>
      <c r="E26" s="127">
        <v>50</v>
      </c>
      <c r="F26" s="128">
        <v>798184</v>
      </c>
      <c r="G26" s="127">
        <v>853</v>
      </c>
      <c r="H26" s="129">
        <v>0.505</v>
      </c>
      <c r="I26" s="127">
        <v>68.12</v>
      </c>
      <c r="J26" s="130">
        <v>3.37</v>
      </c>
    </row>
    <row r="27" spans="1:10" ht="17" x14ac:dyDescent="0.2">
      <c r="A27" s="123" t="s">
        <v>46984</v>
      </c>
      <c r="B27" s="124" t="s">
        <v>46980</v>
      </c>
      <c r="C27" s="125" t="s">
        <v>46981</v>
      </c>
      <c r="D27" s="126" t="s">
        <v>47006</v>
      </c>
      <c r="E27" s="127">
        <v>3</v>
      </c>
      <c r="F27" s="128">
        <v>928276</v>
      </c>
      <c r="G27" s="127">
        <v>968</v>
      </c>
      <c r="H27" s="129">
        <v>0.47199999999999998</v>
      </c>
      <c r="I27" s="127">
        <v>62.54</v>
      </c>
      <c r="J27" s="130">
        <v>0.85</v>
      </c>
    </row>
    <row r="28" spans="1:10" ht="17" x14ac:dyDescent="0.2">
      <c r="A28" s="123" t="s">
        <v>46985</v>
      </c>
      <c r="B28" s="124" t="s">
        <v>46980</v>
      </c>
      <c r="C28" s="125" t="s">
        <v>46986</v>
      </c>
      <c r="D28" s="126" t="s">
        <v>47007</v>
      </c>
      <c r="E28" s="127">
        <v>27</v>
      </c>
      <c r="F28" s="128">
        <v>959870</v>
      </c>
      <c r="G28" s="127">
        <v>993</v>
      </c>
      <c r="H28" s="129">
        <v>0.48599999999999999</v>
      </c>
      <c r="I28" s="127">
        <v>62.5</v>
      </c>
      <c r="J28" s="130">
        <v>0.93</v>
      </c>
    </row>
    <row r="29" spans="1:10" ht="17" x14ac:dyDescent="0.2">
      <c r="A29" s="123" t="s">
        <v>46987</v>
      </c>
      <c r="B29" s="124" t="s">
        <v>46980</v>
      </c>
      <c r="C29" s="125" t="s">
        <v>46981</v>
      </c>
      <c r="D29" s="126" t="s">
        <v>47008</v>
      </c>
      <c r="E29" s="127">
        <v>3</v>
      </c>
      <c r="F29" s="128">
        <v>875335</v>
      </c>
      <c r="G29" s="127">
        <v>956</v>
      </c>
      <c r="H29" s="129">
        <v>0.499</v>
      </c>
      <c r="I29" s="127">
        <v>64.510000000000005</v>
      </c>
      <c r="J29" s="130">
        <v>1.85</v>
      </c>
    </row>
    <row r="30" spans="1:10" ht="17" x14ac:dyDescent="0.2">
      <c r="A30" s="123" t="s">
        <v>46988</v>
      </c>
      <c r="B30" s="124" t="s">
        <v>46980</v>
      </c>
      <c r="C30" s="125" t="s">
        <v>46981</v>
      </c>
      <c r="D30" s="126" t="s">
        <v>47009</v>
      </c>
      <c r="E30" s="127">
        <v>17</v>
      </c>
      <c r="F30" s="128">
        <v>794154</v>
      </c>
      <c r="G30" s="127">
        <v>863</v>
      </c>
      <c r="H30" s="129">
        <v>0.51500000000000001</v>
      </c>
      <c r="I30" s="127">
        <v>62.11</v>
      </c>
      <c r="J30" s="130">
        <v>0.85</v>
      </c>
    </row>
    <row r="31" spans="1:10" ht="17" x14ac:dyDescent="0.2">
      <c r="A31" s="123" t="s">
        <v>46989</v>
      </c>
      <c r="B31" s="124" t="s">
        <v>46980</v>
      </c>
      <c r="C31" s="125" t="s">
        <v>46981</v>
      </c>
      <c r="D31" s="126" t="s">
        <v>47010</v>
      </c>
      <c r="E31" s="127">
        <v>5</v>
      </c>
      <c r="F31" s="128">
        <v>832115</v>
      </c>
      <c r="G31" s="127">
        <v>904</v>
      </c>
      <c r="H31" s="129">
        <v>0.51300000000000001</v>
      </c>
      <c r="I31" s="127">
        <v>62.96</v>
      </c>
      <c r="J31" s="130">
        <v>0.85</v>
      </c>
    </row>
    <row r="32" spans="1:10" ht="17" x14ac:dyDescent="0.2">
      <c r="A32" s="123" t="s">
        <v>46990</v>
      </c>
      <c r="B32" s="124" t="s">
        <v>46980</v>
      </c>
      <c r="C32" s="138" t="s">
        <v>46991</v>
      </c>
      <c r="D32" s="126" t="s">
        <v>47011</v>
      </c>
      <c r="E32" s="127">
        <v>30</v>
      </c>
      <c r="F32" s="128">
        <v>854671</v>
      </c>
      <c r="G32" s="127">
        <v>833</v>
      </c>
      <c r="H32" s="129">
        <v>0.46100000000000002</v>
      </c>
      <c r="I32" s="127">
        <v>76.959999999999994</v>
      </c>
      <c r="J32" s="130">
        <v>0</v>
      </c>
    </row>
    <row r="33" spans="1:10" ht="17" x14ac:dyDescent="0.2">
      <c r="A33" s="123" t="s">
        <v>46992</v>
      </c>
      <c r="B33" s="124" t="s">
        <v>46980</v>
      </c>
      <c r="C33" s="125" t="s">
        <v>46993</v>
      </c>
      <c r="D33" s="126" t="s">
        <v>47012</v>
      </c>
      <c r="E33" s="127">
        <v>47</v>
      </c>
      <c r="F33" s="128">
        <v>879943</v>
      </c>
      <c r="G33" s="127">
        <v>953</v>
      </c>
      <c r="H33" s="129">
        <v>0.49199999999999999</v>
      </c>
      <c r="I33" s="127">
        <v>56.29</v>
      </c>
      <c r="J33" s="130">
        <v>0</v>
      </c>
    </row>
    <row r="34" spans="1:10" ht="17" x14ac:dyDescent="0.2">
      <c r="A34" s="123" t="s">
        <v>46995</v>
      </c>
      <c r="B34" s="124" t="s">
        <v>46980</v>
      </c>
      <c r="C34" s="125" t="s">
        <v>46993</v>
      </c>
      <c r="D34" s="126" t="s">
        <v>47013</v>
      </c>
      <c r="E34" s="127">
        <v>45</v>
      </c>
      <c r="F34" s="128">
        <v>1118467</v>
      </c>
      <c r="G34" s="127">
        <v>1178</v>
      </c>
      <c r="H34" s="129">
        <v>0.53</v>
      </c>
      <c r="I34" s="127">
        <v>60.63</v>
      </c>
      <c r="J34" s="130">
        <v>0</v>
      </c>
    </row>
    <row r="35" spans="1:10" ht="17" x14ac:dyDescent="0.2">
      <c r="A35" s="123" t="s">
        <v>46996</v>
      </c>
      <c r="B35" s="124" t="s">
        <v>46980</v>
      </c>
      <c r="C35" s="125" t="s">
        <v>46981</v>
      </c>
      <c r="D35" s="126" t="s">
        <v>47014</v>
      </c>
      <c r="E35" s="127">
        <v>28</v>
      </c>
      <c r="F35" s="128">
        <v>874375</v>
      </c>
      <c r="G35" s="127">
        <v>933</v>
      </c>
      <c r="H35" s="129">
        <v>0.51400000000000001</v>
      </c>
      <c r="I35" s="127">
        <v>57.66</v>
      </c>
      <c r="J35" s="130">
        <v>0</v>
      </c>
    </row>
    <row r="36" spans="1:10" ht="17" x14ac:dyDescent="0.2">
      <c r="A36" s="123" t="s">
        <v>46997</v>
      </c>
      <c r="B36" s="124" t="s">
        <v>46980</v>
      </c>
      <c r="C36" s="125" t="s">
        <v>46998</v>
      </c>
      <c r="D36" s="126" t="s">
        <v>47015</v>
      </c>
      <c r="E36" s="127">
        <v>4</v>
      </c>
      <c r="F36" s="128">
        <v>717764</v>
      </c>
      <c r="G36" s="127">
        <v>748</v>
      </c>
      <c r="H36" s="129">
        <v>0.504</v>
      </c>
      <c r="I36" s="127">
        <v>61.68</v>
      </c>
      <c r="J36" s="130">
        <v>0.93</v>
      </c>
    </row>
    <row r="37" spans="1:10" ht="17" x14ac:dyDescent="0.2">
      <c r="A37" s="123" t="s">
        <v>46999</v>
      </c>
      <c r="B37" s="124" t="s">
        <v>46980</v>
      </c>
      <c r="C37" s="138" t="s">
        <v>47000</v>
      </c>
      <c r="D37" s="126" t="s">
        <v>47016</v>
      </c>
      <c r="E37" s="127">
        <v>27</v>
      </c>
      <c r="F37" s="128">
        <v>745520</v>
      </c>
      <c r="G37" s="127">
        <v>690</v>
      </c>
      <c r="H37" s="129">
        <v>0.47299999999999998</v>
      </c>
      <c r="I37" s="127">
        <v>59.64</v>
      </c>
      <c r="J37" s="130">
        <v>0.85</v>
      </c>
    </row>
    <row r="38" spans="1:10" ht="17" x14ac:dyDescent="0.2">
      <c r="A38" s="123" t="s">
        <v>47001</v>
      </c>
      <c r="B38" s="124" t="s">
        <v>46980</v>
      </c>
      <c r="C38" s="125" t="s">
        <v>46981</v>
      </c>
      <c r="D38" s="126" t="s">
        <v>47017</v>
      </c>
      <c r="E38" s="127">
        <v>10</v>
      </c>
      <c r="F38" s="128">
        <v>881292</v>
      </c>
      <c r="G38" s="127">
        <v>961</v>
      </c>
      <c r="H38" s="129">
        <v>0.499</v>
      </c>
      <c r="I38" s="127">
        <v>66.36</v>
      </c>
      <c r="J38" s="130">
        <v>1.95</v>
      </c>
    </row>
    <row r="39" spans="1:10" ht="17" x14ac:dyDescent="0.2">
      <c r="A39" s="123" t="s">
        <v>47002</v>
      </c>
      <c r="B39" s="124" t="s">
        <v>46980</v>
      </c>
      <c r="C39" s="125" t="s">
        <v>46993</v>
      </c>
      <c r="D39" s="126" t="s">
        <v>47018</v>
      </c>
      <c r="E39" s="127">
        <v>6</v>
      </c>
      <c r="F39" s="128">
        <v>645305</v>
      </c>
      <c r="G39" s="127">
        <v>679</v>
      </c>
      <c r="H39" s="129">
        <v>0.503</v>
      </c>
      <c r="I39" s="127">
        <v>63.89</v>
      </c>
      <c r="J39" s="130">
        <v>0.93</v>
      </c>
    </row>
    <row r="40" spans="1:10" ht="17" x14ac:dyDescent="0.2">
      <c r="A40" s="123" t="s">
        <v>56</v>
      </c>
      <c r="B40" s="124" t="s">
        <v>55</v>
      </c>
      <c r="C40" s="138" t="s">
        <v>65</v>
      </c>
      <c r="D40" s="126" t="s">
        <v>19</v>
      </c>
      <c r="E40" s="127">
        <v>17</v>
      </c>
      <c r="F40" s="128">
        <v>1061088</v>
      </c>
      <c r="G40" s="127">
        <v>1003</v>
      </c>
      <c r="H40" s="129">
        <v>0.51</v>
      </c>
      <c r="I40" s="127">
        <v>70.94</v>
      </c>
      <c r="J40" s="130">
        <v>0.43</v>
      </c>
    </row>
    <row r="41" spans="1:10" ht="17" x14ac:dyDescent="0.2">
      <c r="A41" s="123" t="s">
        <v>57</v>
      </c>
      <c r="B41" s="124" t="s">
        <v>55</v>
      </c>
      <c r="C41" s="138" t="s">
        <v>65</v>
      </c>
      <c r="D41" s="126" t="s">
        <v>20</v>
      </c>
      <c r="E41" s="127">
        <v>66</v>
      </c>
      <c r="F41" s="128">
        <v>872920</v>
      </c>
      <c r="G41" s="127">
        <v>844</v>
      </c>
      <c r="H41" s="129">
        <v>0.54700000000000004</v>
      </c>
      <c r="I41" s="127">
        <v>55.34</v>
      </c>
      <c r="J41" s="130">
        <v>1.39</v>
      </c>
    </row>
    <row r="42" spans="1:10" ht="17" x14ac:dyDescent="0.2">
      <c r="A42" s="123" t="s">
        <v>58</v>
      </c>
      <c r="B42" s="124" t="s">
        <v>55</v>
      </c>
      <c r="C42" s="138" t="s">
        <v>65</v>
      </c>
      <c r="D42" s="126" t="s">
        <v>21</v>
      </c>
      <c r="E42" s="127">
        <v>53</v>
      </c>
      <c r="F42" s="128">
        <v>938671</v>
      </c>
      <c r="G42" s="127">
        <v>898</v>
      </c>
      <c r="H42" s="129">
        <v>0.53800000000000003</v>
      </c>
      <c r="I42" s="127">
        <v>61.68</v>
      </c>
      <c r="J42" s="130">
        <v>2.56</v>
      </c>
    </row>
    <row r="43" spans="1:10" ht="17" x14ac:dyDescent="0.2">
      <c r="A43" s="123" t="s">
        <v>61</v>
      </c>
      <c r="B43" s="124" t="s">
        <v>55</v>
      </c>
      <c r="C43" s="138" t="s">
        <v>65</v>
      </c>
      <c r="D43" s="126" t="s">
        <v>22</v>
      </c>
      <c r="E43" s="127">
        <v>127</v>
      </c>
      <c r="F43" s="128">
        <v>638736</v>
      </c>
      <c r="G43" s="127">
        <v>694</v>
      </c>
      <c r="H43" s="129">
        <v>0.44600000000000001</v>
      </c>
      <c r="I43" s="127">
        <v>40.5</v>
      </c>
      <c r="J43" s="130">
        <v>1.28</v>
      </c>
    </row>
    <row r="44" spans="1:10" ht="17" x14ac:dyDescent="0.2">
      <c r="A44" s="123" t="s">
        <v>59</v>
      </c>
      <c r="B44" s="124" t="s">
        <v>55</v>
      </c>
      <c r="C44" s="138" t="s">
        <v>65</v>
      </c>
      <c r="D44" s="126" t="s">
        <v>23</v>
      </c>
      <c r="E44" s="127">
        <v>72</v>
      </c>
      <c r="F44" s="128">
        <v>338864</v>
      </c>
      <c r="G44" s="127">
        <v>382</v>
      </c>
      <c r="H44" s="129">
        <v>0.45</v>
      </c>
      <c r="I44" s="127">
        <v>45.05</v>
      </c>
      <c r="J44" s="130">
        <v>2.76</v>
      </c>
    </row>
    <row r="45" spans="1:10" ht="17" x14ac:dyDescent="0.2">
      <c r="A45" s="123" t="s">
        <v>60</v>
      </c>
      <c r="B45" s="124" t="s">
        <v>55</v>
      </c>
      <c r="C45" s="138" t="s">
        <v>65</v>
      </c>
      <c r="D45" s="126" t="s">
        <v>24</v>
      </c>
      <c r="E45" s="127">
        <v>11</v>
      </c>
      <c r="F45" s="128">
        <v>602649</v>
      </c>
      <c r="G45" s="127">
        <v>587</v>
      </c>
      <c r="H45" s="129">
        <v>0.51</v>
      </c>
      <c r="I45" s="127">
        <v>45.98</v>
      </c>
      <c r="J45" s="130">
        <v>6.84</v>
      </c>
    </row>
    <row r="46" spans="1:10" ht="18" thickBot="1" x14ac:dyDescent="0.25">
      <c r="A46" s="132" t="s">
        <v>62</v>
      </c>
      <c r="B46" s="133" t="s">
        <v>63</v>
      </c>
      <c r="C46" s="139" t="s">
        <v>66</v>
      </c>
      <c r="D46" s="140" t="s">
        <v>25</v>
      </c>
      <c r="E46" s="134">
        <v>1</v>
      </c>
      <c r="F46" s="135">
        <v>705138</v>
      </c>
      <c r="G46" s="134">
        <v>692</v>
      </c>
      <c r="H46" s="136">
        <v>0.44500000000000001</v>
      </c>
      <c r="I46" s="134">
        <v>61.54</v>
      </c>
      <c r="J46" s="137">
        <v>0</v>
      </c>
    </row>
    <row r="47" spans="1:10" x14ac:dyDescent="0.2">
      <c r="A47" s="141" t="s">
        <v>50254</v>
      </c>
      <c r="B47" s="141"/>
      <c r="F47" s="142"/>
    </row>
    <row r="48" spans="1:10" x14ac:dyDescent="0.2">
      <c r="A48" s="3"/>
      <c r="F48" s="142"/>
    </row>
    <row r="49" spans="1:10" x14ac:dyDescent="0.2">
      <c r="A49" s="3"/>
      <c r="F49" s="142"/>
    </row>
    <row r="53" spans="1:10" x14ac:dyDescent="0.2">
      <c r="E53" s="128"/>
      <c r="F53" s="128"/>
      <c r="G53" s="127"/>
      <c r="H53" s="129"/>
      <c r="I53" s="127"/>
      <c r="J53" s="127"/>
    </row>
    <row r="54" spans="1:10" x14ac:dyDescent="0.2">
      <c r="E54" s="128"/>
      <c r="F54" s="128"/>
      <c r="G54" s="127"/>
      <c r="H54" s="129"/>
      <c r="I54" s="127"/>
      <c r="J54" s="127"/>
    </row>
    <row r="55" spans="1:10" x14ac:dyDescent="0.2">
      <c r="E55" s="128"/>
      <c r="F55" s="128"/>
      <c r="G55" s="127"/>
      <c r="H55" s="129"/>
      <c r="I55" s="127"/>
      <c r="J55" s="127"/>
    </row>
    <row r="56" spans="1:10" x14ac:dyDescent="0.2">
      <c r="E56" s="127"/>
      <c r="F56" s="128"/>
      <c r="G56" s="127"/>
      <c r="H56" s="129"/>
      <c r="I56" s="127"/>
      <c r="J56" s="127"/>
    </row>
    <row r="57" spans="1:10" x14ac:dyDescent="0.2">
      <c r="E57" s="128"/>
      <c r="F57" s="128"/>
      <c r="G57" s="127"/>
      <c r="H57" s="129"/>
      <c r="I57" s="127"/>
      <c r="J57" s="127"/>
    </row>
    <row r="58" spans="1:10" x14ac:dyDescent="0.2">
      <c r="E58" s="127"/>
      <c r="F58" s="128"/>
      <c r="G58" s="127"/>
      <c r="H58" s="129"/>
      <c r="I58" s="127"/>
      <c r="J58" s="127"/>
    </row>
    <row r="59" spans="1:10" x14ac:dyDescent="0.2">
      <c r="E59" s="127"/>
      <c r="F59" s="128"/>
      <c r="G59" s="127"/>
      <c r="H59" s="129"/>
      <c r="I59" s="127"/>
      <c r="J59" s="130"/>
    </row>
    <row r="60" spans="1:10" x14ac:dyDescent="0.2">
      <c r="E60" s="127"/>
      <c r="F60" s="128"/>
      <c r="G60" s="127"/>
      <c r="H60" s="129"/>
      <c r="I60" s="127"/>
      <c r="J60" s="130"/>
    </row>
    <row r="61" spans="1:10" x14ac:dyDescent="0.2">
      <c r="E61" s="127"/>
      <c r="F61" s="128"/>
      <c r="G61" s="127"/>
      <c r="H61" s="129"/>
      <c r="I61" s="127"/>
      <c r="J61" s="130"/>
    </row>
    <row r="62" spans="1:10" x14ac:dyDescent="0.2">
      <c r="E62" s="127"/>
      <c r="F62" s="128"/>
      <c r="G62" s="127"/>
      <c r="H62" s="129"/>
      <c r="I62" s="127"/>
      <c r="J62" s="127"/>
    </row>
    <row r="63" spans="1:10" x14ac:dyDescent="0.2">
      <c r="E63" s="127"/>
      <c r="F63" s="128"/>
      <c r="G63" s="127"/>
      <c r="H63" s="129"/>
      <c r="I63" s="127"/>
      <c r="J63" s="127"/>
    </row>
    <row r="64" spans="1:10" x14ac:dyDescent="0.2">
      <c r="E64" s="127"/>
      <c r="F64" s="128"/>
      <c r="G64" s="127"/>
      <c r="H64" s="129"/>
      <c r="I64" s="127"/>
      <c r="J64" s="127"/>
    </row>
    <row r="65" spans="5:10" x14ac:dyDescent="0.2">
      <c r="E65" s="127"/>
      <c r="F65" s="128"/>
      <c r="G65" s="127"/>
      <c r="H65" s="129"/>
      <c r="I65" s="127"/>
      <c r="J65" s="127"/>
    </row>
    <row r="66" spans="5:10" x14ac:dyDescent="0.2">
      <c r="E66" s="127"/>
      <c r="F66" s="128"/>
      <c r="G66" s="127"/>
      <c r="H66" s="129"/>
      <c r="I66" s="127"/>
      <c r="J66" s="127"/>
    </row>
    <row r="67" spans="5:10" x14ac:dyDescent="0.2">
      <c r="E67" s="127"/>
      <c r="F67" s="128"/>
      <c r="G67" s="127"/>
      <c r="H67" s="129"/>
      <c r="I67" s="127"/>
      <c r="J67" s="127"/>
    </row>
    <row r="68" spans="5:10" x14ac:dyDescent="0.2">
      <c r="E68" s="127"/>
      <c r="F68" s="128"/>
      <c r="G68" s="127"/>
      <c r="H68" s="129"/>
      <c r="I68" s="127"/>
      <c r="J68" s="127"/>
    </row>
  </sheetData>
  <mergeCells count="1">
    <mergeCell ref="I1:J1"/>
  </mergeCells>
  <phoneticPr fontId="24" type="noConversion"/>
  <hyperlinks>
    <hyperlink ref="B23" r:id="rId1" display="Albertsen" xr:uid="{00000000-0004-0000-0100-000000000000}"/>
  </hyperlinks>
  <pageMargins left="0.75" right="0.75" top="1" bottom="1" header="0.5" footer="0.5"/>
  <pageSetup orientation="portrait" horizontalDpi="4294967292" verticalDpi="4294967292"/>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110"/>
  <sheetViews>
    <sheetView zoomScale="75" zoomScaleNormal="75" zoomScalePageLayoutView="75" workbookViewId="0">
      <pane xSplit="1" topLeftCell="B1" activePane="topRight" state="frozen"/>
      <selection pane="topRight" activeCell="J42" sqref="J42"/>
    </sheetView>
  </sheetViews>
  <sheetFormatPr baseColWidth="10" defaultRowHeight="16" x14ac:dyDescent="0.2"/>
  <cols>
    <col min="1" max="1" width="22.1640625" customWidth="1"/>
    <col min="2" max="2" width="41" bestFit="1" customWidth="1"/>
    <col min="3" max="3" width="0.83203125" style="11" customWidth="1"/>
    <col min="4" max="4" width="18.83203125" customWidth="1"/>
    <col min="5" max="7" width="11.83203125" bestFit="1" customWidth="1"/>
    <col min="8" max="8" width="12.6640625" customWidth="1"/>
    <col min="9" max="9" width="11.33203125" customWidth="1"/>
    <col min="10" max="20" width="10.83203125" bestFit="1" customWidth="1"/>
    <col min="21" max="21" width="15.5" bestFit="1" customWidth="1"/>
    <col min="22" max="22" width="12.5" customWidth="1"/>
    <col min="23" max="25" width="10.83203125" bestFit="1" customWidth="1"/>
    <col min="26" max="26" width="10.83203125" customWidth="1"/>
    <col min="27" max="27" width="12.5" bestFit="1" customWidth="1"/>
    <col min="28" max="28" width="0.6640625" style="11" customWidth="1"/>
    <col min="29" max="29" width="19.33203125" customWidth="1"/>
    <col min="30" max="30" width="12" customWidth="1"/>
    <col min="31" max="31" width="14.83203125" customWidth="1"/>
    <col min="32" max="32" width="0.6640625" style="11" customWidth="1"/>
    <col min="53" max="53" width="0.83203125" style="11" customWidth="1"/>
    <col min="60" max="60" width="0.6640625" style="11" customWidth="1"/>
  </cols>
  <sheetData>
    <row r="1" spans="1:60" ht="38" customHeight="1" x14ac:dyDescent="0.3">
      <c r="A1" s="312" t="s">
        <v>50256</v>
      </c>
      <c r="B1" s="312"/>
      <c r="C1" s="28"/>
      <c r="D1" s="321" t="s">
        <v>46919</v>
      </c>
      <c r="E1" s="321"/>
      <c r="F1" s="321"/>
      <c r="G1" s="321"/>
      <c r="H1" s="321"/>
      <c r="I1" s="321"/>
      <c r="J1" s="321"/>
      <c r="K1" s="321"/>
      <c r="L1" s="321"/>
      <c r="M1" s="321"/>
      <c r="N1" s="321"/>
      <c r="O1" s="321"/>
      <c r="P1" s="321"/>
      <c r="Q1" s="321"/>
      <c r="R1" s="321"/>
      <c r="S1" s="321"/>
      <c r="T1" s="321"/>
      <c r="U1" s="321"/>
      <c r="V1" s="321"/>
      <c r="W1" s="321"/>
      <c r="X1" s="321"/>
      <c r="Y1" s="321"/>
      <c r="Z1" s="321"/>
      <c r="AA1" s="321"/>
      <c r="AB1" s="13"/>
      <c r="AC1" s="314" t="s">
        <v>46920</v>
      </c>
      <c r="AD1" s="315"/>
      <c r="AE1" s="316"/>
      <c r="BA1"/>
      <c r="BH1"/>
    </row>
    <row r="2" spans="1:60" ht="22" thickBot="1" x14ac:dyDescent="0.3">
      <c r="A2" s="313"/>
      <c r="B2" s="313"/>
      <c r="C2" s="28"/>
      <c r="D2" s="322" t="s">
        <v>46921</v>
      </c>
      <c r="E2" s="322"/>
      <c r="F2" s="322"/>
      <c r="G2" s="322"/>
      <c r="H2" s="322"/>
      <c r="I2" s="322"/>
      <c r="J2" s="322"/>
      <c r="K2" s="322"/>
      <c r="L2" s="322"/>
      <c r="M2" s="322"/>
      <c r="N2" s="322"/>
      <c r="O2" s="322"/>
      <c r="P2" s="322"/>
      <c r="Q2" s="322"/>
      <c r="R2" s="322"/>
      <c r="S2" s="322"/>
      <c r="T2" s="322"/>
      <c r="U2" s="322"/>
      <c r="V2" s="92" t="s">
        <v>46922</v>
      </c>
      <c r="W2" s="317" t="s">
        <v>46923</v>
      </c>
      <c r="X2" s="317"/>
      <c r="Y2" s="317"/>
      <c r="Z2" s="317"/>
      <c r="AA2" s="20" t="s">
        <v>46924</v>
      </c>
      <c r="AB2" s="14"/>
      <c r="AC2" s="318" t="s">
        <v>46921</v>
      </c>
      <c r="AD2" s="319"/>
      <c r="AE2" s="320"/>
      <c r="BA2"/>
      <c r="BH2"/>
    </row>
    <row r="3" spans="1:60" ht="41" thickBot="1" x14ac:dyDescent="0.3">
      <c r="A3" s="69" t="s">
        <v>47797</v>
      </c>
      <c r="B3" s="70" t="s">
        <v>47025</v>
      </c>
      <c r="C3" s="46"/>
      <c r="D3" s="15" t="s">
        <v>46925</v>
      </c>
      <c r="E3" s="50" t="s">
        <v>47747</v>
      </c>
      <c r="F3" s="50" t="s">
        <v>47748</v>
      </c>
      <c r="G3" s="106" t="s">
        <v>47749</v>
      </c>
      <c r="H3" s="50" t="s">
        <v>47726</v>
      </c>
      <c r="I3" s="106" t="s">
        <v>47727</v>
      </c>
      <c r="J3" s="106" t="s">
        <v>47728</v>
      </c>
      <c r="K3" s="107" t="s">
        <v>47729</v>
      </c>
      <c r="L3" s="50" t="s">
        <v>47730</v>
      </c>
      <c r="M3" s="50" t="s">
        <v>47731</v>
      </c>
      <c r="N3" s="106" t="s">
        <v>47732</v>
      </c>
      <c r="O3" s="107" t="s">
        <v>47733</v>
      </c>
      <c r="P3" s="107" t="s">
        <v>47734</v>
      </c>
      <c r="Q3" s="107" t="s">
        <v>47735</v>
      </c>
      <c r="R3" s="107" t="s">
        <v>47736</v>
      </c>
      <c r="S3" s="107" t="s">
        <v>47737</v>
      </c>
      <c r="T3" s="107" t="s">
        <v>47738</v>
      </c>
      <c r="U3" s="50" t="s">
        <v>47746</v>
      </c>
      <c r="V3" s="50" t="s">
        <v>47739</v>
      </c>
      <c r="W3" s="107" t="s">
        <v>47740</v>
      </c>
      <c r="X3" s="107" t="s">
        <v>47741</v>
      </c>
      <c r="Y3" s="107" t="s">
        <v>47742</v>
      </c>
      <c r="Z3" s="107" t="s">
        <v>47743</v>
      </c>
      <c r="AA3" s="50" t="s">
        <v>47744</v>
      </c>
      <c r="AB3" s="16"/>
      <c r="AC3" s="17" t="s">
        <v>46926</v>
      </c>
      <c r="AD3" s="50" t="s">
        <v>46927</v>
      </c>
      <c r="AE3" s="22" t="s">
        <v>46928</v>
      </c>
      <c r="BA3"/>
      <c r="BH3"/>
    </row>
    <row r="4" spans="1:60" s="71" customFormat="1" x14ac:dyDescent="0.2">
      <c r="A4" t="s">
        <v>47756</v>
      </c>
      <c r="B4" t="s">
        <v>922</v>
      </c>
      <c r="C4" s="11"/>
      <c r="D4">
        <v>1</v>
      </c>
      <c r="E4">
        <v>1</v>
      </c>
      <c r="F4">
        <v>1</v>
      </c>
      <c r="G4">
        <v>0</v>
      </c>
      <c r="H4">
        <v>0</v>
      </c>
      <c r="I4">
        <v>1</v>
      </c>
      <c r="J4">
        <v>0</v>
      </c>
      <c r="K4">
        <v>0</v>
      </c>
      <c r="L4">
        <v>0</v>
      </c>
      <c r="M4">
        <v>1</v>
      </c>
      <c r="N4">
        <v>0</v>
      </c>
      <c r="O4">
        <v>1</v>
      </c>
      <c r="P4">
        <v>1</v>
      </c>
      <c r="Q4">
        <v>1</v>
      </c>
      <c r="R4">
        <v>0</v>
      </c>
      <c r="S4">
        <v>0</v>
      </c>
      <c r="T4">
        <v>1</v>
      </c>
      <c r="U4">
        <v>0</v>
      </c>
      <c r="V4">
        <v>0</v>
      </c>
      <c r="W4">
        <v>1</v>
      </c>
      <c r="X4">
        <v>0</v>
      </c>
      <c r="Y4">
        <v>0</v>
      </c>
      <c r="Z4">
        <v>1</v>
      </c>
      <c r="AA4">
        <v>0</v>
      </c>
      <c r="AB4" s="66"/>
      <c r="AC4">
        <v>1</v>
      </c>
      <c r="AD4">
        <v>1</v>
      </c>
      <c r="AE4">
        <v>1</v>
      </c>
      <c r="AF4" s="11"/>
    </row>
    <row r="5" spans="1:60" s="71" customFormat="1" x14ac:dyDescent="0.2">
      <c r="A5" t="s">
        <v>47757</v>
      </c>
      <c r="B5" t="s">
        <v>874</v>
      </c>
      <c r="C5" s="11"/>
      <c r="D5">
        <v>1</v>
      </c>
      <c r="E5">
        <v>1</v>
      </c>
      <c r="F5">
        <v>1</v>
      </c>
      <c r="G5">
        <v>0</v>
      </c>
      <c r="H5">
        <v>0</v>
      </c>
      <c r="I5">
        <v>1</v>
      </c>
      <c r="J5">
        <v>0</v>
      </c>
      <c r="K5">
        <v>0</v>
      </c>
      <c r="L5">
        <v>1</v>
      </c>
      <c r="M5">
        <v>1</v>
      </c>
      <c r="N5">
        <v>0</v>
      </c>
      <c r="O5">
        <v>1</v>
      </c>
      <c r="P5">
        <v>1</v>
      </c>
      <c r="Q5">
        <v>1</v>
      </c>
      <c r="R5">
        <v>0</v>
      </c>
      <c r="S5">
        <v>0</v>
      </c>
      <c r="T5">
        <v>1</v>
      </c>
      <c r="U5">
        <v>0</v>
      </c>
      <c r="V5">
        <v>1</v>
      </c>
      <c r="W5">
        <v>1</v>
      </c>
      <c r="X5">
        <v>0</v>
      </c>
      <c r="Y5">
        <v>0</v>
      </c>
      <c r="Z5">
        <v>1</v>
      </c>
      <c r="AA5">
        <v>0</v>
      </c>
      <c r="AB5" s="66"/>
      <c r="AC5">
        <v>1</v>
      </c>
      <c r="AD5">
        <v>1</v>
      </c>
      <c r="AE5">
        <v>1</v>
      </c>
      <c r="AF5" s="11"/>
    </row>
    <row r="6" spans="1:60" s="71" customFormat="1" x14ac:dyDescent="0.2">
      <c r="A6" t="s">
        <v>47758</v>
      </c>
      <c r="B6" t="s">
        <v>1244</v>
      </c>
      <c r="C6" s="11"/>
      <c r="D6">
        <v>1</v>
      </c>
      <c r="E6">
        <v>1</v>
      </c>
      <c r="F6">
        <v>1</v>
      </c>
      <c r="G6">
        <v>0</v>
      </c>
      <c r="H6">
        <v>0</v>
      </c>
      <c r="I6">
        <v>1</v>
      </c>
      <c r="J6">
        <v>0</v>
      </c>
      <c r="K6">
        <v>0</v>
      </c>
      <c r="L6">
        <v>1</v>
      </c>
      <c r="M6">
        <v>1</v>
      </c>
      <c r="N6">
        <v>0</v>
      </c>
      <c r="O6">
        <v>1</v>
      </c>
      <c r="P6">
        <v>0</v>
      </c>
      <c r="Q6">
        <v>1</v>
      </c>
      <c r="R6">
        <v>0</v>
      </c>
      <c r="S6">
        <v>0</v>
      </c>
      <c r="T6">
        <v>1</v>
      </c>
      <c r="U6">
        <v>0</v>
      </c>
      <c r="V6">
        <v>1</v>
      </c>
      <c r="W6">
        <v>1</v>
      </c>
      <c r="X6">
        <v>0</v>
      </c>
      <c r="Y6">
        <v>1</v>
      </c>
      <c r="Z6">
        <v>1</v>
      </c>
      <c r="AA6">
        <v>0</v>
      </c>
      <c r="AB6" s="66"/>
      <c r="AC6">
        <v>1</v>
      </c>
      <c r="AD6">
        <v>1</v>
      </c>
      <c r="AE6">
        <v>1</v>
      </c>
      <c r="AF6" s="11"/>
    </row>
    <row r="7" spans="1:60" s="71" customFormat="1" x14ac:dyDescent="0.2">
      <c r="A7" t="s">
        <v>47759</v>
      </c>
      <c r="B7" t="s">
        <v>47794</v>
      </c>
      <c r="C7" s="11"/>
      <c r="D7">
        <v>1</v>
      </c>
      <c r="E7">
        <v>1</v>
      </c>
      <c r="F7">
        <v>1</v>
      </c>
      <c r="G7">
        <v>0</v>
      </c>
      <c r="H7">
        <v>1</v>
      </c>
      <c r="I7">
        <v>1</v>
      </c>
      <c r="J7">
        <v>0</v>
      </c>
      <c r="K7">
        <v>0</v>
      </c>
      <c r="L7">
        <v>1</v>
      </c>
      <c r="M7">
        <v>1</v>
      </c>
      <c r="N7">
        <v>0</v>
      </c>
      <c r="O7">
        <v>1</v>
      </c>
      <c r="P7">
        <v>0</v>
      </c>
      <c r="Q7">
        <v>1</v>
      </c>
      <c r="R7">
        <v>1</v>
      </c>
      <c r="S7">
        <v>0</v>
      </c>
      <c r="T7">
        <v>1</v>
      </c>
      <c r="U7">
        <v>1</v>
      </c>
      <c r="V7">
        <v>1</v>
      </c>
      <c r="W7">
        <v>1</v>
      </c>
      <c r="X7">
        <v>0</v>
      </c>
      <c r="Y7">
        <v>1</v>
      </c>
      <c r="Z7">
        <v>1</v>
      </c>
      <c r="AA7">
        <v>1</v>
      </c>
      <c r="AB7" s="66"/>
      <c r="AC7">
        <v>1</v>
      </c>
      <c r="AD7">
        <v>1</v>
      </c>
      <c r="AE7">
        <v>1</v>
      </c>
      <c r="AF7" s="11"/>
    </row>
    <row r="8" spans="1:60" s="71" customFormat="1" x14ac:dyDescent="0.2">
      <c r="A8" t="s">
        <v>47760</v>
      </c>
      <c r="B8" t="s">
        <v>2937</v>
      </c>
      <c r="C8" s="11"/>
      <c r="D8">
        <v>1</v>
      </c>
      <c r="E8">
        <v>0</v>
      </c>
      <c r="F8">
        <v>1</v>
      </c>
      <c r="G8">
        <v>1</v>
      </c>
      <c r="H8">
        <v>0</v>
      </c>
      <c r="I8">
        <v>1</v>
      </c>
      <c r="J8">
        <v>0</v>
      </c>
      <c r="K8">
        <v>0</v>
      </c>
      <c r="L8">
        <v>0</v>
      </c>
      <c r="M8">
        <v>1</v>
      </c>
      <c r="N8">
        <v>1</v>
      </c>
      <c r="O8">
        <v>1</v>
      </c>
      <c r="P8">
        <v>0</v>
      </c>
      <c r="Q8">
        <v>0</v>
      </c>
      <c r="R8">
        <v>1</v>
      </c>
      <c r="S8">
        <v>0</v>
      </c>
      <c r="T8">
        <v>1</v>
      </c>
      <c r="U8">
        <v>1</v>
      </c>
      <c r="V8">
        <v>1</v>
      </c>
      <c r="W8">
        <v>1</v>
      </c>
      <c r="X8">
        <v>0</v>
      </c>
      <c r="Y8">
        <v>1</v>
      </c>
      <c r="Z8">
        <v>1</v>
      </c>
      <c r="AA8">
        <v>0</v>
      </c>
      <c r="AB8" s="66"/>
      <c r="AC8">
        <v>1</v>
      </c>
      <c r="AD8">
        <v>1</v>
      </c>
      <c r="AE8">
        <v>1</v>
      </c>
      <c r="AF8" s="11"/>
    </row>
    <row r="9" spans="1:60" s="71" customFormat="1" x14ac:dyDescent="0.2">
      <c r="A9" t="s">
        <v>47761</v>
      </c>
      <c r="B9" t="s">
        <v>47026</v>
      </c>
      <c r="C9" s="11"/>
      <c r="D9">
        <v>1</v>
      </c>
      <c r="E9">
        <v>1</v>
      </c>
      <c r="F9">
        <v>1</v>
      </c>
      <c r="G9">
        <v>1</v>
      </c>
      <c r="H9">
        <v>1</v>
      </c>
      <c r="I9">
        <v>1</v>
      </c>
      <c r="J9">
        <v>1</v>
      </c>
      <c r="K9">
        <v>1</v>
      </c>
      <c r="L9">
        <v>0</v>
      </c>
      <c r="M9">
        <v>1</v>
      </c>
      <c r="N9">
        <v>1</v>
      </c>
      <c r="O9">
        <v>1</v>
      </c>
      <c r="P9">
        <v>1</v>
      </c>
      <c r="Q9">
        <v>1</v>
      </c>
      <c r="R9">
        <v>0</v>
      </c>
      <c r="S9">
        <v>0</v>
      </c>
      <c r="T9">
        <v>1</v>
      </c>
      <c r="U9">
        <v>1</v>
      </c>
      <c r="V9">
        <v>1</v>
      </c>
      <c r="W9">
        <v>1</v>
      </c>
      <c r="X9">
        <v>0</v>
      </c>
      <c r="Y9">
        <v>1</v>
      </c>
      <c r="Z9">
        <v>0</v>
      </c>
      <c r="AA9">
        <v>0</v>
      </c>
      <c r="AB9" s="66"/>
      <c r="AC9">
        <v>1</v>
      </c>
      <c r="AD9">
        <v>1</v>
      </c>
      <c r="AE9">
        <v>1</v>
      </c>
      <c r="AF9" s="11"/>
    </row>
    <row r="10" spans="1:60" s="71" customFormat="1" x14ac:dyDescent="0.2">
      <c r="A10" t="s">
        <v>47762</v>
      </c>
      <c r="B10" t="s">
        <v>47795</v>
      </c>
      <c r="C10" s="11"/>
      <c r="D10">
        <v>1</v>
      </c>
      <c r="E10">
        <v>1</v>
      </c>
      <c r="F10">
        <v>1</v>
      </c>
      <c r="G10">
        <v>1</v>
      </c>
      <c r="H10">
        <v>0</v>
      </c>
      <c r="I10">
        <v>1</v>
      </c>
      <c r="J10">
        <v>0</v>
      </c>
      <c r="K10">
        <v>0</v>
      </c>
      <c r="L10">
        <v>1</v>
      </c>
      <c r="M10">
        <v>1</v>
      </c>
      <c r="N10">
        <v>0</v>
      </c>
      <c r="O10">
        <v>1</v>
      </c>
      <c r="P10">
        <v>1</v>
      </c>
      <c r="Q10">
        <v>1</v>
      </c>
      <c r="R10">
        <v>0</v>
      </c>
      <c r="S10">
        <v>1</v>
      </c>
      <c r="T10">
        <v>1</v>
      </c>
      <c r="U10">
        <v>1</v>
      </c>
      <c r="V10">
        <v>1</v>
      </c>
      <c r="W10">
        <v>1</v>
      </c>
      <c r="X10">
        <v>0</v>
      </c>
      <c r="Y10">
        <v>1</v>
      </c>
      <c r="Z10">
        <v>1</v>
      </c>
      <c r="AA10">
        <v>0</v>
      </c>
      <c r="AB10" s="66"/>
      <c r="AC10">
        <v>1</v>
      </c>
      <c r="AD10">
        <v>1</v>
      </c>
      <c r="AE10">
        <v>1</v>
      </c>
      <c r="AF10" s="11"/>
    </row>
    <row r="11" spans="1:60" s="71" customFormat="1" x14ac:dyDescent="0.2">
      <c r="A11" t="s">
        <v>47763</v>
      </c>
      <c r="B11" t="s">
        <v>1241</v>
      </c>
      <c r="C11" s="11"/>
      <c r="D11">
        <v>1</v>
      </c>
      <c r="E11">
        <v>1</v>
      </c>
      <c r="F11">
        <v>1</v>
      </c>
      <c r="G11">
        <v>1</v>
      </c>
      <c r="H11">
        <v>0</v>
      </c>
      <c r="I11">
        <v>1</v>
      </c>
      <c r="J11">
        <v>0</v>
      </c>
      <c r="K11">
        <v>0</v>
      </c>
      <c r="L11">
        <v>1</v>
      </c>
      <c r="M11">
        <v>1</v>
      </c>
      <c r="N11">
        <v>0</v>
      </c>
      <c r="O11">
        <v>1</v>
      </c>
      <c r="P11">
        <v>1</v>
      </c>
      <c r="Q11">
        <v>1</v>
      </c>
      <c r="R11">
        <v>0</v>
      </c>
      <c r="S11">
        <v>0</v>
      </c>
      <c r="T11">
        <v>1</v>
      </c>
      <c r="U11">
        <v>0</v>
      </c>
      <c r="V11">
        <v>1</v>
      </c>
      <c r="W11">
        <v>1</v>
      </c>
      <c r="X11">
        <v>0</v>
      </c>
      <c r="Y11">
        <v>0</v>
      </c>
      <c r="Z11">
        <v>1</v>
      </c>
      <c r="AA11">
        <v>0</v>
      </c>
      <c r="AB11" s="66"/>
      <c r="AC11">
        <v>1</v>
      </c>
      <c r="AD11">
        <v>1</v>
      </c>
      <c r="AE11">
        <v>1</v>
      </c>
      <c r="AF11" s="11"/>
    </row>
    <row r="12" spans="1:60" s="71" customFormat="1" x14ac:dyDescent="0.2">
      <c r="A12" t="s">
        <v>47764</v>
      </c>
      <c r="B12" t="s">
        <v>759</v>
      </c>
      <c r="C12" s="11"/>
      <c r="D12">
        <v>1</v>
      </c>
      <c r="E12">
        <v>1</v>
      </c>
      <c r="F12">
        <v>1</v>
      </c>
      <c r="G12">
        <v>0</v>
      </c>
      <c r="H12">
        <v>0</v>
      </c>
      <c r="I12">
        <v>1</v>
      </c>
      <c r="J12">
        <v>0</v>
      </c>
      <c r="K12">
        <v>0</v>
      </c>
      <c r="L12">
        <v>1</v>
      </c>
      <c r="M12">
        <v>1</v>
      </c>
      <c r="N12">
        <v>0</v>
      </c>
      <c r="O12">
        <v>1</v>
      </c>
      <c r="P12">
        <v>1</v>
      </c>
      <c r="Q12">
        <v>1</v>
      </c>
      <c r="R12">
        <v>0</v>
      </c>
      <c r="S12">
        <v>0</v>
      </c>
      <c r="T12">
        <v>1</v>
      </c>
      <c r="U12">
        <v>0</v>
      </c>
      <c r="V12">
        <v>1</v>
      </c>
      <c r="W12">
        <v>1</v>
      </c>
      <c r="X12">
        <v>0</v>
      </c>
      <c r="Y12">
        <v>0</v>
      </c>
      <c r="Z12">
        <v>1</v>
      </c>
      <c r="AA12">
        <v>0</v>
      </c>
      <c r="AB12" s="66"/>
      <c r="AC12">
        <v>1</v>
      </c>
      <c r="AD12">
        <v>1</v>
      </c>
      <c r="AE12">
        <v>1</v>
      </c>
      <c r="AF12" s="11"/>
    </row>
    <row r="13" spans="1:60" s="71" customFormat="1" x14ac:dyDescent="0.2">
      <c r="A13" t="s">
        <v>47765</v>
      </c>
      <c r="B13" t="s">
        <v>547</v>
      </c>
      <c r="C13" s="11"/>
      <c r="D13">
        <v>1</v>
      </c>
      <c r="E13">
        <v>0</v>
      </c>
      <c r="F13">
        <v>1</v>
      </c>
      <c r="G13">
        <v>1</v>
      </c>
      <c r="H13">
        <v>1</v>
      </c>
      <c r="I13">
        <v>1</v>
      </c>
      <c r="J13">
        <v>0</v>
      </c>
      <c r="K13">
        <v>0</v>
      </c>
      <c r="L13">
        <v>1</v>
      </c>
      <c r="M13">
        <v>1</v>
      </c>
      <c r="N13">
        <v>1</v>
      </c>
      <c r="O13">
        <v>1</v>
      </c>
      <c r="P13">
        <v>1</v>
      </c>
      <c r="Q13">
        <v>1</v>
      </c>
      <c r="R13">
        <v>1</v>
      </c>
      <c r="S13">
        <v>1</v>
      </c>
      <c r="T13">
        <v>1</v>
      </c>
      <c r="U13">
        <v>0</v>
      </c>
      <c r="V13">
        <v>1</v>
      </c>
      <c r="W13">
        <v>0</v>
      </c>
      <c r="X13">
        <v>0</v>
      </c>
      <c r="Y13">
        <v>1</v>
      </c>
      <c r="Z13">
        <v>1</v>
      </c>
      <c r="AA13">
        <v>0</v>
      </c>
      <c r="AB13" s="66"/>
      <c r="AC13">
        <v>1</v>
      </c>
      <c r="AD13">
        <v>1</v>
      </c>
      <c r="AE13">
        <v>1</v>
      </c>
      <c r="AF13" s="11"/>
    </row>
    <row r="14" spans="1:60" s="71" customFormat="1" x14ac:dyDescent="0.2">
      <c r="A14" t="s">
        <v>47766</v>
      </c>
      <c r="B14" t="s">
        <v>47798</v>
      </c>
      <c r="C14" s="11"/>
      <c r="D14">
        <v>1</v>
      </c>
      <c r="E14">
        <v>0</v>
      </c>
      <c r="F14">
        <v>1</v>
      </c>
      <c r="G14">
        <v>1</v>
      </c>
      <c r="H14">
        <v>0</v>
      </c>
      <c r="I14">
        <v>1</v>
      </c>
      <c r="J14">
        <v>1</v>
      </c>
      <c r="K14">
        <v>1</v>
      </c>
      <c r="L14">
        <v>0</v>
      </c>
      <c r="M14">
        <v>0</v>
      </c>
      <c r="N14">
        <v>1</v>
      </c>
      <c r="O14">
        <v>1</v>
      </c>
      <c r="P14">
        <v>0</v>
      </c>
      <c r="Q14">
        <v>1</v>
      </c>
      <c r="R14">
        <v>1</v>
      </c>
      <c r="S14">
        <v>1</v>
      </c>
      <c r="T14">
        <v>1</v>
      </c>
      <c r="U14">
        <v>0</v>
      </c>
      <c r="V14">
        <v>1</v>
      </c>
      <c r="W14">
        <v>1</v>
      </c>
      <c r="X14">
        <v>1</v>
      </c>
      <c r="Y14">
        <v>1</v>
      </c>
      <c r="Z14">
        <v>0</v>
      </c>
      <c r="AA14">
        <v>1</v>
      </c>
      <c r="AB14" s="66"/>
      <c r="AC14">
        <v>1</v>
      </c>
      <c r="AD14">
        <v>1</v>
      </c>
      <c r="AE14">
        <v>1</v>
      </c>
      <c r="AF14" s="11"/>
    </row>
    <row r="15" spans="1:60" s="71" customFormat="1" x14ac:dyDescent="0.2">
      <c r="A15" t="s">
        <v>47767</v>
      </c>
      <c r="B15" t="s">
        <v>586</v>
      </c>
      <c r="C15" s="11"/>
      <c r="D15">
        <v>1</v>
      </c>
      <c r="E15">
        <v>0</v>
      </c>
      <c r="F15">
        <v>1</v>
      </c>
      <c r="G15">
        <v>1</v>
      </c>
      <c r="H15">
        <v>1</v>
      </c>
      <c r="I15">
        <v>1</v>
      </c>
      <c r="J15">
        <v>0</v>
      </c>
      <c r="K15">
        <v>0</v>
      </c>
      <c r="L15">
        <v>1</v>
      </c>
      <c r="M15">
        <v>1</v>
      </c>
      <c r="N15">
        <v>1</v>
      </c>
      <c r="O15">
        <v>1</v>
      </c>
      <c r="P15">
        <v>1</v>
      </c>
      <c r="Q15">
        <v>1</v>
      </c>
      <c r="R15">
        <v>1</v>
      </c>
      <c r="S15">
        <v>1</v>
      </c>
      <c r="T15">
        <v>1</v>
      </c>
      <c r="U15">
        <v>0</v>
      </c>
      <c r="V15">
        <v>1</v>
      </c>
      <c r="W15">
        <v>1</v>
      </c>
      <c r="X15">
        <v>0</v>
      </c>
      <c r="Y15">
        <v>1</v>
      </c>
      <c r="Z15">
        <v>1</v>
      </c>
      <c r="AA15">
        <v>0</v>
      </c>
      <c r="AB15" s="66"/>
      <c r="AC15">
        <v>1</v>
      </c>
      <c r="AD15">
        <v>1</v>
      </c>
      <c r="AE15">
        <v>1</v>
      </c>
      <c r="AF15" s="11"/>
    </row>
    <row r="16" spans="1:60" s="71" customFormat="1" x14ac:dyDescent="0.2">
      <c r="A16" t="s">
        <v>47768</v>
      </c>
      <c r="B16" t="s">
        <v>47796</v>
      </c>
      <c r="C16" s="11"/>
      <c r="D16">
        <v>1</v>
      </c>
      <c r="E16">
        <v>1</v>
      </c>
      <c r="F16">
        <v>1</v>
      </c>
      <c r="G16">
        <v>1</v>
      </c>
      <c r="H16">
        <v>0</v>
      </c>
      <c r="I16">
        <v>1</v>
      </c>
      <c r="J16">
        <v>0</v>
      </c>
      <c r="K16">
        <v>0</v>
      </c>
      <c r="L16">
        <v>1</v>
      </c>
      <c r="M16">
        <v>1</v>
      </c>
      <c r="N16">
        <v>0</v>
      </c>
      <c r="O16">
        <v>1</v>
      </c>
      <c r="P16">
        <v>1</v>
      </c>
      <c r="Q16">
        <v>1</v>
      </c>
      <c r="R16">
        <v>0</v>
      </c>
      <c r="S16">
        <v>1</v>
      </c>
      <c r="T16">
        <v>1</v>
      </c>
      <c r="U16">
        <v>1</v>
      </c>
      <c r="V16">
        <v>1</v>
      </c>
      <c r="W16">
        <v>1</v>
      </c>
      <c r="X16">
        <v>0</v>
      </c>
      <c r="Y16">
        <v>1</v>
      </c>
      <c r="Z16">
        <v>1</v>
      </c>
      <c r="AA16">
        <v>1</v>
      </c>
      <c r="AB16" s="66"/>
      <c r="AC16">
        <v>1</v>
      </c>
      <c r="AD16">
        <v>1</v>
      </c>
      <c r="AE16">
        <v>1</v>
      </c>
      <c r="AF16" s="11"/>
    </row>
    <row r="17" spans="1:32" s="71" customFormat="1" x14ac:dyDescent="0.2">
      <c r="A17" t="s">
        <v>47769</v>
      </c>
      <c r="B17" t="s">
        <v>1259</v>
      </c>
      <c r="C17" s="11"/>
      <c r="D17">
        <v>1</v>
      </c>
      <c r="E17">
        <v>1</v>
      </c>
      <c r="F17">
        <v>1</v>
      </c>
      <c r="G17">
        <v>0</v>
      </c>
      <c r="H17">
        <v>0</v>
      </c>
      <c r="I17">
        <v>1</v>
      </c>
      <c r="J17">
        <v>0</v>
      </c>
      <c r="K17">
        <v>0</v>
      </c>
      <c r="L17">
        <v>0</v>
      </c>
      <c r="M17">
        <v>1</v>
      </c>
      <c r="N17">
        <v>0</v>
      </c>
      <c r="O17">
        <v>1</v>
      </c>
      <c r="P17">
        <v>0</v>
      </c>
      <c r="Q17">
        <v>1</v>
      </c>
      <c r="R17">
        <v>0</v>
      </c>
      <c r="S17">
        <v>0</v>
      </c>
      <c r="T17">
        <v>1</v>
      </c>
      <c r="U17">
        <v>0</v>
      </c>
      <c r="V17">
        <v>1</v>
      </c>
      <c r="W17">
        <v>1</v>
      </c>
      <c r="X17">
        <v>0</v>
      </c>
      <c r="Y17">
        <v>1</v>
      </c>
      <c r="Z17">
        <v>1</v>
      </c>
      <c r="AA17">
        <v>0</v>
      </c>
      <c r="AB17" s="66"/>
      <c r="AC17">
        <v>1</v>
      </c>
      <c r="AD17">
        <v>1</v>
      </c>
      <c r="AE17">
        <v>1</v>
      </c>
      <c r="AF17" s="11"/>
    </row>
    <row r="18" spans="1:32" s="71" customFormat="1" x14ac:dyDescent="0.2">
      <c r="A18" t="s">
        <v>47770</v>
      </c>
      <c r="B18" t="s">
        <v>1703</v>
      </c>
      <c r="C18" s="11"/>
      <c r="D18">
        <v>1</v>
      </c>
      <c r="E18">
        <v>1</v>
      </c>
      <c r="F18">
        <v>1</v>
      </c>
      <c r="G18">
        <v>0</v>
      </c>
      <c r="H18">
        <v>0</v>
      </c>
      <c r="I18">
        <v>1</v>
      </c>
      <c r="J18">
        <v>0</v>
      </c>
      <c r="K18">
        <v>0</v>
      </c>
      <c r="L18">
        <v>0</v>
      </c>
      <c r="M18">
        <v>1</v>
      </c>
      <c r="N18">
        <v>0</v>
      </c>
      <c r="O18">
        <v>1</v>
      </c>
      <c r="P18">
        <v>1</v>
      </c>
      <c r="Q18">
        <v>1</v>
      </c>
      <c r="R18">
        <v>0</v>
      </c>
      <c r="S18">
        <v>0</v>
      </c>
      <c r="T18">
        <v>1</v>
      </c>
      <c r="U18">
        <v>0</v>
      </c>
      <c r="V18">
        <v>0</v>
      </c>
      <c r="W18">
        <v>1</v>
      </c>
      <c r="X18">
        <v>0</v>
      </c>
      <c r="Y18">
        <v>0</v>
      </c>
      <c r="Z18">
        <v>1</v>
      </c>
      <c r="AA18">
        <v>0</v>
      </c>
      <c r="AB18" s="66"/>
      <c r="AC18">
        <v>1</v>
      </c>
      <c r="AD18">
        <v>1</v>
      </c>
      <c r="AE18">
        <v>1</v>
      </c>
      <c r="AF18" s="11"/>
    </row>
    <row r="19" spans="1:32" s="71" customFormat="1" x14ac:dyDescent="0.2">
      <c r="A19" t="s">
        <v>47771</v>
      </c>
      <c r="B19" t="s">
        <v>47799</v>
      </c>
      <c r="C19" s="11"/>
      <c r="D19">
        <v>1</v>
      </c>
      <c r="E19">
        <v>1</v>
      </c>
      <c r="F19">
        <v>1</v>
      </c>
      <c r="G19">
        <v>1</v>
      </c>
      <c r="H19">
        <v>1</v>
      </c>
      <c r="I19">
        <v>1</v>
      </c>
      <c r="J19">
        <v>0</v>
      </c>
      <c r="K19">
        <v>0</v>
      </c>
      <c r="L19">
        <v>1</v>
      </c>
      <c r="M19">
        <v>1</v>
      </c>
      <c r="N19">
        <v>1</v>
      </c>
      <c r="O19">
        <v>0</v>
      </c>
      <c r="P19">
        <v>1</v>
      </c>
      <c r="Q19">
        <v>1</v>
      </c>
      <c r="R19">
        <v>1</v>
      </c>
      <c r="S19">
        <v>0</v>
      </c>
      <c r="T19">
        <v>1</v>
      </c>
      <c r="U19">
        <v>1</v>
      </c>
      <c r="V19">
        <v>1</v>
      </c>
      <c r="W19">
        <v>0</v>
      </c>
      <c r="X19">
        <v>0</v>
      </c>
      <c r="Y19">
        <v>0</v>
      </c>
      <c r="Z19">
        <v>0</v>
      </c>
      <c r="AA19">
        <v>0</v>
      </c>
      <c r="AB19" s="66"/>
      <c r="AC19">
        <v>1</v>
      </c>
      <c r="AD19">
        <v>1</v>
      </c>
      <c r="AE19">
        <v>0</v>
      </c>
      <c r="AF19" s="11"/>
    </row>
    <row r="20" spans="1:32" s="71" customFormat="1" x14ac:dyDescent="0.2">
      <c r="A20" t="s">
        <v>47772</v>
      </c>
      <c r="B20" t="s">
        <v>47027</v>
      </c>
      <c r="C20" s="11"/>
      <c r="D20">
        <v>1</v>
      </c>
      <c r="E20">
        <v>0</v>
      </c>
      <c r="F20">
        <v>1</v>
      </c>
      <c r="G20">
        <v>1</v>
      </c>
      <c r="H20">
        <v>0</v>
      </c>
      <c r="I20">
        <v>1</v>
      </c>
      <c r="J20">
        <v>1</v>
      </c>
      <c r="K20">
        <v>1</v>
      </c>
      <c r="L20">
        <v>1</v>
      </c>
      <c r="M20">
        <v>1</v>
      </c>
      <c r="N20">
        <v>1</v>
      </c>
      <c r="O20">
        <v>0</v>
      </c>
      <c r="P20">
        <v>1</v>
      </c>
      <c r="Q20">
        <v>1</v>
      </c>
      <c r="R20">
        <v>0</v>
      </c>
      <c r="S20">
        <v>1</v>
      </c>
      <c r="T20">
        <v>1</v>
      </c>
      <c r="U20">
        <v>0</v>
      </c>
      <c r="V20">
        <v>1</v>
      </c>
      <c r="W20" s="145">
        <v>2</v>
      </c>
      <c r="X20">
        <v>1</v>
      </c>
      <c r="Y20">
        <v>1</v>
      </c>
      <c r="Z20">
        <v>0</v>
      </c>
      <c r="AA20">
        <v>1</v>
      </c>
      <c r="AB20" s="66"/>
      <c r="AC20">
        <v>1</v>
      </c>
      <c r="AD20">
        <v>1</v>
      </c>
      <c r="AE20">
        <v>1</v>
      </c>
      <c r="AF20" s="11"/>
    </row>
    <row r="21" spans="1:32" s="71" customFormat="1" x14ac:dyDescent="0.2">
      <c r="A21" t="s">
        <v>47773</v>
      </c>
      <c r="B21" t="s">
        <v>658</v>
      </c>
      <c r="C21" s="11"/>
      <c r="D21">
        <v>1</v>
      </c>
      <c r="E21">
        <v>1</v>
      </c>
      <c r="F21">
        <v>1</v>
      </c>
      <c r="G21">
        <v>0</v>
      </c>
      <c r="H21">
        <v>0</v>
      </c>
      <c r="I21">
        <v>1</v>
      </c>
      <c r="J21">
        <v>0</v>
      </c>
      <c r="K21">
        <v>0</v>
      </c>
      <c r="L21">
        <v>0</v>
      </c>
      <c r="M21">
        <v>1</v>
      </c>
      <c r="N21">
        <v>0</v>
      </c>
      <c r="O21">
        <v>1</v>
      </c>
      <c r="P21">
        <v>1</v>
      </c>
      <c r="Q21">
        <v>1</v>
      </c>
      <c r="R21">
        <v>0</v>
      </c>
      <c r="S21">
        <v>0</v>
      </c>
      <c r="T21">
        <v>1</v>
      </c>
      <c r="U21">
        <v>0</v>
      </c>
      <c r="V21">
        <v>0</v>
      </c>
      <c r="W21">
        <v>1</v>
      </c>
      <c r="X21">
        <v>0</v>
      </c>
      <c r="Y21">
        <v>0</v>
      </c>
      <c r="Z21">
        <v>1</v>
      </c>
      <c r="AA21">
        <v>0</v>
      </c>
      <c r="AB21" s="66"/>
      <c r="AC21">
        <v>1</v>
      </c>
      <c r="AD21">
        <v>1</v>
      </c>
      <c r="AE21">
        <v>1</v>
      </c>
      <c r="AF21" s="11"/>
    </row>
    <row r="22" spans="1:32" s="71" customFormat="1" x14ac:dyDescent="0.2">
      <c r="A22" t="s">
        <v>47774</v>
      </c>
      <c r="B22" t="s">
        <v>47800</v>
      </c>
      <c r="C22" s="11"/>
      <c r="D22">
        <v>1</v>
      </c>
      <c r="E22">
        <v>1</v>
      </c>
      <c r="F22">
        <v>1</v>
      </c>
      <c r="G22">
        <v>1</v>
      </c>
      <c r="H22">
        <v>1</v>
      </c>
      <c r="I22">
        <v>1</v>
      </c>
      <c r="J22">
        <v>1</v>
      </c>
      <c r="K22">
        <v>1</v>
      </c>
      <c r="L22">
        <v>1</v>
      </c>
      <c r="M22">
        <v>0</v>
      </c>
      <c r="N22">
        <v>1</v>
      </c>
      <c r="O22">
        <v>1</v>
      </c>
      <c r="P22">
        <v>1</v>
      </c>
      <c r="Q22">
        <v>1</v>
      </c>
      <c r="R22">
        <v>1</v>
      </c>
      <c r="S22">
        <v>1</v>
      </c>
      <c r="T22">
        <v>0</v>
      </c>
      <c r="U22">
        <v>1</v>
      </c>
      <c r="V22">
        <v>1</v>
      </c>
      <c r="W22">
        <v>1</v>
      </c>
      <c r="X22">
        <v>0</v>
      </c>
      <c r="Y22">
        <v>1</v>
      </c>
      <c r="Z22">
        <v>0</v>
      </c>
      <c r="AA22">
        <v>1</v>
      </c>
      <c r="AB22" s="66"/>
      <c r="AC22">
        <v>1</v>
      </c>
      <c r="AD22">
        <v>1</v>
      </c>
      <c r="AE22">
        <v>1</v>
      </c>
      <c r="AF22" s="11"/>
    </row>
    <row r="23" spans="1:32" s="71" customFormat="1" x14ac:dyDescent="0.2">
      <c r="A23" t="s">
        <v>47021</v>
      </c>
      <c r="B23" t="s">
        <v>47801</v>
      </c>
      <c r="C23" s="11"/>
      <c r="D23">
        <v>1</v>
      </c>
      <c r="E23">
        <v>1</v>
      </c>
      <c r="F23">
        <v>1</v>
      </c>
      <c r="G23">
        <v>1</v>
      </c>
      <c r="H23">
        <v>0</v>
      </c>
      <c r="I23">
        <v>1</v>
      </c>
      <c r="J23">
        <v>0</v>
      </c>
      <c r="K23">
        <v>0</v>
      </c>
      <c r="L23">
        <v>1</v>
      </c>
      <c r="M23">
        <v>1</v>
      </c>
      <c r="N23">
        <v>0</v>
      </c>
      <c r="O23">
        <v>1</v>
      </c>
      <c r="P23">
        <v>1</v>
      </c>
      <c r="Q23">
        <v>0</v>
      </c>
      <c r="R23">
        <v>0</v>
      </c>
      <c r="S23">
        <v>1</v>
      </c>
      <c r="T23">
        <v>1</v>
      </c>
      <c r="U23">
        <v>1</v>
      </c>
      <c r="V23">
        <v>1</v>
      </c>
      <c r="W23">
        <v>1</v>
      </c>
      <c r="X23">
        <v>0</v>
      </c>
      <c r="Y23">
        <v>1</v>
      </c>
      <c r="Z23">
        <v>1</v>
      </c>
      <c r="AA23">
        <v>0</v>
      </c>
      <c r="AB23" s="66"/>
      <c r="AC23">
        <v>1</v>
      </c>
      <c r="AD23">
        <v>1</v>
      </c>
      <c r="AE23">
        <v>1</v>
      </c>
      <c r="AF23" s="11"/>
    </row>
    <row r="24" spans="1:32" s="71" customFormat="1" x14ac:dyDescent="0.2">
      <c r="A24" t="s">
        <v>47775</v>
      </c>
      <c r="B24" t="s">
        <v>1156</v>
      </c>
      <c r="C24" s="11"/>
      <c r="D24">
        <v>1</v>
      </c>
      <c r="E24">
        <v>1</v>
      </c>
      <c r="F24">
        <v>1</v>
      </c>
      <c r="G24">
        <v>0</v>
      </c>
      <c r="H24">
        <v>1</v>
      </c>
      <c r="I24">
        <v>1</v>
      </c>
      <c r="J24">
        <v>1</v>
      </c>
      <c r="K24">
        <v>1</v>
      </c>
      <c r="L24">
        <v>1</v>
      </c>
      <c r="M24">
        <v>1</v>
      </c>
      <c r="N24">
        <v>0</v>
      </c>
      <c r="O24">
        <v>1</v>
      </c>
      <c r="P24">
        <v>0</v>
      </c>
      <c r="Q24">
        <v>1</v>
      </c>
      <c r="R24">
        <v>1</v>
      </c>
      <c r="S24">
        <v>0</v>
      </c>
      <c r="T24">
        <v>1</v>
      </c>
      <c r="U24">
        <v>1</v>
      </c>
      <c r="V24">
        <v>1</v>
      </c>
      <c r="W24">
        <v>1</v>
      </c>
      <c r="X24">
        <v>0</v>
      </c>
      <c r="Y24">
        <v>1</v>
      </c>
      <c r="Z24">
        <v>1</v>
      </c>
      <c r="AA24">
        <v>1</v>
      </c>
      <c r="AB24" s="66"/>
      <c r="AC24">
        <v>1</v>
      </c>
      <c r="AD24">
        <v>1</v>
      </c>
      <c r="AE24">
        <v>1</v>
      </c>
      <c r="AF24" s="11"/>
    </row>
    <row r="25" spans="1:32" s="71" customFormat="1" x14ac:dyDescent="0.2">
      <c r="A25" t="s">
        <v>47776</v>
      </c>
      <c r="B25" t="s">
        <v>36944</v>
      </c>
      <c r="C25" s="11"/>
      <c r="D25">
        <v>1</v>
      </c>
      <c r="E25">
        <v>1</v>
      </c>
      <c r="F25">
        <v>1</v>
      </c>
      <c r="G25">
        <v>1</v>
      </c>
      <c r="H25">
        <v>1</v>
      </c>
      <c r="I25">
        <v>1</v>
      </c>
      <c r="J25">
        <v>0</v>
      </c>
      <c r="K25">
        <v>0</v>
      </c>
      <c r="L25">
        <v>1</v>
      </c>
      <c r="M25">
        <v>0</v>
      </c>
      <c r="N25">
        <v>0</v>
      </c>
      <c r="O25">
        <v>0</v>
      </c>
      <c r="P25">
        <v>1</v>
      </c>
      <c r="Q25">
        <v>1</v>
      </c>
      <c r="R25">
        <v>0</v>
      </c>
      <c r="S25">
        <v>0</v>
      </c>
      <c r="T25">
        <v>1</v>
      </c>
      <c r="U25">
        <v>1</v>
      </c>
      <c r="V25">
        <v>0</v>
      </c>
      <c r="W25">
        <v>0</v>
      </c>
      <c r="X25">
        <v>0</v>
      </c>
      <c r="Y25">
        <v>1</v>
      </c>
      <c r="Z25">
        <v>1</v>
      </c>
      <c r="AA25">
        <v>0</v>
      </c>
      <c r="AB25" s="66"/>
      <c r="AC25">
        <v>0</v>
      </c>
      <c r="AD25">
        <v>0</v>
      </c>
      <c r="AE25">
        <v>1</v>
      </c>
      <c r="AF25" s="11"/>
    </row>
    <row r="26" spans="1:32" s="71" customFormat="1" x14ac:dyDescent="0.2">
      <c r="A26" t="s">
        <v>47777</v>
      </c>
      <c r="B26" t="s">
        <v>3558</v>
      </c>
      <c r="C26" s="11"/>
      <c r="D26">
        <v>1</v>
      </c>
      <c r="E26">
        <v>0</v>
      </c>
      <c r="F26">
        <v>1</v>
      </c>
      <c r="G26">
        <v>1</v>
      </c>
      <c r="H26">
        <v>0</v>
      </c>
      <c r="I26">
        <v>1</v>
      </c>
      <c r="J26">
        <v>0</v>
      </c>
      <c r="K26">
        <v>0</v>
      </c>
      <c r="L26">
        <v>1</v>
      </c>
      <c r="M26">
        <v>1</v>
      </c>
      <c r="N26">
        <v>0</v>
      </c>
      <c r="O26">
        <v>1</v>
      </c>
      <c r="P26">
        <v>1</v>
      </c>
      <c r="Q26">
        <v>1</v>
      </c>
      <c r="R26">
        <v>1</v>
      </c>
      <c r="S26">
        <v>0</v>
      </c>
      <c r="T26">
        <v>1</v>
      </c>
      <c r="U26">
        <v>0</v>
      </c>
      <c r="V26">
        <v>0</v>
      </c>
      <c r="W26">
        <v>1</v>
      </c>
      <c r="X26">
        <v>1</v>
      </c>
      <c r="Y26">
        <v>1</v>
      </c>
      <c r="Z26">
        <v>1</v>
      </c>
      <c r="AA26">
        <v>0</v>
      </c>
      <c r="AB26" s="66"/>
      <c r="AC26">
        <v>1</v>
      </c>
      <c r="AD26">
        <v>1</v>
      </c>
      <c r="AE26">
        <v>1</v>
      </c>
      <c r="AF26" s="11"/>
    </row>
    <row r="27" spans="1:32" s="71" customFormat="1" x14ac:dyDescent="0.2">
      <c r="A27" t="s">
        <v>47778</v>
      </c>
      <c r="B27" t="s">
        <v>925</v>
      </c>
      <c r="C27" s="11"/>
      <c r="D27">
        <v>1</v>
      </c>
      <c r="E27">
        <v>0</v>
      </c>
      <c r="F27">
        <v>1</v>
      </c>
      <c r="G27">
        <v>1</v>
      </c>
      <c r="H27">
        <v>0</v>
      </c>
      <c r="I27">
        <v>1</v>
      </c>
      <c r="J27">
        <v>1</v>
      </c>
      <c r="K27">
        <v>1</v>
      </c>
      <c r="L27">
        <v>1</v>
      </c>
      <c r="M27">
        <v>1</v>
      </c>
      <c r="N27">
        <v>0</v>
      </c>
      <c r="O27">
        <v>1</v>
      </c>
      <c r="P27">
        <v>1</v>
      </c>
      <c r="Q27">
        <v>1</v>
      </c>
      <c r="R27">
        <v>0</v>
      </c>
      <c r="S27">
        <v>1</v>
      </c>
      <c r="T27">
        <v>1</v>
      </c>
      <c r="U27">
        <v>1</v>
      </c>
      <c r="V27">
        <v>1</v>
      </c>
      <c r="W27">
        <v>1</v>
      </c>
      <c r="X27">
        <v>1</v>
      </c>
      <c r="Y27">
        <v>1</v>
      </c>
      <c r="Z27">
        <v>1</v>
      </c>
      <c r="AA27">
        <v>1</v>
      </c>
      <c r="AB27" s="66"/>
      <c r="AC27">
        <v>1</v>
      </c>
      <c r="AD27">
        <v>1</v>
      </c>
      <c r="AE27">
        <v>1</v>
      </c>
      <c r="AF27" s="11"/>
    </row>
    <row r="28" spans="1:32" s="71" customFormat="1" x14ac:dyDescent="0.2">
      <c r="A28" t="s">
        <v>47779</v>
      </c>
      <c r="B28" t="s">
        <v>862</v>
      </c>
      <c r="C28" s="11"/>
      <c r="D28">
        <v>1</v>
      </c>
      <c r="E28">
        <v>1</v>
      </c>
      <c r="F28">
        <v>1</v>
      </c>
      <c r="G28">
        <v>0</v>
      </c>
      <c r="H28">
        <v>0</v>
      </c>
      <c r="I28">
        <v>1</v>
      </c>
      <c r="J28">
        <v>0</v>
      </c>
      <c r="K28">
        <v>0</v>
      </c>
      <c r="L28">
        <v>0</v>
      </c>
      <c r="M28">
        <v>1</v>
      </c>
      <c r="N28">
        <v>0</v>
      </c>
      <c r="O28">
        <v>1</v>
      </c>
      <c r="P28">
        <v>1</v>
      </c>
      <c r="Q28">
        <v>1</v>
      </c>
      <c r="R28">
        <v>0</v>
      </c>
      <c r="S28">
        <v>0</v>
      </c>
      <c r="T28">
        <v>1</v>
      </c>
      <c r="U28">
        <v>0</v>
      </c>
      <c r="V28">
        <v>0</v>
      </c>
      <c r="W28">
        <v>1</v>
      </c>
      <c r="X28">
        <v>0</v>
      </c>
      <c r="Y28">
        <v>0</v>
      </c>
      <c r="Z28">
        <v>1</v>
      </c>
      <c r="AA28">
        <v>0</v>
      </c>
      <c r="AB28" s="66"/>
      <c r="AC28">
        <v>1</v>
      </c>
      <c r="AD28">
        <v>1</v>
      </c>
      <c r="AE28">
        <v>1</v>
      </c>
      <c r="AF28" s="11"/>
    </row>
    <row r="29" spans="1:32" s="71" customFormat="1" x14ac:dyDescent="0.2">
      <c r="A29" t="s">
        <v>47780</v>
      </c>
      <c r="B29" t="s">
        <v>47029</v>
      </c>
      <c r="C29" s="11"/>
      <c r="D29">
        <v>1</v>
      </c>
      <c r="E29">
        <v>0</v>
      </c>
      <c r="F29">
        <v>1</v>
      </c>
      <c r="G29">
        <v>0</v>
      </c>
      <c r="H29">
        <v>0</v>
      </c>
      <c r="I29">
        <v>1</v>
      </c>
      <c r="J29">
        <v>0</v>
      </c>
      <c r="K29">
        <v>0</v>
      </c>
      <c r="L29">
        <v>1</v>
      </c>
      <c r="M29">
        <v>1</v>
      </c>
      <c r="N29">
        <v>0</v>
      </c>
      <c r="O29">
        <v>1</v>
      </c>
      <c r="P29">
        <v>1</v>
      </c>
      <c r="Q29">
        <v>1</v>
      </c>
      <c r="R29">
        <v>0</v>
      </c>
      <c r="S29">
        <v>1</v>
      </c>
      <c r="T29">
        <v>1</v>
      </c>
      <c r="U29">
        <v>0</v>
      </c>
      <c r="V29">
        <v>0</v>
      </c>
      <c r="W29">
        <v>0</v>
      </c>
      <c r="X29">
        <v>0</v>
      </c>
      <c r="Y29">
        <v>1</v>
      </c>
      <c r="Z29">
        <v>1</v>
      </c>
      <c r="AA29">
        <v>0</v>
      </c>
      <c r="AB29" s="66"/>
      <c r="AC29">
        <v>1</v>
      </c>
      <c r="AD29">
        <v>1</v>
      </c>
      <c r="AE29">
        <v>1</v>
      </c>
      <c r="AF29" s="11"/>
    </row>
    <row r="30" spans="1:32" s="71" customFormat="1" x14ac:dyDescent="0.2">
      <c r="A30" t="s">
        <v>47781</v>
      </c>
      <c r="B30" t="s">
        <v>47028</v>
      </c>
      <c r="C30" s="11"/>
      <c r="D30">
        <v>1</v>
      </c>
      <c r="E30">
        <v>1</v>
      </c>
      <c r="F30">
        <v>1</v>
      </c>
      <c r="G30">
        <v>0</v>
      </c>
      <c r="H30">
        <v>0</v>
      </c>
      <c r="I30">
        <v>1</v>
      </c>
      <c r="J30">
        <v>0</v>
      </c>
      <c r="K30">
        <v>0</v>
      </c>
      <c r="L30">
        <v>0</v>
      </c>
      <c r="M30">
        <v>1</v>
      </c>
      <c r="N30">
        <v>0</v>
      </c>
      <c r="O30">
        <v>1</v>
      </c>
      <c r="P30">
        <v>1</v>
      </c>
      <c r="Q30">
        <v>1</v>
      </c>
      <c r="R30">
        <v>0</v>
      </c>
      <c r="S30">
        <v>0</v>
      </c>
      <c r="T30">
        <v>1</v>
      </c>
      <c r="U30">
        <v>0</v>
      </c>
      <c r="V30">
        <v>0</v>
      </c>
      <c r="W30">
        <v>1</v>
      </c>
      <c r="X30">
        <v>0</v>
      </c>
      <c r="Y30">
        <v>0</v>
      </c>
      <c r="Z30">
        <v>1</v>
      </c>
      <c r="AA30">
        <v>0</v>
      </c>
      <c r="AB30" s="66"/>
      <c r="AC30">
        <v>1</v>
      </c>
      <c r="AD30">
        <v>1</v>
      </c>
      <c r="AE30">
        <v>1</v>
      </c>
      <c r="AF30" s="11"/>
    </row>
    <row r="31" spans="1:32" s="71" customFormat="1" x14ac:dyDescent="0.2">
      <c r="A31" t="s">
        <v>47782</v>
      </c>
      <c r="B31" t="s">
        <v>980</v>
      </c>
      <c r="C31" s="11"/>
      <c r="D31">
        <v>1</v>
      </c>
      <c r="E31">
        <v>0</v>
      </c>
      <c r="F31">
        <v>1</v>
      </c>
      <c r="G31">
        <v>1</v>
      </c>
      <c r="H31">
        <v>0</v>
      </c>
      <c r="I31">
        <v>1</v>
      </c>
      <c r="J31">
        <v>0</v>
      </c>
      <c r="K31">
        <v>0</v>
      </c>
      <c r="L31">
        <v>0</v>
      </c>
      <c r="M31">
        <v>0</v>
      </c>
      <c r="N31">
        <v>1</v>
      </c>
      <c r="O31">
        <v>1</v>
      </c>
      <c r="P31">
        <v>1</v>
      </c>
      <c r="Q31">
        <v>1</v>
      </c>
      <c r="R31">
        <v>1</v>
      </c>
      <c r="S31">
        <v>1</v>
      </c>
      <c r="T31">
        <v>1</v>
      </c>
      <c r="U31">
        <v>1</v>
      </c>
      <c r="V31">
        <v>0</v>
      </c>
      <c r="W31">
        <v>1</v>
      </c>
      <c r="X31">
        <v>0</v>
      </c>
      <c r="Y31">
        <v>1</v>
      </c>
      <c r="Z31">
        <v>1</v>
      </c>
      <c r="AA31">
        <v>0</v>
      </c>
      <c r="AB31" s="66"/>
      <c r="AC31">
        <v>1</v>
      </c>
      <c r="AD31">
        <v>1</v>
      </c>
      <c r="AE31">
        <v>1</v>
      </c>
      <c r="AF31" s="11"/>
    </row>
    <row r="32" spans="1:32" s="71" customFormat="1" x14ac:dyDescent="0.2">
      <c r="A32" t="s">
        <v>47783</v>
      </c>
      <c r="B32" t="s">
        <v>756</v>
      </c>
      <c r="C32" s="11"/>
      <c r="D32">
        <v>1</v>
      </c>
      <c r="E32">
        <v>1</v>
      </c>
      <c r="F32">
        <v>1</v>
      </c>
      <c r="G32">
        <v>0</v>
      </c>
      <c r="H32">
        <v>0</v>
      </c>
      <c r="I32">
        <v>1</v>
      </c>
      <c r="J32">
        <v>0</v>
      </c>
      <c r="K32">
        <v>0</v>
      </c>
      <c r="L32">
        <v>0</v>
      </c>
      <c r="M32">
        <v>1</v>
      </c>
      <c r="N32">
        <v>0</v>
      </c>
      <c r="O32">
        <v>1</v>
      </c>
      <c r="P32">
        <v>1</v>
      </c>
      <c r="Q32">
        <v>1</v>
      </c>
      <c r="R32">
        <v>0</v>
      </c>
      <c r="S32">
        <v>0</v>
      </c>
      <c r="T32">
        <v>1</v>
      </c>
      <c r="U32">
        <v>0</v>
      </c>
      <c r="V32">
        <v>0</v>
      </c>
      <c r="W32">
        <v>1</v>
      </c>
      <c r="X32">
        <v>0</v>
      </c>
      <c r="Y32">
        <v>0</v>
      </c>
      <c r="Z32">
        <v>1</v>
      </c>
      <c r="AA32">
        <v>0</v>
      </c>
      <c r="AB32" s="66"/>
      <c r="AC32">
        <v>1</v>
      </c>
      <c r="AD32">
        <v>1</v>
      </c>
      <c r="AE32">
        <v>1</v>
      </c>
      <c r="AF32" s="11"/>
    </row>
    <row r="33" spans="1:32" s="71" customFormat="1" x14ac:dyDescent="0.2">
      <c r="A33" t="s">
        <v>47022</v>
      </c>
      <c r="B33" t="s">
        <v>47802</v>
      </c>
      <c r="C33" s="11"/>
      <c r="D33">
        <v>1</v>
      </c>
      <c r="E33">
        <v>1</v>
      </c>
      <c r="F33">
        <v>1</v>
      </c>
      <c r="G33">
        <v>1</v>
      </c>
      <c r="H33">
        <v>0</v>
      </c>
      <c r="I33">
        <v>1</v>
      </c>
      <c r="J33">
        <v>0</v>
      </c>
      <c r="K33">
        <v>0</v>
      </c>
      <c r="L33">
        <v>0</v>
      </c>
      <c r="M33">
        <v>0</v>
      </c>
      <c r="N33">
        <v>1</v>
      </c>
      <c r="O33">
        <v>1</v>
      </c>
      <c r="P33">
        <v>0</v>
      </c>
      <c r="Q33">
        <v>1</v>
      </c>
      <c r="R33">
        <v>0</v>
      </c>
      <c r="S33">
        <v>1</v>
      </c>
      <c r="T33">
        <v>1</v>
      </c>
      <c r="U33">
        <v>1</v>
      </c>
      <c r="V33">
        <v>1</v>
      </c>
      <c r="W33">
        <v>1</v>
      </c>
      <c r="X33">
        <v>1</v>
      </c>
      <c r="Y33">
        <v>1</v>
      </c>
      <c r="Z33">
        <v>0</v>
      </c>
      <c r="AA33">
        <v>0</v>
      </c>
      <c r="AB33" s="66"/>
      <c r="AC33">
        <v>1</v>
      </c>
      <c r="AD33">
        <v>0</v>
      </c>
      <c r="AE33">
        <v>1</v>
      </c>
      <c r="AF33" s="11"/>
    </row>
    <row r="34" spans="1:32" s="71" customFormat="1" x14ac:dyDescent="0.2">
      <c r="A34" t="s">
        <v>47784</v>
      </c>
      <c r="B34" t="s">
        <v>2584</v>
      </c>
      <c r="C34" s="11"/>
      <c r="D34">
        <v>1</v>
      </c>
      <c r="E34">
        <v>1</v>
      </c>
      <c r="F34">
        <v>1</v>
      </c>
      <c r="G34">
        <v>1</v>
      </c>
      <c r="H34">
        <v>0</v>
      </c>
      <c r="I34">
        <v>1</v>
      </c>
      <c r="J34">
        <v>0</v>
      </c>
      <c r="K34">
        <v>0</v>
      </c>
      <c r="L34">
        <v>1</v>
      </c>
      <c r="M34">
        <v>1</v>
      </c>
      <c r="N34">
        <v>0</v>
      </c>
      <c r="O34">
        <v>0</v>
      </c>
      <c r="P34">
        <v>1</v>
      </c>
      <c r="Q34">
        <v>1</v>
      </c>
      <c r="R34">
        <v>0</v>
      </c>
      <c r="S34">
        <v>1</v>
      </c>
      <c r="T34">
        <v>1</v>
      </c>
      <c r="U34">
        <v>0</v>
      </c>
      <c r="V34">
        <v>0</v>
      </c>
      <c r="W34">
        <v>0</v>
      </c>
      <c r="X34">
        <v>0</v>
      </c>
      <c r="Y34">
        <v>1</v>
      </c>
      <c r="Z34">
        <v>1</v>
      </c>
      <c r="AA34">
        <v>1</v>
      </c>
      <c r="AB34" s="66"/>
      <c r="AC34">
        <v>1</v>
      </c>
      <c r="AD34">
        <v>1</v>
      </c>
      <c r="AE34">
        <v>1</v>
      </c>
      <c r="AF34" s="11"/>
    </row>
    <row r="35" spans="1:32" s="71" customFormat="1" x14ac:dyDescent="0.2">
      <c r="A35" t="s">
        <v>47785</v>
      </c>
      <c r="B35" t="s">
        <v>622</v>
      </c>
      <c r="C35" s="11"/>
      <c r="D35">
        <v>1</v>
      </c>
      <c r="E35">
        <v>1</v>
      </c>
      <c r="F35">
        <v>1</v>
      </c>
      <c r="G35">
        <v>0</v>
      </c>
      <c r="H35">
        <v>0</v>
      </c>
      <c r="I35">
        <v>1</v>
      </c>
      <c r="J35">
        <v>0</v>
      </c>
      <c r="K35">
        <v>0</v>
      </c>
      <c r="L35">
        <v>0</v>
      </c>
      <c r="M35">
        <v>1</v>
      </c>
      <c r="N35">
        <v>0</v>
      </c>
      <c r="O35">
        <v>1</v>
      </c>
      <c r="P35">
        <v>1</v>
      </c>
      <c r="Q35">
        <v>1</v>
      </c>
      <c r="R35">
        <v>0</v>
      </c>
      <c r="S35">
        <v>0</v>
      </c>
      <c r="T35">
        <v>1</v>
      </c>
      <c r="U35">
        <v>0</v>
      </c>
      <c r="V35">
        <v>0</v>
      </c>
      <c r="W35">
        <v>1</v>
      </c>
      <c r="X35">
        <v>0</v>
      </c>
      <c r="Y35">
        <v>0</v>
      </c>
      <c r="Z35">
        <v>1</v>
      </c>
      <c r="AA35">
        <v>0</v>
      </c>
      <c r="AB35" s="66"/>
      <c r="AC35">
        <v>1</v>
      </c>
      <c r="AD35">
        <v>1</v>
      </c>
      <c r="AE35">
        <v>1</v>
      </c>
      <c r="AF35" s="11"/>
    </row>
    <row r="36" spans="1:32" s="71" customFormat="1" x14ac:dyDescent="0.2">
      <c r="A36" t="s">
        <v>47786</v>
      </c>
      <c r="B36" t="s">
        <v>47803</v>
      </c>
      <c r="C36" s="11"/>
      <c r="D36">
        <v>1</v>
      </c>
      <c r="E36">
        <v>1</v>
      </c>
      <c r="F36">
        <v>1</v>
      </c>
      <c r="G36">
        <v>1</v>
      </c>
      <c r="H36">
        <v>0</v>
      </c>
      <c r="I36">
        <v>1</v>
      </c>
      <c r="J36">
        <v>1</v>
      </c>
      <c r="K36">
        <v>1</v>
      </c>
      <c r="L36">
        <v>1</v>
      </c>
      <c r="M36">
        <v>1</v>
      </c>
      <c r="N36">
        <v>1</v>
      </c>
      <c r="O36">
        <v>1</v>
      </c>
      <c r="P36">
        <v>1</v>
      </c>
      <c r="Q36">
        <v>1</v>
      </c>
      <c r="R36">
        <v>0</v>
      </c>
      <c r="S36">
        <v>1</v>
      </c>
      <c r="T36">
        <v>1</v>
      </c>
      <c r="U36">
        <v>1</v>
      </c>
      <c r="V36">
        <v>1</v>
      </c>
      <c r="W36">
        <v>1</v>
      </c>
      <c r="X36">
        <v>0</v>
      </c>
      <c r="Y36">
        <v>1</v>
      </c>
      <c r="Z36">
        <v>1</v>
      </c>
      <c r="AA36">
        <v>1</v>
      </c>
      <c r="AB36" s="66"/>
      <c r="AC36">
        <v>1</v>
      </c>
      <c r="AD36">
        <v>1</v>
      </c>
      <c r="AE36">
        <v>1</v>
      </c>
      <c r="AF36" s="11"/>
    </row>
    <row r="37" spans="1:32" s="71" customFormat="1" x14ac:dyDescent="0.2">
      <c r="A37" t="s">
        <v>47787</v>
      </c>
      <c r="B37" t="s">
        <v>47804</v>
      </c>
      <c r="C37" s="11"/>
      <c r="D37">
        <v>1</v>
      </c>
      <c r="E37">
        <v>0</v>
      </c>
      <c r="F37">
        <v>1</v>
      </c>
      <c r="G37">
        <v>0</v>
      </c>
      <c r="H37">
        <v>1</v>
      </c>
      <c r="I37">
        <v>1</v>
      </c>
      <c r="J37">
        <v>0</v>
      </c>
      <c r="K37">
        <v>0</v>
      </c>
      <c r="L37">
        <v>1</v>
      </c>
      <c r="M37">
        <v>0</v>
      </c>
      <c r="N37">
        <v>1</v>
      </c>
      <c r="O37">
        <v>1</v>
      </c>
      <c r="P37">
        <v>1</v>
      </c>
      <c r="Q37">
        <v>1</v>
      </c>
      <c r="R37">
        <v>1</v>
      </c>
      <c r="S37">
        <v>1</v>
      </c>
      <c r="T37">
        <v>0</v>
      </c>
      <c r="U37">
        <v>0</v>
      </c>
      <c r="V37">
        <v>0</v>
      </c>
      <c r="W37">
        <v>1</v>
      </c>
      <c r="X37">
        <v>0</v>
      </c>
      <c r="Y37">
        <v>1</v>
      </c>
      <c r="Z37">
        <v>1</v>
      </c>
      <c r="AA37">
        <v>1</v>
      </c>
      <c r="AB37" s="66"/>
      <c r="AC37">
        <v>1</v>
      </c>
      <c r="AD37">
        <v>1</v>
      </c>
      <c r="AE37">
        <v>1</v>
      </c>
      <c r="AF37" s="11"/>
    </row>
    <row r="38" spans="1:32" s="71" customFormat="1" x14ac:dyDescent="0.2">
      <c r="A38" t="s">
        <v>47024</v>
      </c>
      <c r="B38" t="s">
        <v>47805</v>
      </c>
      <c r="C38" s="11"/>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s="66"/>
      <c r="AC38">
        <v>0</v>
      </c>
      <c r="AD38">
        <v>0</v>
      </c>
      <c r="AE38">
        <v>0</v>
      </c>
      <c r="AF38" s="11"/>
    </row>
    <row r="39" spans="1:32" s="71" customFormat="1" x14ac:dyDescent="0.2">
      <c r="A39" t="s">
        <v>47788</v>
      </c>
      <c r="B39" t="s">
        <v>598</v>
      </c>
      <c r="C39" s="11"/>
      <c r="D39">
        <v>1</v>
      </c>
      <c r="E39">
        <v>1</v>
      </c>
      <c r="F39">
        <v>1</v>
      </c>
      <c r="G39">
        <v>0</v>
      </c>
      <c r="H39">
        <v>0</v>
      </c>
      <c r="I39">
        <v>1</v>
      </c>
      <c r="J39">
        <v>0</v>
      </c>
      <c r="K39">
        <v>0</v>
      </c>
      <c r="L39">
        <v>0</v>
      </c>
      <c r="M39">
        <v>1</v>
      </c>
      <c r="N39">
        <v>0</v>
      </c>
      <c r="O39">
        <v>1</v>
      </c>
      <c r="P39">
        <v>1</v>
      </c>
      <c r="Q39">
        <v>1</v>
      </c>
      <c r="R39">
        <v>0</v>
      </c>
      <c r="S39">
        <v>0</v>
      </c>
      <c r="T39">
        <v>1</v>
      </c>
      <c r="U39">
        <v>0</v>
      </c>
      <c r="V39">
        <v>0</v>
      </c>
      <c r="W39">
        <v>1</v>
      </c>
      <c r="X39">
        <v>0</v>
      </c>
      <c r="Y39">
        <v>0</v>
      </c>
      <c r="Z39">
        <v>1</v>
      </c>
      <c r="AA39">
        <v>0</v>
      </c>
      <c r="AB39" s="66"/>
      <c r="AC39">
        <v>1</v>
      </c>
      <c r="AD39">
        <v>1</v>
      </c>
      <c r="AE39">
        <v>1</v>
      </c>
      <c r="AF39" s="11"/>
    </row>
    <row r="40" spans="1:32" s="71" customFormat="1" x14ac:dyDescent="0.2">
      <c r="A40" t="s">
        <v>47789</v>
      </c>
      <c r="B40" t="s">
        <v>2416</v>
      </c>
      <c r="C40" s="11"/>
      <c r="D40">
        <v>1</v>
      </c>
      <c r="E40">
        <v>0</v>
      </c>
      <c r="F40">
        <v>1</v>
      </c>
      <c r="G40">
        <v>1</v>
      </c>
      <c r="H40">
        <v>0</v>
      </c>
      <c r="I40">
        <v>0</v>
      </c>
      <c r="J40">
        <v>1</v>
      </c>
      <c r="K40">
        <v>1</v>
      </c>
      <c r="L40">
        <v>1</v>
      </c>
      <c r="M40">
        <v>0</v>
      </c>
      <c r="N40">
        <v>1</v>
      </c>
      <c r="O40">
        <v>1</v>
      </c>
      <c r="P40">
        <v>1</v>
      </c>
      <c r="Q40">
        <v>1</v>
      </c>
      <c r="R40">
        <v>0</v>
      </c>
      <c r="S40">
        <v>0</v>
      </c>
      <c r="T40">
        <v>1</v>
      </c>
      <c r="U40">
        <v>0</v>
      </c>
      <c r="V40">
        <v>1</v>
      </c>
      <c r="W40">
        <v>1</v>
      </c>
      <c r="X40">
        <v>0</v>
      </c>
      <c r="Y40">
        <v>0</v>
      </c>
      <c r="Z40">
        <v>1</v>
      </c>
      <c r="AA40">
        <v>0</v>
      </c>
      <c r="AB40" s="66"/>
      <c r="AC40">
        <v>1</v>
      </c>
      <c r="AD40">
        <v>1</v>
      </c>
      <c r="AE40">
        <v>1</v>
      </c>
      <c r="AF40" s="11"/>
    </row>
    <row r="41" spans="1:32" s="71" customFormat="1" x14ac:dyDescent="0.2">
      <c r="A41" t="s">
        <v>47790</v>
      </c>
      <c r="B41" t="s">
        <v>1022</v>
      </c>
      <c r="C41" s="11"/>
      <c r="D41">
        <v>1</v>
      </c>
      <c r="E41">
        <v>1</v>
      </c>
      <c r="F41">
        <v>1</v>
      </c>
      <c r="G41">
        <v>1</v>
      </c>
      <c r="H41">
        <v>0</v>
      </c>
      <c r="I41">
        <v>1</v>
      </c>
      <c r="J41">
        <v>0</v>
      </c>
      <c r="K41">
        <v>0</v>
      </c>
      <c r="L41">
        <v>0</v>
      </c>
      <c r="M41">
        <v>1</v>
      </c>
      <c r="N41">
        <v>0</v>
      </c>
      <c r="O41">
        <v>1</v>
      </c>
      <c r="P41">
        <v>1</v>
      </c>
      <c r="Q41">
        <v>1</v>
      </c>
      <c r="R41">
        <v>0</v>
      </c>
      <c r="S41">
        <v>1</v>
      </c>
      <c r="T41">
        <v>1</v>
      </c>
      <c r="U41">
        <v>1</v>
      </c>
      <c r="V41">
        <v>1</v>
      </c>
      <c r="W41">
        <v>1</v>
      </c>
      <c r="X41">
        <v>0</v>
      </c>
      <c r="Y41">
        <v>1</v>
      </c>
      <c r="Z41">
        <v>1</v>
      </c>
      <c r="AA41">
        <v>1</v>
      </c>
      <c r="AB41" s="66"/>
      <c r="AC41">
        <v>1</v>
      </c>
      <c r="AD41">
        <v>1</v>
      </c>
      <c r="AE41">
        <v>1</v>
      </c>
      <c r="AF41" s="11"/>
    </row>
    <row r="42" spans="1:32" s="71" customFormat="1" x14ac:dyDescent="0.2">
      <c r="A42" t="s">
        <v>47791</v>
      </c>
      <c r="B42" t="s">
        <v>3425</v>
      </c>
      <c r="C42" s="11"/>
      <c r="D42">
        <v>1</v>
      </c>
      <c r="E42">
        <v>1</v>
      </c>
      <c r="F42">
        <v>1</v>
      </c>
      <c r="G42">
        <v>0</v>
      </c>
      <c r="H42">
        <v>1</v>
      </c>
      <c r="I42">
        <v>1</v>
      </c>
      <c r="J42">
        <v>0</v>
      </c>
      <c r="K42">
        <v>0</v>
      </c>
      <c r="L42">
        <v>1</v>
      </c>
      <c r="M42">
        <v>0</v>
      </c>
      <c r="N42">
        <v>0</v>
      </c>
      <c r="O42">
        <v>1</v>
      </c>
      <c r="P42">
        <v>0</v>
      </c>
      <c r="Q42">
        <v>1</v>
      </c>
      <c r="R42">
        <v>1</v>
      </c>
      <c r="S42">
        <v>0</v>
      </c>
      <c r="T42">
        <v>1</v>
      </c>
      <c r="U42">
        <v>1</v>
      </c>
      <c r="V42">
        <v>1</v>
      </c>
      <c r="W42">
        <v>1</v>
      </c>
      <c r="X42">
        <v>0</v>
      </c>
      <c r="Y42">
        <v>1</v>
      </c>
      <c r="Z42">
        <v>1</v>
      </c>
      <c r="AA42">
        <v>1</v>
      </c>
      <c r="AB42" s="66"/>
      <c r="AC42">
        <v>1</v>
      </c>
      <c r="AD42">
        <v>1</v>
      </c>
      <c r="AE42">
        <v>1</v>
      </c>
      <c r="AF42" s="11"/>
    </row>
    <row r="43" spans="1:32" s="71" customFormat="1" x14ac:dyDescent="0.2">
      <c r="A43" t="s">
        <v>47792</v>
      </c>
      <c r="B43" t="s">
        <v>1120</v>
      </c>
      <c r="C43" s="11"/>
      <c r="D43">
        <v>1</v>
      </c>
      <c r="E43">
        <v>1</v>
      </c>
      <c r="F43">
        <v>1</v>
      </c>
      <c r="G43">
        <v>0</v>
      </c>
      <c r="H43">
        <v>0</v>
      </c>
      <c r="I43">
        <v>1</v>
      </c>
      <c r="J43">
        <v>0</v>
      </c>
      <c r="K43">
        <v>0</v>
      </c>
      <c r="L43">
        <v>1</v>
      </c>
      <c r="M43">
        <v>1</v>
      </c>
      <c r="N43">
        <v>0</v>
      </c>
      <c r="O43">
        <v>1</v>
      </c>
      <c r="P43">
        <v>1</v>
      </c>
      <c r="Q43">
        <v>1</v>
      </c>
      <c r="R43">
        <v>0</v>
      </c>
      <c r="S43">
        <v>0</v>
      </c>
      <c r="T43">
        <v>1</v>
      </c>
      <c r="U43">
        <v>0</v>
      </c>
      <c r="V43">
        <v>1</v>
      </c>
      <c r="W43">
        <v>1</v>
      </c>
      <c r="X43">
        <v>0</v>
      </c>
      <c r="Y43">
        <v>0</v>
      </c>
      <c r="Z43">
        <v>1</v>
      </c>
      <c r="AA43">
        <v>0</v>
      </c>
      <c r="AB43" s="66"/>
      <c r="AC43">
        <v>1</v>
      </c>
      <c r="AD43">
        <v>1</v>
      </c>
      <c r="AE43">
        <v>1</v>
      </c>
      <c r="AF43" s="11"/>
    </row>
    <row r="44" spans="1:32" s="71" customFormat="1" x14ac:dyDescent="0.2">
      <c r="A44" t="s">
        <v>47793</v>
      </c>
      <c r="B44" t="s">
        <v>965</v>
      </c>
      <c r="C44" s="11"/>
      <c r="D44">
        <v>1</v>
      </c>
      <c r="E44">
        <v>0</v>
      </c>
      <c r="F44">
        <v>1</v>
      </c>
      <c r="G44">
        <v>1</v>
      </c>
      <c r="H44">
        <v>0</v>
      </c>
      <c r="I44">
        <v>1</v>
      </c>
      <c r="J44">
        <v>1</v>
      </c>
      <c r="K44">
        <v>1</v>
      </c>
      <c r="L44">
        <v>1</v>
      </c>
      <c r="M44">
        <v>1</v>
      </c>
      <c r="N44">
        <v>1</v>
      </c>
      <c r="O44">
        <v>1</v>
      </c>
      <c r="P44">
        <v>1</v>
      </c>
      <c r="Q44">
        <v>1</v>
      </c>
      <c r="R44">
        <v>0</v>
      </c>
      <c r="S44">
        <v>1</v>
      </c>
      <c r="T44">
        <v>1</v>
      </c>
      <c r="U44">
        <v>0</v>
      </c>
      <c r="V44">
        <v>1</v>
      </c>
      <c r="W44">
        <v>1</v>
      </c>
      <c r="X44">
        <v>0</v>
      </c>
      <c r="Y44">
        <v>0</v>
      </c>
      <c r="Z44">
        <v>0</v>
      </c>
      <c r="AA44">
        <v>1</v>
      </c>
      <c r="AB44" s="66"/>
      <c r="AC44">
        <v>1</v>
      </c>
      <c r="AD44">
        <v>1</v>
      </c>
      <c r="AE44">
        <v>1</v>
      </c>
      <c r="AF44" s="11"/>
    </row>
    <row r="45" spans="1:32" s="71" customFormat="1" x14ac:dyDescent="0.2">
      <c r="A45" t="s">
        <v>47023</v>
      </c>
      <c r="B45" t="s">
        <v>47806</v>
      </c>
      <c r="C45" s="11"/>
      <c r="D45">
        <v>1</v>
      </c>
      <c r="E45">
        <v>1</v>
      </c>
      <c r="F45">
        <v>1</v>
      </c>
      <c r="G45">
        <v>0</v>
      </c>
      <c r="H45">
        <v>0</v>
      </c>
      <c r="I45">
        <v>1</v>
      </c>
      <c r="J45">
        <v>0</v>
      </c>
      <c r="K45">
        <v>0</v>
      </c>
      <c r="L45">
        <v>1</v>
      </c>
      <c r="M45">
        <v>1</v>
      </c>
      <c r="N45">
        <v>0</v>
      </c>
      <c r="O45">
        <v>1</v>
      </c>
      <c r="P45">
        <v>1</v>
      </c>
      <c r="Q45">
        <v>1</v>
      </c>
      <c r="R45">
        <v>0</v>
      </c>
      <c r="S45">
        <v>0</v>
      </c>
      <c r="T45">
        <v>1</v>
      </c>
      <c r="U45">
        <v>0</v>
      </c>
      <c r="V45">
        <v>1</v>
      </c>
      <c r="W45">
        <v>1</v>
      </c>
      <c r="X45">
        <v>0</v>
      </c>
      <c r="Y45">
        <v>0</v>
      </c>
      <c r="Z45">
        <v>1</v>
      </c>
      <c r="AA45">
        <v>0</v>
      </c>
      <c r="AB45" s="66"/>
      <c r="AC45">
        <v>1</v>
      </c>
      <c r="AD45">
        <v>1</v>
      </c>
      <c r="AE45">
        <v>1</v>
      </c>
      <c r="AF45" s="11"/>
    </row>
    <row r="46" spans="1:32" s="11" customFormat="1" ht="2" customHeight="1" x14ac:dyDescent="0.2">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row>
    <row r="47" spans="1:32" s="71" customFormat="1" x14ac:dyDescent="0.2">
      <c r="C47" s="11"/>
      <c r="D47" s="143"/>
      <c r="E47" s="143"/>
      <c r="F47" s="143"/>
      <c r="G47" s="143"/>
      <c r="H47" s="143"/>
      <c r="I47" s="143"/>
      <c r="J47" s="143"/>
      <c r="K47" s="143"/>
      <c r="L47" s="143"/>
      <c r="M47" s="143"/>
      <c r="N47" s="143"/>
      <c r="O47" s="143"/>
      <c r="P47" s="143"/>
      <c r="Q47" s="143"/>
      <c r="R47" s="143"/>
      <c r="S47" s="143"/>
      <c r="T47" s="143"/>
      <c r="U47" s="143"/>
      <c r="V47" s="143"/>
      <c r="W47" s="143"/>
      <c r="X47" s="143"/>
      <c r="Y47" s="143"/>
      <c r="Z47" s="143"/>
      <c r="AA47" s="143"/>
      <c r="AB47" s="66"/>
      <c r="AC47" s="143"/>
      <c r="AD47" s="143"/>
      <c r="AE47" s="143"/>
      <c r="AF47" s="11"/>
    </row>
    <row r="48" spans="1:32" s="71" customFormat="1" x14ac:dyDescent="0.2">
      <c r="C48" s="11"/>
      <c r="D48" s="143"/>
      <c r="E48" s="143"/>
      <c r="F48" s="143"/>
      <c r="G48" s="143"/>
      <c r="H48" s="143"/>
      <c r="I48" s="143"/>
      <c r="J48" s="143"/>
      <c r="K48" s="143"/>
      <c r="L48" s="143"/>
      <c r="M48" s="143"/>
      <c r="N48" s="143"/>
      <c r="O48" s="143"/>
      <c r="P48" s="143"/>
      <c r="Q48" s="143"/>
      <c r="R48" s="143"/>
      <c r="S48" s="143"/>
      <c r="T48" s="143"/>
      <c r="U48" s="143"/>
      <c r="V48" s="143"/>
      <c r="W48" s="143"/>
      <c r="X48" s="143"/>
      <c r="Y48" s="143"/>
      <c r="Z48" s="143"/>
      <c r="AA48" s="143"/>
      <c r="AB48" s="66"/>
      <c r="AC48" s="143"/>
      <c r="AD48" s="143"/>
      <c r="AE48" s="143"/>
      <c r="AF48" s="11"/>
    </row>
    <row r="49" spans="3:32" s="71" customFormat="1" x14ac:dyDescent="0.2">
      <c r="C49" s="11"/>
      <c r="D49" s="143"/>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66"/>
      <c r="AC49" s="143"/>
      <c r="AD49" s="143"/>
      <c r="AE49" s="143"/>
      <c r="AF49" s="11"/>
    </row>
    <row r="50" spans="3:32" s="71" customFormat="1" x14ac:dyDescent="0.2">
      <c r="C50" s="11"/>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66"/>
      <c r="AC50" s="143"/>
      <c r="AD50" s="143"/>
      <c r="AE50" s="143"/>
      <c r="AF50" s="11"/>
    </row>
    <row r="51" spans="3:32" s="71" customFormat="1" x14ac:dyDescent="0.2">
      <c r="C51" s="11"/>
      <c r="D51" s="143"/>
      <c r="E51" s="143"/>
      <c r="F51" s="143"/>
      <c r="G51" s="143"/>
      <c r="H51" s="143"/>
      <c r="I51" s="143"/>
      <c r="J51" s="143"/>
      <c r="K51" s="143"/>
      <c r="L51" s="143"/>
      <c r="M51" s="143"/>
      <c r="N51" s="143"/>
      <c r="O51" s="143"/>
      <c r="P51" s="143"/>
      <c r="Q51" s="143"/>
      <c r="R51" s="143"/>
      <c r="S51" s="144"/>
      <c r="T51" s="143"/>
      <c r="U51" s="143"/>
      <c r="V51" s="143"/>
      <c r="W51" s="143"/>
      <c r="X51" s="143"/>
      <c r="Y51" s="143"/>
      <c r="Z51" s="143"/>
      <c r="AA51" s="143"/>
      <c r="AB51" s="66"/>
      <c r="AC51" s="143"/>
      <c r="AD51" s="143"/>
      <c r="AE51" s="143"/>
      <c r="AF51" s="11"/>
    </row>
    <row r="52" spans="3:32" s="71" customFormat="1" x14ac:dyDescent="0.2">
      <c r="C52" s="11"/>
      <c r="D52" s="143"/>
      <c r="E52" s="143"/>
      <c r="F52" s="143"/>
      <c r="G52" s="143"/>
      <c r="H52" s="143"/>
      <c r="I52" s="143"/>
      <c r="J52" s="143"/>
      <c r="K52" s="143"/>
      <c r="L52" s="143"/>
      <c r="M52" s="143"/>
      <c r="N52" s="143"/>
      <c r="O52" s="143"/>
      <c r="P52" s="143"/>
      <c r="Q52" s="143"/>
      <c r="R52" s="143"/>
      <c r="S52" s="143"/>
      <c r="T52" s="143"/>
      <c r="U52" s="143"/>
      <c r="V52" s="143"/>
      <c r="W52" s="143"/>
      <c r="X52" s="143"/>
      <c r="Y52" s="143"/>
      <c r="Z52" s="143"/>
      <c r="AA52" s="143"/>
      <c r="AB52" s="66"/>
      <c r="AC52" s="143"/>
      <c r="AD52" s="143"/>
      <c r="AE52" s="143"/>
      <c r="AF52" s="11"/>
    </row>
    <row r="53" spans="3:32" s="71" customFormat="1" x14ac:dyDescent="0.2">
      <c r="C53" s="11"/>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66"/>
      <c r="AC53" s="143"/>
      <c r="AD53" s="143"/>
      <c r="AE53" s="143"/>
      <c r="AF53" s="11"/>
    </row>
    <row r="54" spans="3:32" s="71" customFormat="1" x14ac:dyDescent="0.2">
      <c r="C54" s="11"/>
      <c r="D54" s="143"/>
      <c r="E54" s="143"/>
      <c r="F54" s="143"/>
      <c r="G54" s="143"/>
      <c r="H54" s="143"/>
      <c r="I54" s="143"/>
      <c r="J54" s="143"/>
      <c r="K54" s="143"/>
      <c r="L54" s="143"/>
      <c r="M54" s="143"/>
      <c r="N54" s="143"/>
      <c r="O54" s="143"/>
      <c r="P54" s="143"/>
      <c r="Q54" s="143"/>
      <c r="R54" s="143"/>
      <c r="S54" s="143"/>
      <c r="T54" s="143"/>
      <c r="U54" s="143"/>
      <c r="V54" s="143"/>
      <c r="W54" s="144"/>
      <c r="X54" s="143"/>
      <c r="Y54" s="143"/>
      <c r="Z54" s="143"/>
      <c r="AA54" s="143"/>
      <c r="AB54" s="66"/>
      <c r="AC54" s="143"/>
      <c r="AD54" s="143"/>
      <c r="AE54" s="143"/>
      <c r="AF54" s="11"/>
    </row>
    <row r="55" spans="3:32" s="71" customFormat="1" x14ac:dyDescent="0.2">
      <c r="C55" s="11"/>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4"/>
      <c r="AB55" s="66"/>
      <c r="AC55" s="143"/>
      <c r="AD55" s="143"/>
      <c r="AE55" s="143"/>
      <c r="AF55" s="11"/>
    </row>
    <row r="56" spans="3:32" s="71" customFormat="1" x14ac:dyDescent="0.2">
      <c r="C56" s="11"/>
      <c r="D56" s="143"/>
      <c r="E56" s="143"/>
      <c r="F56" s="143"/>
      <c r="G56" s="143"/>
      <c r="H56" s="143"/>
      <c r="I56" s="143"/>
      <c r="J56" s="143"/>
      <c r="K56" s="143"/>
      <c r="L56" s="144"/>
      <c r="M56" s="143"/>
      <c r="N56" s="143"/>
      <c r="O56" s="143"/>
      <c r="P56" s="143"/>
      <c r="Q56" s="143"/>
      <c r="R56" s="143"/>
      <c r="S56" s="143"/>
      <c r="T56" s="143"/>
      <c r="U56" s="143"/>
      <c r="V56" s="143"/>
      <c r="W56" s="143"/>
      <c r="X56" s="143"/>
      <c r="Y56" s="143"/>
      <c r="Z56" s="143"/>
      <c r="AA56" s="143"/>
      <c r="AB56" s="66"/>
      <c r="AC56" s="143"/>
      <c r="AD56" s="143"/>
      <c r="AE56" s="143"/>
      <c r="AF56" s="11"/>
    </row>
    <row r="57" spans="3:32" s="71" customFormat="1" x14ac:dyDescent="0.2">
      <c r="C57" s="11"/>
      <c r="D57" s="143"/>
      <c r="E57" s="143"/>
      <c r="F57" s="143"/>
      <c r="G57" s="143"/>
      <c r="H57" s="143"/>
      <c r="I57" s="143"/>
      <c r="J57" s="143"/>
      <c r="K57" s="143"/>
      <c r="L57" s="143"/>
      <c r="M57" s="143"/>
      <c r="N57" s="143"/>
      <c r="O57" s="143"/>
      <c r="P57" s="143"/>
      <c r="Q57" s="143"/>
      <c r="R57" s="143"/>
      <c r="S57" s="143"/>
      <c r="T57" s="143"/>
      <c r="U57" s="143"/>
      <c r="V57" s="143"/>
      <c r="W57" s="144"/>
      <c r="X57" s="143"/>
      <c r="Y57" s="143"/>
      <c r="Z57" s="143"/>
      <c r="AA57" s="143"/>
      <c r="AB57" s="66"/>
      <c r="AC57" s="143"/>
      <c r="AD57" s="143"/>
      <c r="AE57" s="143"/>
      <c r="AF57" s="11"/>
    </row>
    <row r="58" spans="3:32" s="71" customFormat="1" x14ac:dyDescent="0.2">
      <c r="C58" s="11"/>
      <c r="D58" s="143"/>
      <c r="E58" s="143"/>
      <c r="F58" s="143"/>
      <c r="G58" s="143"/>
      <c r="H58" s="143"/>
      <c r="I58" s="143"/>
      <c r="J58" s="143"/>
      <c r="K58" s="143"/>
      <c r="L58" s="143"/>
      <c r="M58" s="143"/>
      <c r="N58" s="143"/>
      <c r="O58" s="143"/>
      <c r="P58" s="143"/>
      <c r="Q58" s="143"/>
      <c r="R58" s="143"/>
      <c r="S58" s="143"/>
      <c r="T58" s="143"/>
      <c r="U58" s="143"/>
      <c r="V58" s="143"/>
      <c r="W58" s="144"/>
      <c r="X58" s="143"/>
      <c r="Y58" s="143"/>
      <c r="Z58" s="143"/>
      <c r="AA58" s="143"/>
      <c r="AB58" s="66"/>
      <c r="AC58" s="143"/>
      <c r="AD58" s="143"/>
      <c r="AE58" s="143"/>
      <c r="AF58" s="11"/>
    </row>
    <row r="59" spans="3:32" s="71" customFormat="1" x14ac:dyDescent="0.2">
      <c r="C59" s="11"/>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66"/>
      <c r="AC59" s="143"/>
      <c r="AD59" s="143"/>
      <c r="AE59" s="143"/>
      <c r="AF59" s="11"/>
    </row>
    <row r="60" spans="3:32" s="71" customFormat="1" x14ac:dyDescent="0.2">
      <c r="C60" s="11"/>
      <c r="D60" s="143"/>
      <c r="E60" s="143"/>
      <c r="F60" s="143"/>
      <c r="G60" s="143"/>
      <c r="H60" s="143"/>
      <c r="I60" s="143"/>
      <c r="J60" s="143"/>
      <c r="K60" s="143"/>
      <c r="L60" s="143"/>
      <c r="M60" s="143"/>
      <c r="N60" s="143"/>
      <c r="O60" s="143"/>
      <c r="P60" s="143"/>
      <c r="Q60" s="143"/>
      <c r="R60" s="143"/>
      <c r="S60" s="143"/>
      <c r="T60" s="143"/>
      <c r="U60" s="143"/>
      <c r="V60" s="143"/>
      <c r="W60" s="143"/>
      <c r="X60" s="143"/>
      <c r="Y60" s="143"/>
      <c r="Z60" s="143"/>
      <c r="AA60" s="143"/>
      <c r="AB60" s="66"/>
      <c r="AC60" s="143"/>
      <c r="AD60" s="143"/>
      <c r="AE60" s="143"/>
      <c r="AF60" s="11"/>
    </row>
    <row r="61" spans="3:32" s="71" customFormat="1" x14ac:dyDescent="0.2">
      <c r="C61" s="11"/>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66"/>
      <c r="AC61" s="143"/>
      <c r="AD61" s="143"/>
      <c r="AE61" s="143"/>
      <c r="AF61" s="11"/>
    </row>
    <row r="62" spans="3:32" s="71" customFormat="1" x14ac:dyDescent="0.2">
      <c r="C62" s="11"/>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66"/>
      <c r="AC62" s="143"/>
      <c r="AD62" s="143"/>
      <c r="AE62" s="143"/>
      <c r="AF62" s="11"/>
    </row>
    <row r="63" spans="3:32" s="71" customFormat="1" x14ac:dyDescent="0.2">
      <c r="C63" s="11"/>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66"/>
      <c r="AC63" s="143"/>
      <c r="AD63" s="143"/>
      <c r="AE63" s="143"/>
      <c r="AF63" s="11"/>
    </row>
    <row r="64" spans="3:32" s="71" customFormat="1" x14ac:dyDescent="0.2">
      <c r="C64" s="11"/>
      <c r="D64" s="143"/>
      <c r="E64" s="143"/>
      <c r="F64" s="143"/>
      <c r="G64" s="143"/>
      <c r="H64" s="143"/>
      <c r="I64" s="143"/>
      <c r="J64" s="143"/>
      <c r="K64" s="143"/>
      <c r="L64" s="143"/>
      <c r="M64" s="143"/>
      <c r="N64" s="143"/>
      <c r="O64" s="143"/>
      <c r="P64" s="143"/>
      <c r="Q64" s="143"/>
      <c r="R64" s="143"/>
      <c r="S64" s="143"/>
      <c r="T64" s="143"/>
      <c r="U64" s="144"/>
      <c r="V64" s="143"/>
      <c r="W64" s="143"/>
      <c r="X64" s="143"/>
      <c r="Y64" s="143"/>
      <c r="Z64" s="143"/>
      <c r="AA64" s="143"/>
      <c r="AB64" s="66"/>
      <c r="AC64" s="143"/>
      <c r="AD64" s="143"/>
      <c r="AE64" s="143"/>
      <c r="AF64" s="11"/>
    </row>
    <row r="65" spans="3:32" s="71" customFormat="1" x14ac:dyDescent="0.2">
      <c r="C65" s="11"/>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66"/>
      <c r="AC65" s="143"/>
      <c r="AD65" s="143"/>
      <c r="AE65" s="143"/>
      <c r="AF65" s="11"/>
    </row>
    <row r="66" spans="3:32" s="71" customFormat="1" x14ac:dyDescent="0.2">
      <c r="C66" s="11"/>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66"/>
      <c r="AC66" s="143"/>
      <c r="AD66" s="143"/>
      <c r="AE66" s="143"/>
      <c r="AF66" s="11"/>
    </row>
    <row r="67" spans="3:32" s="71" customFormat="1" x14ac:dyDescent="0.2">
      <c r="C67" s="11"/>
      <c r="D67" s="143"/>
      <c r="E67" s="143"/>
      <c r="F67" s="143"/>
      <c r="G67" s="143"/>
      <c r="H67" s="143"/>
      <c r="I67" s="143"/>
      <c r="J67" s="143"/>
      <c r="K67" s="143"/>
      <c r="L67" s="143"/>
      <c r="M67" s="143"/>
      <c r="N67" s="143"/>
      <c r="O67" s="143"/>
      <c r="P67" s="143"/>
      <c r="Q67" s="143"/>
      <c r="R67" s="143"/>
      <c r="S67" s="143"/>
      <c r="T67" s="143"/>
      <c r="U67" s="143"/>
      <c r="V67" s="143"/>
      <c r="W67" s="143"/>
      <c r="X67" s="143"/>
      <c r="Y67" s="143"/>
      <c r="Z67" s="143"/>
      <c r="AA67" s="143"/>
      <c r="AB67" s="66"/>
      <c r="AC67" s="143"/>
      <c r="AD67" s="143"/>
      <c r="AE67" s="143"/>
      <c r="AF67" s="11"/>
    </row>
    <row r="68" spans="3:32" s="71" customFormat="1" x14ac:dyDescent="0.2">
      <c r="C68" s="11"/>
      <c r="D68" s="143"/>
      <c r="E68" s="143"/>
      <c r="F68" s="143"/>
      <c r="G68" s="143"/>
      <c r="H68" s="143"/>
      <c r="I68" s="143"/>
      <c r="J68" s="143"/>
      <c r="K68" s="143"/>
      <c r="L68" s="143"/>
      <c r="M68" s="143"/>
      <c r="N68" s="143"/>
      <c r="O68" s="143"/>
      <c r="P68" s="143"/>
      <c r="Q68" s="143"/>
      <c r="R68" s="143"/>
      <c r="S68" s="143"/>
      <c r="T68" s="143"/>
      <c r="U68" s="143"/>
      <c r="V68" s="143"/>
      <c r="W68" s="143"/>
      <c r="X68" s="143"/>
      <c r="Y68" s="143"/>
      <c r="Z68" s="143"/>
      <c r="AA68" s="143"/>
      <c r="AB68" s="66"/>
      <c r="AC68" s="143"/>
      <c r="AD68" s="143"/>
      <c r="AE68" s="143"/>
      <c r="AF68" s="11"/>
    </row>
    <row r="69" spans="3:32" s="71" customFormat="1" x14ac:dyDescent="0.2">
      <c r="C69" s="11"/>
      <c r="D69" s="143"/>
      <c r="E69" s="143"/>
      <c r="F69" s="143"/>
      <c r="G69" s="143"/>
      <c r="H69" s="143"/>
      <c r="I69" s="143"/>
      <c r="J69" s="143"/>
      <c r="K69" s="143"/>
      <c r="L69" s="143"/>
      <c r="M69" s="143"/>
      <c r="N69" s="143"/>
      <c r="O69" s="143"/>
      <c r="P69" s="143"/>
      <c r="Q69" s="143"/>
      <c r="R69" s="143"/>
      <c r="S69" s="143"/>
      <c r="T69" s="143"/>
      <c r="U69" s="143"/>
      <c r="V69" s="143"/>
      <c r="W69" s="143"/>
      <c r="X69" s="143"/>
      <c r="Y69" s="143"/>
      <c r="Z69" s="143"/>
      <c r="AA69" s="143"/>
      <c r="AB69" s="66"/>
      <c r="AC69" s="143"/>
      <c r="AD69" s="143"/>
      <c r="AE69" s="143"/>
      <c r="AF69" s="11"/>
    </row>
    <row r="70" spans="3:32" s="71" customFormat="1" x14ac:dyDescent="0.2">
      <c r="C70" s="11"/>
      <c r="D70" s="143"/>
      <c r="E70" s="143"/>
      <c r="F70" s="143"/>
      <c r="G70" s="143"/>
      <c r="H70" s="143"/>
      <c r="I70" s="143"/>
      <c r="J70" s="143"/>
      <c r="K70" s="143"/>
      <c r="L70" s="143"/>
      <c r="M70" s="143"/>
      <c r="N70" s="143"/>
      <c r="O70" s="143"/>
      <c r="P70" s="143"/>
      <c r="Q70" s="143"/>
      <c r="R70" s="143"/>
      <c r="S70" s="143"/>
      <c r="T70" s="143"/>
      <c r="U70" s="143"/>
      <c r="V70" s="143"/>
      <c r="W70" s="143"/>
      <c r="X70" s="143"/>
      <c r="Y70" s="143"/>
      <c r="Z70" s="143"/>
      <c r="AA70" s="143"/>
      <c r="AB70" s="66"/>
      <c r="AC70" s="143"/>
      <c r="AD70" s="143"/>
      <c r="AE70" s="143"/>
      <c r="AF70" s="11"/>
    </row>
    <row r="71" spans="3:32" s="71" customFormat="1" x14ac:dyDescent="0.2">
      <c r="C71" s="11"/>
      <c r="D71" s="143"/>
      <c r="E71" s="143"/>
      <c r="F71" s="143"/>
      <c r="G71" s="143"/>
      <c r="H71" s="143"/>
      <c r="I71" s="143"/>
      <c r="J71" s="143"/>
      <c r="K71" s="143"/>
      <c r="L71" s="143"/>
      <c r="M71" s="143"/>
      <c r="N71" s="143"/>
      <c r="O71" s="143"/>
      <c r="P71" s="143"/>
      <c r="Q71" s="143"/>
      <c r="R71" s="143"/>
      <c r="S71" s="143"/>
      <c r="T71" s="143"/>
      <c r="U71" s="143"/>
      <c r="V71" s="143"/>
      <c r="W71" s="143"/>
      <c r="X71" s="143"/>
      <c r="Y71" s="143"/>
      <c r="Z71" s="143"/>
      <c r="AA71" s="143"/>
      <c r="AB71" s="66"/>
      <c r="AC71" s="143"/>
      <c r="AD71" s="143"/>
      <c r="AE71" s="143"/>
      <c r="AF71" s="11"/>
    </row>
    <row r="72" spans="3:32" s="71" customFormat="1" x14ac:dyDescent="0.2">
      <c r="C72" s="11"/>
      <c r="D72" s="143"/>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66"/>
      <c r="AC72" s="143"/>
      <c r="AD72" s="143"/>
      <c r="AE72" s="143"/>
      <c r="AF72" s="11"/>
    </row>
    <row r="73" spans="3:32" s="71" customFormat="1" x14ac:dyDescent="0.2">
      <c r="C73" s="11"/>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66"/>
      <c r="AC73" s="143"/>
      <c r="AD73" s="143"/>
      <c r="AE73" s="143"/>
      <c r="AF73" s="11"/>
    </row>
    <row r="74" spans="3:32" s="71" customFormat="1" x14ac:dyDescent="0.2">
      <c r="C74" s="11"/>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66"/>
      <c r="AC74" s="143"/>
      <c r="AD74" s="143"/>
      <c r="AE74" s="143"/>
      <c r="AF74" s="11"/>
    </row>
    <row r="75" spans="3:32" s="71" customFormat="1" x14ac:dyDescent="0.2">
      <c r="C75" s="11"/>
      <c r="D75" s="143"/>
      <c r="E75" s="143"/>
      <c r="F75" s="143"/>
      <c r="G75" s="143"/>
      <c r="H75" s="143"/>
      <c r="I75" s="143"/>
      <c r="J75" s="143"/>
      <c r="K75" s="143"/>
      <c r="L75" s="144"/>
      <c r="M75" s="143"/>
      <c r="N75" s="143"/>
      <c r="O75" s="144"/>
      <c r="P75" s="143"/>
      <c r="Q75" s="143"/>
      <c r="R75" s="143"/>
      <c r="S75" s="143"/>
      <c r="T75" s="143"/>
      <c r="U75" s="143"/>
      <c r="V75" s="143"/>
      <c r="W75" s="143"/>
      <c r="X75" s="143"/>
      <c r="Y75" s="143"/>
      <c r="Z75" s="144"/>
      <c r="AA75" s="143"/>
      <c r="AB75" s="66"/>
      <c r="AC75" s="143"/>
      <c r="AD75" s="143"/>
      <c r="AE75" s="143"/>
      <c r="AF75" s="11"/>
    </row>
    <row r="76" spans="3:32" s="71" customFormat="1" x14ac:dyDescent="0.2">
      <c r="C76" s="11"/>
      <c r="D76" s="143"/>
      <c r="E76" s="143"/>
      <c r="F76" s="143"/>
      <c r="G76" s="143"/>
      <c r="H76" s="143"/>
      <c r="I76" s="143"/>
      <c r="J76" s="143"/>
      <c r="K76" s="143"/>
      <c r="L76" s="144"/>
      <c r="M76" s="143"/>
      <c r="N76" s="143"/>
      <c r="O76" s="144"/>
      <c r="P76" s="143"/>
      <c r="Q76" s="143"/>
      <c r="R76" s="143"/>
      <c r="S76" s="143"/>
      <c r="T76" s="143"/>
      <c r="U76" s="143"/>
      <c r="V76" s="143"/>
      <c r="W76" s="143"/>
      <c r="X76" s="143"/>
      <c r="Y76" s="143"/>
      <c r="Z76" s="143"/>
      <c r="AA76" s="143"/>
      <c r="AB76" s="66"/>
      <c r="AC76" s="143"/>
      <c r="AD76" s="143"/>
      <c r="AE76" s="143"/>
      <c r="AF76" s="11"/>
    </row>
    <row r="77" spans="3:32" s="71" customFormat="1" x14ac:dyDescent="0.2">
      <c r="C77" s="11"/>
      <c r="D77" s="143"/>
      <c r="E77" s="143"/>
      <c r="F77" s="143"/>
      <c r="G77" s="143"/>
      <c r="H77" s="143"/>
      <c r="I77" s="143"/>
      <c r="J77" s="143"/>
      <c r="K77" s="143"/>
      <c r="L77" s="143"/>
      <c r="M77" s="143"/>
      <c r="N77" s="143"/>
      <c r="O77" s="143"/>
      <c r="P77" s="143"/>
      <c r="Q77" s="143"/>
      <c r="R77" s="143"/>
      <c r="S77" s="143"/>
      <c r="T77" s="143"/>
      <c r="U77" s="143"/>
      <c r="V77" s="143"/>
      <c r="W77" s="143"/>
      <c r="X77" s="143"/>
      <c r="Y77" s="143"/>
      <c r="Z77" s="143"/>
      <c r="AA77" s="143"/>
      <c r="AB77" s="66"/>
      <c r="AC77" s="143"/>
      <c r="AD77" s="143"/>
      <c r="AE77" s="143"/>
      <c r="AF77" s="11"/>
    </row>
    <row r="78" spans="3:32" s="71" customFormat="1" x14ac:dyDescent="0.2">
      <c r="C78" s="11"/>
      <c r="D78" s="143"/>
      <c r="E78" s="143"/>
      <c r="F78" s="143"/>
      <c r="G78" s="143"/>
      <c r="H78" s="143"/>
      <c r="I78" s="143"/>
      <c r="J78" s="143"/>
      <c r="K78" s="143"/>
      <c r="L78" s="143"/>
      <c r="M78" s="143"/>
      <c r="N78" s="143"/>
      <c r="O78" s="143"/>
      <c r="P78" s="143"/>
      <c r="Q78" s="143"/>
      <c r="R78" s="143"/>
      <c r="S78" s="143"/>
      <c r="T78" s="143"/>
      <c r="U78" s="143"/>
      <c r="V78" s="143"/>
      <c r="W78" s="143"/>
      <c r="X78" s="143"/>
      <c r="Y78" s="143"/>
      <c r="Z78" s="143"/>
      <c r="AA78" s="143"/>
      <c r="AB78" s="66"/>
      <c r="AC78" s="143"/>
      <c r="AD78" s="143"/>
      <c r="AE78" s="143"/>
      <c r="AF78" s="11"/>
    </row>
    <row r="79" spans="3:32" s="71" customFormat="1" x14ac:dyDescent="0.2">
      <c r="C79" s="11"/>
      <c r="D79" s="143"/>
      <c r="E79" s="143"/>
      <c r="F79" s="143"/>
      <c r="G79" s="143"/>
      <c r="H79" s="143"/>
      <c r="I79" s="143"/>
      <c r="J79" s="143"/>
      <c r="K79" s="143"/>
      <c r="L79" s="143"/>
      <c r="M79" s="143"/>
      <c r="N79" s="143"/>
      <c r="O79" s="143"/>
      <c r="P79" s="143"/>
      <c r="Q79" s="143"/>
      <c r="R79" s="143"/>
      <c r="S79" s="143"/>
      <c r="T79" s="143"/>
      <c r="U79" s="143"/>
      <c r="V79" s="143"/>
      <c r="W79" s="144"/>
      <c r="X79" s="143"/>
      <c r="Y79" s="143"/>
      <c r="Z79" s="143"/>
      <c r="AA79" s="143"/>
      <c r="AB79" s="66"/>
      <c r="AC79" s="143"/>
      <c r="AD79" s="143"/>
      <c r="AE79" s="143"/>
      <c r="AF79" s="11"/>
    </row>
    <row r="80" spans="3:32" s="71" customFormat="1" x14ac:dyDescent="0.2">
      <c r="C80" s="11"/>
      <c r="D80" s="143"/>
      <c r="E80" s="143"/>
      <c r="F80" s="143"/>
      <c r="G80" s="144"/>
      <c r="H80" s="143"/>
      <c r="I80" s="143"/>
      <c r="J80" s="143"/>
      <c r="K80" s="143"/>
      <c r="L80" s="144"/>
      <c r="M80" s="143"/>
      <c r="N80" s="143"/>
      <c r="O80" s="143"/>
      <c r="P80" s="143"/>
      <c r="Q80" s="143"/>
      <c r="R80" s="143"/>
      <c r="S80" s="143"/>
      <c r="T80" s="143"/>
      <c r="U80" s="143"/>
      <c r="V80" s="143"/>
      <c r="W80" s="143"/>
      <c r="X80" s="143"/>
      <c r="Y80" s="143"/>
      <c r="Z80" s="143"/>
      <c r="AA80" s="144"/>
      <c r="AB80" s="66"/>
      <c r="AC80" s="143"/>
      <c r="AD80" s="143"/>
      <c r="AE80" s="143"/>
      <c r="AF80" s="11"/>
    </row>
    <row r="81" spans="3:32" s="71" customFormat="1" x14ac:dyDescent="0.2">
      <c r="C81" s="11"/>
      <c r="D81" s="143"/>
      <c r="E81" s="143"/>
      <c r="F81" s="143"/>
      <c r="G81" s="143"/>
      <c r="H81" s="143"/>
      <c r="I81" s="143"/>
      <c r="J81" s="143"/>
      <c r="K81" s="143"/>
      <c r="L81" s="143"/>
      <c r="M81" s="143"/>
      <c r="N81" s="143"/>
      <c r="O81" s="143"/>
      <c r="P81" s="143"/>
      <c r="Q81" s="143"/>
      <c r="R81" s="143"/>
      <c r="S81" s="143"/>
      <c r="T81" s="143"/>
      <c r="U81" s="143"/>
      <c r="V81" s="143"/>
      <c r="W81" s="143"/>
      <c r="X81" s="143"/>
      <c r="Y81" s="143"/>
      <c r="Z81" s="143"/>
      <c r="AA81" s="144"/>
      <c r="AB81" s="66"/>
      <c r="AC81" s="143"/>
      <c r="AD81" s="143"/>
      <c r="AE81" s="143"/>
      <c r="AF81" s="11"/>
    </row>
    <row r="82" spans="3:32" s="71" customFormat="1" x14ac:dyDescent="0.2">
      <c r="C82" s="11"/>
      <c r="D82" s="143"/>
      <c r="E82" s="143"/>
      <c r="F82" s="143"/>
      <c r="G82" s="143"/>
      <c r="H82" s="143"/>
      <c r="I82" s="143"/>
      <c r="J82" s="143"/>
      <c r="K82" s="143"/>
      <c r="L82" s="143"/>
      <c r="M82" s="143"/>
      <c r="N82" s="143"/>
      <c r="O82" s="143"/>
      <c r="P82" s="143"/>
      <c r="Q82" s="143"/>
      <c r="R82" s="143"/>
      <c r="S82" s="143"/>
      <c r="T82" s="143"/>
      <c r="U82" s="143"/>
      <c r="V82" s="143"/>
      <c r="W82" s="143"/>
      <c r="X82" s="143"/>
      <c r="Y82" s="143"/>
      <c r="Z82" s="143"/>
      <c r="AA82" s="143"/>
      <c r="AB82" s="66"/>
      <c r="AC82" s="143"/>
      <c r="AD82" s="143"/>
      <c r="AE82" s="143"/>
      <c r="AF82" s="11"/>
    </row>
    <row r="83" spans="3:32" s="71" customFormat="1" x14ac:dyDescent="0.2">
      <c r="C83" s="11"/>
      <c r="D83" s="143"/>
      <c r="E83" s="143"/>
      <c r="F83" s="143"/>
      <c r="G83" s="143"/>
      <c r="H83" s="143"/>
      <c r="I83" s="143"/>
      <c r="J83" s="143"/>
      <c r="K83" s="143"/>
      <c r="L83" s="143"/>
      <c r="M83" s="143"/>
      <c r="N83" s="143"/>
      <c r="O83" s="143"/>
      <c r="P83" s="143"/>
      <c r="Q83" s="143"/>
      <c r="R83" s="143"/>
      <c r="S83" s="143"/>
      <c r="T83" s="143"/>
      <c r="U83" s="143"/>
      <c r="V83" s="143"/>
      <c r="W83" s="143"/>
      <c r="X83" s="143"/>
      <c r="Y83" s="143"/>
      <c r="Z83" s="143"/>
      <c r="AA83" s="143"/>
      <c r="AB83" s="66"/>
      <c r="AC83" s="143"/>
      <c r="AD83" s="143"/>
      <c r="AE83" s="143"/>
      <c r="AF83" s="11"/>
    </row>
    <row r="84" spans="3:32" s="71" customFormat="1" x14ac:dyDescent="0.2">
      <c r="C84" s="11"/>
      <c r="D84" s="143"/>
      <c r="E84" s="143"/>
      <c r="F84" s="143"/>
      <c r="G84" s="143"/>
      <c r="H84" s="143"/>
      <c r="I84" s="143"/>
      <c r="J84" s="143"/>
      <c r="K84" s="143"/>
      <c r="L84" s="143"/>
      <c r="M84" s="143"/>
      <c r="N84" s="143"/>
      <c r="O84" s="143"/>
      <c r="P84" s="143"/>
      <c r="Q84" s="143"/>
      <c r="R84" s="143"/>
      <c r="S84" s="143"/>
      <c r="T84" s="143"/>
      <c r="U84" s="143"/>
      <c r="V84" s="143"/>
      <c r="W84" s="144"/>
      <c r="X84" s="143"/>
      <c r="Y84" s="143"/>
      <c r="Z84" s="143"/>
      <c r="AA84" s="143"/>
      <c r="AB84" s="66"/>
      <c r="AC84" s="143"/>
      <c r="AD84" s="143"/>
      <c r="AE84" s="143"/>
      <c r="AF84" s="11"/>
    </row>
    <row r="85" spans="3:32" s="71" customFormat="1" x14ac:dyDescent="0.2">
      <c r="C85" s="11"/>
      <c r="D85" s="143"/>
      <c r="E85" s="143"/>
      <c r="F85" s="143"/>
      <c r="G85" s="143"/>
      <c r="H85" s="143"/>
      <c r="I85" s="143"/>
      <c r="J85" s="143"/>
      <c r="K85" s="143"/>
      <c r="L85" s="143"/>
      <c r="M85" s="143"/>
      <c r="N85" s="143"/>
      <c r="O85" s="143"/>
      <c r="P85" s="143"/>
      <c r="Q85" s="143"/>
      <c r="R85" s="143"/>
      <c r="S85" s="143"/>
      <c r="T85" s="143"/>
      <c r="U85" s="143"/>
      <c r="V85" s="143"/>
      <c r="W85" s="143"/>
      <c r="X85" s="143"/>
      <c r="Y85" s="143"/>
      <c r="Z85" s="143"/>
      <c r="AA85" s="143"/>
      <c r="AB85" s="66"/>
      <c r="AC85" s="143"/>
      <c r="AD85" s="143"/>
      <c r="AE85" s="143"/>
      <c r="AF85" s="11"/>
    </row>
    <row r="86" spans="3:32" s="71" customFormat="1" x14ac:dyDescent="0.2">
      <c r="C86" s="11"/>
      <c r="D86" s="143"/>
      <c r="E86" s="143"/>
      <c r="F86" s="143"/>
      <c r="G86" s="143"/>
      <c r="H86" s="143"/>
      <c r="I86" s="143"/>
      <c r="J86" s="143"/>
      <c r="K86" s="143"/>
      <c r="L86" s="143"/>
      <c r="M86" s="143"/>
      <c r="N86" s="143"/>
      <c r="O86" s="143"/>
      <c r="P86" s="143"/>
      <c r="Q86" s="143"/>
      <c r="R86" s="143"/>
      <c r="S86" s="143"/>
      <c r="T86" s="143"/>
      <c r="U86" s="143"/>
      <c r="V86" s="143"/>
      <c r="W86" s="143"/>
      <c r="X86" s="143"/>
      <c r="Y86" s="143"/>
      <c r="Z86" s="143"/>
      <c r="AA86" s="143"/>
      <c r="AB86" s="66"/>
      <c r="AC86" s="143"/>
      <c r="AD86" s="143"/>
      <c r="AE86" s="143"/>
      <c r="AF86" s="11"/>
    </row>
    <row r="87" spans="3:32" s="71" customFormat="1" x14ac:dyDescent="0.2">
      <c r="C87" s="11"/>
      <c r="D87" s="143"/>
      <c r="E87" s="143"/>
      <c r="F87" s="143"/>
      <c r="G87" s="143"/>
      <c r="H87" s="143"/>
      <c r="I87" s="143"/>
      <c r="J87" s="143"/>
      <c r="K87" s="143"/>
      <c r="L87" s="143"/>
      <c r="M87" s="143"/>
      <c r="N87" s="143"/>
      <c r="O87" s="143"/>
      <c r="P87" s="143"/>
      <c r="Q87" s="143"/>
      <c r="R87" s="143"/>
      <c r="S87" s="143"/>
      <c r="T87" s="143"/>
      <c r="U87" s="143"/>
      <c r="V87" s="143"/>
      <c r="W87" s="143"/>
      <c r="X87" s="143"/>
      <c r="Y87" s="143"/>
      <c r="Z87" s="143"/>
      <c r="AA87" s="143"/>
      <c r="AB87" s="66"/>
      <c r="AC87" s="143"/>
      <c r="AD87" s="143"/>
      <c r="AE87" s="143"/>
      <c r="AF87" s="11"/>
    </row>
    <row r="88" spans="3:32" s="71" customFormat="1" x14ac:dyDescent="0.2">
      <c r="C88" s="11"/>
      <c r="D88" s="143"/>
      <c r="E88" s="143"/>
      <c r="F88" s="143"/>
      <c r="G88" s="143"/>
      <c r="H88" s="143"/>
      <c r="I88" s="143"/>
      <c r="J88" s="143"/>
      <c r="K88" s="143"/>
      <c r="L88" s="143"/>
      <c r="M88" s="143"/>
      <c r="N88" s="143"/>
      <c r="O88" s="143"/>
      <c r="P88" s="143"/>
      <c r="Q88" s="143"/>
      <c r="R88" s="143"/>
      <c r="S88" s="143"/>
      <c r="T88" s="143"/>
      <c r="U88" s="143"/>
      <c r="V88" s="143"/>
      <c r="W88" s="144"/>
      <c r="X88" s="143"/>
      <c r="Y88" s="143"/>
      <c r="Z88" s="143"/>
      <c r="AA88" s="143"/>
      <c r="AB88" s="66"/>
      <c r="AC88" s="143"/>
      <c r="AD88" s="143"/>
      <c r="AE88" s="143"/>
      <c r="AF88" s="11"/>
    </row>
    <row r="89" spans="3:32" s="71" customFormat="1" x14ac:dyDescent="0.2">
      <c r="C89" s="11"/>
      <c r="D89" s="143"/>
      <c r="E89" s="143"/>
      <c r="F89" s="143"/>
      <c r="G89" s="144"/>
      <c r="H89" s="143"/>
      <c r="I89" s="143"/>
      <c r="J89" s="143"/>
      <c r="K89" s="143"/>
      <c r="L89" s="144"/>
      <c r="M89" s="143"/>
      <c r="N89" s="143"/>
      <c r="O89" s="143"/>
      <c r="P89" s="143"/>
      <c r="Q89" s="143"/>
      <c r="R89" s="143"/>
      <c r="S89" s="143"/>
      <c r="T89" s="143"/>
      <c r="U89" s="143"/>
      <c r="V89" s="143"/>
      <c r="W89" s="143"/>
      <c r="X89" s="143"/>
      <c r="Y89" s="143"/>
      <c r="Z89" s="143"/>
      <c r="AA89" s="143"/>
      <c r="AB89" s="66"/>
      <c r="AC89" s="143"/>
      <c r="AD89" s="143"/>
      <c r="AE89" s="143"/>
      <c r="AF89" s="11"/>
    </row>
    <row r="90" spans="3:32" s="71" customFormat="1" x14ac:dyDescent="0.2">
      <c r="C90" s="11"/>
      <c r="D90" s="143"/>
      <c r="E90" s="143"/>
      <c r="F90" s="143"/>
      <c r="G90" s="143"/>
      <c r="H90" s="143"/>
      <c r="I90" s="143"/>
      <c r="J90" s="143"/>
      <c r="K90" s="143"/>
      <c r="L90" s="143"/>
      <c r="M90" s="143"/>
      <c r="N90" s="143"/>
      <c r="O90" s="143"/>
      <c r="P90" s="143"/>
      <c r="Q90" s="143"/>
      <c r="R90" s="143"/>
      <c r="S90" s="143"/>
      <c r="T90" s="143"/>
      <c r="U90" s="143"/>
      <c r="V90" s="143"/>
      <c r="W90" s="143"/>
      <c r="X90" s="143"/>
      <c r="Y90" s="143"/>
      <c r="Z90" s="143"/>
      <c r="AA90" s="143"/>
      <c r="AB90" s="66"/>
      <c r="AC90" s="143"/>
      <c r="AD90" s="143"/>
      <c r="AE90" s="143"/>
      <c r="AF90" s="11"/>
    </row>
    <row r="91" spans="3:32" s="71" customFormat="1" x14ac:dyDescent="0.2">
      <c r="C91" s="11"/>
      <c r="D91" s="143"/>
      <c r="E91" s="143"/>
      <c r="F91" s="143"/>
      <c r="G91" s="144"/>
      <c r="H91" s="143"/>
      <c r="I91" s="143"/>
      <c r="J91" s="143"/>
      <c r="K91" s="143"/>
      <c r="L91" s="143"/>
      <c r="M91" s="143"/>
      <c r="N91" s="143"/>
      <c r="O91" s="143"/>
      <c r="P91" s="143"/>
      <c r="Q91" s="143"/>
      <c r="R91" s="143"/>
      <c r="S91" s="143"/>
      <c r="T91" s="143"/>
      <c r="U91" s="143"/>
      <c r="V91" s="143"/>
      <c r="W91" s="144"/>
      <c r="X91" s="143"/>
      <c r="Y91" s="143"/>
      <c r="Z91" s="143"/>
      <c r="AA91" s="143"/>
      <c r="AB91" s="66"/>
      <c r="AC91" s="143"/>
      <c r="AD91" s="143"/>
      <c r="AE91" s="143"/>
      <c r="AF91" s="11"/>
    </row>
    <row r="92" spans="3:32" s="71" customFormat="1" x14ac:dyDescent="0.2">
      <c r="C92" s="11"/>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66"/>
      <c r="AC92" s="143"/>
      <c r="AD92" s="143"/>
      <c r="AE92" s="143"/>
      <c r="AF92" s="11"/>
    </row>
    <row r="93" spans="3:32" s="71" customFormat="1" x14ac:dyDescent="0.2">
      <c r="C93" s="11"/>
      <c r="D93" s="143"/>
      <c r="E93" s="143"/>
      <c r="F93" s="143"/>
      <c r="G93" s="143"/>
      <c r="H93" s="143"/>
      <c r="I93" s="143"/>
      <c r="J93" s="143"/>
      <c r="K93" s="143"/>
      <c r="L93" s="143"/>
      <c r="M93" s="143"/>
      <c r="N93" s="143"/>
      <c r="O93" s="143"/>
      <c r="P93" s="143"/>
      <c r="Q93" s="143"/>
      <c r="R93" s="143"/>
      <c r="S93" s="143"/>
      <c r="T93" s="143"/>
      <c r="U93" s="143"/>
      <c r="V93" s="143"/>
      <c r="W93" s="143"/>
      <c r="X93" s="143"/>
      <c r="Y93" s="143"/>
      <c r="Z93" s="143"/>
      <c r="AA93" s="143"/>
      <c r="AB93" s="66"/>
      <c r="AC93" s="143"/>
      <c r="AD93" s="143"/>
      <c r="AE93" s="143"/>
      <c r="AF93" s="11"/>
    </row>
    <row r="94" spans="3:32" s="71" customFormat="1" x14ac:dyDescent="0.2">
      <c r="C94" s="11"/>
      <c r="D94" s="143"/>
      <c r="E94" s="143"/>
      <c r="F94" s="143"/>
      <c r="G94" s="143"/>
      <c r="H94" s="143"/>
      <c r="I94" s="143"/>
      <c r="J94" s="143"/>
      <c r="K94" s="143"/>
      <c r="L94" s="143"/>
      <c r="M94" s="143"/>
      <c r="N94" s="143"/>
      <c r="O94" s="143"/>
      <c r="P94" s="143"/>
      <c r="Q94" s="143"/>
      <c r="R94" s="143"/>
      <c r="S94" s="143"/>
      <c r="T94" s="143"/>
      <c r="U94" s="143"/>
      <c r="V94" s="143"/>
      <c r="W94" s="143"/>
      <c r="X94" s="143"/>
      <c r="Y94" s="143"/>
      <c r="Z94" s="143"/>
      <c r="AA94" s="143"/>
      <c r="AB94" s="66"/>
      <c r="AC94" s="143"/>
      <c r="AD94" s="143"/>
      <c r="AE94" s="143"/>
      <c r="AF94" s="11"/>
    </row>
    <row r="95" spans="3:32" s="71" customFormat="1" x14ac:dyDescent="0.2">
      <c r="C95" s="11"/>
      <c r="D95" s="143"/>
      <c r="E95" s="143"/>
      <c r="F95" s="143"/>
      <c r="G95" s="143"/>
      <c r="H95" s="143"/>
      <c r="I95" s="143"/>
      <c r="J95" s="143"/>
      <c r="K95" s="143"/>
      <c r="L95" s="143"/>
      <c r="M95" s="143"/>
      <c r="N95" s="144"/>
      <c r="O95" s="143"/>
      <c r="P95" s="143"/>
      <c r="Q95" s="143"/>
      <c r="R95" s="143"/>
      <c r="S95" s="143"/>
      <c r="T95" s="143"/>
      <c r="U95" s="143"/>
      <c r="V95" s="143"/>
      <c r="W95" s="143"/>
      <c r="X95" s="143"/>
      <c r="Y95" s="143"/>
      <c r="Z95" s="143"/>
      <c r="AA95" s="143"/>
      <c r="AB95" s="66"/>
      <c r="AC95" s="143"/>
      <c r="AD95" s="143"/>
      <c r="AE95" s="143"/>
      <c r="AF95" s="11"/>
    </row>
    <row r="96" spans="3:32" s="71" customFormat="1" x14ac:dyDescent="0.2">
      <c r="C96" s="11"/>
      <c r="D96" s="143"/>
      <c r="E96" s="143"/>
      <c r="F96" s="143"/>
      <c r="G96" s="143"/>
      <c r="H96" s="143"/>
      <c r="I96" s="144"/>
      <c r="J96" s="143"/>
      <c r="K96" s="143"/>
      <c r="L96" s="144"/>
      <c r="M96" s="143"/>
      <c r="N96" s="143"/>
      <c r="O96" s="143"/>
      <c r="P96" s="143"/>
      <c r="Q96" s="143"/>
      <c r="R96" s="143"/>
      <c r="S96" s="143"/>
      <c r="T96" s="143"/>
      <c r="U96" s="143"/>
      <c r="V96" s="143"/>
      <c r="W96" s="143"/>
      <c r="X96" s="143"/>
      <c r="Y96" s="143"/>
      <c r="Z96" s="143"/>
      <c r="AA96" s="144"/>
      <c r="AB96" s="66"/>
      <c r="AC96" s="143"/>
      <c r="AD96" s="143"/>
      <c r="AE96" s="143"/>
      <c r="AF96" s="11"/>
    </row>
    <row r="97" spans="2:32" s="71" customFormat="1" x14ac:dyDescent="0.2">
      <c r="C97" s="11"/>
      <c r="D97" s="143"/>
      <c r="E97" s="143"/>
      <c r="F97" s="143"/>
      <c r="G97" s="143"/>
      <c r="H97" s="143"/>
      <c r="I97" s="144"/>
      <c r="J97" s="143"/>
      <c r="K97" s="143"/>
      <c r="L97" s="143"/>
      <c r="M97" s="143"/>
      <c r="N97" s="143"/>
      <c r="O97" s="143"/>
      <c r="P97" s="143"/>
      <c r="Q97" s="143"/>
      <c r="R97" s="143"/>
      <c r="S97" s="143"/>
      <c r="T97" s="143"/>
      <c r="U97" s="143"/>
      <c r="V97" s="143"/>
      <c r="W97" s="143"/>
      <c r="X97" s="143"/>
      <c r="Y97" s="143"/>
      <c r="Z97" s="143"/>
      <c r="AA97" s="144"/>
      <c r="AB97" s="66"/>
      <c r="AC97" s="143"/>
      <c r="AD97" s="143"/>
      <c r="AE97" s="143"/>
      <c r="AF97" s="11"/>
    </row>
    <row r="98" spans="2:32" s="71" customFormat="1" x14ac:dyDescent="0.2">
      <c r="C98" s="11"/>
      <c r="D98" s="143"/>
      <c r="E98" s="143"/>
      <c r="F98" s="143"/>
      <c r="G98" s="143"/>
      <c r="H98" s="143"/>
      <c r="I98" s="143"/>
      <c r="J98" s="143"/>
      <c r="K98" s="143"/>
      <c r="L98" s="143"/>
      <c r="M98" s="143"/>
      <c r="N98" s="143"/>
      <c r="O98" s="143"/>
      <c r="P98" s="143"/>
      <c r="Q98" s="143"/>
      <c r="R98" s="143"/>
      <c r="S98" s="143"/>
      <c r="T98" s="143"/>
      <c r="U98" s="143"/>
      <c r="V98" s="143"/>
      <c r="W98" s="143"/>
      <c r="X98" s="143"/>
      <c r="Y98" s="143"/>
      <c r="Z98" s="143"/>
      <c r="AA98" s="144"/>
      <c r="AB98" s="66"/>
      <c r="AC98" s="143"/>
      <c r="AD98" s="143"/>
      <c r="AE98" s="143"/>
      <c r="AF98" s="11"/>
    </row>
    <row r="99" spans="2:32" s="71" customFormat="1" x14ac:dyDescent="0.2">
      <c r="C99" s="11"/>
      <c r="D99" s="143"/>
      <c r="E99" s="143"/>
      <c r="F99" s="143"/>
      <c r="G99" s="143"/>
      <c r="H99" s="143"/>
      <c r="I99" s="143"/>
      <c r="J99" s="143"/>
      <c r="K99" s="143"/>
      <c r="L99" s="143"/>
      <c r="M99" s="143"/>
      <c r="N99" s="143"/>
      <c r="O99" s="143"/>
      <c r="P99" s="143"/>
      <c r="Q99" s="143"/>
      <c r="R99" s="143"/>
      <c r="S99" s="143"/>
      <c r="T99" s="143"/>
      <c r="U99" s="143"/>
      <c r="V99" s="143"/>
      <c r="W99" s="143"/>
      <c r="X99" s="143"/>
      <c r="Y99" s="143"/>
      <c r="Z99" s="143"/>
      <c r="AA99" s="143"/>
      <c r="AB99" s="66"/>
      <c r="AC99" s="143"/>
      <c r="AD99" s="143"/>
      <c r="AE99" s="143"/>
      <c r="AF99" s="11"/>
    </row>
    <row r="100" spans="2:32" s="71" customFormat="1" x14ac:dyDescent="0.2">
      <c r="C100" s="11"/>
      <c r="D100" s="143"/>
      <c r="E100" s="143"/>
      <c r="F100" s="143"/>
      <c r="G100" s="143"/>
      <c r="H100" s="143"/>
      <c r="I100" s="143"/>
      <c r="J100" s="143"/>
      <c r="K100" s="143"/>
      <c r="L100" s="143"/>
      <c r="M100" s="143"/>
      <c r="N100" s="143"/>
      <c r="O100" s="143"/>
      <c r="P100" s="143"/>
      <c r="Q100" s="143"/>
      <c r="R100" s="143"/>
      <c r="S100" s="143"/>
      <c r="T100" s="143"/>
      <c r="U100" s="143"/>
      <c r="V100" s="143"/>
      <c r="W100" s="143"/>
      <c r="X100" s="143"/>
      <c r="Y100" s="143"/>
      <c r="Z100" s="143"/>
      <c r="AA100" s="144"/>
      <c r="AB100" s="66"/>
      <c r="AC100" s="143"/>
      <c r="AD100" s="143"/>
      <c r="AE100" s="143"/>
      <c r="AF100" s="11"/>
    </row>
    <row r="101" spans="2:32" s="71" customFormat="1" x14ac:dyDescent="0.2">
      <c r="C101" s="11"/>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66"/>
      <c r="AC101" s="143"/>
      <c r="AD101" s="143"/>
      <c r="AE101" s="143"/>
      <c r="AF101" s="11"/>
    </row>
    <row r="102" spans="2:32" s="71" customFormat="1" x14ac:dyDescent="0.2">
      <c r="C102" s="11"/>
      <c r="D102" s="143"/>
      <c r="E102" s="143"/>
      <c r="F102" s="143"/>
      <c r="G102" s="143"/>
      <c r="H102" s="143"/>
      <c r="I102" s="143"/>
      <c r="J102" s="143"/>
      <c r="K102" s="143"/>
      <c r="L102" s="143"/>
      <c r="M102" s="143"/>
      <c r="N102" s="143"/>
      <c r="O102" s="143"/>
      <c r="P102" s="143"/>
      <c r="Q102" s="143"/>
      <c r="R102" s="143"/>
      <c r="S102" s="143"/>
      <c r="T102" s="143"/>
      <c r="U102" s="143"/>
      <c r="V102" s="143"/>
      <c r="W102" s="143"/>
      <c r="X102" s="143"/>
      <c r="Y102" s="143"/>
      <c r="Z102" s="143"/>
      <c r="AA102" s="143"/>
      <c r="AB102" s="66"/>
      <c r="AC102" s="143"/>
      <c r="AD102" s="143"/>
      <c r="AE102" s="143"/>
      <c r="AF102" s="11"/>
    </row>
    <row r="103" spans="2:32" s="71" customFormat="1" x14ac:dyDescent="0.2">
      <c r="C103" s="11"/>
      <c r="D103" s="143"/>
      <c r="E103" s="143"/>
      <c r="F103" s="143"/>
      <c r="G103" s="143"/>
      <c r="H103" s="143"/>
      <c r="I103" s="143"/>
      <c r="J103" s="143"/>
      <c r="K103" s="143"/>
      <c r="L103" s="143"/>
      <c r="M103" s="143"/>
      <c r="N103" s="143"/>
      <c r="O103" s="143"/>
      <c r="P103" s="143"/>
      <c r="Q103" s="143"/>
      <c r="R103" s="143"/>
      <c r="S103" s="143"/>
      <c r="T103" s="143"/>
      <c r="U103" s="143"/>
      <c r="V103" s="143"/>
      <c r="W103" s="143"/>
      <c r="X103" s="143"/>
      <c r="Y103" s="143"/>
      <c r="Z103" s="143"/>
      <c r="AA103" s="143"/>
      <c r="AB103" s="66"/>
      <c r="AC103" s="143"/>
      <c r="AD103" s="143"/>
      <c r="AE103" s="143"/>
      <c r="AF103" s="11"/>
    </row>
    <row r="104" spans="2:32" s="71" customFormat="1" x14ac:dyDescent="0.2">
      <c r="C104" s="11"/>
      <c r="D104" s="143"/>
      <c r="E104" s="143"/>
      <c r="F104" s="143"/>
      <c r="G104" s="143"/>
      <c r="H104" s="144"/>
      <c r="I104" s="144"/>
      <c r="J104" s="143"/>
      <c r="K104" s="143"/>
      <c r="L104" s="143"/>
      <c r="M104" s="143"/>
      <c r="N104" s="143"/>
      <c r="O104" s="143"/>
      <c r="P104" s="143"/>
      <c r="Q104" s="143"/>
      <c r="R104" s="143"/>
      <c r="S104" s="143"/>
      <c r="T104" s="143"/>
      <c r="U104" s="143"/>
      <c r="V104" s="143"/>
      <c r="W104" s="143"/>
      <c r="X104" s="143"/>
      <c r="Y104" s="143"/>
      <c r="Z104" s="143"/>
      <c r="AA104" s="143"/>
      <c r="AB104" s="66"/>
      <c r="AC104" s="143"/>
      <c r="AD104" s="143"/>
      <c r="AE104" s="143"/>
      <c r="AF104" s="11"/>
    </row>
    <row r="105" spans="2:32" s="71" customFormat="1" x14ac:dyDescent="0.2">
      <c r="C105" s="11"/>
      <c r="D105" s="143"/>
      <c r="E105" s="143"/>
      <c r="F105" s="143"/>
      <c r="G105" s="143"/>
      <c r="H105" s="143"/>
      <c r="I105" s="143"/>
      <c r="J105" s="143"/>
      <c r="K105" s="143"/>
      <c r="L105" s="143"/>
      <c r="M105" s="143"/>
      <c r="N105" s="143"/>
      <c r="O105" s="143"/>
      <c r="P105" s="143"/>
      <c r="Q105" s="143"/>
      <c r="R105" s="143"/>
      <c r="S105" s="143"/>
      <c r="T105" s="143"/>
      <c r="U105" s="143"/>
      <c r="V105" s="143"/>
      <c r="W105" s="143"/>
      <c r="X105" s="143"/>
      <c r="Y105" s="143"/>
      <c r="Z105" s="143"/>
      <c r="AA105" s="143"/>
      <c r="AB105" s="66"/>
      <c r="AC105" s="143"/>
      <c r="AD105" s="143"/>
      <c r="AE105" s="143"/>
      <c r="AF105" s="11"/>
    </row>
    <row r="106" spans="2:32" s="71" customFormat="1" x14ac:dyDescent="0.2">
      <c r="C106" s="11"/>
      <c r="D106" s="143"/>
      <c r="E106" s="143"/>
      <c r="F106" s="144"/>
      <c r="G106" s="143"/>
      <c r="H106" s="143"/>
      <c r="I106" s="143"/>
      <c r="J106" s="143"/>
      <c r="K106" s="143"/>
      <c r="L106" s="143"/>
      <c r="M106" s="143"/>
      <c r="N106" s="143"/>
      <c r="O106" s="143"/>
      <c r="P106" s="143"/>
      <c r="Q106" s="143"/>
      <c r="R106" s="143"/>
      <c r="S106" s="143"/>
      <c r="T106" s="143"/>
      <c r="U106" s="143"/>
      <c r="V106" s="143"/>
      <c r="W106" s="143"/>
      <c r="X106" s="143"/>
      <c r="Y106" s="143"/>
      <c r="Z106" s="143"/>
      <c r="AA106" s="143"/>
      <c r="AB106" s="66"/>
      <c r="AC106" s="143"/>
      <c r="AD106" s="143"/>
      <c r="AE106" s="143"/>
      <c r="AF106" s="11"/>
    </row>
    <row r="107" spans="2:32" s="71" customFormat="1" x14ac:dyDescent="0.2">
      <c r="C107" s="11"/>
      <c r="D107" s="143"/>
      <c r="E107" s="143"/>
      <c r="F107" s="143"/>
      <c r="G107" s="144"/>
      <c r="H107" s="143"/>
      <c r="I107" s="143"/>
      <c r="J107" s="143"/>
      <c r="K107" s="143"/>
      <c r="L107" s="143"/>
      <c r="M107" s="143"/>
      <c r="N107" s="143"/>
      <c r="O107" s="143"/>
      <c r="P107" s="143"/>
      <c r="Q107" s="143"/>
      <c r="R107" s="143"/>
      <c r="S107" s="143"/>
      <c r="T107" s="143"/>
      <c r="U107" s="143"/>
      <c r="V107" s="143"/>
      <c r="W107" s="144"/>
      <c r="X107" s="143"/>
      <c r="Y107" s="143"/>
      <c r="Z107" s="143"/>
      <c r="AA107" s="143"/>
      <c r="AB107" s="66"/>
      <c r="AC107" s="143"/>
      <c r="AD107" s="143"/>
      <c r="AE107" s="143"/>
      <c r="AF107" s="11"/>
    </row>
    <row r="108" spans="2:32" s="71" customFormat="1" ht="7" customHeight="1" x14ac:dyDescent="0.2">
      <c r="C108" s="11"/>
      <c r="AB108" s="11"/>
      <c r="AF108" s="11"/>
    </row>
    <row r="109" spans="2:32" x14ac:dyDescent="0.2">
      <c r="B109" s="67"/>
      <c r="E109" s="108"/>
    </row>
    <row r="110" spans="2:32" x14ac:dyDescent="0.2">
      <c r="B110" s="67"/>
      <c r="D110" s="2"/>
      <c r="E110" s="2"/>
      <c r="F110" s="2"/>
      <c r="G110" s="2"/>
      <c r="H110" s="2"/>
      <c r="I110" s="2"/>
      <c r="J110" s="2"/>
      <c r="K110" s="2"/>
      <c r="L110" s="2"/>
      <c r="M110" s="2"/>
      <c r="N110" s="2"/>
      <c r="O110" s="2"/>
      <c r="P110" s="2"/>
      <c r="Q110" s="2"/>
      <c r="R110" s="2"/>
      <c r="S110" s="2"/>
      <c r="T110" s="2"/>
      <c r="U110" s="2"/>
      <c r="V110" s="2"/>
      <c r="W110" s="2"/>
      <c r="X110" s="2"/>
      <c r="Y110" s="2"/>
      <c r="Z110" s="2"/>
      <c r="AA110" s="2"/>
      <c r="AB110" s="68"/>
      <c r="AC110" s="2"/>
      <c r="AD110" s="2"/>
      <c r="AE110" s="2"/>
    </row>
  </sheetData>
  <mergeCells count="6">
    <mergeCell ref="A1:B2"/>
    <mergeCell ref="AC1:AE1"/>
    <mergeCell ref="W2:Z2"/>
    <mergeCell ref="AC2:AE2"/>
    <mergeCell ref="D1:AA1"/>
    <mergeCell ref="D2:U2"/>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65"/>
  <sheetViews>
    <sheetView zoomScale="75" zoomScaleNormal="75" zoomScalePageLayoutView="75" workbookViewId="0">
      <pane xSplit="1" topLeftCell="B1" activePane="topRight" state="frozen"/>
      <selection pane="topRight" activeCell="C5" sqref="C5"/>
    </sheetView>
  </sheetViews>
  <sheetFormatPr baseColWidth="10" defaultRowHeight="16" x14ac:dyDescent="0.2"/>
  <cols>
    <col min="1" max="1" width="63.6640625" bestFit="1" customWidth="1"/>
    <col min="2" max="2" width="1.1640625" style="11" customWidth="1"/>
    <col min="3" max="3" width="13.6640625" customWidth="1"/>
    <col min="4" max="4" width="7.6640625" customWidth="1"/>
    <col min="5" max="5" width="13.6640625" customWidth="1"/>
    <col min="6" max="6" width="7.6640625" customWidth="1"/>
    <col min="7" max="7" width="13.6640625" bestFit="1" customWidth="1"/>
    <col min="8" max="8" width="7.6640625" bestFit="1" customWidth="1"/>
    <col min="9" max="9" width="13.6640625" bestFit="1" customWidth="1"/>
    <col min="10" max="10" width="7.6640625" bestFit="1" customWidth="1"/>
    <col min="11" max="11" width="13.6640625" customWidth="1"/>
    <col min="12" max="12" width="7.6640625" customWidth="1"/>
    <col min="13" max="13" width="13.6640625" customWidth="1"/>
    <col min="14" max="14" width="7.6640625" customWidth="1"/>
    <col min="15" max="15" width="13.6640625" customWidth="1"/>
    <col min="16" max="16" width="7.6640625" customWidth="1"/>
    <col min="17" max="17" width="13.6640625" customWidth="1"/>
    <col min="18" max="18" width="7.6640625" customWidth="1"/>
    <col min="19" max="19" width="13.6640625" customWidth="1"/>
    <col min="20" max="20" width="7.6640625" customWidth="1"/>
    <col min="21" max="21" width="13.6640625" customWidth="1"/>
    <col min="22" max="22" width="7.6640625" customWidth="1"/>
    <col min="23" max="23" width="13.6640625" customWidth="1"/>
    <col min="24" max="24" width="7.6640625" customWidth="1"/>
    <col min="25" max="25" width="13.6640625" customWidth="1"/>
    <col min="26" max="26" width="7.6640625" bestFit="1" customWidth="1"/>
    <col min="27" max="27" width="13.6640625" customWidth="1"/>
    <col min="28" max="28" width="7.6640625" bestFit="1" customWidth="1"/>
    <col min="29" max="29" width="13.6640625" customWidth="1"/>
    <col min="30" max="30" width="7.6640625" bestFit="1" customWidth="1"/>
    <col min="31" max="31" width="13.6640625" bestFit="1" customWidth="1"/>
    <col min="32" max="32" width="7.6640625" bestFit="1" customWidth="1"/>
    <col min="33" max="33" width="13.6640625" bestFit="1" customWidth="1"/>
    <col min="34" max="34" width="7.6640625" bestFit="1" customWidth="1"/>
    <col min="35" max="35" width="13.6640625" bestFit="1" customWidth="1"/>
    <col min="36" max="36" width="7.6640625" bestFit="1" customWidth="1"/>
    <col min="37" max="37" width="13.6640625" customWidth="1"/>
    <col min="38" max="38" width="7.6640625" customWidth="1"/>
    <col min="39" max="39" width="13.6640625" bestFit="1" customWidth="1"/>
    <col min="40" max="40" width="7.6640625" customWidth="1"/>
    <col min="41" max="41" width="13.6640625" bestFit="1" customWidth="1"/>
    <col min="42" max="42" width="7.6640625" bestFit="1" customWidth="1"/>
    <col min="43" max="43" width="13.6640625" bestFit="1" customWidth="1"/>
    <col min="44" max="44" width="7.6640625" bestFit="1" customWidth="1"/>
    <col min="45" max="45" width="13.6640625" bestFit="1" customWidth="1"/>
    <col min="46" max="46" width="7.6640625" bestFit="1" customWidth="1"/>
    <col min="47" max="47" width="13.6640625" bestFit="1" customWidth="1"/>
    <col min="48" max="48" width="7.6640625" bestFit="1" customWidth="1"/>
    <col min="49" max="49" width="13.6640625" bestFit="1" customWidth="1"/>
    <col min="50" max="50" width="7.6640625" bestFit="1" customWidth="1"/>
    <col min="51" max="51" width="0.83203125" style="11" customWidth="1"/>
    <col min="52" max="52" width="13.6640625" bestFit="1" customWidth="1"/>
    <col min="53" max="53" width="7.6640625" bestFit="1" customWidth="1"/>
    <col min="54" max="54" width="13.6640625" customWidth="1"/>
    <col min="55" max="55" width="7.6640625" customWidth="1"/>
    <col min="56" max="56" width="13.6640625" customWidth="1"/>
    <col min="57" max="57" width="7.6640625" bestFit="1" customWidth="1"/>
    <col min="58" max="58" width="1" style="11" customWidth="1"/>
  </cols>
  <sheetData>
    <row r="1" spans="1:60" ht="26" customHeight="1" x14ac:dyDescent="0.3">
      <c r="A1" s="323" t="s">
        <v>50257</v>
      </c>
      <c r="B1" s="28"/>
      <c r="C1" s="321" t="s">
        <v>46919</v>
      </c>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321"/>
      <c r="AK1" s="321"/>
      <c r="AL1" s="321"/>
      <c r="AM1" s="321"/>
      <c r="AN1" s="321"/>
      <c r="AO1" s="321"/>
      <c r="AP1" s="321"/>
      <c r="AQ1" s="321"/>
      <c r="AR1" s="321"/>
      <c r="AS1" s="321"/>
      <c r="AT1" s="321"/>
      <c r="AU1" s="321"/>
      <c r="AV1" s="321"/>
      <c r="AW1" s="321"/>
      <c r="AX1" s="321"/>
      <c r="AY1" s="13"/>
      <c r="AZ1" s="314" t="s">
        <v>46920</v>
      </c>
      <c r="BA1" s="315"/>
      <c r="BB1" s="315"/>
      <c r="BC1" s="315"/>
      <c r="BD1" s="315"/>
      <c r="BE1" s="316"/>
    </row>
    <row r="2" spans="1:60" ht="21" customHeight="1" thickBot="1" x14ac:dyDescent="0.3">
      <c r="A2" s="323"/>
      <c r="B2" s="28"/>
      <c r="C2" s="322" t="s">
        <v>46921</v>
      </c>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2"/>
      <c r="AK2" s="322"/>
      <c r="AL2" s="322"/>
      <c r="AM2" s="335" t="s">
        <v>46922</v>
      </c>
      <c r="AN2" s="335"/>
      <c r="AO2" s="317" t="s">
        <v>46923</v>
      </c>
      <c r="AP2" s="317"/>
      <c r="AQ2" s="317"/>
      <c r="AR2" s="317"/>
      <c r="AS2" s="317"/>
      <c r="AT2" s="317"/>
      <c r="AU2" s="317"/>
      <c r="AV2" s="19"/>
      <c r="AW2" s="332" t="s">
        <v>46924</v>
      </c>
      <c r="AX2" s="332"/>
      <c r="AY2" s="14"/>
      <c r="AZ2" s="318" t="s">
        <v>46921</v>
      </c>
      <c r="BA2" s="319"/>
      <c r="BB2" s="319"/>
      <c r="BC2" s="319"/>
      <c r="BD2" s="319"/>
      <c r="BE2" s="320"/>
    </row>
    <row r="3" spans="1:60" ht="24" customHeight="1" thickBot="1" x14ac:dyDescent="0.3">
      <c r="A3" s="189"/>
      <c r="B3" s="28"/>
      <c r="C3" s="333" t="s">
        <v>46925</v>
      </c>
      <c r="D3" s="334"/>
      <c r="E3" s="330" t="s">
        <v>47723</v>
      </c>
      <c r="F3" s="331"/>
      <c r="G3" s="330" t="s">
        <v>47724</v>
      </c>
      <c r="H3" s="331"/>
      <c r="I3" s="330" t="s">
        <v>47725</v>
      </c>
      <c r="J3" s="331"/>
      <c r="K3" s="330" t="s">
        <v>47726</v>
      </c>
      <c r="L3" s="331"/>
      <c r="M3" s="330" t="s">
        <v>47727</v>
      </c>
      <c r="N3" s="331"/>
      <c r="O3" s="330" t="s">
        <v>47728</v>
      </c>
      <c r="P3" s="331"/>
      <c r="Q3" s="330" t="s">
        <v>47729</v>
      </c>
      <c r="R3" s="331"/>
      <c r="S3" s="330" t="s">
        <v>47730</v>
      </c>
      <c r="T3" s="331"/>
      <c r="U3" s="330" t="s">
        <v>47731</v>
      </c>
      <c r="V3" s="331"/>
      <c r="W3" s="330" t="s">
        <v>47732</v>
      </c>
      <c r="X3" s="331"/>
      <c r="Y3" s="324" t="s">
        <v>47733</v>
      </c>
      <c r="Z3" s="325"/>
      <c r="AA3" s="324" t="s">
        <v>47734</v>
      </c>
      <c r="AB3" s="325"/>
      <c r="AC3" s="324" t="s">
        <v>47735</v>
      </c>
      <c r="AD3" s="325"/>
      <c r="AE3" s="324" t="s">
        <v>47736</v>
      </c>
      <c r="AF3" s="325"/>
      <c r="AG3" s="324" t="s">
        <v>47737</v>
      </c>
      <c r="AH3" s="325"/>
      <c r="AI3" s="324" t="s">
        <v>47738</v>
      </c>
      <c r="AJ3" s="325"/>
      <c r="AK3" s="330" t="s">
        <v>47746</v>
      </c>
      <c r="AL3" s="331"/>
      <c r="AM3" s="330" t="s">
        <v>47739</v>
      </c>
      <c r="AN3" s="331"/>
      <c r="AO3" s="330" t="s">
        <v>47740</v>
      </c>
      <c r="AP3" s="331"/>
      <c r="AQ3" s="330" t="s">
        <v>47741</v>
      </c>
      <c r="AR3" s="331"/>
      <c r="AS3" s="324" t="s">
        <v>47742</v>
      </c>
      <c r="AT3" s="325"/>
      <c r="AU3" s="324" t="s">
        <v>47743</v>
      </c>
      <c r="AV3" s="325"/>
      <c r="AW3" s="330" t="s">
        <v>47744</v>
      </c>
      <c r="AX3" s="331"/>
      <c r="AY3" s="16"/>
      <c r="AZ3" s="326" t="s">
        <v>46926</v>
      </c>
      <c r="BA3" s="327"/>
      <c r="BB3" s="328" t="s">
        <v>46927</v>
      </c>
      <c r="BC3" s="329"/>
      <c r="BD3" s="328" t="s">
        <v>46928</v>
      </c>
      <c r="BE3" s="329"/>
    </row>
    <row r="4" spans="1:60" ht="17" thickBot="1" x14ac:dyDescent="0.25">
      <c r="A4" s="23" t="s">
        <v>46929</v>
      </c>
      <c r="C4" s="31" t="s">
        <v>46959</v>
      </c>
      <c r="D4" s="32" t="s">
        <v>46960</v>
      </c>
      <c r="E4" s="31" t="s">
        <v>46959</v>
      </c>
      <c r="F4" s="32" t="s">
        <v>46960</v>
      </c>
      <c r="G4" s="31" t="s">
        <v>46959</v>
      </c>
      <c r="H4" s="32" t="s">
        <v>46960</v>
      </c>
      <c r="I4" s="94" t="s">
        <v>46959</v>
      </c>
      <c r="J4" s="94" t="s">
        <v>46960</v>
      </c>
      <c r="K4" s="43" t="s">
        <v>46959</v>
      </c>
      <c r="L4" s="44" t="s">
        <v>46960</v>
      </c>
      <c r="M4" s="43" t="s">
        <v>46959</v>
      </c>
      <c r="N4" s="44" t="s">
        <v>46960</v>
      </c>
      <c r="O4" s="31" t="s">
        <v>46959</v>
      </c>
      <c r="P4" s="32" t="s">
        <v>46960</v>
      </c>
      <c r="Q4" s="43" t="s">
        <v>46959</v>
      </c>
      <c r="R4" s="44" t="s">
        <v>46960</v>
      </c>
      <c r="S4" s="43" t="s">
        <v>46959</v>
      </c>
      <c r="T4" s="44" t="s">
        <v>46960</v>
      </c>
      <c r="U4" s="43" t="s">
        <v>46959</v>
      </c>
      <c r="V4" s="44" t="s">
        <v>46960</v>
      </c>
      <c r="W4" s="43" t="s">
        <v>46959</v>
      </c>
      <c r="X4" s="44" t="s">
        <v>46960</v>
      </c>
      <c r="Y4" s="43" t="s">
        <v>46959</v>
      </c>
      <c r="Z4" s="44" t="s">
        <v>46960</v>
      </c>
      <c r="AA4" s="43" t="s">
        <v>46959</v>
      </c>
      <c r="AB4" s="44" t="s">
        <v>46960</v>
      </c>
      <c r="AC4" s="43" t="s">
        <v>46959</v>
      </c>
      <c r="AD4" s="44" t="s">
        <v>46960</v>
      </c>
      <c r="AE4" s="43" t="s">
        <v>46959</v>
      </c>
      <c r="AF4" s="44" t="s">
        <v>46960</v>
      </c>
      <c r="AG4" s="43" t="s">
        <v>46959</v>
      </c>
      <c r="AH4" s="44" t="s">
        <v>46960</v>
      </c>
      <c r="AI4" s="43" t="s">
        <v>46959</v>
      </c>
      <c r="AJ4" s="44" t="s">
        <v>46960</v>
      </c>
      <c r="AK4" s="43" t="s">
        <v>46959</v>
      </c>
      <c r="AL4" s="44" t="s">
        <v>46960</v>
      </c>
      <c r="AM4" s="94" t="s">
        <v>46959</v>
      </c>
      <c r="AN4" s="94" t="s">
        <v>46960</v>
      </c>
      <c r="AO4" s="43" t="s">
        <v>46959</v>
      </c>
      <c r="AP4" s="44" t="s">
        <v>46960</v>
      </c>
      <c r="AQ4" s="43" t="s">
        <v>46959</v>
      </c>
      <c r="AR4" s="44" t="s">
        <v>46960</v>
      </c>
      <c r="AS4" s="43" t="s">
        <v>46959</v>
      </c>
      <c r="AT4" s="44" t="s">
        <v>46960</v>
      </c>
      <c r="AU4" s="43" t="s">
        <v>46959</v>
      </c>
      <c r="AV4" s="44" t="s">
        <v>46960</v>
      </c>
      <c r="AW4" s="43" t="s">
        <v>46959</v>
      </c>
      <c r="AX4" s="44" t="s">
        <v>46960</v>
      </c>
      <c r="AZ4" s="43" t="s">
        <v>46959</v>
      </c>
      <c r="BA4" s="44" t="s">
        <v>46960</v>
      </c>
      <c r="BB4" s="43" t="s">
        <v>46959</v>
      </c>
      <c r="BC4" s="44" t="s">
        <v>46960</v>
      </c>
      <c r="BD4" s="43" t="s">
        <v>46959</v>
      </c>
      <c r="BE4" s="44" t="s">
        <v>46960</v>
      </c>
    </row>
    <row r="5" spans="1:60" x14ac:dyDescent="0.2">
      <c r="A5" s="24" t="s">
        <v>46930</v>
      </c>
      <c r="C5" s="33">
        <v>13</v>
      </c>
      <c r="D5" s="34">
        <v>2.76E-2</v>
      </c>
      <c r="E5" s="33">
        <v>2</v>
      </c>
      <c r="F5" s="34">
        <v>9.0909090909090905E-3</v>
      </c>
      <c r="G5" s="33">
        <v>11</v>
      </c>
      <c r="H5" s="34">
        <v>2.576112412177986E-2</v>
      </c>
      <c r="I5" s="72">
        <v>8</v>
      </c>
      <c r="J5" s="97">
        <v>2.6936026936026935E-2</v>
      </c>
      <c r="K5" s="33">
        <v>4</v>
      </c>
      <c r="L5" s="34">
        <v>1.7316017316017316E-2</v>
      </c>
      <c r="M5" s="33">
        <v>10</v>
      </c>
      <c r="N5" s="34">
        <v>2.4096385542168676E-2</v>
      </c>
      <c r="O5" s="33">
        <v>5</v>
      </c>
      <c r="P5" s="34">
        <v>4.7619047619047616E-2</v>
      </c>
      <c r="Q5" s="33">
        <v>5</v>
      </c>
      <c r="R5" s="34">
        <v>4.5045045045045043E-2</v>
      </c>
      <c r="S5" s="33">
        <v>11</v>
      </c>
      <c r="T5" s="34">
        <v>2.7160493827160494E-2</v>
      </c>
      <c r="U5" s="33">
        <v>12</v>
      </c>
      <c r="V5" s="34">
        <v>3.4188034188034191E-2</v>
      </c>
      <c r="W5" s="33">
        <v>10</v>
      </c>
      <c r="X5" s="34">
        <v>3.2573289902280131E-2</v>
      </c>
      <c r="Y5" s="33">
        <v>12</v>
      </c>
      <c r="Z5" s="34">
        <v>3.0612244897959183E-2</v>
      </c>
      <c r="AA5" s="33">
        <v>8</v>
      </c>
      <c r="AB5" s="34">
        <v>2.3323615160349854E-2</v>
      </c>
      <c r="AC5" s="33">
        <v>9</v>
      </c>
      <c r="AD5" s="34">
        <v>2.3076923076923078E-2</v>
      </c>
      <c r="AE5" s="33">
        <v>4</v>
      </c>
      <c r="AF5" s="34">
        <v>2.0100502512562814E-2</v>
      </c>
      <c r="AG5" s="33">
        <v>9</v>
      </c>
      <c r="AH5" s="34">
        <v>2.4523160762942781E-2</v>
      </c>
      <c r="AI5" s="33">
        <v>12</v>
      </c>
      <c r="AJ5" s="34">
        <v>2.7272727272727271E-2</v>
      </c>
      <c r="AK5" s="33">
        <v>7</v>
      </c>
      <c r="AL5" s="34">
        <v>2.7131782945736434E-2</v>
      </c>
      <c r="AM5" s="52">
        <v>9</v>
      </c>
      <c r="AN5" s="97">
        <v>3.6885245901639344E-2</v>
      </c>
      <c r="AO5" s="33">
        <v>11</v>
      </c>
      <c r="AP5" s="34">
        <v>2.7848101265822784E-2</v>
      </c>
      <c r="AQ5" s="33">
        <v>7</v>
      </c>
      <c r="AR5" s="34">
        <v>4.4871794871794872E-2</v>
      </c>
      <c r="AS5" s="33">
        <v>6</v>
      </c>
      <c r="AT5" s="34">
        <v>1.8987341772151899E-2</v>
      </c>
      <c r="AU5" s="33">
        <v>8</v>
      </c>
      <c r="AV5" s="34">
        <v>2.2988505747126436E-2</v>
      </c>
      <c r="AW5" s="33">
        <v>7</v>
      </c>
      <c r="AX5" s="34">
        <v>2.7450980392156862E-2</v>
      </c>
      <c r="AZ5" s="33">
        <v>11</v>
      </c>
      <c r="BA5" s="34">
        <v>1.9699999999999999E-2</v>
      </c>
      <c r="BB5" s="33">
        <v>10</v>
      </c>
      <c r="BC5" s="34">
        <v>2.6385224274406333E-2</v>
      </c>
      <c r="BD5" s="33">
        <v>12</v>
      </c>
      <c r="BE5" s="34">
        <v>1.9400000000000001E-2</v>
      </c>
    </row>
    <row r="6" spans="1:60" x14ac:dyDescent="0.2">
      <c r="A6" s="24" t="s">
        <v>46931</v>
      </c>
      <c r="C6" s="33">
        <v>47</v>
      </c>
      <c r="D6" s="34">
        <v>9.98E-2</v>
      </c>
      <c r="E6" s="33">
        <v>26</v>
      </c>
      <c r="F6" s="34">
        <v>0.11818181818181818</v>
      </c>
      <c r="G6" s="33">
        <v>47</v>
      </c>
      <c r="H6" s="34">
        <v>0.11007025761124122</v>
      </c>
      <c r="I6" s="72">
        <v>25</v>
      </c>
      <c r="J6" s="97">
        <v>8.4175084175084181E-2</v>
      </c>
      <c r="K6" s="33">
        <v>26</v>
      </c>
      <c r="L6" s="34">
        <v>0.11255411255411256</v>
      </c>
      <c r="M6" s="33">
        <v>43</v>
      </c>
      <c r="N6" s="34">
        <v>0.10361445783132531</v>
      </c>
      <c r="O6" s="33">
        <v>11</v>
      </c>
      <c r="P6" s="34">
        <v>0.10476190476190476</v>
      </c>
      <c r="Q6" s="33">
        <v>11</v>
      </c>
      <c r="R6" s="34">
        <v>9.90990990990991E-2</v>
      </c>
      <c r="S6" s="33">
        <v>37</v>
      </c>
      <c r="T6" s="34">
        <v>9.1358024691358022E-2</v>
      </c>
      <c r="U6" s="33">
        <v>50</v>
      </c>
      <c r="V6" s="34">
        <v>0.14245014245014245</v>
      </c>
      <c r="W6" s="33">
        <v>49</v>
      </c>
      <c r="X6" s="34">
        <v>0.15960912052117263</v>
      </c>
      <c r="Y6" s="33">
        <v>36</v>
      </c>
      <c r="Z6" s="34">
        <v>9.1836734693877556E-2</v>
      </c>
      <c r="AA6" s="33">
        <v>25</v>
      </c>
      <c r="AB6" s="34">
        <v>7.2886297376093298E-2</v>
      </c>
      <c r="AC6" s="33">
        <v>37</v>
      </c>
      <c r="AD6" s="34">
        <v>9.4871794871794868E-2</v>
      </c>
      <c r="AE6" s="33">
        <v>16</v>
      </c>
      <c r="AF6" s="34">
        <v>8.0402010050251257E-2</v>
      </c>
      <c r="AG6" s="33">
        <v>34</v>
      </c>
      <c r="AH6" s="34">
        <v>9.264305177111716E-2</v>
      </c>
      <c r="AI6" s="33">
        <v>39</v>
      </c>
      <c r="AJ6" s="34">
        <v>8.8636363636363638E-2</v>
      </c>
      <c r="AK6" s="33">
        <v>21</v>
      </c>
      <c r="AL6" s="34">
        <v>8.1395348837209308E-2</v>
      </c>
      <c r="AM6" s="52">
        <v>19</v>
      </c>
      <c r="AN6" s="97">
        <v>7.7868852459016397E-2</v>
      </c>
      <c r="AO6" s="33">
        <v>31</v>
      </c>
      <c r="AP6" s="34">
        <v>7.848101265822785E-2</v>
      </c>
      <c r="AQ6" s="33">
        <v>22</v>
      </c>
      <c r="AR6" s="34">
        <v>0.14102564102564102</v>
      </c>
      <c r="AS6" s="33">
        <v>25</v>
      </c>
      <c r="AT6" s="34">
        <v>7.9113924050632917E-2</v>
      </c>
      <c r="AU6" s="33">
        <v>24</v>
      </c>
      <c r="AV6" s="34">
        <v>6.8965517241379309E-2</v>
      </c>
      <c r="AW6" s="33">
        <v>30</v>
      </c>
      <c r="AX6" s="34">
        <v>0.11764705882352941</v>
      </c>
      <c r="AZ6" s="33">
        <v>48</v>
      </c>
      <c r="BA6" s="34">
        <v>8.6199999999999999E-2</v>
      </c>
      <c r="BB6" s="33">
        <v>36</v>
      </c>
      <c r="BC6" s="34">
        <v>9.498680738786279E-2</v>
      </c>
      <c r="BD6" s="33">
        <v>47</v>
      </c>
      <c r="BE6" s="34">
        <v>7.5899999999999995E-2</v>
      </c>
    </row>
    <row r="7" spans="1:60" x14ac:dyDescent="0.2">
      <c r="A7" s="24" t="s">
        <v>46932</v>
      </c>
      <c r="C7" s="33">
        <v>16</v>
      </c>
      <c r="D7" s="34">
        <v>3.4000000000000002E-2</v>
      </c>
      <c r="E7" s="33">
        <v>3</v>
      </c>
      <c r="F7" s="34">
        <v>1.3636363636363636E-2</v>
      </c>
      <c r="G7" s="33">
        <v>7</v>
      </c>
      <c r="H7" s="34">
        <v>1.6393442622950821E-2</v>
      </c>
      <c r="I7" s="72">
        <v>6</v>
      </c>
      <c r="J7" s="97">
        <v>2.0202020202020204E-2</v>
      </c>
      <c r="K7" s="33">
        <v>1</v>
      </c>
      <c r="L7" s="34">
        <v>4.329004329004329E-3</v>
      </c>
      <c r="M7" s="33">
        <v>6</v>
      </c>
      <c r="N7" s="34">
        <v>1.4457831325301205E-2</v>
      </c>
      <c r="O7" s="33"/>
      <c r="P7" s="34"/>
      <c r="Q7" s="33"/>
      <c r="R7" s="34"/>
      <c r="S7" s="33">
        <v>8</v>
      </c>
      <c r="T7" s="34">
        <v>1.9753086419753086E-2</v>
      </c>
      <c r="U7" s="33">
        <v>4</v>
      </c>
      <c r="V7" s="34">
        <v>1.1396011396011397E-2</v>
      </c>
      <c r="W7" s="33">
        <v>4</v>
      </c>
      <c r="X7" s="34">
        <v>1.3029315960912053E-2</v>
      </c>
      <c r="Y7" s="33">
        <v>5</v>
      </c>
      <c r="Z7" s="34">
        <v>1.2755102040816327E-2</v>
      </c>
      <c r="AA7" s="33">
        <v>3</v>
      </c>
      <c r="AB7" s="34">
        <v>8.7463556851311956E-3</v>
      </c>
      <c r="AC7" s="33">
        <v>3</v>
      </c>
      <c r="AD7" s="34">
        <v>7.6923076923076927E-3</v>
      </c>
      <c r="AE7" s="33">
        <v>4</v>
      </c>
      <c r="AF7" s="34">
        <v>2.0100502512562814E-2</v>
      </c>
      <c r="AG7" s="33">
        <v>4</v>
      </c>
      <c r="AH7" s="34">
        <v>1.0899182561307902E-2</v>
      </c>
      <c r="AI7" s="33">
        <v>5</v>
      </c>
      <c r="AJ7" s="34">
        <v>1.1363636363636364E-2</v>
      </c>
      <c r="AK7" s="33">
        <v>3</v>
      </c>
      <c r="AL7" s="34">
        <v>1.1627906976744186E-2</v>
      </c>
      <c r="AM7" s="52">
        <v>4</v>
      </c>
      <c r="AN7" s="97">
        <v>1.6393442622950821E-2</v>
      </c>
      <c r="AO7" s="33">
        <v>4</v>
      </c>
      <c r="AP7" s="34">
        <v>1.0126582278481013E-2</v>
      </c>
      <c r="AQ7" s="33">
        <v>1</v>
      </c>
      <c r="AR7" s="34">
        <v>6.41025641025641E-3</v>
      </c>
      <c r="AS7" s="33">
        <v>5</v>
      </c>
      <c r="AT7" s="34">
        <v>1.5822784810126583E-2</v>
      </c>
      <c r="AU7" s="33">
        <v>4</v>
      </c>
      <c r="AV7" s="34">
        <v>1.1494252873563218E-2</v>
      </c>
      <c r="AW7" s="33">
        <v>6</v>
      </c>
      <c r="AX7" s="34">
        <v>2.3529411764705882E-2</v>
      </c>
      <c r="AZ7" s="33">
        <v>18</v>
      </c>
      <c r="BA7" s="34">
        <v>3.2300000000000002E-2</v>
      </c>
      <c r="BB7" s="33">
        <v>3</v>
      </c>
      <c r="BC7" s="34">
        <v>7.9155672823219003E-3</v>
      </c>
      <c r="BD7" s="33">
        <v>32</v>
      </c>
      <c r="BE7" s="34">
        <v>5.1699999999999996E-2</v>
      </c>
    </row>
    <row r="8" spans="1:60" x14ac:dyDescent="0.2">
      <c r="A8" s="24" t="s">
        <v>46933</v>
      </c>
      <c r="C8" s="33">
        <v>25</v>
      </c>
      <c r="D8" s="34">
        <v>5.3099999999999994E-2</v>
      </c>
      <c r="E8" s="33">
        <v>11</v>
      </c>
      <c r="F8" s="34">
        <v>0.05</v>
      </c>
      <c r="G8" s="33">
        <v>27</v>
      </c>
      <c r="H8" s="34">
        <v>6.323185011709602E-2</v>
      </c>
      <c r="I8" s="72">
        <v>20</v>
      </c>
      <c r="J8" s="97">
        <v>6.7340067340067339E-2</v>
      </c>
      <c r="K8" s="33">
        <v>14</v>
      </c>
      <c r="L8" s="34">
        <v>6.0606060606060608E-2</v>
      </c>
      <c r="M8" s="33">
        <v>26</v>
      </c>
      <c r="N8" s="34">
        <v>6.2650602409638559E-2</v>
      </c>
      <c r="O8" s="33">
        <v>9</v>
      </c>
      <c r="P8" s="34">
        <v>8.5714285714285701E-2</v>
      </c>
      <c r="Q8" s="33">
        <v>9</v>
      </c>
      <c r="R8" s="34">
        <v>8.1081081081081086E-2</v>
      </c>
      <c r="S8" s="33">
        <v>22</v>
      </c>
      <c r="T8" s="34">
        <v>5.4320987654320987E-2</v>
      </c>
      <c r="U8" s="33">
        <v>21</v>
      </c>
      <c r="V8" s="34">
        <v>5.9829059829059832E-2</v>
      </c>
      <c r="W8" s="33">
        <v>23</v>
      </c>
      <c r="X8" s="34">
        <v>7.4918566775244305E-2</v>
      </c>
      <c r="Y8" s="33">
        <v>25</v>
      </c>
      <c r="Z8" s="34">
        <v>6.3775510204081634E-2</v>
      </c>
      <c r="AA8" s="33">
        <v>22</v>
      </c>
      <c r="AB8" s="34">
        <v>6.4139941690962099E-2</v>
      </c>
      <c r="AC8" s="33">
        <v>30</v>
      </c>
      <c r="AD8" s="34">
        <v>7.6923076923076927E-2</v>
      </c>
      <c r="AE8" s="33">
        <v>9</v>
      </c>
      <c r="AF8" s="34">
        <v>4.5226130653266333E-2</v>
      </c>
      <c r="AG8" s="33">
        <v>26</v>
      </c>
      <c r="AH8" s="34">
        <v>7.0844686648501368E-2</v>
      </c>
      <c r="AI8" s="33">
        <v>28</v>
      </c>
      <c r="AJ8" s="34">
        <v>6.363636363636363E-2</v>
      </c>
      <c r="AK8" s="33">
        <v>15</v>
      </c>
      <c r="AL8" s="34">
        <v>5.8139534883720929E-2</v>
      </c>
      <c r="AM8" s="52">
        <v>21</v>
      </c>
      <c r="AN8" s="97">
        <v>8.6065573770491802E-2</v>
      </c>
      <c r="AO8" s="33">
        <v>28</v>
      </c>
      <c r="AP8" s="34">
        <v>7.0886075949367092E-2</v>
      </c>
      <c r="AQ8" s="33">
        <v>16</v>
      </c>
      <c r="AR8" s="34">
        <v>0.10256410256410256</v>
      </c>
      <c r="AS8" s="33">
        <v>16</v>
      </c>
      <c r="AT8" s="34">
        <v>5.0632911392405063E-2</v>
      </c>
      <c r="AU8" s="33">
        <v>23</v>
      </c>
      <c r="AV8" s="34">
        <v>6.6091954022988508E-2</v>
      </c>
      <c r="AW8" s="33">
        <v>16</v>
      </c>
      <c r="AX8" s="34">
        <v>6.2745098039215685E-2</v>
      </c>
      <c r="AZ8" s="33">
        <v>24</v>
      </c>
      <c r="BA8" s="34">
        <v>4.3099999999999999E-2</v>
      </c>
      <c r="BB8" s="33">
        <v>24</v>
      </c>
      <c r="BC8" s="34">
        <v>6.3324538258575203E-2</v>
      </c>
      <c r="BD8" s="33">
        <v>33</v>
      </c>
      <c r="BE8" s="34">
        <v>5.33E-2</v>
      </c>
    </row>
    <row r="9" spans="1:60" x14ac:dyDescent="0.2">
      <c r="A9" s="25" t="s">
        <v>46934</v>
      </c>
      <c r="C9" s="33">
        <v>11</v>
      </c>
      <c r="D9" s="34">
        <v>2.3399999999999997E-2</v>
      </c>
      <c r="E9" s="33">
        <v>4</v>
      </c>
      <c r="F9" s="34">
        <v>1.8181818181818181E-2</v>
      </c>
      <c r="G9" s="33">
        <v>13</v>
      </c>
      <c r="H9" s="34">
        <v>3.0444964871194378E-2</v>
      </c>
      <c r="I9" s="72">
        <v>14</v>
      </c>
      <c r="J9" s="97">
        <v>4.7138047138047139E-2</v>
      </c>
      <c r="K9" s="33">
        <v>7</v>
      </c>
      <c r="L9" s="34">
        <v>3.0303030303030304E-2</v>
      </c>
      <c r="M9" s="33">
        <v>11</v>
      </c>
      <c r="N9" s="34">
        <v>2.6506024096385541E-2</v>
      </c>
      <c r="O9" s="33">
        <v>1</v>
      </c>
      <c r="P9" s="34">
        <v>9.5238095238095247E-3</v>
      </c>
      <c r="Q9" s="33">
        <v>3</v>
      </c>
      <c r="R9" s="34">
        <v>2.7027027027027029E-2</v>
      </c>
      <c r="S9" s="33">
        <v>14</v>
      </c>
      <c r="T9" s="34">
        <v>3.4567901234567898E-2</v>
      </c>
      <c r="U9" s="33">
        <v>15</v>
      </c>
      <c r="V9" s="34">
        <v>4.2735042735042736E-2</v>
      </c>
      <c r="W9" s="33">
        <v>9</v>
      </c>
      <c r="X9" s="34">
        <v>2.9315960912052116E-2</v>
      </c>
      <c r="Y9" s="33">
        <v>13</v>
      </c>
      <c r="Z9" s="34">
        <v>3.3163265306122451E-2</v>
      </c>
      <c r="AA9" s="33">
        <v>9</v>
      </c>
      <c r="AB9" s="34">
        <v>2.6239067055393587E-2</v>
      </c>
      <c r="AC9" s="33">
        <v>9</v>
      </c>
      <c r="AD9" s="34">
        <v>2.3076923076923078E-2</v>
      </c>
      <c r="AE9" s="33">
        <v>5</v>
      </c>
      <c r="AF9" s="34">
        <v>2.5125628140703519E-2</v>
      </c>
      <c r="AG9" s="33">
        <v>12</v>
      </c>
      <c r="AH9" s="34">
        <v>3.2697547683923703E-2</v>
      </c>
      <c r="AI9" s="33">
        <v>12</v>
      </c>
      <c r="AJ9" s="34">
        <v>2.7272727272727271E-2</v>
      </c>
      <c r="AK9" s="33">
        <v>15</v>
      </c>
      <c r="AL9" s="34">
        <v>5.8139534883720929E-2</v>
      </c>
      <c r="AM9" s="52">
        <v>8</v>
      </c>
      <c r="AN9" s="97">
        <v>3.2786885245901641E-2</v>
      </c>
      <c r="AO9" s="33">
        <v>14</v>
      </c>
      <c r="AP9" s="34">
        <v>3.5443037974683546E-2</v>
      </c>
      <c r="AQ9" s="33">
        <v>5</v>
      </c>
      <c r="AR9" s="34">
        <v>3.2051282051282048E-2</v>
      </c>
      <c r="AS9" s="33">
        <v>5</v>
      </c>
      <c r="AT9" s="34">
        <v>1.5822784810126583E-2</v>
      </c>
      <c r="AU9" s="33">
        <v>11</v>
      </c>
      <c r="AV9" s="34">
        <v>3.1609195402298854E-2</v>
      </c>
      <c r="AW9" s="33">
        <v>10</v>
      </c>
      <c r="AX9" s="34">
        <v>3.9215686274509803E-2</v>
      </c>
      <c r="AZ9" s="33">
        <v>9</v>
      </c>
      <c r="BA9" s="34">
        <v>1.6200000000000003E-2</v>
      </c>
      <c r="BB9" s="33">
        <v>14</v>
      </c>
      <c r="BC9" s="34">
        <v>3.6939313984168866E-2</v>
      </c>
      <c r="BD9" s="33">
        <v>12</v>
      </c>
      <c r="BE9" s="34">
        <v>1.9400000000000001E-2</v>
      </c>
    </row>
    <row r="10" spans="1:60" x14ac:dyDescent="0.2">
      <c r="A10" s="24" t="s">
        <v>46935</v>
      </c>
      <c r="C10" s="33">
        <v>13</v>
      </c>
      <c r="D10" s="34">
        <v>2.7559999999999998E-2</v>
      </c>
      <c r="E10" s="33">
        <v>6</v>
      </c>
      <c r="F10" s="34">
        <v>2.7272727272727271E-2</v>
      </c>
      <c r="G10" s="33">
        <v>16</v>
      </c>
      <c r="H10" s="34">
        <v>3.7470725995316159E-2</v>
      </c>
      <c r="I10" s="72">
        <v>12</v>
      </c>
      <c r="J10" s="97">
        <v>4.0404040404040407E-2</v>
      </c>
      <c r="K10" s="33">
        <v>2</v>
      </c>
      <c r="L10" s="34">
        <v>8.658008658008658E-3</v>
      </c>
      <c r="M10" s="33">
        <v>18</v>
      </c>
      <c r="N10" s="34">
        <v>4.3373493975903614E-2</v>
      </c>
      <c r="O10" s="33">
        <v>1</v>
      </c>
      <c r="P10" s="34">
        <v>9.5238095238095247E-3</v>
      </c>
      <c r="Q10" s="33">
        <v>1</v>
      </c>
      <c r="R10" s="34">
        <v>9.0090090090090089E-3</v>
      </c>
      <c r="S10" s="33">
        <v>17</v>
      </c>
      <c r="T10" s="34">
        <v>4.1975308641975309E-2</v>
      </c>
      <c r="U10" s="33">
        <v>11</v>
      </c>
      <c r="V10" s="34">
        <v>3.1339031339031341E-2</v>
      </c>
      <c r="W10" s="33">
        <v>11</v>
      </c>
      <c r="X10" s="34">
        <v>3.5830618892508145E-2</v>
      </c>
      <c r="Y10" s="33">
        <v>14</v>
      </c>
      <c r="Z10" s="34">
        <v>3.5714285714285712E-2</v>
      </c>
      <c r="AA10" s="33">
        <v>5</v>
      </c>
      <c r="AB10" s="34">
        <v>1.4577259475218658E-2</v>
      </c>
      <c r="AC10" s="33">
        <v>10</v>
      </c>
      <c r="AD10" s="34">
        <v>2.564102564102564E-2</v>
      </c>
      <c r="AE10" s="33">
        <v>8</v>
      </c>
      <c r="AF10" s="34">
        <v>4.0201005025125629E-2</v>
      </c>
      <c r="AG10" s="33">
        <v>13</v>
      </c>
      <c r="AH10" s="34">
        <v>3.5422343324250684E-2</v>
      </c>
      <c r="AI10" s="33">
        <v>15</v>
      </c>
      <c r="AJ10" s="34">
        <v>3.4090909090909088E-2</v>
      </c>
      <c r="AK10" s="33">
        <v>7</v>
      </c>
      <c r="AL10" s="34">
        <v>2.7131782945736434E-2</v>
      </c>
      <c r="AM10" s="52">
        <v>12</v>
      </c>
      <c r="AN10" s="97">
        <v>4.9180327868852458E-2</v>
      </c>
      <c r="AO10" s="33">
        <v>14</v>
      </c>
      <c r="AP10" s="34">
        <v>3.5443037974683546E-2</v>
      </c>
      <c r="AQ10" s="33">
        <v>4</v>
      </c>
      <c r="AR10" s="34">
        <v>2.564102564102564E-2</v>
      </c>
      <c r="AS10" s="33">
        <v>13</v>
      </c>
      <c r="AT10" s="34">
        <v>4.1139240506329111E-2</v>
      </c>
      <c r="AU10" s="33">
        <v>11</v>
      </c>
      <c r="AV10" s="34">
        <v>3.1609195402298854E-2</v>
      </c>
      <c r="AW10" s="33">
        <v>9</v>
      </c>
      <c r="AX10" s="34">
        <v>3.5294117647058823E-2</v>
      </c>
      <c r="AZ10" s="33">
        <v>13</v>
      </c>
      <c r="BA10" s="34">
        <v>2.3300000000000001E-2</v>
      </c>
      <c r="BB10" s="33">
        <v>12</v>
      </c>
      <c r="BC10" s="34">
        <v>3.1662269129287601E-2</v>
      </c>
      <c r="BD10" s="33">
        <v>26</v>
      </c>
      <c r="BE10" s="34">
        <v>4.2000000000000003E-2</v>
      </c>
    </row>
    <row r="11" spans="1:60" x14ac:dyDescent="0.2">
      <c r="A11" s="25" t="s">
        <v>46936</v>
      </c>
      <c r="C11" s="33">
        <v>12</v>
      </c>
      <c r="D11" s="34">
        <v>2.5499999999999998E-2</v>
      </c>
      <c r="E11" s="33">
        <v>12</v>
      </c>
      <c r="F11" s="34">
        <v>5.4545454545454543E-2</v>
      </c>
      <c r="G11" s="33">
        <v>29</v>
      </c>
      <c r="H11" s="34">
        <v>6.7915690866510545E-2</v>
      </c>
      <c r="I11" s="72">
        <v>27</v>
      </c>
      <c r="J11" s="97">
        <v>9.0909090909090912E-2</v>
      </c>
      <c r="K11" s="33">
        <v>15</v>
      </c>
      <c r="L11" s="34">
        <v>6.4935064935064929E-2</v>
      </c>
      <c r="M11" s="33">
        <v>17</v>
      </c>
      <c r="N11" s="34">
        <v>4.0963855421686748E-2</v>
      </c>
      <c r="O11" s="33">
        <v>4</v>
      </c>
      <c r="P11" s="34">
        <v>3.8095238095238099E-2</v>
      </c>
      <c r="Q11" s="33">
        <v>4</v>
      </c>
      <c r="R11" s="34">
        <v>3.6036036036036036E-2</v>
      </c>
      <c r="S11" s="33">
        <v>17</v>
      </c>
      <c r="T11" s="34">
        <v>4.1975308641975309E-2</v>
      </c>
      <c r="U11" s="33">
        <v>16</v>
      </c>
      <c r="V11" s="34">
        <v>4.5584045584045586E-2</v>
      </c>
      <c r="W11" s="33">
        <v>11</v>
      </c>
      <c r="X11" s="34">
        <v>3.5830618892508145E-2</v>
      </c>
      <c r="Y11" s="33">
        <v>13</v>
      </c>
      <c r="Z11" s="34">
        <v>3.3163265306122451E-2</v>
      </c>
      <c r="AA11" s="33">
        <v>9</v>
      </c>
      <c r="AB11" s="34">
        <v>2.6239067055393587E-2</v>
      </c>
      <c r="AC11" s="33">
        <v>8</v>
      </c>
      <c r="AD11" s="34">
        <v>2.0512820512820513E-2</v>
      </c>
      <c r="AE11" s="33">
        <v>9</v>
      </c>
      <c r="AF11" s="34">
        <v>4.5226130653266333E-2</v>
      </c>
      <c r="AG11" s="33">
        <v>12</v>
      </c>
      <c r="AH11" s="34">
        <v>3.2697547683923703E-2</v>
      </c>
      <c r="AI11" s="33">
        <v>12</v>
      </c>
      <c r="AJ11" s="34">
        <v>2.7272727272727271E-2</v>
      </c>
      <c r="AK11" s="33">
        <v>18</v>
      </c>
      <c r="AL11" s="34">
        <v>6.9767441860465115E-2</v>
      </c>
      <c r="AM11" s="52">
        <v>11</v>
      </c>
      <c r="AN11" s="97">
        <v>4.5081967213114756E-2</v>
      </c>
      <c r="AO11" s="33">
        <v>17</v>
      </c>
      <c r="AP11" s="34">
        <v>4.3037974683544304E-2</v>
      </c>
      <c r="AQ11" s="33">
        <v>8</v>
      </c>
      <c r="AR11" s="34">
        <v>5.128205128205128E-2</v>
      </c>
      <c r="AS11" s="33">
        <v>13</v>
      </c>
      <c r="AT11" s="34">
        <v>4.1139240506329111E-2</v>
      </c>
      <c r="AU11" s="33">
        <v>20</v>
      </c>
      <c r="AV11" s="34">
        <v>5.7471264367816091E-2</v>
      </c>
      <c r="AW11" s="33">
        <v>26</v>
      </c>
      <c r="AX11" s="34">
        <v>0.10196078431372549</v>
      </c>
      <c r="AZ11" s="33">
        <v>12</v>
      </c>
      <c r="BA11" s="34">
        <v>2.1499999999999998E-2</v>
      </c>
      <c r="BB11" s="33">
        <v>10</v>
      </c>
      <c r="BC11" s="34">
        <v>2.6385224274406333E-2</v>
      </c>
      <c r="BD11" s="33">
        <v>12</v>
      </c>
      <c r="BE11" s="34">
        <v>1.9400000000000001E-2</v>
      </c>
    </row>
    <row r="12" spans="1:60" x14ac:dyDescent="0.2">
      <c r="A12" s="24" t="s">
        <v>46937</v>
      </c>
      <c r="C12" s="33">
        <v>12</v>
      </c>
      <c r="D12" s="34">
        <v>2.5499999999999998E-2</v>
      </c>
      <c r="E12" s="33"/>
      <c r="F12" s="34"/>
      <c r="G12" s="33"/>
      <c r="H12" s="34"/>
      <c r="I12" s="72"/>
      <c r="J12" s="97"/>
      <c r="K12" s="33"/>
      <c r="L12" s="34"/>
      <c r="M12" s="33"/>
      <c r="N12" s="34"/>
      <c r="O12" s="33"/>
      <c r="P12" s="34"/>
      <c r="Q12" s="33"/>
      <c r="R12" s="34"/>
      <c r="S12" s="33"/>
      <c r="T12" s="34"/>
      <c r="U12" s="33"/>
      <c r="V12" s="34"/>
      <c r="W12" s="33"/>
      <c r="X12" s="34"/>
      <c r="Y12" s="33"/>
      <c r="Z12" s="34"/>
      <c r="AA12" s="33"/>
      <c r="AB12" s="34"/>
      <c r="AC12" s="33"/>
      <c r="AD12" s="34"/>
      <c r="AE12" s="33"/>
      <c r="AF12" s="34"/>
      <c r="AG12" s="33"/>
      <c r="AH12" s="34"/>
      <c r="AI12" s="33"/>
      <c r="AJ12" s="34"/>
      <c r="AK12" s="33"/>
      <c r="AL12" s="34"/>
      <c r="AM12" s="52"/>
      <c r="AN12" s="97"/>
      <c r="AO12" s="33"/>
      <c r="AP12" s="34"/>
      <c r="AQ12" s="33"/>
      <c r="AR12" s="34"/>
      <c r="AS12" s="33"/>
      <c r="AT12" s="34"/>
      <c r="AU12" s="33"/>
      <c r="AV12" s="34"/>
      <c r="AW12" s="33"/>
      <c r="AX12" s="34"/>
      <c r="AZ12" s="33">
        <v>14</v>
      </c>
      <c r="BA12" s="34">
        <v>2.5099999999999997E-2</v>
      </c>
      <c r="BB12" s="33"/>
      <c r="BC12" s="34"/>
      <c r="BD12" s="33">
        <v>27</v>
      </c>
      <c r="BE12" s="34">
        <v>4.36E-2</v>
      </c>
    </row>
    <row r="13" spans="1:60" x14ac:dyDescent="0.2">
      <c r="A13" s="24" t="s">
        <v>46938</v>
      </c>
      <c r="C13" s="33"/>
      <c r="D13" s="34"/>
      <c r="E13" s="33"/>
      <c r="F13" s="34"/>
      <c r="G13" s="33"/>
      <c r="H13" s="34"/>
      <c r="I13" s="72"/>
      <c r="J13" s="97"/>
      <c r="K13" s="33"/>
      <c r="L13" s="34"/>
      <c r="M13" s="33"/>
      <c r="N13" s="34"/>
      <c r="O13" s="33"/>
      <c r="P13" s="34"/>
      <c r="Q13" s="33"/>
      <c r="R13" s="34"/>
      <c r="S13" s="33"/>
      <c r="T13" s="34"/>
      <c r="U13" s="33"/>
      <c r="V13" s="34"/>
      <c r="W13" s="33"/>
      <c r="X13" s="34"/>
      <c r="Y13" s="33"/>
      <c r="Z13" s="34"/>
      <c r="AA13" s="33"/>
      <c r="AB13" s="34"/>
      <c r="AC13" s="33"/>
      <c r="AD13" s="34"/>
      <c r="AE13" s="33"/>
      <c r="AF13" s="34"/>
      <c r="AG13" s="33"/>
      <c r="AH13" s="34"/>
      <c r="AI13" s="33"/>
      <c r="AJ13" s="34"/>
      <c r="AK13" s="33"/>
      <c r="AL13" s="34"/>
      <c r="AM13" s="52"/>
      <c r="AN13" s="97"/>
      <c r="AO13" s="33"/>
      <c r="AP13" s="34"/>
      <c r="AQ13" s="33"/>
      <c r="AR13" s="34"/>
      <c r="AS13" s="33"/>
      <c r="AT13" s="34"/>
      <c r="AU13" s="33"/>
      <c r="AV13" s="34"/>
      <c r="AW13" s="33"/>
      <c r="AX13" s="34"/>
      <c r="AZ13" s="33"/>
      <c r="BA13" s="34"/>
      <c r="BB13" s="33"/>
      <c r="BC13" s="34"/>
      <c r="BD13" s="33"/>
      <c r="BE13" s="34"/>
    </row>
    <row r="14" spans="1:60" x14ac:dyDescent="0.2">
      <c r="A14" s="26" t="s">
        <v>46939</v>
      </c>
      <c r="C14" s="33"/>
      <c r="D14" s="34"/>
      <c r="E14" s="33"/>
      <c r="F14" s="34"/>
      <c r="G14" s="33"/>
      <c r="H14" s="34"/>
      <c r="I14" s="72"/>
      <c r="J14" s="97"/>
      <c r="K14" s="33"/>
      <c r="L14" s="34"/>
      <c r="M14" s="33"/>
      <c r="N14" s="34"/>
      <c r="O14" s="33"/>
      <c r="P14" s="34"/>
      <c r="Q14" s="33"/>
      <c r="R14" s="34"/>
      <c r="S14" s="33"/>
      <c r="T14" s="34"/>
      <c r="U14" s="33"/>
      <c r="V14" s="34"/>
      <c r="W14" s="33"/>
      <c r="X14" s="34"/>
      <c r="Y14" s="33"/>
      <c r="Z14" s="34"/>
      <c r="AA14" s="33"/>
      <c r="AB14" s="34"/>
      <c r="AC14" s="33"/>
      <c r="AD14" s="34"/>
      <c r="AE14" s="33"/>
      <c r="AF14" s="34"/>
      <c r="AG14" s="33"/>
      <c r="AH14" s="34"/>
      <c r="AI14" s="33"/>
      <c r="AJ14" s="34"/>
      <c r="AK14" s="33"/>
      <c r="AL14" s="34"/>
      <c r="AM14" s="52"/>
      <c r="AN14" s="97"/>
      <c r="AO14" s="33"/>
      <c r="AP14" s="34"/>
      <c r="AQ14" s="33"/>
      <c r="AR14" s="34"/>
      <c r="AS14" s="33"/>
      <c r="AT14" s="34"/>
      <c r="AU14" s="33"/>
      <c r="AV14" s="34"/>
      <c r="AW14" s="33"/>
      <c r="AX14" s="34"/>
      <c r="AZ14" s="33">
        <v>2</v>
      </c>
      <c r="BA14" s="34">
        <v>3.5999999999999999E-3</v>
      </c>
      <c r="BB14" s="33"/>
      <c r="BC14" s="34"/>
      <c r="BD14" s="33"/>
      <c r="BE14" s="34"/>
      <c r="BH14" s="2"/>
    </row>
    <row r="15" spans="1:60" x14ac:dyDescent="0.2">
      <c r="A15" s="24" t="s">
        <v>46940</v>
      </c>
      <c r="C15" s="33">
        <v>2</v>
      </c>
      <c r="D15" s="34">
        <v>4.1999999999999997E-3</v>
      </c>
      <c r="E15" s="33"/>
      <c r="F15" s="34"/>
      <c r="G15" s="33">
        <v>1</v>
      </c>
      <c r="H15" s="34">
        <v>2.34192037470726E-3</v>
      </c>
      <c r="I15" s="72"/>
      <c r="J15" s="97"/>
      <c r="K15" s="33"/>
      <c r="L15" s="34"/>
      <c r="M15" s="33"/>
      <c r="N15" s="34"/>
      <c r="O15" s="33"/>
      <c r="P15" s="34"/>
      <c r="Q15" s="33"/>
      <c r="R15" s="34"/>
      <c r="S15" s="33">
        <v>1</v>
      </c>
      <c r="T15" s="34">
        <v>2.4691358024691358E-3</v>
      </c>
      <c r="U15" s="33"/>
      <c r="V15" s="34"/>
      <c r="W15" s="33"/>
      <c r="X15" s="34"/>
      <c r="Y15" s="33">
        <v>2</v>
      </c>
      <c r="Z15" s="34">
        <v>5.1020408163265302E-3</v>
      </c>
      <c r="AA15" s="33">
        <v>2</v>
      </c>
      <c r="AB15" s="34">
        <v>5.8309037900874635E-3</v>
      </c>
      <c r="AC15" s="33"/>
      <c r="AD15" s="34"/>
      <c r="AE15" s="33">
        <v>1</v>
      </c>
      <c r="AF15" s="34">
        <v>5.0251256281407036E-3</v>
      </c>
      <c r="AG15" s="33">
        <v>2</v>
      </c>
      <c r="AH15" s="34">
        <v>5.4495912806539508E-3</v>
      </c>
      <c r="AI15" s="33">
        <v>2</v>
      </c>
      <c r="AJ15" s="34">
        <v>4.5454545454545452E-3</v>
      </c>
      <c r="AK15" s="33"/>
      <c r="AL15" s="34"/>
      <c r="AM15" s="52">
        <v>1</v>
      </c>
      <c r="AN15" s="97">
        <v>4.0983606557377051E-3</v>
      </c>
      <c r="AO15" s="33"/>
      <c r="AP15" s="34"/>
      <c r="AQ15" s="33"/>
      <c r="AR15" s="34"/>
      <c r="AS15" s="33"/>
      <c r="AT15" s="34"/>
      <c r="AU15" s="33"/>
      <c r="AV15" s="34"/>
      <c r="AW15" s="33"/>
      <c r="AX15" s="34"/>
      <c r="AZ15" s="33"/>
      <c r="BA15" s="34"/>
      <c r="BB15" s="33">
        <v>1</v>
      </c>
      <c r="BC15" s="34">
        <v>2.6385224274406332E-3</v>
      </c>
      <c r="BD15" s="33">
        <v>1</v>
      </c>
      <c r="BE15" s="49">
        <v>1.6000000000000001E-3</v>
      </c>
    </row>
    <row r="16" spans="1:60" s="3" customFormat="1" ht="17" thickBot="1" x14ac:dyDescent="0.25">
      <c r="A16" s="27" t="s">
        <v>46941</v>
      </c>
      <c r="B16" s="30"/>
      <c r="C16" s="35">
        <f>SUM(C5:C15)</f>
        <v>151</v>
      </c>
      <c r="D16" s="36">
        <f>SUM(D5:D15)</f>
        <v>0.32066000000000006</v>
      </c>
      <c r="E16" s="35">
        <f>SUM(E5:E11)</f>
        <v>64</v>
      </c>
      <c r="F16" s="36">
        <f>SUM(F5:F11)</f>
        <v>0.29090909090909095</v>
      </c>
      <c r="G16" s="35">
        <f t="shared" ref="G16:X16" si="0">SUM(G5:G15)</f>
        <v>151</v>
      </c>
      <c r="H16" s="36">
        <f t="shared" si="0"/>
        <v>0.35362997658079626</v>
      </c>
      <c r="I16" s="101">
        <v>112</v>
      </c>
      <c r="J16" s="98">
        <v>0.37710437710437716</v>
      </c>
      <c r="K16" s="35">
        <f t="shared" si="0"/>
        <v>69</v>
      </c>
      <c r="L16" s="36">
        <f t="shared" si="0"/>
        <v>0.29870129870129869</v>
      </c>
      <c r="M16" s="35">
        <f t="shared" si="0"/>
        <v>131</v>
      </c>
      <c r="N16" s="36">
        <f t="shared" si="0"/>
        <v>0.31566265060240961</v>
      </c>
      <c r="O16" s="35">
        <v>31</v>
      </c>
      <c r="P16" s="36">
        <v>0.29523809523809502</v>
      </c>
      <c r="Q16" s="35">
        <f t="shared" si="0"/>
        <v>33</v>
      </c>
      <c r="R16" s="36">
        <f>SUM(R5:R15)</f>
        <v>0.29729729729729731</v>
      </c>
      <c r="S16" s="35">
        <f t="shared" si="0"/>
        <v>127</v>
      </c>
      <c r="T16" s="36">
        <f t="shared" si="0"/>
        <v>0.31358024691358027</v>
      </c>
      <c r="U16" s="35">
        <f t="shared" si="0"/>
        <v>129</v>
      </c>
      <c r="V16" s="36">
        <f t="shared" si="0"/>
        <v>0.36752136752136755</v>
      </c>
      <c r="W16" s="35">
        <f t="shared" si="0"/>
        <v>117</v>
      </c>
      <c r="X16" s="36">
        <f t="shared" si="0"/>
        <v>0.38110749185667758</v>
      </c>
      <c r="Y16" s="35">
        <f>SUM(Y5:Y15)</f>
        <v>120</v>
      </c>
      <c r="Z16" s="36">
        <f>SUM(Z5:Z15)</f>
        <v>0.30612244897959184</v>
      </c>
      <c r="AA16" s="35">
        <f>SUM(AA5:AA15)</f>
        <v>83</v>
      </c>
      <c r="AB16" s="36">
        <f>SUM(AB5:AB15)</f>
        <v>0.24198250728862972</v>
      </c>
      <c r="AC16" s="35">
        <v>106</v>
      </c>
      <c r="AD16" s="36">
        <v>0.27179487179487177</v>
      </c>
      <c r="AE16" s="35">
        <f>SUM(AE5:AE15)</f>
        <v>56</v>
      </c>
      <c r="AF16" s="36">
        <f>SUM(AF5:AF15)</f>
        <v>0.28140703517587939</v>
      </c>
      <c r="AG16" s="35">
        <f>SUM(AG5:AG15)</f>
        <v>112</v>
      </c>
      <c r="AH16" s="36">
        <f>SUM(AH5:AH15)</f>
        <v>0.30517711171662126</v>
      </c>
      <c r="AI16" s="35">
        <v>125</v>
      </c>
      <c r="AJ16" s="36">
        <v>0.28409090909090912</v>
      </c>
      <c r="AK16" s="35">
        <f t="shared" ref="AK16:AP16" si="1">SUM(AK5:AK15)</f>
        <v>86</v>
      </c>
      <c r="AL16" s="47">
        <f t="shared" si="1"/>
        <v>0.33333333333333331</v>
      </c>
      <c r="AM16" s="95">
        <v>85</v>
      </c>
      <c r="AN16" s="98">
        <v>0.34836065573770492</v>
      </c>
      <c r="AO16" s="35">
        <f t="shared" si="1"/>
        <v>119</v>
      </c>
      <c r="AP16" s="36">
        <f t="shared" si="1"/>
        <v>0.30126582278481012</v>
      </c>
      <c r="AQ16" s="35">
        <f>SUM(AQ5:AQ15)</f>
        <v>63</v>
      </c>
      <c r="AR16" s="36">
        <f>SUM(AR5:AR15)</f>
        <v>0.40384615384615385</v>
      </c>
      <c r="AS16" s="35">
        <v>83</v>
      </c>
      <c r="AT16" s="36">
        <v>0.26265822784810128</v>
      </c>
      <c r="AU16" s="35">
        <v>101</v>
      </c>
      <c r="AV16" s="36">
        <v>0.29022988505747127</v>
      </c>
      <c r="AW16" s="35">
        <f>SUM(AW5:AW15)</f>
        <v>104</v>
      </c>
      <c r="AX16" s="36">
        <f>SUM(AX5:AX15)</f>
        <v>0.40784313725490196</v>
      </c>
      <c r="AY16" s="30"/>
      <c r="AZ16" s="35">
        <f>SUM(AZ5:AZ14)</f>
        <v>151</v>
      </c>
      <c r="BA16" s="36">
        <f>SUM(BA5:BA14)</f>
        <v>0.27099999999999996</v>
      </c>
      <c r="BB16" s="35">
        <f>SUM(BB5:BB15)</f>
        <v>110</v>
      </c>
      <c r="BC16" s="36">
        <f>SUM(BC5:BC15)</f>
        <v>0.29023746701846964</v>
      </c>
      <c r="BD16" s="35">
        <f>SUM(BD5:BD15)</f>
        <v>202</v>
      </c>
      <c r="BE16" s="36">
        <f>SUM(BE5:BE15)</f>
        <v>0.32629999999999998</v>
      </c>
      <c r="BF16" s="30"/>
    </row>
    <row r="17" spans="1:59" ht="17" thickBot="1" x14ac:dyDescent="0.25">
      <c r="A17" s="23" t="s">
        <v>46942</v>
      </c>
      <c r="C17" s="37"/>
      <c r="D17" s="38"/>
      <c r="E17" s="37"/>
      <c r="F17" s="38"/>
      <c r="G17" s="37"/>
      <c r="H17" s="38"/>
      <c r="I17" s="102"/>
      <c r="J17" s="99"/>
      <c r="K17" s="37"/>
      <c r="L17" s="38"/>
      <c r="M17" s="37"/>
      <c r="N17" s="38"/>
      <c r="O17" s="37"/>
      <c r="P17" s="38"/>
      <c r="Q17" s="37"/>
      <c r="R17" s="38"/>
      <c r="S17" s="37"/>
      <c r="T17" s="38"/>
      <c r="U17" s="37"/>
      <c r="V17" s="38"/>
      <c r="W17" s="37"/>
      <c r="X17" s="38"/>
      <c r="Y17" s="37"/>
      <c r="Z17" s="38"/>
      <c r="AA17" s="37"/>
      <c r="AB17" s="38"/>
      <c r="AC17" s="37"/>
      <c r="AD17" s="38"/>
      <c r="AE17" s="37"/>
      <c r="AF17" s="38"/>
      <c r="AG17" s="37"/>
      <c r="AH17" s="38"/>
      <c r="AI17" s="37"/>
      <c r="AJ17" s="38"/>
      <c r="AK17" s="37"/>
      <c r="AL17" s="38"/>
      <c r="AM17" s="96"/>
      <c r="AN17" s="99"/>
      <c r="AO17" s="37"/>
      <c r="AP17" s="38"/>
      <c r="AQ17" s="37"/>
      <c r="AR17" s="38"/>
      <c r="AS17" s="37"/>
      <c r="AT17" s="38"/>
      <c r="AU17" s="37"/>
      <c r="AV17" s="38"/>
      <c r="AW17" s="37"/>
      <c r="AX17" s="38"/>
      <c r="AY17" s="29"/>
      <c r="AZ17" s="37"/>
      <c r="BA17" s="38"/>
      <c r="BB17" s="37"/>
      <c r="BC17" s="38"/>
      <c r="BD17" s="37"/>
      <c r="BE17" s="38"/>
    </row>
    <row r="18" spans="1:59" x14ac:dyDescent="0.2">
      <c r="A18" s="24" t="s">
        <v>46943</v>
      </c>
      <c r="C18" s="33">
        <v>1</v>
      </c>
      <c r="D18" s="34">
        <v>2.0999999999999999E-3</v>
      </c>
      <c r="E18" s="33"/>
      <c r="F18" s="34"/>
      <c r="G18" s="33">
        <v>1</v>
      </c>
      <c r="H18" s="34">
        <v>2.34192037470726E-3</v>
      </c>
      <c r="I18" s="72">
        <v>1</v>
      </c>
      <c r="J18" s="97">
        <v>3.3670033670033669E-3</v>
      </c>
      <c r="K18" s="33"/>
      <c r="L18" s="34"/>
      <c r="M18" s="33">
        <v>1</v>
      </c>
      <c r="N18" s="34">
        <v>2.4096385542168677E-3</v>
      </c>
      <c r="O18" s="33">
        <v>1</v>
      </c>
      <c r="P18" s="34">
        <v>9.5238095238095247E-3</v>
      </c>
      <c r="Q18" s="33">
        <v>1</v>
      </c>
      <c r="R18" s="34">
        <v>9.0090090090090089E-3</v>
      </c>
      <c r="S18" s="33">
        <v>1</v>
      </c>
      <c r="T18" s="34">
        <v>2.4691358024691358E-3</v>
      </c>
      <c r="U18" s="33"/>
      <c r="V18" s="34"/>
      <c r="W18" s="33">
        <v>1</v>
      </c>
      <c r="X18" s="34">
        <v>3.2573289902280132E-3</v>
      </c>
      <c r="Y18" s="33">
        <v>1</v>
      </c>
      <c r="Z18" s="34">
        <v>2.5510204081632651E-3</v>
      </c>
      <c r="AA18" s="33">
        <v>1</v>
      </c>
      <c r="AB18" s="34">
        <v>2.9154518950437317E-3</v>
      </c>
      <c r="AC18" s="33">
        <v>1</v>
      </c>
      <c r="AD18" s="34">
        <v>2.5641025641025641E-3</v>
      </c>
      <c r="AE18" s="33">
        <v>2</v>
      </c>
      <c r="AF18" s="34">
        <v>1.0050251256281407E-2</v>
      </c>
      <c r="AG18" s="33">
        <v>1</v>
      </c>
      <c r="AH18" s="34">
        <v>2.7247956403269754E-3</v>
      </c>
      <c r="AI18" s="33">
        <v>1</v>
      </c>
      <c r="AJ18" s="34">
        <v>2.2727272727272726E-3</v>
      </c>
      <c r="AK18" s="33">
        <v>1</v>
      </c>
      <c r="AL18" s="34">
        <v>3.875968992248062E-3</v>
      </c>
      <c r="AM18" s="52"/>
      <c r="AN18" s="97"/>
      <c r="AO18" s="33">
        <v>2</v>
      </c>
      <c r="AP18" s="34">
        <v>5.0632911392405064E-3</v>
      </c>
      <c r="AQ18" s="33"/>
      <c r="AR18" s="34"/>
      <c r="AS18" s="33">
        <v>1</v>
      </c>
      <c r="AT18" s="34">
        <v>3.1645569620253164E-3</v>
      </c>
      <c r="AU18" s="33">
        <v>1</v>
      </c>
      <c r="AV18" s="34">
        <v>2.8735632183908046E-3</v>
      </c>
      <c r="AW18" s="33">
        <v>2</v>
      </c>
      <c r="AX18" s="34">
        <v>7.8431372549019607E-3</v>
      </c>
      <c r="AZ18" s="33">
        <v>1</v>
      </c>
      <c r="BA18" s="49">
        <v>1.8E-3</v>
      </c>
      <c r="BB18" s="33">
        <v>1</v>
      </c>
      <c r="BC18" s="34">
        <v>2.6385224274406332E-3</v>
      </c>
      <c r="BD18" s="33">
        <v>1</v>
      </c>
      <c r="BE18" s="49">
        <v>1.6000000000000001E-3</v>
      </c>
    </row>
    <row r="19" spans="1:59" x14ac:dyDescent="0.2">
      <c r="A19" s="24" t="s">
        <v>46944</v>
      </c>
      <c r="C19" s="33"/>
      <c r="D19" s="34"/>
      <c r="E19" s="33"/>
      <c r="F19" s="34"/>
      <c r="G19" s="33"/>
      <c r="H19" s="34"/>
      <c r="I19" s="72"/>
      <c r="J19" s="97"/>
      <c r="K19" s="33"/>
      <c r="L19" s="34"/>
      <c r="M19" s="33"/>
      <c r="N19" s="34"/>
      <c r="O19" s="33"/>
      <c r="P19" s="34"/>
      <c r="Q19" s="33"/>
      <c r="R19" s="34"/>
      <c r="S19" s="33"/>
      <c r="T19" s="34"/>
      <c r="U19" s="33"/>
      <c r="V19" s="34"/>
      <c r="W19" s="33"/>
      <c r="X19" s="34"/>
      <c r="Y19" s="33"/>
      <c r="Z19" s="34"/>
      <c r="AA19" s="33"/>
      <c r="AB19" s="34"/>
      <c r="AC19" s="33"/>
      <c r="AD19" s="34"/>
      <c r="AE19" s="33"/>
      <c r="AF19" s="34"/>
      <c r="AG19" s="33"/>
      <c r="AH19" s="34"/>
      <c r="AI19" s="33"/>
      <c r="AJ19" s="34"/>
      <c r="AK19" s="33"/>
      <c r="AL19" s="34"/>
      <c r="AM19" s="52"/>
      <c r="AN19" s="97"/>
      <c r="AO19" s="33"/>
      <c r="AP19" s="34"/>
      <c r="AQ19" s="33"/>
      <c r="AR19" s="34"/>
      <c r="AS19" s="33"/>
      <c r="AT19" s="34"/>
      <c r="AU19" s="33"/>
      <c r="AV19" s="34"/>
      <c r="AW19" s="33"/>
      <c r="AX19" s="34"/>
      <c r="AZ19" s="33"/>
      <c r="BA19" s="34"/>
      <c r="BB19" s="33"/>
      <c r="BC19" s="34"/>
      <c r="BD19" s="33"/>
      <c r="BE19" s="34"/>
    </row>
    <row r="20" spans="1:59" x14ac:dyDescent="0.2">
      <c r="A20" s="24" t="s">
        <v>46945</v>
      </c>
      <c r="C20" s="33">
        <v>108</v>
      </c>
      <c r="D20" s="34">
        <v>0.2293</v>
      </c>
      <c r="E20" s="33">
        <v>53</v>
      </c>
      <c r="F20" s="34">
        <v>0.24090909090909091</v>
      </c>
      <c r="G20" s="33">
        <v>98</v>
      </c>
      <c r="H20" s="34">
        <v>0.22950819672131148</v>
      </c>
      <c r="I20" s="72">
        <v>57</v>
      </c>
      <c r="J20" s="97">
        <v>0.19191919191919191</v>
      </c>
      <c r="K20" s="33">
        <v>42</v>
      </c>
      <c r="L20" s="34">
        <v>0.18181818181818182</v>
      </c>
      <c r="M20" s="33">
        <v>102</v>
      </c>
      <c r="N20" s="34">
        <v>0.24578313253012049</v>
      </c>
      <c r="O20" s="33">
        <v>28</v>
      </c>
      <c r="P20" s="34">
        <v>0.26666666666666666</v>
      </c>
      <c r="Q20" s="33">
        <v>30</v>
      </c>
      <c r="R20" s="34">
        <v>0.27027027027027029</v>
      </c>
      <c r="S20" s="33">
        <v>84</v>
      </c>
      <c r="T20" s="34">
        <v>0.2074074074074074</v>
      </c>
      <c r="U20" s="33">
        <v>80</v>
      </c>
      <c r="V20" s="34">
        <v>0.22792022792022792</v>
      </c>
      <c r="W20" s="33">
        <v>57</v>
      </c>
      <c r="X20" s="34">
        <v>0.18566775244299674</v>
      </c>
      <c r="Y20" s="33">
        <v>85</v>
      </c>
      <c r="Z20" s="34">
        <v>0.21683673469387754</v>
      </c>
      <c r="AA20" s="33">
        <v>80</v>
      </c>
      <c r="AB20" s="34">
        <v>0.23323615160349853</v>
      </c>
      <c r="AC20" s="33">
        <v>89</v>
      </c>
      <c r="AD20" s="34">
        <v>0.2282051282051282</v>
      </c>
      <c r="AE20" s="33">
        <v>35</v>
      </c>
      <c r="AF20" s="34">
        <v>0.17587939698492464</v>
      </c>
      <c r="AG20" s="33">
        <v>61</v>
      </c>
      <c r="AH20" s="34">
        <v>0.16621253405994552</v>
      </c>
      <c r="AI20" s="33">
        <v>94</v>
      </c>
      <c r="AJ20" s="34">
        <v>0.21363636363636362</v>
      </c>
      <c r="AK20" s="33">
        <v>53</v>
      </c>
      <c r="AL20" s="34">
        <v>0.20542635658914729</v>
      </c>
      <c r="AM20" s="52">
        <v>64</v>
      </c>
      <c r="AN20" s="97">
        <v>0.26229508196721313</v>
      </c>
      <c r="AO20" s="33">
        <v>104</v>
      </c>
      <c r="AP20" s="34">
        <v>0.26329113924050634</v>
      </c>
      <c r="AQ20" s="33">
        <v>29</v>
      </c>
      <c r="AR20" s="34">
        <v>0.1858974358974359</v>
      </c>
      <c r="AS20" s="33">
        <v>72</v>
      </c>
      <c r="AT20" s="34">
        <v>0.22784810126582278</v>
      </c>
      <c r="AU20" s="33">
        <v>81</v>
      </c>
      <c r="AV20" s="34">
        <v>0.23275862068965517</v>
      </c>
      <c r="AW20" s="33">
        <v>42</v>
      </c>
      <c r="AX20" s="34">
        <v>0.16470588235294117</v>
      </c>
      <c r="AZ20" s="33">
        <v>111</v>
      </c>
      <c r="BA20" s="34">
        <v>0.1993</v>
      </c>
      <c r="BB20" s="33">
        <v>85</v>
      </c>
      <c r="BC20" s="34">
        <v>0.22427440633245382</v>
      </c>
      <c r="BD20" s="33">
        <v>106</v>
      </c>
      <c r="BE20" s="34">
        <v>0.17120000000000002</v>
      </c>
    </row>
    <row r="21" spans="1:59" x14ac:dyDescent="0.2">
      <c r="A21" s="24" t="s">
        <v>46946</v>
      </c>
      <c r="C21" s="33">
        <v>23</v>
      </c>
      <c r="D21" s="34">
        <v>4.8799999999999996E-2</v>
      </c>
      <c r="E21" s="33">
        <v>4</v>
      </c>
      <c r="F21" s="34">
        <v>1.8181818181818181E-2</v>
      </c>
      <c r="G21" s="33">
        <v>15</v>
      </c>
      <c r="H21" s="34">
        <v>3.5128805620608897E-2</v>
      </c>
      <c r="I21" s="72">
        <v>14</v>
      </c>
      <c r="J21" s="97">
        <v>4.7138047138047139E-2</v>
      </c>
      <c r="K21" s="33">
        <v>6</v>
      </c>
      <c r="L21" s="34">
        <v>2.5974025974025976E-2</v>
      </c>
      <c r="M21" s="33">
        <v>14</v>
      </c>
      <c r="N21" s="34">
        <v>3.3734939759036145E-2</v>
      </c>
      <c r="O21" s="33">
        <v>4</v>
      </c>
      <c r="P21" s="34">
        <v>3.8095238095238099E-2</v>
      </c>
      <c r="Q21" s="33">
        <v>4</v>
      </c>
      <c r="R21" s="34">
        <v>3.6036036036036036E-2</v>
      </c>
      <c r="S21" s="33">
        <v>19</v>
      </c>
      <c r="T21" s="34">
        <v>4.6913580246913583E-2</v>
      </c>
      <c r="U21" s="33">
        <v>9</v>
      </c>
      <c r="V21" s="34">
        <v>2.564102564102564E-2</v>
      </c>
      <c r="W21" s="33">
        <v>8</v>
      </c>
      <c r="X21" s="34">
        <v>2.6058631921824105E-2</v>
      </c>
      <c r="Y21" s="33">
        <v>15</v>
      </c>
      <c r="Z21" s="34">
        <v>3.826530612244898E-2</v>
      </c>
      <c r="AA21" s="33">
        <v>13</v>
      </c>
      <c r="AB21" s="34">
        <v>3.7900874635568516E-2</v>
      </c>
      <c r="AC21" s="33">
        <v>14</v>
      </c>
      <c r="AD21" s="34">
        <v>3.5897435897435895E-2</v>
      </c>
      <c r="AE21" s="33">
        <v>8</v>
      </c>
      <c r="AF21" s="34">
        <v>4.0201005025125629E-2</v>
      </c>
      <c r="AG21" s="33">
        <v>11</v>
      </c>
      <c r="AH21" s="34">
        <v>2.9972752043596729E-2</v>
      </c>
      <c r="AI21" s="33">
        <v>18</v>
      </c>
      <c r="AJ21" s="34">
        <v>4.0909090909090909E-2</v>
      </c>
      <c r="AK21" s="33">
        <v>7</v>
      </c>
      <c r="AL21" s="34">
        <v>2.7131782945736434E-2</v>
      </c>
      <c r="AM21" s="52">
        <v>8</v>
      </c>
      <c r="AN21" s="97">
        <v>3.2786885245901641E-2</v>
      </c>
      <c r="AO21" s="33">
        <v>19</v>
      </c>
      <c r="AP21" s="34">
        <v>4.810126582278481E-2</v>
      </c>
      <c r="AQ21" s="33">
        <v>6</v>
      </c>
      <c r="AR21" s="34">
        <v>3.8461538461538464E-2</v>
      </c>
      <c r="AS21" s="33">
        <v>13</v>
      </c>
      <c r="AT21" s="34">
        <v>4.1139240506329111E-2</v>
      </c>
      <c r="AU21" s="33">
        <v>18</v>
      </c>
      <c r="AV21" s="34">
        <v>5.1724137931034482E-2</v>
      </c>
      <c r="AW21" s="33">
        <v>6</v>
      </c>
      <c r="AX21" s="34">
        <v>2.3529411764705882E-2</v>
      </c>
      <c r="AZ21" s="33">
        <v>23</v>
      </c>
      <c r="BA21" s="34">
        <v>4.1299999999999996E-2</v>
      </c>
      <c r="BB21" s="33">
        <v>18</v>
      </c>
      <c r="BC21" s="34">
        <v>4.7493403693931395E-2</v>
      </c>
      <c r="BD21" s="33">
        <v>41</v>
      </c>
      <c r="BE21" s="34">
        <v>6.6199999999999995E-2</v>
      </c>
    </row>
    <row r="22" spans="1:59" x14ac:dyDescent="0.2">
      <c r="A22" s="24" t="s">
        <v>46947</v>
      </c>
      <c r="C22" s="33">
        <v>38</v>
      </c>
      <c r="D22" s="34">
        <v>8.0700000000000008E-2</v>
      </c>
      <c r="E22" s="33">
        <v>21</v>
      </c>
      <c r="F22" s="34">
        <v>9.5454545454545459E-2</v>
      </c>
      <c r="G22" s="33">
        <v>58</v>
      </c>
      <c r="H22" s="34">
        <v>0.13583138173302109</v>
      </c>
      <c r="I22" s="72">
        <v>43</v>
      </c>
      <c r="J22" s="97">
        <v>0.14478114478114479</v>
      </c>
      <c r="K22" s="33">
        <v>39</v>
      </c>
      <c r="L22" s="34">
        <v>0.16883116883116883</v>
      </c>
      <c r="M22" s="33">
        <v>57</v>
      </c>
      <c r="N22" s="34">
        <v>0.13734939759036144</v>
      </c>
      <c r="O22" s="33">
        <v>16</v>
      </c>
      <c r="P22" s="34">
        <v>0.15238095238095239</v>
      </c>
      <c r="Q22" s="33">
        <v>16</v>
      </c>
      <c r="R22" s="34">
        <v>0.14414414414414414</v>
      </c>
      <c r="S22" s="33">
        <v>59</v>
      </c>
      <c r="T22" s="34">
        <v>0.14567901234567901</v>
      </c>
      <c r="U22" s="33">
        <v>33</v>
      </c>
      <c r="V22" s="34">
        <v>9.4017094017094016E-2</v>
      </c>
      <c r="W22" s="33">
        <v>32</v>
      </c>
      <c r="X22" s="34">
        <v>0.10423452768729642</v>
      </c>
      <c r="Y22" s="33">
        <v>41</v>
      </c>
      <c r="Z22" s="34">
        <v>0.10459183673469388</v>
      </c>
      <c r="AA22" s="33">
        <v>45</v>
      </c>
      <c r="AB22" s="34">
        <v>0.13119533527696792</v>
      </c>
      <c r="AC22" s="33">
        <v>43</v>
      </c>
      <c r="AD22" s="34">
        <v>0.11025641025641025</v>
      </c>
      <c r="AE22" s="33">
        <v>23</v>
      </c>
      <c r="AF22" s="34">
        <v>0.11557788944723618</v>
      </c>
      <c r="AG22" s="33">
        <v>45</v>
      </c>
      <c r="AH22" s="34">
        <v>0.1226158038147139</v>
      </c>
      <c r="AI22" s="33">
        <v>53</v>
      </c>
      <c r="AJ22" s="34">
        <v>0.12045454545454545</v>
      </c>
      <c r="AK22" s="33">
        <v>32</v>
      </c>
      <c r="AL22" s="34">
        <v>0.12403100775193798</v>
      </c>
      <c r="AM22" s="52">
        <v>32</v>
      </c>
      <c r="AN22" s="97">
        <v>0.13114754098360656</v>
      </c>
      <c r="AO22" s="33">
        <v>50</v>
      </c>
      <c r="AP22" s="34">
        <v>0.12658227848101267</v>
      </c>
      <c r="AQ22" s="33">
        <v>12</v>
      </c>
      <c r="AR22" s="34">
        <v>7.6923076923076927E-2</v>
      </c>
      <c r="AS22" s="33">
        <v>38</v>
      </c>
      <c r="AT22" s="34">
        <v>0.12025316455696203</v>
      </c>
      <c r="AU22" s="33">
        <v>39</v>
      </c>
      <c r="AV22" s="34">
        <v>0.11206896551724138</v>
      </c>
      <c r="AW22" s="33">
        <v>41</v>
      </c>
      <c r="AX22" s="34">
        <v>0.16078431372549021</v>
      </c>
      <c r="AZ22" s="33"/>
      <c r="BA22" s="34"/>
      <c r="BB22" s="33">
        <v>51</v>
      </c>
      <c r="BC22" s="34">
        <v>0.13456464379947231</v>
      </c>
      <c r="BD22" s="33">
        <v>51</v>
      </c>
      <c r="BE22" s="34">
        <v>8.2400000000000001E-2</v>
      </c>
    </row>
    <row r="23" spans="1:59" s="3" customFormat="1" ht="17" thickBot="1" x14ac:dyDescent="0.25">
      <c r="A23" s="27" t="s">
        <v>46941</v>
      </c>
      <c r="B23" s="30"/>
      <c r="C23" s="35">
        <f>SUM(C18:C22)</f>
        <v>170</v>
      </c>
      <c r="D23" s="36">
        <f>SUM(D18:D22)</f>
        <v>0.3609</v>
      </c>
      <c r="E23" s="35">
        <f>SUM(E20:E22)</f>
        <v>78</v>
      </c>
      <c r="F23" s="47">
        <f>SUM(F20:F22)</f>
        <v>0.35454545454545455</v>
      </c>
      <c r="G23" s="35">
        <f t="shared" ref="G23:X23" si="2">SUM(G18:G22)</f>
        <v>172</v>
      </c>
      <c r="H23" s="36">
        <f t="shared" si="2"/>
        <v>0.40281030444964872</v>
      </c>
      <c r="I23" s="101">
        <v>115</v>
      </c>
      <c r="J23" s="98">
        <v>0.38720538720538722</v>
      </c>
      <c r="K23" s="35">
        <f t="shared" si="2"/>
        <v>87</v>
      </c>
      <c r="L23" s="36">
        <f t="shared" si="2"/>
        <v>0.37662337662337664</v>
      </c>
      <c r="M23" s="35">
        <f t="shared" si="2"/>
        <v>174</v>
      </c>
      <c r="N23" s="36">
        <f>SUM(N18:N22)</f>
        <v>0.41927710843373489</v>
      </c>
      <c r="O23" s="35">
        <v>49</v>
      </c>
      <c r="P23" s="36">
        <v>0.46666666666666667</v>
      </c>
      <c r="Q23" s="35">
        <f t="shared" si="2"/>
        <v>51</v>
      </c>
      <c r="R23" s="36">
        <f t="shared" si="2"/>
        <v>0.45945945945945954</v>
      </c>
      <c r="S23" s="35">
        <f t="shared" si="2"/>
        <v>163</v>
      </c>
      <c r="T23" s="36">
        <f t="shared" si="2"/>
        <v>0.40246913580246912</v>
      </c>
      <c r="U23" s="35">
        <f t="shared" si="2"/>
        <v>122</v>
      </c>
      <c r="V23" s="36">
        <f t="shared" si="2"/>
        <v>0.3475783475783476</v>
      </c>
      <c r="W23" s="35">
        <f t="shared" si="2"/>
        <v>98</v>
      </c>
      <c r="X23" s="36">
        <f t="shared" si="2"/>
        <v>0.31921824104234531</v>
      </c>
      <c r="Y23" s="35">
        <f>SUM(Y18:Y22)</f>
        <v>142</v>
      </c>
      <c r="Z23" s="36">
        <f>SUM(Z18:Z22)</f>
        <v>0.36224489795918369</v>
      </c>
      <c r="AA23" s="35">
        <f>SUM(AA18:AA22)</f>
        <v>139</v>
      </c>
      <c r="AB23" s="36">
        <f>SUM(AB18:AB22)</f>
        <v>0.40524781341107868</v>
      </c>
      <c r="AC23" s="35">
        <v>147</v>
      </c>
      <c r="AD23" s="36">
        <v>0.37692307692307692</v>
      </c>
      <c r="AE23" s="35">
        <f>SUM(AE18:AE22)</f>
        <v>68</v>
      </c>
      <c r="AF23" s="36">
        <f>SUM(AF18:AF22)</f>
        <v>0.34170854271356788</v>
      </c>
      <c r="AG23" s="35">
        <f>SUM(AG18:AG22)</f>
        <v>118</v>
      </c>
      <c r="AH23" s="36">
        <f>SUM(AH18:AH22)</f>
        <v>0.32152588555858314</v>
      </c>
      <c r="AI23" s="35">
        <v>166</v>
      </c>
      <c r="AJ23" s="36">
        <v>0.37727272727272726</v>
      </c>
      <c r="AK23" s="35">
        <f t="shared" ref="AK23:AP23" si="3">SUM(AK18:AK22)</f>
        <v>93</v>
      </c>
      <c r="AL23" s="47">
        <f t="shared" si="3"/>
        <v>0.36046511627906974</v>
      </c>
      <c r="AM23" s="95">
        <v>104</v>
      </c>
      <c r="AN23" s="98">
        <v>0.42622950819672134</v>
      </c>
      <c r="AO23" s="35">
        <f t="shared" si="3"/>
        <v>175</v>
      </c>
      <c r="AP23" s="36">
        <f t="shared" si="3"/>
        <v>0.44303797468354433</v>
      </c>
      <c r="AQ23" s="35">
        <f>SUM(AQ18:AQ22)</f>
        <v>47</v>
      </c>
      <c r="AR23" s="36">
        <f>SUM(AR18:AR22)</f>
        <v>0.30128205128205132</v>
      </c>
      <c r="AS23" s="35">
        <v>124</v>
      </c>
      <c r="AT23" s="36">
        <v>0.39240506329113922</v>
      </c>
      <c r="AU23" s="35">
        <v>139</v>
      </c>
      <c r="AV23" s="36">
        <v>0.39942528735632182</v>
      </c>
      <c r="AW23" s="35">
        <f>SUM(AW18:AW22)</f>
        <v>91</v>
      </c>
      <c r="AX23" s="36">
        <f>SUM(AX18:AX22)</f>
        <v>0.35686274509803922</v>
      </c>
      <c r="AY23" s="30"/>
      <c r="AZ23" s="35">
        <f>SUM(AZ18:AZ21)</f>
        <v>135</v>
      </c>
      <c r="BA23" s="36">
        <f>SUM(BA18:BA21)</f>
        <v>0.2424</v>
      </c>
      <c r="BB23" s="35">
        <f>SUM(BB18:BB22)</f>
        <v>155</v>
      </c>
      <c r="BC23" s="36">
        <f>SUM(BC18:BC22)</f>
        <v>0.40897097625329815</v>
      </c>
      <c r="BD23" s="35">
        <f>SUM(BD18:BD22)</f>
        <v>199</v>
      </c>
      <c r="BE23" s="36">
        <f>SUM(BE18:BE22)</f>
        <v>0.32140000000000002</v>
      </c>
      <c r="BF23" s="30"/>
    </row>
    <row r="24" spans="1:59" ht="17" thickBot="1" x14ac:dyDescent="0.25">
      <c r="A24" s="23" t="s">
        <v>46948</v>
      </c>
      <c r="C24" s="37"/>
      <c r="D24" s="38"/>
      <c r="E24" s="37"/>
      <c r="F24" s="38"/>
      <c r="G24" s="37"/>
      <c r="H24" s="38"/>
      <c r="I24" s="102"/>
      <c r="J24" s="99"/>
      <c r="K24" s="37"/>
      <c r="L24" s="38"/>
      <c r="M24" s="37"/>
      <c r="N24" s="38"/>
      <c r="O24" s="37"/>
      <c r="P24" s="38"/>
      <c r="Q24" s="37"/>
      <c r="R24" s="38"/>
      <c r="S24" s="37"/>
      <c r="T24" s="38"/>
      <c r="U24" s="37"/>
      <c r="V24" s="38"/>
      <c r="W24" s="37"/>
      <c r="X24" s="38"/>
      <c r="Y24" s="37"/>
      <c r="Z24" s="38"/>
      <c r="AA24" s="37"/>
      <c r="AB24" s="38"/>
      <c r="AC24" s="37"/>
      <c r="AD24" s="38"/>
      <c r="AE24" s="37"/>
      <c r="AF24" s="38"/>
      <c r="AG24" s="37"/>
      <c r="AH24" s="38"/>
      <c r="AI24" s="37"/>
      <c r="AJ24" s="38"/>
      <c r="AK24" s="37"/>
      <c r="AL24" s="38"/>
      <c r="AM24" s="96"/>
      <c r="AN24" s="99"/>
      <c r="AO24" s="37"/>
      <c r="AP24" s="38"/>
      <c r="AQ24" s="37"/>
      <c r="AR24" s="38"/>
      <c r="AS24" s="37"/>
      <c r="AT24" s="38"/>
      <c r="AU24" s="37"/>
      <c r="AV24" s="38"/>
      <c r="AW24" s="37"/>
      <c r="AX24" s="38"/>
      <c r="AY24" s="29"/>
      <c r="AZ24" s="37"/>
      <c r="BA24" s="38"/>
      <c r="BB24" s="37"/>
      <c r="BC24" s="38"/>
      <c r="BD24" s="37"/>
      <c r="BE24" s="38"/>
    </row>
    <row r="25" spans="1:59" x14ac:dyDescent="0.2">
      <c r="A25" s="24" t="s">
        <v>46949</v>
      </c>
      <c r="C25" s="33">
        <v>14</v>
      </c>
      <c r="D25" s="34">
        <v>2.9700000000000001E-2</v>
      </c>
      <c r="E25" s="33">
        <v>11</v>
      </c>
      <c r="F25" s="34">
        <v>0.05</v>
      </c>
      <c r="G25" s="33">
        <v>14</v>
      </c>
      <c r="H25" s="34">
        <v>3.2786885245901641E-2</v>
      </c>
      <c r="I25" s="72">
        <v>13</v>
      </c>
      <c r="J25" s="97">
        <v>4.3771043771043773E-2</v>
      </c>
      <c r="K25" s="33">
        <v>9</v>
      </c>
      <c r="L25" s="34">
        <v>3.896103896103896E-2</v>
      </c>
      <c r="M25" s="33">
        <v>19</v>
      </c>
      <c r="N25" s="34">
        <v>4.5783132530120479E-2</v>
      </c>
      <c r="O25" s="33">
        <v>2</v>
      </c>
      <c r="P25" s="34">
        <v>1.9047619047619049E-2</v>
      </c>
      <c r="Q25" s="33">
        <v>2</v>
      </c>
      <c r="R25" s="34">
        <v>1.8018018018018018E-2</v>
      </c>
      <c r="S25" s="33">
        <v>16</v>
      </c>
      <c r="T25" s="34">
        <v>3.9506172839506172E-2</v>
      </c>
      <c r="U25" s="33">
        <v>10</v>
      </c>
      <c r="V25" s="34">
        <v>2.8490028490028491E-2</v>
      </c>
      <c r="W25" s="33">
        <v>12</v>
      </c>
      <c r="X25" s="34">
        <v>3.9087947882736153E-2</v>
      </c>
      <c r="Y25" s="33">
        <v>10</v>
      </c>
      <c r="Z25" s="34">
        <v>2.5510204081632654E-2</v>
      </c>
      <c r="AA25" s="33">
        <v>13</v>
      </c>
      <c r="AB25" s="34">
        <v>3.7900874635568516E-2</v>
      </c>
      <c r="AC25" s="33">
        <v>13</v>
      </c>
      <c r="AD25" s="34">
        <v>3.3333333333333333E-2</v>
      </c>
      <c r="AE25" s="33">
        <v>5</v>
      </c>
      <c r="AF25" s="34">
        <v>2.5125628140703519E-2</v>
      </c>
      <c r="AG25" s="33">
        <v>14</v>
      </c>
      <c r="AH25" s="34">
        <v>3.8147138964577658E-2</v>
      </c>
      <c r="AI25" s="33">
        <v>15</v>
      </c>
      <c r="AJ25" s="34">
        <v>3.4090909090909088E-2</v>
      </c>
      <c r="AK25" s="33">
        <v>9</v>
      </c>
      <c r="AL25" s="34">
        <v>3.4883720930232558E-2</v>
      </c>
      <c r="AM25" s="52">
        <v>13</v>
      </c>
      <c r="AN25" s="97">
        <v>5.3278688524590161E-2</v>
      </c>
      <c r="AO25" s="33">
        <v>13</v>
      </c>
      <c r="AP25" s="34">
        <v>3.2911392405063293E-2</v>
      </c>
      <c r="AQ25" s="33">
        <v>4</v>
      </c>
      <c r="AR25" s="34">
        <v>2.564102564102564E-2</v>
      </c>
      <c r="AS25" s="33">
        <v>8</v>
      </c>
      <c r="AT25" s="34">
        <v>2.5316455696202531E-2</v>
      </c>
      <c r="AU25" s="33">
        <v>8</v>
      </c>
      <c r="AV25" s="34">
        <v>2.2988505747126436E-2</v>
      </c>
      <c r="AW25" s="33">
        <v>6</v>
      </c>
      <c r="AX25" s="34">
        <v>2.3529411764705882E-2</v>
      </c>
      <c r="AZ25" s="33">
        <v>23</v>
      </c>
      <c r="BA25" s="34">
        <v>4.1299999999999996E-2</v>
      </c>
      <c r="BB25" s="33">
        <v>18</v>
      </c>
      <c r="BC25" s="34">
        <v>4.7493403693931395E-2</v>
      </c>
      <c r="BD25" s="33">
        <v>26</v>
      </c>
      <c r="BE25" s="34">
        <v>4.2000000000000003E-2</v>
      </c>
    </row>
    <row r="26" spans="1:59" x14ac:dyDescent="0.2">
      <c r="A26" s="25" t="s">
        <v>46950</v>
      </c>
      <c r="C26" s="33">
        <v>11</v>
      </c>
      <c r="D26" s="34">
        <v>2.3399999999999997E-2</v>
      </c>
      <c r="E26" s="33">
        <v>12</v>
      </c>
      <c r="F26" s="34">
        <v>5.4545454545454543E-2</v>
      </c>
      <c r="G26" s="33">
        <v>14</v>
      </c>
      <c r="H26" s="34">
        <v>3.2786885245901641E-2</v>
      </c>
      <c r="I26" s="72">
        <v>4</v>
      </c>
      <c r="J26" s="97">
        <v>1.3468013468013467E-2</v>
      </c>
      <c r="K26" s="33">
        <v>12</v>
      </c>
      <c r="L26" s="34">
        <v>5.1948051948051951E-2</v>
      </c>
      <c r="M26" s="33">
        <v>15</v>
      </c>
      <c r="N26" s="34">
        <v>3.614457831325301E-2</v>
      </c>
      <c r="O26" s="33"/>
      <c r="P26" s="34"/>
      <c r="Q26" s="33"/>
      <c r="R26" s="34"/>
      <c r="S26" s="33">
        <v>11</v>
      </c>
      <c r="T26" s="34">
        <v>2.7160493827160494E-2</v>
      </c>
      <c r="U26" s="33">
        <v>6</v>
      </c>
      <c r="V26" s="34">
        <v>1.7094017094017096E-2</v>
      </c>
      <c r="W26" s="33">
        <v>11</v>
      </c>
      <c r="X26" s="34">
        <v>3.5830618892508145E-2</v>
      </c>
      <c r="Y26" s="33">
        <v>10</v>
      </c>
      <c r="Z26" s="34">
        <v>2.5510204081632654E-2</v>
      </c>
      <c r="AA26" s="33">
        <v>7</v>
      </c>
      <c r="AB26" s="34">
        <v>2.0408163265306121E-2</v>
      </c>
      <c r="AC26" s="33">
        <v>9</v>
      </c>
      <c r="AD26" s="34">
        <v>2.3076923076923078E-2</v>
      </c>
      <c r="AE26" s="33">
        <v>5</v>
      </c>
      <c r="AF26" s="34">
        <v>2.5125628140703519E-2</v>
      </c>
      <c r="AG26" s="33">
        <v>12</v>
      </c>
      <c r="AH26" s="34">
        <v>3.2697547683923703E-2</v>
      </c>
      <c r="AI26" s="33">
        <v>12</v>
      </c>
      <c r="AJ26" s="34">
        <v>2.7272727272727271E-2</v>
      </c>
      <c r="AK26" s="33">
        <v>7</v>
      </c>
      <c r="AL26" s="34">
        <v>2.7131782945736434E-2</v>
      </c>
      <c r="AM26" s="52">
        <v>11</v>
      </c>
      <c r="AN26" s="97">
        <v>4.5081967213114756E-2</v>
      </c>
      <c r="AO26" s="33">
        <v>10</v>
      </c>
      <c r="AP26" s="34">
        <v>2.5316455696202531E-2</v>
      </c>
      <c r="AQ26" s="33">
        <v>2</v>
      </c>
      <c r="AR26" s="34">
        <v>1.282051282051282E-2</v>
      </c>
      <c r="AS26" s="33">
        <v>12</v>
      </c>
      <c r="AT26" s="34">
        <v>3.7974683544303799E-2</v>
      </c>
      <c r="AU26" s="33">
        <v>12</v>
      </c>
      <c r="AV26" s="34">
        <v>3.4482758620689655E-2</v>
      </c>
      <c r="AW26" s="33">
        <v>5</v>
      </c>
      <c r="AX26" s="34">
        <v>1.9607843137254902E-2</v>
      </c>
      <c r="AZ26" s="33">
        <v>17</v>
      </c>
      <c r="BA26" s="34">
        <v>3.0499999999999999E-2</v>
      </c>
      <c r="BB26" s="33">
        <v>8</v>
      </c>
      <c r="BC26" s="34">
        <v>2.1108179419525065E-2</v>
      </c>
      <c r="BD26" s="33">
        <v>7</v>
      </c>
      <c r="BE26" s="34">
        <v>1.1299999999999999E-2</v>
      </c>
    </row>
    <row r="27" spans="1:59" x14ac:dyDescent="0.2">
      <c r="A27" s="25" t="s">
        <v>46951</v>
      </c>
      <c r="C27" s="33">
        <v>20</v>
      </c>
      <c r="D27" s="34">
        <v>5.2499999999999998E-2</v>
      </c>
      <c r="E27" s="33">
        <v>8</v>
      </c>
      <c r="F27" s="34">
        <v>3.6363636363636362E-2</v>
      </c>
      <c r="G27" s="33">
        <v>19</v>
      </c>
      <c r="H27" s="34">
        <v>4.449648711943794E-2</v>
      </c>
      <c r="I27" s="72">
        <v>11</v>
      </c>
      <c r="J27" s="97">
        <v>3.7037037037037035E-2</v>
      </c>
      <c r="K27" s="33">
        <v>10</v>
      </c>
      <c r="L27" s="34">
        <v>4.3290043290043288E-2</v>
      </c>
      <c r="M27" s="33">
        <v>15</v>
      </c>
      <c r="N27" s="34">
        <v>3.614457831325301E-2</v>
      </c>
      <c r="O27" s="33">
        <v>6</v>
      </c>
      <c r="P27" s="34">
        <v>5.7142857142857141E-2</v>
      </c>
      <c r="Q27" s="33">
        <v>7</v>
      </c>
      <c r="R27" s="34">
        <v>6.3063063063063057E-2</v>
      </c>
      <c r="S27" s="33">
        <v>19</v>
      </c>
      <c r="T27" s="34">
        <v>4.6913580246913583E-2</v>
      </c>
      <c r="U27" s="33">
        <v>17</v>
      </c>
      <c r="V27" s="34">
        <v>4.843304843304843E-2</v>
      </c>
      <c r="W27" s="33">
        <v>12</v>
      </c>
      <c r="X27" s="34">
        <v>3.9087947882736153E-2</v>
      </c>
      <c r="Y27" s="33">
        <v>18</v>
      </c>
      <c r="Z27" s="34">
        <v>4.5918367346938778E-2</v>
      </c>
      <c r="AA27" s="33">
        <v>17</v>
      </c>
      <c r="AB27" s="34">
        <v>4.9562682215743441E-2</v>
      </c>
      <c r="AC27" s="33">
        <v>22</v>
      </c>
      <c r="AD27" s="34">
        <v>5.6410256410256411E-2</v>
      </c>
      <c r="AE27" s="33">
        <v>13</v>
      </c>
      <c r="AF27" s="34">
        <v>6.5326633165829151E-2</v>
      </c>
      <c r="AG27" s="33">
        <v>20</v>
      </c>
      <c r="AH27" s="34">
        <v>5.4495912806539509E-2</v>
      </c>
      <c r="AI27" s="33">
        <v>20</v>
      </c>
      <c r="AJ27" s="34">
        <v>4.5454545454545456E-2</v>
      </c>
      <c r="AK27" s="33">
        <v>8</v>
      </c>
      <c r="AL27" s="34">
        <v>3.1007751937984496E-2</v>
      </c>
      <c r="AM27" s="52">
        <v>8</v>
      </c>
      <c r="AN27" s="97">
        <v>3.2786885245901641E-2</v>
      </c>
      <c r="AO27" s="33">
        <v>21</v>
      </c>
      <c r="AP27" s="34">
        <v>5.3164556962025315E-2</v>
      </c>
      <c r="AQ27" s="33">
        <v>5</v>
      </c>
      <c r="AR27" s="34">
        <v>3.2051282051282048E-2</v>
      </c>
      <c r="AS27" s="33">
        <v>8</v>
      </c>
      <c r="AT27" s="34">
        <v>2.5316455696202531E-2</v>
      </c>
      <c r="AU27" s="33">
        <v>10</v>
      </c>
      <c r="AV27" s="34">
        <v>2.8735632183908046E-2</v>
      </c>
      <c r="AW27" s="33">
        <v>11</v>
      </c>
      <c r="AX27" s="34">
        <v>4.3137254901960784E-2</v>
      </c>
      <c r="AZ27" s="33">
        <v>37</v>
      </c>
      <c r="BA27" s="34">
        <v>6.6400000000000001E-2</v>
      </c>
      <c r="BB27" s="33">
        <v>14</v>
      </c>
      <c r="BC27" s="34">
        <v>3.6939313984168866E-2</v>
      </c>
      <c r="BD27" s="33">
        <v>29</v>
      </c>
      <c r="BE27" s="34">
        <v>4.6799999999999994E-2</v>
      </c>
    </row>
    <row r="28" spans="1:59" x14ac:dyDescent="0.2">
      <c r="A28" s="24" t="s">
        <v>46952</v>
      </c>
      <c r="C28" s="33">
        <v>29</v>
      </c>
      <c r="D28" s="34">
        <v>6.1600000000000002E-2</v>
      </c>
      <c r="E28" s="33">
        <v>11</v>
      </c>
      <c r="F28" s="34">
        <v>0.05</v>
      </c>
      <c r="G28" s="33">
        <v>20</v>
      </c>
      <c r="H28" s="34">
        <v>4.6838407494145202E-2</v>
      </c>
      <c r="I28" s="72">
        <v>9</v>
      </c>
      <c r="J28" s="97">
        <v>3.0303030303030304E-2</v>
      </c>
      <c r="K28" s="33">
        <v>13</v>
      </c>
      <c r="L28" s="34">
        <v>5.627705627705628E-2</v>
      </c>
      <c r="M28" s="33">
        <v>23</v>
      </c>
      <c r="N28" s="34">
        <v>5.5421686746987948E-2</v>
      </c>
      <c r="O28" s="33">
        <v>6</v>
      </c>
      <c r="P28" s="34">
        <v>5.7142857142857141E-2</v>
      </c>
      <c r="Q28" s="33">
        <v>6</v>
      </c>
      <c r="R28" s="34">
        <v>5.4054054054054057E-2</v>
      </c>
      <c r="S28" s="33">
        <v>15</v>
      </c>
      <c r="T28" s="34">
        <v>3.7037037037037035E-2</v>
      </c>
      <c r="U28" s="33">
        <v>14</v>
      </c>
      <c r="V28" s="34">
        <v>3.9886039886039885E-2</v>
      </c>
      <c r="W28" s="33">
        <v>15</v>
      </c>
      <c r="X28" s="34">
        <v>4.8859934853420196E-2</v>
      </c>
      <c r="Y28" s="33">
        <v>22</v>
      </c>
      <c r="Z28" s="34">
        <v>5.6122448979591837E-2</v>
      </c>
      <c r="AA28" s="33">
        <v>19</v>
      </c>
      <c r="AB28" s="34">
        <v>5.5393586005830907E-2</v>
      </c>
      <c r="AC28" s="33">
        <v>19</v>
      </c>
      <c r="AD28" s="34">
        <v>4.8717948717948718E-2</v>
      </c>
      <c r="AE28" s="33">
        <v>12</v>
      </c>
      <c r="AF28" s="34">
        <v>6.030150753768844E-2</v>
      </c>
      <c r="AG28" s="33">
        <v>21</v>
      </c>
      <c r="AH28" s="34">
        <v>5.7220708446866483E-2</v>
      </c>
      <c r="AI28" s="33">
        <v>23</v>
      </c>
      <c r="AJ28" s="34">
        <v>5.2272727272727269E-2</v>
      </c>
      <c r="AK28" s="33">
        <v>20</v>
      </c>
      <c r="AL28" s="34">
        <v>7.7519379844961239E-2</v>
      </c>
      <c r="AM28" s="52">
        <v>11</v>
      </c>
      <c r="AN28" s="97">
        <v>4.5081967213114756E-2</v>
      </c>
      <c r="AO28" s="33">
        <v>25</v>
      </c>
      <c r="AP28" s="34">
        <v>6.3291139240506333E-2</v>
      </c>
      <c r="AQ28" s="33">
        <v>5</v>
      </c>
      <c r="AR28" s="34">
        <v>3.2051282051282048E-2</v>
      </c>
      <c r="AS28" s="33">
        <v>16</v>
      </c>
      <c r="AT28" s="34">
        <v>5.0632911392405063E-2</v>
      </c>
      <c r="AU28" s="33">
        <v>12</v>
      </c>
      <c r="AV28" s="34">
        <v>3.4482758620689655E-2</v>
      </c>
      <c r="AW28" s="33">
        <v>21</v>
      </c>
      <c r="AX28" s="34">
        <v>8.2352941176470587E-2</v>
      </c>
      <c r="AZ28" s="33">
        <v>32</v>
      </c>
      <c r="BA28" s="34">
        <v>5.7500000000000002E-2</v>
      </c>
      <c r="BB28" s="33">
        <v>21</v>
      </c>
      <c r="BC28" s="34">
        <v>5.5408970976253295E-2</v>
      </c>
      <c r="BD28" s="33">
        <v>39</v>
      </c>
      <c r="BE28" s="34">
        <v>6.3E-2</v>
      </c>
    </row>
    <row r="29" spans="1:59" x14ac:dyDescent="0.2">
      <c r="A29" s="24" t="s">
        <v>46953</v>
      </c>
      <c r="C29" s="33">
        <v>8</v>
      </c>
      <c r="D29" s="34">
        <v>1.7000000000000001E-2</v>
      </c>
      <c r="E29" s="33">
        <v>4</v>
      </c>
      <c r="F29" s="34">
        <v>1.8181818181818181E-2</v>
      </c>
      <c r="G29" s="33">
        <v>4</v>
      </c>
      <c r="H29" s="34">
        <v>9.3676814988290398E-3</v>
      </c>
      <c r="I29" s="72">
        <v>2</v>
      </c>
      <c r="J29" s="97">
        <v>6.7340067340067337E-3</v>
      </c>
      <c r="K29" s="33">
        <v>1</v>
      </c>
      <c r="L29" s="34">
        <v>4.329004329004329E-3</v>
      </c>
      <c r="M29" s="33">
        <v>3</v>
      </c>
      <c r="N29" s="34">
        <v>7.2289156626506026E-3</v>
      </c>
      <c r="O29" s="33">
        <v>2</v>
      </c>
      <c r="P29" s="34">
        <v>1.9047619047619049E-2</v>
      </c>
      <c r="Q29" s="33">
        <v>2</v>
      </c>
      <c r="R29" s="34">
        <v>1.8018018018018018E-2</v>
      </c>
      <c r="S29" s="33">
        <v>6</v>
      </c>
      <c r="T29" s="34">
        <v>1.4814814814814815E-2</v>
      </c>
      <c r="U29" s="33">
        <v>4</v>
      </c>
      <c r="V29" s="34">
        <v>1.1396011396011397E-2</v>
      </c>
      <c r="W29" s="33">
        <v>5</v>
      </c>
      <c r="X29" s="34">
        <v>1.6286644951140065E-2</v>
      </c>
      <c r="Y29" s="33">
        <v>2</v>
      </c>
      <c r="Z29" s="34">
        <v>5.1020408163265302E-3</v>
      </c>
      <c r="AA29" s="33">
        <v>3</v>
      </c>
      <c r="AB29" s="34">
        <v>8.7463556851311956E-3</v>
      </c>
      <c r="AC29" s="33">
        <v>2</v>
      </c>
      <c r="AD29" s="34">
        <v>5.1282051282051282E-3</v>
      </c>
      <c r="AE29" s="33">
        <v>2</v>
      </c>
      <c r="AF29" s="34">
        <v>1.0050251256281407E-2</v>
      </c>
      <c r="AG29" s="33">
        <v>3</v>
      </c>
      <c r="AH29" s="34">
        <v>8.1743869209809257E-3</v>
      </c>
      <c r="AI29" s="33">
        <v>3</v>
      </c>
      <c r="AJ29" s="34">
        <v>6.8181818181818179E-3</v>
      </c>
      <c r="AK29" s="33">
        <v>4</v>
      </c>
      <c r="AL29" s="34">
        <v>1.5503875968992248E-2</v>
      </c>
      <c r="AM29" s="52"/>
      <c r="AN29" s="97"/>
      <c r="AO29" s="33">
        <v>6</v>
      </c>
      <c r="AP29" s="34">
        <v>1.5189873417721518E-2</v>
      </c>
      <c r="AQ29" s="33">
        <v>3</v>
      </c>
      <c r="AR29" s="34">
        <v>1.9230769230769232E-2</v>
      </c>
      <c r="AS29" s="33">
        <v>2</v>
      </c>
      <c r="AT29" s="34">
        <v>6.3291139240506328E-3</v>
      </c>
      <c r="AU29" s="33">
        <v>5</v>
      </c>
      <c r="AV29" s="34">
        <v>1.4367816091954023E-2</v>
      </c>
      <c r="AW29" s="33"/>
      <c r="AX29" s="34"/>
      <c r="AZ29" s="33">
        <v>16</v>
      </c>
      <c r="BA29" s="34">
        <v>2.87E-2</v>
      </c>
      <c r="BB29" s="33">
        <v>7</v>
      </c>
      <c r="BC29" s="34">
        <v>1.8469656992084433E-2</v>
      </c>
      <c r="BD29" s="33">
        <v>14</v>
      </c>
      <c r="BE29" s="34">
        <v>2.2599999999999999E-2</v>
      </c>
    </row>
    <row r="30" spans="1:59" x14ac:dyDescent="0.2">
      <c r="A30" s="24" t="s">
        <v>46954</v>
      </c>
      <c r="C30" s="33">
        <v>4</v>
      </c>
      <c r="D30" s="34">
        <v>8.5000000000000006E-3</v>
      </c>
      <c r="E30" s="33">
        <v>1</v>
      </c>
      <c r="F30" s="34">
        <v>4.5454545454545452E-3</v>
      </c>
      <c r="G30" s="33">
        <v>2</v>
      </c>
      <c r="H30" s="34">
        <v>4.6838407494145199E-3</v>
      </c>
      <c r="I30" s="72">
        <v>3</v>
      </c>
      <c r="J30" s="97">
        <v>1.0101010101010102E-2</v>
      </c>
      <c r="K30" s="33"/>
      <c r="L30" s="34"/>
      <c r="M30" s="33">
        <v>1</v>
      </c>
      <c r="N30" s="34">
        <v>2.4096385542168677E-3</v>
      </c>
      <c r="O30" s="33"/>
      <c r="P30" s="34"/>
      <c r="Q30" s="33"/>
      <c r="R30" s="34"/>
      <c r="S30" s="33">
        <v>1</v>
      </c>
      <c r="T30" s="34">
        <v>2.4691358024691358E-3</v>
      </c>
      <c r="U30" s="33">
        <v>1</v>
      </c>
      <c r="V30" s="34">
        <v>2.8490028490028491E-3</v>
      </c>
      <c r="W30" s="33">
        <v>1</v>
      </c>
      <c r="X30" s="34">
        <v>3.2573289902280132E-3</v>
      </c>
      <c r="Y30" s="33">
        <v>1</v>
      </c>
      <c r="Z30" s="34">
        <v>2.5510204081632651E-3</v>
      </c>
      <c r="AA30" s="33">
        <v>1</v>
      </c>
      <c r="AB30" s="34">
        <v>2.9154518950437317E-3</v>
      </c>
      <c r="AC30" s="33">
        <v>1</v>
      </c>
      <c r="AD30" s="34">
        <v>2.5641025641025641E-3</v>
      </c>
      <c r="AE30" s="33"/>
      <c r="AF30" s="34"/>
      <c r="AG30" s="33">
        <v>1</v>
      </c>
      <c r="AH30" s="34">
        <v>2.7247956403269754E-3</v>
      </c>
      <c r="AI30" s="33">
        <v>1</v>
      </c>
      <c r="AJ30" s="34">
        <v>2.2727272727272726E-3</v>
      </c>
      <c r="AK30" s="33"/>
      <c r="AL30" s="34"/>
      <c r="AM30" s="52">
        <v>2</v>
      </c>
      <c r="AN30" s="97">
        <v>8.1967213114754103E-3</v>
      </c>
      <c r="AO30" s="33"/>
      <c r="AP30" s="34"/>
      <c r="AQ30" s="33"/>
      <c r="AR30" s="34"/>
      <c r="AS30" s="33"/>
      <c r="AT30" s="34"/>
      <c r="AU30" s="33"/>
      <c r="AV30" s="34"/>
      <c r="AW30" s="33"/>
      <c r="AX30" s="34"/>
      <c r="AZ30" s="33">
        <v>9</v>
      </c>
      <c r="BA30" s="34">
        <v>1.6200000000000003E-2</v>
      </c>
      <c r="BB30" s="33">
        <v>2</v>
      </c>
      <c r="BC30" s="34">
        <v>5.2770448548812663E-3</v>
      </c>
      <c r="BD30" s="33">
        <v>13</v>
      </c>
      <c r="BE30" s="34">
        <v>2.1000000000000001E-2</v>
      </c>
      <c r="BG30" s="2"/>
    </row>
    <row r="31" spans="1:59" x14ac:dyDescent="0.2">
      <c r="A31" s="24" t="s">
        <v>46955</v>
      </c>
      <c r="C31" s="33">
        <v>11</v>
      </c>
      <c r="D31" s="34">
        <v>2.3399999999999997E-2</v>
      </c>
      <c r="E31" s="33">
        <v>6</v>
      </c>
      <c r="F31" s="34">
        <v>2.7272727272727271E-2</v>
      </c>
      <c r="G31" s="33">
        <v>9</v>
      </c>
      <c r="H31" s="34">
        <v>2.1077283372365339E-2</v>
      </c>
      <c r="I31" s="72">
        <v>7</v>
      </c>
      <c r="J31" s="97">
        <v>2.3569023569023569E-2</v>
      </c>
      <c r="K31" s="33">
        <v>6</v>
      </c>
      <c r="L31" s="34">
        <v>2.5974025974025976E-2</v>
      </c>
      <c r="M31" s="33">
        <v>9</v>
      </c>
      <c r="N31" s="34">
        <v>2.1686746987951807E-2</v>
      </c>
      <c r="O31" s="33"/>
      <c r="P31" s="34"/>
      <c r="Q31" s="33">
        <v>1</v>
      </c>
      <c r="R31" s="34">
        <v>9.0090090090090089E-3</v>
      </c>
      <c r="S31" s="33">
        <v>11</v>
      </c>
      <c r="T31" s="34">
        <v>2.7160493827160494E-2</v>
      </c>
      <c r="U31" s="33">
        <v>8</v>
      </c>
      <c r="V31" s="34">
        <v>2.2792022792022793E-2</v>
      </c>
      <c r="W31" s="33">
        <v>10</v>
      </c>
      <c r="X31" s="34">
        <v>3.2573289902280131E-2</v>
      </c>
      <c r="Y31" s="33">
        <v>7</v>
      </c>
      <c r="Z31" s="34">
        <v>1.7857142857142856E-2</v>
      </c>
      <c r="AA31" s="33">
        <v>5</v>
      </c>
      <c r="AB31" s="34">
        <v>1.4577259475218658E-2</v>
      </c>
      <c r="AC31" s="33">
        <v>7</v>
      </c>
      <c r="AD31" s="34">
        <v>1.7948717948717947E-2</v>
      </c>
      <c r="AE31" s="33">
        <v>4</v>
      </c>
      <c r="AF31" s="34">
        <v>2.0100502512562814E-2</v>
      </c>
      <c r="AG31" s="33">
        <v>8</v>
      </c>
      <c r="AH31" s="34">
        <v>2.1798365122615803E-2</v>
      </c>
      <c r="AI31" s="33">
        <v>9</v>
      </c>
      <c r="AJ31" s="34">
        <v>2.0454545454545454E-2</v>
      </c>
      <c r="AK31" s="33">
        <v>5</v>
      </c>
      <c r="AL31" s="34">
        <v>1.937984496124031E-2</v>
      </c>
      <c r="AM31" s="52">
        <v>4</v>
      </c>
      <c r="AN31" s="97">
        <v>1.6393442622950821E-2</v>
      </c>
      <c r="AO31" s="33">
        <v>10</v>
      </c>
      <c r="AP31" s="34">
        <v>2.5316455696202531E-2</v>
      </c>
      <c r="AQ31" s="33">
        <v>2</v>
      </c>
      <c r="AR31" s="34">
        <v>1.282051282051282E-2</v>
      </c>
      <c r="AS31" s="33">
        <v>8</v>
      </c>
      <c r="AT31" s="34">
        <v>2.5316455696202531E-2</v>
      </c>
      <c r="AU31" s="33">
        <v>5</v>
      </c>
      <c r="AV31" s="34">
        <v>1.4367816091954023E-2</v>
      </c>
      <c r="AW31" s="33">
        <v>3</v>
      </c>
      <c r="AX31" s="34">
        <v>1.1764705882352941E-2</v>
      </c>
      <c r="AZ31" s="33">
        <v>18</v>
      </c>
      <c r="BA31" s="34">
        <v>3.2300000000000002E-2</v>
      </c>
      <c r="BB31" s="33">
        <v>7</v>
      </c>
      <c r="BC31" s="34">
        <v>1.8469656992084433E-2</v>
      </c>
      <c r="BD31" s="33">
        <v>17</v>
      </c>
      <c r="BE31" s="34">
        <v>2.75E-2</v>
      </c>
    </row>
    <row r="32" spans="1:59" x14ac:dyDescent="0.2">
      <c r="A32" s="25" t="s">
        <v>46956</v>
      </c>
      <c r="C32" s="33"/>
      <c r="D32" s="34"/>
      <c r="E32" s="33">
        <v>1</v>
      </c>
      <c r="F32" s="34">
        <v>4.5454545454545452E-3</v>
      </c>
      <c r="G32" s="33">
        <v>1</v>
      </c>
      <c r="H32" s="34">
        <v>2.34192037470726E-3</v>
      </c>
      <c r="I32" s="72"/>
      <c r="J32" s="97"/>
      <c r="K32" s="33"/>
      <c r="L32" s="34"/>
      <c r="M32" s="33"/>
      <c r="N32" s="34"/>
      <c r="O32" s="33"/>
      <c r="P32" s="34"/>
      <c r="Q32" s="33"/>
      <c r="R32" s="34"/>
      <c r="S32" s="33"/>
      <c r="T32" s="34"/>
      <c r="U32" s="33">
        <v>1</v>
      </c>
      <c r="V32" s="34">
        <v>2.8490028490028491E-3</v>
      </c>
      <c r="W32" s="33"/>
      <c r="X32" s="34"/>
      <c r="Y32" s="33"/>
      <c r="Z32" s="34"/>
      <c r="AA32" s="33"/>
      <c r="AB32" s="34"/>
      <c r="AC32" s="33"/>
      <c r="AD32" s="34"/>
      <c r="AE32" s="33"/>
      <c r="AF32" s="34"/>
      <c r="AG32" s="33"/>
      <c r="AH32" s="34"/>
      <c r="AI32" s="33"/>
      <c r="AJ32" s="34"/>
      <c r="AK32" s="33">
        <v>2</v>
      </c>
      <c r="AL32" s="34">
        <v>7.7519379844961239E-3</v>
      </c>
      <c r="AM32" s="52"/>
      <c r="AN32" s="97"/>
      <c r="AO32" s="33"/>
      <c r="AP32" s="34"/>
      <c r="AQ32" s="33"/>
      <c r="AR32" s="34"/>
      <c r="AS32" s="33"/>
      <c r="AT32" s="34"/>
      <c r="AU32" s="33"/>
      <c r="AV32" s="34"/>
      <c r="AW32" s="33">
        <v>1</v>
      </c>
      <c r="AX32" s="34">
        <v>3.9215686274509803E-3</v>
      </c>
      <c r="AZ32" s="33">
        <v>3</v>
      </c>
      <c r="BA32" s="34">
        <v>5.4000000000000003E-3</v>
      </c>
      <c r="BB32" s="33"/>
      <c r="BC32" s="34"/>
      <c r="BD32" s="33">
        <v>3</v>
      </c>
      <c r="BE32" s="34">
        <v>4.7999999999999996E-3</v>
      </c>
    </row>
    <row r="33" spans="1:58" s="3" customFormat="1" ht="17" thickBot="1" x14ac:dyDescent="0.25">
      <c r="A33" s="27" t="s">
        <v>46941</v>
      </c>
      <c r="B33" s="30"/>
      <c r="C33" s="35">
        <f>SUM(C25:C31)</f>
        <v>97</v>
      </c>
      <c r="D33" s="36">
        <f>SUM(D25:D31)</f>
        <v>0.21610000000000004</v>
      </c>
      <c r="E33" s="35">
        <f t="shared" ref="E33:X33" si="4">SUM(E25:E32)</f>
        <v>54</v>
      </c>
      <c r="F33" s="47">
        <f t="shared" si="4"/>
        <v>0.24545454545454548</v>
      </c>
      <c r="G33" s="35">
        <f t="shared" si="4"/>
        <v>83</v>
      </c>
      <c r="H33" s="36">
        <f t="shared" si="4"/>
        <v>0.1943793911007026</v>
      </c>
      <c r="I33" s="101">
        <v>49</v>
      </c>
      <c r="J33" s="98">
        <v>0.16498316498316501</v>
      </c>
      <c r="K33" s="35">
        <f t="shared" si="4"/>
        <v>51</v>
      </c>
      <c r="L33" s="36">
        <f t="shared" si="4"/>
        <v>0.2207792207792208</v>
      </c>
      <c r="M33" s="35">
        <f t="shared" si="4"/>
        <v>85</v>
      </c>
      <c r="N33" s="36">
        <f t="shared" si="4"/>
        <v>0.20481927710843373</v>
      </c>
      <c r="O33" s="35">
        <v>16</v>
      </c>
      <c r="P33" s="36">
        <v>0.15238095238095239</v>
      </c>
      <c r="Q33" s="35">
        <f t="shared" si="4"/>
        <v>18</v>
      </c>
      <c r="R33" s="36">
        <f t="shared" si="4"/>
        <v>0.16216216216216217</v>
      </c>
      <c r="S33" s="35">
        <f t="shared" si="4"/>
        <v>79</v>
      </c>
      <c r="T33" s="36">
        <f t="shared" si="4"/>
        <v>0.19506172839506172</v>
      </c>
      <c r="U33" s="35">
        <f t="shared" si="4"/>
        <v>61</v>
      </c>
      <c r="V33" s="36">
        <f t="shared" si="4"/>
        <v>0.17378917378917383</v>
      </c>
      <c r="W33" s="35">
        <f t="shared" si="4"/>
        <v>66</v>
      </c>
      <c r="X33" s="36">
        <f t="shared" si="4"/>
        <v>0.21498371335504884</v>
      </c>
      <c r="Y33" s="35">
        <f>SUM(Y25:Y32)</f>
        <v>70</v>
      </c>
      <c r="Z33" s="36">
        <f>SUM(Z25:Z32)</f>
        <v>0.17857142857142858</v>
      </c>
      <c r="AA33" s="35">
        <f>SUM(AA25:AA32)</f>
        <v>65</v>
      </c>
      <c r="AB33" s="36">
        <f>SUM(AB25:AB32)</f>
        <v>0.18950437317784255</v>
      </c>
      <c r="AC33" s="35">
        <v>73</v>
      </c>
      <c r="AD33" s="36">
        <v>0.18717948717948718</v>
      </c>
      <c r="AE33" s="35">
        <f>SUM(AE25:AE32)</f>
        <v>41</v>
      </c>
      <c r="AF33" s="36">
        <f>SUM(AF25:AF32)</f>
        <v>0.20603015075376882</v>
      </c>
      <c r="AG33" s="35">
        <f>SUM(AG25:AG32)</f>
        <v>79</v>
      </c>
      <c r="AH33" s="36">
        <f>SUM(AH25:AH32)</f>
        <v>0.21525885558583105</v>
      </c>
      <c r="AI33" s="35">
        <v>83</v>
      </c>
      <c r="AJ33" s="36">
        <v>0.18863636363636363</v>
      </c>
      <c r="AK33" s="35">
        <f t="shared" ref="AK33:AP33" si="5">SUM(AK25:AK32)</f>
        <v>55</v>
      </c>
      <c r="AL33" s="47">
        <f t="shared" si="5"/>
        <v>0.2131782945736434</v>
      </c>
      <c r="AM33" s="95">
        <v>49</v>
      </c>
      <c r="AN33" s="98">
        <v>0.20081967213114754</v>
      </c>
      <c r="AO33" s="35">
        <f t="shared" si="5"/>
        <v>85</v>
      </c>
      <c r="AP33" s="36">
        <f t="shared" si="5"/>
        <v>0.21518987341772153</v>
      </c>
      <c r="AQ33" s="35">
        <f>SUM(AQ25:AQ32)</f>
        <v>21</v>
      </c>
      <c r="AR33" s="36">
        <f>SUM(AR25:AR32)</f>
        <v>0.13461538461538461</v>
      </c>
      <c r="AS33" s="35">
        <v>54</v>
      </c>
      <c r="AT33" s="36">
        <v>0.17088607594936708</v>
      </c>
      <c r="AU33" s="35">
        <v>52</v>
      </c>
      <c r="AV33" s="36">
        <v>0.14942528735632185</v>
      </c>
      <c r="AW33" s="35">
        <f>SUM(AW25:AW32)</f>
        <v>47</v>
      </c>
      <c r="AX33" s="36">
        <f>SUM(AX25:AX32)</f>
        <v>0.18431372549019609</v>
      </c>
      <c r="AY33" s="30"/>
      <c r="AZ33" s="35">
        <f>SUM(AZ25:AZ32)</f>
        <v>155</v>
      </c>
      <c r="BA33" s="36">
        <f>SUM(BA25:BA32)</f>
        <v>0.27829999999999999</v>
      </c>
      <c r="BB33" s="35">
        <f>SUM(BB25:BB31)</f>
        <v>77</v>
      </c>
      <c r="BC33" s="36">
        <f>SUM(BC25:BC31)</f>
        <v>0.20316622691292877</v>
      </c>
      <c r="BD33" s="35">
        <f>SUM(BD25:BD32)</f>
        <v>148</v>
      </c>
      <c r="BE33" s="36">
        <f>SUM(BE25:BE32)</f>
        <v>0.23899999999999999</v>
      </c>
      <c r="BF33" s="30"/>
    </row>
    <row r="34" spans="1:58" ht="17" thickBot="1" x14ac:dyDescent="0.25">
      <c r="A34" s="23" t="s">
        <v>46957</v>
      </c>
      <c r="C34" s="37"/>
      <c r="D34" s="38"/>
      <c r="E34" s="37"/>
      <c r="F34" s="38"/>
      <c r="G34" s="37"/>
      <c r="H34" s="38"/>
      <c r="I34" s="102"/>
      <c r="J34" s="99"/>
      <c r="K34" s="37"/>
      <c r="L34" s="38"/>
      <c r="M34" s="37"/>
      <c r="N34" s="38"/>
      <c r="O34" s="37"/>
      <c r="P34" s="38"/>
      <c r="Q34" s="37"/>
      <c r="R34" s="38"/>
      <c r="S34" s="37"/>
      <c r="T34" s="38"/>
      <c r="U34" s="37"/>
      <c r="V34" s="38"/>
      <c r="W34" s="37"/>
      <c r="X34" s="38"/>
      <c r="Y34" s="37"/>
      <c r="Z34" s="38"/>
      <c r="AA34" s="37"/>
      <c r="AB34" s="38"/>
      <c r="AC34" s="37"/>
      <c r="AD34" s="38"/>
      <c r="AE34" s="37"/>
      <c r="AF34" s="38"/>
      <c r="AG34" s="37"/>
      <c r="AH34" s="38"/>
      <c r="AI34" s="37"/>
      <c r="AJ34" s="38"/>
      <c r="AK34" s="37"/>
      <c r="AL34" s="38"/>
      <c r="AM34" s="96"/>
      <c r="AN34" s="99"/>
      <c r="AO34" s="37"/>
      <c r="AP34" s="38"/>
      <c r="AQ34" s="37"/>
      <c r="AR34" s="38"/>
      <c r="AS34" s="37"/>
      <c r="AT34" s="38"/>
      <c r="AU34" s="37"/>
      <c r="AV34" s="38"/>
      <c r="AW34" s="37"/>
      <c r="AX34" s="38"/>
      <c r="AY34" s="29"/>
      <c r="AZ34" s="37"/>
      <c r="BA34" s="38"/>
      <c r="BB34" s="37"/>
      <c r="BC34" s="38"/>
      <c r="BD34" s="37"/>
      <c r="BE34" s="38"/>
    </row>
    <row r="35" spans="1:58" x14ac:dyDescent="0.2">
      <c r="A35" s="41" t="s">
        <v>46958</v>
      </c>
      <c r="C35" s="39">
        <v>20</v>
      </c>
      <c r="D35" s="40">
        <v>4.2500000000000003E-2</v>
      </c>
      <c r="E35" s="39">
        <v>28</v>
      </c>
      <c r="F35" s="40">
        <v>0.12727272727272726</v>
      </c>
      <c r="G35" s="39">
        <v>32</v>
      </c>
      <c r="H35" s="40">
        <v>7.4941451990632318E-2</v>
      </c>
      <c r="I35" s="103">
        <v>30</v>
      </c>
      <c r="J35" s="100">
        <v>0.10101010101010101</v>
      </c>
      <c r="K35" s="39">
        <v>27</v>
      </c>
      <c r="L35" s="40">
        <v>0.11688311688311688</v>
      </c>
      <c r="M35" s="39">
        <v>36</v>
      </c>
      <c r="N35" s="40">
        <v>8.6746987951807228E-2</v>
      </c>
      <c r="O35" s="39">
        <v>9</v>
      </c>
      <c r="P35" s="40">
        <v>8.5714285714285715E-2</v>
      </c>
      <c r="Q35" s="39">
        <v>9</v>
      </c>
      <c r="R35" s="40">
        <v>8.1081081081081086E-2</v>
      </c>
      <c r="S35" s="39">
        <v>50</v>
      </c>
      <c r="T35" s="40">
        <v>0.12345679012345678</v>
      </c>
      <c r="U35" s="39">
        <v>45</v>
      </c>
      <c r="V35" s="40">
        <v>0.12820512820512819</v>
      </c>
      <c r="W35" s="39">
        <v>31</v>
      </c>
      <c r="X35" s="40">
        <v>0.10097719869706841</v>
      </c>
      <c r="Y35" s="39">
        <v>70</v>
      </c>
      <c r="Z35" s="40">
        <v>0.17857142857142858</v>
      </c>
      <c r="AA35" s="39">
        <v>63</v>
      </c>
      <c r="AB35" s="40">
        <v>0.18367346938775511</v>
      </c>
      <c r="AC35" s="39">
        <v>70</v>
      </c>
      <c r="AD35" s="40">
        <v>0.17948717948717949</v>
      </c>
      <c r="AE35" s="39">
        <v>42</v>
      </c>
      <c r="AF35" s="40">
        <v>0.21105527638190955</v>
      </c>
      <c r="AG35" s="39">
        <v>67</v>
      </c>
      <c r="AH35" s="40">
        <v>0.18256130790190736</v>
      </c>
      <c r="AI35" s="39">
        <v>77</v>
      </c>
      <c r="AJ35" s="40">
        <v>0.17499999999999999</v>
      </c>
      <c r="AK35" s="39">
        <v>31</v>
      </c>
      <c r="AL35" s="40">
        <v>0.12015503875968993</v>
      </c>
      <c r="AM35" s="73">
        <v>12</v>
      </c>
      <c r="AN35" s="100">
        <v>4.9180327868852458E-2</v>
      </c>
      <c r="AO35" s="39">
        <v>25</v>
      </c>
      <c r="AP35" s="40">
        <v>6.3291139240506333E-2</v>
      </c>
      <c r="AQ35" s="39">
        <v>27</v>
      </c>
      <c r="AR35" s="40">
        <v>0.17307692307692307</v>
      </c>
      <c r="AS35" s="39">
        <v>65</v>
      </c>
      <c r="AT35" s="40">
        <v>0.20569620253164558</v>
      </c>
      <c r="AU35" s="39">
        <v>65</v>
      </c>
      <c r="AV35" s="40">
        <v>0.18678160919540229</v>
      </c>
      <c r="AW35" s="39">
        <v>23</v>
      </c>
      <c r="AX35" s="40">
        <v>9.0196078431372548E-2</v>
      </c>
      <c r="AZ35" s="39">
        <v>30</v>
      </c>
      <c r="BA35" s="40">
        <v>5.3899999999999997E-2</v>
      </c>
      <c r="BB35" s="39">
        <v>42</v>
      </c>
      <c r="BC35" s="40">
        <v>0.11081794195250659</v>
      </c>
      <c r="BD35" s="39">
        <v>32</v>
      </c>
      <c r="BE35" s="40">
        <v>5.1699999999999996E-2</v>
      </c>
    </row>
    <row r="36" spans="1:58" x14ac:dyDescent="0.2">
      <c r="AT36" s="2"/>
      <c r="AV36" s="2"/>
      <c r="BC36" s="2"/>
    </row>
    <row r="40" spans="1:58" x14ac:dyDescent="0.2">
      <c r="C40" s="48"/>
      <c r="E40" s="48"/>
      <c r="G40" s="2"/>
      <c r="O40" s="2"/>
      <c r="BB40" s="2"/>
    </row>
    <row r="41" spans="1:58" x14ac:dyDescent="0.2">
      <c r="C41" s="2"/>
      <c r="E41" s="2"/>
      <c r="G41" s="2"/>
      <c r="O41" s="2"/>
    </row>
    <row r="42" spans="1:58" x14ac:dyDescent="0.2">
      <c r="C42" s="104"/>
      <c r="E42" s="2"/>
      <c r="G42" s="2"/>
      <c r="O42" s="2"/>
    </row>
    <row r="43" spans="1:58" x14ac:dyDescent="0.2">
      <c r="C43" s="2"/>
      <c r="E43" s="2"/>
      <c r="G43" s="2"/>
    </row>
    <row r="44" spans="1:58" x14ac:dyDescent="0.2">
      <c r="C44" s="2"/>
      <c r="E44" s="2"/>
      <c r="G44" s="2"/>
    </row>
    <row r="45" spans="1:58" x14ac:dyDescent="0.2">
      <c r="C45" s="2"/>
      <c r="E45" s="2"/>
    </row>
    <row r="46" spans="1:58" x14ac:dyDescent="0.2">
      <c r="C46" s="2"/>
      <c r="E46" s="2"/>
    </row>
    <row r="47" spans="1:58" x14ac:dyDescent="0.2">
      <c r="C47" s="2"/>
      <c r="E47" s="2"/>
    </row>
    <row r="48" spans="1:58" x14ac:dyDescent="0.2">
      <c r="C48" s="2"/>
      <c r="E48" s="2"/>
    </row>
    <row r="49" spans="1:5" x14ac:dyDescent="0.2">
      <c r="C49" s="2"/>
      <c r="E49" s="2"/>
    </row>
    <row r="50" spans="1:5" x14ac:dyDescent="0.2">
      <c r="C50" s="105"/>
      <c r="E50" s="2"/>
    </row>
    <row r="51" spans="1:5" x14ac:dyDescent="0.2">
      <c r="C51" s="2"/>
      <c r="E51" s="2"/>
    </row>
    <row r="52" spans="1:5" x14ac:dyDescent="0.2">
      <c r="C52" s="2"/>
      <c r="E52" s="2"/>
    </row>
    <row r="53" spans="1:5" x14ac:dyDescent="0.2">
      <c r="C53" s="2"/>
    </row>
    <row r="54" spans="1:5" x14ac:dyDescent="0.2">
      <c r="C54" s="2"/>
    </row>
    <row r="55" spans="1:5" x14ac:dyDescent="0.2">
      <c r="C55" s="2"/>
    </row>
    <row r="56" spans="1:5" x14ac:dyDescent="0.2">
      <c r="C56" s="105"/>
    </row>
    <row r="58" spans="1:5" x14ac:dyDescent="0.2">
      <c r="C58" s="2"/>
    </row>
    <row r="59" spans="1:5" x14ac:dyDescent="0.2">
      <c r="C59" s="2"/>
    </row>
    <row r="60" spans="1:5" x14ac:dyDescent="0.2">
      <c r="C60" s="2"/>
    </row>
    <row r="61" spans="1:5" x14ac:dyDescent="0.2">
      <c r="C61" s="2"/>
    </row>
    <row r="62" spans="1:5" x14ac:dyDescent="0.2">
      <c r="A62" s="24"/>
      <c r="C62" s="2"/>
    </row>
    <row r="63" spans="1:5" x14ac:dyDescent="0.2">
      <c r="A63" s="24"/>
      <c r="C63" s="2"/>
    </row>
    <row r="64" spans="1:5" x14ac:dyDescent="0.2">
      <c r="A64" s="24"/>
      <c r="C64" s="2"/>
    </row>
    <row r="65" spans="1:3" x14ac:dyDescent="0.2">
      <c r="A65" s="27"/>
      <c r="C65" s="105"/>
    </row>
  </sheetData>
  <mergeCells count="35">
    <mergeCell ref="O3:P3"/>
    <mergeCell ref="AZ2:BE2"/>
    <mergeCell ref="AM2:AN2"/>
    <mergeCell ref="AQ3:AR3"/>
    <mergeCell ref="AA3:AB3"/>
    <mergeCell ref="AC3:AD3"/>
    <mergeCell ref="AE3:AF3"/>
    <mergeCell ref="AG3:AH3"/>
    <mergeCell ref="AK3:AL3"/>
    <mergeCell ref="AO3:AP3"/>
    <mergeCell ref="AI3:AJ3"/>
    <mergeCell ref="AM3:AN3"/>
    <mergeCell ref="BD3:BE3"/>
    <mergeCell ref="U3:V3"/>
    <mergeCell ref="E3:F3"/>
    <mergeCell ref="G3:H3"/>
    <mergeCell ref="K3:L3"/>
    <mergeCell ref="C3:D3"/>
    <mergeCell ref="I3:J3"/>
    <mergeCell ref="A1:A2"/>
    <mergeCell ref="AZ1:BE1"/>
    <mergeCell ref="AS3:AT3"/>
    <mergeCell ref="AU3:AV3"/>
    <mergeCell ref="AZ3:BA3"/>
    <mergeCell ref="BB3:BC3"/>
    <mergeCell ref="AW3:AX3"/>
    <mergeCell ref="AW2:AX2"/>
    <mergeCell ref="AO2:AU2"/>
    <mergeCell ref="C1:AX1"/>
    <mergeCell ref="W3:X3"/>
    <mergeCell ref="C2:AL2"/>
    <mergeCell ref="M3:N3"/>
    <mergeCell ref="Y3:Z3"/>
    <mergeCell ref="Q3:R3"/>
    <mergeCell ref="S3:T3"/>
  </mergeCells>
  <pageMargins left="0.75" right="0.75" top="1" bottom="1" header="0.5" footer="0.5"/>
  <pageSetup orientation="portrait" horizontalDpi="4294967292" verticalDpi="4294967292"/>
  <ignoredErrors>
    <ignoredError sqref="AZ16:BA16" emptyCellReferenc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210"/>
  <sheetViews>
    <sheetView workbookViewId="0"/>
  </sheetViews>
  <sheetFormatPr baseColWidth="10" defaultRowHeight="16" x14ac:dyDescent="0.2"/>
  <cols>
    <col min="2" max="2" width="14.5" bestFit="1" customWidth="1"/>
    <col min="4" max="4" width="13.6640625" bestFit="1" customWidth="1"/>
    <col min="5" max="5" width="14.1640625" bestFit="1" customWidth="1"/>
    <col min="10" max="10" width="22.33203125" customWidth="1"/>
    <col min="11" max="11" width="10.83203125" style="146"/>
    <col min="12" max="12" width="73.5" customWidth="1"/>
  </cols>
  <sheetData>
    <row r="1" spans="1:13" ht="17" thickBot="1" x14ac:dyDescent="0.25">
      <c r="A1" t="s">
        <v>50262</v>
      </c>
    </row>
    <row r="2" spans="1:13" s="149" customFormat="1" ht="17" thickBot="1" x14ac:dyDescent="0.25">
      <c r="A2" s="148" t="s">
        <v>47032</v>
      </c>
      <c r="B2" s="149" t="s">
        <v>47807</v>
      </c>
      <c r="C2" s="149" t="s">
        <v>47033</v>
      </c>
      <c r="D2" s="149" t="s">
        <v>47034</v>
      </c>
      <c r="E2" s="149" t="s">
        <v>47035</v>
      </c>
      <c r="F2" s="149" t="s">
        <v>47808</v>
      </c>
      <c r="G2" s="149" t="s">
        <v>47809</v>
      </c>
      <c r="H2" s="149" t="s">
        <v>47810</v>
      </c>
      <c r="I2" s="149" t="s">
        <v>47811</v>
      </c>
      <c r="J2" s="149" t="s">
        <v>47812</v>
      </c>
      <c r="K2" s="147" t="s">
        <v>47813</v>
      </c>
      <c r="L2" s="149" t="s">
        <v>47814</v>
      </c>
      <c r="M2" s="149" t="s">
        <v>47036</v>
      </c>
    </row>
    <row r="3" spans="1:13" x14ac:dyDescent="0.2">
      <c r="A3">
        <v>1</v>
      </c>
      <c r="B3" t="s">
        <v>47815</v>
      </c>
      <c r="C3" t="s">
        <v>47037</v>
      </c>
      <c r="D3" t="s">
        <v>47468</v>
      </c>
      <c r="E3">
        <v>792</v>
      </c>
      <c r="F3">
        <v>8</v>
      </c>
      <c r="G3">
        <v>15</v>
      </c>
      <c r="H3">
        <v>2</v>
      </c>
      <c r="I3">
        <v>0</v>
      </c>
      <c r="J3" t="s">
        <v>47816</v>
      </c>
      <c r="K3" s="146" t="s">
        <v>47045</v>
      </c>
      <c r="L3" t="s">
        <v>47817</v>
      </c>
      <c r="M3" t="s">
        <v>47818</v>
      </c>
    </row>
    <row r="4" spans="1:13" x14ac:dyDescent="0.2">
      <c r="A4">
        <v>2</v>
      </c>
      <c r="B4" t="s">
        <v>47815</v>
      </c>
      <c r="C4" t="s">
        <v>47037</v>
      </c>
      <c r="D4" t="s">
        <v>47720</v>
      </c>
      <c r="E4">
        <v>269</v>
      </c>
      <c r="F4">
        <v>8</v>
      </c>
      <c r="G4">
        <v>15</v>
      </c>
      <c r="H4">
        <v>2</v>
      </c>
      <c r="I4">
        <v>0</v>
      </c>
      <c r="J4" t="s">
        <v>47819</v>
      </c>
      <c r="K4" s="146" t="s">
        <v>47045</v>
      </c>
      <c r="L4" t="s">
        <v>47820</v>
      </c>
      <c r="M4" t="s">
        <v>47821</v>
      </c>
    </row>
    <row r="5" spans="1:13" x14ac:dyDescent="0.2">
      <c r="A5">
        <v>3</v>
      </c>
      <c r="B5" t="s">
        <v>47815</v>
      </c>
      <c r="C5" t="s">
        <v>47037</v>
      </c>
      <c r="D5" t="s">
        <v>47720</v>
      </c>
      <c r="E5">
        <v>270</v>
      </c>
      <c r="F5">
        <v>8</v>
      </c>
      <c r="G5">
        <v>15</v>
      </c>
      <c r="H5">
        <v>2</v>
      </c>
      <c r="I5">
        <v>0</v>
      </c>
      <c r="J5" t="s">
        <v>47816</v>
      </c>
      <c r="K5" s="146" t="s">
        <v>47045</v>
      </c>
      <c r="L5" t="s">
        <v>47817</v>
      </c>
      <c r="M5" t="s">
        <v>47822</v>
      </c>
    </row>
    <row r="6" spans="1:13" x14ac:dyDescent="0.2">
      <c r="A6">
        <v>4</v>
      </c>
      <c r="B6" t="s">
        <v>47815</v>
      </c>
      <c r="C6" t="s">
        <v>47037</v>
      </c>
      <c r="D6" t="s">
        <v>47467</v>
      </c>
      <c r="E6">
        <v>788</v>
      </c>
      <c r="F6">
        <v>8</v>
      </c>
      <c r="G6">
        <v>15</v>
      </c>
      <c r="H6">
        <v>2</v>
      </c>
      <c r="I6">
        <v>0</v>
      </c>
      <c r="J6" t="s">
        <v>47816</v>
      </c>
      <c r="K6" s="146" t="s">
        <v>47045</v>
      </c>
      <c r="L6" t="s">
        <v>47817</v>
      </c>
      <c r="M6" t="s">
        <v>47823</v>
      </c>
    </row>
    <row r="7" spans="1:13" x14ac:dyDescent="0.2">
      <c r="A7">
        <v>5</v>
      </c>
      <c r="B7" t="s">
        <v>47815</v>
      </c>
      <c r="C7" t="s">
        <v>47037</v>
      </c>
      <c r="D7" t="s">
        <v>47467</v>
      </c>
      <c r="E7">
        <v>750</v>
      </c>
      <c r="F7">
        <v>8</v>
      </c>
      <c r="G7">
        <v>15</v>
      </c>
      <c r="H7">
        <v>2</v>
      </c>
      <c r="I7">
        <v>0</v>
      </c>
      <c r="J7" t="s">
        <v>47816</v>
      </c>
      <c r="K7" s="146" t="s">
        <v>47045</v>
      </c>
      <c r="L7" t="s">
        <v>47817</v>
      </c>
      <c r="M7" t="s">
        <v>47824</v>
      </c>
    </row>
    <row r="8" spans="1:13" x14ac:dyDescent="0.2">
      <c r="A8">
        <v>6</v>
      </c>
      <c r="B8" t="s">
        <v>47815</v>
      </c>
      <c r="C8" t="s">
        <v>47037</v>
      </c>
      <c r="D8" t="s">
        <v>47721</v>
      </c>
      <c r="E8">
        <v>288</v>
      </c>
      <c r="F8">
        <v>8</v>
      </c>
      <c r="G8">
        <v>15</v>
      </c>
      <c r="H8">
        <v>2</v>
      </c>
      <c r="I8">
        <v>0</v>
      </c>
      <c r="J8" t="s">
        <v>47819</v>
      </c>
      <c r="K8" s="146" t="s">
        <v>47045</v>
      </c>
      <c r="L8" t="s">
        <v>47820</v>
      </c>
      <c r="M8" t="s">
        <v>47825</v>
      </c>
    </row>
    <row r="9" spans="1:13" x14ac:dyDescent="0.2">
      <c r="A9">
        <v>7</v>
      </c>
      <c r="B9" t="s">
        <v>47815</v>
      </c>
      <c r="C9" t="s">
        <v>47037</v>
      </c>
      <c r="D9" t="s">
        <v>47721</v>
      </c>
      <c r="E9">
        <v>287</v>
      </c>
      <c r="F9">
        <v>8</v>
      </c>
      <c r="G9">
        <v>15</v>
      </c>
      <c r="H9">
        <v>2</v>
      </c>
      <c r="I9">
        <v>0</v>
      </c>
      <c r="J9" t="s">
        <v>47826</v>
      </c>
      <c r="K9" s="146" t="s">
        <v>47045</v>
      </c>
      <c r="L9" t="s">
        <v>47817</v>
      </c>
      <c r="M9" t="s">
        <v>47827</v>
      </c>
    </row>
    <row r="10" spans="1:13" x14ac:dyDescent="0.2">
      <c r="A10">
        <v>8</v>
      </c>
      <c r="B10" t="s">
        <v>47815</v>
      </c>
      <c r="C10" t="s">
        <v>47037</v>
      </c>
      <c r="D10" t="s">
        <v>47465</v>
      </c>
      <c r="E10">
        <v>347</v>
      </c>
      <c r="F10">
        <v>8</v>
      </c>
      <c r="G10">
        <v>15</v>
      </c>
      <c r="H10">
        <v>2</v>
      </c>
      <c r="I10">
        <v>0</v>
      </c>
      <c r="J10" t="s">
        <v>47828</v>
      </c>
      <c r="K10" s="146" t="s">
        <v>47045</v>
      </c>
      <c r="L10" t="s">
        <v>47820</v>
      </c>
      <c r="M10" t="s">
        <v>47829</v>
      </c>
    </row>
    <row r="11" spans="1:13" x14ac:dyDescent="0.2">
      <c r="A11">
        <v>9</v>
      </c>
      <c r="B11" t="s">
        <v>47815</v>
      </c>
      <c r="C11" t="s">
        <v>47037</v>
      </c>
      <c r="D11" t="s">
        <v>47465</v>
      </c>
      <c r="E11">
        <v>346</v>
      </c>
      <c r="F11">
        <v>8</v>
      </c>
      <c r="G11">
        <v>15</v>
      </c>
      <c r="H11">
        <v>2</v>
      </c>
      <c r="I11">
        <v>0</v>
      </c>
      <c r="J11" t="s">
        <v>47816</v>
      </c>
      <c r="K11" s="146" t="s">
        <v>47045</v>
      </c>
      <c r="L11" t="s">
        <v>47817</v>
      </c>
      <c r="M11" t="s">
        <v>47830</v>
      </c>
    </row>
    <row r="12" spans="1:13" x14ac:dyDescent="0.2">
      <c r="A12">
        <v>10</v>
      </c>
      <c r="B12" t="s">
        <v>47815</v>
      </c>
      <c r="C12" t="s">
        <v>47037</v>
      </c>
      <c r="D12" t="s">
        <v>47466</v>
      </c>
      <c r="E12">
        <v>491</v>
      </c>
      <c r="F12">
        <v>8</v>
      </c>
      <c r="G12">
        <v>15</v>
      </c>
      <c r="H12">
        <v>2</v>
      </c>
      <c r="I12">
        <v>0</v>
      </c>
      <c r="J12" t="s">
        <v>47819</v>
      </c>
      <c r="K12" s="146" t="s">
        <v>47045</v>
      </c>
      <c r="L12" t="s">
        <v>47820</v>
      </c>
      <c r="M12" t="s">
        <v>47831</v>
      </c>
    </row>
    <row r="13" spans="1:13" x14ac:dyDescent="0.2">
      <c r="A13">
        <v>11</v>
      </c>
      <c r="B13" t="s">
        <v>47815</v>
      </c>
      <c r="C13" t="s">
        <v>47037</v>
      </c>
      <c r="D13" t="s">
        <v>47466</v>
      </c>
      <c r="E13">
        <v>490</v>
      </c>
      <c r="F13">
        <v>8</v>
      </c>
      <c r="G13">
        <v>15</v>
      </c>
      <c r="H13">
        <v>2</v>
      </c>
      <c r="I13">
        <v>0</v>
      </c>
      <c r="J13" t="s">
        <v>47826</v>
      </c>
      <c r="K13" s="146" t="s">
        <v>47045</v>
      </c>
      <c r="L13" t="s">
        <v>47817</v>
      </c>
      <c r="M13" t="s">
        <v>47832</v>
      </c>
    </row>
    <row r="14" spans="1:13" x14ac:dyDescent="0.2">
      <c r="A14">
        <v>12</v>
      </c>
      <c r="B14" t="s">
        <v>47815</v>
      </c>
      <c r="C14" t="s">
        <v>47037</v>
      </c>
      <c r="D14" t="s">
        <v>47833</v>
      </c>
      <c r="E14">
        <v>9</v>
      </c>
      <c r="F14">
        <v>8</v>
      </c>
      <c r="G14">
        <v>15</v>
      </c>
      <c r="H14">
        <v>2</v>
      </c>
      <c r="I14">
        <v>0</v>
      </c>
      <c r="J14" t="s">
        <v>47819</v>
      </c>
      <c r="K14" s="146" t="s">
        <v>47045</v>
      </c>
      <c r="L14" t="s">
        <v>47820</v>
      </c>
      <c r="M14" t="s">
        <v>47834</v>
      </c>
    </row>
    <row r="15" spans="1:13" x14ac:dyDescent="0.2">
      <c r="A15">
        <v>13</v>
      </c>
      <c r="B15" t="s">
        <v>47815</v>
      </c>
      <c r="C15" t="s">
        <v>47037</v>
      </c>
      <c r="D15" t="s">
        <v>47833</v>
      </c>
      <c r="E15">
        <v>8</v>
      </c>
      <c r="F15">
        <v>8</v>
      </c>
      <c r="G15">
        <v>15</v>
      </c>
      <c r="H15">
        <v>2</v>
      </c>
      <c r="I15">
        <v>0</v>
      </c>
      <c r="J15" t="s">
        <v>47816</v>
      </c>
      <c r="K15" s="146" t="s">
        <v>47045</v>
      </c>
      <c r="L15" t="s">
        <v>47817</v>
      </c>
      <c r="M15" t="s">
        <v>47835</v>
      </c>
    </row>
    <row r="16" spans="1:13" x14ac:dyDescent="0.2">
      <c r="A16">
        <v>14</v>
      </c>
      <c r="B16" t="s">
        <v>47815</v>
      </c>
      <c r="C16" t="s">
        <v>47037</v>
      </c>
      <c r="D16" t="s">
        <v>47039</v>
      </c>
      <c r="E16">
        <v>628</v>
      </c>
      <c r="F16">
        <v>8</v>
      </c>
      <c r="G16">
        <v>15</v>
      </c>
      <c r="H16">
        <v>2</v>
      </c>
      <c r="I16">
        <v>0</v>
      </c>
      <c r="J16" t="s">
        <v>47819</v>
      </c>
      <c r="K16" s="146" t="s">
        <v>47045</v>
      </c>
      <c r="L16" t="s">
        <v>47820</v>
      </c>
      <c r="M16" t="s">
        <v>47836</v>
      </c>
    </row>
    <row r="17" spans="1:13" x14ac:dyDescent="0.2">
      <c r="A17">
        <v>15</v>
      </c>
      <c r="B17" t="s">
        <v>47815</v>
      </c>
      <c r="C17" t="s">
        <v>47037</v>
      </c>
      <c r="D17" t="s">
        <v>47039</v>
      </c>
      <c r="E17">
        <v>629</v>
      </c>
      <c r="F17">
        <v>8</v>
      </c>
      <c r="G17">
        <v>15</v>
      </c>
      <c r="H17">
        <v>2</v>
      </c>
      <c r="I17">
        <v>0</v>
      </c>
      <c r="J17" t="s">
        <v>47826</v>
      </c>
      <c r="K17" s="146" t="s">
        <v>47045</v>
      </c>
      <c r="L17" t="s">
        <v>47817</v>
      </c>
      <c r="M17" t="s">
        <v>47837</v>
      </c>
    </row>
    <row r="18" spans="1:13" x14ac:dyDescent="0.2">
      <c r="A18">
        <v>16</v>
      </c>
      <c r="B18" t="s">
        <v>47838</v>
      </c>
      <c r="C18" t="s">
        <v>47037</v>
      </c>
      <c r="D18" t="s">
        <v>47468</v>
      </c>
      <c r="E18">
        <v>894</v>
      </c>
      <c r="F18">
        <v>6</v>
      </c>
      <c r="G18">
        <v>14</v>
      </c>
      <c r="H18">
        <v>4</v>
      </c>
      <c r="I18">
        <v>0</v>
      </c>
      <c r="J18" t="s">
        <v>47839</v>
      </c>
      <c r="K18" s="146" t="s">
        <v>47041</v>
      </c>
      <c r="L18" t="s">
        <v>47840</v>
      </c>
      <c r="M18" t="s">
        <v>47841</v>
      </c>
    </row>
    <row r="19" spans="1:13" x14ac:dyDescent="0.2">
      <c r="A19">
        <v>17</v>
      </c>
      <c r="B19" t="s">
        <v>47838</v>
      </c>
      <c r="C19" t="s">
        <v>47037</v>
      </c>
      <c r="D19" t="s">
        <v>47468</v>
      </c>
      <c r="E19">
        <v>567</v>
      </c>
      <c r="F19">
        <v>6</v>
      </c>
      <c r="G19">
        <v>14</v>
      </c>
      <c r="H19">
        <v>4</v>
      </c>
      <c r="I19">
        <v>0</v>
      </c>
      <c r="J19" t="s">
        <v>47839</v>
      </c>
      <c r="K19" s="146" t="s">
        <v>47041</v>
      </c>
      <c r="L19" t="s">
        <v>47840</v>
      </c>
      <c r="M19" t="s">
        <v>47842</v>
      </c>
    </row>
    <row r="20" spans="1:13" x14ac:dyDescent="0.2">
      <c r="A20">
        <v>18</v>
      </c>
      <c r="B20" t="s">
        <v>47838</v>
      </c>
      <c r="C20" t="s">
        <v>47037</v>
      </c>
      <c r="D20" t="s">
        <v>47720</v>
      </c>
      <c r="E20">
        <v>823</v>
      </c>
      <c r="F20">
        <v>6</v>
      </c>
      <c r="G20">
        <v>14</v>
      </c>
      <c r="H20">
        <v>4</v>
      </c>
      <c r="I20">
        <v>0</v>
      </c>
      <c r="J20" t="s">
        <v>47839</v>
      </c>
      <c r="K20" s="146" t="s">
        <v>47041</v>
      </c>
      <c r="L20" t="s">
        <v>47840</v>
      </c>
      <c r="M20" t="s">
        <v>47843</v>
      </c>
    </row>
    <row r="21" spans="1:13" x14ac:dyDescent="0.2">
      <c r="A21">
        <v>19</v>
      </c>
      <c r="B21" t="s">
        <v>47838</v>
      </c>
      <c r="C21" t="s">
        <v>47037</v>
      </c>
      <c r="D21" t="s">
        <v>47720</v>
      </c>
      <c r="E21">
        <v>830</v>
      </c>
      <c r="F21">
        <v>6</v>
      </c>
      <c r="G21">
        <v>14</v>
      </c>
      <c r="H21">
        <v>4</v>
      </c>
      <c r="I21">
        <v>0</v>
      </c>
      <c r="J21" t="s">
        <v>47839</v>
      </c>
      <c r="K21" s="146" t="s">
        <v>47041</v>
      </c>
      <c r="L21" t="s">
        <v>47840</v>
      </c>
      <c r="M21" t="s">
        <v>47844</v>
      </c>
    </row>
    <row r="22" spans="1:13" x14ac:dyDescent="0.2">
      <c r="A22">
        <v>20</v>
      </c>
      <c r="B22" t="s">
        <v>47838</v>
      </c>
      <c r="C22" t="s">
        <v>47037</v>
      </c>
      <c r="D22" t="s">
        <v>47467</v>
      </c>
      <c r="E22">
        <v>905</v>
      </c>
      <c r="F22">
        <v>6</v>
      </c>
      <c r="G22">
        <v>14</v>
      </c>
      <c r="H22">
        <v>4</v>
      </c>
      <c r="I22">
        <v>0</v>
      </c>
      <c r="J22" t="s">
        <v>47839</v>
      </c>
      <c r="K22" s="146" t="s">
        <v>47041</v>
      </c>
      <c r="L22" t="s">
        <v>47840</v>
      </c>
      <c r="M22" t="s">
        <v>47845</v>
      </c>
    </row>
    <row r="23" spans="1:13" x14ac:dyDescent="0.2">
      <c r="A23">
        <v>21</v>
      </c>
      <c r="B23" t="s">
        <v>47838</v>
      </c>
      <c r="C23" t="s">
        <v>47037</v>
      </c>
      <c r="D23" t="s">
        <v>47467</v>
      </c>
      <c r="E23">
        <v>241</v>
      </c>
      <c r="F23">
        <v>6</v>
      </c>
      <c r="G23">
        <v>14</v>
      </c>
      <c r="H23">
        <v>4</v>
      </c>
      <c r="I23">
        <v>0</v>
      </c>
      <c r="J23" t="s">
        <v>47839</v>
      </c>
      <c r="K23" s="146" t="s">
        <v>47041</v>
      </c>
      <c r="L23" t="s">
        <v>47840</v>
      </c>
      <c r="M23" t="s">
        <v>47846</v>
      </c>
    </row>
    <row r="24" spans="1:13" x14ac:dyDescent="0.2">
      <c r="A24">
        <v>22</v>
      </c>
      <c r="B24" t="s">
        <v>47838</v>
      </c>
      <c r="C24" t="s">
        <v>47037</v>
      </c>
      <c r="D24" t="s">
        <v>47467</v>
      </c>
      <c r="E24">
        <v>555</v>
      </c>
      <c r="F24">
        <v>6</v>
      </c>
      <c r="G24">
        <v>14</v>
      </c>
      <c r="H24">
        <v>4</v>
      </c>
      <c r="I24">
        <v>0</v>
      </c>
      <c r="J24" t="s">
        <v>47839</v>
      </c>
      <c r="K24" s="146" t="s">
        <v>47041</v>
      </c>
      <c r="L24" t="s">
        <v>47840</v>
      </c>
      <c r="M24" t="s">
        <v>47847</v>
      </c>
    </row>
    <row r="25" spans="1:13" x14ac:dyDescent="0.2">
      <c r="A25">
        <v>23</v>
      </c>
      <c r="B25" t="s">
        <v>47838</v>
      </c>
      <c r="C25" t="s">
        <v>47037</v>
      </c>
      <c r="D25" t="s">
        <v>47467</v>
      </c>
      <c r="E25">
        <v>778</v>
      </c>
      <c r="F25">
        <v>6</v>
      </c>
      <c r="G25">
        <v>14</v>
      </c>
      <c r="H25">
        <v>4</v>
      </c>
      <c r="I25">
        <v>0</v>
      </c>
      <c r="J25" t="s">
        <v>47839</v>
      </c>
      <c r="K25" s="146" t="s">
        <v>47041</v>
      </c>
      <c r="L25" t="s">
        <v>47840</v>
      </c>
      <c r="M25" t="s">
        <v>47848</v>
      </c>
    </row>
    <row r="26" spans="1:13" x14ac:dyDescent="0.2">
      <c r="A26">
        <v>24</v>
      </c>
      <c r="B26" t="s">
        <v>47838</v>
      </c>
      <c r="C26" t="s">
        <v>47037</v>
      </c>
      <c r="D26" t="s">
        <v>47721</v>
      </c>
      <c r="E26">
        <v>476</v>
      </c>
      <c r="F26">
        <v>6</v>
      </c>
      <c r="G26">
        <v>14</v>
      </c>
      <c r="H26">
        <v>4</v>
      </c>
      <c r="I26">
        <v>0</v>
      </c>
      <c r="J26" t="s">
        <v>47839</v>
      </c>
      <c r="K26" s="146" t="s">
        <v>47041</v>
      </c>
      <c r="L26" t="s">
        <v>47840</v>
      </c>
      <c r="M26" t="s">
        <v>47849</v>
      </c>
    </row>
    <row r="27" spans="1:13" x14ac:dyDescent="0.2">
      <c r="A27">
        <v>25</v>
      </c>
      <c r="B27" t="s">
        <v>47838</v>
      </c>
      <c r="C27" t="s">
        <v>47037</v>
      </c>
      <c r="D27" t="s">
        <v>47833</v>
      </c>
      <c r="E27">
        <v>129</v>
      </c>
      <c r="F27">
        <v>6</v>
      </c>
      <c r="G27">
        <v>14</v>
      </c>
      <c r="H27">
        <v>4</v>
      </c>
      <c r="I27">
        <v>0</v>
      </c>
      <c r="J27" t="s">
        <v>47839</v>
      </c>
      <c r="K27" s="146" t="s">
        <v>47041</v>
      </c>
      <c r="L27" t="s">
        <v>47840</v>
      </c>
      <c r="M27" t="s">
        <v>47850</v>
      </c>
    </row>
    <row r="28" spans="1:13" x14ac:dyDescent="0.2">
      <c r="A28">
        <v>26</v>
      </c>
      <c r="B28" t="s">
        <v>47838</v>
      </c>
      <c r="C28" t="s">
        <v>47037</v>
      </c>
      <c r="D28" t="s">
        <v>47833</v>
      </c>
      <c r="E28">
        <v>440</v>
      </c>
      <c r="F28">
        <v>6</v>
      </c>
      <c r="G28">
        <v>14</v>
      </c>
      <c r="H28">
        <v>4</v>
      </c>
      <c r="I28">
        <v>0</v>
      </c>
      <c r="J28" t="s">
        <v>47839</v>
      </c>
      <c r="K28" s="146" t="s">
        <v>47041</v>
      </c>
      <c r="L28" t="s">
        <v>47840</v>
      </c>
      <c r="M28" t="s">
        <v>47851</v>
      </c>
    </row>
    <row r="29" spans="1:13" x14ac:dyDescent="0.2">
      <c r="A29">
        <v>27</v>
      </c>
      <c r="B29" t="s">
        <v>47838</v>
      </c>
      <c r="C29" t="s">
        <v>47037</v>
      </c>
      <c r="D29" t="s">
        <v>47469</v>
      </c>
      <c r="E29">
        <v>564</v>
      </c>
      <c r="F29">
        <v>6</v>
      </c>
      <c r="G29">
        <v>14</v>
      </c>
      <c r="H29">
        <v>4</v>
      </c>
      <c r="I29">
        <v>0</v>
      </c>
      <c r="J29" t="s">
        <v>47839</v>
      </c>
      <c r="K29" s="146" t="s">
        <v>47041</v>
      </c>
      <c r="L29" t="s">
        <v>47840</v>
      </c>
      <c r="M29" t="s">
        <v>47843</v>
      </c>
    </row>
    <row r="30" spans="1:13" x14ac:dyDescent="0.2">
      <c r="A30">
        <v>28</v>
      </c>
      <c r="B30" t="s">
        <v>47838</v>
      </c>
      <c r="C30" t="s">
        <v>47037</v>
      </c>
      <c r="D30" t="s">
        <v>47469</v>
      </c>
      <c r="E30">
        <v>608</v>
      </c>
      <c r="F30">
        <v>6</v>
      </c>
      <c r="G30">
        <v>14</v>
      </c>
      <c r="H30">
        <v>4</v>
      </c>
      <c r="I30">
        <v>0</v>
      </c>
      <c r="J30" t="s">
        <v>47839</v>
      </c>
      <c r="K30" s="146" t="s">
        <v>47041</v>
      </c>
      <c r="L30" t="s">
        <v>47840</v>
      </c>
      <c r="M30" t="s">
        <v>47852</v>
      </c>
    </row>
    <row r="31" spans="1:13" x14ac:dyDescent="0.2">
      <c r="A31">
        <v>29</v>
      </c>
      <c r="B31" t="s">
        <v>47838</v>
      </c>
      <c r="C31" t="s">
        <v>47037</v>
      </c>
      <c r="D31" t="s">
        <v>47469</v>
      </c>
      <c r="E31">
        <v>374</v>
      </c>
      <c r="F31">
        <v>6</v>
      </c>
      <c r="G31">
        <v>14</v>
      </c>
      <c r="H31">
        <v>4</v>
      </c>
      <c r="I31">
        <v>0</v>
      </c>
      <c r="J31" t="s">
        <v>47839</v>
      </c>
      <c r="K31" s="146" t="s">
        <v>47041</v>
      </c>
      <c r="L31" t="s">
        <v>47840</v>
      </c>
      <c r="M31" t="s">
        <v>47853</v>
      </c>
    </row>
    <row r="32" spans="1:13" x14ac:dyDescent="0.2">
      <c r="A32">
        <v>30</v>
      </c>
      <c r="B32" t="s">
        <v>47854</v>
      </c>
      <c r="C32" t="s">
        <v>47037</v>
      </c>
      <c r="D32" t="s">
        <v>47468</v>
      </c>
      <c r="E32">
        <v>296</v>
      </c>
      <c r="F32">
        <v>8</v>
      </c>
      <c r="G32">
        <v>13</v>
      </c>
      <c r="H32">
        <v>2</v>
      </c>
      <c r="I32">
        <v>0</v>
      </c>
      <c r="J32" t="s">
        <v>47855</v>
      </c>
      <c r="K32" s="146" t="s">
        <v>47240</v>
      </c>
      <c r="L32" t="s">
        <v>47856</v>
      </c>
      <c r="M32" t="s">
        <v>47857</v>
      </c>
    </row>
    <row r="33" spans="1:13" x14ac:dyDescent="0.2">
      <c r="A33">
        <v>31</v>
      </c>
      <c r="B33" t="s">
        <v>47854</v>
      </c>
      <c r="C33" t="s">
        <v>47037</v>
      </c>
      <c r="D33" t="s">
        <v>47468</v>
      </c>
      <c r="E33">
        <v>225</v>
      </c>
      <c r="F33">
        <v>8</v>
      </c>
      <c r="G33">
        <v>13</v>
      </c>
      <c r="H33">
        <v>2</v>
      </c>
      <c r="I33">
        <v>0</v>
      </c>
      <c r="J33" t="s">
        <v>47855</v>
      </c>
      <c r="K33" s="146" t="s">
        <v>47240</v>
      </c>
      <c r="L33" t="s">
        <v>47856</v>
      </c>
      <c r="M33" t="s">
        <v>47858</v>
      </c>
    </row>
    <row r="34" spans="1:13" x14ac:dyDescent="0.2">
      <c r="A34">
        <v>32</v>
      </c>
      <c r="B34" t="s">
        <v>47854</v>
      </c>
      <c r="C34" t="s">
        <v>47037</v>
      </c>
      <c r="D34" t="s">
        <v>47720</v>
      </c>
      <c r="E34">
        <v>450</v>
      </c>
      <c r="F34">
        <v>8</v>
      </c>
      <c r="G34">
        <v>13</v>
      </c>
      <c r="H34">
        <v>2</v>
      </c>
      <c r="I34">
        <v>0</v>
      </c>
      <c r="J34" t="s">
        <v>47859</v>
      </c>
      <c r="K34" s="146" t="s">
        <v>47240</v>
      </c>
      <c r="L34" t="s">
        <v>47860</v>
      </c>
      <c r="M34" t="s">
        <v>47861</v>
      </c>
    </row>
    <row r="35" spans="1:13" x14ac:dyDescent="0.2">
      <c r="A35">
        <v>33</v>
      </c>
      <c r="B35" t="s">
        <v>47854</v>
      </c>
      <c r="C35" t="s">
        <v>47037</v>
      </c>
      <c r="D35" t="s">
        <v>47467</v>
      </c>
      <c r="E35">
        <v>44</v>
      </c>
      <c r="F35">
        <v>8</v>
      </c>
      <c r="G35">
        <v>13</v>
      </c>
      <c r="H35">
        <v>2</v>
      </c>
      <c r="I35">
        <v>0</v>
      </c>
      <c r="J35" t="s">
        <v>47855</v>
      </c>
      <c r="K35" s="146" t="s">
        <v>47240</v>
      </c>
      <c r="L35" t="s">
        <v>47856</v>
      </c>
      <c r="M35" t="e">
        <f>------MTKILLVEDDKSLREIYNVRLGAEGYDIVSAGDGEEALALAIKERPDLIVSDVMMPKISGFDMLDILRSTTETKNVKVIMMTALSNEEQRQRGLALGADRYLVKSQVGIEDVVRTVHEVL--------------------------EDDSSVATGPAPLVSSDSLSETPTDTSSQEIDTAPAAPVSPESS-----------------------------------------PVAAPTVTPRPNPASSIPLPPPRSATLQVPQPHAAAQPVATAAPELPQPAPAVQQPAPAPTAAPASAPANPM------LATAPAPAPTAPSLQPSALPQPIAPFSTPRPGSSG---RIIQPIEHDDPQAIADIT--------------------------------ARMSQELAGVQTISNIPAPQPHAAAQPVATAAPELPQPAPAVQQPAPAPTAAPASAPNSEPKLLPTPPAIPSSPSVAPMQPTVVSAPVQPPHPLAQEQPPSAPQMPQAPQPAPSVRPAAPAQPASAAQTTAAATAQALSIPVQPISPTGTPPTPAASSPSTLSQQPAVPSAQPATSASISSPAASAPAPADNTLSGMQFEETLRTDVPASQRTTL</f>
        <v>#NAME?</v>
      </c>
    </row>
    <row r="36" spans="1:13" x14ac:dyDescent="0.2">
      <c r="A36">
        <v>34</v>
      </c>
      <c r="B36" t="s">
        <v>47854</v>
      </c>
      <c r="C36" t="s">
        <v>47037</v>
      </c>
      <c r="D36" t="s">
        <v>47721</v>
      </c>
      <c r="E36">
        <v>102</v>
      </c>
      <c r="F36">
        <v>8</v>
      </c>
      <c r="G36">
        <v>13</v>
      </c>
      <c r="H36">
        <v>2</v>
      </c>
      <c r="I36">
        <v>0</v>
      </c>
      <c r="J36" t="s">
        <v>47862</v>
      </c>
      <c r="K36" s="146" t="s">
        <v>47240</v>
      </c>
      <c r="L36" t="s">
        <v>47856</v>
      </c>
      <c r="M36" t="s">
        <v>47863</v>
      </c>
    </row>
    <row r="37" spans="1:13" x14ac:dyDescent="0.2">
      <c r="A37">
        <v>35</v>
      </c>
      <c r="B37" t="s">
        <v>47854</v>
      </c>
      <c r="C37" t="s">
        <v>47037</v>
      </c>
      <c r="D37" t="s">
        <v>47721</v>
      </c>
      <c r="E37">
        <v>357</v>
      </c>
      <c r="F37">
        <v>8</v>
      </c>
      <c r="G37">
        <v>13</v>
      </c>
      <c r="H37">
        <v>2</v>
      </c>
      <c r="I37">
        <v>0</v>
      </c>
      <c r="J37" t="s">
        <v>47864</v>
      </c>
      <c r="K37" s="146" t="s">
        <v>47240</v>
      </c>
      <c r="L37" t="s">
        <v>47860</v>
      </c>
      <c r="M37" t="s">
        <v>47865</v>
      </c>
    </row>
    <row r="38" spans="1:13" x14ac:dyDescent="0.2">
      <c r="A38">
        <v>36</v>
      </c>
      <c r="B38" t="s">
        <v>47854</v>
      </c>
      <c r="C38" t="s">
        <v>47037</v>
      </c>
      <c r="D38" t="s">
        <v>47466</v>
      </c>
      <c r="E38">
        <v>235</v>
      </c>
      <c r="F38">
        <v>8</v>
      </c>
      <c r="G38">
        <v>13</v>
      </c>
      <c r="H38">
        <v>2</v>
      </c>
      <c r="I38">
        <v>0</v>
      </c>
      <c r="J38" t="s">
        <v>47855</v>
      </c>
      <c r="K38" s="146" t="s">
        <v>47240</v>
      </c>
      <c r="L38" t="s">
        <v>47856</v>
      </c>
      <c r="M38" t="s">
        <v>47866</v>
      </c>
    </row>
    <row r="39" spans="1:13" x14ac:dyDescent="0.2">
      <c r="A39">
        <v>37</v>
      </c>
      <c r="B39" t="s">
        <v>47854</v>
      </c>
      <c r="C39" t="s">
        <v>47037</v>
      </c>
      <c r="D39" t="s">
        <v>47466</v>
      </c>
      <c r="E39">
        <v>663</v>
      </c>
      <c r="F39">
        <v>8</v>
      </c>
      <c r="G39">
        <v>13</v>
      </c>
      <c r="H39">
        <v>2</v>
      </c>
      <c r="I39">
        <v>0</v>
      </c>
      <c r="J39" t="s">
        <v>47867</v>
      </c>
      <c r="K39" s="146" t="s">
        <v>47240</v>
      </c>
      <c r="L39" t="s">
        <v>47860</v>
      </c>
      <c r="M39" t="s">
        <v>47868</v>
      </c>
    </row>
    <row r="40" spans="1:13" x14ac:dyDescent="0.2">
      <c r="A40">
        <v>38</v>
      </c>
      <c r="B40" t="s">
        <v>47854</v>
      </c>
      <c r="C40" t="s">
        <v>47037</v>
      </c>
      <c r="D40" t="s">
        <v>47833</v>
      </c>
      <c r="E40">
        <v>247</v>
      </c>
      <c r="F40">
        <v>8</v>
      </c>
      <c r="G40">
        <v>13</v>
      </c>
      <c r="H40">
        <v>2</v>
      </c>
      <c r="I40">
        <v>0</v>
      </c>
      <c r="J40" t="s">
        <v>47855</v>
      </c>
      <c r="K40" s="146" t="s">
        <v>47240</v>
      </c>
      <c r="L40" t="s">
        <v>47856</v>
      </c>
      <c r="M40" t="s">
        <v>47869</v>
      </c>
    </row>
    <row r="41" spans="1:13" x14ac:dyDescent="0.2">
      <c r="A41">
        <v>39</v>
      </c>
      <c r="B41" t="s">
        <v>47854</v>
      </c>
      <c r="C41" t="s">
        <v>47037</v>
      </c>
      <c r="D41" t="s">
        <v>47833</v>
      </c>
      <c r="E41">
        <v>200</v>
      </c>
      <c r="F41">
        <v>8</v>
      </c>
      <c r="G41">
        <v>13</v>
      </c>
      <c r="H41">
        <v>2</v>
      </c>
      <c r="I41">
        <v>0</v>
      </c>
      <c r="J41" t="s">
        <v>47867</v>
      </c>
      <c r="K41" s="146" t="s">
        <v>47240</v>
      </c>
      <c r="L41" t="s">
        <v>47860</v>
      </c>
      <c r="M41" t="s">
        <v>47870</v>
      </c>
    </row>
    <row r="42" spans="1:13" x14ac:dyDescent="0.2">
      <c r="A42">
        <v>41</v>
      </c>
      <c r="B42" t="s">
        <v>47854</v>
      </c>
      <c r="C42" t="s">
        <v>47037</v>
      </c>
      <c r="D42" t="s">
        <v>47039</v>
      </c>
      <c r="E42">
        <v>245</v>
      </c>
      <c r="F42">
        <v>8</v>
      </c>
      <c r="G42">
        <v>13</v>
      </c>
      <c r="H42">
        <v>2</v>
      </c>
      <c r="I42">
        <v>0</v>
      </c>
      <c r="J42" t="s">
        <v>47855</v>
      </c>
      <c r="K42" s="146" t="s">
        <v>47240</v>
      </c>
      <c r="L42" t="s">
        <v>47856</v>
      </c>
      <c r="M42" t="s">
        <v>47871</v>
      </c>
    </row>
    <row r="43" spans="1:13" x14ac:dyDescent="0.2">
      <c r="A43">
        <v>42</v>
      </c>
      <c r="B43" t="s">
        <v>47854</v>
      </c>
      <c r="C43" t="s">
        <v>47037</v>
      </c>
      <c r="D43" t="s">
        <v>47039</v>
      </c>
      <c r="E43">
        <v>193</v>
      </c>
      <c r="F43">
        <v>8</v>
      </c>
      <c r="G43">
        <v>13</v>
      </c>
      <c r="H43">
        <v>2</v>
      </c>
      <c r="I43">
        <v>0</v>
      </c>
      <c r="J43" t="s">
        <v>47867</v>
      </c>
      <c r="K43" s="146" t="s">
        <v>47240</v>
      </c>
      <c r="L43" t="s">
        <v>47860</v>
      </c>
      <c r="M43" t="s">
        <v>47872</v>
      </c>
    </row>
    <row r="44" spans="1:13" x14ac:dyDescent="0.2">
      <c r="A44">
        <v>40</v>
      </c>
      <c r="B44" t="s">
        <v>47854</v>
      </c>
      <c r="C44" t="s">
        <v>47037</v>
      </c>
      <c r="D44" t="s">
        <v>47469</v>
      </c>
      <c r="E44">
        <v>576</v>
      </c>
      <c r="F44">
        <v>8</v>
      </c>
      <c r="G44">
        <v>13</v>
      </c>
      <c r="H44">
        <v>2</v>
      </c>
      <c r="I44">
        <v>0</v>
      </c>
      <c r="M44" t="s">
        <v>47873</v>
      </c>
    </row>
    <row r="45" spans="1:13" x14ac:dyDescent="0.2">
      <c r="A45">
        <v>43</v>
      </c>
      <c r="B45" t="s">
        <v>47874</v>
      </c>
      <c r="C45" t="s">
        <v>47037</v>
      </c>
      <c r="D45" t="s">
        <v>47468</v>
      </c>
      <c r="E45">
        <v>861</v>
      </c>
      <c r="F45">
        <v>9</v>
      </c>
      <c r="G45">
        <v>12</v>
      </c>
      <c r="H45">
        <v>2</v>
      </c>
      <c r="I45">
        <v>0</v>
      </c>
      <c r="J45" t="s">
        <v>47875</v>
      </c>
      <c r="K45" s="146" t="s">
        <v>47050</v>
      </c>
      <c r="L45" t="s">
        <v>47876</v>
      </c>
      <c r="M45" t="s">
        <v>47877</v>
      </c>
    </row>
    <row r="46" spans="1:13" x14ac:dyDescent="0.2">
      <c r="A46">
        <v>44</v>
      </c>
      <c r="B46" t="s">
        <v>47874</v>
      </c>
      <c r="C46" t="s">
        <v>47037</v>
      </c>
      <c r="D46" t="s">
        <v>47468</v>
      </c>
      <c r="E46">
        <v>276</v>
      </c>
      <c r="F46">
        <v>9</v>
      </c>
      <c r="G46">
        <v>12</v>
      </c>
      <c r="H46">
        <v>2</v>
      </c>
      <c r="I46">
        <v>0</v>
      </c>
      <c r="J46" t="s">
        <v>47878</v>
      </c>
      <c r="K46" s="146" t="s">
        <v>47050</v>
      </c>
      <c r="L46" t="s">
        <v>47876</v>
      </c>
      <c r="M46" t="s">
        <v>47879</v>
      </c>
    </row>
    <row r="47" spans="1:13" x14ac:dyDescent="0.2">
      <c r="A47">
        <v>45</v>
      </c>
      <c r="B47" t="s">
        <v>47874</v>
      </c>
      <c r="C47" t="s">
        <v>47037</v>
      </c>
      <c r="D47" t="s">
        <v>47720</v>
      </c>
      <c r="E47">
        <v>797</v>
      </c>
      <c r="F47">
        <v>9</v>
      </c>
      <c r="G47">
        <v>12</v>
      </c>
      <c r="H47">
        <v>2</v>
      </c>
      <c r="I47">
        <v>0</v>
      </c>
      <c r="J47" t="s">
        <v>47875</v>
      </c>
      <c r="K47" s="146" t="s">
        <v>47050</v>
      </c>
      <c r="L47" t="s">
        <v>47876</v>
      </c>
      <c r="M47" t="s">
        <v>47877</v>
      </c>
    </row>
    <row r="48" spans="1:13" x14ac:dyDescent="0.2">
      <c r="A48">
        <v>46</v>
      </c>
      <c r="B48" t="s">
        <v>47874</v>
      </c>
      <c r="C48" t="s">
        <v>47037</v>
      </c>
      <c r="D48" t="s">
        <v>47720</v>
      </c>
      <c r="E48">
        <v>439</v>
      </c>
      <c r="F48">
        <v>9</v>
      </c>
      <c r="G48">
        <v>12</v>
      </c>
      <c r="H48">
        <v>2</v>
      </c>
      <c r="I48">
        <v>0</v>
      </c>
      <c r="J48" t="s">
        <v>47878</v>
      </c>
      <c r="K48" s="146" t="s">
        <v>47050</v>
      </c>
      <c r="L48" t="s">
        <v>47876</v>
      </c>
      <c r="M48" t="s">
        <v>47880</v>
      </c>
    </row>
    <row r="49" spans="1:13" x14ac:dyDescent="0.2">
      <c r="A49">
        <v>47</v>
      </c>
      <c r="B49" t="s">
        <v>47874</v>
      </c>
      <c r="C49" t="s">
        <v>47037</v>
      </c>
      <c r="D49" t="s">
        <v>47467</v>
      </c>
      <c r="E49">
        <v>646</v>
      </c>
      <c r="F49">
        <v>9</v>
      </c>
      <c r="G49">
        <v>12</v>
      </c>
      <c r="H49">
        <v>2</v>
      </c>
      <c r="I49">
        <v>0</v>
      </c>
      <c r="J49" t="s">
        <v>47881</v>
      </c>
      <c r="K49" s="146" t="s">
        <v>47050</v>
      </c>
      <c r="L49" t="s">
        <v>47876</v>
      </c>
      <c r="M49" t="e">
        <f>-----------------------------------------------------------------------------------------------TDEDREGEAIAWHLCEVLNLDPATTKRITFHEITKPAIEAAIQHPRTVDMKLVEAQQARQILDRLVGFELSPVVWQKVPGGKSAGRVQSPAVRLLVEREHEIEQFAGSFQFKVTAVF------IYDG---QEVKAELKQ-RFDTEADARAFLESLNNAKYIIDDIKTSPSTRNPAAPFTTSTLQQEANAKLGMSSRATMASAQKLYQEGRITYMRTDSVNLSKQAIAASADHIKRLYGIEYSHARTFKTKSAGAQEAHEAIRPTDVTRESVSG--NGYDQKLYDLIRRRTLASQMASAKIENTTVTIRIE---------------------------------------------------------------------QANAKQAVNSAANANDLVFEAKGHTIVFDGFLRVYGGGKDDAILPTFTAGDLVREYSMEARQVFARPPARYTEGTLVKKLEELGIGRPSTYATIMNTIQTRGYAERGESEGKPRDVIVLQRIN-GNVERDIQTEKTGSTRGKLIPTPAGELISGFLTDHFKPVVDYGFTANVEKDFDDIASNKLTRNAMLHNFYEPFHARIEQSGAIDRSKVGDSRDIGTDPKTGKPIIARFGRFGPMLQLGSTDSD--EKPHFAPLPRGTKISTVTLEQALKAFE---LPRLVGTTEDGQDISANIGRFGPYIQVGKLYVSL----KEDDPREITEAKARELYAAKLQAEAEKHIADFGD-VKVLNGRFGPYVTDGKKNAKIPKDTDPKTITAEQAREML--AAAPARRARGRRSATQKASKSRASSTKSKKK</f>
        <v>#NAME?</v>
      </c>
    </row>
    <row r="50" spans="1:13" x14ac:dyDescent="0.2">
      <c r="A50">
        <v>48</v>
      </c>
      <c r="B50" t="s">
        <v>47874</v>
      </c>
      <c r="C50" t="s">
        <v>47037</v>
      </c>
      <c r="D50" t="s">
        <v>47467</v>
      </c>
      <c r="E50">
        <v>997</v>
      </c>
      <c r="F50">
        <v>9</v>
      </c>
      <c r="G50">
        <v>12</v>
      </c>
      <c r="H50">
        <v>2</v>
      </c>
      <c r="I50">
        <v>0</v>
      </c>
      <c r="J50" t="s">
        <v>47882</v>
      </c>
      <c r="K50" s="146" t="s">
        <v>47050</v>
      </c>
      <c r="L50" t="s">
        <v>47876</v>
      </c>
      <c r="M50" t="s">
        <v>47883</v>
      </c>
    </row>
    <row r="51" spans="1:13" x14ac:dyDescent="0.2">
      <c r="A51">
        <v>49</v>
      </c>
      <c r="B51" t="s">
        <v>47874</v>
      </c>
      <c r="C51" t="s">
        <v>47037</v>
      </c>
      <c r="D51" t="s">
        <v>47721</v>
      </c>
      <c r="E51">
        <v>96</v>
      </c>
      <c r="F51">
        <v>9</v>
      </c>
      <c r="G51">
        <v>12</v>
      </c>
      <c r="H51">
        <v>2</v>
      </c>
      <c r="I51">
        <v>0</v>
      </c>
      <c r="J51" t="s">
        <v>47878</v>
      </c>
      <c r="K51" s="146" t="s">
        <v>47050</v>
      </c>
      <c r="L51" t="s">
        <v>47876</v>
      </c>
      <c r="M51" t="s">
        <v>47884</v>
      </c>
    </row>
    <row r="52" spans="1:13" x14ac:dyDescent="0.2">
      <c r="A52">
        <v>50</v>
      </c>
      <c r="B52" t="s">
        <v>47874</v>
      </c>
      <c r="C52" t="s">
        <v>47037</v>
      </c>
      <c r="D52" t="s">
        <v>47465</v>
      </c>
      <c r="E52">
        <v>469</v>
      </c>
      <c r="F52">
        <v>9</v>
      </c>
      <c r="G52">
        <v>12</v>
      </c>
      <c r="H52">
        <v>2</v>
      </c>
      <c r="I52">
        <v>0</v>
      </c>
      <c r="J52" t="s">
        <v>47882</v>
      </c>
      <c r="K52" s="146" t="s">
        <v>47050</v>
      </c>
      <c r="L52" t="s">
        <v>47876</v>
      </c>
      <c r="M52" t="s">
        <v>47885</v>
      </c>
    </row>
    <row r="53" spans="1:13" x14ac:dyDescent="0.2">
      <c r="A53">
        <v>51</v>
      </c>
      <c r="B53" t="s">
        <v>47874</v>
      </c>
      <c r="C53" t="s">
        <v>47037</v>
      </c>
      <c r="D53" t="s">
        <v>47466</v>
      </c>
      <c r="E53">
        <v>221</v>
      </c>
      <c r="F53">
        <v>9</v>
      </c>
      <c r="G53">
        <v>12</v>
      </c>
      <c r="H53">
        <v>2</v>
      </c>
      <c r="I53">
        <v>0</v>
      </c>
      <c r="J53" t="s">
        <v>47881</v>
      </c>
      <c r="K53" s="146" t="s">
        <v>47050</v>
      </c>
      <c r="L53" t="s">
        <v>47876</v>
      </c>
      <c r="M53" t="e">
        <f>----------MKNLVIVESPAKAKTIEKYLGKDFHVLSSVGHIRSIVKKTKDGTPPIDVANDFFAIYEVDPEKKKVITELKRNVKAVGKENVWLATDEDREGEAIAWHLCKVLDLPIETTKRIVFHEITKDAITNAIKNPRTVDMNLVQAQQARQVLDRLVGFELSPVVWQKVPGGKSAGRVQSPAVRLLVEREREIMKFEGNSQFKVTAIF------IHDN---QEFKAELNQ-KFDTEEAANEFLNSLKPAEFIVSDISKTPGTRNPAAPFTTSTLQQEANSKLGFSSKATMASAQKLYQDGKITYMRTDSVNLSGQAIAAATDFIKRLYGPDYSTVRKFKTKSASAQEAHEAIRPTDITLETASN--NSYDQKLYDLIRRRTLASQMSPAKLEKTTIAIDIK---------------------------------------------------------------------------GEKLPKSKKPAQFEAKGEVITFDGFLRVYGGNKDE-LLPKLQSGDEVNSHDITARQTFTRPPARYTEGSLVKKLEELGIGRPSTYATIIDTIQTRGYVEKGDSEGQPRDVIVLNYNG-EEVSRSIVQEKTGSTRGKLIPTPSGELIADFLTDHFTQIVDYDFTANVETEFDKIAGANLEKSTMLHGFYTPFHKLIEQSGGIDRSKVGANREVGIDPKTNKPIIARFGRFGPMLQLGETDGD--EKPRFAPLPKGAKIETVTLEQALEMFK---LPRIVGQTEDGQDIKANIGRFGPYIQVGKLFVSI----KPEDPHSITLEKARELYAAKLEAEAAKNIAEFPDGVKVLNGRFGPYITNGTKNVKIPKDTDPKTITHEKALELL--NATTAKPTRKRVAKKAT-------KTSAKKK</f>
        <v>#NAME?</v>
      </c>
    </row>
    <row r="54" spans="1:13" x14ac:dyDescent="0.2">
      <c r="A54">
        <v>52</v>
      </c>
      <c r="B54" t="s">
        <v>47874</v>
      </c>
      <c r="C54" t="s">
        <v>47037</v>
      </c>
      <c r="D54" t="s">
        <v>47833</v>
      </c>
      <c r="E54">
        <v>283</v>
      </c>
      <c r="F54">
        <v>9</v>
      </c>
      <c r="G54">
        <v>12</v>
      </c>
      <c r="H54">
        <v>2</v>
      </c>
      <c r="I54">
        <v>0</v>
      </c>
      <c r="J54" t="s">
        <v>47878</v>
      </c>
      <c r="K54" s="146" t="s">
        <v>47050</v>
      </c>
      <c r="L54" t="s">
        <v>47876</v>
      </c>
      <c r="M54" t="e">
        <f>----------MKNLVIVESPAKAKTIEKYLGKDFHVLSSVGHIRSIVKKTKDGTPPIDVANDFFAIYEVDPEKKKVITELKKNVKAVGKDNVWLATDEDREGEAIAWHLCKVLDLPVETTKRIVFHEITKDAITAAIKNPRTVDMNLVQAQQARQILDRLVGFELSPVVWQKVPGGKSAGRVQSPAVRLLVEREREIMKFAGSSQFKVTAIF------IHDN---QEFKAELNQ-KFDSEAAAHEFLTGLKPATFTVSDISKTPGTRNPAAPFTTSTLQQEANAKLGFSSKATMASAQRLYQDGKITYMRTDSVNLSGQAIASATDFIKRLYGPDYSTVRKFKTKSASAQEAHEAIRPTDITRETVTS--NEYDQKLYDLIRRRTLASQMSAAKLEKTTVVISIEKALVSPSSSRVHSSLASPPEMARERSAETSAPRERFTASVEGDETSGTDSTDQLKPRATSQKKSGLALAGPGLFYDDVREATATDLHFEAKGEVITFDGFLRVYGGGKDE-ILPKLHTGDTLETHDITARQIFARPPARYTEGSLVKKLEDLGIGRPSTYATIIDTVQTRGYVEKGDSEGQPRDVIVLSYNG-EEVSRDVVQEKTGSTRGKLIPTPSGELIADFLTDHFTQIVDYDFTANVETEFDKIAAAELAKSAMLHGFYTPFHKLIEQSGGIDRSKVGANREVGIDPKSGKPILARFGRFGPMLQLGATDDE--DKPRFAPLPKGAKIETVTLEQALEMFK---LPRIVGQTEDGQDIKANIGRFGPYIQVGKLFVSI----KPEDPHHITLEKARELYAAKLQAEAEKNIADFGDGVKVLNGRFGPYITDGTKNAKIPKDTDPKTITHEQALELL--KAAPAKNTRRSGRRSST--------SARRKK</f>
        <v>#NAME?</v>
      </c>
    </row>
    <row r="55" spans="1:13" x14ac:dyDescent="0.2">
      <c r="A55">
        <v>53</v>
      </c>
      <c r="B55" t="s">
        <v>47874</v>
      </c>
      <c r="C55" t="s">
        <v>47037</v>
      </c>
      <c r="D55" t="s">
        <v>47469</v>
      </c>
      <c r="E55">
        <v>638</v>
      </c>
      <c r="F55">
        <v>9</v>
      </c>
      <c r="G55">
        <v>12</v>
      </c>
      <c r="H55">
        <v>2</v>
      </c>
      <c r="I55">
        <v>0</v>
      </c>
      <c r="J55" t="s">
        <v>47875</v>
      </c>
      <c r="K55" s="146" t="s">
        <v>47050</v>
      </c>
      <c r="L55" t="s">
        <v>47876</v>
      </c>
      <c r="M55" t="s">
        <v>47877</v>
      </c>
    </row>
    <row r="56" spans="1:13" x14ac:dyDescent="0.2">
      <c r="A56">
        <v>54</v>
      </c>
      <c r="B56" t="s">
        <v>47874</v>
      </c>
      <c r="C56" t="s">
        <v>47037</v>
      </c>
      <c r="D56" t="s">
        <v>47039</v>
      </c>
      <c r="E56">
        <v>232</v>
      </c>
      <c r="F56">
        <v>9</v>
      </c>
      <c r="G56">
        <v>12</v>
      </c>
      <c r="H56">
        <v>2</v>
      </c>
      <c r="I56">
        <v>0</v>
      </c>
      <c r="J56" t="s">
        <v>47878</v>
      </c>
      <c r="K56" s="146" t="s">
        <v>47050</v>
      </c>
      <c r="L56" t="s">
        <v>47876</v>
      </c>
      <c r="M56" t="s">
        <v>47886</v>
      </c>
    </row>
    <row r="57" spans="1:13" x14ac:dyDescent="0.2">
      <c r="A57">
        <v>55</v>
      </c>
      <c r="B57" t="s">
        <v>47887</v>
      </c>
      <c r="C57" t="s">
        <v>47037</v>
      </c>
      <c r="D57" t="s">
        <v>47468</v>
      </c>
      <c r="E57">
        <v>338</v>
      </c>
      <c r="F57">
        <v>8</v>
      </c>
      <c r="G57">
        <v>12</v>
      </c>
      <c r="H57">
        <v>3</v>
      </c>
      <c r="I57">
        <v>0</v>
      </c>
      <c r="J57" t="s">
        <v>47888</v>
      </c>
      <c r="K57" s="146" t="s">
        <v>47050</v>
      </c>
      <c r="L57" t="s">
        <v>47889</v>
      </c>
      <c r="M57" t="e">
        <f>--MALLPSALERVIEELGHLPGVGPRTAERYAYFLLKNDSRATEALANALRQLHAQVKSCPKTFALIDADQEISPLYSDPKRDRQLVAVVEEPLDIVALERTGQFQGTYHVLGGTISPIDGVGPEQLHIPELLQRLRDDNVEEVIIATNASVEGESTALFIQRQINESHLATKVSRLARGIPVGVDLEYADQITLGHALEGRRFL</f>
        <v>#NAME?</v>
      </c>
    </row>
    <row r="58" spans="1:13" x14ac:dyDescent="0.2">
      <c r="A58">
        <v>56</v>
      </c>
      <c r="B58" t="s">
        <v>47887</v>
      </c>
      <c r="C58" t="s">
        <v>47037</v>
      </c>
      <c r="D58" t="s">
        <v>47720</v>
      </c>
      <c r="E58">
        <v>822</v>
      </c>
      <c r="F58">
        <v>8</v>
      </c>
      <c r="G58">
        <v>12</v>
      </c>
      <c r="H58">
        <v>3</v>
      </c>
      <c r="I58">
        <v>0</v>
      </c>
      <c r="J58" t="s">
        <v>47890</v>
      </c>
      <c r="K58" s="146" t="s">
        <v>47050</v>
      </c>
      <c r="L58" t="s">
        <v>47889</v>
      </c>
      <c r="M58" t="s">
        <v>47052</v>
      </c>
    </row>
    <row r="59" spans="1:13" x14ac:dyDescent="0.2">
      <c r="A59">
        <v>57</v>
      </c>
      <c r="B59" t="s">
        <v>47887</v>
      </c>
      <c r="C59" t="s">
        <v>47037</v>
      </c>
      <c r="D59" t="s">
        <v>47720</v>
      </c>
      <c r="E59">
        <v>561</v>
      </c>
      <c r="F59">
        <v>8</v>
      </c>
      <c r="G59">
        <v>12</v>
      </c>
      <c r="H59">
        <v>3</v>
      </c>
      <c r="I59">
        <v>0</v>
      </c>
      <c r="J59" t="s">
        <v>47888</v>
      </c>
      <c r="K59" s="146" t="s">
        <v>47050</v>
      </c>
      <c r="L59" t="s">
        <v>47889</v>
      </c>
      <c r="M59" t="s">
        <v>47055</v>
      </c>
    </row>
    <row r="60" spans="1:13" x14ac:dyDescent="0.2">
      <c r="A60">
        <v>58</v>
      </c>
      <c r="B60" t="s">
        <v>47887</v>
      </c>
      <c r="C60" t="s">
        <v>47037</v>
      </c>
      <c r="D60" t="s">
        <v>47467</v>
      </c>
      <c r="E60">
        <v>904</v>
      </c>
      <c r="F60">
        <v>8</v>
      </c>
      <c r="G60">
        <v>12</v>
      </c>
      <c r="H60">
        <v>3</v>
      </c>
      <c r="I60">
        <v>0</v>
      </c>
      <c r="J60" t="s">
        <v>47890</v>
      </c>
      <c r="K60" s="146" t="s">
        <v>47050</v>
      </c>
      <c r="L60" t="s">
        <v>47889</v>
      </c>
      <c r="M60" t="s">
        <v>47052</v>
      </c>
    </row>
    <row r="61" spans="1:13" x14ac:dyDescent="0.2">
      <c r="A61">
        <v>59</v>
      </c>
      <c r="B61" t="s">
        <v>47887</v>
      </c>
      <c r="C61" t="s">
        <v>47037</v>
      </c>
      <c r="D61" t="s">
        <v>47467</v>
      </c>
      <c r="E61">
        <v>553</v>
      </c>
      <c r="F61">
        <v>8</v>
      </c>
      <c r="G61">
        <v>12</v>
      </c>
      <c r="H61">
        <v>3</v>
      </c>
      <c r="I61">
        <v>0</v>
      </c>
      <c r="J61" t="s">
        <v>47888</v>
      </c>
      <c r="K61" s="146" t="s">
        <v>47050</v>
      </c>
      <c r="L61" t="s">
        <v>47889</v>
      </c>
      <c r="M61" t="e">
        <f>-MAQLLPNALERAINELGRLPGVGPRTAERYAYFLLRADERTAQSMARALTALHSDVKTCPVTFALIDADEDISPLYSDAARDKRMIAVVEEPLDIVALERTGQFKGTYHVLGGTISPIDGIGPEQLHIPELLKRIRDDVAEEIIIATNASVEGESTALFIQRHIQEARLNVKVSRLARGIPVGVDLEYADQITLSHALEGRRVL</f>
        <v>#NAME?</v>
      </c>
    </row>
    <row r="62" spans="1:13" x14ac:dyDescent="0.2">
      <c r="A62">
        <v>60</v>
      </c>
      <c r="B62" t="s">
        <v>47887</v>
      </c>
      <c r="C62" t="s">
        <v>47037</v>
      </c>
      <c r="D62" t="s">
        <v>47467</v>
      </c>
      <c r="E62">
        <v>246</v>
      </c>
      <c r="F62">
        <v>8</v>
      </c>
      <c r="G62">
        <v>12</v>
      </c>
      <c r="H62">
        <v>3</v>
      </c>
      <c r="I62">
        <v>0</v>
      </c>
      <c r="J62" t="s">
        <v>47888</v>
      </c>
      <c r="K62" s="146" t="s">
        <v>47050</v>
      </c>
      <c r="L62" t="s">
        <v>47889</v>
      </c>
      <c r="M62" t="e">
        <f>-MAQLLPNALERAINELGRLPGVGPRTAERYAYFLLRADERTAQSMARALTALHSDVKTCPVTFALINADEDISPLYSDAARDKRMIAVVEEPLDIVALERTGQFKGTYHVLGGTISPIDGIGPEQLHIPELLKRIRNDAAEEIIIATNASVEGESTALFIQRHIQEARLNVKVSRLARGIPVGVDLEYADQITLSHALEGRRAL</f>
        <v>#NAME?</v>
      </c>
    </row>
    <row r="63" spans="1:13" x14ac:dyDescent="0.2">
      <c r="A63">
        <v>61</v>
      </c>
      <c r="B63" t="s">
        <v>47887</v>
      </c>
      <c r="C63" t="s">
        <v>47037</v>
      </c>
      <c r="D63" t="s">
        <v>47465</v>
      </c>
      <c r="E63">
        <v>68</v>
      </c>
      <c r="F63">
        <v>8</v>
      </c>
      <c r="G63">
        <v>12</v>
      </c>
      <c r="H63">
        <v>3</v>
      </c>
      <c r="I63">
        <v>0</v>
      </c>
      <c r="J63" t="s">
        <v>47888</v>
      </c>
      <c r="K63" s="146" t="s">
        <v>47050</v>
      </c>
      <c r="L63" t="s">
        <v>47889</v>
      </c>
      <c r="M63" t="e">
        <f>----MLPRALTDTIDALGKLPGVGSKTAERYATYLFRSDRKISQQLVHALENLHEQVKTCPITFSLINADEHVSPLYDAPDRDKTTILVVEEPLDIYAFEQTKEYRGTYHVLGGAISPIDGITPEVLHIKELISRVENDAVKEIIIATNPSVEGESTALLLQKMLSEKYPELTITRLARGLPLGVDLSFADQITLSAALNNRTNL</f>
        <v>#NAME?</v>
      </c>
    </row>
    <row r="64" spans="1:13" x14ac:dyDescent="0.2">
      <c r="A64">
        <v>62</v>
      </c>
      <c r="B64" t="s">
        <v>47887</v>
      </c>
      <c r="C64" t="s">
        <v>47037</v>
      </c>
      <c r="D64" t="s">
        <v>47466</v>
      </c>
      <c r="E64">
        <v>355</v>
      </c>
      <c r="F64">
        <v>8</v>
      </c>
      <c r="G64">
        <v>12</v>
      </c>
      <c r="H64">
        <v>3</v>
      </c>
      <c r="I64">
        <v>0</v>
      </c>
      <c r="J64" t="s">
        <v>47888</v>
      </c>
      <c r="K64" s="146" t="s">
        <v>47050</v>
      </c>
      <c r="L64" t="s">
        <v>47889</v>
      </c>
      <c r="M64" t="s">
        <v>47051</v>
      </c>
    </row>
    <row r="65" spans="1:13" x14ac:dyDescent="0.2">
      <c r="A65">
        <v>63</v>
      </c>
      <c r="B65" t="s">
        <v>47887</v>
      </c>
      <c r="C65" t="s">
        <v>47037</v>
      </c>
      <c r="D65" t="s">
        <v>47833</v>
      </c>
      <c r="E65">
        <v>132</v>
      </c>
      <c r="F65">
        <v>8</v>
      </c>
      <c r="G65">
        <v>12</v>
      </c>
      <c r="H65">
        <v>3</v>
      </c>
      <c r="I65">
        <v>0</v>
      </c>
      <c r="J65" t="s">
        <v>47890</v>
      </c>
      <c r="K65" s="146" t="s">
        <v>47050</v>
      </c>
      <c r="L65" t="s">
        <v>47889</v>
      </c>
      <c r="M65" t="s">
        <v>47054</v>
      </c>
    </row>
    <row r="66" spans="1:13" x14ac:dyDescent="0.2">
      <c r="A66">
        <v>64</v>
      </c>
      <c r="B66" t="s">
        <v>47887</v>
      </c>
      <c r="C66" t="s">
        <v>47037</v>
      </c>
      <c r="D66" t="s">
        <v>47469</v>
      </c>
      <c r="E66">
        <v>563</v>
      </c>
      <c r="F66">
        <v>8</v>
      </c>
      <c r="G66">
        <v>12</v>
      </c>
      <c r="H66">
        <v>3</v>
      </c>
      <c r="I66">
        <v>0</v>
      </c>
      <c r="J66" t="s">
        <v>47890</v>
      </c>
      <c r="K66" s="146" t="s">
        <v>47050</v>
      </c>
      <c r="L66" t="s">
        <v>47889</v>
      </c>
      <c r="M66" t="s">
        <v>47052</v>
      </c>
    </row>
    <row r="67" spans="1:13" x14ac:dyDescent="0.2">
      <c r="A67">
        <v>65</v>
      </c>
      <c r="B67" t="s">
        <v>47887</v>
      </c>
      <c r="C67" t="s">
        <v>47037</v>
      </c>
      <c r="D67" t="s">
        <v>47469</v>
      </c>
      <c r="E67">
        <v>313</v>
      </c>
      <c r="F67">
        <v>8</v>
      </c>
      <c r="G67">
        <v>12</v>
      </c>
      <c r="H67">
        <v>3</v>
      </c>
      <c r="I67">
        <v>0</v>
      </c>
      <c r="J67" t="s">
        <v>47888</v>
      </c>
      <c r="K67" s="146" t="s">
        <v>47050</v>
      </c>
      <c r="L67" t="s">
        <v>47889</v>
      </c>
      <c r="M67" t="e">
        <f>--MALLPSALERVIEELGHLPGVGPRTAERYAYFLLKNDSRATEALANALRQLHAQVKSCPKTFALIDADQEISPLYSDPKRDRQLVAVVEEPLDIVALERTGQFQGTYHVLGGTISPIDGVGPEQLHIPELLQRLRDDNVEEVIIATNASVEGESTALFIQRQINESHLATKVSRLARGIPVGVDLEYADQITLGHALEGRRFL</f>
        <v>#NAME?</v>
      </c>
    </row>
    <row r="68" spans="1:13" x14ac:dyDescent="0.2">
      <c r="A68">
        <v>66</v>
      </c>
      <c r="B68" t="s">
        <v>47887</v>
      </c>
      <c r="C68" t="s">
        <v>47037</v>
      </c>
      <c r="D68" t="s">
        <v>47039</v>
      </c>
      <c r="E68">
        <v>293</v>
      </c>
      <c r="F68">
        <v>8</v>
      </c>
      <c r="G68">
        <v>12</v>
      </c>
      <c r="H68">
        <v>3</v>
      </c>
      <c r="I68">
        <v>0</v>
      </c>
      <c r="J68" t="s">
        <v>47888</v>
      </c>
      <c r="K68" s="146" t="s">
        <v>47050</v>
      </c>
      <c r="L68" t="s">
        <v>47889</v>
      </c>
      <c r="M68" t="s">
        <v>47053</v>
      </c>
    </row>
    <row r="69" spans="1:13" x14ac:dyDescent="0.2">
      <c r="A69">
        <v>67</v>
      </c>
      <c r="B69" t="s">
        <v>47891</v>
      </c>
      <c r="C69" t="s">
        <v>47037</v>
      </c>
      <c r="D69" t="s">
        <v>47468</v>
      </c>
      <c r="E69">
        <v>147</v>
      </c>
      <c r="F69">
        <v>9</v>
      </c>
      <c r="G69">
        <v>12</v>
      </c>
      <c r="H69">
        <v>2</v>
      </c>
      <c r="I69">
        <v>0</v>
      </c>
      <c r="J69" t="s">
        <v>47892</v>
      </c>
      <c r="K69" s="146" t="s">
        <v>47064</v>
      </c>
      <c r="L69" t="s">
        <v>47893</v>
      </c>
      <c r="M69" t="s">
        <v>47894</v>
      </c>
    </row>
    <row r="70" spans="1:13" x14ac:dyDescent="0.2">
      <c r="A70">
        <v>68</v>
      </c>
      <c r="B70" t="s">
        <v>47891</v>
      </c>
      <c r="C70" t="s">
        <v>47037</v>
      </c>
      <c r="D70" t="s">
        <v>47720</v>
      </c>
      <c r="E70">
        <v>714</v>
      </c>
      <c r="F70">
        <v>9</v>
      </c>
      <c r="G70">
        <v>12</v>
      </c>
      <c r="H70">
        <v>2</v>
      </c>
      <c r="I70">
        <v>0</v>
      </c>
      <c r="J70" t="s">
        <v>47892</v>
      </c>
      <c r="K70" s="146" t="s">
        <v>47064</v>
      </c>
      <c r="L70" t="s">
        <v>47893</v>
      </c>
      <c r="M70" t="s">
        <v>47895</v>
      </c>
    </row>
    <row r="71" spans="1:13" x14ac:dyDescent="0.2">
      <c r="A71">
        <v>69</v>
      </c>
      <c r="B71" t="s">
        <v>47891</v>
      </c>
      <c r="C71" t="s">
        <v>47037</v>
      </c>
      <c r="D71" t="s">
        <v>47720</v>
      </c>
      <c r="E71">
        <v>761</v>
      </c>
      <c r="F71">
        <v>9</v>
      </c>
      <c r="G71">
        <v>12</v>
      </c>
      <c r="H71">
        <v>2</v>
      </c>
      <c r="I71">
        <v>0</v>
      </c>
      <c r="J71" t="s">
        <v>47892</v>
      </c>
      <c r="K71" s="146" t="s">
        <v>47064</v>
      </c>
      <c r="L71" t="s">
        <v>47893</v>
      </c>
      <c r="M71" t="s">
        <v>47066</v>
      </c>
    </row>
    <row r="72" spans="1:13" x14ac:dyDescent="0.2">
      <c r="A72">
        <v>70</v>
      </c>
      <c r="B72" t="s">
        <v>47891</v>
      </c>
      <c r="C72" t="s">
        <v>47037</v>
      </c>
      <c r="D72" t="s">
        <v>47467</v>
      </c>
      <c r="E72">
        <v>158</v>
      </c>
      <c r="F72">
        <v>9</v>
      </c>
      <c r="G72">
        <v>12</v>
      </c>
      <c r="H72">
        <v>2</v>
      </c>
      <c r="I72">
        <v>0</v>
      </c>
      <c r="J72" t="s">
        <v>47892</v>
      </c>
      <c r="K72" s="146" t="s">
        <v>47064</v>
      </c>
      <c r="L72" t="s">
        <v>47893</v>
      </c>
      <c r="M72" t="s">
        <v>47896</v>
      </c>
    </row>
    <row r="73" spans="1:13" x14ac:dyDescent="0.2">
      <c r="A73">
        <v>71</v>
      </c>
      <c r="B73" t="s">
        <v>47891</v>
      </c>
      <c r="C73" t="s">
        <v>47037</v>
      </c>
      <c r="D73" t="s">
        <v>47467</v>
      </c>
      <c r="E73">
        <v>229</v>
      </c>
      <c r="F73">
        <v>9</v>
      </c>
      <c r="G73">
        <v>12</v>
      </c>
      <c r="H73">
        <v>2</v>
      </c>
      <c r="I73">
        <v>0</v>
      </c>
      <c r="J73" t="s">
        <v>47892</v>
      </c>
      <c r="K73" s="146" t="s">
        <v>47064</v>
      </c>
      <c r="L73" t="s">
        <v>47893</v>
      </c>
      <c r="M73" t="s">
        <v>47897</v>
      </c>
    </row>
    <row r="74" spans="1:13" x14ac:dyDescent="0.2">
      <c r="A74">
        <v>72</v>
      </c>
      <c r="B74" t="s">
        <v>47891</v>
      </c>
      <c r="C74" t="s">
        <v>47037</v>
      </c>
      <c r="D74" t="s">
        <v>47721</v>
      </c>
      <c r="E74">
        <v>73</v>
      </c>
      <c r="F74">
        <v>9</v>
      </c>
      <c r="G74">
        <v>12</v>
      </c>
      <c r="H74">
        <v>2</v>
      </c>
      <c r="I74">
        <v>0</v>
      </c>
      <c r="J74" t="s">
        <v>47892</v>
      </c>
      <c r="K74" s="146" t="s">
        <v>47064</v>
      </c>
      <c r="L74" t="s">
        <v>47893</v>
      </c>
      <c r="M74" t="s">
        <v>47898</v>
      </c>
    </row>
    <row r="75" spans="1:13" x14ac:dyDescent="0.2">
      <c r="A75">
        <v>73</v>
      </c>
      <c r="B75" t="s">
        <v>47891</v>
      </c>
      <c r="C75" t="s">
        <v>47037</v>
      </c>
      <c r="D75" t="s">
        <v>47465</v>
      </c>
      <c r="E75">
        <v>256</v>
      </c>
      <c r="F75">
        <v>9</v>
      </c>
      <c r="G75">
        <v>12</v>
      </c>
      <c r="H75">
        <v>2</v>
      </c>
      <c r="I75">
        <v>0</v>
      </c>
      <c r="J75" t="s">
        <v>47892</v>
      </c>
      <c r="K75" s="146" t="s">
        <v>47064</v>
      </c>
      <c r="L75" t="s">
        <v>47893</v>
      </c>
      <c r="M75" t="s">
        <v>47899</v>
      </c>
    </row>
    <row r="76" spans="1:13" x14ac:dyDescent="0.2">
      <c r="A76">
        <v>74</v>
      </c>
      <c r="B76" t="s">
        <v>47891</v>
      </c>
      <c r="C76" t="s">
        <v>47037</v>
      </c>
      <c r="D76" t="s">
        <v>47466</v>
      </c>
      <c r="E76">
        <v>700</v>
      </c>
      <c r="F76">
        <v>9</v>
      </c>
      <c r="G76">
        <v>12</v>
      </c>
      <c r="H76">
        <v>2</v>
      </c>
      <c r="I76">
        <v>0</v>
      </c>
      <c r="J76" t="s">
        <v>47892</v>
      </c>
      <c r="K76" s="146" t="s">
        <v>47064</v>
      </c>
      <c r="L76" t="s">
        <v>47893</v>
      </c>
      <c r="M76" t="s">
        <v>47900</v>
      </c>
    </row>
    <row r="77" spans="1:13" x14ac:dyDescent="0.2">
      <c r="A77">
        <v>75</v>
      </c>
      <c r="B77" t="s">
        <v>47891</v>
      </c>
      <c r="C77" t="s">
        <v>47037</v>
      </c>
      <c r="D77" t="s">
        <v>47833</v>
      </c>
      <c r="E77">
        <v>481</v>
      </c>
      <c r="F77">
        <v>9</v>
      </c>
      <c r="G77">
        <v>12</v>
      </c>
      <c r="H77">
        <v>2</v>
      </c>
      <c r="I77">
        <v>0</v>
      </c>
      <c r="J77" t="s">
        <v>47892</v>
      </c>
      <c r="K77" s="146" t="s">
        <v>47064</v>
      </c>
      <c r="L77" t="s">
        <v>47893</v>
      </c>
      <c r="M77" t="s">
        <v>47901</v>
      </c>
    </row>
    <row r="78" spans="1:13" x14ac:dyDescent="0.2">
      <c r="A78">
        <v>76</v>
      </c>
      <c r="B78" t="s">
        <v>47891</v>
      </c>
      <c r="C78" t="s">
        <v>47037</v>
      </c>
      <c r="D78" t="s">
        <v>47469</v>
      </c>
      <c r="E78">
        <v>97</v>
      </c>
      <c r="F78">
        <v>9</v>
      </c>
      <c r="G78">
        <v>12</v>
      </c>
      <c r="H78">
        <v>2</v>
      </c>
      <c r="I78">
        <v>0</v>
      </c>
      <c r="J78" t="s">
        <v>47892</v>
      </c>
      <c r="K78" s="146" t="s">
        <v>47064</v>
      </c>
      <c r="L78" t="s">
        <v>47893</v>
      </c>
      <c r="M78" t="s">
        <v>47894</v>
      </c>
    </row>
    <row r="79" spans="1:13" x14ac:dyDescent="0.2">
      <c r="A79">
        <v>77</v>
      </c>
      <c r="B79" t="s">
        <v>47891</v>
      </c>
      <c r="C79" t="s">
        <v>47037</v>
      </c>
      <c r="D79" t="s">
        <v>47469</v>
      </c>
      <c r="E79">
        <v>404</v>
      </c>
      <c r="F79">
        <v>9</v>
      </c>
      <c r="G79">
        <v>12</v>
      </c>
      <c r="H79">
        <v>2</v>
      </c>
      <c r="I79">
        <v>0</v>
      </c>
      <c r="J79" t="s">
        <v>47892</v>
      </c>
      <c r="K79" s="146" t="s">
        <v>47064</v>
      </c>
      <c r="L79" t="s">
        <v>47893</v>
      </c>
      <c r="M79" t="s">
        <v>47065</v>
      </c>
    </row>
    <row r="80" spans="1:13" x14ac:dyDescent="0.2">
      <c r="A80">
        <v>78</v>
      </c>
      <c r="B80" t="s">
        <v>47891</v>
      </c>
      <c r="C80" t="s">
        <v>47037</v>
      </c>
      <c r="D80" t="s">
        <v>47039</v>
      </c>
      <c r="E80">
        <v>8</v>
      </c>
      <c r="F80">
        <v>9</v>
      </c>
      <c r="G80">
        <v>12</v>
      </c>
      <c r="H80">
        <v>2</v>
      </c>
      <c r="I80">
        <v>0</v>
      </c>
      <c r="J80" t="s">
        <v>47892</v>
      </c>
      <c r="K80" s="146" t="s">
        <v>47064</v>
      </c>
      <c r="L80" t="s">
        <v>47893</v>
      </c>
      <c r="M80" t="s">
        <v>47902</v>
      </c>
    </row>
    <row r="81" spans="1:13" x14ac:dyDescent="0.2">
      <c r="A81">
        <v>79</v>
      </c>
      <c r="B81" t="s">
        <v>47903</v>
      </c>
      <c r="C81" t="s">
        <v>47037</v>
      </c>
      <c r="D81" t="s">
        <v>47468</v>
      </c>
      <c r="E81">
        <v>339</v>
      </c>
      <c r="F81">
        <v>8</v>
      </c>
      <c r="G81">
        <v>12</v>
      </c>
      <c r="H81">
        <v>3</v>
      </c>
      <c r="I81">
        <v>0</v>
      </c>
      <c r="J81" t="s">
        <v>47904</v>
      </c>
      <c r="K81" s="146" t="s">
        <v>47048</v>
      </c>
      <c r="L81" t="s">
        <v>47905</v>
      </c>
      <c r="M81" t="s">
        <v>47906</v>
      </c>
    </row>
    <row r="82" spans="1:13" x14ac:dyDescent="0.2">
      <c r="A82">
        <v>80</v>
      </c>
      <c r="B82" t="s">
        <v>47903</v>
      </c>
      <c r="C82" t="s">
        <v>47037</v>
      </c>
      <c r="D82" t="s">
        <v>47720</v>
      </c>
      <c r="E82">
        <v>821</v>
      </c>
      <c r="F82">
        <v>8</v>
      </c>
      <c r="G82">
        <v>12</v>
      </c>
      <c r="H82">
        <v>3</v>
      </c>
      <c r="I82">
        <v>0</v>
      </c>
      <c r="J82" t="s">
        <v>47904</v>
      </c>
      <c r="K82" s="146" t="s">
        <v>47048</v>
      </c>
      <c r="L82" t="s">
        <v>47905</v>
      </c>
      <c r="M82" t="s">
        <v>47907</v>
      </c>
    </row>
    <row r="83" spans="1:13" x14ac:dyDescent="0.2">
      <c r="A83">
        <v>81</v>
      </c>
      <c r="B83" t="s">
        <v>47903</v>
      </c>
      <c r="C83" t="s">
        <v>47037</v>
      </c>
      <c r="D83" t="s">
        <v>47720</v>
      </c>
      <c r="E83">
        <v>562</v>
      </c>
      <c r="F83">
        <v>8</v>
      </c>
      <c r="G83">
        <v>12</v>
      </c>
      <c r="H83">
        <v>3</v>
      </c>
      <c r="I83">
        <v>0</v>
      </c>
      <c r="J83" t="s">
        <v>47908</v>
      </c>
      <c r="K83" s="146" t="s">
        <v>47048</v>
      </c>
      <c r="L83" t="s">
        <v>47905</v>
      </c>
      <c r="M83" t="s">
        <v>47909</v>
      </c>
    </row>
    <row r="84" spans="1:13" x14ac:dyDescent="0.2">
      <c r="A84">
        <v>82</v>
      </c>
      <c r="B84" t="s">
        <v>47903</v>
      </c>
      <c r="C84" t="s">
        <v>47037</v>
      </c>
      <c r="D84" t="s">
        <v>47467</v>
      </c>
      <c r="E84">
        <v>552</v>
      </c>
      <c r="F84">
        <v>8</v>
      </c>
      <c r="G84">
        <v>12</v>
      </c>
      <c r="H84">
        <v>3</v>
      </c>
      <c r="I84">
        <v>0</v>
      </c>
      <c r="J84" t="s">
        <v>47910</v>
      </c>
      <c r="K84" s="146" t="s">
        <v>47048</v>
      </c>
      <c r="L84" t="s">
        <v>47905</v>
      </c>
      <c r="M84" t="s">
        <v>47911</v>
      </c>
    </row>
    <row r="85" spans="1:13" x14ac:dyDescent="0.2">
      <c r="A85">
        <v>83</v>
      </c>
      <c r="B85" t="s">
        <v>47903</v>
      </c>
      <c r="C85" t="s">
        <v>47037</v>
      </c>
      <c r="D85" t="s">
        <v>47467</v>
      </c>
      <c r="E85">
        <v>247</v>
      </c>
      <c r="F85">
        <v>8</v>
      </c>
      <c r="G85">
        <v>12</v>
      </c>
      <c r="H85">
        <v>3</v>
      </c>
      <c r="I85">
        <v>0</v>
      </c>
      <c r="J85" t="s">
        <v>47904</v>
      </c>
      <c r="K85" s="146" t="s">
        <v>47048</v>
      </c>
      <c r="L85" t="s">
        <v>47905</v>
      </c>
      <c r="M85" t="s">
        <v>47912</v>
      </c>
    </row>
    <row r="86" spans="1:13" x14ac:dyDescent="0.2">
      <c r="A86">
        <v>86</v>
      </c>
      <c r="B86" t="s">
        <v>47903</v>
      </c>
      <c r="C86" t="s">
        <v>47037</v>
      </c>
      <c r="D86" t="s">
        <v>47466</v>
      </c>
      <c r="E86">
        <v>356</v>
      </c>
      <c r="F86">
        <v>8</v>
      </c>
      <c r="G86">
        <v>12</v>
      </c>
      <c r="H86">
        <v>3</v>
      </c>
      <c r="I86">
        <v>0</v>
      </c>
      <c r="J86" t="s">
        <v>47904</v>
      </c>
      <c r="K86" s="146" t="s">
        <v>47048</v>
      </c>
      <c r="L86" t="s">
        <v>47905</v>
      </c>
      <c r="M86" t="s">
        <v>47913</v>
      </c>
    </row>
    <row r="87" spans="1:13" x14ac:dyDescent="0.2">
      <c r="A87">
        <v>87</v>
      </c>
      <c r="B87" t="s">
        <v>47903</v>
      </c>
      <c r="C87" t="s">
        <v>47037</v>
      </c>
      <c r="D87" t="s">
        <v>47833</v>
      </c>
      <c r="E87">
        <v>133</v>
      </c>
      <c r="F87">
        <v>8</v>
      </c>
      <c r="G87">
        <v>12</v>
      </c>
      <c r="H87">
        <v>3</v>
      </c>
      <c r="I87">
        <v>0</v>
      </c>
      <c r="J87" t="s">
        <v>47904</v>
      </c>
      <c r="K87" s="146" t="s">
        <v>47048</v>
      </c>
      <c r="L87" t="s">
        <v>47905</v>
      </c>
      <c r="M87" t="s">
        <v>47914</v>
      </c>
    </row>
    <row r="88" spans="1:13" x14ac:dyDescent="0.2">
      <c r="A88">
        <v>88</v>
      </c>
      <c r="B88" t="s">
        <v>47903</v>
      </c>
      <c r="C88" t="s">
        <v>47037</v>
      </c>
      <c r="D88" t="s">
        <v>47469</v>
      </c>
      <c r="E88">
        <v>314</v>
      </c>
      <c r="F88">
        <v>8</v>
      </c>
      <c r="G88">
        <v>12</v>
      </c>
      <c r="H88">
        <v>3</v>
      </c>
      <c r="I88">
        <v>0</v>
      </c>
      <c r="J88" t="s">
        <v>47904</v>
      </c>
      <c r="K88" s="146" t="s">
        <v>47048</v>
      </c>
      <c r="L88" t="s">
        <v>47905</v>
      </c>
      <c r="M88" t="s">
        <v>47906</v>
      </c>
    </row>
    <row r="89" spans="1:13" x14ac:dyDescent="0.2">
      <c r="A89">
        <v>90</v>
      </c>
      <c r="B89" t="s">
        <v>47903</v>
      </c>
      <c r="C89" t="s">
        <v>47037</v>
      </c>
      <c r="D89" t="s">
        <v>47039</v>
      </c>
      <c r="E89">
        <v>294</v>
      </c>
      <c r="F89">
        <v>8</v>
      </c>
      <c r="G89">
        <v>12</v>
      </c>
      <c r="H89">
        <v>3</v>
      </c>
      <c r="I89">
        <v>0</v>
      </c>
      <c r="J89" t="s">
        <v>47904</v>
      </c>
      <c r="K89" s="146" t="s">
        <v>47048</v>
      </c>
      <c r="L89" t="s">
        <v>47905</v>
      </c>
      <c r="M89" t="s">
        <v>47915</v>
      </c>
    </row>
    <row r="90" spans="1:13" x14ac:dyDescent="0.2">
      <c r="A90">
        <v>84</v>
      </c>
      <c r="B90" t="s">
        <v>47903</v>
      </c>
      <c r="C90" t="s">
        <v>47037</v>
      </c>
      <c r="D90" t="s">
        <v>47467</v>
      </c>
      <c r="E90">
        <v>903</v>
      </c>
      <c r="F90">
        <v>8</v>
      </c>
      <c r="G90">
        <v>12</v>
      </c>
      <c r="H90">
        <v>3</v>
      </c>
      <c r="I90">
        <v>0</v>
      </c>
      <c r="M90" t="s">
        <v>47916</v>
      </c>
    </row>
    <row r="91" spans="1:13" x14ac:dyDescent="0.2">
      <c r="A91">
        <v>85</v>
      </c>
      <c r="B91" t="s">
        <v>47903</v>
      </c>
      <c r="C91" t="s">
        <v>47037</v>
      </c>
      <c r="D91" t="s">
        <v>47465</v>
      </c>
      <c r="E91">
        <v>69</v>
      </c>
      <c r="F91">
        <v>8</v>
      </c>
      <c r="G91">
        <v>12</v>
      </c>
      <c r="H91">
        <v>3</v>
      </c>
      <c r="I91">
        <v>0</v>
      </c>
      <c r="M91" t="s">
        <v>47917</v>
      </c>
    </row>
    <row r="92" spans="1:13" x14ac:dyDescent="0.2">
      <c r="A92">
        <v>89</v>
      </c>
      <c r="B92" t="s">
        <v>47903</v>
      </c>
      <c r="C92" t="s">
        <v>47037</v>
      </c>
      <c r="D92" t="s">
        <v>47469</v>
      </c>
      <c r="E92">
        <v>562</v>
      </c>
      <c r="F92">
        <v>8</v>
      </c>
      <c r="G92">
        <v>12</v>
      </c>
      <c r="H92">
        <v>3</v>
      </c>
      <c r="I92">
        <v>0</v>
      </c>
      <c r="M92" t="s">
        <v>47916</v>
      </c>
    </row>
    <row r="93" spans="1:13" x14ac:dyDescent="0.2">
      <c r="A93">
        <v>91</v>
      </c>
      <c r="B93" t="s">
        <v>47918</v>
      </c>
      <c r="C93" t="s">
        <v>47037</v>
      </c>
      <c r="D93" t="s">
        <v>47468</v>
      </c>
      <c r="E93">
        <v>169</v>
      </c>
      <c r="F93">
        <v>9</v>
      </c>
      <c r="G93">
        <v>12</v>
      </c>
      <c r="H93">
        <v>2</v>
      </c>
      <c r="I93">
        <v>0</v>
      </c>
      <c r="J93" t="s">
        <v>47919</v>
      </c>
      <c r="K93" s="146" t="s">
        <v>47082</v>
      </c>
      <c r="L93" t="s">
        <v>47920</v>
      </c>
      <c r="M93" t="s">
        <v>47921</v>
      </c>
    </row>
    <row r="94" spans="1:13" x14ac:dyDescent="0.2">
      <c r="A94">
        <v>92</v>
      </c>
      <c r="B94" t="s">
        <v>47918</v>
      </c>
      <c r="C94" t="s">
        <v>47037</v>
      </c>
      <c r="D94" t="s">
        <v>47720</v>
      </c>
      <c r="E94">
        <v>744</v>
      </c>
      <c r="F94">
        <v>9</v>
      </c>
      <c r="G94">
        <v>12</v>
      </c>
      <c r="H94">
        <v>2</v>
      </c>
      <c r="I94">
        <v>0</v>
      </c>
      <c r="J94" t="s">
        <v>47919</v>
      </c>
      <c r="K94" s="146" t="s">
        <v>47082</v>
      </c>
      <c r="L94" t="s">
        <v>47920</v>
      </c>
      <c r="M94" t="s">
        <v>47922</v>
      </c>
    </row>
    <row r="95" spans="1:13" x14ac:dyDescent="0.2">
      <c r="A95">
        <v>93</v>
      </c>
      <c r="B95" t="s">
        <v>47918</v>
      </c>
      <c r="C95" t="s">
        <v>47037</v>
      </c>
      <c r="D95" t="s">
        <v>47720</v>
      </c>
      <c r="E95">
        <v>333</v>
      </c>
      <c r="F95">
        <v>9</v>
      </c>
      <c r="G95">
        <v>12</v>
      </c>
      <c r="H95">
        <v>2</v>
      </c>
      <c r="I95">
        <v>0</v>
      </c>
      <c r="J95" t="s">
        <v>47919</v>
      </c>
      <c r="K95" s="146" t="s">
        <v>47082</v>
      </c>
      <c r="L95" t="s">
        <v>47920</v>
      </c>
      <c r="M95" t="s">
        <v>47923</v>
      </c>
    </row>
    <row r="96" spans="1:13" x14ac:dyDescent="0.2">
      <c r="A96">
        <v>94</v>
      </c>
      <c r="B96" t="s">
        <v>47918</v>
      </c>
      <c r="C96" t="s">
        <v>47037</v>
      </c>
      <c r="D96" t="s">
        <v>47467</v>
      </c>
      <c r="E96">
        <v>615</v>
      </c>
      <c r="F96">
        <v>9</v>
      </c>
      <c r="G96">
        <v>12</v>
      </c>
      <c r="H96">
        <v>2</v>
      </c>
      <c r="I96">
        <v>0</v>
      </c>
      <c r="J96" t="s">
        <v>47919</v>
      </c>
      <c r="K96" s="146" t="s">
        <v>47082</v>
      </c>
      <c r="L96" t="s">
        <v>47920</v>
      </c>
      <c r="M96" t="e">
        <f>-----------------MSQSCSDAIVVKNLKKSFSIPLEASSGIKQKLINALKGRKGYRE-FTPLDSISFTVKKGEFYGIVGKNGSGKSTLLKTLAGIYSPQAGSVATKGTLVPFIELGVGFNPELSGRENVYLNGALLGFSHAEVDTMYEEIVEFAELEDFMEERLKNYSSGMQVRLAFSIAIKAHGDILLLDEVLAVGDAAFQQKCYDYFETLRQEKQTVVLVTHDMNAVKRFCSKAMIISEGKIEKIGTPEEIAEIYTEKNIE-QKKETKKEKRKDL----FEYEILDAKK------AYSVGDTVSLRVRCPKLVSPAFVNFSLVYNGFVIADRNSKYNDKKDSLKQGKWFIFKTKLEG-LNGGRYDVHLTLH--RTRDNKLLEHKPRVFSFMVKGH----DPSRDGPMRLEGQWSNQQVKE</f>
        <v>#NAME?</v>
      </c>
    </row>
    <row r="97" spans="1:13" x14ac:dyDescent="0.2">
      <c r="A97">
        <v>95</v>
      </c>
      <c r="B97" t="s">
        <v>47918</v>
      </c>
      <c r="C97" t="s">
        <v>47037</v>
      </c>
      <c r="D97" t="s">
        <v>47467</v>
      </c>
      <c r="E97">
        <v>97</v>
      </c>
      <c r="F97">
        <v>9</v>
      </c>
      <c r="G97">
        <v>12</v>
      </c>
      <c r="H97">
        <v>2</v>
      </c>
      <c r="I97">
        <v>0</v>
      </c>
      <c r="J97" t="s">
        <v>47919</v>
      </c>
      <c r="K97" s="146" t="s">
        <v>47082</v>
      </c>
      <c r="L97" t="s">
        <v>47920</v>
      </c>
      <c r="M97" t="s">
        <v>47924</v>
      </c>
    </row>
    <row r="98" spans="1:13" x14ac:dyDescent="0.2">
      <c r="A98">
        <v>96</v>
      </c>
      <c r="B98" t="s">
        <v>47918</v>
      </c>
      <c r="C98" t="s">
        <v>47037</v>
      </c>
      <c r="D98" t="s">
        <v>47721</v>
      </c>
      <c r="E98">
        <v>13</v>
      </c>
      <c r="F98">
        <v>9</v>
      </c>
      <c r="G98">
        <v>12</v>
      </c>
      <c r="H98">
        <v>2</v>
      </c>
      <c r="I98">
        <v>0</v>
      </c>
      <c r="J98" t="s">
        <v>47919</v>
      </c>
      <c r="K98" s="146" t="s">
        <v>47082</v>
      </c>
      <c r="L98" t="s">
        <v>47920</v>
      </c>
      <c r="M98" t="s">
        <v>47925</v>
      </c>
    </row>
    <row r="99" spans="1:13" x14ac:dyDescent="0.2">
      <c r="A99">
        <v>97</v>
      </c>
      <c r="B99" t="s">
        <v>47918</v>
      </c>
      <c r="C99" t="s">
        <v>47037</v>
      </c>
      <c r="D99" t="s">
        <v>47465</v>
      </c>
      <c r="E99">
        <v>522</v>
      </c>
      <c r="F99">
        <v>9</v>
      </c>
      <c r="G99">
        <v>12</v>
      </c>
      <c r="H99">
        <v>2</v>
      </c>
      <c r="I99">
        <v>0</v>
      </c>
      <c r="J99" t="s">
        <v>47919</v>
      </c>
      <c r="K99" s="146" t="s">
        <v>47082</v>
      </c>
      <c r="L99" t="s">
        <v>47920</v>
      </c>
      <c r="M99" t="s">
        <v>47926</v>
      </c>
    </row>
    <row r="100" spans="1:13" x14ac:dyDescent="0.2">
      <c r="A100">
        <v>98</v>
      </c>
      <c r="B100" t="s">
        <v>47918</v>
      </c>
      <c r="C100" t="s">
        <v>47037</v>
      </c>
      <c r="D100" t="s">
        <v>47466</v>
      </c>
      <c r="E100">
        <v>578</v>
      </c>
      <c r="F100">
        <v>9</v>
      </c>
      <c r="G100">
        <v>12</v>
      </c>
      <c r="H100">
        <v>2</v>
      </c>
      <c r="I100">
        <v>0</v>
      </c>
      <c r="J100" t="s">
        <v>47919</v>
      </c>
      <c r="K100" s="146" t="s">
        <v>47082</v>
      </c>
      <c r="L100" t="s">
        <v>47920</v>
      </c>
      <c r="M100" t="s">
        <v>47927</v>
      </c>
    </row>
    <row r="101" spans="1:13" x14ac:dyDescent="0.2">
      <c r="A101">
        <v>99</v>
      </c>
      <c r="B101" t="s">
        <v>47918</v>
      </c>
      <c r="C101" t="s">
        <v>47037</v>
      </c>
      <c r="D101" t="s">
        <v>47833</v>
      </c>
      <c r="E101">
        <v>680</v>
      </c>
      <c r="F101">
        <v>9</v>
      </c>
      <c r="G101">
        <v>12</v>
      </c>
      <c r="H101">
        <v>2</v>
      </c>
      <c r="I101">
        <v>0</v>
      </c>
      <c r="J101" t="s">
        <v>47919</v>
      </c>
      <c r="K101" s="146" t="s">
        <v>47082</v>
      </c>
      <c r="L101" t="s">
        <v>47920</v>
      </c>
      <c r="M101" t="s">
        <v>47928</v>
      </c>
    </row>
    <row r="102" spans="1:13" x14ac:dyDescent="0.2">
      <c r="A102">
        <v>100</v>
      </c>
      <c r="B102" t="s">
        <v>47918</v>
      </c>
      <c r="C102" t="s">
        <v>47037</v>
      </c>
      <c r="D102" t="s">
        <v>47833</v>
      </c>
      <c r="E102">
        <v>508</v>
      </c>
      <c r="F102">
        <v>9</v>
      </c>
      <c r="G102">
        <v>12</v>
      </c>
      <c r="H102">
        <v>2</v>
      </c>
      <c r="I102">
        <v>0</v>
      </c>
      <c r="J102" t="s">
        <v>47919</v>
      </c>
      <c r="K102" s="146" t="s">
        <v>47082</v>
      </c>
      <c r="L102" t="s">
        <v>47920</v>
      </c>
      <c r="M102" t="s">
        <v>47929</v>
      </c>
    </row>
    <row r="103" spans="1:13" x14ac:dyDescent="0.2">
      <c r="A103">
        <v>101</v>
      </c>
      <c r="B103" t="s">
        <v>47918</v>
      </c>
      <c r="C103" t="s">
        <v>47037</v>
      </c>
      <c r="D103" t="s">
        <v>47469</v>
      </c>
      <c r="E103">
        <v>108</v>
      </c>
      <c r="F103">
        <v>9</v>
      </c>
      <c r="G103">
        <v>12</v>
      </c>
      <c r="H103">
        <v>2</v>
      </c>
      <c r="I103">
        <v>0</v>
      </c>
      <c r="J103" t="s">
        <v>47919</v>
      </c>
      <c r="K103" s="146" t="s">
        <v>47082</v>
      </c>
      <c r="L103" t="s">
        <v>47920</v>
      </c>
      <c r="M103" t="s">
        <v>47921</v>
      </c>
    </row>
    <row r="104" spans="1:13" x14ac:dyDescent="0.2">
      <c r="A104">
        <v>102</v>
      </c>
      <c r="B104" t="s">
        <v>47918</v>
      </c>
      <c r="C104" t="s">
        <v>47037</v>
      </c>
      <c r="D104" t="s">
        <v>47039</v>
      </c>
      <c r="E104">
        <v>685</v>
      </c>
      <c r="F104">
        <v>9</v>
      </c>
      <c r="G104">
        <v>12</v>
      </c>
      <c r="H104">
        <v>2</v>
      </c>
      <c r="I104">
        <v>0</v>
      </c>
      <c r="J104" t="s">
        <v>47919</v>
      </c>
      <c r="K104" s="146" t="s">
        <v>47082</v>
      </c>
      <c r="L104" t="s">
        <v>47920</v>
      </c>
      <c r="M104" t="s">
        <v>47930</v>
      </c>
    </row>
    <row r="105" spans="1:13" x14ac:dyDescent="0.2">
      <c r="A105">
        <v>115</v>
      </c>
      <c r="B105" t="s">
        <v>47931</v>
      </c>
      <c r="C105" t="s">
        <v>47037</v>
      </c>
      <c r="D105" t="s">
        <v>47468</v>
      </c>
      <c r="E105">
        <v>75</v>
      </c>
      <c r="F105">
        <v>7</v>
      </c>
      <c r="G105">
        <v>12</v>
      </c>
      <c r="H105">
        <v>3</v>
      </c>
      <c r="I105">
        <v>0</v>
      </c>
      <c r="J105" t="s">
        <v>47932</v>
      </c>
      <c r="K105" s="146" t="s">
        <v>47040</v>
      </c>
      <c r="L105" t="s">
        <v>47933</v>
      </c>
      <c r="M105" t="s">
        <v>47934</v>
      </c>
    </row>
    <row r="106" spans="1:13" x14ac:dyDescent="0.2">
      <c r="A106">
        <v>116</v>
      </c>
      <c r="B106" t="s">
        <v>47931</v>
      </c>
      <c r="C106" t="s">
        <v>47037</v>
      </c>
      <c r="D106" t="s">
        <v>47720</v>
      </c>
      <c r="E106">
        <v>766</v>
      </c>
      <c r="F106">
        <v>7</v>
      </c>
      <c r="G106">
        <v>12</v>
      </c>
      <c r="H106">
        <v>3</v>
      </c>
      <c r="I106">
        <v>0</v>
      </c>
      <c r="J106" t="s">
        <v>47932</v>
      </c>
      <c r="K106" s="146" t="s">
        <v>47040</v>
      </c>
      <c r="L106" t="s">
        <v>47933</v>
      </c>
      <c r="M106" t="s">
        <v>47935</v>
      </c>
    </row>
    <row r="107" spans="1:13" x14ac:dyDescent="0.2">
      <c r="A107">
        <v>117</v>
      </c>
      <c r="B107" t="s">
        <v>47931</v>
      </c>
      <c r="C107" t="s">
        <v>47037</v>
      </c>
      <c r="D107" t="s">
        <v>47720</v>
      </c>
      <c r="E107">
        <v>861</v>
      </c>
      <c r="F107">
        <v>7</v>
      </c>
      <c r="G107">
        <v>12</v>
      </c>
      <c r="H107">
        <v>3</v>
      </c>
      <c r="I107">
        <v>0</v>
      </c>
      <c r="J107" t="s">
        <v>47936</v>
      </c>
      <c r="K107" s="146" t="s">
        <v>47040</v>
      </c>
      <c r="L107" t="s">
        <v>47933</v>
      </c>
      <c r="M107" t="s">
        <v>47937</v>
      </c>
    </row>
    <row r="108" spans="1:13" x14ac:dyDescent="0.2">
      <c r="A108">
        <v>118</v>
      </c>
      <c r="B108" t="s">
        <v>47931</v>
      </c>
      <c r="C108" t="s">
        <v>47037</v>
      </c>
      <c r="D108" t="s">
        <v>47467</v>
      </c>
      <c r="E108">
        <v>1051</v>
      </c>
      <c r="F108">
        <v>7</v>
      </c>
      <c r="G108">
        <v>12</v>
      </c>
      <c r="H108">
        <v>3</v>
      </c>
      <c r="I108">
        <v>0</v>
      </c>
      <c r="J108" t="s">
        <v>47932</v>
      </c>
      <c r="K108" s="146" t="s">
        <v>47040</v>
      </c>
      <c r="L108" t="s">
        <v>47933</v>
      </c>
      <c r="M108" t="s">
        <v>47938</v>
      </c>
    </row>
    <row r="109" spans="1:13" x14ac:dyDescent="0.2">
      <c r="A109">
        <v>119</v>
      </c>
      <c r="B109" t="s">
        <v>47931</v>
      </c>
      <c r="C109" t="s">
        <v>47037</v>
      </c>
      <c r="D109" t="s">
        <v>47467</v>
      </c>
      <c r="E109">
        <v>992</v>
      </c>
      <c r="F109">
        <v>7</v>
      </c>
      <c r="G109">
        <v>12</v>
      </c>
      <c r="H109">
        <v>3</v>
      </c>
      <c r="I109">
        <v>0</v>
      </c>
      <c r="J109" t="s">
        <v>47932</v>
      </c>
      <c r="K109" s="146" t="s">
        <v>47040</v>
      </c>
      <c r="L109" t="s">
        <v>47933</v>
      </c>
      <c r="M109" t="s">
        <v>47939</v>
      </c>
    </row>
    <row r="110" spans="1:13" x14ac:dyDescent="0.2">
      <c r="A110">
        <v>120</v>
      </c>
      <c r="B110" t="s">
        <v>47931</v>
      </c>
      <c r="C110" t="s">
        <v>47037</v>
      </c>
      <c r="D110" t="s">
        <v>47467</v>
      </c>
      <c r="E110">
        <v>429</v>
      </c>
      <c r="F110">
        <v>7</v>
      </c>
      <c r="G110">
        <v>12</v>
      </c>
      <c r="H110">
        <v>3</v>
      </c>
      <c r="I110">
        <v>0</v>
      </c>
      <c r="J110" t="s">
        <v>47936</v>
      </c>
      <c r="K110" s="146" t="s">
        <v>47040</v>
      </c>
      <c r="L110" t="s">
        <v>47933</v>
      </c>
      <c r="M110" t="s">
        <v>47940</v>
      </c>
    </row>
    <row r="111" spans="1:13" x14ac:dyDescent="0.2">
      <c r="A111">
        <v>121</v>
      </c>
      <c r="B111" t="s">
        <v>47931</v>
      </c>
      <c r="C111" t="s">
        <v>47037</v>
      </c>
      <c r="D111" t="s">
        <v>47721</v>
      </c>
      <c r="E111">
        <v>164</v>
      </c>
      <c r="F111">
        <v>7</v>
      </c>
      <c r="G111">
        <v>12</v>
      </c>
      <c r="H111">
        <v>3</v>
      </c>
      <c r="I111">
        <v>0</v>
      </c>
      <c r="J111" t="s">
        <v>47941</v>
      </c>
      <c r="K111" s="146" t="s">
        <v>47040</v>
      </c>
      <c r="L111" t="s">
        <v>47933</v>
      </c>
      <c r="M111" t="s">
        <v>47942</v>
      </c>
    </row>
    <row r="112" spans="1:13" x14ac:dyDescent="0.2">
      <c r="A112">
        <v>122</v>
      </c>
      <c r="B112" t="s">
        <v>47931</v>
      </c>
      <c r="C112" t="s">
        <v>47037</v>
      </c>
      <c r="D112" t="s">
        <v>47466</v>
      </c>
      <c r="E112">
        <v>543</v>
      </c>
      <c r="F112">
        <v>7</v>
      </c>
      <c r="G112">
        <v>12</v>
      </c>
      <c r="H112">
        <v>3</v>
      </c>
      <c r="I112">
        <v>0</v>
      </c>
      <c r="J112" t="s">
        <v>47932</v>
      </c>
      <c r="K112" s="146" t="s">
        <v>47040</v>
      </c>
      <c r="L112" t="s">
        <v>47933</v>
      </c>
      <c r="M112" t="s">
        <v>47943</v>
      </c>
    </row>
    <row r="113" spans="1:13" x14ac:dyDescent="0.2">
      <c r="A113">
        <v>123</v>
      </c>
      <c r="B113" t="s">
        <v>47931</v>
      </c>
      <c r="C113" t="s">
        <v>47037</v>
      </c>
      <c r="D113" t="s">
        <v>47469</v>
      </c>
      <c r="E113">
        <v>559</v>
      </c>
      <c r="F113">
        <v>7</v>
      </c>
      <c r="G113">
        <v>12</v>
      </c>
      <c r="H113">
        <v>3</v>
      </c>
      <c r="I113">
        <v>0</v>
      </c>
      <c r="J113" t="s">
        <v>47936</v>
      </c>
      <c r="K113" s="146" t="s">
        <v>47040</v>
      </c>
      <c r="L113" t="s">
        <v>47933</v>
      </c>
      <c r="M113" t="s">
        <v>47944</v>
      </c>
    </row>
    <row r="114" spans="1:13" x14ac:dyDescent="0.2">
      <c r="A114">
        <v>124</v>
      </c>
      <c r="B114" t="s">
        <v>47931</v>
      </c>
      <c r="C114" t="s">
        <v>47037</v>
      </c>
      <c r="D114" t="s">
        <v>47469</v>
      </c>
      <c r="E114">
        <v>598</v>
      </c>
      <c r="F114">
        <v>7</v>
      </c>
      <c r="G114">
        <v>12</v>
      </c>
      <c r="H114">
        <v>3</v>
      </c>
      <c r="I114">
        <v>0</v>
      </c>
      <c r="J114" t="s">
        <v>47932</v>
      </c>
      <c r="K114" s="146" t="s">
        <v>47040</v>
      </c>
      <c r="L114" t="s">
        <v>47933</v>
      </c>
      <c r="M114" t="s">
        <v>47945</v>
      </c>
    </row>
    <row r="115" spans="1:13" x14ac:dyDescent="0.2">
      <c r="A115">
        <v>125</v>
      </c>
      <c r="B115" t="s">
        <v>47931</v>
      </c>
      <c r="C115" t="s">
        <v>47037</v>
      </c>
      <c r="D115" t="s">
        <v>47469</v>
      </c>
      <c r="E115">
        <v>558</v>
      </c>
      <c r="F115">
        <v>7</v>
      </c>
      <c r="G115">
        <v>12</v>
      </c>
      <c r="H115">
        <v>3</v>
      </c>
      <c r="I115">
        <v>0</v>
      </c>
      <c r="J115" t="s">
        <v>47946</v>
      </c>
      <c r="K115" s="146" t="s">
        <v>47040</v>
      </c>
      <c r="L115" t="s">
        <v>47933</v>
      </c>
      <c r="M115" t="s">
        <v>47947</v>
      </c>
    </row>
    <row r="116" spans="1:13" x14ac:dyDescent="0.2">
      <c r="A116">
        <v>126</v>
      </c>
      <c r="B116" t="s">
        <v>47931</v>
      </c>
      <c r="C116" t="s">
        <v>47037</v>
      </c>
      <c r="D116" t="s">
        <v>47039</v>
      </c>
      <c r="E116">
        <v>62</v>
      </c>
      <c r="F116">
        <v>7</v>
      </c>
      <c r="G116">
        <v>12</v>
      </c>
      <c r="H116">
        <v>3</v>
      </c>
      <c r="I116">
        <v>0</v>
      </c>
      <c r="J116" t="s">
        <v>47932</v>
      </c>
      <c r="K116" s="146" t="s">
        <v>47040</v>
      </c>
      <c r="L116" t="s">
        <v>47933</v>
      </c>
      <c r="M116" t="s">
        <v>47948</v>
      </c>
    </row>
    <row r="117" spans="1:13" x14ac:dyDescent="0.2">
      <c r="A117">
        <v>127</v>
      </c>
      <c r="B117" t="s">
        <v>47949</v>
      </c>
      <c r="C117" t="s">
        <v>47037</v>
      </c>
      <c r="D117" t="s">
        <v>47468</v>
      </c>
      <c r="E117">
        <v>614</v>
      </c>
      <c r="F117">
        <v>7</v>
      </c>
      <c r="G117">
        <v>12</v>
      </c>
      <c r="H117">
        <v>5</v>
      </c>
      <c r="I117">
        <v>0</v>
      </c>
      <c r="J117" t="s">
        <v>47950</v>
      </c>
      <c r="K117" s="146" t="s">
        <v>47040</v>
      </c>
      <c r="L117" t="s">
        <v>47951</v>
      </c>
      <c r="M117" t="s">
        <v>47952</v>
      </c>
    </row>
    <row r="118" spans="1:13" x14ac:dyDescent="0.2">
      <c r="A118">
        <v>128</v>
      </c>
      <c r="B118" t="s">
        <v>47949</v>
      </c>
      <c r="C118" t="s">
        <v>47037</v>
      </c>
      <c r="D118" t="s">
        <v>47720</v>
      </c>
      <c r="E118">
        <v>498</v>
      </c>
      <c r="F118">
        <v>7</v>
      </c>
      <c r="G118">
        <v>12</v>
      </c>
      <c r="H118">
        <v>5</v>
      </c>
      <c r="I118">
        <v>0</v>
      </c>
      <c r="J118" t="s">
        <v>47953</v>
      </c>
      <c r="K118" s="146" t="s">
        <v>47040</v>
      </c>
      <c r="L118" t="s">
        <v>47951</v>
      </c>
      <c r="M118" t="s">
        <v>47954</v>
      </c>
    </row>
    <row r="119" spans="1:13" x14ac:dyDescent="0.2">
      <c r="A119">
        <v>129</v>
      </c>
      <c r="B119" t="s">
        <v>47949</v>
      </c>
      <c r="C119" t="s">
        <v>47037</v>
      </c>
      <c r="D119" t="s">
        <v>47467</v>
      </c>
      <c r="E119">
        <v>696</v>
      </c>
      <c r="F119">
        <v>7</v>
      </c>
      <c r="G119">
        <v>12</v>
      </c>
      <c r="H119">
        <v>5</v>
      </c>
      <c r="I119">
        <v>0</v>
      </c>
      <c r="J119" t="s">
        <v>47955</v>
      </c>
      <c r="K119" s="146" t="s">
        <v>47040</v>
      </c>
      <c r="L119" t="s">
        <v>47951</v>
      </c>
      <c r="M119" t="s">
        <v>47956</v>
      </c>
    </row>
    <row r="120" spans="1:13" x14ac:dyDescent="0.2">
      <c r="A120">
        <v>130</v>
      </c>
      <c r="B120" t="s">
        <v>47949</v>
      </c>
      <c r="C120" t="s">
        <v>47037</v>
      </c>
      <c r="D120" t="s">
        <v>47467</v>
      </c>
      <c r="E120">
        <v>499</v>
      </c>
      <c r="F120">
        <v>7</v>
      </c>
      <c r="G120">
        <v>12</v>
      </c>
      <c r="H120">
        <v>5</v>
      </c>
      <c r="I120">
        <v>0</v>
      </c>
      <c r="J120" t="s">
        <v>47957</v>
      </c>
      <c r="K120" s="146" t="s">
        <v>47040</v>
      </c>
      <c r="L120" t="s">
        <v>47951</v>
      </c>
      <c r="M120" t="s">
        <v>47958</v>
      </c>
    </row>
    <row r="121" spans="1:13" x14ac:dyDescent="0.2">
      <c r="A121">
        <v>131</v>
      </c>
      <c r="B121" t="s">
        <v>47949</v>
      </c>
      <c r="C121" t="s">
        <v>47037</v>
      </c>
      <c r="D121" t="s">
        <v>47465</v>
      </c>
      <c r="E121">
        <v>125</v>
      </c>
      <c r="F121">
        <v>7</v>
      </c>
      <c r="G121">
        <v>12</v>
      </c>
      <c r="H121">
        <v>5</v>
      </c>
      <c r="I121">
        <v>0</v>
      </c>
      <c r="J121" t="s">
        <v>47959</v>
      </c>
      <c r="K121" s="146" t="s">
        <v>47040</v>
      </c>
      <c r="L121" t="s">
        <v>47951</v>
      </c>
      <c r="M121" t="e">
        <f>-------------------------------------------------------------------------------MNKEIRTRFAPSPTGYIHIGNVRSAIYPYLIARQNHGQFILRIEDTDQSRFVEGAAELVFDTLKWLGLNWDEGPI------VGGPDEPYYQTERKNIYLAWAKKLLEKGLAYADDTPSEKIEEYKKLDNEQKIPYLYRNHRPANPPEWREGLPIRFK-TTPKHYEWHDEVMGDMQTGPEVLDDIILIKKDGLPTYNFAHIVDDTLMKITYITRGVEYLSSTPNYLALYDALELPRHLFVSMPHILAPTGNKKLGKRDGAKSVTEYRDDGFLPEAMLNYLACLGWNDGTEQEIYSIDEMIEKFEISRIQNSGARFDETKILWMNGQWIRKIADEQGIDALYAKTCLTSGSEDFSRYQVFKPLNFWPAS--ADQETDEYKKSVLSIIYDRLKTLSDLRTMTTYFFEEPIIDLDLIYNNKFLKKLSETEYRDLLKLTIEKLNEVEEEAWTDDNLQARLNELLAATGKKPAEYFSLIRIAVSFAPFSPALHQTLRVLGKNRTLARLNRVHTAISHD</f>
        <v>#NAME?</v>
      </c>
    </row>
    <row r="122" spans="1:13" x14ac:dyDescent="0.2">
      <c r="A122">
        <v>132</v>
      </c>
      <c r="B122" t="s">
        <v>47949</v>
      </c>
      <c r="C122" t="s">
        <v>47037</v>
      </c>
      <c r="D122" t="s">
        <v>47466</v>
      </c>
      <c r="E122">
        <v>240</v>
      </c>
      <c r="F122">
        <v>7</v>
      </c>
      <c r="G122">
        <v>12</v>
      </c>
      <c r="H122">
        <v>5</v>
      </c>
      <c r="I122">
        <v>0</v>
      </c>
      <c r="J122" t="s">
        <v>47953</v>
      </c>
      <c r="K122" s="146" t="s">
        <v>47040</v>
      </c>
      <c r="L122" t="s">
        <v>47951</v>
      </c>
      <c r="M122" t="s">
        <v>47960</v>
      </c>
    </row>
    <row r="123" spans="1:13" x14ac:dyDescent="0.2">
      <c r="A123">
        <v>133</v>
      </c>
      <c r="B123" t="s">
        <v>47949</v>
      </c>
      <c r="C123" t="s">
        <v>47037</v>
      </c>
      <c r="D123" t="s">
        <v>47833</v>
      </c>
      <c r="E123">
        <v>587</v>
      </c>
      <c r="F123">
        <v>7</v>
      </c>
      <c r="G123">
        <v>12</v>
      </c>
      <c r="H123">
        <v>5</v>
      </c>
      <c r="I123">
        <v>0</v>
      </c>
      <c r="J123" t="s">
        <v>47959</v>
      </c>
      <c r="K123" s="146" t="s">
        <v>47040</v>
      </c>
      <c r="L123" t="s">
        <v>47951</v>
      </c>
      <c r="M123" t="s">
        <v>47961</v>
      </c>
    </row>
    <row r="124" spans="1:13" x14ac:dyDescent="0.2">
      <c r="A124">
        <v>134</v>
      </c>
      <c r="B124" t="s">
        <v>47949</v>
      </c>
      <c r="C124" t="s">
        <v>47037</v>
      </c>
      <c r="D124" t="s">
        <v>47833</v>
      </c>
      <c r="E124">
        <v>595</v>
      </c>
      <c r="F124">
        <v>7</v>
      </c>
      <c r="G124">
        <v>12</v>
      </c>
      <c r="H124">
        <v>5</v>
      </c>
      <c r="I124">
        <v>0</v>
      </c>
      <c r="J124" t="s">
        <v>47959</v>
      </c>
      <c r="K124" s="146" t="s">
        <v>47040</v>
      </c>
      <c r="L124" t="s">
        <v>47951</v>
      </c>
      <c r="M124" t="s">
        <v>47962</v>
      </c>
    </row>
    <row r="125" spans="1:13" x14ac:dyDescent="0.2">
      <c r="A125">
        <v>138</v>
      </c>
      <c r="B125" t="s">
        <v>47949</v>
      </c>
      <c r="C125" t="s">
        <v>47037</v>
      </c>
      <c r="D125" t="s">
        <v>47039</v>
      </c>
      <c r="E125">
        <v>252</v>
      </c>
      <c r="F125">
        <v>7</v>
      </c>
      <c r="G125">
        <v>12</v>
      </c>
      <c r="H125">
        <v>5</v>
      </c>
      <c r="I125">
        <v>0</v>
      </c>
      <c r="J125" t="s">
        <v>47953</v>
      </c>
      <c r="K125" s="146" t="s">
        <v>47040</v>
      </c>
      <c r="L125" t="s">
        <v>47951</v>
      </c>
      <c r="M125" t="s">
        <v>47963</v>
      </c>
    </row>
    <row r="126" spans="1:13" x14ac:dyDescent="0.2">
      <c r="A126">
        <v>135</v>
      </c>
      <c r="B126" t="s">
        <v>47949</v>
      </c>
      <c r="C126" t="s">
        <v>47037</v>
      </c>
      <c r="D126" t="s">
        <v>47833</v>
      </c>
      <c r="E126">
        <v>259</v>
      </c>
      <c r="F126">
        <v>7</v>
      </c>
      <c r="G126">
        <v>12</v>
      </c>
      <c r="H126">
        <v>5</v>
      </c>
      <c r="I126">
        <v>0</v>
      </c>
      <c r="M126" t="s">
        <v>47964</v>
      </c>
    </row>
    <row r="127" spans="1:13" x14ac:dyDescent="0.2">
      <c r="A127">
        <v>136</v>
      </c>
      <c r="B127" t="s">
        <v>47949</v>
      </c>
      <c r="C127" t="s">
        <v>47037</v>
      </c>
      <c r="D127" t="s">
        <v>47833</v>
      </c>
      <c r="E127">
        <v>430</v>
      </c>
      <c r="F127">
        <v>7</v>
      </c>
      <c r="G127">
        <v>12</v>
      </c>
      <c r="H127">
        <v>5</v>
      </c>
      <c r="I127">
        <v>0</v>
      </c>
      <c r="M127" t="s">
        <v>47965</v>
      </c>
    </row>
    <row r="128" spans="1:13" x14ac:dyDescent="0.2">
      <c r="A128">
        <v>137</v>
      </c>
      <c r="B128" t="s">
        <v>47949</v>
      </c>
      <c r="C128" t="s">
        <v>47037</v>
      </c>
      <c r="D128" t="s">
        <v>47833</v>
      </c>
      <c r="E128">
        <v>588</v>
      </c>
      <c r="F128">
        <v>7</v>
      </c>
      <c r="G128">
        <v>12</v>
      </c>
      <c r="H128">
        <v>5</v>
      </c>
      <c r="I128">
        <v>0</v>
      </c>
      <c r="M128" t="s">
        <v>47966</v>
      </c>
    </row>
    <row r="129" spans="1:13" x14ac:dyDescent="0.2">
      <c r="A129">
        <v>139</v>
      </c>
      <c r="B129" t="s">
        <v>47967</v>
      </c>
      <c r="C129" t="s">
        <v>47037</v>
      </c>
      <c r="D129" t="s">
        <v>47468</v>
      </c>
      <c r="E129">
        <v>120</v>
      </c>
      <c r="F129">
        <v>8</v>
      </c>
      <c r="G129">
        <v>12</v>
      </c>
      <c r="H129">
        <v>3</v>
      </c>
      <c r="I129">
        <v>0</v>
      </c>
      <c r="J129" t="s">
        <v>47968</v>
      </c>
      <c r="K129" s="146" t="s">
        <v>47040</v>
      </c>
      <c r="L129" t="s">
        <v>47969</v>
      </c>
      <c r="M129" t="s">
        <v>47970</v>
      </c>
    </row>
    <row r="130" spans="1:13" x14ac:dyDescent="0.2">
      <c r="A130">
        <v>140</v>
      </c>
      <c r="B130" t="s">
        <v>47967</v>
      </c>
      <c r="C130" t="s">
        <v>47037</v>
      </c>
      <c r="D130" t="s">
        <v>47468</v>
      </c>
      <c r="E130">
        <v>954</v>
      </c>
      <c r="F130">
        <v>8</v>
      </c>
      <c r="G130">
        <v>12</v>
      </c>
      <c r="H130">
        <v>3</v>
      </c>
      <c r="I130">
        <v>0</v>
      </c>
      <c r="J130" t="s">
        <v>47971</v>
      </c>
      <c r="K130" s="146" t="s">
        <v>47040</v>
      </c>
      <c r="L130" t="s">
        <v>47969</v>
      </c>
      <c r="M130" t="s">
        <v>47972</v>
      </c>
    </row>
    <row r="131" spans="1:13" x14ac:dyDescent="0.2">
      <c r="A131">
        <v>142</v>
      </c>
      <c r="B131" t="s">
        <v>47967</v>
      </c>
      <c r="C131" t="s">
        <v>47037</v>
      </c>
      <c r="D131" t="s">
        <v>47720</v>
      </c>
      <c r="E131">
        <v>731</v>
      </c>
      <c r="F131">
        <v>8</v>
      </c>
      <c r="G131">
        <v>12</v>
      </c>
      <c r="H131">
        <v>3</v>
      </c>
      <c r="I131">
        <v>0</v>
      </c>
      <c r="J131" t="s">
        <v>47973</v>
      </c>
      <c r="K131" s="146" t="s">
        <v>47040</v>
      </c>
      <c r="L131" t="s">
        <v>47969</v>
      </c>
      <c r="M131" t="s">
        <v>47974</v>
      </c>
    </row>
    <row r="132" spans="1:13" x14ac:dyDescent="0.2">
      <c r="A132">
        <v>143</v>
      </c>
      <c r="B132" t="s">
        <v>47967</v>
      </c>
      <c r="C132" t="s">
        <v>47037</v>
      </c>
      <c r="D132" t="s">
        <v>47467</v>
      </c>
      <c r="E132">
        <v>599</v>
      </c>
      <c r="F132">
        <v>8</v>
      </c>
      <c r="G132">
        <v>12</v>
      </c>
      <c r="H132">
        <v>3</v>
      </c>
      <c r="I132">
        <v>0</v>
      </c>
      <c r="J132" t="s">
        <v>47971</v>
      </c>
      <c r="K132" s="146" t="s">
        <v>47040</v>
      </c>
      <c r="L132" t="s">
        <v>47969</v>
      </c>
      <c r="M132" t="s">
        <v>47975</v>
      </c>
    </row>
    <row r="133" spans="1:13" x14ac:dyDescent="0.2">
      <c r="A133">
        <v>144</v>
      </c>
      <c r="B133" t="s">
        <v>47967</v>
      </c>
      <c r="C133" t="s">
        <v>47037</v>
      </c>
      <c r="D133" t="s">
        <v>47467</v>
      </c>
      <c r="E133">
        <v>522</v>
      </c>
      <c r="F133">
        <v>8</v>
      </c>
      <c r="G133">
        <v>12</v>
      </c>
      <c r="H133">
        <v>3</v>
      </c>
      <c r="I133">
        <v>0</v>
      </c>
      <c r="J133" t="s">
        <v>47976</v>
      </c>
      <c r="K133" s="146" t="s">
        <v>47040</v>
      </c>
      <c r="L133" t="s">
        <v>47969</v>
      </c>
      <c r="M133" t="s">
        <v>47977</v>
      </c>
    </row>
    <row r="134" spans="1:13" x14ac:dyDescent="0.2">
      <c r="A134">
        <v>145</v>
      </c>
      <c r="B134" t="s">
        <v>47967</v>
      </c>
      <c r="C134" t="s">
        <v>47037</v>
      </c>
      <c r="D134" t="s">
        <v>47721</v>
      </c>
      <c r="E134">
        <v>52</v>
      </c>
      <c r="F134">
        <v>8</v>
      </c>
      <c r="G134">
        <v>12</v>
      </c>
      <c r="H134">
        <v>3</v>
      </c>
      <c r="I134">
        <v>0</v>
      </c>
      <c r="J134" t="s">
        <v>47978</v>
      </c>
      <c r="K134" s="146" t="s">
        <v>47040</v>
      </c>
      <c r="L134" t="s">
        <v>47969</v>
      </c>
      <c r="M134" t="s">
        <v>47979</v>
      </c>
    </row>
    <row r="135" spans="1:13" x14ac:dyDescent="0.2">
      <c r="A135">
        <v>146</v>
      </c>
      <c r="B135" t="s">
        <v>47967</v>
      </c>
      <c r="C135" t="s">
        <v>47037</v>
      </c>
      <c r="D135" t="s">
        <v>47465</v>
      </c>
      <c r="E135">
        <v>42</v>
      </c>
      <c r="F135">
        <v>8</v>
      </c>
      <c r="G135">
        <v>12</v>
      </c>
      <c r="H135">
        <v>3</v>
      </c>
      <c r="I135">
        <v>0</v>
      </c>
      <c r="J135" t="s">
        <v>47980</v>
      </c>
      <c r="K135" s="146" t="s">
        <v>47040</v>
      </c>
      <c r="L135" t="s">
        <v>47969</v>
      </c>
      <c r="M135" t="s">
        <v>47981</v>
      </c>
    </row>
    <row r="136" spans="1:13" x14ac:dyDescent="0.2">
      <c r="A136">
        <v>147</v>
      </c>
      <c r="B136" t="s">
        <v>47967</v>
      </c>
      <c r="C136" t="s">
        <v>47037</v>
      </c>
      <c r="D136" t="s">
        <v>47466</v>
      </c>
      <c r="E136">
        <v>464</v>
      </c>
      <c r="F136">
        <v>8</v>
      </c>
      <c r="G136">
        <v>12</v>
      </c>
      <c r="H136">
        <v>3</v>
      </c>
      <c r="I136">
        <v>0</v>
      </c>
      <c r="J136" t="s">
        <v>47980</v>
      </c>
      <c r="K136" s="146" t="s">
        <v>47040</v>
      </c>
      <c r="L136" t="s">
        <v>47969</v>
      </c>
      <c r="M136" t="s">
        <v>47982</v>
      </c>
    </row>
    <row r="137" spans="1:13" x14ac:dyDescent="0.2">
      <c r="A137">
        <v>148</v>
      </c>
      <c r="B137" t="s">
        <v>47967</v>
      </c>
      <c r="C137" t="s">
        <v>47037</v>
      </c>
      <c r="D137" t="s">
        <v>47469</v>
      </c>
      <c r="E137">
        <v>21</v>
      </c>
      <c r="F137">
        <v>8</v>
      </c>
      <c r="G137">
        <v>12</v>
      </c>
      <c r="H137">
        <v>3</v>
      </c>
      <c r="I137">
        <v>0</v>
      </c>
      <c r="J137" t="s">
        <v>47971</v>
      </c>
      <c r="K137" s="146" t="s">
        <v>47040</v>
      </c>
      <c r="L137" t="s">
        <v>47969</v>
      </c>
      <c r="M137" t="s">
        <v>47983</v>
      </c>
    </row>
    <row r="138" spans="1:13" x14ac:dyDescent="0.2">
      <c r="A138">
        <v>149</v>
      </c>
      <c r="B138" t="s">
        <v>47967</v>
      </c>
      <c r="C138" t="s">
        <v>47037</v>
      </c>
      <c r="D138" t="s">
        <v>47469</v>
      </c>
      <c r="E138">
        <v>506</v>
      </c>
      <c r="F138">
        <v>8</v>
      </c>
      <c r="G138">
        <v>12</v>
      </c>
      <c r="H138">
        <v>3</v>
      </c>
      <c r="I138">
        <v>0</v>
      </c>
      <c r="J138" t="s">
        <v>47984</v>
      </c>
      <c r="K138" s="146" t="s">
        <v>47040</v>
      </c>
      <c r="L138" t="s">
        <v>47969</v>
      </c>
      <c r="M138" t="s">
        <v>47985</v>
      </c>
    </row>
    <row r="139" spans="1:13" x14ac:dyDescent="0.2">
      <c r="A139">
        <v>150</v>
      </c>
      <c r="B139" t="s">
        <v>47967</v>
      </c>
      <c r="C139" t="s">
        <v>47037</v>
      </c>
      <c r="D139" t="s">
        <v>47039</v>
      </c>
      <c r="E139">
        <v>26</v>
      </c>
      <c r="F139">
        <v>8</v>
      </c>
      <c r="G139">
        <v>12</v>
      </c>
      <c r="H139">
        <v>3</v>
      </c>
      <c r="I139">
        <v>0</v>
      </c>
      <c r="J139" t="s">
        <v>47971</v>
      </c>
      <c r="K139" s="146" t="s">
        <v>47040</v>
      </c>
      <c r="L139" t="s">
        <v>47969</v>
      </c>
      <c r="M139" t="s">
        <v>47986</v>
      </c>
    </row>
    <row r="140" spans="1:13" x14ac:dyDescent="0.2">
      <c r="A140">
        <v>141</v>
      </c>
      <c r="B140" t="s">
        <v>47967</v>
      </c>
      <c r="C140" t="s">
        <v>47037</v>
      </c>
      <c r="D140" t="s">
        <v>47468</v>
      </c>
      <c r="E140">
        <v>932</v>
      </c>
      <c r="F140">
        <v>8</v>
      </c>
      <c r="G140">
        <v>12</v>
      </c>
      <c r="H140">
        <v>3</v>
      </c>
      <c r="I140">
        <v>0</v>
      </c>
      <c r="M140" t="s">
        <v>47987</v>
      </c>
    </row>
    <row r="141" spans="1:13" x14ac:dyDescent="0.2">
      <c r="A141">
        <v>151</v>
      </c>
      <c r="B141" t="s">
        <v>47988</v>
      </c>
      <c r="C141" t="s">
        <v>47037</v>
      </c>
      <c r="D141" t="s">
        <v>47468</v>
      </c>
      <c r="E141">
        <v>341</v>
      </c>
      <c r="F141">
        <v>9</v>
      </c>
      <c r="G141">
        <v>11</v>
      </c>
      <c r="H141">
        <v>2</v>
      </c>
      <c r="I141">
        <v>0</v>
      </c>
      <c r="J141" t="s">
        <v>47989</v>
      </c>
      <c r="K141" s="146" t="s">
        <v>47050</v>
      </c>
      <c r="L141" t="s">
        <v>47990</v>
      </c>
      <c r="M141" t="s">
        <v>47991</v>
      </c>
    </row>
    <row r="142" spans="1:13" x14ac:dyDescent="0.2">
      <c r="A142">
        <v>152</v>
      </c>
      <c r="B142" t="s">
        <v>47988</v>
      </c>
      <c r="C142" t="s">
        <v>47037</v>
      </c>
      <c r="D142" t="s">
        <v>47720</v>
      </c>
      <c r="E142">
        <v>819</v>
      </c>
      <c r="F142">
        <v>9</v>
      </c>
      <c r="G142">
        <v>11</v>
      </c>
      <c r="H142">
        <v>2</v>
      </c>
      <c r="I142">
        <v>0</v>
      </c>
      <c r="J142" t="s">
        <v>47992</v>
      </c>
      <c r="K142" s="146" t="s">
        <v>47050</v>
      </c>
      <c r="L142" t="s">
        <v>47990</v>
      </c>
      <c r="M142" t="s">
        <v>47993</v>
      </c>
    </row>
    <row r="143" spans="1:13" x14ac:dyDescent="0.2">
      <c r="A143">
        <v>153</v>
      </c>
      <c r="B143" t="s">
        <v>47988</v>
      </c>
      <c r="C143" t="s">
        <v>47037</v>
      </c>
      <c r="D143" t="s">
        <v>47720</v>
      </c>
      <c r="E143">
        <v>564</v>
      </c>
      <c r="F143">
        <v>9</v>
      </c>
      <c r="G143">
        <v>11</v>
      </c>
      <c r="H143">
        <v>2</v>
      </c>
      <c r="I143">
        <v>0</v>
      </c>
      <c r="J143" t="s">
        <v>47989</v>
      </c>
      <c r="K143" s="146" t="s">
        <v>47050</v>
      </c>
      <c r="L143" t="s">
        <v>47990</v>
      </c>
      <c r="M143" t="s">
        <v>47994</v>
      </c>
    </row>
    <row r="144" spans="1:13" x14ac:dyDescent="0.2">
      <c r="A144">
        <v>154</v>
      </c>
      <c r="B144" t="s">
        <v>47988</v>
      </c>
      <c r="C144" t="s">
        <v>47037</v>
      </c>
      <c r="D144" t="s">
        <v>47467</v>
      </c>
      <c r="E144">
        <v>1045</v>
      </c>
      <c r="F144">
        <v>9</v>
      </c>
      <c r="G144">
        <v>11</v>
      </c>
      <c r="H144">
        <v>2</v>
      </c>
      <c r="I144">
        <v>0</v>
      </c>
      <c r="J144" t="s">
        <v>47989</v>
      </c>
      <c r="K144" s="146" t="s">
        <v>47050</v>
      </c>
      <c r="L144" t="s">
        <v>47990</v>
      </c>
      <c r="M144" t="s">
        <v>47995</v>
      </c>
    </row>
    <row r="145" spans="1:13" x14ac:dyDescent="0.2">
      <c r="A145">
        <v>155</v>
      </c>
      <c r="B145" t="s">
        <v>47988</v>
      </c>
      <c r="C145" t="s">
        <v>47037</v>
      </c>
      <c r="D145" t="s">
        <v>47467</v>
      </c>
      <c r="E145">
        <v>902</v>
      </c>
      <c r="F145">
        <v>9</v>
      </c>
      <c r="G145">
        <v>11</v>
      </c>
      <c r="H145">
        <v>2</v>
      </c>
      <c r="I145">
        <v>0</v>
      </c>
      <c r="J145" t="s">
        <v>47992</v>
      </c>
      <c r="K145" s="146" t="s">
        <v>47050</v>
      </c>
      <c r="L145" t="s">
        <v>47990</v>
      </c>
      <c r="M145" t="e">
        <f>--------------------------------------------------------------------------------------------------------------------------------------------------------------------------------------------------------------------MTAGLQKSDLIILAARPAMGKTTLVTNLAYNVATIEKKPVLFFSLEMSKEQLTDRMLADAAGVDSWNIRTGNLSGDDFEKLSEAMGEMAEAPIYIDDTPGLSILEMRTKARRLAHEGEIGLIIVDYLQLMQATNNHNGNRVQEVSEISRGLKLIARELNVPLIALSQLSRSVESRTPPIPQLADLRESGSIEQDADIVSFIYRPGYYEPDNP-EVQNITDLIIAKHRNGPVGKIQLYFHPERLRFMSLDRKHD</f>
        <v>#NAME?</v>
      </c>
    </row>
    <row r="146" spans="1:13" x14ac:dyDescent="0.2">
      <c r="A146">
        <v>156</v>
      </c>
      <c r="B146" t="s">
        <v>47988</v>
      </c>
      <c r="C146" t="s">
        <v>47037</v>
      </c>
      <c r="D146" t="s">
        <v>47721</v>
      </c>
      <c r="E146">
        <v>449</v>
      </c>
      <c r="F146">
        <v>9</v>
      </c>
      <c r="G146">
        <v>11</v>
      </c>
      <c r="H146">
        <v>2</v>
      </c>
      <c r="I146">
        <v>0</v>
      </c>
      <c r="J146" t="s">
        <v>47992</v>
      </c>
      <c r="K146" s="146" t="s">
        <v>47050</v>
      </c>
      <c r="L146" t="s">
        <v>47990</v>
      </c>
      <c r="M146" t="s">
        <v>47996</v>
      </c>
    </row>
    <row r="147" spans="1:13" x14ac:dyDescent="0.2">
      <c r="A147">
        <v>157</v>
      </c>
      <c r="B147" t="s">
        <v>47988</v>
      </c>
      <c r="C147" t="s">
        <v>47037</v>
      </c>
      <c r="D147" t="s">
        <v>47465</v>
      </c>
      <c r="E147">
        <v>71</v>
      </c>
      <c r="F147">
        <v>9</v>
      </c>
      <c r="G147">
        <v>11</v>
      </c>
      <c r="H147">
        <v>2</v>
      </c>
      <c r="I147">
        <v>0</v>
      </c>
      <c r="J147" t="s">
        <v>47997</v>
      </c>
      <c r="K147" s="146" t="s">
        <v>47050</v>
      </c>
      <c r="L147" t="s">
        <v>47990</v>
      </c>
      <c r="M147" t="s">
        <v>47998</v>
      </c>
    </row>
    <row r="148" spans="1:13" x14ac:dyDescent="0.2">
      <c r="A148">
        <v>158</v>
      </c>
      <c r="B148" t="s">
        <v>47988</v>
      </c>
      <c r="C148" t="s">
        <v>47037</v>
      </c>
      <c r="D148" t="s">
        <v>47466</v>
      </c>
      <c r="E148">
        <v>358</v>
      </c>
      <c r="F148">
        <v>9</v>
      </c>
      <c r="G148">
        <v>11</v>
      </c>
      <c r="H148">
        <v>2</v>
      </c>
      <c r="I148">
        <v>0</v>
      </c>
      <c r="J148" t="s">
        <v>47989</v>
      </c>
      <c r="K148" s="146" t="s">
        <v>47050</v>
      </c>
      <c r="L148" t="s">
        <v>47990</v>
      </c>
      <c r="M148" t="s">
        <v>47999</v>
      </c>
    </row>
    <row r="149" spans="1:13" x14ac:dyDescent="0.2">
      <c r="A149">
        <v>159</v>
      </c>
      <c r="B149" t="s">
        <v>47988</v>
      </c>
      <c r="C149" t="s">
        <v>47037</v>
      </c>
      <c r="D149" t="s">
        <v>47833</v>
      </c>
      <c r="E149">
        <v>135</v>
      </c>
      <c r="F149">
        <v>9</v>
      </c>
      <c r="G149">
        <v>11</v>
      </c>
      <c r="H149">
        <v>2</v>
      </c>
      <c r="I149">
        <v>0</v>
      </c>
      <c r="J149" t="s">
        <v>47992</v>
      </c>
      <c r="K149" s="146" t="s">
        <v>47050</v>
      </c>
      <c r="L149" t="s">
        <v>47990</v>
      </c>
      <c r="M149" t="s">
        <v>48000</v>
      </c>
    </row>
    <row r="150" spans="1:13" x14ac:dyDescent="0.2">
      <c r="A150">
        <v>160</v>
      </c>
      <c r="B150" t="s">
        <v>47988</v>
      </c>
      <c r="C150" t="s">
        <v>47037</v>
      </c>
      <c r="D150" t="s">
        <v>47469</v>
      </c>
      <c r="E150">
        <v>316</v>
      </c>
      <c r="F150">
        <v>9</v>
      </c>
      <c r="G150">
        <v>11</v>
      </c>
      <c r="H150">
        <v>2</v>
      </c>
      <c r="I150">
        <v>0</v>
      </c>
      <c r="J150" t="s">
        <v>47989</v>
      </c>
      <c r="K150" s="146" t="s">
        <v>47050</v>
      </c>
      <c r="L150" t="s">
        <v>47990</v>
      </c>
      <c r="M150" t="s">
        <v>47991</v>
      </c>
    </row>
    <row r="151" spans="1:13" x14ac:dyDescent="0.2">
      <c r="A151">
        <v>161</v>
      </c>
      <c r="B151" t="s">
        <v>47988</v>
      </c>
      <c r="C151" t="s">
        <v>47037</v>
      </c>
      <c r="D151" t="s">
        <v>47039</v>
      </c>
      <c r="E151">
        <v>296</v>
      </c>
      <c r="F151">
        <v>9</v>
      </c>
      <c r="G151">
        <v>11</v>
      </c>
      <c r="H151">
        <v>2</v>
      </c>
      <c r="I151">
        <v>0</v>
      </c>
      <c r="J151" t="s">
        <v>47989</v>
      </c>
      <c r="K151" s="146" t="s">
        <v>47050</v>
      </c>
      <c r="L151" t="s">
        <v>47990</v>
      </c>
      <c r="M151" t="s">
        <v>48001</v>
      </c>
    </row>
    <row r="152" spans="1:13" x14ac:dyDescent="0.2">
      <c r="A152">
        <v>162</v>
      </c>
      <c r="B152" t="s">
        <v>48002</v>
      </c>
      <c r="C152" t="s">
        <v>47037</v>
      </c>
      <c r="D152" t="s">
        <v>47468</v>
      </c>
      <c r="E152">
        <v>889</v>
      </c>
      <c r="F152">
        <v>9</v>
      </c>
      <c r="G152">
        <v>11</v>
      </c>
      <c r="H152">
        <v>2</v>
      </c>
      <c r="I152">
        <v>0</v>
      </c>
      <c r="J152" t="s">
        <v>48003</v>
      </c>
      <c r="K152" s="146" t="s">
        <v>47048</v>
      </c>
      <c r="L152" t="s">
        <v>48004</v>
      </c>
      <c r="M152" t="s">
        <v>47478</v>
      </c>
    </row>
    <row r="153" spans="1:13" x14ac:dyDescent="0.2">
      <c r="A153">
        <v>163</v>
      </c>
      <c r="B153" t="s">
        <v>48002</v>
      </c>
      <c r="C153" t="s">
        <v>47037</v>
      </c>
      <c r="D153" t="s">
        <v>47468</v>
      </c>
      <c r="E153">
        <v>428</v>
      </c>
      <c r="F153">
        <v>9</v>
      </c>
      <c r="G153">
        <v>11</v>
      </c>
      <c r="H153">
        <v>2</v>
      </c>
      <c r="I153">
        <v>0</v>
      </c>
      <c r="J153" t="s">
        <v>48003</v>
      </c>
      <c r="K153" s="146" t="s">
        <v>47048</v>
      </c>
      <c r="L153" t="s">
        <v>48004</v>
      </c>
      <c r="M153" t="s">
        <v>47479</v>
      </c>
    </row>
    <row r="154" spans="1:13" x14ac:dyDescent="0.2">
      <c r="A154">
        <v>164</v>
      </c>
      <c r="B154" t="s">
        <v>48002</v>
      </c>
      <c r="C154" t="s">
        <v>47037</v>
      </c>
      <c r="D154" t="s">
        <v>47720</v>
      </c>
      <c r="E154">
        <v>177</v>
      </c>
      <c r="F154">
        <v>9</v>
      </c>
      <c r="G154">
        <v>11</v>
      </c>
      <c r="H154">
        <v>2</v>
      </c>
      <c r="I154">
        <v>0</v>
      </c>
      <c r="J154" t="s">
        <v>48005</v>
      </c>
      <c r="K154" s="146" t="s">
        <v>47048</v>
      </c>
      <c r="L154" t="s">
        <v>48004</v>
      </c>
      <c r="M154" t="s">
        <v>47049</v>
      </c>
    </row>
    <row r="155" spans="1:13" x14ac:dyDescent="0.2">
      <c r="A155">
        <v>165</v>
      </c>
      <c r="B155" t="s">
        <v>48002</v>
      </c>
      <c r="C155" t="s">
        <v>47037</v>
      </c>
      <c r="D155" t="s">
        <v>47720</v>
      </c>
      <c r="E155">
        <v>834</v>
      </c>
      <c r="F155">
        <v>9</v>
      </c>
      <c r="G155">
        <v>11</v>
      </c>
      <c r="H155">
        <v>2</v>
      </c>
      <c r="I155">
        <v>0</v>
      </c>
      <c r="J155" t="s">
        <v>48006</v>
      </c>
      <c r="K155" s="146" t="s">
        <v>47048</v>
      </c>
      <c r="L155" t="s">
        <v>48004</v>
      </c>
      <c r="M155" t="e">
        <f>--------------------------------------------------------------------------------------------------------------------------------------------------------------------------------------------------------------------------------------------------------------------------------------------------------------------GELKSRISYGQNVLKHSVEMAQLAGMIAEEIGADVRISKTAALLHDVGKAVTHRIEGKHHHIGAALARKYGMDERIAHAIEAHHDDIEATTPEAIIVRVCDAMSGARPGARNVSSENFAERMKDLENIAASFDGIDKAYAISAGREIRVMVSPEKIDDLSSVKLARDIANKIESTMQYPGTIKVNVIRETRAIEYAK</f>
        <v>#NAME?</v>
      </c>
    </row>
    <row r="156" spans="1:13" x14ac:dyDescent="0.2">
      <c r="A156">
        <v>166</v>
      </c>
      <c r="B156" t="s">
        <v>48002</v>
      </c>
      <c r="C156" t="s">
        <v>47037</v>
      </c>
      <c r="D156" t="s">
        <v>47467</v>
      </c>
      <c r="E156">
        <v>135</v>
      </c>
      <c r="F156">
        <v>9</v>
      </c>
      <c r="G156">
        <v>11</v>
      </c>
      <c r="H156">
        <v>2</v>
      </c>
      <c r="I156">
        <v>0</v>
      </c>
      <c r="J156" t="s">
        <v>48003</v>
      </c>
      <c r="K156" s="146" t="s">
        <v>47048</v>
      </c>
      <c r="L156" t="s">
        <v>48004</v>
      </c>
      <c r="M156" t="s">
        <v>47482</v>
      </c>
    </row>
    <row r="157" spans="1:13" x14ac:dyDescent="0.2">
      <c r="A157">
        <v>167</v>
      </c>
      <c r="B157" t="s">
        <v>48002</v>
      </c>
      <c r="C157" t="s">
        <v>47037</v>
      </c>
      <c r="D157" t="s">
        <v>47721</v>
      </c>
      <c r="E157">
        <v>498</v>
      </c>
      <c r="F157">
        <v>9</v>
      </c>
      <c r="G157">
        <v>11</v>
      </c>
      <c r="H157">
        <v>2</v>
      </c>
      <c r="I157">
        <v>0</v>
      </c>
      <c r="J157" t="s">
        <v>48006</v>
      </c>
      <c r="K157" s="146" t="s">
        <v>47048</v>
      </c>
      <c r="L157" t="s">
        <v>48004</v>
      </c>
      <c r="M157" t="s">
        <v>47476</v>
      </c>
    </row>
    <row r="158" spans="1:13" x14ac:dyDescent="0.2">
      <c r="A158">
        <v>168</v>
      </c>
      <c r="B158" t="s">
        <v>48002</v>
      </c>
      <c r="C158" t="s">
        <v>47037</v>
      </c>
      <c r="D158" t="s">
        <v>47465</v>
      </c>
      <c r="E158">
        <v>247</v>
      </c>
      <c r="F158">
        <v>9</v>
      </c>
      <c r="G158">
        <v>11</v>
      </c>
      <c r="H158">
        <v>2</v>
      </c>
      <c r="I158">
        <v>0</v>
      </c>
      <c r="J158" t="s">
        <v>48003</v>
      </c>
      <c r="K158" s="146" t="s">
        <v>47048</v>
      </c>
      <c r="L158" t="s">
        <v>48004</v>
      </c>
      <c r="M158" t="s">
        <v>48007</v>
      </c>
    </row>
    <row r="159" spans="1:13" x14ac:dyDescent="0.2">
      <c r="A159">
        <v>169</v>
      </c>
      <c r="B159" t="s">
        <v>48002</v>
      </c>
      <c r="C159" t="s">
        <v>47037</v>
      </c>
      <c r="D159" t="s">
        <v>47466</v>
      </c>
      <c r="E159">
        <v>312</v>
      </c>
      <c r="F159">
        <v>9</v>
      </c>
      <c r="G159">
        <v>11</v>
      </c>
      <c r="H159">
        <v>2</v>
      </c>
      <c r="I159">
        <v>0</v>
      </c>
      <c r="J159" t="s">
        <v>48003</v>
      </c>
      <c r="K159" s="146" t="s">
        <v>47048</v>
      </c>
      <c r="L159" t="s">
        <v>48004</v>
      </c>
      <c r="M159" t="s">
        <v>47481</v>
      </c>
    </row>
    <row r="160" spans="1:13" x14ac:dyDescent="0.2">
      <c r="A160">
        <v>170</v>
      </c>
      <c r="B160" t="s">
        <v>48002</v>
      </c>
      <c r="C160" t="s">
        <v>47037</v>
      </c>
      <c r="D160" t="s">
        <v>47833</v>
      </c>
      <c r="E160">
        <v>379</v>
      </c>
      <c r="F160">
        <v>9</v>
      </c>
      <c r="G160">
        <v>11</v>
      </c>
      <c r="H160">
        <v>2</v>
      </c>
      <c r="I160">
        <v>0</v>
      </c>
      <c r="J160" t="s">
        <v>48003</v>
      </c>
      <c r="K160" s="146" t="s">
        <v>47048</v>
      </c>
      <c r="L160" t="s">
        <v>48004</v>
      </c>
      <c r="M160" t="s">
        <v>47480</v>
      </c>
    </row>
    <row r="161" spans="1:13" x14ac:dyDescent="0.2">
      <c r="A161">
        <v>171</v>
      </c>
      <c r="B161" t="s">
        <v>48002</v>
      </c>
      <c r="C161" t="s">
        <v>47037</v>
      </c>
      <c r="D161" t="s">
        <v>47469</v>
      </c>
      <c r="E161">
        <v>369</v>
      </c>
      <c r="F161">
        <v>9</v>
      </c>
      <c r="G161">
        <v>11</v>
      </c>
      <c r="H161">
        <v>2</v>
      </c>
      <c r="I161">
        <v>0</v>
      </c>
      <c r="J161" t="s">
        <v>48003</v>
      </c>
      <c r="K161" s="146" t="s">
        <v>47048</v>
      </c>
      <c r="L161" t="s">
        <v>48004</v>
      </c>
      <c r="M161" t="s">
        <v>47478</v>
      </c>
    </row>
    <row r="162" spans="1:13" x14ac:dyDescent="0.2">
      <c r="A162">
        <v>172</v>
      </c>
      <c r="B162" t="s">
        <v>48002</v>
      </c>
      <c r="C162" t="s">
        <v>47037</v>
      </c>
      <c r="D162" t="s">
        <v>47039</v>
      </c>
      <c r="E162">
        <v>563</v>
      </c>
      <c r="F162">
        <v>9</v>
      </c>
      <c r="G162">
        <v>11</v>
      </c>
      <c r="H162">
        <v>2</v>
      </c>
      <c r="I162">
        <v>0</v>
      </c>
      <c r="J162" t="s">
        <v>48003</v>
      </c>
      <c r="K162" s="146" t="s">
        <v>47048</v>
      </c>
      <c r="L162" t="s">
        <v>48004</v>
      </c>
      <c r="M162" t="s">
        <v>47477</v>
      </c>
    </row>
    <row r="163" spans="1:13" x14ac:dyDescent="0.2">
      <c r="A163">
        <v>173</v>
      </c>
      <c r="B163" t="s">
        <v>48008</v>
      </c>
      <c r="C163" t="s">
        <v>47037</v>
      </c>
      <c r="D163" t="s">
        <v>47468</v>
      </c>
      <c r="E163">
        <v>862</v>
      </c>
      <c r="F163">
        <v>9</v>
      </c>
      <c r="G163">
        <v>11</v>
      </c>
      <c r="H163">
        <v>2</v>
      </c>
      <c r="I163">
        <v>0</v>
      </c>
      <c r="J163" t="s">
        <v>48009</v>
      </c>
      <c r="K163" s="146" t="s">
        <v>47048</v>
      </c>
      <c r="L163" t="s">
        <v>48010</v>
      </c>
      <c r="M163" t="s">
        <v>48011</v>
      </c>
    </row>
    <row r="164" spans="1:13" x14ac:dyDescent="0.2">
      <c r="A164">
        <v>174</v>
      </c>
      <c r="B164" t="s">
        <v>48008</v>
      </c>
      <c r="C164" t="s">
        <v>47037</v>
      </c>
      <c r="D164" t="s">
        <v>47468</v>
      </c>
      <c r="E164">
        <v>273</v>
      </c>
      <c r="F164">
        <v>9</v>
      </c>
      <c r="G164">
        <v>11</v>
      </c>
      <c r="H164">
        <v>2</v>
      </c>
      <c r="I164">
        <v>0</v>
      </c>
      <c r="J164" t="s">
        <v>48009</v>
      </c>
      <c r="K164" s="146" t="s">
        <v>47048</v>
      </c>
      <c r="L164" t="s">
        <v>48010</v>
      </c>
      <c r="M164" t="s">
        <v>48012</v>
      </c>
    </row>
    <row r="165" spans="1:13" x14ac:dyDescent="0.2">
      <c r="A165">
        <v>175</v>
      </c>
      <c r="B165" t="s">
        <v>48008</v>
      </c>
      <c r="C165" t="s">
        <v>47037</v>
      </c>
      <c r="D165" t="s">
        <v>47720</v>
      </c>
      <c r="E165">
        <v>796</v>
      </c>
      <c r="F165">
        <v>9</v>
      </c>
      <c r="G165">
        <v>11</v>
      </c>
      <c r="H165">
        <v>2</v>
      </c>
      <c r="I165">
        <v>0</v>
      </c>
      <c r="J165" t="s">
        <v>48009</v>
      </c>
      <c r="K165" s="146" t="s">
        <v>47048</v>
      </c>
      <c r="L165" t="s">
        <v>48010</v>
      </c>
      <c r="M165" t="s">
        <v>48013</v>
      </c>
    </row>
    <row r="166" spans="1:13" x14ac:dyDescent="0.2">
      <c r="A166">
        <v>176</v>
      </c>
      <c r="B166" t="s">
        <v>48008</v>
      </c>
      <c r="C166" t="s">
        <v>47037</v>
      </c>
      <c r="D166" t="s">
        <v>47720</v>
      </c>
      <c r="E166">
        <v>437</v>
      </c>
      <c r="F166">
        <v>9</v>
      </c>
      <c r="G166">
        <v>11</v>
      </c>
      <c r="H166">
        <v>2</v>
      </c>
      <c r="I166">
        <v>0</v>
      </c>
      <c r="J166" t="s">
        <v>48009</v>
      </c>
      <c r="K166" s="146" t="s">
        <v>47048</v>
      </c>
      <c r="L166" t="s">
        <v>48010</v>
      </c>
      <c r="M166" t="s">
        <v>48014</v>
      </c>
    </row>
    <row r="167" spans="1:13" x14ac:dyDescent="0.2">
      <c r="A167">
        <v>178</v>
      </c>
      <c r="B167" t="s">
        <v>48008</v>
      </c>
      <c r="C167" t="s">
        <v>47037</v>
      </c>
      <c r="D167" t="s">
        <v>47721</v>
      </c>
      <c r="E167">
        <v>94</v>
      </c>
      <c r="F167">
        <v>9</v>
      </c>
      <c r="G167">
        <v>11</v>
      </c>
      <c r="H167">
        <v>2</v>
      </c>
      <c r="I167">
        <v>0</v>
      </c>
      <c r="J167" t="s">
        <v>48009</v>
      </c>
      <c r="K167" s="146" t="s">
        <v>47048</v>
      </c>
      <c r="L167" t="s">
        <v>48010</v>
      </c>
      <c r="M167" t="s">
        <v>48015</v>
      </c>
    </row>
    <row r="168" spans="1:13" x14ac:dyDescent="0.2">
      <c r="A168">
        <v>179</v>
      </c>
      <c r="B168" t="s">
        <v>48008</v>
      </c>
      <c r="C168" t="s">
        <v>47037</v>
      </c>
      <c r="D168" t="s">
        <v>47465</v>
      </c>
      <c r="E168">
        <v>187</v>
      </c>
      <c r="F168">
        <v>9</v>
      </c>
      <c r="G168">
        <v>11</v>
      </c>
      <c r="H168">
        <v>2</v>
      </c>
      <c r="I168">
        <v>0</v>
      </c>
      <c r="J168" t="s">
        <v>48009</v>
      </c>
      <c r="K168" s="146" t="s">
        <v>47048</v>
      </c>
      <c r="L168" t="s">
        <v>48010</v>
      </c>
      <c r="M168" t="s">
        <v>48016</v>
      </c>
    </row>
    <row r="169" spans="1:13" x14ac:dyDescent="0.2">
      <c r="A169">
        <v>180</v>
      </c>
      <c r="B169" t="s">
        <v>48008</v>
      </c>
      <c r="C169" t="s">
        <v>47037</v>
      </c>
      <c r="D169" t="s">
        <v>47466</v>
      </c>
      <c r="E169">
        <v>219</v>
      </c>
      <c r="F169">
        <v>9</v>
      </c>
      <c r="G169">
        <v>11</v>
      </c>
      <c r="H169">
        <v>2</v>
      </c>
      <c r="I169">
        <v>0</v>
      </c>
      <c r="J169" t="s">
        <v>48009</v>
      </c>
      <c r="K169" s="146" t="s">
        <v>47048</v>
      </c>
      <c r="L169" t="s">
        <v>48010</v>
      </c>
      <c r="M169" t="s">
        <v>48017</v>
      </c>
    </row>
    <row r="170" spans="1:13" x14ac:dyDescent="0.2">
      <c r="A170">
        <v>181</v>
      </c>
      <c r="B170" t="s">
        <v>48008</v>
      </c>
      <c r="C170" t="s">
        <v>47037</v>
      </c>
      <c r="D170" t="s">
        <v>47833</v>
      </c>
      <c r="E170">
        <v>281</v>
      </c>
      <c r="F170">
        <v>9</v>
      </c>
      <c r="G170">
        <v>11</v>
      </c>
      <c r="H170">
        <v>2</v>
      </c>
      <c r="I170">
        <v>0</v>
      </c>
      <c r="J170" t="s">
        <v>48009</v>
      </c>
      <c r="K170" s="146" t="s">
        <v>47048</v>
      </c>
      <c r="L170" t="s">
        <v>48010</v>
      </c>
      <c r="M170" t="s">
        <v>48018</v>
      </c>
    </row>
    <row r="171" spans="1:13" x14ac:dyDescent="0.2">
      <c r="A171">
        <v>182</v>
      </c>
      <c r="B171" t="s">
        <v>48008</v>
      </c>
      <c r="C171" t="s">
        <v>47037</v>
      </c>
      <c r="D171" t="s">
        <v>47469</v>
      </c>
      <c r="E171">
        <v>639</v>
      </c>
      <c r="F171">
        <v>9</v>
      </c>
      <c r="G171">
        <v>11</v>
      </c>
      <c r="H171">
        <v>2</v>
      </c>
      <c r="I171">
        <v>0</v>
      </c>
      <c r="J171" t="s">
        <v>48009</v>
      </c>
      <c r="K171" s="146" t="s">
        <v>47048</v>
      </c>
      <c r="L171" t="s">
        <v>48010</v>
      </c>
      <c r="M171" t="s">
        <v>48013</v>
      </c>
    </row>
    <row r="172" spans="1:13" x14ac:dyDescent="0.2">
      <c r="A172">
        <v>183</v>
      </c>
      <c r="B172" t="s">
        <v>48008</v>
      </c>
      <c r="C172" t="s">
        <v>47037</v>
      </c>
      <c r="D172" t="s">
        <v>47039</v>
      </c>
      <c r="E172">
        <v>230</v>
      </c>
      <c r="F172">
        <v>9</v>
      </c>
      <c r="G172">
        <v>11</v>
      </c>
      <c r="H172">
        <v>2</v>
      </c>
      <c r="I172">
        <v>0</v>
      </c>
      <c r="J172" t="s">
        <v>48009</v>
      </c>
      <c r="K172" s="146" t="s">
        <v>47048</v>
      </c>
      <c r="L172" t="s">
        <v>48010</v>
      </c>
      <c r="M172" t="s">
        <v>48019</v>
      </c>
    </row>
    <row r="173" spans="1:13" x14ac:dyDescent="0.2">
      <c r="A173">
        <v>177</v>
      </c>
      <c r="B173" t="s">
        <v>48008</v>
      </c>
      <c r="C173" t="s">
        <v>47037</v>
      </c>
      <c r="D173" t="s">
        <v>47467</v>
      </c>
      <c r="E173">
        <v>649</v>
      </c>
      <c r="F173">
        <v>9</v>
      </c>
      <c r="G173">
        <v>11</v>
      </c>
      <c r="H173">
        <v>2</v>
      </c>
      <c r="I173">
        <v>0</v>
      </c>
      <c r="M173" t="s">
        <v>48020</v>
      </c>
    </row>
    <row r="174" spans="1:13" x14ac:dyDescent="0.2">
      <c r="A174">
        <v>184</v>
      </c>
      <c r="B174" t="s">
        <v>48021</v>
      </c>
      <c r="C174" t="s">
        <v>47037</v>
      </c>
      <c r="D174" t="s">
        <v>47468</v>
      </c>
      <c r="E174">
        <v>332</v>
      </c>
      <c r="F174">
        <v>9</v>
      </c>
      <c r="G174">
        <v>11</v>
      </c>
      <c r="H174">
        <v>2</v>
      </c>
      <c r="I174">
        <v>0</v>
      </c>
      <c r="J174" t="s">
        <v>48022</v>
      </c>
      <c r="K174" s="146" t="s">
        <v>47050</v>
      </c>
      <c r="L174" t="s">
        <v>48023</v>
      </c>
      <c r="M174" t="e">
        <f>-MNKQLQQKLKTLPRSPGVYFHKSASGEIIYIGKAAVLKNRVRQYFQSGKDFDAKTRALVAEIYDTDWIETESEIDALFLESEMIKRYMPRYNILLRDDKSQTFVRIDMKSEWPTVTFTRSPADDGATYIGPFYSGLPVKKALRYLRKIFPYYIKPPKREH-ANLEEQIGLAPSLDMT---SHEYKKSLRKLIKYIEGGRVKIAQEIERDMKRAARNQEFETAAQLRNKLTYLRELQRRIMFGDREFINISKDRALSQLAELLSLPAPPARIEGYDISHMSGTNVVASMVVFTNGASDRTHYRKFKMHVQRNDDTANMRETIRRRFSEKNRKDWGMPDLLLIDGGKGQLSAVLDELDKLDVTVPVIGIAKREEEIVVAKNRSHINDDDALLGQLMKELRLGISVLDSGDFYLINLHAGQQNAGSHSRNLRGSDT------------------MSEYDDVVKLFQRIRDEAHRFAVSYHTTLKRKGATKSELDDIPGVGPATRRKLLRRFGSMRAVRRASQTEICDAIGQALGARVYKAFCYQGGDMPQL</f>
        <v>#NAME?</v>
      </c>
    </row>
    <row r="175" spans="1:13" x14ac:dyDescent="0.2">
      <c r="A175">
        <v>185</v>
      </c>
      <c r="B175" t="s">
        <v>48021</v>
      </c>
      <c r="C175" t="s">
        <v>47037</v>
      </c>
      <c r="D175" t="s">
        <v>47468</v>
      </c>
      <c r="E175">
        <v>943</v>
      </c>
      <c r="F175">
        <v>9</v>
      </c>
      <c r="G175">
        <v>11</v>
      </c>
      <c r="H175">
        <v>2</v>
      </c>
      <c r="I175">
        <v>0</v>
      </c>
      <c r="J175" t="s">
        <v>48024</v>
      </c>
      <c r="K175" s="146" t="s">
        <v>47050</v>
      </c>
      <c r="L175" t="s">
        <v>48023</v>
      </c>
      <c r="M175" t="s">
        <v>48025</v>
      </c>
    </row>
    <row r="176" spans="1:13" x14ac:dyDescent="0.2">
      <c r="A176">
        <v>186</v>
      </c>
      <c r="B176" t="s">
        <v>48021</v>
      </c>
      <c r="C176" t="s">
        <v>47037</v>
      </c>
      <c r="D176" t="s">
        <v>47720</v>
      </c>
      <c r="E176">
        <v>115</v>
      </c>
      <c r="F176">
        <v>9</v>
      </c>
      <c r="G176">
        <v>11</v>
      </c>
      <c r="H176">
        <v>2</v>
      </c>
      <c r="I176">
        <v>0</v>
      </c>
      <c r="J176" t="s">
        <v>48026</v>
      </c>
      <c r="K176" s="146" t="s">
        <v>47050</v>
      </c>
      <c r="L176" t="s">
        <v>48023</v>
      </c>
      <c r="M176" t="s">
        <v>48027</v>
      </c>
    </row>
    <row r="177" spans="1:13" x14ac:dyDescent="0.2">
      <c r="A177">
        <v>187</v>
      </c>
      <c r="B177" t="s">
        <v>48021</v>
      </c>
      <c r="C177" t="s">
        <v>47037</v>
      </c>
      <c r="D177" t="s">
        <v>47467</v>
      </c>
      <c r="E177">
        <v>585</v>
      </c>
      <c r="F177">
        <v>9</v>
      </c>
      <c r="G177">
        <v>11</v>
      </c>
      <c r="H177">
        <v>2</v>
      </c>
      <c r="I177">
        <v>0</v>
      </c>
      <c r="J177" t="s">
        <v>48022</v>
      </c>
      <c r="K177" s="146" t="s">
        <v>47050</v>
      </c>
      <c r="L177" t="s">
        <v>48023</v>
      </c>
      <c r="M177" t="s">
        <v>48028</v>
      </c>
    </row>
    <row r="178" spans="1:13" x14ac:dyDescent="0.2">
      <c r="A178">
        <v>188</v>
      </c>
      <c r="B178" t="s">
        <v>48021</v>
      </c>
      <c r="C178" t="s">
        <v>47037</v>
      </c>
      <c r="D178" t="s">
        <v>47721</v>
      </c>
      <c r="E178">
        <v>383</v>
      </c>
      <c r="F178">
        <v>9</v>
      </c>
      <c r="G178">
        <v>11</v>
      </c>
      <c r="H178">
        <v>2</v>
      </c>
      <c r="I178">
        <v>0</v>
      </c>
      <c r="J178" t="s">
        <v>48029</v>
      </c>
      <c r="K178" s="146" t="s">
        <v>47050</v>
      </c>
      <c r="L178" t="s">
        <v>48023</v>
      </c>
      <c r="M178" t="s">
        <v>48030</v>
      </c>
    </row>
    <row r="179" spans="1:13" x14ac:dyDescent="0.2">
      <c r="A179">
        <v>189</v>
      </c>
      <c r="B179" t="s">
        <v>48021</v>
      </c>
      <c r="C179" t="s">
        <v>47037</v>
      </c>
      <c r="D179" t="s">
        <v>47465</v>
      </c>
      <c r="E179">
        <v>585</v>
      </c>
      <c r="F179">
        <v>9</v>
      </c>
      <c r="G179">
        <v>11</v>
      </c>
      <c r="H179">
        <v>2</v>
      </c>
      <c r="I179">
        <v>0</v>
      </c>
      <c r="J179" t="s">
        <v>48029</v>
      </c>
      <c r="K179" s="146" t="s">
        <v>47050</v>
      </c>
      <c r="L179" t="s">
        <v>48023</v>
      </c>
      <c r="M179" t="s">
        <v>48031</v>
      </c>
    </row>
    <row r="180" spans="1:13" x14ac:dyDescent="0.2">
      <c r="A180">
        <v>190</v>
      </c>
      <c r="B180" t="s">
        <v>48021</v>
      </c>
      <c r="C180" t="s">
        <v>47037</v>
      </c>
      <c r="D180" t="s">
        <v>47466</v>
      </c>
      <c r="E180">
        <v>617</v>
      </c>
      <c r="F180">
        <v>9</v>
      </c>
      <c r="G180">
        <v>11</v>
      </c>
      <c r="H180">
        <v>2</v>
      </c>
      <c r="I180">
        <v>0</v>
      </c>
      <c r="J180" t="s">
        <v>48026</v>
      </c>
      <c r="K180" s="146" t="s">
        <v>47050</v>
      </c>
      <c r="L180" t="s">
        <v>48023</v>
      </c>
      <c r="M180" t="s">
        <v>48032</v>
      </c>
    </row>
    <row r="181" spans="1:13" x14ac:dyDescent="0.2">
      <c r="A181">
        <v>191</v>
      </c>
      <c r="B181" t="s">
        <v>48021</v>
      </c>
      <c r="C181" t="s">
        <v>47037</v>
      </c>
      <c r="D181" t="s">
        <v>47833</v>
      </c>
      <c r="E181">
        <v>526</v>
      </c>
      <c r="F181">
        <v>9</v>
      </c>
      <c r="G181">
        <v>11</v>
      </c>
      <c r="H181">
        <v>2</v>
      </c>
      <c r="I181">
        <v>0</v>
      </c>
      <c r="J181" t="s">
        <v>48029</v>
      </c>
      <c r="K181" s="146" t="s">
        <v>47050</v>
      </c>
      <c r="L181" t="s">
        <v>48023</v>
      </c>
      <c r="M181" t="s">
        <v>48033</v>
      </c>
    </row>
    <row r="182" spans="1:13" x14ac:dyDescent="0.2">
      <c r="A182">
        <v>192</v>
      </c>
      <c r="B182" t="s">
        <v>48021</v>
      </c>
      <c r="C182" t="s">
        <v>47037</v>
      </c>
      <c r="D182" t="s">
        <v>47469</v>
      </c>
      <c r="E182">
        <v>306</v>
      </c>
      <c r="F182">
        <v>9</v>
      </c>
      <c r="G182">
        <v>11</v>
      </c>
      <c r="H182">
        <v>2</v>
      </c>
      <c r="I182">
        <v>0</v>
      </c>
      <c r="J182" t="s">
        <v>48022</v>
      </c>
      <c r="K182" s="146" t="s">
        <v>47050</v>
      </c>
      <c r="L182" t="s">
        <v>48023</v>
      </c>
      <c r="M182" t="e">
        <f>-MNKQLQQKLKTLPRSPGVYFHKSASGEIIYIGKAAVLKNRVRQYFQSGKDFDAKTRALVAEIYDTDWIETESEIDALFLESEMIKRYMPRYNILLRDDKSQTFVRIDMKSEWPTVTFTRSPADDGATYIGPFYSGLPVKKALRYLRKIFPYYIKPPKREH-ANLEEQIGLAPSLDMT---SHEYKKSLRKLIKYIEGGRVKIAQEIERDMKRAARNQEFETAAQLRNKLTYLRELQRRIMFGDREFINISKDRALSQLAELLSLPAPPARIEGYDISHMSGTNVVASMVVFTNGASDRTHYRKFKMHVQRNDDTANMRETIRRRFSEKNRKDWGMPDLLLIDGGKGQLSAVLDELDKLDVTVPVIGIAKREEEIVVAKNRSHINDDDALLGQLMKELRLGISVLDSGDFYLINLHAGQQNAGSHSRNLRGSDT------------------MSEYDDVVKLFQRIRDEAHRFAVSYHTTLKRKGATKSELDDIPGVGPATRRKLLRRFGSMRAVRRASQTEICDAIGQALGARVYKAFCYQGGDMPQL</f>
        <v>#NAME?</v>
      </c>
    </row>
    <row r="183" spans="1:13" x14ac:dyDescent="0.2">
      <c r="A183">
        <v>193</v>
      </c>
      <c r="B183" t="s">
        <v>48021</v>
      </c>
      <c r="C183" t="s">
        <v>47037</v>
      </c>
      <c r="D183" t="s">
        <v>47469</v>
      </c>
      <c r="E183">
        <v>64</v>
      </c>
      <c r="F183">
        <v>9</v>
      </c>
      <c r="G183">
        <v>11</v>
      </c>
      <c r="H183">
        <v>2</v>
      </c>
      <c r="I183">
        <v>0</v>
      </c>
      <c r="J183" t="s">
        <v>48024</v>
      </c>
      <c r="K183" s="146" t="s">
        <v>47050</v>
      </c>
      <c r="L183" t="s">
        <v>48023</v>
      </c>
      <c r="M183" t="s">
        <v>48034</v>
      </c>
    </row>
    <row r="184" spans="1:13" x14ac:dyDescent="0.2">
      <c r="A184">
        <v>194</v>
      </c>
      <c r="B184" t="s">
        <v>48021</v>
      </c>
      <c r="C184" t="s">
        <v>47037</v>
      </c>
      <c r="D184" t="s">
        <v>47039</v>
      </c>
      <c r="E184">
        <v>503</v>
      </c>
      <c r="F184">
        <v>9</v>
      </c>
      <c r="G184">
        <v>11</v>
      </c>
      <c r="H184">
        <v>2</v>
      </c>
      <c r="I184">
        <v>0</v>
      </c>
      <c r="J184" t="s">
        <v>48026</v>
      </c>
      <c r="K184" s="146" t="s">
        <v>47050</v>
      </c>
      <c r="L184" t="s">
        <v>48023</v>
      </c>
      <c r="M184" t="s">
        <v>48035</v>
      </c>
    </row>
    <row r="185" spans="1:13" x14ac:dyDescent="0.2">
      <c r="A185">
        <v>195</v>
      </c>
      <c r="B185" t="s">
        <v>48036</v>
      </c>
      <c r="C185" t="s">
        <v>47037</v>
      </c>
      <c r="D185" t="s">
        <v>47468</v>
      </c>
      <c r="E185">
        <v>19</v>
      </c>
      <c r="F185">
        <v>9</v>
      </c>
      <c r="G185">
        <v>11</v>
      </c>
      <c r="H185">
        <v>2</v>
      </c>
      <c r="I185">
        <v>0</v>
      </c>
      <c r="J185" t="s">
        <v>48037</v>
      </c>
      <c r="K185" s="146" t="s">
        <v>47050</v>
      </c>
      <c r="L185" t="s">
        <v>48038</v>
      </c>
      <c r="M185" t="s">
        <v>48039</v>
      </c>
    </row>
    <row r="186" spans="1:13" x14ac:dyDescent="0.2">
      <c r="A186">
        <v>196</v>
      </c>
      <c r="B186" t="s">
        <v>48036</v>
      </c>
      <c r="C186" t="s">
        <v>47037</v>
      </c>
      <c r="D186" t="s">
        <v>47720</v>
      </c>
      <c r="E186">
        <v>674</v>
      </c>
      <c r="F186">
        <v>9</v>
      </c>
      <c r="G186">
        <v>11</v>
      </c>
      <c r="H186">
        <v>2</v>
      </c>
      <c r="I186">
        <v>0</v>
      </c>
      <c r="J186" t="s">
        <v>48040</v>
      </c>
      <c r="K186" s="146" t="s">
        <v>47050</v>
      </c>
      <c r="L186" t="s">
        <v>48038</v>
      </c>
      <c r="M186" t="s">
        <v>48041</v>
      </c>
    </row>
    <row r="187" spans="1:13" x14ac:dyDescent="0.2">
      <c r="A187">
        <v>197</v>
      </c>
      <c r="B187" t="s">
        <v>48036</v>
      </c>
      <c r="C187" t="s">
        <v>47037</v>
      </c>
      <c r="D187" t="s">
        <v>47467</v>
      </c>
      <c r="E187">
        <v>919</v>
      </c>
      <c r="F187">
        <v>9</v>
      </c>
      <c r="G187">
        <v>11</v>
      </c>
      <c r="H187">
        <v>2</v>
      </c>
      <c r="I187">
        <v>0</v>
      </c>
      <c r="J187" t="s">
        <v>48037</v>
      </c>
      <c r="K187" s="146" t="s">
        <v>47050</v>
      </c>
      <c r="L187" t="s">
        <v>48038</v>
      </c>
      <c r="M187" t="s">
        <v>48042</v>
      </c>
    </row>
    <row r="188" spans="1:13" x14ac:dyDescent="0.2">
      <c r="A188">
        <v>198</v>
      </c>
      <c r="B188" t="s">
        <v>48036</v>
      </c>
      <c r="C188" t="s">
        <v>47037</v>
      </c>
      <c r="D188" t="s">
        <v>47467</v>
      </c>
      <c r="E188">
        <v>917</v>
      </c>
      <c r="F188">
        <v>9</v>
      </c>
      <c r="G188">
        <v>11</v>
      </c>
      <c r="H188">
        <v>2</v>
      </c>
      <c r="I188">
        <v>0</v>
      </c>
      <c r="J188" t="s">
        <v>48037</v>
      </c>
      <c r="K188" s="146" t="s">
        <v>47050</v>
      </c>
      <c r="L188" t="s">
        <v>48038</v>
      </c>
      <c r="M188" t="s">
        <v>48043</v>
      </c>
    </row>
    <row r="189" spans="1:13" x14ac:dyDescent="0.2">
      <c r="A189">
        <v>199</v>
      </c>
      <c r="B189" t="s">
        <v>48036</v>
      </c>
      <c r="C189" t="s">
        <v>47037</v>
      </c>
      <c r="D189" t="s">
        <v>47721</v>
      </c>
      <c r="E189">
        <v>132</v>
      </c>
      <c r="F189">
        <v>9</v>
      </c>
      <c r="G189">
        <v>11</v>
      </c>
      <c r="H189">
        <v>2</v>
      </c>
      <c r="I189">
        <v>0</v>
      </c>
      <c r="J189" t="s">
        <v>48040</v>
      </c>
      <c r="K189" s="146" t="s">
        <v>47050</v>
      </c>
      <c r="L189" t="s">
        <v>48038</v>
      </c>
      <c r="M189" t="s">
        <v>48044</v>
      </c>
    </row>
    <row r="190" spans="1:13" x14ac:dyDescent="0.2">
      <c r="A190">
        <v>200</v>
      </c>
      <c r="B190" t="s">
        <v>48036</v>
      </c>
      <c r="C190" t="s">
        <v>47037</v>
      </c>
      <c r="D190" t="s">
        <v>47465</v>
      </c>
      <c r="E190">
        <v>271</v>
      </c>
      <c r="F190">
        <v>9</v>
      </c>
      <c r="G190">
        <v>11</v>
      </c>
      <c r="H190">
        <v>2</v>
      </c>
      <c r="I190">
        <v>0</v>
      </c>
      <c r="J190" t="s">
        <v>48040</v>
      </c>
      <c r="K190" s="146" t="s">
        <v>47050</v>
      </c>
      <c r="L190" t="s">
        <v>48038</v>
      </c>
      <c r="M190" t="s">
        <v>48045</v>
      </c>
    </row>
    <row r="191" spans="1:13" x14ac:dyDescent="0.2">
      <c r="A191">
        <v>201</v>
      </c>
      <c r="B191" t="s">
        <v>48036</v>
      </c>
      <c r="C191" t="s">
        <v>47037</v>
      </c>
      <c r="D191" t="s">
        <v>47466</v>
      </c>
      <c r="E191">
        <v>722</v>
      </c>
      <c r="F191">
        <v>9</v>
      </c>
      <c r="G191">
        <v>11</v>
      </c>
      <c r="H191">
        <v>2</v>
      </c>
      <c r="I191">
        <v>0</v>
      </c>
      <c r="J191" t="s">
        <v>48040</v>
      </c>
      <c r="K191" s="146" t="s">
        <v>47050</v>
      </c>
      <c r="L191" t="s">
        <v>48038</v>
      </c>
      <c r="M191" t="s">
        <v>48046</v>
      </c>
    </row>
    <row r="192" spans="1:13" x14ac:dyDescent="0.2">
      <c r="A192">
        <v>203</v>
      </c>
      <c r="B192" t="s">
        <v>48036</v>
      </c>
      <c r="C192" t="s">
        <v>47037</v>
      </c>
      <c r="D192" t="s">
        <v>47833</v>
      </c>
      <c r="E192">
        <v>159</v>
      </c>
      <c r="F192">
        <v>9</v>
      </c>
      <c r="G192">
        <v>11</v>
      </c>
      <c r="H192">
        <v>2</v>
      </c>
      <c r="I192">
        <v>0</v>
      </c>
      <c r="J192" t="s">
        <v>48040</v>
      </c>
      <c r="K192" s="146" t="s">
        <v>47050</v>
      </c>
      <c r="L192" t="s">
        <v>48038</v>
      </c>
      <c r="M192" t="s">
        <v>48047</v>
      </c>
    </row>
    <row r="193" spans="1:13" x14ac:dyDescent="0.2">
      <c r="A193">
        <v>204</v>
      </c>
      <c r="B193" t="s">
        <v>48036</v>
      </c>
      <c r="C193" t="s">
        <v>47037</v>
      </c>
      <c r="D193" t="s">
        <v>47469</v>
      </c>
      <c r="E193">
        <v>185</v>
      </c>
      <c r="F193">
        <v>9</v>
      </c>
      <c r="G193">
        <v>11</v>
      </c>
      <c r="H193">
        <v>2</v>
      </c>
      <c r="I193">
        <v>0</v>
      </c>
      <c r="J193" t="s">
        <v>48037</v>
      </c>
      <c r="K193" s="146" t="s">
        <v>47050</v>
      </c>
      <c r="L193" t="s">
        <v>48038</v>
      </c>
      <c r="M193" t="s">
        <v>48048</v>
      </c>
    </row>
    <row r="194" spans="1:13" x14ac:dyDescent="0.2">
      <c r="A194">
        <v>205</v>
      </c>
      <c r="B194" t="s">
        <v>48036</v>
      </c>
      <c r="C194" t="s">
        <v>47037</v>
      </c>
      <c r="D194" t="s">
        <v>47039</v>
      </c>
      <c r="E194">
        <v>111</v>
      </c>
      <c r="F194">
        <v>9</v>
      </c>
      <c r="G194">
        <v>11</v>
      </c>
      <c r="H194">
        <v>2</v>
      </c>
      <c r="I194">
        <v>0</v>
      </c>
      <c r="J194" t="s">
        <v>48040</v>
      </c>
      <c r="K194" s="146" t="s">
        <v>47050</v>
      </c>
      <c r="L194" t="s">
        <v>48038</v>
      </c>
      <c r="M194" t="s">
        <v>48049</v>
      </c>
    </row>
    <row r="195" spans="1:13" x14ac:dyDescent="0.2">
      <c r="A195">
        <v>202</v>
      </c>
      <c r="B195" t="s">
        <v>48036</v>
      </c>
      <c r="C195" t="s">
        <v>47037</v>
      </c>
      <c r="D195" t="s">
        <v>47466</v>
      </c>
      <c r="E195">
        <v>712</v>
      </c>
      <c r="F195">
        <v>9</v>
      </c>
      <c r="G195">
        <v>11</v>
      </c>
      <c r="H195">
        <v>2</v>
      </c>
      <c r="I195">
        <v>0</v>
      </c>
      <c r="M195" t="s">
        <v>48050</v>
      </c>
    </row>
    <row r="196" spans="1:13" x14ac:dyDescent="0.2">
      <c r="A196">
        <v>206</v>
      </c>
      <c r="B196" t="s">
        <v>48051</v>
      </c>
      <c r="C196" t="s">
        <v>47037</v>
      </c>
      <c r="D196" t="s">
        <v>47468</v>
      </c>
      <c r="E196">
        <v>799</v>
      </c>
      <c r="F196">
        <v>8</v>
      </c>
      <c r="G196">
        <v>11</v>
      </c>
      <c r="H196">
        <v>3</v>
      </c>
      <c r="I196">
        <v>0</v>
      </c>
      <c r="J196" t="s">
        <v>48052</v>
      </c>
      <c r="K196" s="146" t="s">
        <v>47041</v>
      </c>
      <c r="L196" t="s">
        <v>87</v>
      </c>
      <c r="M196" t="s">
        <v>48053</v>
      </c>
    </row>
    <row r="197" spans="1:13" x14ac:dyDescent="0.2">
      <c r="A197">
        <v>207</v>
      </c>
      <c r="B197" t="s">
        <v>48051</v>
      </c>
      <c r="C197" t="s">
        <v>47037</v>
      </c>
      <c r="D197" t="s">
        <v>47720</v>
      </c>
      <c r="E197">
        <v>65</v>
      </c>
      <c r="F197">
        <v>8</v>
      </c>
      <c r="G197">
        <v>11</v>
      </c>
      <c r="H197">
        <v>3</v>
      </c>
      <c r="I197">
        <v>0</v>
      </c>
      <c r="J197" t="s">
        <v>48054</v>
      </c>
      <c r="K197" s="146" t="s">
        <v>47041</v>
      </c>
      <c r="L197" t="s">
        <v>48055</v>
      </c>
      <c r="M197" t="s">
        <v>48056</v>
      </c>
    </row>
    <row r="198" spans="1:13" x14ac:dyDescent="0.2">
      <c r="A198">
        <v>209</v>
      </c>
      <c r="B198" t="s">
        <v>48051</v>
      </c>
      <c r="C198" t="s">
        <v>47037</v>
      </c>
      <c r="D198" t="s">
        <v>47721</v>
      </c>
      <c r="E198">
        <v>282</v>
      </c>
      <c r="F198">
        <v>8</v>
      </c>
      <c r="G198">
        <v>11</v>
      </c>
      <c r="H198">
        <v>3</v>
      </c>
      <c r="I198">
        <v>0</v>
      </c>
      <c r="J198" t="s">
        <v>48052</v>
      </c>
      <c r="K198" s="146" t="s">
        <v>47041</v>
      </c>
      <c r="L198" t="s">
        <v>87</v>
      </c>
      <c r="M198" t="s">
        <v>48057</v>
      </c>
    </row>
    <row r="199" spans="1:13" x14ac:dyDescent="0.2">
      <c r="A199">
        <v>210</v>
      </c>
      <c r="B199" t="s">
        <v>48051</v>
      </c>
      <c r="C199" t="s">
        <v>47037</v>
      </c>
      <c r="D199" t="s">
        <v>47465</v>
      </c>
      <c r="E199">
        <v>234</v>
      </c>
      <c r="F199">
        <v>8</v>
      </c>
      <c r="G199">
        <v>11</v>
      </c>
      <c r="H199">
        <v>3</v>
      </c>
      <c r="I199">
        <v>0</v>
      </c>
      <c r="J199" t="s">
        <v>48052</v>
      </c>
      <c r="K199" s="146" t="s">
        <v>47041</v>
      </c>
      <c r="L199" t="s">
        <v>87</v>
      </c>
      <c r="M199" t="s">
        <v>48058</v>
      </c>
    </row>
    <row r="200" spans="1:13" x14ac:dyDescent="0.2">
      <c r="A200">
        <v>211</v>
      </c>
      <c r="B200" t="s">
        <v>48051</v>
      </c>
      <c r="C200" t="s">
        <v>47037</v>
      </c>
      <c r="D200" t="s">
        <v>47466</v>
      </c>
      <c r="E200">
        <v>702</v>
      </c>
      <c r="F200">
        <v>8</v>
      </c>
      <c r="G200">
        <v>11</v>
      </c>
      <c r="H200">
        <v>3</v>
      </c>
      <c r="I200">
        <v>0</v>
      </c>
      <c r="J200" t="s">
        <v>48052</v>
      </c>
      <c r="K200" s="146" t="s">
        <v>47041</v>
      </c>
      <c r="L200" t="s">
        <v>87</v>
      </c>
      <c r="M200" t="s">
        <v>48059</v>
      </c>
    </row>
    <row r="201" spans="1:13" x14ac:dyDescent="0.2">
      <c r="A201">
        <v>212</v>
      </c>
      <c r="B201" t="s">
        <v>48051</v>
      </c>
      <c r="C201" t="s">
        <v>47037</v>
      </c>
      <c r="D201" t="s">
        <v>47466</v>
      </c>
      <c r="E201">
        <v>487</v>
      </c>
      <c r="F201">
        <v>8</v>
      </c>
      <c r="G201">
        <v>11</v>
      </c>
      <c r="H201">
        <v>3</v>
      </c>
      <c r="I201">
        <v>0</v>
      </c>
      <c r="J201" t="s">
        <v>48052</v>
      </c>
      <c r="K201" s="146" t="s">
        <v>47041</v>
      </c>
      <c r="L201" t="s">
        <v>87</v>
      </c>
      <c r="M201" t="s">
        <v>48060</v>
      </c>
    </row>
    <row r="202" spans="1:13" x14ac:dyDescent="0.2">
      <c r="A202">
        <v>213</v>
      </c>
      <c r="B202" t="s">
        <v>48051</v>
      </c>
      <c r="C202" t="s">
        <v>47037</v>
      </c>
      <c r="D202" t="s">
        <v>47833</v>
      </c>
      <c r="E202">
        <v>3</v>
      </c>
      <c r="F202">
        <v>8</v>
      </c>
      <c r="G202">
        <v>11</v>
      </c>
      <c r="H202">
        <v>3</v>
      </c>
      <c r="I202">
        <v>0</v>
      </c>
      <c r="J202" t="s">
        <v>48052</v>
      </c>
      <c r="K202" s="146" t="s">
        <v>47041</v>
      </c>
      <c r="L202" t="s">
        <v>87</v>
      </c>
      <c r="M202" t="s">
        <v>48061</v>
      </c>
    </row>
    <row r="203" spans="1:13" x14ac:dyDescent="0.2">
      <c r="A203">
        <v>214</v>
      </c>
      <c r="B203" t="s">
        <v>48051</v>
      </c>
      <c r="C203" t="s">
        <v>47037</v>
      </c>
      <c r="D203" t="s">
        <v>47833</v>
      </c>
      <c r="E203">
        <v>683</v>
      </c>
      <c r="F203">
        <v>8</v>
      </c>
      <c r="G203">
        <v>11</v>
      </c>
      <c r="H203">
        <v>3</v>
      </c>
      <c r="I203">
        <v>0</v>
      </c>
      <c r="J203" t="s">
        <v>48052</v>
      </c>
      <c r="K203" s="146" t="s">
        <v>47041</v>
      </c>
      <c r="L203" t="s">
        <v>87</v>
      </c>
      <c r="M203" t="s">
        <v>48062</v>
      </c>
    </row>
    <row r="204" spans="1:13" x14ac:dyDescent="0.2">
      <c r="A204">
        <v>216</v>
      </c>
      <c r="B204" t="s">
        <v>48051</v>
      </c>
      <c r="C204" t="s">
        <v>47037</v>
      </c>
      <c r="D204" t="s">
        <v>47039</v>
      </c>
      <c r="E204">
        <v>632</v>
      </c>
      <c r="F204">
        <v>8</v>
      </c>
      <c r="G204">
        <v>11</v>
      </c>
      <c r="H204">
        <v>3</v>
      </c>
      <c r="I204">
        <v>0</v>
      </c>
      <c r="J204" t="s">
        <v>48052</v>
      </c>
      <c r="K204" s="146" t="s">
        <v>47041</v>
      </c>
      <c r="L204" t="s">
        <v>87</v>
      </c>
      <c r="M204" t="s">
        <v>48063</v>
      </c>
    </row>
    <row r="205" spans="1:13" x14ac:dyDescent="0.2">
      <c r="A205">
        <v>208</v>
      </c>
      <c r="B205" t="s">
        <v>48051</v>
      </c>
      <c r="C205" t="s">
        <v>47037</v>
      </c>
      <c r="D205" t="s">
        <v>47467</v>
      </c>
      <c r="E205">
        <v>267</v>
      </c>
      <c r="F205">
        <v>8</v>
      </c>
      <c r="G205">
        <v>11</v>
      </c>
      <c r="H205">
        <v>3</v>
      </c>
      <c r="I205">
        <v>0</v>
      </c>
      <c r="M205" t="s">
        <v>48064</v>
      </c>
    </row>
    <row r="206" spans="1:13" x14ac:dyDescent="0.2">
      <c r="A206">
        <v>215</v>
      </c>
      <c r="B206" t="s">
        <v>48051</v>
      </c>
      <c r="C206" t="s">
        <v>47037</v>
      </c>
      <c r="D206" t="s">
        <v>47833</v>
      </c>
      <c r="E206">
        <v>665</v>
      </c>
      <c r="F206">
        <v>8</v>
      </c>
      <c r="G206">
        <v>11</v>
      </c>
      <c r="H206">
        <v>3</v>
      </c>
      <c r="I206">
        <v>0</v>
      </c>
      <c r="M206" t="s">
        <v>48065</v>
      </c>
    </row>
    <row r="207" spans="1:13" x14ac:dyDescent="0.2">
      <c r="A207">
        <v>217</v>
      </c>
      <c r="B207" t="s">
        <v>48066</v>
      </c>
      <c r="C207" t="s">
        <v>47037</v>
      </c>
      <c r="D207" t="s">
        <v>47468</v>
      </c>
      <c r="E207">
        <v>23</v>
      </c>
      <c r="F207">
        <v>8</v>
      </c>
      <c r="G207">
        <v>11</v>
      </c>
      <c r="H207">
        <v>4</v>
      </c>
      <c r="I207">
        <v>0</v>
      </c>
      <c r="J207" t="s">
        <v>48067</v>
      </c>
      <c r="K207" s="146" t="s">
        <v>47048</v>
      </c>
      <c r="L207" t="s">
        <v>48010</v>
      </c>
      <c r="M207" t="s">
        <v>48068</v>
      </c>
    </row>
    <row r="208" spans="1:13" x14ac:dyDescent="0.2">
      <c r="A208">
        <v>218</v>
      </c>
      <c r="B208" t="s">
        <v>48066</v>
      </c>
      <c r="C208" t="s">
        <v>47037</v>
      </c>
      <c r="D208" t="s">
        <v>47720</v>
      </c>
      <c r="E208">
        <v>670</v>
      </c>
      <c r="F208">
        <v>8</v>
      </c>
      <c r="G208">
        <v>11</v>
      </c>
      <c r="H208">
        <v>4</v>
      </c>
      <c r="I208">
        <v>0</v>
      </c>
      <c r="J208" t="s">
        <v>48067</v>
      </c>
      <c r="K208" s="146" t="s">
        <v>47048</v>
      </c>
      <c r="L208" t="s">
        <v>48010</v>
      </c>
      <c r="M208" t="s">
        <v>48069</v>
      </c>
    </row>
    <row r="209" spans="1:13" x14ac:dyDescent="0.2">
      <c r="A209">
        <v>219</v>
      </c>
      <c r="B209" t="s">
        <v>48066</v>
      </c>
      <c r="C209" t="s">
        <v>47037</v>
      </c>
      <c r="D209" t="s">
        <v>47467</v>
      </c>
      <c r="E209">
        <v>835</v>
      </c>
      <c r="F209">
        <v>8</v>
      </c>
      <c r="G209">
        <v>11</v>
      </c>
      <c r="H209">
        <v>4</v>
      </c>
      <c r="I209">
        <v>0</v>
      </c>
      <c r="J209" t="s">
        <v>48070</v>
      </c>
      <c r="K209" s="146" t="s">
        <v>47048</v>
      </c>
      <c r="L209" t="s">
        <v>48010</v>
      </c>
      <c r="M209" t="s">
        <v>48071</v>
      </c>
    </row>
    <row r="210" spans="1:13" x14ac:dyDescent="0.2">
      <c r="A210">
        <v>220</v>
      </c>
      <c r="B210" t="s">
        <v>48066</v>
      </c>
      <c r="C210" t="s">
        <v>47037</v>
      </c>
      <c r="D210" t="s">
        <v>47467</v>
      </c>
      <c r="E210">
        <v>955</v>
      </c>
      <c r="F210">
        <v>8</v>
      </c>
      <c r="G210">
        <v>11</v>
      </c>
      <c r="H210">
        <v>4</v>
      </c>
      <c r="I210">
        <v>0</v>
      </c>
      <c r="J210" t="s">
        <v>48070</v>
      </c>
      <c r="K210" s="146" t="s">
        <v>47048</v>
      </c>
      <c r="L210" t="s">
        <v>48010</v>
      </c>
      <c r="M210" t="s">
        <v>48072</v>
      </c>
    </row>
    <row r="211" spans="1:13" x14ac:dyDescent="0.2">
      <c r="A211">
        <v>221</v>
      </c>
      <c r="B211" t="s">
        <v>48066</v>
      </c>
      <c r="C211" t="s">
        <v>47037</v>
      </c>
      <c r="D211" t="s">
        <v>47467</v>
      </c>
      <c r="E211">
        <v>684</v>
      </c>
      <c r="F211">
        <v>8</v>
      </c>
      <c r="G211">
        <v>11</v>
      </c>
      <c r="H211">
        <v>4</v>
      </c>
      <c r="I211">
        <v>0</v>
      </c>
      <c r="J211" t="s">
        <v>48067</v>
      </c>
      <c r="K211" s="146" t="s">
        <v>47048</v>
      </c>
      <c r="L211" t="s">
        <v>48010</v>
      </c>
      <c r="M211" t="e">
        <f>-------------------------------------------------------------------------------------------------------------------------------------------------------------------------------------------------------------------------------------------------------------------------------------------------------------------------------------------------GFNFA-----------------------------------------------------------------------------------------------------------------------------------------------------------------------------------------------------------------------------------------------------------------------------------------------------------DIMNNRKILLANLSKGKMGDLNSKLLGIIFVMKFQAAAMARANIPEEERKDFTLYVDEFQNFATDSFETILSEARKYRLSLVLGNQFMTQLQESLREAILGNVGTTITGRIGITDAEIMVKRYTPVFDAEDLTKLPNFESVCVAQIEGVPSAPFSMSWVPPMGQSNQQLGDALKRLSAVKYGHPRAQVEREIFERLKTADAAQSG--------AKTGRAAPSAGEKSGGIGAPKSSSSSFLDEWLAKRKQMTGGSGRP--PAANIASTGKMMPPQPAAPPMSPPPASTSGAISNPLQSGATSKMGGYPVTSQSAAQYGNNMPPQQIQHPGLANQSAASSLQSASSLAPTSTTASLRDDFNTVTSVP---QTGMISSQQPPRQSSDGRMDAVSSRQDD-EVTIKLR</f>
        <v>#NAME?</v>
      </c>
    </row>
    <row r="212" spans="1:13" x14ac:dyDescent="0.2">
      <c r="A212">
        <v>222</v>
      </c>
      <c r="B212" t="s">
        <v>48066</v>
      </c>
      <c r="C212" t="s">
        <v>47037</v>
      </c>
      <c r="D212" t="s">
        <v>47467</v>
      </c>
      <c r="E212">
        <v>961</v>
      </c>
      <c r="F212">
        <v>8</v>
      </c>
      <c r="G212">
        <v>11</v>
      </c>
      <c r="H212">
        <v>4</v>
      </c>
      <c r="I212">
        <v>0</v>
      </c>
      <c r="J212" t="s">
        <v>48067</v>
      </c>
      <c r="K212" s="146" t="s">
        <v>47048</v>
      </c>
      <c r="L212" t="s">
        <v>48010</v>
      </c>
      <c r="M212" t="e">
        <f>-------------------------------------------------------------------------------------------------------------------------------------------------------------------------------------------------------------------------------------------------------------------------------------------------------------------------------------------------GFNFA-----------------------------------------------------------------------------------------------------------------------------------------------------------------------------------------------------------------------------------------------------------------------------------------------------------DIMNNRKILLANLSKGKMGDLNSKLLGIIFVMKFQAAAMARANIPEEERKDFTLYVDEFQNFATDSFETILSEARKYRLSLVLGNQFMTQLQESLREAILGNVGTTITGRIGITDAEIMVKRYTPVFDAEDLTKLPNFESVCVAQIEGVPSAPFSMSWVPPMGQSNQQLGDALKRLSAVKYGHPRAQVEREIFERLKTADAAQSGAK------TGRAGVAPSAGAKPGGVGAPKSGGSSFLDEWLAKRKQMTGGSGRS--SVASAASASKMMPPQPAAPPMSPPPATTPGATSNPFQSGAASGVSGYPSASQSVAQYGNNTPPQQMLRPGLVNQPPSSPPQPANSSLMSTSATASLRDNFNTVTPPVSQAGMASSPQQPLQRPSDGRIDAISSRQDD-EVTIKLR</f>
        <v>#NAME?</v>
      </c>
    </row>
    <row r="213" spans="1:13" x14ac:dyDescent="0.2">
      <c r="A213">
        <v>223</v>
      </c>
      <c r="B213" t="s">
        <v>48066</v>
      </c>
      <c r="C213" t="s">
        <v>47037</v>
      </c>
      <c r="D213" t="s">
        <v>47721</v>
      </c>
      <c r="E213">
        <v>136</v>
      </c>
      <c r="F213">
        <v>8</v>
      </c>
      <c r="G213">
        <v>11</v>
      </c>
      <c r="H213">
        <v>4</v>
      </c>
      <c r="I213">
        <v>0</v>
      </c>
      <c r="J213" t="s">
        <v>48067</v>
      </c>
      <c r="K213" s="146" t="s">
        <v>47048</v>
      </c>
      <c r="L213" t="s">
        <v>48010</v>
      </c>
      <c r="M213" t="s">
        <v>48073</v>
      </c>
    </row>
    <row r="214" spans="1:13" x14ac:dyDescent="0.2">
      <c r="A214">
        <v>225</v>
      </c>
      <c r="B214" t="s">
        <v>48066</v>
      </c>
      <c r="C214" t="s">
        <v>47037</v>
      </c>
      <c r="D214" t="s">
        <v>47833</v>
      </c>
      <c r="E214">
        <v>155</v>
      </c>
      <c r="F214">
        <v>8</v>
      </c>
      <c r="G214">
        <v>11</v>
      </c>
      <c r="H214">
        <v>4</v>
      </c>
      <c r="I214">
        <v>0</v>
      </c>
      <c r="J214" t="s">
        <v>48067</v>
      </c>
      <c r="K214" s="146" t="s">
        <v>47048</v>
      </c>
      <c r="L214" t="s">
        <v>48010</v>
      </c>
      <c r="M214" t="s">
        <v>48074</v>
      </c>
    </row>
    <row r="215" spans="1:13" x14ac:dyDescent="0.2">
      <c r="A215">
        <v>226</v>
      </c>
      <c r="B215" t="s">
        <v>48066</v>
      </c>
      <c r="C215" t="s">
        <v>47037</v>
      </c>
      <c r="D215" t="s">
        <v>47469</v>
      </c>
      <c r="E215">
        <v>187</v>
      </c>
      <c r="F215">
        <v>8</v>
      </c>
      <c r="G215">
        <v>11</v>
      </c>
      <c r="H215">
        <v>4</v>
      </c>
      <c r="I215">
        <v>0</v>
      </c>
      <c r="J215" t="s">
        <v>48075</v>
      </c>
      <c r="K215" s="146" t="s">
        <v>47048</v>
      </c>
      <c r="L215" t="s">
        <v>48010</v>
      </c>
      <c r="M215" t="e">
        <f>---MGMGNLIATLVSALVFIGVMAVIITIAYMA---FRKEVRGRKNYERALKMVQVMIQLPPSSEDKDVGSRDIRDVTDESISQAQTMYDIIASTATKGFHSRIYGQRHISFEIIAHDGLVHYYVAVPFLLLDNIKQAVIAAYPTARLEEVAEINVFNRASKMSGTLGGEMHLSRPYLFPIATYKDTKRDAMGAILNALTMAGRGDGVAVQILLRPAKPNWAHKIDDRVQDIRDGKKSASGNRKGS-AALAYAGQILEALWKPPD-----EINKEKETKPLSGTDQTRVEQMEEKARHAGYEVMIRLVVSTPNSARSQALLTSLQSAFALYTLPTGNGFKFEPTGDIKSFVTDYIMRFFPAEKSSDILNSVELATIFHLPNQTNIPSS-QVERQTFREIDGPTQAMNDGILLGNNVFRGVVKPIRLSLDDRRRHTYIMGSTGMGKSVLLKRLALQDMINGDGFAFIDPHGDAAEDILRMVPRERVNDVIYFNPTDSDNPIGMNLFEVSKDDPDPARTKDYIISETMNMLYSLYDPNHQGFVGPRMANIVRYAALLLMDSPGGGTFMDIPKVLRDPDFTKPRIKYLRTQQAIDFWTKEWPNAQRSNDAGEVTSWVVSKWADF-ENVVISNVLGQLHSGLNLREIMDKRKILLVNLSKGKLGDIPAKLLGMVFVMKFQAAAMSRANIPEAERKDFCLYVDEFQNFATDSFESILSEARKYRLNLIVANQFMGQLTDKIRGAIVGNVGTYIIGRVGSDDVENVVKMFQPTFQPEDLLFMPNYTAAVKMLVNGAPTAPFTMSLPPLKVQMNDDLAKSLIRLSAERYGRPRAEVEAEIEKRLSTTANAPARKPANSVVTVDKGTAASQ------------PSSNDFLQNWLAKRQASGQPVVQQ--------------PISPQPVGQPQPRAAQPGTHSAPSTLSTPMSMIGQSQPTVPSAQPTQPIPPTQPTLVSPAPSAPLPPPAPVTPPTPPNTEHYYNRV------NAPAQTPVTNPPTAPVTPPTPPTQPASQPDDDSEALTLHFH</f>
        <v>#NAME?</v>
      </c>
    </row>
    <row r="216" spans="1:13" x14ac:dyDescent="0.2">
      <c r="A216">
        <v>227</v>
      </c>
      <c r="B216" t="s">
        <v>48066</v>
      </c>
      <c r="C216" t="s">
        <v>47037</v>
      </c>
      <c r="D216" t="s">
        <v>47039</v>
      </c>
      <c r="E216">
        <v>107</v>
      </c>
      <c r="F216">
        <v>8</v>
      </c>
      <c r="G216">
        <v>11</v>
      </c>
      <c r="H216">
        <v>4</v>
      </c>
      <c r="I216">
        <v>0</v>
      </c>
      <c r="J216" t="s">
        <v>48067</v>
      </c>
      <c r="K216" s="146" t="s">
        <v>47048</v>
      </c>
      <c r="L216" t="s">
        <v>48010</v>
      </c>
      <c r="M216" t="s">
        <v>48076</v>
      </c>
    </row>
    <row r="217" spans="1:13" x14ac:dyDescent="0.2">
      <c r="A217">
        <v>224</v>
      </c>
      <c r="B217" t="s">
        <v>48066</v>
      </c>
      <c r="C217" t="s">
        <v>47037</v>
      </c>
      <c r="D217" t="s">
        <v>47466</v>
      </c>
      <c r="E217">
        <v>415</v>
      </c>
      <c r="F217">
        <v>8</v>
      </c>
      <c r="G217">
        <v>11</v>
      </c>
      <c r="H217">
        <v>4</v>
      </c>
      <c r="I217">
        <v>0</v>
      </c>
      <c r="M217" t="s">
        <v>48077</v>
      </c>
    </row>
    <row r="218" spans="1:13" x14ac:dyDescent="0.2">
      <c r="A218">
        <v>228</v>
      </c>
      <c r="B218" t="s">
        <v>48078</v>
      </c>
      <c r="C218" t="s">
        <v>47037</v>
      </c>
      <c r="D218" t="s">
        <v>47468</v>
      </c>
      <c r="E218">
        <v>134</v>
      </c>
      <c r="F218">
        <v>8</v>
      </c>
      <c r="G218">
        <v>10</v>
      </c>
      <c r="H218">
        <v>2</v>
      </c>
      <c r="I218">
        <v>0</v>
      </c>
      <c r="J218" t="s">
        <v>48079</v>
      </c>
      <c r="K218" s="146" t="s">
        <v>47038</v>
      </c>
      <c r="L218" t="s">
        <v>48080</v>
      </c>
      <c r="M218" t="e">
        <f>-------MAR-KQDDDLLI---GDELAAAFLNDDSLTNDN-------NSPAAAAPQQQADDSAWQEQE-EDFPGQLAVDVYETDELLVIKARTAGVNKEDLDVSISDSILTISGTLSSGDDTAVSRWHIQECYWGEFSRTLALPVAVKEDE--VSAVLKDGVLTISFTKVKQEQAKKIAIQ</f>
        <v>#NAME?</v>
      </c>
    </row>
    <row r="219" spans="1:13" x14ac:dyDescent="0.2">
      <c r="A219">
        <v>229</v>
      </c>
      <c r="B219" t="s">
        <v>48078</v>
      </c>
      <c r="C219" t="s">
        <v>47037</v>
      </c>
      <c r="D219" t="s">
        <v>47720</v>
      </c>
      <c r="E219">
        <v>725</v>
      </c>
      <c r="F219">
        <v>8</v>
      </c>
      <c r="G219">
        <v>10</v>
      </c>
      <c r="H219">
        <v>2</v>
      </c>
      <c r="I219">
        <v>0</v>
      </c>
      <c r="J219" t="s">
        <v>48081</v>
      </c>
      <c r="K219" s="146" t="s">
        <v>47038</v>
      </c>
      <c r="L219" t="s">
        <v>48080</v>
      </c>
      <c r="M219" t="e">
        <f>-------MAR-KQNDDLLM---EDDLTAAFLDDEI------------DAVPAAAPLMEDESIMAEEPTEDDVPGQLAVDVYETDDELVIKARTAGVNKNDLDVSISEGILTISGTLTSGDEVAVKNWHMQECYWGEFSRSLHLPVPVKEDE--AKAALKDGILSISFPKLQQEQATKIPIM</f>
        <v>#NAME?</v>
      </c>
    </row>
    <row r="220" spans="1:13" x14ac:dyDescent="0.2">
      <c r="A220">
        <v>230</v>
      </c>
      <c r="B220" t="s">
        <v>48078</v>
      </c>
      <c r="C220" t="s">
        <v>47037</v>
      </c>
      <c r="D220" t="s">
        <v>47467</v>
      </c>
      <c r="E220">
        <v>284</v>
      </c>
      <c r="F220">
        <v>8</v>
      </c>
      <c r="G220">
        <v>10</v>
      </c>
      <c r="H220">
        <v>2</v>
      </c>
      <c r="I220">
        <v>0</v>
      </c>
      <c r="J220" t="s">
        <v>48079</v>
      </c>
      <c r="K220" s="146" t="s">
        <v>47038</v>
      </c>
      <c r="L220" t="s">
        <v>48080</v>
      </c>
      <c r="M220" t="s">
        <v>48082</v>
      </c>
    </row>
    <row r="221" spans="1:13" x14ac:dyDescent="0.2">
      <c r="A221">
        <v>231</v>
      </c>
      <c r="B221" t="s">
        <v>48078</v>
      </c>
      <c r="C221" t="s">
        <v>47037</v>
      </c>
      <c r="D221" t="s">
        <v>47467</v>
      </c>
      <c r="E221">
        <v>170</v>
      </c>
      <c r="F221">
        <v>8</v>
      </c>
      <c r="G221">
        <v>10</v>
      </c>
      <c r="H221">
        <v>2</v>
      </c>
      <c r="I221">
        <v>0</v>
      </c>
      <c r="J221" t="s">
        <v>48079</v>
      </c>
      <c r="K221" s="146" t="s">
        <v>47038</v>
      </c>
      <c r="L221" t="s">
        <v>48080</v>
      </c>
      <c r="M221" t="e">
        <f>-------MAR-KQNDDLLI---EDELAAAFLNDDSMDLAEPVAAPQAAAATTPAPAANDTNAAWDDQE-EDFPGQLAVDVYETDENLIIKARTAGVNKEDLDVSISDGILTISGTLSSGDDTTVSRWHIQECYWGEFSRTLALPVAVKEDE--VSAVLKDGVLTISFAKVKQEQAKKIAIQ</f>
        <v>#NAME?</v>
      </c>
    </row>
    <row r="222" spans="1:13" x14ac:dyDescent="0.2">
      <c r="A222">
        <v>232</v>
      </c>
      <c r="B222" t="s">
        <v>48078</v>
      </c>
      <c r="C222" t="s">
        <v>47037</v>
      </c>
      <c r="D222" t="s">
        <v>47721</v>
      </c>
      <c r="E222">
        <v>57</v>
      </c>
      <c r="F222">
        <v>8</v>
      </c>
      <c r="G222">
        <v>10</v>
      </c>
      <c r="H222">
        <v>2</v>
      </c>
      <c r="I222">
        <v>0</v>
      </c>
      <c r="J222" t="s">
        <v>48083</v>
      </c>
      <c r="K222" s="146" t="s">
        <v>47038</v>
      </c>
      <c r="L222" t="s">
        <v>48080</v>
      </c>
      <c r="M222" t="e">
        <f>-------MAR--NNDDLFI---EDDLDAAFLGGDDLGL---------DTPVEQTVEQQAQEQ-WDENSGEDFPGQLAVDVYETAEKLIIKARTAGVNKEDLDVSISDGILTISGTLSSGDDAEAINWHFQECYWGEFSRTIALPVQVKEDE--VDAVLKDGVLTIAFNKVQQQKATIIQVK</f>
        <v>#NAME?</v>
      </c>
    </row>
    <row r="223" spans="1:13" x14ac:dyDescent="0.2">
      <c r="A223">
        <v>233</v>
      </c>
      <c r="B223" t="s">
        <v>48078</v>
      </c>
      <c r="C223" t="s">
        <v>47037</v>
      </c>
      <c r="D223" t="s">
        <v>47465</v>
      </c>
      <c r="E223">
        <v>513</v>
      </c>
      <c r="F223">
        <v>8</v>
      </c>
      <c r="G223">
        <v>10</v>
      </c>
      <c r="H223">
        <v>2</v>
      </c>
      <c r="I223">
        <v>0</v>
      </c>
      <c r="J223" t="s">
        <v>48079</v>
      </c>
      <c r="K223" s="146" t="s">
        <v>47038</v>
      </c>
      <c r="L223" t="s">
        <v>48080</v>
      </c>
      <c r="M223" t="e">
        <f>-------MAR-TNDEDMLM---EDELAAAFLDNDGLDSEPVSAL---EEQPSPLPAEEDPEA-WEEEP-GDFPGQLAVDVYETADKLVVKARTAGISKGDLDVTISDNILTISGVLSGGEDEQTTRWHIQECYWGEFSRTIALPVQVREDEGSVKAELKDGVLTISFEKEKTEAPIRIPIA</f>
        <v>#NAME?</v>
      </c>
    </row>
    <row r="224" spans="1:13" x14ac:dyDescent="0.2">
      <c r="A224">
        <v>234</v>
      </c>
      <c r="B224" t="s">
        <v>48078</v>
      </c>
      <c r="C224" t="s">
        <v>47037</v>
      </c>
      <c r="D224" t="s">
        <v>47466</v>
      </c>
      <c r="E224">
        <v>457</v>
      </c>
      <c r="F224">
        <v>8</v>
      </c>
      <c r="G224">
        <v>10</v>
      </c>
      <c r="H224">
        <v>2</v>
      </c>
      <c r="I224">
        <v>0</v>
      </c>
      <c r="J224" t="s">
        <v>48079</v>
      </c>
      <c r="K224" s="146" t="s">
        <v>47038</v>
      </c>
      <c r="L224" t="s">
        <v>48080</v>
      </c>
      <c r="M224" t="e">
        <f>-------MAR-KQDDTLLT---EQELAAAFIDDDNDDLLPGFDDD--NSRSNSTPTTRSDDN-WEDEA-DDAMGQLAVDVFETENNLVIKARTAGVDRNDLDVSISDGILTISGTLSSGDEADVRQWHIQECYWGEFSRTLALPTAVNEEG--VKAELKDGVLTITFEKIKQEKAKKIQVL</f>
        <v>#NAME?</v>
      </c>
    </row>
    <row r="225" spans="1:13" x14ac:dyDescent="0.2">
      <c r="A225">
        <v>235</v>
      </c>
      <c r="B225" t="s">
        <v>48078</v>
      </c>
      <c r="C225" t="s">
        <v>47037</v>
      </c>
      <c r="D225" t="s">
        <v>47469</v>
      </c>
      <c r="E225">
        <v>84</v>
      </c>
      <c r="F225">
        <v>8</v>
      </c>
      <c r="G225">
        <v>10</v>
      </c>
      <c r="H225">
        <v>2</v>
      </c>
      <c r="I225">
        <v>0</v>
      </c>
      <c r="J225" t="s">
        <v>48079</v>
      </c>
      <c r="K225" s="146" t="s">
        <v>47038</v>
      </c>
      <c r="L225" t="s">
        <v>48080</v>
      </c>
      <c r="M225" t="e">
        <f>-------MAR-KQDDDLLI---GDELAAAFLNDDSLTNDN-------NSPAAAAPQQQADDSAWQEQE-EDFPGQLAVDVYETDELLVIKARTAGVNKEDLDVSISDSILTISGTLSSGDDTAVSRWHIQECYWGEFSRTLALPVAVKEDE--VSAVLKDGVLTISFTKVKQEQAKKIAIQ</f>
        <v>#NAME?</v>
      </c>
    </row>
    <row r="226" spans="1:13" x14ac:dyDescent="0.2">
      <c r="A226">
        <v>236</v>
      </c>
      <c r="B226" t="s">
        <v>48078</v>
      </c>
      <c r="C226" t="s">
        <v>47037</v>
      </c>
      <c r="D226" t="s">
        <v>47469</v>
      </c>
      <c r="E226">
        <v>8</v>
      </c>
      <c r="F226">
        <v>8</v>
      </c>
      <c r="G226">
        <v>10</v>
      </c>
      <c r="H226">
        <v>2</v>
      </c>
      <c r="I226">
        <v>0</v>
      </c>
      <c r="J226" t="s">
        <v>48079</v>
      </c>
      <c r="K226" s="146" t="s">
        <v>47038</v>
      </c>
      <c r="L226" t="s">
        <v>48080</v>
      </c>
      <c r="M226" t="e">
        <f>-------MARGQQGDDLLIDGLDGDLAKALFSTD-------------DSADNSGNGNQTVASNSRDGEYDSVPGQLAVDVYETPEQLIVKARTAGVNKNDLDVSIADGVLTISGTLSSGDDSDATHWHVQECYWGEFSRTLVLPVAVKEDE--VKAVLKDGVLTIAFNKVKQEQARKIQIQ</f>
        <v>#NAME?</v>
      </c>
    </row>
    <row r="227" spans="1:13" x14ac:dyDescent="0.2">
      <c r="A227">
        <v>237</v>
      </c>
      <c r="B227" t="s">
        <v>48078</v>
      </c>
      <c r="C227" t="s">
        <v>47037</v>
      </c>
      <c r="D227" t="s">
        <v>47039</v>
      </c>
      <c r="E227">
        <v>20</v>
      </c>
      <c r="F227">
        <v>8</v>
      </c>
      <c r="G227">
        <v>10</v>
      </c>
      <c r="H227">
        <v>2</v>
      </c>
      <c r="I227">
        <v>0</v>
      </c>
      <c r="J227" t="s">
        <v>48079</v>
      </c>
      <c r="K227" s="146" t="s">
        <v>47038</v>
      </c>
      <c r="L227" t="s">
        <v>48080</v>
      </c>
      <c r="M227" t="e">
        <f>-------MAR-KQDDNILLT--EDELAAAFIDDTDQLLPNLND----DSNSSPAPAAPAEDN-WEDEA-DDLMGQLAVDVFETENDLIIKARTAGVDRNDLDVSISDGILTISGTLSSGDEADVRQWHIQECYWGEFSRTLALPTAVNEEG--VKAELKDGVLTITFEKIKQEKAKKIQVL</f>
        <v>#NAME?</v>
      </c>
    </row>
    <row r="228" spans="1:13" x14ac:dyDescent="0.2">
      <c r="A228">
        <v>238</v>
      </c>
      <c r="B228" t="s">
        <v>48084</v>
      </c>
      <c r="C228" t="s">
        <v>47037</v>
      </c>
      <c r="D228" t="s">
        <v>47468</v>
      </c>
      <c r="E228">
        <v>387</v>
      </c>
      <c r="F228">
        <v>9</v>
      </c>
      <c r="G228">
        <v>10</v>
      </c>
      <c r="H228">
        <v>2</v>
      </c>
      <c r="I228">
        <v>0</v>
      </c>
      <c r="J228" t="s">
        <v>48085</v>
      </c>
      <c r="K228" s="146" t="s">
        <v>47040</v>
      </c>
      <c r="L228" t="s">
        <v>48086</v>
      </c>
      <c r="M228" t="s">
        <v>48087</v>
      </c>
    </row>
    <row r="229" spans="1:13" x14ac:dyDescent="0.2">
      <c r="A229">
        <v>239</v>
      </c>
      <c r="B229" t="s">
        <v>48084</v>
      </c>
      <c r="C229" t="s">
        <v>47037</v>
      </c>
      <c r="D229" t="s">
        <v>47720</v>
      </c>
      <c r="E229">
        <v>812</v>
      </c>
      <c r="F229">
        <v>9</v>
      </c>
      <c r="G229">
        <v>10</v>
      </c>
      <c r="H229">
        <v>2</v>
      </c>
      <c r="I229">
        <v>0</v>
      </c>
      <c r="J229" t="s">
        <v>48088</v>
      </c>
      <c r="K229" s="146" t="s">
        <v>47040</v>
      </c>
      <c r="L229" t="s">
        <v>48086</v>
      </c>
      <c r="M229" t="s">
        <v>48089</v>
      </c>
    </row>
    <row r="230" spans="1:13" x14ac:dyDescent="0.2">
      <c r="A230">
        <v>240</v>
      </c>
      <c r="B230" t="s">
        <v>48084</v>
      </c>
      <c r="C230" t="s">
        <v>47037</v>
      </c>
      <c r="D230" t="s">
        <v>47720</v>
      </c>
      <c r="E230">
        <v>147</v>
      </c>
      <c r="F230">
        <v>9</v>
      </c>
      <c r="G230">
        <v>10</v>
      </c>
      <c r="H230">
        <v>2</v>
      </c>
      <c r="I230">
        <v>0</v>
      </c>
      <c r="J230" t="s">
        <v>48090</v>
      </c>
      <c r="K230" s="146" t="s">
        <v>47040</v>
      </c>
      <c r="L230" t="s">
        <v>48086</v>
      </c>
      <c r="M230" t="s">
        <v>48091</v>
      </c>
    </row>
    <row r="231" spans="1:13" x14ac:dyDescent="0.2">
      <c r="A231">
        <v>241</v>
      </c>
      <c r="B231" t="s">
        <v>48084</v>
      </c>
      <c r="C231" t="s">
        <v>47037</v>
      </c>
      <c r="D231" t="s">
        <v>47467</v>
      </c>
      <c r="E231">
        <v>122</v>
      </c>
      <c r="F231">
        <v>9</v>
      </c>
      <c r="G231">
        <v>10</v>
      </c>
      <c r="H231">
        <v>2</v>
      </c>
      <c r="I231">
        <v>0</v>
      </c>
      <c r="J231" t="s">
        <v>48090</v>
      </c>
      <c r="K231" s="146" t="s">
        <v>47040</v>
      </c>
      <c r="L231" t="s">
        <v>48086</v>
      </c>
      <c r="M231" t="s">
        <v>48092</v>
      </c>
    </row>
    <row r="232" spans="1:13" x14ac:dyDescent="0.2">
      <c r="A232">
        <v>242</v>
      </c>
      <c r="B232" t="s">
        <v>48084</v>
      </c>
      <c r="C232" t="s">
        <v>47037</v>
      </c>
      <c r="D232" t="s">
        <v>47721</v>
      </c>
      <c r="E232">
        <v>515</v>
      </c>
      <c r="F232">
        <v>9</v>
      </c>
      <c r="G232">
        <v>10</v>
      </c>
      <c r="H232">
        <v>2</v>
      </c>
      <c r="I232">
        <v>0</v>
      </c>
      <c r="J232" t="s">
        <v>48093</v>
      </c>
      <c r="K232" s="146" t="s">
        <v>47040</v>
      </c>
      <c r="L232" t="s">
        <v>48086</v>
      </c>
      <c r="M232" t="s">
        <v>48094</v>
      </c>
    </row>
    <row r="233" spans="1:13" x14ac:dyDescent="0.2">
      <c r="A233">
        <v>243</v>
      </c>
      <c r="B233" t="s">
        <v>48084</v>
      </c>
      <c r="C233" t="s">
        <v>47037</v>
      </c>
      <c r="D233" t="s">
        <v>47465</v>
      </c>
      <c r="E233">
        <v>579</v>
      </c>
      <c r="F233">
        <v>9</v>
      </c>
      <c r="G233">
        <v>10</v>
      </c>
      <c r="H233">
        <v>2</v>
      </c>
      <c r="I233">
        <v>0</v>
      </c>
      <c r="J233" t="s">
        <v>48095</v>
      </c>
      <c r="K233" s="146" t="s">
        <v>47040</v>
      </c>
      <c r="L233" t="s">
        <v>48086</v>
      </c>
      <c r="M233" t="s">
        <v>48096</v>
      </c>
    </row>
    <row r="234" spans="1:13" x14ac:dyDescent="0.2">
      <c r="A234">
        <v>244</v>
      </c>
      <c r="B234" t="s">
        <v>48084</v>
      </c>
      <c r="C234" t="s">
        <v>47037</v>
      </c>
      <c r="D234" t="s">
        <v>47466</v>
      </c>
      <c r="E234">
        <v>274</v>
      </c>
      <c r="F234">
        <v>9</v>
      </c>
      <c r="G234">
        <v>10</v>
      </c>
      <c r="H234">
        <v>2</v>
      </c>
      <c r="I234">
        <v>0</v>
      </c>
      <c r="J234" t="s">
        <v>48090</v>
      </c>
      <c r="K234" s="146" t="s">
        <v>47040</v>
      </c>
      <c r="L234" t="s">
        <v>48086</v>
      </c>
      <c r="M234" t="s">
        <v>48097</v>
      </c>
    </row>
    <row r="235" spans="1:13" x14ac:dyDescent="0.2">
      <c r="A235">
        <v>245</v>
      </c>
      <c r="B235" t="s">
        <v>48084</v>
      </c>
      <c r="C235" t="s">
        <v>47037</v>
      </c>
      <c r="D235" t="s">
        <v>47833</v>
      </c>
      <c r="E235">
        <v>343</v>
      </c>
      <c r="F235">
        <v>9</v>
      </c>
      <c r="G235">
        <v>10</v>
      </c>
      <c r="H235">
        <v>2</v>
      </c>
      <c r="I235">
        <v>0</v>
      </c>
      <c r="J235" t="s">
        <v>48095</v>
      </c>
      <c r="K235" s="146" t="s">
        <v>47040</v>
      </c>
      <c r="L235" t="s">
        <v>48086</v>
      </c>
      <c r="M235" t="s">
        <v>48098</v>
      </c>
    </row>
    <row r="236" spans="1:13" x14ac:dyDescent="0.2">
      <c r="A236">
        <v>246</v>
      </c>
      <c r="B236" t="s">
        <v>48084</v>
      </c>
      <c r="C236" t="s">
        <v>47037</v>
      </c>
      <c r="D236" t="s">
        <v>47469</v>
      </c>
      <c r="E236">
        <v>652</v>
      </c>
      <c r="F236">
        <v>9</v>
      </c>
      <c r="G236">
        <v>10</v>
      </c>
      <c r="H236">
        <v>2</v>
      </c>
      <c r="I236">
        <v>0</v>
      </c>
      <c r="J236" t="s">
        <v>48088</v>
      </c>
      <c r="K236" s="146" t="s">
        <v>47040</v>
      </c>
      <c r="L236" t="s">
        <v>48086</v>
      </c>
      <c r="M236" t="s">
        <v>48089</v>
      </c>
    </row>
    <row r="237" spans="1:13" x14ac:dyDescent="0.2">
      <c r="A237">
        <v>247</v>
      </c>
      <c r="B237" t="s">
        <v>48084</v>
      </c>
      <c r="C237" t="s">
        <v>47037</v>
      </c>
      <c r="D237" t="s">
        <v>47039</v>
      </c>
      <c r="E237">
        <v>528</v>
      </c>
      <c r="F237">
        <v>9</v>
      </c>
      <c r="G237">
        <v>10</v>
      </c>
      <c r="H237">
        <v>2</v>
      </c>
      <c r="I237">
        <v>0</v>
      </c>
      <c r="J237" t="s">
        <v>48090</v>
      </c>
      <c r="K237" s="146" t="s">
        <v>47040</v>
      </c>
      <c r="L237" t="s">
        <v>48086</v>
      </c>
      <c r="M237" t="s">
        <v>48099</v>
      </c>
    </row>
    <row r="238" spans="1:13" x14ac:dyDescent="0.2">
      <c r="A238">
        <v>248</v>
      </c>
      <c r="B238" t="s">
        <v>48100</v>
      </c>
      <c r="C238" t="s">
        <v>47037</v>
      </c>
      <c r="D238" t="s">
        <v>47468</v>
      </c>
      <c r="E238">
        <v>330</v>
      </c>
      <c r="F238">
        <v>9</v>
      </c>
      <c r="G238">
        <v>10</v>
      </c>
      <c r="H238">
        <v>2</v>
      </c>
      <c r="I238">
        <v>0</v>
      </c>
      <c r="M238" t="s">
        <v>47072</v>
      </c>
    </row>
    <row r="239" spans="1:13" x14ac:dyDescent="0.2">
      <c r="A239">
        <v>249</v>
      </c>
      <c r="B239" t="s">
        <v>48100</v>
      </c>
      <c r="C239" t="s">
        <v>47037</v>
      </c>
      <c r="D239" t="s">
        <v>47720</v>
      </c>
      <c r="E239">
        <v>113</v>
      </c>
      <c r="F239">
        <v>9</v>
      </c>
      <c r="G239">
        <v>10</v>
      </c>
      <c r="H239">
        <v>2</v>
      </c>
      <c r="I239">
        <v>0</v>
      </c>
      <c r="M239" t="e">
        <f>--MDSFLQMITLGSAVLMILAILLQQRGASLGAGFGSSGELYTTRRGLDKSLFEFTIVMSVIFVLSILAGLLLPVISK</f>
        <v>#NAME?</v>
      </c>
    </row>
    <row r="240" spans="1:13" x14ac:dyDescent="0.2">
      <c r="A240">
        <v>250</v>
      </c>
      <c r="B240" t="s">
        <v>48100</v>
      </c>
      <c r="C240" t="s">
        <v>47037</v>
      </c>
      <c r="D240" t="s">
        <v>47467</v>
      </c>
      <c r="E240">
        <v>583</v>
      </c>
      <c r="F240">
        <v>9</v>
      </c>
      <c r="G240">
        <v>10</v>
      </c>
      <c r="H240">
        <v>2</v>
      </c>
      <c r="I240">
        <v>0</v>
      </c>
      <c r="M240" t="s">
        <v>47074</v>
      </c>
    </row>
    <row r="241" spans="1:13" x14ac:dyDescent="0.2">
      <c r="A241">
        <v>251</v>
      </c>
      <c r="B241" t="s">
        <v>48100</v>
      </c>
      <c r="C241" t="s">
        <v>47037</v>
      </c>
      <c r="D241" t="s">
        <v>47721</v>
      </c>
      <c r="E241">
        <v>381</v>
      </c>
      <c r="F241">
        <v>9</v>
      </c>
      <c r="G241">
        <v>10</v>
      </c>
      <c r="H241">
        <v>2</v>
      </c>
      <c r="I241">
        <v>0</v>
      </c>
      <c r="M241" t="s">
        <v>47486</v>
      </c>
    </row>
    <row r="242" spans="1:13" x14ac:dyDescent="0.2">
      <c r="A242">
        <v>252</v>
      </c>
      <c r="B242" t="s">
        <v>48100</v>
      </c>
      <c r="C242" t="s">
        <v>47037</v>
      </c>
      <c r="D242" t="s">
        <v>47465</v>
      </c>
      <c r="E242">
        <v>548</v>
      </c>
      <c r="F242">
        <v>9</v>
      </c>
      <c r="G242">
        <v>10</v>
      </c>
      <c r="H242">
        <v>2</v>
      </c>
      <c r="I242">
        <v>0</v>
      </c>
      <c r="M242" t="s">
        <v>48101</v>
      </c>
    </row>
    <row r="243" spans="1:13" x14ac:dyDescent="0.2">
      <c r="A243">
        <v>253</v>
      </c>
      <c r="B243" t="s">
        <v>48100</v>
      </c>
      <c r="C243" t="s">
        <v>47037</v>
      </c>
      <c r="D243" t="s">
        <v>47466</v>
      </c>
      <c r="E243">
        <v>615</v>
      </c>
      <c r="F243">
        <v>9</v>
      </c>
      <c r="G243">
        <v>10</v>
      </c>
      <c r="H243">
        <v>2</v>
      </c>
      <c r="I243">
        <v>0</v>
      </c>
      <c r="M243" t="s">
        <v>47071</v>
      </c>
    </row>
    <row r="244" spans="1:13" x14ac:dyDescent="0.2">
      <c r="A244">
        <v>254</v>
      </c>
      <c r="B244" t="s">
        <v>48100</v>
      </c>
      <c r="C244" t="s">
        <v>47037</v>
      </c>
      <c r="D244" t="s">
        <v>47833</v>
      </c>
      <c r="E244">
        <v>523</v>
      </c>
      <c r="F244">
        <v>9</v>
      </c>
      <c r="G244">
        <v>10</v>
      </c>
      <c r="H244">
        <v>2</v>
      </c>
      <c r="I244">
        <v>0</v>
      </c>
      <c r="M244" t="s">
        <v>47076</v>
      </c>
    </row>
    <row r="245" spans="1:13" x14ac:dyDescent="0.2">
      <c r="A245">
        <v>255</v>
      </c>
      <c r="B245" t="s">
        <v>48100</v>
      </c>
      <c r="C245" t="s">
        <v>47037</v>
      </c>
      <c r="D245" t="s">
        <v>47469</v>
      </c>
      <c r="E245">
        <v>304</v>
      </c>
      <c r="F245">
        <v>9</v>
      </c>
      <c r="G245">
        <v>10</v>
      </c>
      <c r="H245">
        <v>2</v>
      </c>
      <c r="I245">
        <v>0</v>
      </c>
      <c r="M245" t="s">
        <v>47072</v>
      </c>
    </row>
    <row r="246" spans="1:13" x14ac:dyDescent="0.2">
      <c r="A246">
        <v>256</v>
      </c>
      <c r="B246" t="s">
        <v>48100</v>
      </c>
      <c r="C246" t="s">
        <v>47037</v>
      </c>
      <c r="D246" t="s">
        <v>47469</v>
      </c>
      <c r="E246">
        <v>66</v>
      </c>
      <c r="F246">
        <v>9</v>
      </c>
      <c r="G246">
        <v>10</v>
      </c>
      <c r="H246">
        <v>2</v>
      </c>
      <c r="I246">
        <v>0</v>
      </c>
      <c r="M246" t="s">
        <v>47073</v>
      </c>
    </row>
    <row r="247" spans="1:13" x14ac:dyDescent="0.2">
      <c r="A247">
        <v>257</v>
      </c>
      <c r="B247" t="s">
        <v>48100</v>
      </c>
      <c r="C247" t="s">
        <v>47037</v>
      </c>
      <c r="D247" t="s">
        <v>47039</v>
      </c>
      <c r="E247">
        <v>501</v>
      </c>
      <c r="F247">
        <v>9</v>
      </c>
      <c r="G247">
        <v>10</v>
      </c>
      <c r="H247">
        <v>2</v>
      </c>
      <c r="I247">
        <v>0</v>
      </c>
      <c r="M247" t="s">
        <v>47075</v>
      </c>
    </row>
    <row r="248" spans="1:13" x14ac:dyDescent="0.2">
      <c r="A248">
        <v>258</v>
      </c>
      <c r="B248" t="s">
        <v>48102</v>
      </c>
      <c r="C248" t="s">
        <v>47037</v>
      </c>
      <c r="D248" t="s">
        <v>47468</v>
      </c>
      <c r="E248">
        <v>595</v>
      </c>
      <c r="F248">
        <v>9</v>
      </c>
      <c r="G248">
        <v>10</v>
      </c>
      <c r="H248">
        <v>2</v>
      </c>
      <c r="I248">
        <v>0</v>
      </c>
      <c r="J248" t="s">
        <v>48103</v>
      </c>
      <c r="K248" s="146" t="s">
        <v>47084</v>
      </c>
      <c r="L248" t="s">
        <v>48104</v>
      </c>
      <c r="M248" t="s">
        <v>47123</v>
      </c>
    </row>
    <row r="249" spans="1:13" x14ac:dyDescent="0.2">
      <c r="A249">
        <v>259</v>
      </c>
      <c r="B249" t="s">
        <v>48102</v>
      </c>
      <c r="C249" t="s">
        <v>47037</v>
      </c>
      <c r="D249" t="s">
        <v>47720</v>
      </c>
      <c r="E249">
        <v>573</v>
      </c>
      <c r="F249">
        <v>9</v>
      </c>
      <c r="G249">
        <v>10</v>
      </c>
      <c r="H249">
        <v>2</v>
      </c>
      <c r="I249">
        <v>0</v>
      </c>
      <c r="J249" t="s">
        <v>48103</v>
      </c>
      <c r="K249" s="146" t="s">
        <v>47084</v>
      </c>
      <c r="L249" t="s">
        <v>48104</v>
      </c>
      <c r="M249" t="s">
        <v>47128</v>
      </c>
    </row>
    <row r="250" spans="1:13" x14ac:dyDescent="0.2">
      <c r="A250">
        <v>260</v>
      </c>
      <c r="B250" t="s">
        <v>48102</v>
      </c>
      <c r="C250" t="s">
        <v>47037</v>
      </c>
      <c r="D250" t="s">
        <v>47467</v>
      </c>
      <c r="E250">
        <v>211</v>
      </c>
      <c r="F250">
        <v>9</v>
      </c>
      <c r="G250">
        <v>10</v>
      </c>
      <c r="H250">
        <v>2</v>
      </c>
      <c r="I250">
        <v>0</v>
      </c>
      <c r="J250" t="s">
        <v>48103</v>
      </c>
      <c r="K250" s="146" t="s">
        <v>47084</v>
      </c>
      <c r="L250" t="s">
        <v>48104</v>
      </c>
      <c r="M250" t="s">
        <v>47125</v>
      </c>
    </row>
    <row r="251" spans="1:13" x14ac:dyDescent="0.2">
      <c r="A251">
        <v>261</v>
      </c>
      <c r="B251" t="s">
        <v>48102</v>
      </c>
      <c r="C251" t="s">
        <v>47037</v>
      </c>
      <c r="D251" t="s">
        <v>47721</v>
      </c>
      <c r="E251">
        <v>458</v>
      </c>
      <c r="F251">
        <v>9</v>
      </c>
      <c r="G251">
        <v>10</v>
      </c>
      <c r="H251">
        <v>2</v>
      </c>
      <c r="I251">
        <v>0</v>
      </c>
      <c r="J251" t="s">
        <v>48103</v>
      </c>
      <c r="K251" s="146" t="s">
        <v>47084</v>
      </c>
      <c r="L251" t="s">
        <v>48104</v>
      </c>
      <c r="M251" t="s">
        <v>47492</v>
      </c>
    </row>
    <row r="252" spans="1:13" x14ac:dyDescent="0.2">
      <c r="A252">
        <v>262</v>
      </c>
      <c r="B252" t="s">
        <v>48102</v>
      </c>
      <c r="C252" t="s">
        <v>47037</v>
      </c>
      <c r="D252" t="s">
        <v>47465</v>
      </c>
      <c r="E252">
        <v>345</v>
      </c>
      <c r="F252">
        <v>9</v>
      </c>
      <c r="G252">
        <v>10</v>
      </c>
      <c r="H252">
        <v>2</v>
      </c>
      <c r="I252">
        <v>0</v>
      </c>
      <c r="J252" t="s">
        <v>48103</v>
      </c>
      <c r="K252" s="146" t="s">
        <v>47084</v>
      </c>
      <c r="L252" t="s">
        <v>48104</v>
      </c>
      <c r="M252" t="e">
        <f>-MAVNRYDDTLQWYTVSTYSGYEDKVAESIKQRLDSAEFEGKILDAIVPKEKQIEIKNGKRKIVDRKIFQGYVLVQMRLSDETWYIIRNTPGVTGFVGTGTQPTPVSEKEINKIKKRMGVEDPKYSVNYALNEVIAITDGPFKGFEGTIAEIDSSKGKLRVMVSMFGRETPVELDALQVKKID</f>
        <v>#NAME?</v>
      </c>
    </row>
    <row r="253" spans="1:13" x14ac:dyDescent="0.2">
      <c r="A253">
        <v>263</v>
      </c>
      <c r="B253" t="s">
        <v>48102</v>
      </c>
      <c r="C253" t="s">
        <v>47037</v>
      </c>
      <c r="D253" t="s">
        <v>47466</v>
      </c>
      <c r="E253">
        <v>372</v>
      </c>
      <c r="F253">
        <v>9</v>
      </c>
      <c r="G253">
        <v>10</v>
      </c>
      <c r="H253">
        <v>2</v>
      </c>
      <c r="I253">
        <v>0</v>
      </c>
      <c r="J253" t="s">
        <v>48103</v>
      </c>
      <c r="K253" s="146" t="s">
        <v>47084</v>
      </c>
      <c r="L253" t="s">
        <v>48104</v>
      </c>
      <c r="M253" t="s">
        <v>47122</v>
      </c>
    </row>
    <row r="254" spans="1:13" x14ac:dyDescent="0.2">
      <c r="A254">
        <v>264</v>
      </c>
      <c r="B254" t="s">
        <v>48102</v>
      </c>
      <c r="C254" t="s">
        <v>47037</v>
      </c>
      <c r="D254" t="s">
        <v>47833</v>
      </c>
      <c r="E254">
        <v>87</v>
      </c>
      <c r="F254">
        <v>9</v>
      </c>
      <c r="G254">
        <v>10</v>
      </c>
      <c r="H254">
        <v>2</v>
      </c>
      <c r="I254">
        <v>0</v>
      </c>
      <c r="J254" t="s">
        <v>48103</v>
      </c>
      <c r="K254" s="146" t="s">
        <v>47084</v>
      </c>
      <c r="L254" t="s">
        <v>48104</v>
      </c>
      <c r="M254" t="s">
        <v>47127</v>
      </c>
    </row>
    <row r="255" spans="1:13" x14ac:dyDescent="0.2">
      <c r="A255">
        <v>265</v>
      </c>
      <c r="B255" t="s">
        <v>48102</v>
      </c>
      <c r="C255" t="s">
        <v>47037</v>
      </c>
      <c r="D255" t="s">
        <v>47469</v>
      </c>
      <c r="E255">
        <v>239</v>
      </c>
      <c r="F255">
        <v>9</v>
      </c>
      <c r="G255">
        <v>10</v>
      </c>
      <c r="H255">
        <v>2</v>
      </c>
      <c r="I255">
        <v>0</v>
      </c>
      <c r="J255" t="s">
        <v>48103</v>
      </c>
      <c r="K255" s="146" t="s">
        <v>47084</v>
      </c>
      <c r="L255" t="s">
        <v>48104</v>
      </c>
      <c r="M255" t="s">
        <v>47123</v>
      </c>
    </row>
    <row r="256" spans="1:13" x14ac:dyDescent="0.2">
      <c r="A256">
        <v>266</v>
      </c>
      <c r="B256" t="s">
        <v>48102</v>
      </c>
      <c r="C256" t="s">
        <v>47037</v>
      </c>
      <c r="D256" t="s">
        <v>47469</v>
      </c>
      <c r="E256">
        <v>539</v>
      </c>
      <c r="F256">
        <v>9</v>
      </c>
      <c r="G256">
        <v>10</v>
      </c>
      <c r="H256">
        <v>2</v>
      </c>
      <c r="I256">
        <v>0</v>
      </c>
      <c r="J256" t="s">
        <v>48103</v>
      </c>
      <c r="K256" s="146" t="s">
        <v>47084</v>
      </c>
      <c r="L256" t="s">
        <v>48104</v>
      </c>
      <c r="M256" t="s">
        <v>47124</v>
      </c>
    </row>
    <row r="257" spans="1:13" x14ac:dyDescent="0.2">
      <c r="A257">
        <v>267</v>
      </c>
      <c r="B257" t="s">
        <v>48102</v>
      </c>
      <c r="C257" t="s">
        <v>47037</v>
      </c>
      <c r="D257" t="s">
        <v>47039</v>
      </c>
      <c r="E257">
        <v>310</v>
      </c>
      <c r="F257">
        <v>9</v>
      </c>
      <c r="G257">
        <v>10</v>
      </c>
      <c r="H257">
        <v>2</v>
      </c>
      <c r="I257">
        <v>0</v>
      </c>
      <c r="J257" t="s">
        <v>48103</v>
      </c>
      <c r="K257" s="146" t="s">
        <v>47084</v>
      </c>
      <c r="L257" t="s">
        <v>48104</v>
      </c>
      <c r="M257" t="s">
        <v>47126</v>
      </c>
    </row>
    <row r="258" spans="1:13" x14ac:dyDescent="0.2">
      <c r="A258">
        <v>268</v>
      </c>
      <c r="B258" t="s">
        <v>48105</v>
      </c>
      <c r="C258" t="s">
        <v>47037</v>
      </c>
      <c r="D258" t="s">
        <v>47468</v>
      </c>
      <c r="E258">
        <v>769</v>
      </c>
      <c r="F258">
        <v>7</v>
      </c>
      <c r="G258">
        <v>10</v>
      </c>
      <c r="H258">
        <v>3</v>
      </c>
      <c r="I258">
        <v>0</v>
      </c>
      <c r="J258" t="s">
        <v>48106</v>
      </c>
      <c r="K258" s="146" t="s">
        <v>47047</v>
      </c>
      <c r="L258" t="s">
        <v>48107</v>
      </c>
      <c r="M258" t="s">
        <v>48108</v>
      </c>
    </row>
    <row r="259" spans="1:13" x14ac:dyDescent="0.2">
      <c r="A259">
        <v>269</v>
      </c>
      <c r="B259" t="s">
        <v>48105</v>
      </c>
      <c r="C259" t="s">
        <v>47037</v>
      </c>
      <c r="D259" t="s">
        <v>47720</v>
      </c>
      <c r="E259">
        <v>286</v>
      </c>
      <c r="F259">
        <v>7</v>
      </c>
      <c r="G259">
        <v>10</v>
      </c>
      <c r="H259">
        <v>3</v>
      </c>
      <c r="I259">
        <v>0</v>
      </c>
      <c r="J259" t="s">
        <v>48106</v>
      </c>
      <c r="K259" s="146" t="s">
        <v>47047</v>
      </c>
      <c r="L259" t="s">
        <v>4319</v>
      </c>
      <c r="M259" t="s">
        <v>48109</v>
      </c>
    </row>
    <row r="260" spans="1:13" x14ac:dyDescent="0.2">
      <c r="A260">
        <v>270</v>
      </c>
      <c r="B260" t="s">
        <v>48105</v>
      </c>
      <c r="C260" t="s">
        <v>47037</v>
      </c>
      <c r="D260" t="s">
        <v>47720</v>
      </c>
      <c r="E260">
        <v>853</v>
      </c>
      <c r="F260">
        <v>7</v>
      </c>
      <c r="G260">
        <v>10</v>
      </c>
      <c r="H260">
        <v>3</v>
      </c>
      <c r="I260">
        <v>0</v>
      </c>
      <c r="J260" t="s">
        <v>48106</v>
      </c>
      <c r="K260" s="146" t="s">
        <v>47047</v>
      </c>
      <c r="L260" t="s">
        <v>4319</v>
      </c>
      <c r="M260" t="s">
        <v>48110</v>
      </c>
    </row>
    <row r="261" spans="1:13" x14ac:dyDescent="0.2">
      <c r="A261">
        <v>271</v>
      </c>
      <c r="B261" t="s">
        <v>48105</v>
      </c>
      <c r="C261" t="s">
        <v>47037</v>
      </c>
      <c r="D261" t="s">
        <v>47467</v>
      </c>
      <c r="E261">
        <v>87</v>
      </c>
      <c r="F261">
        <v>7</v>
      </c>
      <c r="G261">
        <v>10</v>
      </c>
      <c r="H261">
        <v>3</v>
      </c>
      <c r="I261">
        <v>0</v>
      </c>
      <c r="J261" t="s">
        <v>48106</v>
      </c>
      <c r="K261" s="146" t="s">
        <v>47047</v>
      </c>
      <c r="L261" t="s">
        <v>4319</v>
      </c>
      <c r="M261" t="s">
        <v>48111</v>
      </c>
    </row>
    <row r="262" spans="1:13" x14ac:dyDescent="0.2">
      <c r="A262">
        <v>273</v>
      </c>
      <c r="B262" t="s">
        <v>48105</v>
      </c>
      <c r="C262" t="s">
        <v>47037</v>
      </c>
      <c r="D262" t="s">
        <v>47467</v>
      </c>
      <c r="E262">
        <v>936</v>
      </c>
      <c r="F262">
        <v>7</v>
      </c>
      <c r="G262">
        <v>10</v>
      </c>
      <c r="H262">
        <v>3</v>
      </c>
      <c r="I262">
        <v>0</v>
      </c>
      <c r="J262" t="s">
        <v>48106</v>
      </c>
      <c r="K262" s="146" t="s">
        <v>47047</v>
      </c>
      <c r="L262" t="s">
        <v>4319</v>
      </c>
      <c r="M262" t="e">
        <f>---------------------------------------------------------------------------------------------------------------------------------------------------------------------------------------------------------------------------------------------------------------------------------------------------------------------------------------------------------------------------------------------------------GEKVAAHHTILQQQAARGHQIGNHSWRHSDLTALAPSNVANEISQTNRAIHAAIKQTPTVMRPPYGAINTSVSQQLQTFGMSSILWSVDTRDWADRDSNIVCLRAVSNARAGAIILFHDIHPTSVDAIPCVLDALSKQGFTFVTIDTLFGGKLQPGRSYFSAI</f>
        <v>#NAME?</v>
      </c>
    </row>
    <row r="263" spans="1:13" x14ac:dyDescent="0.2">
      <c r="A263">
        <v>274</v>
      </c>
      <c r="B263" t="s">
        <v>48105</v>
      </c>
      <c r="C263" t="s">
        <v>47037</v>
      </c>
      <c r="D263" t="s">
        <v>47466</v>
      </c>
      <c r="E263">
        <v>426</v>
      </c>
      <c r="F263">
        <v>7</v>
      </c>
      <c r="G263">
        <v>10</v>
      </c>
      <c r="H263">
        <v>3</v>
      </c>
      <c r="I263">
        <v>0</v>
      </c>
      <c r="J263" t="s">
        <v>48106</v>
      </c>
      <c r="K263" s="146" t="s">
        <v>47047</v>
      </c>
      <c r="L263" t="s">
        <v>4319</v>
      </c>
      <c r="M263" t="s">
        <v>48112</v>
      </c>
    </row>
    <row r="264" spans="1:13" x14ac:dyDescent="0.2">
      <c r="A264">
        <v>275</v>
      </c>
      <c r="B264" t="s">
        <v>48105</v>
      </c>
      <c r="C264" t="s">
        <v>47037</v>
      </c>
      <c r="D264" t="s">
        <v>47833</v>
      </c>
      <c r="E264">
        <v>169</v>
      </c>
      <c r="F264">
        <v>7</v>
      </c>
      <c r="G264">
        <v>10</v>
      </c>
      <c r="H264">
        <v>3</v>
      </c>
      <c r="I264">
        <v>0</v>
      </c>
      <c r="J264" t="s">
        <v>48106</v>
      </c>
      <c r="K264" s="146" t="s">
        <v>47047</v>
      </c>
      <c r="L264" t="s">
        <v>4319</v>
      </c>
      <c r="M264" t="s">
        <v>48113</v>
      </c>
    </row>
    <row r="265" spans="1:13" x14ac:dyDescent="0.2">
      <c r="A265">
        <v>276</v>
      </c>
      <c r="B265" t="s">
        <v>48105</v>
      </c>
      <c r="C265" t="s">
        <v>47037</v>
      </c>
      <c r="D265" t="s">
        <v>47469</v>
      </c>
      <c r="E265">
        <v>220</v>
      </c>
      <c r="F265">
        <v>7</v>
      </c>
      <c r="G265">
        <v>10</v>
      </c>
      <c r="H265">
        <v>3</v>
      </c>
      <c r="I265">
        <v>0</v>
      </c>
      <c r="J265" t="s">
        <v>48106</v>
      </c>
      <c r="K265" s="146" t="s">
        <v>47047</v>
      </c>
      <c r="L265" t="s">
        <v>48107</v>
      </c>
      <c r="M265" t="s">
        <v>48108</v>
      </c>
    </row>
    <row r="266" spans="1:13" x14ac:dyDescent="0.2">
      <c r="A266">
        <v>277</v>
      </c>
      <c r="B266" t="s">
        <v>48105</v>
      </c>
      <c r="C266" t="s">
        <v>47037</v>
      </c>
      <c r="D266" t="s">
        <v>47039</v>
      </c>
      <c r="E266">
        <v>647</v>
      </c>
      <c r="F266">
        <v>7</v>
      </c>
      <c r="G266">
        <v>10</v>
      </c>
      <c r="H266">
        <v>3</v>
      </c>
      <c r="I266">
        <v>0</v>
      </c>
      <c r="J266" t="s">
        <v>48106</v>
      </c>
      <c r="K266" s="146" t="s">
        <v>47047</v>
      </c>
      <c r="L266" t="s">
        <v>4319</v>
      </c>
      <c r="M266" t="s">
        <v>48114</v>
      </c>
    </row>
    <row r="267" spans="1:13" x14ac:dyDescent="0.2">
      <c r="A267">
        <v>272</v>
      </c>
      <c r="B267" t="s">
        <v>48105</v>
      </c>
      <c r="C267" t="s">
        <v>47037</v>
      </c>
      <c r="D267" t="s">
        <v>47467</v>
      </c>
      <c r="E267">
        <v>88</v>
      </c>
      <c r="F267">
        <v>7</v>
      </c>
      <c r="G267">
        <v>10</v>
      </c>
      <c r="H267">
        <v>3</v>
      </c>
      <c r="I267">
        <v>0</v>
      </c>
      <c r="M267" t="s">
        <v>48115</v>
      </c>
    </row>
    <row r="268" spans="1:13" x14ac:dyDescent="0.2">
      <c r="A268">
        <v>278</v>
      </c>
      <c r="B268" t="s">
        <v>48116</v>
      </c>
      <c r="C268" t="s">
        <v>47037</v>
      </c>
      <c r="D268" t="s">
        <v>47468</v>
      </c>
      <c r="E268">
        <v>393</v>
      </c>
      <c r="F268">
        <v>8</v>
      </c>
      <c r="G268">
        <v>10</v>
      </c>
      <c r="H268">
        <v>2</v>
      </c>
      <c r="I268">
        <v>0</v>
      </c>
      <c r="J268" t="s">
        <v>48117</v>
      </c>
      <c r="K268" s="146" t="s">
        <v>47040</v>
      </c>
      <c r="L268" t="s">
        <v>48118</v>
      </c>
      <c r="M268" t="s">
        <v>48119</v>
      </c>
    </row>
    <row r="269" spans="1:13" x14ac:dyDescent="0.2">
      <c r="A269">
        <v>279</v>
      </c>
      <c r="B269" t="s">
        <v>48116</v>
      </c>
      <c r="C269" t="s">
        <v>47037</v>
      </c>
      <c r="D269" t="s">
        <v>47720</v>
      </c>
      <c r="E269">
        <v>813</v>
      </c>
      <c r="F269">
        <v>8</v>
      </c>
      <c r="G269">
        <v>10</v>
      </c>
      <c r="H269">
        <v>2</v>
      </c>
      <c r="I269">
        <v>0</v>
      </c>
      <c r="J269" t="s">
        <v>48117</v>
      </c>
      <c r="K269" s="146" t="s">
        <v>47040</v>
      </c>
      <c r="L269" t="s">
        <v>48118</v>
      </c>
      <c r="M269" t="s">
        <v>48120</v>
      </c>
    </row>
    <row r="270" spans="1:13" x14ac:dyDescent="0.2">
      <c r="A270">
        <v>280</v>
      </c>
      <c r="B270" t="s">
        <v>48116</v>
      </c>
      <c r="C270" t="s">
        <v>47037</v>
      </c>
      <c r="D270" t="s">
        <v>47720</v>
      </c>
      <c r="E270">
        <v>148</v>
      </c>
      <c r="F270">
        <v>8</v>
      </c>
      <c r="G270">
        <v>10</v>
      </c>
      <c r="H270">
        <v>2</v>
      </c>
      <c r="I270">
        <v>0</v>
      </c>
      <c r="J270" t="s">
        <v>48121</v>
      </c>
      <c r="K270" s="146" t="s">
        <v>47040</v>
      </c>
      <c r="L270" t="s">
        <v>48118</v>
      </c>
      <c r="M270" t="s">
        <v>48122</v>
      </c>
    </row>
    <row r="271" spans="1:13" x14ac:dyDescent="0.2">
      <c r="A271">
        <v>281</v>
      </c>
      <c r="B271" t="s">
        <v>48116</v>
      </c>
      <c r="C271" t="s">
        <v>47037</v>
      </c>
      <c r="D271" t="s">
        <v>47467</v>
      </c>
      <c r="E271">
        <v>125</v>
      </c>
      <c r="F271">
        <v>8</v>
      </c>
      <c r="G271">
        <v>10</v>
      </c>
      <c r="H271">
        <v>2</v>
      </c>
      <c r="I271">
        <v>0</v>
      </c>
      <c r="J271" t="s">
        <v>48117</v>
      </c>
      <c r="K271" s="146" t="s">
        <v>47040</v>
      </c>
      <c r="L271" t="s">
        <v>48118</v>
      </c>
      <c r="M271" t="s">
        <v>48123</v>
      </c>
    </row>
    <row r="272" spans="1:13" x14ac:dyDescent="0.2">
      <c r="A272">
        <v>282</v>
      </c>
      <c r="B272" t="s">
        <v>48116</v>
      </c>
      <c r="C272" t="s">
        <v>47037</v>
      </c>
      <c r="D272" t="s">
        <v>47721</v>
      </c>
      <c r="E272">
        <v>35</v>
      </c>
      <c r="F272">
        <v>8</v>
      </c>
      <c r="G272">
        <v>10</v>
      </c>
      <c r="H272">
        <v>2</v>
      </c>
      <c r="I272">
        <v>0</v>
      </c>
      <c r="J272" t="s">
        <v>48124</v>
      </c>
      <c r="K272" s="146" t="s">
        <v>47040</v>
      </c>
      <c r="L272" t="s">
        <v>48118</v>
      </c>
      <c r="M272" t="s">
        <v>48125</v>
      </c>
    </row>
    <row r="273" spans="1:13" x14ac:dyDescent="0.2">
      <c r="A273">
        <v>283</v>
      </c>
      <c r="B273" t="s">
        <v>48116</v>
      </c>
      <c r="C273" t="s">
        <v>47037</v>
      </c>
      <c r="D273" t="s">
        <v>47466</v>
      </c>
      <c r="E273">
        <v>275</v>
      </c>
      <c r="F273">
        <v>8</v>
      </c>
      <c r="G273">
        <v>10</v>
      </c>
      <c r="H273">
        <v>2</v>
      </c>
      <c r="I273">
        <v>0</v>
      </c>
      <c r="J273" t="s">
        <v>48117</v>
      </c>
      <c r="K273" s="146" t="s">
        <v>47040</v>
      </c>
      <c r="L273" t="s">
        <v>48118</v>
      </c>
      <c r="M273" t="s">
        <v>48126</v>
      </c>
    </row>
    <row r="274" spans="1:13" x14ac:dyDescent="0.2">
      <c r="A274">
        <v>284</v>
      </c>
      <c r="B274" t="s">
        <v>48116</v>
      </c>
      <c r="C274" t="s">
        <v>47037</v>
      </c>
      <c r="D274" t="s">
        <v>47833</v>
      </c>
      <c r="E274">
        <v>546</v>
      </c>
      <c r="F274">
        <v>8</v>
      </c>
      <c r="G274">
        <v>10</v>
      </c>
      <c r="H274">
        <v>2</v>
      </c>
      <c r="I274">
        <v>0</v>
      </c>
      <c r="J274" t="s">
        <v>48117</v>
      </c>
      <c r="K274" s="146" t="s">
        <v>47040</v>
      </c>
      <c r="L274" t="s">
        <v>48118</v>
      </c>
      <c r="M274" t="s">
        <v>48127</v>
      </c>
    </row>
    <row r="275" spans="1:13" x14ac:dyDescent="0.2">
      <c r="A275">
        <v>285</v>
      </c>
      <c r="B275" t="s">
        <v>48116</v>
      </c>
      <c r="C275" t="s">
        <v>47037</v>
      </c>
      <c r="D275" t="s">
        <v>47469</v>
      </c>
      <c r="E275">
        <v>653</v>
      </c>
      <c r="F275">
        <v>8</v>
      </c>
      <c r="G275">
        <v>10</v>
      </c>
      <c r="H275">
        <v>2</v>
      </c>
      <c r="I275">
        <v>0</v>
      </c>
      <c r="J275" t="s">
        <v>48117</v>
      </c>
      <c r="K275" s="146" t="s">
        <v>47040</v>
      </c>
      <c r="L275" t="s">
        <v>48118</v>
      </c>
      <c r="M275" t="s">
        <v>48120</v>
      </c>
    </row>
    <row r="276" spans="1:13" x14ac:dyDescent="0.2">
      <c r="A276">
        <v>286</v>
      </c>
      <c r="B276" t="s">
        <v>48116</v>
      </c>
      <c r="C276" t="s">
        <v>47037</v>
      </c>
      <c r="D276" t="s">
        <v>47469</v>
      </c>
      <c r="E276">
        <v>470</v>
      </c>
      <c r="F276">
        <v>8</v>
      </c>
      <c r="G276">
        <v>10</v>
      </c>
      <c r="H276">
        <v>2</v>
      </c>
      <c r="I276">
        <v>0</v>
      </c>
      <c r="J276" t="s">
        <v>48117</v>
      </c>
      <c r="K276" s="146" t="s">
        <v>47040</v>
      </c>
      <c r="L276" t="s">
        <v>48118</v>
      </c>
      <c r="M276" t="s">
        <v>48119</v>
      </c>
    </row>
    <row r="277" spans="1:13" x14ac:dyDescent="0.2">
      <c r="A277">
        <v>287</v>
      </c>
      <c r="B277" t="s">
        <v>48116</v>
      </c>
      <c r="C277" t="s">
        <v>47037</v>
      </c>
      <c r="D277" t="s">
        <v>47039</v>
      </c>
      <c r="E277">
        <v>531</v>
      </c>
      <c r="F277">
        <v>8</v>
      </c>
      <c r="G277">
        <v>10</v>
      </c>
      <c r="H277">
        <v>2</v>
      </c>
      <c r="I277">
        <v>0</v>
      </c>
      <c r="J277" t="s">
        <v>48117</v>
      </c>
      <c r="K277" s="146" t="s">
        <v>47040</v>
      </c>
      <c r="L277" t="s">
        <v>48118</v>
      </c>
      <c r="M277" t="s">
        <v>48128</v>
      </c>
    </row>
    <row r="278" spans="1:13" x14ac:dyDescent="0.2">
      <c r="A278">
        <v>288</v>
      </c>
      <c r="B278" t="s">
        <v>48129</v>
      </c>
      <c r="C278" t="s">
        <v>47037</v>
      </c>
      <c r="D278" t="s">
        <v>47468</v>
      </c>
      <c r="E278">
        <v>774</v>
      </c>
      <c r="F278">
        <v>8</v>
      </c>
      <c r="G278">
        <v>10</v>
      </c>
      <c r="H278">
        <v>2</v>
      </c>
      <c r="I278">
        <v>0</v>
      </c>
      <c r="J278" t="s">
        <v>48130</v>
      </c>
      <c r="K278" s="146" t="s">
        <v>47041</v>
      </c>
      <c r="L278" t="s">
        <v>48131</v>
      </c>
      <c r="M278" t="s">
        <v>47057</v>
      </c>
    </row>
    <row r="279" spans="1:13" x14ac:dyDescent="0.2">
      <c r="A279">
        <v>289</v>
      </c>
      <c r="B279" t="s">
        <v>48129</v>
      </c>
      <c r="C279" t="s">
        <v>47037</v>
      </c>
      <c r="D279" t="s">
        <v>47720</v>
      </c>
      <c r="E279">
        <v>262</v>
      </c>
      <c r="F279">
        <v>8</v>
      </c>
      <c r="G279">
        <v>10</v>
      </c>
      <c r="H279">
        <v>2</v>
      </c>
      <c r="I279">
        <v>0</v>
      </c>
      <c r="J279" t="s">
        <v>48130</v>
      </c>
      <c r="K279" s="146" t="s">
        <v>47041</v>
      </c>
      <c r="L279" t="s">
        <v>48131</v>
      </c>
      <c r="M279" t="s">
        <v>47061</v>
      </c>
    </row>
    <row r="280" spans="1:13" x14ac:dyDescent="0.2">
      <c r="A280">
        <v>290</v>
      </c>
      <c r="B280" t="s">
        <v>48129</v>
      </c>
      <c r="C280" t="s">
        <v>47037</v>
      </c>
      <c r="D280" t="s">
        <v>47467</v>
      </c>
      <c r="E280">
        <v>752</v>
      </c>
      <c r="F280">
        <v>8</v>
      </c>
      <c r="G280">
        <v>10</v>
      </c>
      <c r="H280">
        <v>2</v>
      </c>
      <c r="I280">
        <v>0</v>
      </c>
      <c r="J280" t="s">
        <v>48130</v>
      </c>
      <c r="K280" s="146" t="s">
        <v>47041</v>
      </c>
      <c r="L280" t="s">
        <v>48131</v>
      </c>
      <c r="M280" t="e">
        <f>----------------------------------------------------------------------------------------------------------------------------------------INVLYAKGSDQAGSVLSGVMTQIVDGINKGMGQPEAPLKVASQAVGDKALKTFDYTFTGLLAFSLMSMGIFGLANQMPTEKQKGAYRRLRAAPFTSGQLILATMIVYTMISLLSAASMLLVGYLMFHFQMRGDWLTFSLFLMLAAAMMVSLGLLIGSWAKNENQSSPLTNLVSFPMMFLSGAFFPSYLFPEWMQGITKFIPMTPVVDGFRLIMTENASLFAVSGQVLAVFGVTVVVYLISTRVFRWE</f>
        <v>#NAME?</v>
      </c>
    </row>
    <row r="281" spans="1:13" x14ac:dyDescent="0.2">
      <c r="A281">
        <v>291</v>
      </c>
      <c r="B281" t="s">
        <v>48129</v>
      </c>
      <c r="C281" t="s">
        <v>47037</v>
      </c>
      <c r="D281" t="s">
        <v>47467</v>
      </c>
      <c r="E281">
        <v>790</v>
      </c>
      <c r="F281">
        <v>8</v>
      </c>
      <c r="G281">
        <v>10</v>
      </c>
      <c r="H281">
        <v>2</v>
      </c>
      <c r="I281">
        <v>0</v>
      </c>
      <c r="J281" t="s">
        <v>48130</v>
      </c>
      <c r="K281" s="146" t="s">
        <v>47041</v>
      </c>
      <c r="L281" t="s">
        <v>48131</v>
      </c>
      <c r="M281" t="e">
        <f>-------------------------------------------------------------------------------------------------------------------------------------------------------------------------------------------------------------------------------------------ILATMIVYTMISLLSAASMLLVGYLMFHFQMNGDWLTFSLFLMLAAAMMVSLGLLIGSWAKNENQSSALTNLVSFPMMFLSGAFFPSYLFPEWLRGVSQFIPMTSVVDGFRLIMAENASLFAVGRQVLVVFGVTVIVYFISTRVFRWE</f>
        <v>#NAME?</v>
      </c>
    </row>
    <row r="282" spans="1:13" x14ac:dyDescent="0.2">
      <c r="A282">
        <v>292</v>
      </c>
      <c r="B282" t="s">
        <v>48129</v>
      </c>
      <c r="C282" t="s">
        <v>47037</v>
      </c>
      <c r="D282" t="s">
        <v>47721</v>
      </c>
      <c r="E282">
        <v>522</v>
      </c>
      <c r="F282">
        <v>8</v>
      </c>
      <c r="G282">
        <v>10</v>
      </c>
      <c r="H282">
        <v>2</v>
      </c>
      <c r="I282">
        <v>0</v>
      </c>
      <c r="J282" t="s">
        <v>48130</v>
      </c>
      <c r="K282" s="146" t="s">
        <v>47041</v>
      </c>
      <c r="L282" t="s">
        <v>48131</v>
      </c>
      <c r="M282" t="s">
        <v>47483</v>
      </c>
    </row>
    <row r="283" spans="1:13" x14ac:dyDescent="0.2">
      <c r="A283">
        <v>293</v>
      </c>
      <c r="B283" t="s">
        <v>48129</v>
      </c>
      <c r="C283" t="s">
        <v>47037</v>
      </c>
      <c r="D283" t="s">
        <v>47466</v>
      </c>
      <c r="E283">
        <v>424</v>
      </c>
      <c r="F283">
        <v>8</v>
      </c>
      <c r="G283">
        <v>10</v>
      </c>
      <c r="H283">
        <v>2</v>
      </c>
      <c r="I283">
        <v>0</v>
      </c>
      <c r="J283" t="s">
        <v>48130</v>
      </c>
      <c r="K283" s="146" t="s">
        <v>47041</v>
      </c>
      <c r="L283" t="s">
        <v>48131</v>
      </c>
      <c r="M283" t="s">
        <v>47056</v>
      </c>
    </row>
    <row r="284" spans="1:13" x14ac:dyDescent="0.2">
      <c r="A284">
        <v>294</v>
      </c>
      <c r="B284" t="s">
        <v>48129</v>
      </c>
      <c r="C284" t="s">
        <v>47037</v>
      </c>
      <c r="D284" t="s">
        <v>47833</v>
      </c>
      <c r="E284">
        <v>173</v>
      </c>
      <c r="F284">
        <v>8</v>
      </c>
      <c r="G284">
        <v>10</v>
      </c>
      <c r="H284">
        <v>2</v>
      </c>
      <c r="I284">
        <v>0</v>
      </c>
      <c r="J284" t="s">
        <v>48130</v>
      </c>
      <c r="K284" s="146" t="s">
        <v>47041</v>
      </c>
      <c r="L284" t="s">
        <v>48131</v>
      </c>
      <c r="M284" t="s">
        <v>47060</v>
      </c>
    </row>
    <row r="285" spans="1:13" x14ac:dyDescent="0.2">
      <c r="A285">
        <v>295</v>
      </c>
      <c r="B285" t="s">
        <v>48129</v>
      </c>
      <c r="C285" t="s">
        <v>47037</v>
      </c>
      <c r="D285" t="s">
        <v>47469</v>
      </c>
      <c r="E285">
        <v>225</v>
      </c>
      <c r="F285">
        <v>8</v>
      </c>
      <c r="G285">
        <v>10</v>
      </c>
      <c r="H285">
        <v>2</v>
      </c>
      <c r="I285">
        <v>0</v>
      </c>
      <c r="J285" t="s">
        <v>48130</v>
      </c>
      <c r="K285" s="146" t="s">
        <v>47041</v>
      </c>
      <c r="L285" t="s">
        <v>48131</v>
      </c>
      <c r="M285" t="s">
        <v>47057</v>
      </c>
    </row>
    <row r="286" spans="1:13" x14ac:dyDescent="0.2">
      <c r="A286">
        <v>296</v>
      </c>
      <c r="B286" t="s">
        <v>48129</v>
      </c>
      <c r="C286" t="s">
        <v>47037</v>
      </c>
      <c r="D286" t="s">
        <v>47469</v>
      </c>
      <c r="E286">
        <v>158</v>
      </c>
      <c r="F286">
        <v>8</v>
      </c>
      <c r="G286">
        <v>10</v>
      </c>
      <c r="H286">
        <v>2</v>
      </c>
      <c r="I286">
        <v>0</v>
      </c>
      <c r="J286" t="s">
        <v>48130</v>
      </c>
      <c r="K286" s="146" t="s">
        <v>47041</v>
      </c>
      <c r="L286" t="s">
        <v>48131</v>
      </c>
      <c r="M286" t="s">
        <v>47058</v>
      </c>
    </row>
    <row r="287" spans="1:13" x14ac:dyDescent="0.2">
      <c r="A287">
        <v>297</v>
      </c>
      <c r="B287" t="s">
        <v>48129</v>
      </c>
      <c r="C287" t="s">
        <v>47037</v>
      </c>
      <c r="D287" t="s">
        <v>47039</v>
      </c>
      <c r="E287">
        <v>645</v>
      </c>
      <c r="F287">
        <v>8</v>
      </c>
      <c r="G287">
        <v>10</v>
      </c>
      <c r="H287">
        <v>2</v>
      </c>
      <c r="I287">
        <v>0</v>
      </c>
      <c r="J287" t="s">
        <v>48130</v>
      </c>
      <c r="K287" s="146" t="s">
        <v>47041</v>
      </c>
      <c r="L287" t="s">
        <v>48131</v>
      </c>
      <c r="M287" t="s">
        <v>47059</v>
      </c>
    </row>
    <row r="288" spans="1:13" x14ac:dyDescent="0.2">
      <c r="A288">
        <v>298</v>
      </c>
      <c r="B288" t="s">
        <v>48132</v>
      </c>
      <c r="C288" t="s">
        <v>47037</v>
      </c>
      <c r="D288" t="s">
        <v>47468</v>
      </c>
      <c r="E288">
        <v>773</v>
      </c>
      <c r="F288">
        <v>7</v>
      </c>
      <c r="G288">
        <v>10</v>
      </c>
      <c r="H288">
        <v>3</v>
      </c>
      <c r="I288">
        <v>0</v>
      </c>
      <c r="J288" t="s">
        <v>48133</v>
      </c>
      <c r="K288" s="146" t="s">
        <v>47041</v>
      </c>
      <c r="L288" t="s">
        <v>48134</v>
      </c>
      <c r="M288" t="e">
        <f>---MAQPEPIITVNQLVKTYSGKNVVDGVSFEVQKGEIFGILGPNGAGKTTTLEMLEALRTIDGGTATIDGIDVAKQPKHIKNIIGIQLQSTMFYDKLTLREQLKMFASLYGQTVDADALLAKVQLTDKAKSYVEQLSGGQKQRFAIASTLVNNPTVLFLDEPTTGLDPQARRNLWDLIKEIRDEGITIVLTTHYMDEAELLCDRLAIMDNGKIITIDTPHNLIKQLLARGFKKKQVVEQANLEDVFIDLTGKAIRD</f>
        <v>#NAME?</v>
      </c>
    </row>
    <row r="289" spans="1:13" x14ac:dyDescent="0.2">
      <c r="A289">
        <v>299</v>
      </c>
      <c r="B289" t="s">
        <v>48132</v>
      </c>
      <c r="C289" t="s">
        <v>47037</v>
      </c>
      <c r="D289" t="s">
        <v>47720</v>
      </c>
      <c r="E289">
        <v>263</v>
      </c>
      <c r="F289">
        <v>7</v>
      </c>
      <c r="G289">
        <v>10</v>
      </c>
      <c r="H289">
        <v>3</v>
      </c>
      <c r="I289">
        <v>0</v>
      </c>
      <c r="J289" t="s">
        <v>48133</v>
      </c>
      <c r="K289" s="146" t="s">
        <v>47041</v>
      </c>
      <c r="L289" t="s">
        <v>48134</v>
      </c>
      <c r="M289" t="e">
        <f>---MAQPKPIITVDQLVKTYDGKNVVDNVSFEVKKGEIFGILGPNGAGKTTTLEMLEALRTIDGGAVTIDGIDVAKQPKHIKNIIGIQLQSTMFYDKLTLREQLKMFASLYGQTVDADALLAKVQLTDKAKSYVEQLSGGQKQRFAIASTLVNNPAVLFLDEPTTGLDPQARRNLWDLIKEIRDEGITIVLTTHYMDEAELLCDRLAIMDNGKIITIDTPHNLIQQLLARGFKKKQVVEQANLEDVFIDLTGKAIRD</f>
        <v>#NAME?</v>
      </c>
    </row>
    <row r="290" spans="1:13" x14ac:dyDescent="0.2">
      <c r="A290">
        <v>300</v>
      </c>
      <c r="B290" t="s">
        <v>48132</v>
      </c>
      <c r="C290" t="s">
        <v>47037</v>
      </c>
      <c r="D290" t="s">
        <v>47467</v>
      </c>
      <c r="E290">
        <v>870</v>
      </c>
      <c r="F290">
        <v>7</v>
      </c>
      <c r="G290">
        <v>10</v>
      </c>
      <c r="H290">
        <v>3</v>
      </c>
      <c r="I290">
        <v>0</v>
      </c>
      <c r="J290" t="s">
        <v>48133</v>
      </c>
      <c r="K290" s="146" t="s">
        <v>47041</v>
      </c>
      <c r="L290" t="s">
        <v>48134</v>
      </c>
      <c r="M290" t="s">
        <v>47043</v>
      </c>
    </row>
    <row r="291" spans="1:13" x14ac:dyDescent="0.2">
      <c r="A291">
        <v>302</v>
      </c>
      <c r="B291" t="s">
        <v>48132</v>
      </c>
      <c r="C291" t="s">
        <v>47037</v>
      </c>
      <c r="D291" t="s">
        <v>47466</v>
      </c>
      <c r="E291">
        <v>425</v>
      </c>
      <c r="F291">
        <v>7</v>
      </c>
      <c r="G291">
        <v>10</v>
      </c>
      <c r="H291">
        <v>3</v>
      </c>
      <c r="I291">
        <v>0</v>
      </c>
      <c r="J291" t="s">
        <v>48133</v>
      </c>
      <c r="K291" s="146" t="s">
        <v>47041</v>
      </c>
      <c r="L291" t="s">
        <v>48134</v>
      </c>
      <c r="M291" t="e">
        <f>----MELEPIVKVDKLVKTYDGNNVVDGVSFEVKKGEIFGILGPNGAGKTTTLEMLEVLRPIDGGVATIDGIDVAKKPKDIKNIIGIQLQSTAFYDKLTLREQLKMFGSLYGRTVDTEALLAKVQLTEKAKNYVEQLSGGQKQRFAIASTLVNNPKVLFLDEPTTGLDPQARRNLWDLIKEIRNEGITILLTTHYMDEAELLCDRLAIMDSGKIITIDTPHNLIQQLLARGFKKEQVVEQANLEDVFIDLTGKAIRD</f>
        <v>#NAME?</v>
      </c>
    </row>
    <row r="292" spans="1:13" x14ac:dyDescent="0.2">
      <c r="A292">
        <v>303</v>
      </c>
      <c r="B292" t="s">
        <v>48132</v>
      </c>
      <c r="C292" t="s">
        <v>47037</v>
      </c>
      <c r="D292" t="s">
        <v>47833</v>
      </c>
      <c r="E292">
        <v>172</v>
      </c>
      <c r="F292">
        <v>7</v>
      </c>
      <c r="G292">
        <v>10</v>
      </c>
      <c r="H292">
        <v>3</v>
      </c>
      <c r="I292">
        <v>0</v>
      </c>
      <c r="J292" t="s">
        <v>48133</v>
      </c>
      <c r="K292" s="146" t="s">
        <v>47041</v>
      </c>
      <c r="L292" t="s">
        <v>48134</v>
      </c>
      <c r="M292" t="e">
        <f>---MAQPKPIITVDQLVKTYDGKNVVDSVSFEVKKGEIFGILGPNGAGKTTTLEMLEALRTIDGGIATIDGVDVAKEPRRIKNIIGIQLQSTMFYDKLTLREQLKMFASLYGQTVDADALLAKVQLTDKAKSYVEQLSGGQKQRFAIASTLVNNPTVLFLDEPTTGLDPQARRNLWDLIKEIRDEGITIVLTTHYMDEAELLCDRLAIMDNGKIITIDTPHNLIKQLLARGFKKKQVVEQANLEDVFIDLTGKAIRD</f>
        <v>#NAME?</v>
      </c>
    </row>
    <row r="293" spans="1:13" x14ac:dyDescent="0.2">
      <c r="A293">
        <v>304</v>
      </c>
      <c r="B293" t="s">
        <v>48132</v>
      </c>
      <c r="C293" t="s">
        <v>47037</v>
      </c>
      <c r="D293" t="s">
        <v>47469</v>
      </c>
      <c r="E293">
        <v>224</v>
      </c>
      <c r="F293">
        <v>7</v>
      </c>
      <c r="G293">
        <v>10</v>
      </c>
      <c r="H293">
        <v>3</v>
      </c>
      <c r="I293">
        <v>0</v>
      </c>
      <c r="J293" t="s">
        <v>48133</v>
      </c>
      <c r="K293" s="146" t="s">
        <v>47041</v>
      </c>
      <c r="L293" t="s">
        <v>48134</v>
      </c>
      <c r="M293" t="e">
        <f>---MAQPEPIITVNQLVKTYSGKNVVDGVSFEVQKGEIFGILGPNGAGKTTTLEMLEALRTIDGGTATIDGIDVAKQPKHIKNIIGIQLQSTMFYDKLTLREQLKMFASLYGQTVDADALLAKVQLTDKAKSYVEQLSGGQKQRFAIASTLVNNPTVLFLDEPTTGLDPQARRNLWDLIKEIRDEGITIVLTTHYMDEAELLCDRLAIMDNGKIITIDTPHNLIKQLLARGFKKKQVVEQANLEDVFIDLTGKAIRD</f>
        <v>#NAME?</v>
      </c>
    </row>
    <row r="294" spans="1:13" x14ac:dyDescent="0.2">
      <c r="A294">
        <v>305</v>
      </c>
      <c r="B294" t="s">
        <v>48132</v>
      </c>
      <c r="C294" t="s">
        <v>47037</v>
      </c>
      <c r="D294" t="s">
        <v>47469</v>
      </c>
      <c r="E294">
        <v>160</v>
      </c>
      <c r="F294">
        <v>7</v>
      </c>
      <c r="G294">
        <v>10</v>
      </c>
      <c r="H294">
        <v>3</v>
      </c>
      <c r="I294">
        <v>0</v>
      </c>
      <c r="J294" t="s">
        <v>48133</v>
      </c>
      <c r="K294" s="146" t="s">
        <v>47041</v>
      </c>
      <c r="L294" t="s">
        <v>48134</v>
      </c>
      <c r="M294" t="s">
        <v>47042</v>
      </c>
    </row>
    <row r="295" spans="1:13" x14ac:dyDescent="0.2">
      <c r="A295">
        <v>306</v>
      </c>
      <c r="B295" t="s">
        <v>48132</v>
      </c>
      <c r="C295" t="s">
        <v>47037</v>
      </c>
      <c r="D295" t="s">
        <v>47469</v>
      </c>
      <c r="E295">
        <v>159</v>
      </c>
      <c r="F295">
        <v>7</v>
      </c>
      <c r="G295">
        <v>10</v>
      </c>
      <c r="H295">
        <v>3</v>
      </c>
      <c r="I295">
        <v>0</v>
      </c>
      <c r="J295" t="s">
        <v>48135</v>
      </c>
      <c r="K295" s="146" t="s">
        <v>47041</v>
      </c>
      <c r="L295" t="s">
        <v>48134</v>
      </c>
      <c r="M295" t="e">
        <f>---------------------------------------------------------------------------------------------------------------------------------------------------------------MDEPTTGLDPQARRNMWELVQQIRDSGITVILTTHYMDEAELLCDRISIIDGGRIIVTDSPHNLIEQLLKRGFKKKQVVEQANLEDVFIDLTGKAIRD</f>
        <v>#NAME?</v>
      </c>
    </row>
    <row r="296" spans="1:13" x14ac:dyDescent="0.2">
      <c r="A296">
        <v>307</v>
      </c>
      <c r="B296" t="s">
        <v>48132</v>
      </c>
      <c r="C296" t="s">
        <v>47037</v>
      </c>
      <c r="D296" t="s">
        <v>47039</v>
      </c>
      <c r="E296">
        <v>646</v>
      </c>
      <c r="F296">
        <v>7</v>
      </c>
      <c r="G296">
        <v>10</v>
      </c>
      <c r="H296">
        <v>3</v>
      </c>
      <c r="I296">
        <v>0</v>
      </c>
      <c r="J296" t="s">
        <v>48133</v>
      </c>
      <c r="K296" s="146" t="s">
        <v>47041</v>
      </c>
      <c r="L296" t="s">
        <v>48134</v>
      </c>
      <c r="M296" t="e">
        <f>---MANLKPIITVDQLVKTYDGKNVVDGISFEVKKGEIFGILGPNGAGKTTTLEMLEALRTIDGGTVTIDGIDVASAPRHIKNIIGIQLQSTTFYDKLTLREQLKMFASLYGQTVDADALLAKVQLTDKAKSYVEQLSGGQKQRFAIASTLVNNPTVLFLDEPTTGLDPQARRNLWDLIKEIRDEGITIVLTTHYMDEAELLCDRLAIMDNGKIITIDTPHNLIQQLLARGFKKKQVVEQANLEDVFIDLTGKAIRD</f>
        <v>#NAME?</v>
      </c>
    </row>
    <row r="297" spans="1:13" x14ac:dyDescent="0.2">
      <c r="A297">
        <v>301</v>
      </c>
      <c r="B297" t="s">
        <v>48132</v>
      </c>
      <c r="C297" t="s">
        <v>47037</v>
      </c>
      <c r="D297" t="s">
        <v>47467</v>
      </c>
      <c r="E297">
        <v>867</v>
      </c>
      <c r="F297">
        <v>7</v>
      </c>
      <c r="G297">
        <v>10</v>
      </c>
      <c r="H297">
        <v>3</v>
      </c>
      <c r="I297">
        <v>0</v>
      </c>
      <c r="M297" t="s">
        <v>47044</v>
      </c>
    </row>
    <row r="298" spans="1:13" x14ac:dyDescent="0.2">
      <c r="A298">
        <v>308</v>
      </c>
      <c r="B298" t="s">
        <v>48136</v>
      </c>
      <c r="C298" t="s">
        <v>47037</v>
      </c>
      <c r="D298" t="s">
        <v>47468</v>
      </c>
      <c r="E298">
        <v>47</v>
      </c>
      <c r="F298">
        <v>9</v>
      </c>
      <c r="G298">
        <v>10</v>
      </c>
      <c r="H298">
        <v>2</v>
      </c>
      <c r="I298">
        <v>0</v>
      </c>
      <c r="J298" t="s">
        <v>48137</v>
      </c>
      <c r="K298" s="146" t="s">
        <v>47064</v>
      </c>
      <c r="L298" t="s">
        <v>48138</v>
      </c>
      <c r="M298" t="s">
        <v>47159</v>
      </c>
    </row>
    <row r="299" spans="1:13" x14ac:dyDescent="0.2">
      <c r="A299">
        <v>309</v>
      </c>
      <c r="B299" t="s">
        <v>48136</v>
      </c>
      <c r="C299" t="s">
        <v>47037</v>
      </c>
      <c r="D299" t="s">
        <v>47720</v>
      </c>
      <c r="E299">
        <v>641</v>
      </c>
      <c r="F299">
        <v>9</v>
      </c>
      <c r="G299">
        <v>10</v>
      </c>
      <c r="H299">
        <v>2</v>
      </c>
      <c r="I299">
        <v>0</v>
      </c>
      <c r="J299" t="s">
        <v>48139</v>
      </c>
      <c r="K299" s="146" t="s">
        <v>47064</v>
      </c>
      <c r="L299" t="s">
        <v>48138</v>
      </c>
      <c r="M299" t="s">
        <v>47164</v>
      </c>
    </row>
    <row r="300" spans="1:13" x14ac:dyDescent="0.2">
      <c r="A300">
        <v>310</v>
      </c>
      <c r="B300" t="s">
        <v>48136</v>
      </c>
      <c r="C300" t="s">
        <v>47037</v>
      </c>
      <c r="D300" t="s">
        <v>47467</v>
      </c>
      <c r="E300">
        <v>200</v>
      </c>
      <c r="F300">
        <v>9</v>
      </c>
      <c r="G300">
        <v>10</v>
      </c>
      <c r="H300">
        <v>2</v>
      </c>
      <c r="I300">
        <v>0</v>
      </c>
      <c r="J300" t="s">
        <v>48140</v>
      </c>
      <c r="K300" s="146" t="s">
        <v>47064</v>
      </c>
      <c r="L300" t="s">
        <v>48138</v>
      </c>
      <c r="M300" t="s">
        <v>47161</v>
      </c>
    </row>
    <row r="301" spans="1:13" x14ac:dyDescent="0.2">
      <c r="A301">
        <v>311</v>
      </c>
      <c r="B301" t="s">
        <v>48136</v>
      </c>
      <c r="C301" t="s">
        <v>47037</v>
      </c>
      <c r="D301" t="s">
        <v>47721</v>
      </c>
      <c r="E301">
        <v>302</v>
      </c>
      <c r="F301">
        <v>9</v>
      </c>
      <c r="G301">
        <v>10</v>
      </c>
      <c r="H301">
        <v>2</v>
      </c>
      <c r="I301">
        <v>0</v>
      </c>
      <c r="J301" t="s">
        <v>48137</v>
      </c>
      <c r="K301" s="146" t="s">
        <v>47064</v>
      </c>
      <c r="L301" t="s">
        <v>48138</v>
      </c>
      <c r="M301" t="s">
        <v>47502</v>
      </c>
    </row>
    <row r="302" spans="1:13" x14ac:dyDescent="0.2">
      <c r="A302">
        <v>312</v>
      </c>
      <c r="B302" t="s">
        <v>48136</v>
      </c>
      <c r="C302" t="s">
        <v>47037</v>
      </c>
      <c r="D302" t="s">
        <v>47465</v>
      </c>
      <c r="E302">
        <v>15</v>
      </c>
      <c r="F302">
        <v>9</v>
      </c>
      <c r="G302">
        <v>10</v>
      </c>
      <c r="H302">
        <v>2</v>
      </c>
      <c r="I302">
        <v>0</v>
      </c>
      <c r="J302" t="s">
        <v>48137</v>
      </c>
      <c r="K302" s="146" t="s">
        <v>47064</v>
      </c>
      <c r="L302" t="s">
        <v>48138</v>
      </c>
      <c r="M302" t="s">
        <v>48141</v>
      </c>
    </row>
    <row r="303" spans="1:13" x14ac:dyDescent="0.2">
      <c r="A303">
        <v>313</v>
      </c>
      <c r="B303" t="s">
        <v>48136</v>
      </c>
      <c r="C303" t="s">
        <v>47037</v>
      </c>
      <c r="D303" t="s">
        <v>47466</v>
      </c>
      <c r="E303">
        <v>390</v>
      </c>
      <c r="F303">
        <v>9</v>
      </c>
      <c r="G303">
        <v>10</v>
      </c>
      <c r="H303">
        <v>2</v>
      </c>
      <c r="I303">
        <v>0</v>
      </c>
      <c r="J303" t="s">
        <v>48137</v>
      </c>
      <c r="K303" s="146" t="s">
        <v>47064</v>
      </c>
      <c r="L303" t="s">
        <v>48138</v>
      </c>
      <c r="M303" t="s">
        <v>47158</v>
      </c>
    </row>
    <row r="304" spans="1:13" x14ac:dyDescent="0.2">
      <c r="A304">
        <v>314</v>
      </c>
      <c r="B304" t="s">
        <v>48136</v>
      </c>
      <c r="C304" t="s">
        <v>47037</v>
      </c>
      <c r="D304" t="s">
        <v>47833</v>
      </c>
      <c r="E304">
        <v>359</v>
      </c>
      <c r="F304">
        <v>9</v>
      </c>
      <c r="G304">
        <v>10</v>
      </c>
      <c r="H304">
        <v>2</v>
      </c>
      <c r="I304">
        <v>0</v>
      </c>
      <c r="J304" t="s">
        <v>48140</v>
      </c>
      <c r="K304" s="146" t="s">
        <v>47064</v>
      </c>
      <c r="L304" t="s">
        <v>48138</v>
      </c>
      <c r="M304" t="s">
        <v>47163</v>
      </c>
    </row>
    <row r="305" spans="1:13" x14ac:dyDescent="0.2">
      <c r="A305">
        <v>315</v>
      </c>
      <c r="B305" t="s">
        <v>48136</v>
      </c>
      <c r="C305" t="s">
        <v>47037</v>
      </c>
      <c r="D305" t="s">
        <v>47469</v>
      </c>
      <c r="E305">
        <v>387</v>
      </c>
      <c r="F305">
        <v>9</v>
      </c>
      <c r="G305">
        <v>10</v>
      </c>
      <c r="H305">
        <v>2</v>
      </c>
      <c r="I305">
        <v>0</v>
      </c>
      <c r="J305" t="s">
        <v>48137</v>
      </c>
      <c r="K305" s="146" t="s">
        <v>47064</v>
      </c>
      <c r="L305" t="s">
        <v>48138</v>
      </c>
      <c r="M305" t="s">
        <v>47159</v>
      </c>
    </row>
    <row r="306" spans="1:13" x14ac:dyDescent="0.2">
      <c r="A306">
        <v>316</v>
      </c>
      <c r="B306" t="s">
        <v>48136</v>
      </c>
      <c r="C306" t="s">
        <v>47037</v>
      </c>
      <c r="D306" t="s">
        <v>47469</v>
      </c>
      <c r="E306">
        <v>299</v>
      </c>
      <c r="F306">
        <v>9</v>
      </c>
      <c r="G306">
        <v>10</v>
      </c>
      <c r="H306">
        <v>2</v>
      </c>
      <c r="I306">
        <v>0</v>
      </c>
      <c r="J306" t="s">
        <v>48137</v>
      </c>
      <c r="K306" s="146" t="s">
        <v>47064</v>
      </c>
      <c r="L306" t="s">
        <v>48138</v>
      </c>
      <c r="M306" t="s">
        <v>47160</v>
      </c>
    </row>
    <row r="307" spans="1:13" x14ac:dyDescent="0.2">
      <c r="A307">
        <v>317</v>
      </c>
      <c r="B307" t="s">
        <v>48136</v>
      </c>
      <c r="C307" t="s">
        <v>47037</v>
      </c>
      <c r="D307" t="s">
        <v>47039</v>
      </c>
      <c r="E307">
        <v>81</v>
      </c>
      <c r="F307">
        <v>9</v>
      </c>
      <c r="G307">
        <v>10</v>
      </c>
      <c r="H307">
        <v>2</v>
      </c>
      <c r="I307">
        <v>0</v>
      </c>
      <c r="J307" t="s">
        <v>48137</v>
      </c>
      <c r="K307" s="146" t="s">
        <v>47064</v>
      </c>
      <c r="L307" t="s">
        <v>48138</v>
      </c>
      <c r="M307" t="s">
        <v>47162</v>
      </c>
    </row>
    <row r="308" spans="1:13" x14ac:dyDescent="0.2">
      <c r="A308">
        <v>318</v>
      </c>
      <c r="B308" t="s">
        <v>48142</v>
      </c>
      <c r="C308" t="s">
        <v>47037</v>
      </c>
      <c r="D308" t="s">
        <v>47468</v>
      </c>
      <c r="E308">
        <v>399</v>
      </c>
      <c r="F308">
        <v>9</v>
      </c>
      <c r="G308">
        <v>10</v>
      </c>
      <c r="H308">
        <v>2</v>
      </c>
      <c r="I308">
        <v>0</v>
      </c>
      <c r="J308" t="s">
        <v>48143</v>
      </c>
      <c r="K308" s="146" t="s">
        <v>47047</v>
      </c>
      <c r="L308" t="s">
        <v>47046</v>
      </c>
      <c r="M308" t="s">
        <v>48144</v>
      </c>
    </row>
    <row r="309" spans="1:13" x14ac:dyDescent="0.2">
      <c r="A309">
        <v>319</v>
      </c>
      <c r="B309" t="s">
        <v>48142</v>
      </c>
      <c r="C309" t="s">
        <v>47037</v>
      </c>
      <c r="D309" t="s">
        <v>47720</v>
      </c>
      <c r="E309">
        <v>155</v>
      </c>
      <c r="F309">
        <v>9</v>
      </c>
      <c r="G309">
        <v>10</v>
      </c>
      <c r="H309">
        <v>2</v>
      </c>
      <c r="I309">
        <v>0</v>
      </c>
      <c r="J309" t="s">
        <v>48145</v>
      </c>
      <c r="K309" s="146" t="s">
        <v>47047</v>
      </c>
      <c r="L309" t="s">
        <v>47046</v>
      </c>
      <c r="M309" t="e">
        <f>-----------------------------------MKK------------LLLKRTKILSTVGPAVNSYEKLEQLIKAGANGFRFNFSHGTFEERVEQFNWLREASEKLGRPVAILQDLQGPKIRLGMLKDDMRMDVKAGDEIVLAYGI-EHDGSNNIPVQYNLAEKVKPGEPLYIFDGKIRTKVITKESDTAIRVRVENDGTLMSRKGINLPDTDFGGDILTEKDLADIEFGATQDIDFVALSFVQNAGDIDNLRQILVSHNSEAQIIAKIETKSAIK-PETLEEIVKASDGVMVARGDLAVEAGAEVVPIVQRQIISLCRKYGKLSIVATQMMGSMVDNPEPTRAEVSDVSTAVIIGADAVMLSDETANGSYPIETVKAMRDVILYTQDHIDI--IPADNQIKSGDWRNAISHAAVNLAKELDVDAIVAETKTGATAANVAAFRPNIPIISVTSEKRSAQQLALSYANRSFIRPDGERAGVQLAKELFDNGMF----GDVDNITVAVISGRQPGVSGETDTIRVRSFSR</f>
        <v>#NAME?</v>
      </c>
    </row>
    <row r="310" spans="1:13" x14ac:dyDescent="0.2">
      <c r="A310">
        <v>320</v>
      </c>
      <c r="B310" t="s">
        <v>48142</v>
      </c>
      <c r="C310" t="s">
        <v>47037</v>
      </c>
      <c r="D310" t="s">
        <v>47467</v>
      </c>
      <c r="E310">
        <v>130</v>
      </c>
      <c r="F310">
        <v>9</v>
      </c>
      <c r="G310">
        <v>10</v>
      </c>
      <c r="H310">
        <v>2</v>
      </c>
      <c r="I310">
        <v>0</v>
      </c>
      <c r="J310" t="s">
        <v>48146</v>
      </c>
      <c r="K310" s="146" t="s">
        <v>47047</v>
      </c>
      <c r="L310" t="s">
        <v>47046</v>
      </c>
      <c r="M310" t="s">
        <v>48147</v>
      </c>
    </row>
    <row r="311" spans="1:13" x14ac:dyDescent="0.2">
      <c r="A311">
        <v>321</v>
      </c>
      <c r="B311" t="s">
        <v>48142</v>
      </c>
      <c r="C311" t="s">
        <v>47037</v>
      </c>
      <c r="D311" t="s">
        <v>47721</v>
      </c>
      <c r="E311">
        <v>41</v>
      </c>
      <c r="F311">
        <v>9</v>
      </c>
      <c r="G311">
        <v>10</v>
      </c>
      <c r="H311">
        <v>2</v>
      </c>
      <c r="I311">
        <v>0</v>
      </c>
      <c r="J311" t="s">
        <v>48148</v>
      </c>
      <c r="K311" s="146" t="s">
        <v>47047</v>
      </c>
      <c r="L311" t="s">
        <v>47046</v>
      </c>
      <c r="M311" t="s">
        <v>48149</v>
      </c>
    </row>
    <row r="312" spans="1:13" x14ac:dyDescent="0.2">
      <c r="A312">
        <v>322</v>
      </c>
      <c r="B312" t="s">
        <v>48142</v>
      </c>
      <c r="C312" t="s">
        <v>47037</v>
      </c>
      <c r="D312" t="s">
        <v>47465</v>
      </c>
      <c r="E312">
        <v>250</v>
      </c>
      <c r="F312">
        <v>9</v>
      </c>
      <c r="G312">
        <v>10</v>
      </c>
      <c r="H312">
        <v>2</v>
      </c>
      <c r="I312">
        <v>0</v>
      </c>
      <c r="J312" t="s">
        <v>48150</v>
      </c>
      <c r="K312" s="146" t="s">
        <v>47047</v>
      </c>
      <c r="L312" t="s">
        <v>47046</v>
      </c>
      <c r="M312" t="s">
        <v>48151</v>
      </c>
    </row>
    <row r="313" spans="1:13" x14ac:dyDescent="0.2">
      <c r="A313">
        <v>323</v>
      </c>
      <c r="B313" t="s">
        <v>48142</v>
      </c>
      <c r="C313" t="s">
        <v>47037</v>
      </c>
      <c r="D313" t="s">
        <v>47466</v>
      </c>
      <c r="E313">
        <v>282</v>
      </c>
      <c r="F313">
        <v>9</v>
      </c>
      <c r="G313">
        <v>10</v>
      </c>
      <c r="H313">
        <v>2</v>
      </c>
      <c r="I313">
        <v>0</v>
      </c>
      <c r="J313" t="s">
        <v>48150</v>
      </c>
      <c r="K313" s="146" t="s">
        <v>47047</v>
      </c>
      <c r="L313" t="s">
        <v>47046</v>
      </c>
      <c r="M313" t="s">
        <v>48152</v>
      </c>
    </row>
    <row r="314" spans="1:13" x14ac:dyDescent="0.2">
      <c r="A314">
        <v>324</v>
      </c>
      <c r="B314" t="s">
        <v>48142</v>
      </c>
      <c r="C314" t="s">
        <v>47037</v>
      </c>
      <c r="D314" t="s">
        <v>47833</v>
      </c>
      <c r="E314">
        <v>668</v>
      </c>
      <c r="F314">
        <v>9</v>
      </c>
      <c r="G314">
        <v>10</v>
      </c>
      <c r="H314">
        <v>2</v>
      </c>
      <c r="I314">
        <v>0</v>
      </c>
      <c r="J314" t="s">
        <v>48150</v>
      </c>
      <c r="K314" s="146" t="s">
        <v>47047</v>
      </c>
      <c r="L314" t="s">
        <v>47046</v>
      </c>
      <c r="M314" t="s">
        <v>48153</v>
      </c>
    </row>
    <row r="315" spans="1:13" x14ac:dyDescent="0.2">
      <c r="A315">
        <v>325</v>
      </c>
      <c r="B315" t="s">
        <v>48142</v>
      </c>
      <c r="C315" t="s">
        <v>47037</v>
      </c>
      <c r="D315" t="s">
        <v>47833</v>
      </c>
      <c r="E315">
        <v>551</v>
      </c>
      <c r="F315">
        <v>9</v>
      </c>
      <c r="G315">
        <v>10</v>
      </c>
      <c r="H315">
        <v>2</v>
      </c>
      <c r="I315">
        <v>0</v>
      </c>
      <c r="J315" t="s">
        <v>48154</v>
      </c>
      <c r="K315" s="146" t="s">
        <v>47047</v>
      </c>
      <c r="L315" t="s">
        <v>47046</v>
      </c>
      <c r="M315" t="s">
        <v>48155</v>
      </c>
    </row>
    <row r="316" spans="1:13" x14ac:dyDescent="0.2">
      <c r="A316">
        <v>326</v>
      </c>
      <c r="B316" t="s">
        <v>48142</v>
      </c>
      <c r="C316" t="s">
        <v>47037</v>
      </c>
      <c r="D316" t="s">
        <v>47469</v>
      </c>
      <c r="E316">
        <v>450</v>
      </c>
      <c r="F316">
        <v>9</v>
      </c>
      <c r="G316">
        <v>10</v>
      </c>
      <c r="H316">
        <v>2</v>
      </c>
      <c r="I316">
        <v>0</v>
      </c>
      <c r="J316" t="s">
        <v>48145</v>
      </c>
      <c r="K316" s="146" t="s">
        <v>47047</v>
      </c>
      <c r="L316" t="s">
        <v>47046</v>
      </c>
      <c r="M316" t="s">
        <v>48156</v>
      </c>
    </row>
    <row r="317" spans="1:13" x14ac:dyDescent="0.2">
      <c r="A317">
        <v>327</v>
      </c>
      <c r="B317" t="s">
        <v>48142</v>
      </c>
      <c r="C317" t="s">
        <v>47037</v>
      </c>
      <c r="D317" t="s">
        <v>47039</v>
      </c>
      <c r="E317">
        <v>538</v>
      </c>
      <c r="F317">
        <v>9</v>
      </c>
      <c r="G317">
        <v>10</v>
      </c>
      <c r="H317">
        <v>2</v>
      </c>
      <c r="I317">
        <v>0</v>
      </c>
      <c r="J317" t="s">
        <v>48150</v>
      </c>
      <c r="K317" s="146" t="s">
        <v>47047</v>
      </c>
      <c r="L317" t="s">
        <v>47046</v>
      </c>
      <c r="M317" t="s">
        <v>48157</v>
      </c>
    </row>
    <row r="318" spans="1:13" x14ac:dyDescent="0.2">
      <c r="A318">
        <v>328</v>
      </c>
      <c r="B318" t="s">
        <v>48158</v>
      </c>
      <c r="C318" t="s">
        <v>47037</v>
      </c>
      <c r="D318" t="s">
        <v>47468</v>
      </c>
      <c r="E318">
        <v>819</v>
      </c>
      <c r="F318">
        <v>8</v>
      </c>
      <c r="G318">
        <v>10</v>
      </c>
      <c r="H318">
        <v>2</v>
      </c>
      <c r="I318">
        <v>0</v>
      </c>
      <c r="J318" t="s">
        <v>48159</v>
      </c>
      <c r="K318" s="146" t="s">
        <v>47084</v>
      </c>
      <c r="L318" t="s">
        <v>48160</v>
      </c>
      <c r="M318" t="s">
        <v>48161</v>
      </c>
    </row>
    <row r="319" spans="1:13" x14ac:dyDescent="0.2">
      <c r="A319">
        <v>329</v>
      </c>
      <c r="B319" t="s">
        <v>48158</v>
      </c>
      <c r="C319" t="s">
        <v>47037</v>
      </c>
      <c r="D319" t="s">
        <v>47720</v>
      </c>
      <c r="E319">
        <v>196</v>
      </c>
      <c r="F319">
        <v>8</v>
      </c>
      <c r="G319">
        <v>10</v>
      </c>
      <c r="H319">
        <v>2</v>
      </c>
      <c r="I319">
        <v>0</v>
      </c>
      <c r="J319" t="s">
        <v>48159</v>
      </c>
      <c r="K319" s="146" t="s">
        <v>47084</v>
      </c>
      <c r="L319" t="s">
        <v>48160</v>
      </c>
      <c r="M319" t="s">
        <v>48162</v>
      </c>
    </row>
    <row r="320" spans="1:13" x14ac:dyDescent="0.2">
      <c r="A320">
        <v>330</v>
      </c>
      <c r="B320" t="s">
        <v>48158</v>
      </c>
      <c r="C320" t="s">
        <v>47037</v>
      </c>
      <c r="D320" t="s">
        <v>47467</v>
      </c>
      <c r="E320">
        <v>695</v>
      </c>
      <c r="F320">
        <v>8</v>
      </c>
      <c r="G320">
        <v>10</v>
      </c>
      <c r="H320">
        <v>2</v>
      </c>
      <c r="I320">
        <v>0</v>
      </c>
      <c r="J320" t="s">
        <v>48163</v>
      </c>
      <c r="K320" s="146" t="s">
        <v>47084</v>
      </c>
      <c r="L320" t="s">
        <v>48160</v>
      </c>
      <c r="M320" t="s">
        <v>48164</v>
      </c>
    </row>
    <row r="321" spans="1:13" x14ac:dyDescent="0.2">
      <c r="A321">
        <v>331</v>
      </c>
      <c r="B321" t="s">
        <v>48158</v>
      </c>
      <c r="C321" t="s">
        <v>47037</v>
      </c>
      <c r="D321" t="s">
        <v>47467</v>
      </c>
      <c r="E321">
        <v>458</v>
      </c>
      <c r="F321">
        <v>8</v>
      </c>
      <c r="G321">
        <v>10</v>
      </c>
      <c r="H321">
        <v>2</v>
      </c>
      <c r="I321">
        <v>0</v>
      </c>
      <c r="J321" t="s">
        <v>48163</v>
      </c>
      <c r="K321" s="146" t="s">
        <v>47084</v>
      </c>
      <c r="L321" t="s">
        <v>48160</v>
      </c>
      <c r="M321" t="s">
        <v>48165</v>
      </c>
    </row>
    <row r="322" spans="1:13" x14ac:dyDescent="0.2">
      <c r="A322">
        <v>332</v>
      </c>
      <c r="B322" t="s">
        <v>48158</v>
      </c>
      <c r="C322" t="s">
        <v>47037</v>
      </c>
      <c r="D322" t="s">
        <v>47721</v>
      </c>
      <c r="E322">
        <v>7</v>
      </c>
      <c r="F322">
        <v>8</v>
      </c>
      <c r="G322">
        <v>10</v>
      </c>
      <c r="H322">
        <v>2</v>
      </c>
      <c r="I322">
        <v>0</v>
      </c>
      <c r="J322" t="s">
        <v>48166</v>
      </c>
      <c r="K322" s="146" t="s">
        <v>47084</v>
      </c>
      <c r="L322" t="s">
        <v>48160</v>
      </c>
      <c r="M322" t="s">
        <v>48167</v>
      </c>
    </row>
    <row r="323" spans="1:13" x14ac:dyDescent="0.2">
      <c r="A323">
        <v>333</v>
      </c>
      <c r="B323" t="s">
        <v>48158</v>
      </c>
      <c r="C323" t="s">
        <v>47037</v>
      </c>
      <c r="D323" t="s">
        <v>47465</v>
      </c>
      <c r="E323">
        <v>561</v>
      </c>
      <c r="F323">
        <v>8</v>
      </c>
      <c r="G323">
        <v>10</v>
      </c>
      <c r="H323">
        <v>2</v>
      </c>
      <c r="I323">
        <v>0</v>
      </c>
      <c r="J323" t="s">
        <v>48163</v>
      </c>
      <c r="K323" s="146" t="s">
        <v>47084</v>
      </c>
      <c r="L323" t="s">
        <v>48160</v>
      </c>
      <c r="M323" t="s">
        <v>48168</v>
      </c>
    </row>
    <row r="324" spans="1:13" x14ac:dyDescent="0.2">
      <c r="A324">
        <v>334</v>
      </c>
      <c r="B324" t="s">
        <v>48158</v>
      </c>
      <c r="C324" t="s">
        <v>47037</v>
      </c>
      <c r="D324" t="s">
        <v>47466</v>
      </c>
      <c r="E324">
        <v>687</v>
      </c>
      <c r="F324">
        <v>8</v>
      </c>
      <c r="G324">
        <v>10</v>
      </c>
      <c r="H324">
        <v>2</v>
      </c>
      <c r="I324">
        <v>0</v>
      </c>
      <c r="J324" t="s">
        <v>48166</v>
      </c>
      <c r="K324" s="146" t="s">
        <v>47084</v>
      </c>
      <c r="L324" t="s">
        <v>48160</v>
      </c>
      <c r="M324" t="s">
        <v>48169</v>
      </c>
    </row>
    <row r="325" spans="1:13" x14ac:dyDescent="0.2">
      <c r="A325">
        <v>335</v>
      </c>
      <c r="B325" t="s">
        <v>48158</v>
      </c>
      <c r="C325" t="s">
        <v>47037</v>
      </c>
      <c r="D325" t="s">
        <v>47466</v>
      </c>
      <c r="E325">
        <v>695</v>
      </c>
      <c r="F325">
        <v>8</v>
      </c>
      <c r="G325">
        <v>10</v>
      </c>
      <c r="H325">
        <v>2</v>
      </c>
      <c r="I325">
        <v>0</v>
      </c>
      <c r="J325" t="s">
        <v>48170</v>
      </c>
      <c r="K325" s="146" t="s">
        <v>47084</v>
      </c>
      <c r="L325" t="s">
        <v>48160</v>
      </c>
      <c r="M325" t="s">
        <v>48171</v>
      </c>
    </row>
    <row r="326" spans="1:13" x14ac:dyDescent="0.2">
      <c r="A326">
        <v>336</v>
      </c>
      <c r="B326" t="s">
        <v>48158</v>
      </c>
      <c r="C326" t="s">
        <v>47037</v>
      </c>
      <c r="D326" t="s">
        <v>47833</v>
      </c>
      <c r="E326">
        <v>424</v>
      </c>
      <c r="F326">
        <v>8</v>
      </c>
      <c r="G326">
        <v>10</v>
      </c>
      <c r="H326">
        <v>2</v>
      </c>
      <c r="I326">
        <v>0</v>
      </c>
      <c r="J326" t="s">
        <v>48159</v>
      </c>
      <c r="K326" s="146" t="s">
        <v>47084</v>
      </c>
      <c r="L326" t="s">
        <v>48160</v>
      </c>
      <c r="M326" t="s">
        <v>48172</v>
      </c>
    </row>
    <row r="327" spans="1:13" x14ac:dyDescent="0.2">
      <c r="A327">
        <v>337</v>
      </c>
      <c r="B327" t="s">
        <v>48158</v>
      </c>
      <c r="C327" t="s">
        <v>47037</v>
      </c>
      <c r="D327" t="s">
        <v>47039</v>
      </c>
      <c r="E327">
        <v>583</v>
      </c>
      <c r="F327">
        <v>8</v>
      </c>
      <c r="G327">
        <v>10</v>
      </c>
      <c r="H327">
        <v>2</v>
      </c>
      <c r="I327">
        <v>0</v>
      </c>
      <c r="J327" t="s">
        <v>48159</v>
      </c>
      <c r="K327" s="146" t="s">
        <v>47084</v>
      </c>
      <c r="L327" t="s">
        <v>48160</v>
      </c>
      <c r="M327" t="s">
        <v>48173</v>
      </c>
    </row>
    <row r="328" spans="1:13" x14ac:dyDescent="0.2">
      <c r="A328">
        <v>338</v>
      </c>
      <c r="B328" t="s">
        <v>48174</v>
      </c>
      <c r="C328" t="s">
        <v>47037</v>
      </c>
      <c r="D328" t="s">
        <v>47468</v>
      </c>
      <c r="E328">
        <v>908</v>
      </c>
      <c r="F328">
        <v>8</v>
      </c>
      <c r="G328">
        <v>10</v>
      </c>
      <c r="H328">
        <v>2</v>
      </c>
      <c r="I328">
        <v>0</v>
      </c>
      <c r="J328" t="s">
        <v>48175</v>
      </c>
      <c r="K328" s="146" t="s">
        <v>47240</v>
      </c>
      <c r="L328" t="s">
        <v>48176</v>
      </c>
      <c r="M328" t="s">
        <v>48177</v>
      </c>
    </row>
    <row r="329" spans="1:13" x14ac:dyDescent="0.2">
      <c r="A329">
        <v>339</v>
      </c>
      <c r="B329" t="s">
        <v>48174</v>
      </c>
      <c r="C329" t="s">
        <v>47037</v>
      </c>
      <c r="D329" t="s">
        <v>47468</v>
      </c>
      <c r="E329">
        <v>897</v>
      </c>
      <c r="F329">
        <v>8</v>
      </c>
      <c r="G329">
        <v>10</v>
      </c>
      <c r="H329">
        <v>2</v>
      </c>
      <c r="I329">
        <v>0</v>
      </c>
      <c r="J329" t="s">
        <v>48175</v>
      </c>
      <c r="K329" s="146" t="s">
        <v>47240</v>
      </c>
      <c r="L329" t="s">
        <v>48176</v>
      </c>
      <c r="M329" t="s">
        <v>48178</v>
      </c>
    </row>
    <row r="330" spans="1:13" x14ac:dyDescent="0.2">
      <c r="A330">
        <v>340</v>
      </c>
      <c r="B330" t="s">
        <v>48174</v>
      </c>
      <c r="C330" t="s">
        <v>47037</v>
      </c>
      <c r="D330" t="s">
        <v>47720</v>
      </c>
      <c r="E330">
        <v>223</v>
      </c>
      <c r="F330">
        <v>8</v>
      </c>
      <c r="G330">
        <v>10</v>
      </c>
      <c r="H330">
        <v>2</v>
      </c>
      <c r="I330">
        <v>0</v>
      </c>
      <c r="J330" t="s">
        <v>48175</v>
      </c>
      <c r="K330" s="146" t="s">
        <v>47240</v>
      </c>
      <c r="L330" t="s">
        <v>48176</v>
      </c>
      <c r="M330" t="s">
        <v>48179</v>
      </c>
    </row>
    <row r="331" spans="1:13" x14ac:dyDescent="0.2">
      <c r="A331">
        <v>342</v>
      </c>
      <c r="B331" t="s">
        <v>48174</v>
      </c>
      <c r="C331" t="s">
        <v>47037</v>
      </c>
      <c r="D331" t="s">
        <v>47467</v>
      </c>
      <c r="E331">
        <v>393</v>
      </c>
      <c r="F331">
        <v>8</v>
      </c>
      <c r="G331">
        <v>10</v>
      </c>
      <c r="H331">
        <v>2</v>
      </c>
      <c r="I331">
        <v>0</v>
      </c>
      <c r="J331" t="s">
        <v>48175</v>
      </c>
      <c r="K331" s="146" t="s">
        <v>47240</v>
      </c>
      <c r="L331" t="s">
        <v>48176</v>
      </c>
      <c r="M331" t="s">
        <v>48180</v>
      </c>
    </row>
    <row r="332" spans="1:13" x14ac:dyDescent="0.2">
      <c r="A332">
        <v>343</v>
      </c>
      <c r="B332" t="s">
        <v>48174</v>
      </c>
      <c r="C332" t="s">
        <v>47037</v>
      </c>
      <c r="D332" t="s">
        <v>47721</v>
      </c>
      <c r="E332">
        <v>211</v>
      </c>
      <c r="F332">
        <v>8</v>
      </c>
      <c r="G332">
        <v>10</v>
      </c>
      <c r="H332">
        <v>2</v>
      </c>
      <c r="I332">
        <v>0</v>
      </c>
      <c r="J332" t="s">
        <v>48175</v>
      </c>
      <c r="K332" s="146" t="s">
        <v>47240</v>
      </c>
      <c r="L332" t="s">
        <v>48176</v>
      </c>
      <c r="M332" t="s">
        <v>48181</v>
      </c>
    </row>
    <row r="333" spans="1:13" x14ac:dyDescent="0.2">
      <c r="A333">
        <v>344</v>
      </c>
      <c r="B333" t="s">
        <v>48174</v>
      </c>
      <c r="C333" t="s">
        <v>47037</v>
      </c>
      <c r="D333" t="s">
        <v>47466</v>
      </c>
      <c r="E333">
        <v>520</v>
      </c>
      <c r="F333">
        <v>8</v>
      </c>
      <c r="G333">
        <v>10</v>
      </c>
      <c r="H333">
        <v>2</v>
      </c>
      <c r="I333">
        <v>0</v>
      </c>
      <c r="J333" t="s">
        <v>48175</v>
      </c>
      <c r="K333" s="146" t="s">
        <v>47240</v>
      </c>
      <c r="L333" t="s">
        <v>48176</v>
      </c>
      <c r="M333" t="s">
        <v>48182</v>
      </c>
    </row>
    <row r="334" spans="1:13" x14ac:dyDescent="0.2">
      <c r="A334">
        <v>345</v>
      </c>
      <c r="B334" t="s">
        <v>48174</v>
      </c>
      <c r="C334" t="s">
        <v>47037</v>
      </c>
      <c r="D334" t="s">
        <v>47833</v>
      </c>
      <c r="E334">
        <v>189</v>
      </c>
      <c r="F334">
        <v>8</v>
      </c>
      <c r="G334">
        <v>10</v>
      </c>
      <c r="H334">
        <v>2</v>
      </c>
      <c r="I334">
        <v>0</v>
      </c>
      <c r="J334" t="s">
        <v>48175</v>
      </c>
      <c r="K334" s="146" t="s">
        <v>47240</v>
      </c>
      <c r="L334" t="s">
        <v>48176</v>
      </c>
      <c r="M334" t="s">
        <v>48183</v>
      </c>
    </row>
    <row r="335" spans="1:13" x14ac:dyDescent="0.2">
      <c r="A335">
        <v>346</v>
      </c>
      <c r="B335" t="s">
        <v>48174</v>
      </c>
      <c r="C335" t="s">
        <v>47037</v>
      </c>
      <c r="D335" t="s">
        <v>47469</v>
      </c>
      <c r="E335">
        <v>268</v>
      </c>
      <c r="F335">
        <v>8</v>
      </c>
      <c r="G335">
        <v>10</v>
      </c>
      <c r="H335">
        <v>2</v>
      </c>
      <c r="I335">
        <v>0</v>
      </c>
      <c r="J335" t="s">
        <v>48184</v>
      </c>
      <c r="K335" s="146" t="s">
        <v>47240</v>
      </c>
      <c r="L335" t="s">
        <v>48176</v>
      </c>
      <c r="M335" t="s">
        <v>48185</v>
      </c>
    </row>
    <row r="336" spans="1:13" x14ac:dyDescent="0.2">
      <c r="A336">
        <v>347</v>
      </c>
      <c r="B336" t="s">
        <v>48174</v>
      </c>
      <c r="C336" t="s">
        <v>47037</v>
      </c>
      <c r="D336" t="s">
        <v>47039</v>
      </c>
      <c r="E336">
        <v>600</v>
      </c>
      <c r="F336">
        <v>8</v>
      </c>
      <c r="G336">
        <v>10</v>
      </c>
      <c r="H336">
        <v>2</v>
      </c>
      <c r="I336">
        <v>0</v>
      </c>
      <c r="J336" t="s">
        <v>48175</v>
      </c>
      <c r="K336" s="146" t="s">
        <v>47240</v>
      </c>
      <c r="L336" t="s">
        <v>48176</v>
      </c>
      <c r="M336" t="s">
        <v>48186</v>
      </c>
    </row>
    <row r="337" spans="1:13" x14ac:dyDescent="0.2">
      <c r="A337">
        <v>341</v>
      </c>
      <c r="B337" t="s">
        <v>48174</v>
      </c>
      <c r="C337" t="s">
        <v>47037</v>
      </c>
      <c r="D337" t="s">
        <v>47467</v>
      </c>
      <c r="E337">
        <v>810</v>
      </c>
      <c r="F337">
        <v>8</v>
      </c>
      <c r="G337">
        <v>10</v>
      </c>
      <c r="H337">
        <v>2</v>
      </c>
      <c r="I337">
        <v>0</v>
      </c>
      <c r="M337" t="s">
        <v>48187</v>
      </c>
    </row>
    <row r="338" spans="1:13" x14ac:dyDescent="0.2">
      <c r="A338">
        <v>348</v>
      </c>
      <c r="B338" t="s">
        <v>48188</v>
      </c>
      <c r="C338" t="s">
        <v>47037</v>
      </c>
      <c r="D338" t="s">
        <v>47468</v>
      </c>
      <c r="E338">
        <v>70</v>
      </c>
      <c r="F338">
        <v>8</v>
      </c>
      <c r="G338">
        <v>10</v>
      </c>
      <c r="H338">
        <v>2</v>
      </c>
      <c r="I338">
        <v>0</v>
      </c>
      <c r="J338" t="s">
        <v>48189</v>
      </c>
      <c r="K338" s="146" t="s">
        <v>47038</v>
      </c>
      <c r="L338" t="s">
        <v>48190</v>
      </c>
      <c r="M338" t="s">
        <v>48191</v>
      </c>
    </row>
    <row r="339" spans="1:13" x14ac:dyDescent="0.2">
      <c r="A339">
        <v>349</v>
      </c>
      <c r="B339" t="s">
        <v>48188</v>
      </c>
      <c r="C339" t="s">
        <v>47037</v>
      </c>
      <c r="D339" t="s">
        <v>47720</v>
      </c>
      <c r="E339">
        <v>623</v>
      </c>
      <c r="F339">
        <v>8</v>
      </c>
      <c r="G339">
        <v>10</v>
      </c>
      <c r="H339">
        <v>2</v>
      </c>
      <c r="I339">
        <v>0</v>
      </c>
      <c r="J339" t="s">
        <v>48189</v>
      </c>
      <c r="K339" s="146" t="s">
        <v>47038</v>
      </c>
      <c r="L339" t="s">
        <v>48190</v>
      </c>
      <c r="M339" t="s">
        <v>48192</v>
      </c>
    </row>
    <row r="340" spans="1:13" x14ac:dyDescent="0.2">
      <c r="A340">
        <v>350</v>
      </c>
      <c r="B340" t="s">
        <v>48188</v>
      </c>
      <c r="C340" t="s">
        <v>47037</v>
      </c>
      <c r="D340" t="s">
        <v>47467</v>
      </c>
      <c r="E340">
        <v>1049</v>
      </c>
      <c r="F340">
        <v>8</v>
      </c>
      <c r="G340">
        <v>10</v>
      </c>
      <c r="H340">
        <v>2</v>
      </c>
      <c r="I340">
        <v>0</v>
      </c>
      <c r="J340" t="s">
        <v>48189</v>
      </c>
      <c r="K340" s="146" t="s">
        <v>47038</v>
      </c>
      <c r="L340" t="s">
        <v>48190</v>
      </c>
      <c r="M340" t="s">
        <v>48193</v>
      </c>
    </row>
    <row r="341" spans="1:13" x14ac:dyDescent="0.2">
      <c r="A341">
        <v>352</v>
      </c>
      <c r="B341" t="s">
        <v>48188</v>
      </c>
      <c r="C341" t="s">
        <v>47037</v>
      </c>
      <c r="D341" t="s">
        <v>47721</v>
      </c>
      <c r="E341">
        <v>168</v>
      </c>
      <c r="F341">
        <v>8</v>
      </c>
      <c r="G341">
        <v>10</v>
      </c>
      <c r="H341">
        <v>2</v>
      </c>
      <c r="I341">
        <v>0</v>
      </c>
      <c r="J341" t="s">
        <v>48189</v>
      </c>
      <c r="K341" s="146" t="s">
        <v>47038</v>
      </c>
      <c r="L341" t="s">
        <v>48190</v>
      </c>
      <c r="M341" t="s">
        <v>48194</v>
      </c>
    </row>
    <row r="342" spans="1:13" x14ac:dyDescent="0.2">
      <c r="A342">
        <v>353</v>
      </c>
      <c r="B342" t="s">
        <v>48188</v>
      </c>
      <c r="C342" t="s">
        <v>47037</v>
      </c>
      <c r="D342" t="s">
        <v>47465</v>
      </c>
      <c r="E342">
        <v>536</v>
      </c>
      <c r="F342">
        <v>8</v>
      </c>
      <c r="G342">
        <v>10</v>
      </c>
      <c r="H342">
        <v>2</v>
      </c>
      <c r="I342">
        <v>0</v>
      </c>
      <c r="J342" t="s">
        <v>48195</v>
      </c>
      <c r="K342" s="146" t="s">
        <v>47038</v>
      </c>
      <c r="L342" t="s">
        <v>48190</v>
      </c>
      <c r="M342" t="s">
        <v>48196</v>
      </c>
    </row>
    <row r="343" spans="1:13" x14ac:dyDescent="0.2">
      <c r="A343">
        <v>354</v>
      </c>
      <c r="B343" t="s">
        <v>48188</v>
      </c>
      <c r="C343" t="s">
        <v>47037</v>
      </c>
      <c r="D343" t="s">
        <v>47466</v>
      </c>
      <c r="E343">
        <v>548</v>
      </c>
      <c r="F343">
        <v>8</v>
      </c>
      <c r="G343">
        <v>10</v>
      </c>
      <c r="H343">
        <v>2</v>
      </c>
      <c r="I343">
        <v>0</v>
      </c>
      <c r="J343" t="s">
        <v>48189</v>
      </c>
      <c r="K343" s="146" t="s">
        <v>47038</v>
      </c>
      <c r="L343" t="s">
        <v>48190</v>
      </c>
      <c r="M343" t="s">
        <v>48197</v>
      </c>
    </row>
    <row r="344" spans="1:13" x14ac:dyDescent="0.2">
      <c r="A344">
        <v>356</v>
      </c>
      <c r="B344" t="s">
        <v>48188</v>
      </c>
      <c r="C344" t="s">
        <v>47037</v>
      </c>
      <c r="D344" t="s">
        <v>47469</v>
      </c>
      <c r="E344">
        <v>440</v>
      </c>
      <c r="F344">
        <v>8</v>
      </c>
      <c r="G344">
        <v>10</v>
      </c>
      <c r="H344">
        <v>2</v>
      </c>
      <c r="I344">
        <v>0</v>
      </c>
      <c r="J344" t="s">
        <v>48189</v>
      </c>
      <c r="K344" s="146" t="s">
        <v>47038</v>
      </c>
      <c r="L344" t="s">
        <v>48190</v>
      </c>
      <c r="M344" t="s">
        <v>48198</v>
      </c>
    </row>
    <row r="345" spans="1:13" x14ac:dyDescent="0.2">
      <c r="A345">
        <v>357</v>
      </c>
      <c r="B345" t="s">
        <v>48188</v>
      </c>
      <c r="C345" t="s">
        <v>47037</v>
      </c>
      <c r="D345" t="s">
        <v>47039</v>
      </c>
      <c r="E345">
        <v>65</v>
      </c>
      <c r="F345">
        <v>8</v>
      </c>
      <c r="G345">
        <v>10</v>
      </c>
      <c r="H345">
        <v>2</v>
      </c>
      <c r="I345">
        <v>0</v>
      </c>
      <c r="J345" t="s">
        <v>48189</v>
      </c>
      <c r="K345" s="146" t="s">
        <v>47038</v>
      </c>
      <c r="L345" t="s">
        <v>48190</v>
      </c>
      <c r="M345" t="s">
        <v>48199</v>
      </c>
    </row>
    <row r="346" spans="1:13" x14ac:dyDescent="0.2">
      <c r="A346">
        <v>351</v>
      </c>
      <c r="B346" t="s">
        <v>48188</v>
      </c>
      <c r="C346" t="s">
        <v>47037</v>
      </c>
      <c r="D346" t="s">
        <v>47467</v>
      </c>
      <c r="E346">
        <v>994</v>
      </c>
      <c r="F346">
        <v>8</v>
      </c>
      <c r="G346">
        <v>10</v>
      </c>
      <c r="H346">
        <v>2</v>
      </c>
      <c r="I346">
        <v>0</v>
      </c>
      <c r="M346" t="s">
        <v>48200</v>
      </c>
    </row>
    <row r="347" spans="1:13" x14ac:dyDescent="0.2">
      <c r="A347">
        <v>355</v>
      </c>
      <c r="B347" t="s">
        <v>48188</v>
      </c>
      <c r="C347" t="s">
        <v>47037</v>
      </c>
      <c r="D347" t="s">
        <v>47466</v>
      </c>
      <c r="E347">
        <v>375</v>
      </c>
      <c r="F347">
        <v>8</v>
      </c>
      <c r="G347">
        <v>10</v>
      </c>
      <c r="H347">
        <v>2</v>
      </c>
      <c r="I347">
        <v>0</v>
      </c>
      <c r="M347" t="e">
        <f>------------------------------------------------------------------------------------------------------------------------------------------------------------------------------------------------------------------------------------------------------------------------------------------------------------------------------------------------------------------------------------------------------------------------------------------------------------------------------------------------------------------------------------------------------------------------------------------------------------------------------------------------------------------------------------------------------------------------------------------------------------------DEITHILYDQTRRTPIVIPVINEVGGLKSVKSEATPAHSVSKSPTRGKRPASGDSKM--TLPTAPRRRFPQRQVPDTEANDTKARERQNTRPY</f>
        <v>#NAME?</v>
      </c>
    </row>
    <row r="348" spans="1:13" x14ac:dyDescent="0.2">
      <c r="A348">
        <v>358</v>
      </c>
      <c r="B348" t="s">
        <v>48201</v>
      </c>
      <c r="C348" t="s">
        <v>47037</v>
      </c>
      <c r="D348" t="s">
        <v>47468</v>
      </c>
      <c r="E348">
        <v>257</v>
      </c>
      <c r="F348">
        <v>9</v>
      </c>
      <c r="G348">
        <v>10</v>
      </c>
      <c r="H348">
        <v>2</v>
      </c>
      <c r="I348">
        <v>0</v>
      </c>
      <c r="J348" t="s">
        <v>48202</v>
      </c>
      <c r="K348" s="146" t="s">
        <v>6547</v>
      </c>
      <c r="L348" t="s">
        <v>48203</v>
      </c>
      <c r="M348" t="s">
        <v>47181</v>
      </c>
    </row>
    <row r="349" spans="1:13" x14ac:dyDescent="0.2">
      <c r="A349">
        <v>359</v>
      </c>
      <c r="B349" t="s">
        <v>48201</v>
      </c>
      <c r="C349" t="s">
        <v>47037</v>
      </c>
      <c r="D349" t="s">
        <v>47720</v>
      </c>
      <c r="E349">
        <v>425</v>
      </c>
      <c r="F349">
        <v>9</v>
      </c>
      <c r="G349">
        <v>10</v>
      </c>
      <c r="H349">
        <v>2</v>
      </c>
      <c r="I349">
        <v>0</v>
      </c>
      <c r="J349" t="s">
        <v>48202</v>
      </c>
      <c r="K349" s="146" t="s">
        <v>6547</v>
      </c>
      <c r="L349" t="s">
        <v>48203</v>
      </c>
      <c r="M349" t="e">
        <f>--MKPEVITNEITQILVLSVAAFILSMMLTPVYTFLAYRYKFWKKQREESTTGEKLKVFLRLHSAKFKRNIPTMAGAIGVISIAAVTFSSNFDRGQTLLPLAGLLGGAVVGLIDDIINLRSDGHGVAGLRSSVKFLMISVIGLVLGWYFFAKLGYSSVHIPFLGDLAI-GWMMVPLFGFAVVATGNAVNISDGLDGLAGGLLSISFGSFGIIALLQGHLGLSAFCFTVVGVLLSYVWFNIYPARFFMGDVGSFAFGVSLGVVAMLTNTLFLLPVIGMIFVIEAGSSLIQILSKKIFNRKVFLSAPIHHHLEAKGWPETKITMRFWVISCVVGFIGIYLALAGGHIPNV</f>
        <v>#NAME?</v>
      </c>
    </row>
    <row r="350" spans="1:13" x14ac:dyDescent="0.2">
      <c r="A350">
        <v>360</v>
      </c>
      <c r="B350" t="s">
        <v>48201</v>
      </c>
      <c r="C350" t="s">
        <v>47037</v>
      </c>
      <c r="D350" t="s">
        <v>47467</v>
      </c>
      <c r="E350">
        <v>505</v>
      </c>
      <c r="F350">
        <v>9</v>
      </c>
      <c r="G350">
        <v>10</v>
      </c>
      <c r="H350">
        <v>2</v>
      </c>
      <c r="I350">
        <v>0</v>
      </c>
      <c r="J350" t="s">
        <v>48202</v>
      </c>
      <c r="K350" s="146" t="s">
        <v>6547</v>
      </c>
      <c r="L350" t="s">
        <v>48203</v>
      </c>
      <c r="M350" t="s">
        <v>47180</v>
      </c>
    </row>
    <row r="351" spans="1:13" x14ac:dyDescent="0.2">
      <c r="A351">
        <v>361</v>
      </c>
      <c r="B351" t="s">
        <v>48201</v>
      </c>
      <c r="C351" t="s">
        <v>47037</v>
      </c>
      <c r="D351" t="s">
        <v>47721</v>
      </c>
      <c r="E351">
        <v>90</v>
      </c>
      <c r="F351">
        <v>9</v>
      </c>
      <c r="G351">
        <v>10</v>
      </c>
      <c r="H351">
        <v>2</v>
      </c>
      <c r="I351">
        <v>0</v>
      </c>
      <c r="J351" t="s">
        <v>48202</v>
      </c>
      <c r="K351" s="146" t="s">
        <v>6547</v>
      </c>
      <c r="L351" t="s">
        <v>48203</v>
      </c>
      <c r="M351" t="s">
        <v>48204</v>
      </c>
    </row>
    <row r="352" spans="1:13" x14ac:dyDescent="0.2">
      <c r="A352">
        <v>362</v>
      </c>
      <c r="B352" t="s">
        <v>48201</v>
      </c>
      <c r="C352" t="s">
        <v>47037</v>
      </c>
      <c r="D352" t="s">
        <v>47465</v>
      </c>
      <c r="E352">
        <v>175</v>
      </c>
      <c r="F352">
        <v>9</v>
      </c>
      <c r="G352">
        <v>10</v>
      </c>
      <c r="H352">
        <v>2</v>
      </c>
      <c r="I352">
        <v>0</v>
      </c>
      <c r="J352" t="s">
        <v>48202</v>
      </c>
      <c r="K352" s="146" t="s">
        <v>6547</v>
      </c>
      <c r="L352" t="s">
        <v>48203</v>
      </c>
      <c r="M352" t="s">
        <v>48205</v>
      </c>
    </row>
    <row r="353" spans="1:13" x14ac:dyDescent="0.2">
      <c r="A353">
        <v>363</v>
      </c>
      <c r="B353" t="s">
        <v>48201</v>
      </c>
      <c r="C353" t="s">
        <v>47037</v>
      </c>
      <c r="D353" t="s">
        <v>47466</v>
      </c>
      <c r="E353">
        <v>208</v>
      </c>
      <c r="F353">
        <v>9</v>
      </c>
      <c r="G353">
        <v>10</v>
      </c>
      <c r="H353">
        <v>2</v>
      </c>
      <c r="I353">
        <v>0</v>
      </c>
      <c r="J353" t="s">
        <v>48202</v>
      </c>
      <c r="K353" s="146" t="s">
        <v>6547</v>
      </c>
      <c r="L353" t="s">
        <v>48203</v>
      </c>
      <c r="M353" t="s">
        <v>48206</v>
      </c>
    </row>
    <row r="354" spans="1:13" x14ac:dyDescent="0.2">
      <c r="A354">
        <v>364</v>
      </c>
      <c r="B354" t="s">
        <v>48201</v>
      </c>
      <c r="C354" t="s">
        <v>47037</v>
      </c>
      <c r="D354" t="s">
        <v>47833</v>
      </c>
      <c r="E354">
        <v>444</v>
      </c>
      <c r="F354">
        <v>9</v>
      </c>
      <c r="G354">
        <v>10</v>
      </c>
      <c r="H354">
        <v>2</v>
      </c>
      <c r="I354">
        <v>0</v>
      </c>
      <c r="J354" t="s">
        <v>48207</v>
      </c>
      <c r="K354" s="146" t="s">
        <v>6547</v>
      </c>
      <c r="L354" t="s">
        <v>48203</v>
      </c>
      <c r="M354" t="s">
        <v>48208</v>
      </c>
    </row>
    <row r="355" spans="1:13" x14ac:dyDescent="0.2">
      <c r="A355">
        <v>365</v>
      </c>
      <c r="B355" t="s">
        <v>48201</v>
      </c>
      <c r="C355" t="s">
        <v>47037</v>
      </c>
      <c r="D355" t="s">
        <v>47469</v>
      </c>
      <c r="E355">
        <v>594</v>
      </c>
      <c r="F355">
        <v>9</v>
      </c>
      <c r="G355">
        <v>10</v>
      </c>
      <c r="H355">
        <v>2</v>
      </c>
      <c r="I355">
        <v>0</v>
      </c>
      <c r="J355" t="s">
        <v>48209</v>
      </c>
      <c r="K355" s="146" t="s">
        <v>6547</v>
      </c>
      <c r="L355" t="s">
        <v>48203</v>
      </c>
      <c r="M355" t="s">
        <v>47178</v>
      </c>
    </row>
    <row r="356" spans="1:13" x14ac:dyDescent="0.2">
      <c r="A356">
        <v>367</v>
      </c>
      <c r="B356" t="s">
        <v>48201</v>
      </c>
      <c r="C356" t="s">
        <v>47037</v>
      </c>
      <c r="D356" t="s">
        <v>47039</v>
      </c>
      <c r="E356">
        <v>222</v>
      </c>
      <c r="F356">
        <v>9</v>
      </c>
      <c r="G356">
        <v>10</v>
      </c>
      <c r="H356">
        <v>2</v>
      </c>
      <c r="I356">
        <v>0</v>
      </c>
      <c r="J356" t="s">
        <v>48202</v>
      </c>
      <c r="K356" s="146" t="s">
        <v>6547</v>
      </c>
      <c r="L356" t="s">
        <v>48203</v>
      </c>
      <c r="M356" t="s">
        <v>48210</v>
      </c>
    </row>
    <row r="357" spans="1:13" x14ac:dyDescent="0.2">
      <c r="A357">
        <v>366</v>
      </c>
      <c r="B357" t="s">
        <v>48201</v>
      </c>
      <c r="C357" t="s">
        <v>47037</v>
      </c>
      <c r="D357" t="s">
        <v>47469</v>
      </c>
      <c r="E357">
        <v>595</v>
      </c>
      <c r="F357">
        <v>9</v>
      </c>
      <c r="G357">
        <v>10</v>
      </c>
      <c r="H357">
        <v>2</v>
      </c>
      <c r="I357">
        <v>0</v>
      </c>
      <c r="M357" t="s">
        <v>47179</v>
      </c>
    </row>
    <row r="358" spans="1:13" x14ac:dyDescent="0.2">
      <c r="A358">
        <v>368</v>
      </c>
      <c r="B358" t="s">
        <v>48211</v>
      </c>
      <c r="C358" t="s">
        <v>47037</v>
      </c>
      <c r="D358" t="s">
        <v>47468</v>
      </c>
      <c r="E358">
        <v>823</v>
      </c>
      <c r="F358">
        <v>9</v>
      </c>
      <c r="G358">
        <v>10</v>
      </c>
      <c r="H358">
        <v>2</v>
      </c>
      <c r="I358">
        <v>0</v>
      </c>
      <c r="J358" t="s">
        <v>48212</v>
      </c>
      <c r="K358" s="146" t="s">
        <v>47050</v>
      </c>
      <c r="L358" t="s">
        <v>48213</v>
      </c>
      <c r="M358" t="s">
        <v>47085</v>
      </c>
    </row>
    <row r="359" spans="1:13" x14ac:dyDescent="0.2">
      <c r="A359">
        <v>369</v>
      </c>
      <c r="B359" t="s">
        <v>48211</v>
      </c>
      <c r="C359" t="s">
        <v>47037</v>
      </c>
      <c r="D359" t="s">
        <v>47720</v>
      </c>
      <c r="E359">
        <v>192</v>
      </c>
      <c r="F359">
        <v>9</v>
      </c>
      <c r="G359">
        <v>10</v>
      </c>
      <c r="H359">
        <v>2</v>
      </c>
      <c r="I359">
        <v>0</v>
      </c>
      <c r="J359" t="s">
        <v>48214</v>
      </c>
      <c r="K359" s="146" t="s">
        <v>47050</v>
      </c>
      <c r="L359" t="s">
        <v>48213</v>
      </c>
      <c r="M359" t="s">
        <v>48215</v>
      </c>
    </row>
    <row r="360" spans="1:13" x14ac:dyDescent="0.2">
      <c r="A360">
        <v>370</v>
      </c>
      <c r="B360" t="s">
        <v>48211</v>
      </c>
      <c r="C360" t="s">
        <v>47037</v>
      </c>
      <c r="D360" t="s">
        <v>47467</v>
      </c>
      <c r="E360">
        <v>454</v>
      </c>
      <c r="F360">
        <v>9</v>
      </c>
      <c r="G360">
        <v>10</v>
      </c>
      <c r="H360">
        <v>2</v>
      </c>
      <c r="I360">
        <v>0</v>
      </c>
      <c r="J360" t="s">
        <v>48214</v>
      </c>
      <c r="K360" s="146" t="s">
        <v>47050</v>
      </c>
      <c r="L360" t="s">
        <v>48213</v>
      </c>
      <c r="M360" t="s">
        <v>48216</v>
      </c>
    </row>
    <row r="361" spans="1:13" x14ac:dyDescent="0.2">
      <c r="A361">
        <v>371</v>
      </c>
      <c r="B361" t="s">
        <v>48211</v>
      </c>
      <c r="C361" t="s">
        <v>47037</v>
      </c>
      <c r="D361" t="s">
        <v>47467</v>
      </c>
      <c r="E361">
        <v>692</v>
      </c>
      <c r="F361">
        <v>9</v>
      </c>
      <c r="G361">
        <v>10</v>
      </c>
      <c r="H361">
        <v>2</v>
      </c>
      <c r="I361">
        <v>0</v>
      </c>
      <c r="J361" t="s">
        <v>48214</v>
      </c>
      <c r="K361" s="146" t="s">
        <v>47050</v>
      </c>
      <c r="L361" t="s">
        <v>48213</v>
      </c>
      <c r="M361" t="s">
        <v>48217</v>
      </c>
    </row>
    <row r="362" spans="1:13" x14ac:dyDescent="0.2">
      <c r="A362">
        <v>372</v>
      </c>
      <c r="B362" t="s">
        <v>48211</v>
      </c>
      <c r="C362" t="s">
        <v>47037</v>
      </c>
      <c r="D362" t="s">
        <v>47721</v>
      </c>
      <c r="E362">
        <v>5</v>
      </c>
      <c r="F362">
        <v>9</v>
      </c>
      <c r="G362">
        <v>10</v>
      </c>
      <c r="H362">
        <v>2</v>
      </c>
      <c r="I362">
        <v>0</v>
      </c>
      <c r="J362" t="s">
        <v>48214</v>
      </c>
      <c r="K362" s="146" t="s">
        <v>47050</v>
      </c>
      <c r="L362" t="s">
        <v>48213</v>
      </c>
      <c r="M362" t="s">
        <v>48218</v>
      </c>
    </row>
    <row r="363" spans="1:13" x14ac:dyDescent="0.2">
      <c r="A363">
        <v>373</v>
      </c>
      <c r="B363" t="s">
        <v>48211</v>
      </c>
      <c r="C363" t="s">
        <v>47037</v>
      </c>
      <c r="D363" t="s">
        <v>47465</v>
      </c>
      <c r="E363">
        <v>562</v>
      </c>
      <c r="F363">
        <v>9</v>
      </c>
      <c r="G363">
        <v>10</v>
      </c>
      <c r="H363">
        <v>2</v>
      </c>
      <c r="I363">
        <v>0</v>
      </c>
      <c r="J363" t="s">
        <v>48214</v>
      </c>
      <c r="K363" s="146" t="s">
        <v>47050</v>
      </c>
      <c r="L363" t="s">
        <v>48213</v>
      </c>
      <c r="M363" t="s">
        <v>48219</v>
      </c>
    </row>
    <row r="364" spans="1:13" x14ac:dyDescent="0.2">
      <c r="A364">
        <v>374</v>
      </c>
      <c r="B364" t="s">
        <v>48211</v>
      </c>
      <c r="C364" t="s">
        <v>47037</v>
      </c>
      <c r="D364" t="s">
        <v>47466</v>
      </c>
      <c r="E364">
        <v>690</v>
      </c>
      <c r="F364">
        <v>9</v>
      </c>
      <c r="G364">
        <v>10</v>
      </c>
      <c r="H364">
        <v>2</v>
      </c>
      <c r="I364">
        <v>0</v>
      </c>
      <c r="J364" t="s">
        <v>48214</v>
      </c>
      <c r="K364" s="146" t="s">
        <v>47050</v>
      </c>
      <c r="L364" t="s">
        <v>48213</v>
      </c>
      <c r="M364" t="s">
        <v>48220</v>
      </c>
    </row>
    <row r="365" spans="1:13" x14ac:dyDescent="0.2">
      <c r="A365">
        <v>375</v>
      </c>
      <c r="B365" t="s">
        <v>48211</v>
      </c>
      <c r="C365" t="s">
        <v>47037</v>
      </c>
      <c r="D365" t="s">
        <v>47833</v>
      </c>
      <c r="E365">
        <v>420</v>
      </c>
      <c r="F365">
        <v>9</v>
      </c>
      <c r="G365">
        <v>10</v>
      </c>
      <c r="H365">
        <v>2</v>
      </c>
      <c r="I365">
        <v>0</v>
      </c>
      <c r="J365" t="s">
        <v>48212</v>
      </c>
      <c r="K365" s="146" t="s">
        <v>47050</v>
      </c>
      <c r="L365" t="s">
        <v>48213</v>
      </c>
      <c r="M365" t="s">
        <v>47086</v>
      </c>
    </row>
    <row r="366" spans="1:13" x14ac:dyDescent="0.2">
      <c r="A366">
        <v>376</v>
      </c>
      <c r="B366" t="s">
        <v>48211</v>
      </c>
      <c r="C366" t="s">
        <v>47037</v>
      </c>
      <c r="D366" t="s">
        <v>47469</v>
      </c>
      <c r="E366">
        <v>57</v>
      </c>
      <c r="F366">
        <v>9</v>
      </c>
      <c r="G366">
        <v>10</v>
      </c>
      <c r="H366">
        <v>2</v>
      </c>
      <c r="I366">
        <v>0</v>
      </c>
      <c r="J366" t="s">
        <v>48214</v>
      </c>
      <c r="K366" s="146" t="s">
        <v>47050</v>
      </c>
      <c r="L366" t="s">
        <v>48213</v>
      </c>
      <c r="M366" t="s">
        <v>48221</v>
      </c>
    </row>
    <row r="367" spans="1:13" x14ac:dyDescent="0.2">
      <c r="A367">
        <v>377</v>
      </c>
      <c r="B367" t="s">
        <v>48211</v>
      </c>
      <c r="C367" t="s">
        <v>47037</v>
      </c>
      <c r="D367" t="s">
        <v>47039</v>
      </c>
      <c r="E367">
        <v>580</v>
      </c>
      <c r="F367">
        <v>9</v>
      </c>
      <c r="G367">
        <v>10</v>
      </c>
      <c r="H367">
        <v>2</v>
      </c>
      <c r="I367">
        <v>0</v>
      </c>
      <c r="J367" t="s">
        <v>48214</v>
      </c>
      <c r="K367" s="146" t="s">
        <v>47050</v>
      </c>
      <c r="L367" t="s">
        <v>48213</v>
      </c>
      <c r="M367" t="s">
        <v>48222</v>
      </c>
    </row>
    <row r="368" spans="1:13" x14ac:dyDescent="0.2">
      <c r="A368">
        <v>378</v>
      </c>
      <c r="B368" t="s">
        <v>48223</v>
      </c>
      <c r="C368" t="s">
        <v>47037</v>
      </c>
      <c r="D368" t="s">
        <v>47468</v>
      </c>
      <c r="E368">
        <v>354</v>
      </c>
      <c r="F368">
        <v>8</v>
      </c>
      <c r="G368">
        <v>10</v>
      </c>
      <c r="H368">
        <v>2</v>
      </c>
      <c r="I368">
        <v>0</v>
      </c>
      <c r="J368" t="s">
        <v>48224</v>
      </c>
      <c r="K368" s="146" t="s">
        <v>47040</v>
      </c>
      <c r="L368" t="s">
        <v>48225</v>
      </c>
      <c r="M368" t="s">
        <v>48226</v>
      </c>
    </row>
    <row r="369" spans="1:13" x14ac:dyDescent="0.2">
      <c r="A369">
        <v>379</v>
      </c>
      <c r="B369" t="s">
        <v>48223</v>
      </c>
      <c r="C369" t="s">
        <v>47037</v>
      </c>
      <c r="D369" t="s">
        <v>47720</v>
      </c>
      <c r="E369">
        <v>825</v>
      </c>
      <c r="F369">
        <v>8</v>
      </c>
      <c r="G369">
        <v>10</v>
      </c>
      <c r="H369">
        <v>2</v>
      </c>
      <c r="I369">
        <v>0</v>
      </c>
      <c r="J369" t="s">
        <v>48227</v>
      </c>
      <c r="K369" s="146" t="s">
        <v>47040</v>
      </c>
      <c r="L369" t="s">
        <v>48225</v>
      </c>
      <c r="M369" t="s">
        <v>48228</v>
      </c>
    </row>
    <row r="370" spans="1:13" x14ac:dyDescent="0.2">
      <c r="A370">
        <v>380</v>
      </c>
      <c r="B370" t="s">
        <v>48223</v>
      </c>
      <c r="C370" t="s">
        <v>47037</v>
      </c>
      <c r="D370" t="s">
        <v>47720</v>
      </c>
      <c r="E370">
        <v>560</v>
      </c>
      <c r="F370">
        <v>8</v>
      </c>
      <c r="G370">
        <v>10</v>
      </c>
      <c r="H370">
        <v>2</v>
      </c>
      <c r="I370">
        <v>0</v>
      </c>
      <c r="J370" t="s">
        <v>48227</v>
      </c>
      <c r="K370" s="146" t="s">
        <v>47040</v>
      </c>
      <c r="L370" t="s">
        <v>48225</v>
      </c>
      <c r="M370" t="s">
        <v>48229</v>
      </c>
    </row>
    <row r="371" spans="1:13" x14ac:dyDescent="0.2">
      <c r="A371">
        <v>381</v>
      </c>
      <c r="B371" t="s">
        <v>48223</v>
      </c>
      <c r="C371" t="s">
        <v>47037</v>
      </c>
      <c r="D371" t="s">
        <v>47467</v>
      </c>
      <c r="E371">
        <v>239</v>
      </c>
      <c r="F371">
        <v>8</v>
      </c>
      <c r="G371">
        <v>10</v>
      </c>
      <c r="H371">
        <v>2</v>
      </c>
      <c r="I371">
        <v>0</v>
      </c>
      <c r="J371" t="s">
        <v>48230</v>
      </c>
      <c r="K371" s="146" t="s">
        <v>47040</v>
      </c>
      <c r="L371" t="s">
        <v>48225</v>
      </c>
      <c r="M371" t="s">
        <v>48231</v>
      </c>
    </row>
    <row r="372" spans="1:13" x14ac:dyDescent="0.2">
      <c r="A372">
        <v>382</v>
      </c>
      <c r="B372" t="s">
        <v>48223</v>
      </c>
      <c r="C372" t="s">
        <v>47037</v>
      </c>
      <c r="D372" t="s">
        <v>47467</v>
      </c>
      <c r="E372">
        <v>558</v>
      </c>
      <c r="F372">
        <v>8</v>
      </c>
      <c r="G372">
        <v>10</v>
      </c>
      <c r="H372">
        <v>2</v>
      </c>
      <c r="I372">
        <v>0</v>
      </c>
      <c r="J372" t="s">
        <v>48227</v>
      </c>
      <c r="K372" s="146" t="s">
        <v>47040</v>
      </c>
      <c r="L372" t="s">
        <v>48225</v>
      </c>
      <c r="M372" t="s">
        <v>48232</v>
      </c>
    </row>
    <row r="373" spans="1:13" x14ac:dyDescent="0.2">
      <c r="A373">
        <v>383</v>
      </c>
      <c r="B373" t="s">
        <v>48223</v>
      </c>
      <c r="C373" t="s">
        <v>47037</v>
      </c>
      <c r="D373" t="s">
        <v>47465</v>
      </c>
      <c r="E373">
        <v>53</v>
      </c>
      <c r="F373">
        <v>8</v>
      </c>
      <c r="G373">
        <v>10</v>
      </c>
      <c r="H373">
        <v>2</v>
      </c>
      <c r="I373">
        <v>0</v>
      </c>
      <c r="J373" t="s">
        <v>48233</v>
      </c>
      <c r="K373" s="146" t="s">
        <v>47040</v>
      </c>
      <c r="L373" t="s">
        <v>48225</v>
      </c>
      <c r="M373" t="s">
        <v>48234</v>
      </c>
    </row>
    <row r="374" spans="1:13" x14ac:dyDescent="0.2">
      <c r="A374">
        <v>384</v>
      </c>
      <c r="B374" t="s">
        <v>48223</v>
      </c>
      <c r="C374" t="s">
        <v>47037</v>
      </c>
      <c r="D374" t="s">
        <v>47466</v>
      </c>
      <c r="E374">
        <v>353</v>
      </c>
      <c r="F374">
        <v>8</v>
      </c>
      <c r="G374">
        <v>10</v>
      </c>
      <c r="H374">
        <v>2</v>
      </c>
      <c r="I374">
        <v>0</v>
      </c>
      <c r="J374" t="s">
        <v>48230</v>
      </c>
      <c r="K374" s="146" t="s">
        <v>47040</v>
      </c>
      <c r="L374" t="s">
        <v>48225</v>
      </c>
      <c r="M374" t="s">
        <v>48235</v>
      </c>
    </row>
    <row r="375" spans="1:13" x14ac:dyDescent="0.2">
      <c r="A375">
        <v>385</v>
      </c>
      <c r="B375" t="s">
        <v>48223</v>
      </c>
      <c r="C375" t="s">
        <v>47037</v>
      </c>
      <c r="D375" t="s">
        <v>47833</v>
      </c>
      <c r="E375">
        <v>127</v>
      </c>
      <c r="F375">
        <v>8</v>
      </c>
      <c r="G375">
        <v>10</v>
      </c>
      <c r="H375">
        <v>2</v>
      </c>
      <c r="I375">
        <v>0</v>
      </c>
      <c r="J375" t="s">
        <v>48227</v>
      </c>
      <c r="K375" s="146" t="s">
        <v>47040</v>
      </c>
      <c r="L375" t="s">
        <v>48225</v>
      </c>
      <c r="M375" t="s">
        <v>48236</v>
      </c>
    </row>
    <row r="376" spans="1:13" x14ac:dyDescent="0.2">
      <c r="A376">
        <v>387</v>
      </c>
      <c r="B376" t="s">
        <v>48223</v>
      </c>
      <c r="C376" t="s">
        <v>47037</v>
      </c>
      <c r="D376" t="s">
        <v>47039</v>
      </c>
      <c r="E376">
        <v>291</v>
      </c>
      <c r="F376">
        <v>8</v>
      </c>
      <c r="G376">
        <v>10</v>
      </c>
      <c r="H376">
        <v>2</v>
      </c>
      <c r="I376">
        <v>0</v>
      </c>
      <c r="J376" t="s">
        <v>48227</v>
      </c>
      <c r="K376" s="146" t="s">
        <v>47040</v>
      </c>
      <c r="L376" t="s">
        <v>48225</v>
      </c>
      <c r="M376" t="s">
        <v>48237</v>
      </c>
    </row>
    <row r="377" spans="1:13" x14ac:dyDescent="0.2">
      <c r="A377">
        <v>386</v>
      </c>
      <c r="B377" t="s">
        <v>48223</v>
      </c>
      <c r="C377" t="s">
        <v>47037</v>
      </c>
      <c r="D377" t="s">
        <v>47469</v>
      </c>
      <c r="E377">
        <v>566</v>
      </c>
      <c r="F377">
        <v>8</v>
      </c>
      <c r="G377">
        <v>10</v>
      </c>
      <c r="H377">
        <v>2</v>
      </c>
      <c r="I377">
        <v>0</v>
      </c>
      <c r="M377" t="s">
        <v>48238</v>
      </c>
    </row>
    <row r="378" spans="1:13" x14ac:dyDescent="0.2">
      <c r="A378">
        <v>388</v>
      </c>
      <c r="B378" t="s">
        <v>48239</v>
      </c>
      <c r="C378" t="s">
        <v>47037</v>
      </c>
      <c r="D378" t="s">
        <v>47468</v>
      </c>
      <c r="E378">
        <v>797</v>
      </c>
      <c r="F378">
        <v>8</v>
      </c>
      <c r="G378">
        <v>10</v>
      </c>
      <c r="H378">
        <v>2</v>
      </c>
      <c r="I378">
        <v>0</v>
      </c>
      <c r="J378" t="s">
        <v>48240</v>
      </c>
      <c r="K378" s="146" t="s">
        <v>47038</v>
      </c>
      <c r="L378" t="s">
        <v>48241</v>
      </c>
      <c r="M378" t="s">
        <v>47281</v>
      </c>
    </row>
    <row r="379" spans="1:13" x14ac:dyDescent="0.2">
      <c r="A379">
        <v>389</v>
      </c>
      <c r="B379" t="s">
        <v>48239</v>
      </c>
      <c r="C379" t="s">
        <v>47037</v>
      </c>
      <c r="D379" t="s">
        <v>47720</v>
      </c>
      <c r="E379">
        <v>737</v>
      </c>
      <c r="F379">
        <v>8</v>
      </c>
      <c r="G379">
        <v>10</v>
      </c>
      <c r="H379">
        <v>2</v>
      </c>
      <c r="I379">
        <v>0</v>
      </c>
      <c r="J379" t="s">
        <v>48242</v>
      </c>
      <c r="K379" s="146" t="s">
        <v>47038</v>
      </c>
      <c r="L379" t="s">
        <v>48241</v>
      </c>
      <c r="M379" t="s">
        <v>48243</v>
      </c>
    </row>
    <row r="380" spans="1:13" x14ac:dyDescent="0.2">
      <c r="A380">
        <v>390</v>
      </c>
      <c r="B380" t="s">
        <v>48239</v>
      </c>
      <c r="C380" t="s">
        <v>47037</v>
      </c>
      <c r="D380" t="s">
        <v>47467</v>
      </c>
      <c r="E380">
        <v>718</v>
      </c>
      <c r="F380">
        <v>8</v>
      </c>
      <c r="G380">
        <v>10</v>
      </c>
      <c r="H380">
        <v>2</v>
      </c>
      <c r="I380">
        <v>0</v>
      </c>
      <c r="J380" t="s">
        <v>48240</v>
      </c>
      <c r="K380" s="146" t="s">
        <v>47038</v>
      </c>
      <c r="L380" t="s">
        <v>48241</v>
      </c>
      <c r="M380" t="s">
        <v>48244</v>
      </c>
    </row>
    <row r="381" spans="1:13" x14ac:dyDescent="0.2">
      <c r="A381">
        <v>391</v>
      </c>
      <c r="B381" t="s">
        <v>48239</v>
      </c>
      <c r="C381" t="s">
        <v>47037</v>
      </c>
      <c r="D381" t="s">
        <v>47467</v>
      </c>
      <c r="E381">
        <v>838</v>
      </c>
      <c r="F381">
        <v>8</v>
      </c>
      <c r="G381">
        <v>10</v>
      </c>
      <c r="H381">
        <v>2</v>
      </c>
      <c r="I381">
        <v>0</v>
      </c>
      <c r="J381" t="s">
        <v>48240</v>
      </c>
      <c r="K381" s="146" t="s">
        <v>47038</v>
      </c>
      <c r="L381" t="s">
        <v>48241</v>
      </c>
      <c r="M381" t="e">
        <f>-----------------------------------------------------------------------------------------------------------------------------------------------------------------------------------------------------------------------------------------------------QSGKKDLVLIADDVDGEALSLLVLNRLKGSFNTLAIKAPS----DKDVLYDIAALVGAKVITDDTGMTFDNVGSDVIGSARKVIATKDVTTIVEGAGSKSEVQARVDQIDVRVEETSSDYTRNNLLKRQAALTGEVAVIKVGGATETEIEEKKYRVDDAVAAVKAALAEGIVPGGGVTLVNLAGNYKYAGSKDASVAAGEKLLVNALEQPFRILLANSGLNADEWLPQVRKAKAGQGIDVNHP-TELIDLKKNGVVDPVRVTKEALQNAASIAGTAMTMGALVVDVPEKETPST--PDM-SGMGGYM</f>
        <v>#NAME?</v>
      </c>
    </row>
    <row r="382" spans="1:13" x14ac:dyDescent="0.2">
      <c r="A382">
        <v>392</v>
      </c>
      <c r="B382" t="s">
        <v>48239</v>
      </c>
      <c r="C382" t="s">
        <v>47037</v>
      </c>
      <c r="D382" t="s">
        <v>47721</v>
      </c>
      <c r="E382">
        <v>46</v>
      </c>
      <c r="F382">
        <v>8</v>
      </c>
      <c r="G382">
        <v>10</v>
      </c>
      <c r="H382">
        <v>2</v>
      </c>
      <c r="I382">
        <v>0</v>
      </c>
      <c r="J382" t="s">
        <v>48242</v>
      </c>
      <c r="K382" s="146" t="s">
        <v>47038</v>
      </c>
      <c r="L382" t="s">
        <v>48241</v>
      </c>
      <c r="M382" t="s">
        <v>48245</v>
      </c>
    </row>
    <row r="383" spans="1:13" x14ac:dyDescent="0.2">
      <c r="A383">
        <v>393</v>
      </c>
      <c r="B383" t="s">
        <v>48239</v>
      </c>
      <c r="C383" t="s">
        <v>47037</v>
      </c>
      <c r="D383" t="s">
        <v>47465</v>
      </c>
      <c r="E383">
        <v>517</v>
      </c>
      <c r="F383">
        <v>8</v>
      </c>
      <c r="G383">
        <v>10</v>
      </c>
      <c r="H383">
        <v>2</v>
      </c>
      <c r="I383">
        <v>0</v>
      </c>
      <c r="J383" t="s">
        <v>48246</v>
      </c>
      <c r="K383" s="146" t="s">
        <v>47038</v>
      </c>
      <c r="L383" t="s">
        <v>48241</v>
      </c>
      <c r="M383" t="s">
        <v>48247</v>
      </c>
    </row>
    <row r="384" spans="1:13" x14ac:dyDescent="0.2">
      <c r="A384">
        <v>394</v>
      </c>
      <c r="B384" t="s">
        <v>48239</v>
      </c>
      <c r="C384" t="s">
        <v>47037</v>
      </c>
      <c r="D384" t="s">
        <v>47465</v>
      </c>
      <c r="E384">
        <v>431</v>
      </c>
      <c r="F384">
        <v>8</v>
      </c>
      <c r="G384">
        <v>10</v>
      </c>
      <c r="H384">
        <v>2</v>
      </c>
      <c r="I384">
        <v>0</v>
      </c>
      <c r="J384" t="s">
        <v>48248</v>
      </c>
      <c r="K384" s="146" t="s">
        <v>47038</v>
      </c>
      <c r="L384" t="s">
        <v>48241</v>
      </c>
      <c r="M384" t="s">
        <v>48249</v>
      </c>
    </row>
    <row r="385" spans="1:13" x14ac:dyDescent="0.2">
      <c r="A385">
        <v>395</v>
      </c>
      <c r="B385" t="s">
        <v>48239</v>
      </c>
      <c r="C385" t="s">
        <v>47037</v>
      </c>
      <c r="D385" t="s">
        <v>47466</v>
      </c>
      <c r="E385">
        <v>471</v>
      </c>
      <c r="F385">
        <v>8</v>
      </c>
      <c r="G385">
        <v>10</v>
      </c>
      <c r="H385">
        <v>2</v>
      </c>
      <c r="I385">
        <v>0</v>
      </c>
      <c r="J385" t="s">
        <v>48242</v>
      </c>
      <c r="K385" s="146" t="s">
        <v>47038</v>
      </c>
      <c r="L385" t="s">
        <v>48241</v>
      </c>
      <c r="M385" t="s">
        <v>48250</v>
      </c>
    </row>
    <row r="386" spans="1:13" x14ac:dyDescent="0.2">
      <c r="A386">
        <v>396</v>
      </c>
      <c r="B386" t="s">
        <v>48239</v>
      </c>
      <c r="C386" t="s">
        <v>47037</v>
      </c>
      <c r="D386" t="s">
        <v>47469</v>
      </c>
      <c r="E386">
        <v>408</v>
      </c>
      <c r="F386">
        <v>8</v>
      </c>
      <c r="G386">
        <v>10</v>
      </c>
      <c r="H386">
        <v>2</v>
      </c>
      <c r="I386">
        <v>0</v>
      </c>
      <c r="J386" t="s">
        <v>48242</v>
      </c>
      <c r="K386" s="146" t="s">
        <v>47038</v>
      </c>
      <c r="L386" t="s">
        <v>48241</v>
      </c>
      <c r="M386" t="s">
        <v>48251</v>
      </c>
    </row>
    <row r="387" spans="1:13" x14ac:dyDescent="0.2">
      <c r="A387">
        <v>397</v>
      </c>
      <c r="B387" t="s">
        <v>48239</v>
      </c>
      <c r="C387" t="s">
        <v>47037</v>
      </c>
      <c r="D387" t="s">
        <v>47039</v>
      </c>
      <c r="E387">
        <v>32</v>
      </c>
      <c r="F387">
        <v>8</v>
      </c>
      <c r="G387">
        <v>10</v>
      </c>
      <c r="H387">
        <v>2</v>
      </c>
      <c r="I387">
        <v>0</v>
      </c>
      <c r="J387" t="s">
        <v>48252</v>
      </c>
      <c r="L387" t="s">
        <v>48241</v>
      </c>
      <c r="M387" t="s">
        <v>48253</v>
      </c>
    </row>
    <row r="388" spans="1:13" x14ac:dyDescent="0.2">
      <c r="A388">
        <v>398</v>
      </c>
      <c r="B388" t="s">
        <v>48254</v>
      </c>
      <c r="C388" t="s">
        <v>47037</v>
      </c>
      <c r="D388" t="s">
        <v>47468</v>
      </c>
      <c r="E388">
        <v>49</v>
      </c>
      <c r="F388">
        <v>9</v>
      </c>
      <c r="G388">
        <v>10</v>
      </c>
      <c r="H388">
        <v>2</v>
      </c>
      <c r="I388">
        <v>0</v>
      </c>
      <c r="J388" t="s">
        <v>48255</v>
      </c>
      <c r="K388" s="146" t="s">
        <v>47064</v>
      </c>
      <c r="L388" t="s">
        <v>48256</v>
      </c>
      <c r="M388" t="s">
        <v>47300</v>
      </c>
    </row>
    <row r="389" spans="1:13" x14ac:dyDescent="0.2">
      <c r="A389">
        <v>399</v>
      </c>
      <c r="B389" t="s">
        <v>48254</v>
      </c>
      <c r="C389" t="s">
        <v>47037</v>
      </c>
      <c r="D389" t="s">
        <v>47720</v>
      </c>
      <c r="E389">
        <v>639</v>
      </c>
      <c r="F389">
        <v>9</v>
      </c>
      <c r="G389">
        <v>10</v>
      </c>
      <c r="H389">
        <v>2</v>
      </c>
      <c r="I389">
        <v>0</v>
      </c>
      <c r="J389" t="s">
        <v>48255</v>
      </c>
      <c r="K389" s="146" t="s">
        <v>47064</v>
      </c>
      <c r="L389" t="s">
        <v>48256</v>
      </c>
      <c r="M389" t="s">
        <v>47303</v>
      </c>
    </row>
    <row r="390" spans="1:13" x14ac:dyDescent="0.2">
      <c r="A390">
        <v>400</v>
      </c>
      <c r="B390" t="s">
        <v>48254</v>
      </c>
      <c r="C390" t="s">
        <v>47037</v>
      </c>
      <c r="D390" t="s">
        <v>47467</v>
      </c>
      <c r="E390">
        <v>202</v>
      </c>
      <c r="F390">
        <v>9</v>
      </c>
      <c r="G390">
        <v>10</v>
      </c>
      <c r="H390">
        <v>2</v>
      </c>
      <c r="I390">
        <v>0</v>
      </c>
      <c r="J390" t="s">
        <v>48255</v>
      </c>
      <c r="K390" s="146" t="s">
        <v>47064</v>
      </c>
      <c r="L390" t="s">
        <v>48256</v>
      </c>
      <c r="M390" t="s">
        <v>47299</v>
      </c>
    </row>
    <row r="391" spans="1:13" x14ac:dyDescent="0.2">
      <c r="A391">
        <v>403</v>
      </c>
      <c r="B391" t="s">
        <v>48254</v>
      </c>
      <c r="C391" t="s">
        <v>47037</v>
      </c>
      <c r="D391" t="s">
        <v>47465</v>
      </c>
      <c r="E391">
        <v>17</v>
      </c>
      <c r="F391">
        <v>9</v>
      </c>
      <c r="G391">
        <v>10</v>
      </c>
      <c r="H391">
        <v>2</v>
      </c>
      <c r="I391">
        <v>0</v>
      </c>
      <c r="J391" t="s">
        <v>48255</v>
      </c>
      <c r="K391" s="146" t="s">
        <v>47064</v>
      </c>
      <c r="L391" t="s">
        <v>48256</v>
      </c>
      <c r="M391" t="s">
        <v>48257</v>
      </c>
    </row>
    <row r="392" spans="1:13" x14ac:dyDescent="0.2">
      <c r="A392">
        <v>404</v>
      </c>
      <c r="B392" t="s">
        <v>48254</v>
      </c>
      <c r="C392" t="s">
        <v>47037</v>
      </c>
      <c r="D392" t="s">
        <v>47466</v>
      </c>
      <c r="E392">
        <v>388</v>
      </c>
      <c r="F392">
        <v>9</v>
      </c>
      <c r="G392">
        <v>10</v>
      </c>
      <c r="H392">
        <v>2</v>
      </c>
      <c r="I392">
        <v>0</v>
      </c>
      <c r="J392" t="s">
        <v>48255</v>
      </c>
      <c r="K392" s="146" t="s">
        <v>47064</v>
      </c>
      <c r="L392" t="s">
        <v>48256</v>
      </c>
      <c r="M392" t="s">
        <v>47297</v>
      </c>
    </row>
    <row r="393" spans="1:13" x14ac:dyDescent="0.2">
      <c r="A393">
        <v>405</v>
      </c>
      <c r="B393" t="s">
        <v>48254</v>
      </c>
      <c r="C393" t="s">
        <v>47037</v>
      </c>
      <c r="D393" t="s">
        <v>47833</v>
      </c>
      <c r="E393">
        <v>361</v>
      </c>
      <c r="F393">
        <v>9</v>
      </c>
      <c r="G393">
        <v>10</v>
      </c>
      <c r="H393">
        <v>2</v>
      </c>
      <c r="I393">
        <v>0</v>
      </c>
      <c r="J393" t="s">
        <v>48255</v>
      </c>
      <c r="K393" s="146" t="s">
        <v>47064</v>
      </c>
      <c r="L393" t="s">
        <v>48256</v>
      </c>
      <c r="M393" t="s">
        <v>47302</v>
      </c>
    </row>
    <row r="394" spans="1:13" x14ac:dyDescent="0.2">
      <c r="A394">
        <v>406</v>
      </c>
      <c r="B394" t="s">
        <v>48254</v>
      </c>
      <c r="C394" t="s">
        <v>47037</v>
      </c>
      <c r="D394" t="s">
        <v>47469</v>
      </c>
      <c r="E394">
        <v>297</v>
      </c>
      <c r="F394">
        <v>9</v>
      </c>
      <c r="G394">
        <v>10</v>
      </c>
      <c r="H394">
        <v>2</v>
      </c>
      <c r="I394">
        <v>0</v>
      </c>
      <c r="J394" t="s">
        <v>48255</v>
      </c>
      <c r="K394" s="146" t="s">
        <v>47064</v>
      </c>
      <c r="L394" t="s">
        <v>48256</v>
      </c>
      <c r="M394" t="s">
        <v>47298</v>
      </c>
    </row>
    <row r="395" spans="1:13" x14ac:dyDescent="0.2">
      <c r="A395">
        <v>407</v>
      </c>
      <c r="B395" t="s">
        <v>48254</v>
      </c>
      <c r="C395" t="s">
        <v>47037</v>
      </c>
      <c r="D395" t="s">
        <v>47039</v>
      </c>
      <c r="E395">
        <v>79</v>
      </c>
      <c r="F395">
        <v>9</v>
      </c>
      <c r="G395">
        <v>10</v>
      </c>
      <c r="H395">
        <v>2</v>
      </c>
      <c r="I395">
        <v>0</v>
      </c>
      <c r="J395" t="s">
        <v>48255</v>
      </c>
      <c r="K395" s="146" t="s">
        <v>47064</v>
      </c>
      <c r="L395" t="s">
        <v>48256</v>
      </c>
      <c r="M395" t="s">
        <v>47301</v>
      </c>
    </row>
    <row r="396" spans="1:13" x14ac:dyDescent="0.2">
      <c r="A396">
        <v>401</v>
      </c>
      <c r="B396" t="s">
        <v>48254</v>
      </c>
      <c r="C396" t="s">
        <v>47037</v>
      </c>
      <c r="D396" t="s">
        <v>47721</v>
      </c>
      <c r="E396">
        <v>300</v>
      </c>
      <c r="F396">
        <v>9</v>
      </c>
      <c r="G396">
        <v>10</v>
      </c>
      <c r="H396">
        <v>2</v>
      </c>
      <c r="I396">
        <v>0</v>
      </c>
      <c r="M396" t="e">
        <f>----------------------------------------------------------------------------------------------------------------------------------------------------------------------------------------------------------------MCKVENTKCPVRAGLYEVMDITEDIQNLIVKK----------------------------------------------------------------------------------------------------------------------------------------------------------------------------------------------------------------------------------------------------ATSNQIQKLAIHQGM----------------------------------------------------------------LTMHQDGYLKALNGITTIEEVNRV-ASDIL</f>
        <v>#NAME?</v>
      </c>
    </row>
    <row r="397" spans="1:13" x14ac:dyDescent="0.2">
      <c r="A397">
        <v>402</v>
      </c>
      <c r="B397" t="s">
        <v>48254</v>
      </c>
      <c r="C397" t="s">
        <v>47037</v>
      </c>
      <c r="D397" t="s">
        <v>47721</v>
      </c>
      <c r="E397">
        <v>299</v>
      </c>
      <c r="F397">
        <v>9</v>
      </c>
      <c r="G397">
        <v>10</v>
      </c>
      <c r="H397">
        <v>2</v>
      </c>
      <c r="I397">
        <v>0</v>
      </c>
      <c r="M397" t="s">
        <v>47503</v>
      </c>
    </row>
    <row r="398" spans="1:13" x14ac:dyDescent="0.2">
      <c r="A398">
        <v>408</v>
      </c>
      <c r="B398" t="s">
        <v>48258</v>
      </c>
      <c r="C398" t="s">
        <v>47037</v>
      </c>
      <c r="D398" t="s">
        <v>47468</v>
      </c>
      <c r="E398">
        <v>787</v>
      </c>
      <c r="F398">
        <v>8</v>
      </c>
      <c r="G398">
        <v>10</v>
      </c>
      <c r="H398">
        <v>2</v>
      </c>
      <c r="I398">
        <v>0</v>
      </c>
      <c r="J398" t="s">
        <v>48259</v>
      </c>
      <c r="K398" s="146" t="s">
        <v>47045</v>
      </c>
      <c r="L398" t="s">
        <v>48260</v>
      </c>
      <c r="M398" t="s">
        <v>48261</v>
      </c>
    </row>
    <row r="399" spans="1:13" x14ac:dyDescent="0.2">
      <c r="A399">
        <v>409</v>
      </c>
      <c r="B399" t="s">
        <v>48258</v>
      </c>
      <c r="C399" t="s">
        <v>47037</v>
      </c>
      <c r="D399" t="s">
        <v>47720</v>
      </c>
      <c r="E399">
        <v>430</v>
      </c>
      <c r="F399">
        <v>8</v>
      </c>
      <c r="G399">
        <v>10</v>
      </c>
      <c r="H399">
        <v>2</v>
      </c>
      <c r="I399">
        <v>0</v>
      </c>
      <c r="J399" t="s">
        <v>48262</v>
      </c>
      <c r="K399" s="146" t="s">
        <v>47045</v>
      </c>
      <c r="L399" t="s">
        <v>48260</v>
      </c>
      <c r="M399" t="s">
        <v>48263</v>
      </c>
    </row>
    <row r="400" spans="1:13" x14ac:dyDescent="0.2">
      <c r="A400">
        <v>410</v>
      </c>
      <c r="B400" t="s">
        <v>48258</v>
      </c>
      <c r="C400" t="s">
        <v>47037</v>
      </c>
      <c r="D400" t="s">
        <v>47720</v>
      </c>
      <c r="E400">
        <v>866</v>
      </c>
      <c r="F400">
        <v>8</v>
      </c>
      <c r="G400">
        <v>10</v>
      </c>
      <c r="H400">
        <v>2</v>
      </c>
      <c r="I400">
        <v>0</v>
      </c>
      <c r="J400" t="s">
        <v>48264</v>
      </c>
      <c r="K400" s="146" t="s">
        <v>47045</v>
      </c>
      <c r="L400" t="s">
        <v>48134</v>
      </c>
      <c r="M400" t="e">
        <f>-------------------------------------------------------------------------LNALRQKVGMVFQSFNLFPNLSVLDNIKLAPRKLHKLSDRAATRLAKKLLADVGLADKAGAFPSQLSGGQKQRVAIARALAMEPDIMLFDEPTSALDPEMIGEVLDVIREVAA-KGMTMVIVTHEMKFAREVATRMIFLDKGEIIENGPPEQVMDHPVTERARKFFGVKSK</f>
        <v>#NAME?</v>
      </c>
    </row>
    <row r="401" spans="1:13" x14ac:dyDescent="0.2">
      <c r="A401">
        <v>411</v>
      </c>
      <c r="B401" t="s">
        <v>48258</v>
      </c>
      <c r="C401" t="s">
        <v>47037</v>
      </c>
      <c r="D401" t="s">
        <v>47467</v>
      </c>
      <c r="E401">
        <v>395</v>
      </c>
      <c r="F401">
        <v>8</v>
      </c>
      <c r="G401">
        <v>10</v>
      </c>
      <c r="H401">
        <v>2</v>
      </c>
      <c r="I401">
        <v>0</v>
      </c>
      <c r="J401" t="s">
        <v>48265</v>
      </c>
      <c r="K401" s="146" t="s">
        <v>47045</v>
      </c>
      <c r="L401" t="s">
        <v>48134</v>
      </c>
      <c r="M401" t="e">
        <f>--MISIENLHKKYGKNHVLKGINLQIDQGEVVVILGSSGGGKSTLLRCINMTETPTSGRIWVNGIDMTDPHTNLNQVRADIGMVFQQFNLFPNMNVIDNIMLALTKVRKLSRRKARQTALEALEKVGLREKANEFPSHLSGGQKQRVAIARAMAMQPKVLLFDEPTSALDPEMVDEVLAVIRKLAS-TGITMVIVTHEMSFARDVASRIIFLDGGKIIEDGTPEKVIKHSRHAKVRSFFEALTN</f>
        <v>#NAME?</v>
      </c>
    </row>
    <row r="402" spans="1:13" x14ac:dyDescent="0.2">
      <c r="A402">
        <v>412</v>
      </c>
      <c r="B402" t="s">
        <v>48258</v>
      </c>
      <c r="C402" t="s">
        <v>47037</v>
      </c>
      <c r="D402" t="s">
        <v>47721</v>
      </c>
      <c r="E402">
        <v>205</v>
      </c>
      <c r="F402">
        <v>8</v>
      </c>
      <c r="G402">
        <v>10</v>
      </c>
      <c r="H402">
        <v>2</v>
      </c>
      <c r="I402">
        <v>0</v>
      </c>
      <c r="J402" t="s">
        <v>48262</v>
      </c>
      <c r="K402" s="146" t="s">
        <v>47045</v>
      </c>
      <c r="L402" t="s">
        <v>48260</v>
      </c>
      <c r="M402" t="s">
        <v>48266</v>
      </c>
    </row>
    <row r="403" spans="1:13" x14ac:dyDescent="0.2">
      <c r="A403">
        <v>413</v>
      </c>
      <c r="B403" t="s">
        <v>48258</v>
      </c>
      <c r="C403" t="s">
        <v>47037</v>
      </c>
      <c r="D403" t="s">
        <v>47465</v>
      </c>
      <c r="E403">
        <v>155</v>
      </c>
      <c r="F403">
        <v>8</v>
      </c>
      <c r="G403">
        <v>10</v>
      </c>
      <c r="H403">
        <v>2</v>
      </c>
      <c r="I403">
        <v>0</v>
      </c>
      <c r="J403" t="s">
        <v>48259</v>
      </c>
      <c r="K403" s="146" t="s">
        <v>47045</v>
      </c>
      <c r="L403" t="s">
        <v>48260</v>
      </c>
      <c r="M403" t="e">
        <f>-MSIVVKKLEKSFENQKVLRGIDLEIQDGETVVLIGSSGSGKSTFLRCLNLLNVPDKGQIFIDGQEITNPKTNLNKLRAKVGMVFQSFNLFENLNIIENIKLAPRKVLHLSNKQAEKEAIELLKRVGLGNKAYDYPKNLSGGQKQRVAIARALAMHPEVILFDEPTSALDPEMVGEVLEVIKNLAKDHSRTMVIVTHEMSFAREVGTRLIFLDKGKIIEDGEPHQVMNHPTTERAARFFQNIKN</f>
        <v>#NAME?</v>
      </c>
    </row>
    <row r="404" spans="1:13" x14ac:dyDescent="0.2">
      <c r="A404">
        <v>414</v>
      </c>
      <c r="B404" t="s">
        <v>48258</v>
      </c>
      <c r="C404" t="s">
        <v>47037</v>
      </c>
      <c r="D404" t="s">
        <v>47466</v>
      </c>
      <c r="E404">
        <v>705</v>
      </c>
      <c r="F404">
        <v>8</v>
      </c>
      <c r="G404">
        <v>10</v>
      </c>
      <c r="H404">
        <v>2</v>
      </c>
      <c r="I404">
        <v>0</v>
      </c>
      <c r="J404" t="s">
        <v>48264</v>
      </c>
      <c r="K404" s="146" t="s">
        <v>47045</v>
      </c>
      <c r="L404" t="s">
        <v>48134</v>
      </c>
      <c r="M404" t="s">
        <v>48267</v>
      </c>
    </row>
    <row r="405" spans="1:13" x14ac:dyDescent="0.2">
      <c r="A405">
        <v>415</v>
      </c>
      <c r="B405" t="s">
        <v>48258</v>
      </c>
      <c r="C405" t="s">
        <v>47037</v>
      </c>
      <c r="D405" t="s">
        <v>47466</v>
      </c>
      <c r="E405">
        <v>416</v>
      </c>
      <c r="F405">
        <v>8</v>
      </c>
      <c r="G405">
        <v>10</v>
      </c>
      <c r="H405">
        <v>2</v>
      </c>
      <c r="I405">
        <v>0</v>
      </c>
      <c r="J405" t="s">
        <v>48259</v>
      </c>
      <c r="K405" s="146" t="s">
        <v>47045</v>
      </c>
      <c r="L405" t="s">
        <v>48260</v>
      </c>
      <c r="M405" t="s">
        <v>48268</v>
      </c>
    </row>
    <row r="406" spans="1:13" x14ac:dyDescent="0.2">
      <c r="A406">
        <v>416</v>
      </c>
      <c r="B406" t="s">
        <v>48258</v>
      </c>
      <c r="C406" t="s">
        <v>47037</v>
      </c>
      <c r="D406" t="s">
        <v>47833</v>
      </c>
      <c r="E406">
        <v>0</v>
      </c>
      <c r="F406">
        <v>8</v>
      </c>
      <c r="G406">
        <v>10</v>
      </c>
      <c r="H406">
        <v>2</v>
      </c>
      <c r="I406">
        <v>0</v>
      </c>
      <c r="J406" t="s">
        <v>48269</v>
      </c>
      <c r="K406" s="146" t="s">
        <v>47045</v>
      </c>
      <c r="L406" t="s">
        <v>48260</v>
      </c>
      <c r="M406" t="s">
        <v>48270</v>
      </c>
    </row>
    <row r="407" spans="1:13" x14ac:dyDescent="0.2">
      <c r="A407">
        <v>417</v>
      </c>
      <c r="B407" t="s">
        <v>48258</v>
      </c>
      <c r="C407" t="s">
        <v>47037</v>
      </c>
      <c r="D407" t="s">
        <v>47039</v>
      </c>
      <c r="E407">
        <v>635</v>
      </c>
      <c r="F407">
        <v>8</v>
      </c>
      <c r="G407">
        <v>10</v>
      </c>
      <c r="H407">
        <v>2</v>
      </c>
      <c r="I407">
        <v>0</v>
      </c>
      <c r="J407" t="s">
        <v>48259</v>
      </c>
      <c r="K407" s="146" t="s">
        <v>47045</v>
      </c>
      <c r="L407" t="s">
        <v>48260</v>
      </c>
      <c r="M407" t="s">
        <v>48271</v>
      </c>
    </row>
    <row r="408" spans="1:13" x14ac:dyDescent="0.2">
      <c r="A408">
        <v>418</v>
      </c>
      <c r="B408" t="s">
        <v>48272</v>
      </c>
      <c r="C408" t="s">
        <v>47037</v>
      </c>
      <c r="D408" t="s">
        <v>47468</v>
      </c>
      <c r="E408">
        <v>374</v>
      </c>
      <c r="F408">
        <v>9</v>
      </c>
      <c r="G408">
        <v>10</v>
      </c>
      <c r="H408">
        <v>2</v>
      </c>
      <c r="I408">
        <v>0</v>
      </c>
      <c r="J408" t="s">
        <v>48273</v>
      </c>
      <c r="K408" s="146" t="s">
        <v>47225</v>
      </c>
      <c r="L408" t="s">
        <v>48274</v>
      </c>
      <c r="M408" t="s">
        <v>48275</v>
      </c>
    </row>
    <row r="409" spans="1:13" x14ac:dyDescent="0.2">
      <c r="A409">
        <v>419</v>
      </c>
      <c r="B409" t="s">
        <v>48272</v>
      </c>
      <c r="C409" t="s">
        <v>47037</v>
      </c>
      <c r="D409" t="s">
        <v>47720</v>
      </c>
      <c r="E409">
        <v>133</v>
      </c>
      <c r="F409">
        <v>9</v>
      </c>
      <c r="G409">
        <v>10</v>
      </c>
      <c r="H409">
        <v>2</v>
      </c>
      <c r="I409">
        <v>0</v>
      </c>
      <c r="J409" t="s">
        <v>48276</v>
      </c>
      <c r="K409" s="146" t="s">
        <v>47225</v>
      </c>
      <c r="L409" t="s">
        <v>48274</v>
      </c>
      <c r="M409" t="s">
        <v>48277</v>
      </c>
    </row>
    <row r="410" spans="1:13" x14ac:dyDescent="0.2">
      <c r="A410">
        <v>420</v>
      </c>
      <c r="B410" t="s">
        <v>48272</v>
      </c>
      <c r="C410" t="s">
        <v>47037</v>
      </c>
      <c r="D410" t="s">
        <v>47467</v>
      </c>
      <c r="E410">
        <v>633</v>
      </c>
      <c r="F410">
        <v>9</v>
      </c>
      <c r="G410">
        <v>10</v>
      </c>
      <c r="H410">
        <v>2</v>
      </c>
      <c r="I410">
        <v>0</v>
      </c>
      <c r="J410" t="s">
        <v>48273</v>
      </c>
      <c r="K410" s="146" t="s">
        <v>47225</v>
      </c>
      <c r="L410" t="s">
        <v>48274</v>
      </c>
      <c r="M410" t="s">
        <v>48278</v>
      </c>
    </row>
    <row r="411" spans="1:13" x14ac:dyDescent="0.2">
      <c r="A411">
        <v>421</v>
      </c>
      <c r="B411" t="s">
        <v>48272</v>
      </c>
      <c r="C411" t="s">
        <v>47037</v>
      </c>
      <c r="D411" t="s">
        <v>47467</v>
      </c>
      <c r="E411">
        <v>730</v>
      </c>
      <c r="F411">
        <v>9</v>
      </c>
      <c r="G411">
        <v>10</v>
      </c>
      <c r="H411">
        <v>2</v>
      </c>
      <c r="I411">
        <v>0</v>
      </c>
      <c r="J411" t="s">
        <v>48273</v>
      </c>
      <c r="K411" s="146" t="s">
        <v>47225</v>
      </c>
      <c r="L411" t="s">
        <v>48274</v>
      </c>
      <c r="M411" t="s">
        <v>48279</v>
      </c>
    </row>
    <row r="412" spans="1:13" x14ac:dyDescent="0.2">
      <c r="A412">
        <v>422</v>
      </c>
      <c r="B412" t="s">
        <v>48272</v>
      </c>
      <c r="C412" t="s">
        <v>47037</v>
      </c>
      <c r="D412" t="s">
        <v>47721</v>
      </c>
      <c r="E412">
        <v>473</v>
      </c>
      <c r="F412">
        <v>9</v>
      </c>
      <c r="G412">
        <v>10</v>
      </c>
      <c r="H412">
        <v>2</v>
      </c>
      <c r="I412">
        <v>0</v>
      </c>
      <c r="J412" t="s">
        <v>48273</v>
      </c>
      <c r="K412" s="146" t="s">
        <v>47225</v>
      </c>
      <c r="L412" t="s">
        <v>48274</v>
      </c>
      <c r="M412" t="s">
        <v>48280</v>
      </c>
    </row>
    <row r="413" spans="1:13" x14ac:dyDescent="0.2">
      <c r="A413">
        <v>423</v>
      </c>
      <c r="B413" t="s">
        <v>48272</v>
      </c>
      <c r="C413" t="s">
        <v>47037</v>
      </c>
      <c r="D413" t="s">
        <v>47465</v>
      </c>
      <c r="E413">
        <v>457</v>
      </c>
      <c r="F413">
        <v>9</v>
      </c>
      <c r="G413">
        <v>10</v>
      </c>
      <c r="H413">
        <v>2</v>
      </c>
      <c r="I413">
        <v>0</v>
      </c>
      <c r="J413" t="s">
        <v>48273</v>
      </c>
      <c r="K413" s="146" t="s">
        <v>47225</v>
      </c>
      <c r="L413" t="s">
        <v>48274</v>
      </c>
      <c r="M413" t="s">
        <v>48281</v>
      </c>
    </row>
    <row r="414" spans="1:13" x14ac:dyDescent="0.2">
      <c r="A414">
        <v>424</v>
      </c>
      <c r="B414" t="s">
        <v>48272</v>
      </c>
      <c r="C414" t="s">
        <v>47037</v>
      </c>
      <c r="D414" t="s">
        <v>47466</v>
      </c>
      <c r="E414">
        <v>260</v>
      </c>
      <c r="F414">
        <v>9</v>
      </c>
      <c r="G414">
        <v>10</v>
      </c>
      <c r="H414">
        <v>2</v>
      </c>
      <c r="I414">
        <v>0</v>
      </c>
      <c r="J414" t="s">
        <v>48273</v>
      </c>
      <c r="K414" s="146" t="s">
        <v>47225</v>
      </c>
      <c r="L414" t="s">
        <v>48274</v>
      </c>
      <c r="M414" t="s">
        <v>48282</v>
      </c>
    </row>
    <row r="415" spans="1:13" x14ac:dyDescent="0.2">
      <c r="A415">
        <v>425</v>
      </c>
      <c r="B415" t="s">
        <v>48272</v>
      </c>
      <c r="C415" t="s">
        <v>47037</v>
      </c>
      <c r="D415" t="s">
        <v>47833</v>
      </c>
      <c r="E415">
        <v>369</v>
      </c>
      <c r="F415">
        <v>9</v>
      </c>
      <c r="G415">
        <v>10</v>
      </c>
      <c r="H415">
        <v>2</v>
      </c>
      <c r="I415">
        <v>0</v>
      </c>
      <c r="J415" t="s">
        <v>48273</v>
      </c>
      <c r="K415" s="146" t="s">
        <v>47225</v>
      </c>
      <c r="L415" t="s">
        <v>48274</v>
      </c>
      <c r="M415" t="s">
        <v>48283</v>
      </c>
    </row>
    <row r="416" spans="1:13" x14ac:dyDescent="0.2">
      <c r="A416">
        <v>426</v>
      </c>
      <c r="B416" t="s">
        <v>48272</v>
      </c>
      <c r="C416" t="s">
        <v>47037</v>
      </c>
      <c r="D416" t="s">
        <v>47469</v>
      </c>
      <c r="E416">
        <v>60</v>
      </c>
      <c r="F416">
        <v>9</v>
      </c>
      <c r="G416">
        <v>10</v>
      </c>
      <c r="H416">
        <v>2</v>
      </c>
      <c r="I416">
        <v>0</v>
      </c>
      <c r="J416" t="s">
        <v>48273</v>
      </c>
      <c r="K416" s="146" t="s">
        <v>47225</v>
      </c>
      <c r="L416" t="s">
        <v>48274</v>
      </c>
      <c r="M416" t="s">
        <v>48284</v>
      </c>
    </row>
    <row r="417" spans="1:13" x14ac:dyDescent="0.2">
      <c r="A417">
        <v>427</v>
      </c>
      <c r="B417" t="s">
        <v>48272</v>
      </c>
      <c r="C417" t="s">
        <v>47037</v>
      </c>
      <c r="D417" t="s">
        <v>47039</v>
      </c>
      <c r="E417">
        <v>513</v>
      </c>
      <c r="F417">
        <v>9</v>
      </c>
      <c r="G417">
        <v>10</v>
      </c>
      <c r="H417">
        <v>2</v>
      </c>
      <c r="I417">
        <v>0</v>
      </c>
      <c r="J417" t="s">
        <v>48285</v>
      </c>
      <c r="L417" t="s">
        <v>48274</v>
      </c>
      <c r="M417" t="s">
        <v>48286</v>
      </c>
    </row>
    <row r="418" spans="1:13" x14ac:dyDescent="0.2">
      <c r="A418">
        <v>428</v>
      </c>
      <c r="B418" t="s">
        <v>48287</v>
      </c>
      <c r="C418" t="s">
        <v>47037</v>
      </c>
      <c r="D418" t="s">
        <v>47468</v>
      </c>
      <c r="E418">
        <v>909</v>
      </c>
      <c r="F418">
        <v>9</v>
      </c>
      <c r="G418">
        <v>10</v>
      </c>
      <c r="H418">
        <v>2</v>
      </c>
      <c r="I418">
        <v>0</v>
      </c>
      <c r="J418" t="s">
        <v>48288</v>
      </c>
      <c r="K418" s="146" t="s">
        <v>6547</v>
      </c>
      <c r="L418" t="s">
        <v>48289</v>
      </c>
      <c r="M418" t="s">
        <v>48290</v>
      </c>
    </row>
    <row r="419" spans="1:13" x14ac:dyDescent="0.2">
      <c r="A419">
        <v>429</v>
      </c>
      <c r="B419" t="s">
        <v>48287</v>
      </c>
      <c r="C419" t="s">
        <v>47037</v>
      </c>
      <c r="D419" t="s">
        <v>47720</v>
      </c>
      <c r="E419">
        <v>222</v>
      </c>
      <c r="F419">
        <v>9</v>
      </c>
      <c r="G419">
        <v>10</v>
      </c>
      <c r="H419">
        <v>2</v>
      </c>
      <c r="I419">
        <v>0</v>
      </c>
      <c r="J419" t="s">
        <v>48288</v>
      </c>
      <c r="K419" s="146" t="s">
        <v>6547</v>
      </c>
      <c r="L419" t="s">
        <v>48289</v>
      </c>
      <c r="M419" t="s">
        <v>48291</v>
      </c>
    </row>
    <row r="420" spans="1:13" x14ac:dyDescent="0.2">
      <c r="A420">
        <v>430</v>
      </c>
      <c r="B420" t="s">
        <v>48287</v>
      </c>
      <c r="C420" t="s">
        <v>47037</v>
      </c>
      <c r="D420" t="s">
        <v>47467</v>
      </c>
      <c r="E420">
        <v>809</v>
      </c>
      <c r="F420">
        <v>9</v>
      </c>
      <c r="G420">
        <v>10</v>
      </c>
      <c r="H420">
        <v>2</v>
      </c>
      <c r="I420">
        <v>0</v>
      </c>
      <c r="J420" t="s">
        <v>48292</v>
      </c>
      <c r="K420" s="146" t="s">
        <v>6547</v>
      </c>
      <c r="L420" t="s">
        <v>48289</v>
      </c>
      <c r="M420" t="s">
        <v>48293</v>
      </c>
    </row>
    <row r="421" spans="1:13" x14ac:dyDescent="0.2">
      <c r="A421">
        <v>431</v>
      </c>
      <c r="B421" t="s">
        <v>48287</v>
      </c>
      <c r="C421" t="s">
        <v>47037</v>
      </c>
      <c r="D421" t="s">
        <v>47467</v>
      </c>
      <c r="E421">
        <v>394</v>
      </c>
      <c r="F421">
        <v>9</v>
      </c>
      <c r="G421">
        <v>10</v>
      </c>
      <c r="H421">
        <v>2</v>
      </c>
      <c r="I421">
        <v>0</v>
      </c>
      <c r="J421" t="s">
        <v>48294</v>
      </c>
      <c r="K421" s="146" t="s">
        <v>6547</v>
      </c>
      <c r="L421" t="s">
        <v>48289</v>
      </c>
      <c r="M421" t="s">
        <v>48295</v>
      </c>
    </row>
    <row r="422" spans="1:13" x14ac:dyDescent="0.2">
      <c r="A422">
        <v>432</v>
      </c>
      <c r="B422" t="s">
        <v>48287</v>
      </c>
      <c r="C422" t="s">
        <v>47037</v>
      </c>
      <c r="D422" t="s">
        <v>47721</v>
      </c>
      <c r="E422">
        <v>212</v>
      </c>
      <c r="F422">
        <v>9</v>
      </c>
      <c r="G422">
        <v>10</v>
      </c>
      <c r="H422">
        <v>2</v>
      </c>
      <c r="I422">
        <v>0</v>
      </c>
      <c r="J422" t="s">
        <v>48288</v>
      </c>
      <c r="K422" s="146" t="s">
        <v>6547</v>
      </c>
      <c r="L422" t="s">
        <v>48289</v>
      </c>
      <c r="M422" t="s">
        <v>48296</v>
      </c>
    </row>
    <row r="423" spans="1:13" x14ac:dyDescent="0.2">
      <c r="A423">
        <v>433</v>
      </c>
      <c r="B423" t="s">
        <v>48287</v>
      </c>
      <c r="C423" t="s">
        <v>47037</v>
      </c>
      <c r="D423" t="s">
        <v>47465</v>
      </c>
      <c r="E423">
        <v>566</v>
      </c>
      <c r="F423">
        <v>9</v>
      </c>
      <c r="G423">
        <v>10</v>
      </c>
      <c r="H423">
        <v>2</v>
      </c>
      <c r="I423">
        <v>0</v>
      </c>
      <c r="J423" t="s">
        <v>48294</v>
      </c>
      <c r="K423" s="146" t="s">
        <v>6547</v>
      </c>
      <c r="L423" t="s">
        <v>48289</v>
      </c>
      <c r="M423" t="s">
        <v>48297</v>
      </c>
    </row>
    <row r="424" spans="1:13" x14ac:dyDescent="0.2">
      <c r="A424">
        <v>434</v>
      </c>
      <c r="B424" t="s">
        <v>48287</v>
      </c>
      <c r="C424" t="s">
        <v>47037</v>
      </c>
      <c r="D424" t="s">
        <v>47466</v>
      </c>
      <c r="E424">
        <v>521</v>
      </c>
      <c r="F424">
        <v>9</v>
      </c>
      <c r="G424">
        <v>10</v>
      </c>
      <c r="H424">
        <v>2</v>
      </c>
      <c r="I424">
        <v>0</v>
      </c>
      <c r="J424" t="s">
        <v>48292</v>
      </c>
      <c r="K424" s="146" t="s">
        <v>6547</v>
      </c>
      <c r="L424" t="s">
        <v>48289</v>
      </c>
      <c r="M424" t="s">
        <v>48298</v>
      </c>
    </row>
    <row r="425" spans="1:13" x14ac:dyDescent="0.2">
      <c r="A425">
        <v>435</v>
      </c>
      <c r="B425" t="s">
        <v>48287</v>
      </c>
      <c r="C425" t="s">
        <v>47037</v>
      </c>
      <c r="D425" t="s">
        <v>47833</v>
      </c>
      <c r="E425">
        <v>190</v>
      </c>
      <c r="F425">
        <v>9</v>
      </c>
      <c r="G425">
        <v>10</v>
      </c>
      <c r="H425">
        <v>2</v>
      </c>
      <c r="I425">
        <v>0</v>
      </c>
      <c r="J425" t="s">
        <v>48288</v>
      </c>
      <c r="K425" s="146" t="s">
        <v>6547</v>
      </c>
      <c r="L425" t="s">
        <v>48289</v>
      </c>
      <c r="M425" t="s">
        <v>48299</v>
      </c>
    </row>
    <row r="426" spans="1:13" x14ac:dyDescent="0.2">
      <c r="A426">
        <v>437</v>
      </c>
      <c r="B426" t="s">
        <v>48287</v>
      </c>
      <c r="C426" t="s">
        <v>47037</v>
      </c>
      <c r="D426" t="s">
        <v>47039</v>
      </c>
      <c r="E426">
        <v>599</v>
      </c>
      <c r="F426">
        <v>9</v>
      </c>
      <c r="G426">
        <v>10</v>
      </c>
      <c r="H426">
        <v>2</v>
      </c>
      <c r="I426">
        <v>0</v>
      </c>
      <c r="J426" t="s">
        <v>48288</v>
      </c>
      <c r="K426" s="146" t="s">
        <v>6547</v>
      </c>
      <c r="L426" t="s">
        <v>48289</v>
      </c>
      <c r="M426" t="s">
        <v>48300</v>
      </c>
    </row>
    <row r="427" spans="1:13" x14ac:dyDescent="0.2">
      <c r="A427">
        <v>436</v>
      </c>
      <c r="B427" t="s">
        <v>48287</v>
      </c>
      <c r="C427" t="s">
        <v>47037</v>
      </c>
      <c r="D427" t="s">
        <v>47469</v>
      </c>
      <c r="E427">
        <v>427</v>
      </c>
      <c r="F427">
        <v>9</v>
      </c>
      <c r="G427">
        <v>10</v>
      </c>
      <c r="H427">
        <v>2</v>
      </c>
      <c r="I427">
        <v>0</v>
      </c>
      <c r="M427" t="s">
        <v>48301</v>
      </c>
    </row>
    <row r="428" spans="1:13" x14ac:dyDescent="0.2">
      <c r="A428">
        <v>438</v>
      </c>
      <c r="B428" t="s">
        <v>48302</v>
      </c>
      <c r="C428" t="s">
        <v>47037</v>
      </c>
      <c r="D428" t="s">
        <v>47468</v>
      </c>
      <c r="E428">
        <v>48</v>
      </c>
      <c r="F428">
        <v>9</v>
      </c>
      <c r="G428">
        <v>10</v>
      </c>
      <c r="H428">
        <v>2</v>
      </c>
      <c r="I428">
        <v>0</v>
      </c>
      <c r="J428" t="s">
        <v>48303</v>
      </c>
      <c r="K428" s="146" t="s">
        <v>48304</v>
      </c>
      <c r="L428" t="s">
        <v>48305</v>
      </c>
      <c r="M428" t="s">
        <v>48306</v>
      </c>
    </row>
    <row r="429" spans="1:13" x14ac:dyDescent="0.2">
      <c r="A429">
        <v>439</v>
      </c>
      <c r="B429" t="s">
        <v>48302</v>
      </c>
      <c r="C429" t="s">
        <v>47037</v>
      </c>
      <c r="D429" t="s">
        <v>47720</v>
      </c>
      <c r="E429">
        <v>640</v>
      </c>
      <c r="F429">
        <v>9</v>
      </c>
      <c r="G429">
        <v>10</v>
      </c>
      <c r="H429">
        <v>2</v>
      </c>
      <c r="I429">
        <v>0</v>
      </c>
      <c r="J429" t="s">
        <v>48303</v>
      </c>
      <c r="K429" s="146" t="s">
        <v>48304</v>
      </c>
      <c r="L429" t="s">
        <v>48305</v>
      </c>
      <c r="M429" t="s">
        <v>48307</v>
      </c>
    </row>
    <row r="430" spans="1:13" x14ac:dyDescent="0.2">
      <c r="A430">
        <v>440</v>
      </c>
      <c r="B430" t="s">
        <v>48302</v>
      </c>
      <c r="C430" t="s">
        <v>47037</v>
      </c>
      <c r="D430" t="s">
        <v>47467</v>
      </c>
      <c r="E430">
        <v>201</v>
      </c>
      <c r="F430">
        <v>9</v>
      </c>
      <c r="G430">
        <v>10</v>
      </c>
      <c r="H430">
        <v>2</v>
      </c>
      <c r="I430">
        <v>0</v>
      </c>
      <c r="J430" t="s">
        <v>48303</v>
      </c>
      <c r="K430" s="146" t="s">
        <v>48304</v>
      </c>
      <c r="L430" t="s">
        <v>48305</v>
      </c>
      <c r="M430" t="s">
        <v>48308</v>
      </c>
    </row>
    <row r="431" spans="1:13" x14ac:dyDescent="0.2">
      <c r="A431">
        <v>441</v>
      </c>
      <c r="B431" t="s">
        <v>48302</v>
      </c>
      <c r="C431" t="s">
        <v>47037</v>
      </c>
      <c r="D431" t="s">
        <v>47721</v>
      </c>
      <c r="E431">
        <v>301</v>
      </c>
      <c r="F431">
        <v>9</v>
      </c>
      <c r="G431">
        <v>10</v>
      </c>
      <c r="H431">
        <v>2</v>
      </c>
      <c r="I431">
        <v>0</v>
      </c>
      <c r="J431" t="s">
        <v>48303</v>
      </c>
      <c r="K431" s="146" t="s">
        <v>48304</v>
      </c>
      <c r="L431" t="s">
        <v>48305</v>
      </c>
      <c r="M431" t="s">
        <v>48309</v>
      </c>
    </row>
    <row r="432" spans="1:13" x14ac:dyDescent="0.2">
      <c r="A432">
        <v>442</v>
      </c>
      <c r="B432" t="s">
        <v>48302</v>
      </c>
      <c r="C432" t="s">
        <v>47037</v>
      </c>
      <c r="D432" t="s">
        <v>47465</v>
      </c>
      <c r="E432">
        <v>16</v>
      </c>
      <c r="F432">
        <v>9</v>
      </c>
      <c r="G432">
        <v>10</v>
      </c>
      <c r="H432">
        <v>2</v>
      </c>
      <c r="I432">
        <v>0</v>
      </c>
      <c r="J432" t="s">
        <v>48303</v>
      </c>
      <c r="K432" s="146" t="s">
        <v>48304</v>
      </c>
      <c r="L432" t="s">
        <v>48305</v>
      </c>
      <c r="M432" t="s">
        <v>48310</v>
      </c>
    </row>
    <row r="433" spans="1:13" x14ac:dyDescent="0.2">
      <c r="A433">
        <v>443</v>
      </c>
      <c r="B433" t="s">
        <v>48302</v>
      </c>
      <c r="C433" t="s">
        <v>47037</v>
      </c>
      <c r="D433" t="s">
        <v>47466</v>
      </c>
      <c r="E433">
        <v>389</v>
      </c>
      <c r="F433">
        <v>9</v>
      </c>
      <c r="G433">
        <v>10</v>
      </c>
      <c r="H433">
        <v>2</v>
      </c>
      <c r="I433">
        <v>0</v>
      </c>
      <c r="J433" t="s">
        <v>48303</v>
      </c>
      <c r="K433" s="146" t="s">
        <v>48304</v>
      </c>
      <c r="L433" t="s">
        <v>48305</v>
      </c>
      <c r="M433" t="s">
        <v>48311</v>
      </c>
    </row>
    <row r="434" spans="1:13" x14ac:dyDescent="0.2">
      <c r="A434">
        <v>444</v>
      </c>
      <c r="B434" t="s">
        <v>48302</v>
      </c>
      <c r="C434" t="s">
        <v>47037</v>
      </c>
      <c r="D434" t="s">
        <v>47833</v>
      </c>
      <c r="E434">
        <v>360</v>
      </c>
      <c r="F434">
        <v>9</v>
      </c>
      <c r="G434">
        <v>10</v>
      </c>
      <c r="H434">
        <v>2</v>
      </c>
      <c r="I434">
        <v>0</v>
      </c>
      <c r="J434" t="s">
        <v>48303</v>
      </c>
      <c r="K434" s="146" t="s">
        <v>48304</v>
      </c>
      <c r="L434" t="s">
        <v>48305</v>
      </c>
      <c r="M434" t="s">
        <v>48312</v>
      </c>
    </row>
    <row r="435" spans="1:13" x14ac:dyDescent="0.2">
      <c r="A435">
        <v>445</v>
      </c>
      <c r="B435" t="s">
        <v>48302</v>
      </c>
      <c r="C435" t="s">
        <v>47037</v>
      </c>
      <c r="D435" t="s">
        <v>47469</v>
      </c>
      <c r="E435">
        <v>298</v>
      </c>
      <c r="F435">
        <v>9</v>
      </c>
      <c r="G435">
        <v>10</v>
      </c>
      <c r="H435">
        <v>2</v>
      </c>
      <c r="I435">
        <v>0</v>
      </c>
      <c r="J435" t="s">
        <v>48303</v>
      </c>
      <c r="K435" s="146" t="s">
        <v>48304</v>
      </c>
      <c r="L435" t="s">
        <v>48305</v>
      </c>
      <c r="M435" t="s">
        <v>48313</v>
      </c>
    </row>
    <row r="436" spans="1:13" x14ac:dyDescent="0.2">
      <c r="A436">
        <v>446</v>
      </c>
      <c r="B436" t="s">
        <v>48302</v>
      </c>
      <c r="C436" t="s">
        <v>47037</v>
      </c>
      <c r="D436" t="s">
        <v>47469</v>
      </c>
      <c r="E436">
        <v>386</v>
      </c>
      <c r="F436">
        <v>9</v>
      </c>
      <c r="G436">
        <v>10</v>
      </c>
      <c r="H436">
        <v>2</v>
      </c>
      <c r="I436">
        <v>0</v>
      </c>
      <c r="J436" t="s">
        <v>48314</v>
      </c>
      <c r="K436" s="146" t="s">
        <v>48304</v>
      </c>
      <c r="L436" t="s">
        <v>48315</v>
      </c>
      <c r="M436" t="s">
        <v>48316</v>
      </c>
    </row>
    <row r="437" spans="1:13" x14ac:dyDescent="0.2">
      <c r="A437">
        <v>447</v>
      </c>
      <c r="B437" t="s">
        <v>48302</v>
      </c>
      <c r="C437" t="s">
        <v>47037</v>
      </c>
      <c r="D437" t="s">
        <v>47039</v>
      </c>
      <c r="E437">
        <v>80</v>
      </c>
      <c r="F437">
        <v>9</v>
      </c>
      <c r="G437">
        <v>10</v>
      </c>
      <c r="H437">
        <v>2</v>
      </c>
      <c r="I437">
        <v>0</v>
      </c>
      <c r="J437" t="s">
        <v>48303</v>
      </c>
      <c r="K437" s="146" t="s">
        <v>48304</v>
      </c>
      <c r="L437" t="s">
        <v>48305</v>
      </c>
      <c r="M437" t="s">
        <v>48317</v>
      </c>
    </row>
    <row r="438" spans="1:13" x14ac:dyDescent="0.2">
      <c r="A438">
        <v>448</v>
      </c>
      <c r="B438" t="s">
        <v>48318</v>
      </c>
      <c r="C438" t="s">
        <v>47037</v>
      </c>
      <c r="D438" t="s">
        <v>47468</v>
      </c>
      <c r="E438">
        <v>821</v>
      </c>
      <c r="F438">
        <v>8</v>
      </c>
      <c r="G438">
        <v>10</v>
      </c>
      <c r="H438">
        <v>3</v>
      </c>
      <c r="I438">
        <v>0</v>
      </c>
      <c r="J438" t="s">
        <v>48319</v>
      </c>
      <c r="K438" s="146" t="s">
        <v>47050</v>
      </c>
      <c r="L438" t="s">
        <v>48320</v>
      </c>
      <c r="M438" t="s">
        <v>48321</v>
      </c>
    </row>
    <row r="439" spans="1:13" x14ac:dyDescent="0.2">
      <c r="A439">
        <v>449</v>
      </c>
      <c r="B439" t="s">
        <v>48318</v>
      </c>
      <c r="C439" t="s">
        <v>47037</v>
      </c>
      <c r="D439" t="s">
        <v>47720</v>
      </c>
      <c r="E439">
        <v>194</v>
      </c>
      <c r="F439">
        <v>8</v>
      </c>
      <c r="G439">
        <v>10</v>
      </c>
      <c r="H439">
        <v>3</v>
      </c>
      <c r="I439">
        <v>0</v>
      </c>
      <c r="J439" t="s">
        <v>48322</v>
      </c>
      <c r="K439" s="146" t="s">
        <v>47050</v>
      </c>
      <c r="L439" t="s">
        <v>48320</v>
      </c>
      <c r="M439" t="s">
        <v>48323</v>
      </c>
    </row>
    <row r="440" spans="1:13" x14ac:dyDescent="0.2">
      <c r="A440">
        <v>450</v>
      </c>
      <c r="B440" t="s">
        <v>48318</v>
      </c>
      <c r="C440" t="s">
        <v>47037</v>
      </c>
      <c r="D440" t="s">
        <v>47467</v>
      </c>
      <c r="E440">
        <v>974</v>
      </c>
      <c r="F440">
        <v>8</v>
      </c>
      <c r="G440">
        <v>10</v>
      </c>
      <c r="H440">
        <v>3</v>
      </c>
      <c r="I440">
        <v>0</v>
      </c>
      <c r="J440" t="s">
        <v>48319</v>
      </c>
      <c r="K440" s="146" t="s">
        <v>47050</v>
      </c>
      <c r="L440" t="s">
        <v>48320</v>
      </c>
      <c r="M440" t="s">
        <v>48324</v>
      </c>
    </row>
    <row r="441" spans="1:13" x14ac:dyDescent="0.2">
      <c r="A441">
        <v>451</v>
      </c>
      <c r="B441" t="s">
        <v>48318</v>
      </c>
      <c r="C441" t="s">
        <v>47037</v>
      </c>
      <c r="D441" t="s">
        <v>47467</v>
      </c>
      <c r="E441">
        <v>456</v>
      </c>
      <c r="F441">
        <v>8</v>
      </c>
      <c r="G441">
        <v>10</v>
      </c>
      <c r="H441">
        <v>3</v>
      </c>
      <c r="I441">
        <v>0</v>
      </c>
      <c r="J441" t="s">
        <v>48325</v>
      </c>
      <c r="K441" s="146" t="s">
        <v>47050</v>
      </c>
      <c r="L441" t="s">
        <v>48320</v>
      </c>
      <c r="M441" t="s">
        <v>48326</v>
      </c>
    </row>
    <row r="442" spans="1:13" x14ac:dyDescent="0.2">
      <c r="A442">
        <v>452</v>
      </c>
      <c r="B442" t="s">
        <v>48318</v>
      </c>
      <c r="C442" t="s">
        <v>47037</v>
      </c>
      <c r="D442" t="s">
        <v>47467</v>
      </c>
      <c r="E442">
        <v>694</v>
      </c>
      <c r="F442">
        <v>8</v>
      </c>
      <c r="G442">
        <v>10</v>
      </c>
      <c r="H442">
        <v>3</v>
      </c>
      <c r="I442">
        <v>0</v>
      </c>
      <c r="J442" t="s">
        <v>48319</v>
      </c>
      <c r="K442" s="146" t="s">
        <v>47050</v>
      </c>
      <c r="L442" t="s">
        <v>48320</v>
      </c>
      <c r="M442" t="s">
        <v>48327</v>
      </c>
    </row>
    <row r="443" spans="1:13" x14ac:dyDescent="0.2">
      <c r="A443">
        <v>453</v>
      </c>
      <c r="B443" t="s">
        <v>48318</v>
      </c>
      <c r="C443" t="s">
        <v>47037</v>
      </c>
      <c r="D443" t="s">
        <v>47721</v>
      </c>
      <c r="E443">
        <v>6</v>
      </c>
      <c r="F443">
        <v>8</v>
      </c>
      <c r="G443">
        <v>10</v>
      </c>
      <c r="H443">
        <v>3</v>
      </c>
      <c r="I443">
        <v>0</v>
      </c>
      <c r="J443" t="s">
        <v>48328</v>
      </c>
      <c r="K443" s="146" t="s">
        <v>47050</v>
      </c>
      <c r="L443" t="s">
        <v>48320</v>
      </c>
      <c r="M443" t="s">
        <v>48329</v>
      </c>
    </row>
    <row r="444" spans="1:13" x14ac:dyDescent="0.2">
      <c r="A444">
        <v>454</v>
      </c>
      <c r="B444" t="s">
        <v>48318</v>
      </c>
      <c r="C444" t="s">
        <v>47037</v>
      </c>
      <c r="D444" t="s">
        <v>47466</v>
      </c>
      <c r="E444">
        <v>689</v>
      </c>
      <c r="F444">
        <v>8</v>
      </c>
      <c r="G444">
        <v>10</v>
      </c>
      <c r="H444">
        <v>3</v>
      </c>
      <c r="I444">
        <v>0</v>
      </c>
      <c r="J444" t="s">
        <v>48328</v>
      </c>
      <c r="K444" s="146" t="s">
        <v>47050</v>
      </c>
      <c r="L444" t="s">
        <v>48320</v>
      </c>
      <c r="M444" t="s">
        <v>48330</v>
      </c>
    </row>
    <row r="445" spans="1:13" x14ac:dyDescent="0.2">
      <c r="A445">
        <v>455</v>
      </c>
      <c r="B445" t="s">
        <v>48318</v>
      </c>
      <c r="C445" t="s">
        <v>47037</v>
      </c>
      <c r="D445" t="s">
        <v>47833</v>
      </c>
      <c r="E445">
        <v>422</v>
      </c>
      <c r="F445">
        <v>8</v>
      </c>
      <c r="G445">
        <v>10</v>
      </c>
      <c r="H445">
        <v>3</v>
      </c>
      <c r="I445">
        <v>0</v>
      </c>
      <c r="J445" t="s">
        <v>48328</v>
      </c>
      <c r="K445" s="146" t="s">
        <v>47050</v>
      </c>
      <c r="L445" t="s">
        <v>48320</v>
      </c>
      <c r="M445" t="s">
        <v>48331</v>
      </c>
    </row>
    <row r="446" spans="1:13" x14ac:dyDescent="0.2">
      <c r="A446">
        <v>456</v>
      </c>
      <c r="B446" t="s">
        <v>48318</v>
      </c>
      <c r="C446" t="s">
        <v>47037</v>
      </c>
      <c r="D446" t="s">
        <v>47469</v>
      </c>
      <c r="E446">
        <v>56</v>
      </c>
      <c r="F446">
        <v>8</v>
      </c>
      <c r="G446">
        <v>10</v>
      </c>
      <c r="H446">
        <v>3</v>
      </c>
      <c r="I446">
        <v>0</v>
      </c>
      <c r="J446" t="s">
        <v>48328</v>
      </c>
      <c r="K446" s="146" t="s">
        <v>47050</v>
      </c>
      <c r="L446" t="s">
        <v>48320</v>
      </c>
      <c r="M446" t="e">
        <f>-----MRIIGIDPGTGILGFGVIDCENHH--HPTIVDAGVIATPSHTRLKARLLDIYNSLDEIITGTKPDVMSIEKLFFARNITTAISVAEARGVVILVAAQHDLPVFEYTPLQIKQTLTGYGRADKRQIQQMVKLHLKIPHVIKPDDAADALAAAITHRLMTRDGLTQEKDLQL</f>
        <v>#NAME?</v>
      </c>
    </row>
    <row r="447" spans="1:13" x14ac:dyDescent="0.2">
      <c r="A447">
        <v>457</v>
      </c>
      <c r="B447" t="s">
        <v>48318</v>
      </c>
      <c r="C447" t="s">
        <v>47037</v>
      </c>
      <c r="D447" t="s">
        <v>47039</v>
      </c>
      <c r="E447">
        <v>581</v>
      </c>
      <c r="F447">
        <v>8</v>
      </c>
      <c r="G447">
        <v>10</v>
      </c>
      <c r="H447">
        <v>3</v>
      </c>
      <c r="I447">
        <v>0</v>
      </c>
      <c r="J447" t="s">
        <v>48328</v>
      </c>
      <c r="K447" s="146" t="s">
        <v>47050</v>
      </c>
      <c r="L447" t="s">
        <v>48320</v>
      </c>
      <c r="M447" t="s">
        <v>48332</v>
      </c>
    </row>
    <row r="448" spans="1:13" x14ac:dyDescent="0.2">
      <c r="A448">
        <v>458</v>
      </c>
      <c r="B448" t="s">
        <v>48333</v>
      </c>
      <c r="C448" t="s">
        <v>47037</v>
      </c>
      <c r="D448" t="s">
        <v>47468</v>
      </c>
      <c r="E448">
        <v>854</v>
      </c>
      <c r="F448">
        <v>9</v>
      </c>
      <c r="G448">
        <v>10</v>
      </c>
      <c r="H448">
        <v>2</v>
      </c>
      <c r="I448">
        <v>0</v>
      </c>
      <c r="J448" t="s">
        <v>48334</v>
      </c>
      <c r="K448" s="146" t="s">
        <v>47050</v>
      </c>
      <c r="L448" t="s">
        <v>48335</v>
      </c>
      <c r="M448" t="s">
        <v>48336</v>
      </c>
    </row>
    <row r="449" spans="1:13" x14ac:dyDescent="0.2">
      <c r="A449">
        <v>459</v>
      </c>
      <c r="B449" t="s">
        <v>48333</v>
      </c>
      <c r="C449" t="s">
        <v>47037</v>
      </c>
      <c r="D449" t="s">
        <v>47720</v>
      </c>
      <c r="E449">
        <v>191</v>
      </c>
      <c r="F449">
        <v>9</v>
      </c>
      <c r="G449">
        <v>10</v>
      </c>
      <c r="H449">
        <v>2</v>
      </c>
      <c r="I449">
        <v>0</v>
      </c>
      <c r="J449" t="s">
        <v>48334</v>
      </c>
      <c r="K449" s="146" t="s">
        <v>47050</v>
      </c>
      <c r="L449" t="s">
        <v>48335</v>
      </c>
      <c r="M449" t="s">
        <v>48337</v>
      </c>
    </row>
    <row r="450" spans="1:13" x14ac:dyDescent="0.2">
      <c r="A450">
        <v>460</v>
      </c>
      <c r="B450" t="s">
        <v>48333</v>
      </c>
      <c r="C450" t="s">
        <v>47037</v>
      </c>
      <c r="D450" t="s">
        <v>47467</v>
      </c>
      <c r="E450">
        <v>931</v>
      </c>
      <c r="F450">
        <v>9</v>
      </c>
      <c r="G450">
        <v>10</v>
      </c>
      <c r="H450">
        <v>2</v>
      </c>
      <c r="I450">
        <v>0</v>
      </c>
      <c r="J450" t="s">
        <v>48334</v>
      </c>
      <c r="K450" s="146" t="s">
        <v>47050</v>
      </c>
      <c r="L450" t="s">
        <v>48335</v>
      </c>
      <c r="M450" t="s">
        <v>48338</v>
      </c>
    </row>
    <row r="451" spans="1:13" x14ac:dyDescent="0.2">
      <c r="A451">
        <v>461</v>
      </c>
      <c r="B451" t="s">
        <v>48333</v>
      </c>
      <c r="C451" t="s">
        <v>47037</v>
      </c>
      <c r="D451" t="s">
        <v>47467</v>
      </c>
      <c r="E451">
        <v>452</v>
      </c>
      <c r="F451">
        <v>9</v>
      </c>
      <c r="G451">
        <v>10</v>
      </c>
      <c r="H451">
        <v>2</v>
      </c>
      <c r="I451">
        <v>0</v>
      </c>
      <c r="J451" t="s">
        <v>48334</v>
      </c>
      <c r="K451" s="146" t="s">
        <v>47050</v>
      </c>
      <c r="L451" t="s">
        <v>48335</v>
      </c>
      <c r="M451" t="s">
        <v>48339</v>
      </c>
    </row>
    <row r="452" spans="1:13" x14ac:dyDescent="0.2">
      <c r="A452">
        <v>462</v>
      </c>
      <c r="B452" t="s">
        <v>48333</v>
      </c>
      <c r="C452" t="s">
        <v>47037</v>
      </c>
      <c r="D452" t="s">
        <v>47721</v>
      </c>
      <c r="E452">
        <v>4</v>
      </c>
      <c r="F452">
        <v>9</v>
      </c>
      <c r="G452">
        <v>10</v>
      </c>
      <c r="H452">
        <v>2</v>
      </c>
      <c r="I452">
        <v>0</v>
      </c>
      <c r="J452" t="s">
        <v>48334</v>
      </c>
      <c r="K452" s="146" t="s">
        <v>47050</v>
      </c>
      <c r="L452" t="s">
        <v>48335</v>
      </c>
      <c r="M452" t="s">
        <v>48340</v>
      </c>
    </row>
    <row r="453" spans="1:13" x14ac:dyDescent="0.2">
      <c r="A453">
        <v>463</v>
      </c>
      <c r="B453" t="s">
        <v>48333</v>
      </c>
      <c r="C453" t="s">
        <v>47037</v>
      </c>
      <c r="D453" t="s">
        <v>47465</v>
      </c>
      <c r="E453">
        <v>564</v>
      </c>
      <c r="F453">
        <v>9</v>
      </c>
      <c r="G453">
        <v>10</v>
      </c>
      <c r="H453">
        <v>2</v>
      </c>
      <c r="I453">
        <v>0</v>
      </c>
      <c r="J453" t="s">
        <v>48341</v>
      </c>
      <c r="K453" s="146" t="s">
        <v>47050</v>
      </c>
      <c r="L453" t="s">
        <v>48335</v>
      </c>
      <c r="M453" t="s">
        <v>48342</v>
      </c>
    </row>
    <row r="454" spans="1:13" x14ac:dyDescent="0.2">
      <c r="A454">
        <v>464</v>
      </c>
      <c r="B454" t="s">
        <v>48333</v>
      </c>
      <c r="C454" t="s">
        <v>47037</v>
      </c>
      <c r="D454" t="s">
        <v>47466</v>
      </c>
      <c r="E454">
        <v>692</v>
      </c>
      <c r="F454">
        <v>9</v>
      </c>
      <c r="G454">
        <v>10</v>
      </c>
      <c r="H454">
        <v>2</v>
      </c>
      <c r="I454">
        <v>0</v>
      </c>
      <c r="J454" t="s">
        <v>48334</v>
      </c>
      <c r="K454" s="146" t="s">
        <v>47050</v>
      </c>
      <c r="L454" t="s">
        <v>48335</v>
      </c>
      <c r="M454" t="s">
        <v>48343</v>
      </c>
    </row>
    <row r="455" spans="1:13" x14ac:dyDescent="0.2">
      <c r="A455">
        <v>465</v>
      </c>
      <c r="B455" t="s">
        <v>48333</v>
      </c>
      <c r="C455" t="s">
        <v>47037</v>
      </c>
      <c r="D455" t="s">
        <v>47833</v>
      </c>
      <c r="E455">
        <v>657</v>
      </c>
      <c r="F455">
        <v>9</v>
      </c>
      <c r="G455">
        <v>10</v>
      </c>
      <c r="H455">
        <v>2</v>
      </c>
      <c r="I455">
        <v>0</v>
      </c>
      <c r="J455" t="s">
        <v>48334</v>
      </c>
      <c r="K455" s="146" t="s">
        <v>47050</v>
      </c>
      <c r="L455" t="s">
        <v>48335</v>
      </c>
      <c r="M455" t="s">
        <v>48344</v>
      </c>
    </row>
    <row r="456" spans="1:13" x14ac:dyDescent="0.2">
      <c r="A456">
        <v>466</v>
      </c>
      <c r="B456" t="s">
        <v>48333</v>
      </c>
      <c r="C456" t="s">
        <v>47037</v>
      </c>
      <c r="D456" t="s">
        <v>47469</v>
      </c>
      <c r="E456">
        <v>58</v>
      </c>
      <c r="F456">
        <v>9</v>
      </c>
      <c r="G456">
        <v>10</v>
      </c>
      <c r="H456">
        <v>2</v>
      </c>
      <c r="I456">
        <v>0</v>
      </c>
      <c r="J456" t="s">
        <v>48341</v>
      </c>
      <c r="K456" s="146" t="s">
        <v>47050</v>
      </c>
      <c r="L456" t="s">
        <v>48335</v>
      </c>
      <c r="M456" t="s">
        <v>48345</v>
      </c>
    </row>
    <row r="457" spans="1:13" x14ac:dyDescent="0.2">
      <c r="A457">
        <v>467</v>
      </c>
      <c r="B457" t="s">
        <v>48333</v>
      </c>
      <c r="C457" t="s">
        <v>47037</v>
      </c>
      <c r="D457" t="s">
        <v>47039</v>
      </c>
      <c r="E457">
        <v>578</v>
      </c>
      <c r="F457">
        <v>9</v>
      </c>
      <c r="G457">
        <v>10</v>
      </c>
      <c r="H457">
        <v>2</v>
      </c>
      <c r="I457">
        <v>0</v>
      </c>
      <c r="J457" t="s">
        <v>48334</v>
      </c>
      <c r="K457" s="146" t="s">
        <v>47050</v>
      </c>
      <c r="L457" t="s">
        <v>48335</v>
      </c>
      <c r="M457" t="s">
        <v>48346</v>
      </c>
    </row>
    <row r="458" spans="1:13" x14ac:dyDescent="0.2">
      <c r="A458">
        <v>468</v>
      </c>
      <c r="B458" t="s">
        <v>48347</v>
      </c>
      <c r="C458" t="s">
        <v>47037</v>
      </c>
      <c r="D458" t="s">
        <v>47468</v>
      </c>
      <c r="E458">
        <v>146</v>
      </c>
      <c r="F458">
        <v>8</v>
      </c>
      <c r="G458">
        <v>10</v>
      </c>
      <c r="H458">
        <v>2</v>
      </c>
      <c r="I458">
        <v>0</v>
      </c>
      <c r="J458" t="s">
        <v>48348</v>
      </c>
      <c r="K458" s="146" t="s">
        <v>47048</v>
      </c>
      <c r="L458" t="s">
        <v>48349</v>
      </c>
      <c r="M458" t="e">
        <f>--------------MPPNNLPPNQAPMPA------PMPPAIAG------SGQ---NIAAPGDPAGNPGAPSSTDPKKSKGKEQP-KATSTQNSLIFSELRDSMVVMNDGSFRAIVACKSINFDLMSSRERDGVELSYQDFLNALYFPIQIFIRSQRVDIGPYLDKLDALRRDQDNMLLGVLMDDYINFIDVLSQEANIMDKSFFVVIPYFPTGDVTNIVQQS--KGIFSILF-GSKKENVTKIDTQTYAKAKEEIKNRVDSVIGGLMRVGVYSIQLNTKQLGELYYNIYNPDTAVREPLDDFG--DVASLYVRK-------------------------------GEGNNPYT----------HEEIR</f>
        <v>#NAME?</v>
      </c>
    </row>
    <row r="459" spans="1:13" x14ac:dyDescent="0.2">
      <c r="A459">
        <v>469</v>
      </c>
      <c r="B459" t="s">
        <v>48347</v>
      </c>
      <c r="C459" t="s">
        <v>47037</v>
      </c>
      <c r="D459" t="s">
        <v>47720</v>
      </c>
      <c r="E459">
        <v>715</v>
      </c>
      <c r="F459">
        <v>8</v>
      </c>
      <c r="G459">
        <v>10</v>
      </c>
      <c r="H459">
        <v>2</v>
      </c>
      <c r="I459">
        <v>0</v>
      </c>
      <c r="J459" t="s">
        <v>48348</v>
      </c>
      <c r="K459" s="146" t="s">
        <v>47048</v>
      </c>
      <c r="L459" t="s">
        <v>48349</v>
      </c>
      <c r="M459" t="s">
        <v>48350</v>
      </c>
    </row>
    <row r="460" spans="1:13" x14ac:dyDescent="0.2">
      <c r="A460">
        <v>470</v>
      </c>
      <c r="B460" t="s">
        <v>48347</v>
      </c>
      <c r="C460" t="s">
        <v>47037</v>
      </c>
      <c r="D460" t="s">
        <v>47720</v>
      </c>
      <c r="E460">
        <v>760</v>
      </c>
      <c r="F460">
        <v>8</v>
      </c>
      <c r="G460">
        <v>10</v>
      </c>
      <c r="H460">
        <v>2</v>
      </c>
      <c r="I460">
        <v>0</v>
      </c>
      <c r="J460" t="s">
        <v>48348</v>
      </c>
      <c r="K460" s="146" t="s">
        <v>47048</v>
      </c>
      <c r="L460" t="s">
        <v>48349</v>
      </c>
      <c r="M460" t="e">
        <f>--------------MP--------------------------------NQPQ-----PNARGGVSIPQTVKPKHP------------NSTQNALRFSELRDDMVIMSDGSFRAVVAAHSINFDLVSAKERESIEYAYQDFINALNFPIQIYIRSERVDIGPYLNKLSQVRQRQDNMLLGVLMDDYIRFINAISKEANIMDKSFFVIIPYDASEGKQRIGDSSSNKGLIAKMFSSNDTHIYVKIPADQYAKAKSELNNRVTAVIGGLRQTGVKSVRLNTKELGELYYNVYNPDTALRQPIGDFR--QYLGDVVQK-------------------------------GQGEAKLNLVG---TMYDEQRPE</f>
        <v>#NAME?</v>
      </c>
    </row>
    <row r="461" spans="1:13" x14ac:dyDescent="0.2">
      <c r="A461">
        <v>472</v>
      </c>
      <c r="B461" t="s">
        <v>48347</v>
      </c>
      <c r="C461" t="s">
        <v>47037</v>
      </c>
      <c r="D461" t="s">
        <v>47467</v>
      </c>
      <c r="E461">
        <v>159</v>
      </c>
      <c r="F461">
        <v>8</v>
      </c>
      <c r="G461">
        <v>10</v>
      </c>
      <c r="H461">
        <v>2</v>
      </c>
      <c r="I461">
        <v>0</v>
      </c>
      <c r="J461" t="s">
        <v>48348</v>
      </c>
      <c r="K461" s="146" t="s">
        <v>47048</v>
      </c>
      <c r="L461" t="s">
        <v>48349</v>
      </c>
      <c r="M461" t="s">
        <v>48351</v>
      </c>
    </row>
    <row r="462" spans="1:13" x14ac:dyDescent="0.2">
      <c r="A462">
        <v>473</v>
      </c>
      <c r="B462" t="s">
        <v>48347</v>
      </c>
      <c r="C462" t="s">
        <v>47037</v>
      </c>
      <c r="D462" t="s">
        <v>47465</v>
      </c>
      <c r="E462">
        <v>255</v>
      </c>
      <c r="F462">
        <v>8</v>
      </c>
      <c r="G462">
        <v>10</v>
      </c>
      <c r="H462">
        <v>2</v>
      </c>
      <c r="I462">
        <v>0</v>
      </c>
      <c r="J462" t="s">
        <v>48348</v>
      </c>
      <c r="K462" s="146" t="s">
        <v>47048</v>
      </c>
      <c r="L462" t="s">
        <v>48349</v>
      </c>
      <c r="M462" t="e">
        <f>--------------MNQNNFNQNQTNPQM--------NQGTMPGYPQANNPQMMNPQTMGSMSQFIPQSPQAAAAAPRQIVDPS----STQSTLLFSELRDGLIIMKDGSFRAVVACKSINFDLMSEPEREGVEYSYKGFINSLNFTTQILIRSQRIDIAPYIEKLTEIRKNNDNMLLGVLMDDYINFIDLLSQEANIMDKSFFIVVPYFINNDLEKASTQT--KNIFSSFFGGNDTNLITKIDRNTYDKATAEIDKRVETIVSGLFSIGVNAVRLNTKELSELFYNFNNPDTAVREPFIDFN--KIGTIYTKKTPSPYDQNPRPNPEAPRQFNPVMNQAPMQTPGQTQNPTQAPAQNPTNYPGNQPR</f>
        <v>#NAME?</v>
      </c>
    </row>
    <row r="463" spans="1:13" x14ac:dyDescent="0.2">
      <c r="A463">
        <v>475</v>
      </c>
      <c r="B463" t="s">
        <v>48347</v>
      </c>
      <c r="C463" t="s">
        <v>47037</v>
      </c>
      <c r="D463" t="s">
        <v>47833</v>
      </c>
      <c r="E463">
        <v>480</v>
      </c>
      <c r="F463">
        <v>8</v>
      </c>
      <c r="G463">
        <v>10</v>
      </c>
      <c r="H463">
        <v>2</v>
      </c>
      <c r="I463">
        <v>0</v>
      </c>
      <c r="J463" t="s">
        <v>48348</v>
      </c>
      <c r="K463" s="146" t="s">
        <v>47048</v>
      </c>
      <c r="L463" t="s">
        <v>48349</v>
      </c>
      <c r="M463" t="e">
        <f>--------------MQPEL--QNQQPYQP------PAPQQINAAIPDGNTPQ---QQPIGSGQQPVDQT-SKTQSPKDKKKNGA---ISTQNTLLFSEMRDNMIIMSDGSFRAVVECQSINFDLMSAREREGVEFSYQNFINSLYFPVQILIRSRRVDIGPYLDRLAEIRRNQDNMLLNVLMDDYMDFIDVLAQEANIMDKSFYVVVPYYQKGDESVTKQQA--KGLFNSFFSGKKETSVTKIDQVTYTKAKDEIKNRLDSVMSGMFQMGVKSRQLNTRELGELLYTSYNPDTSSRESLASIDPSDLTTTYITK-------------------------------GQGPPPA-----------GRGLL</f>
        <v>#NAME?</v>
      </c>
    </row>
    <row r="464" spans="1:13" x14ac:dyDescent="0.2">
      <c r="A464">
        <v>476</v>
      </c>
      <c r="B464" t="s">
        <v>48347</v>
      </c>
      <c r="C464" t="s">
        <v>47037</v>
      </c>
      <c r="D464" t="s">
        <v>47469</v>
      </c>
      <c r="E464">
        <v>96</v>
      </c>
      <c r="F464">
        <v>8</v>
      </c>
      <c r="G464">
        <v>10</v>
      </c>
      <c r="H464">
        <v>2</v>
      </c>
      <c r="I464">
        <v>0</v>
      </c>
      <c r="J464" t="s">
        <v>48348</v>
      </c>
      <c r="K464" s="146" t="s">
        <v>47048</v>
      </c>
      <c r="L464" t="s">
        <v>48349</v>
      </c>
      <c r="M464" t="e">
        <f>------------------------------------MPPAIAG------SGQ---NIAAPGDPAGNPGAPSSTDPKKSKGKEQP-KATSTQNSLIFSELRDSMVVMNDGSFRAIVACKSINFDLMSSRERDGVELSYQDFLNALYFPIQIFIRSQRVDIGPYLDKLDALRRDQDNMLLGVLMDDYINFIDVLSQEANIMDKSFFVVIPYFPTGDVTNIVQQS--KGIFSILF-GSKKENVTKIDTQTYAKAKEEIKNRVDSVIGGLMRVGVYSIQLNTKQLGELYYNIYNPDTAVREPLDDFG--DVASLYVRK-------------------------------GEGNNPYT----------HEEIR</f>
        <v>#NAME?</v>
      </c>
    </row>
    <row r="465" spans="1:13" x14ac:dyDescent="0.2">
      <c r="A465">
        <v>471</v>
      </c>
      <c r="B465" t="s">
        <v>48347</v>
      </c>
      <c r="C465" t="s">
        <v>47037</v>
      </c>
      <c r="D465" t="s">
        <v>47467</v>
      </c>
      <c r="E465">
        <v>228</v>
      </c>
      <c r="F465">
        <v>8</v>
      </c>
      <c r="G465">
        <v>10</v>
      </c>
      <c r="H465">
        <v>2</v>
      </c>
      <c r="I465">
        <v>0</v>
      </c>
      <c r="M465" t="s">
        <v>48352</v>
      </c>
    </row>
    <row r="466" spans="1:13" x14ac:dyDescent="0.2">
      <c r="A466">
        <v>474</v>
      </c>
      <c r="B466" t="s">
        <v>48347</v>
      </c>
      <c r="C466" t="s">
        <v>47037</v>
      </c>
      <c r="D466" t="s">
        <v>47466</v>
      </c>
      <c r="E466">
        <v>699</v>
      </c>
      <c r="F466">
        <v>8</v>
      </c>
      <c r="G466">
        <v>10</v>
      </c>
      <c r="H466">
        <v>2</v>
      </c>
      <c r="I466">
        <v>0</v>
      </c>
      <c r="M466" t="s">
        <v>48353</v>
      </c>
    </row>
    <row r="467" spans="1:13" x14ac:dyDescent="0.2">
      <c r="A467">
        <v>477</v>
      </c>
      <c r="B467" t="s">
        <v>48347</v>
      </c>
      <c r="C467" t="s">
        <v>47037</v>
      </c>
      <c r="D467" t="s">
        <v>47039</v>
      </c>
      <c r="E467">
        <v>9</v>
      </c>
      <c r="F467">
        <v>8</v>
      </c>
      <c r="G467">
        <v>10</v>
      </c>
      <c r="H467">
        <v>2</v>
      </c>
      <c r="I467">
        <v>0</v>
      </c>
      <c r="M467" t="s">
        <v>48354</v>
      </c>
    </row>
    <row r="468" spans="1:13" x14ac:dyDescent="0.2">
      <c r="A468">
        <v>478</v>
      </c>
      <c r="B468" t="s">
        <v>48355</v>
      </c>
      <c r="C468" t="s">
        <v>47037</v>
      </c>
      <c r="D468" t="s">
        <v>47468</v>
      </c>
      <c r="E468">
        <v>816</v>
      </c>
      <c r="F468">
        <v>9</v>
      </c>
      <c r="G468">
        <v>10</v>
      </c>
      <c r="H468">
        <v>2</v>
      </c>
      <c r="I468">
        <v>0</v>
      </c>
      <c r="J468" t="s">
        <v>48356</v>
      </c>
      <c r="K468" s="146" t="s">
        <v>47038</v>
      </c>
      <c r="L468" t="s">
        <v>48357</v>
      </c>
      <c r="M468" t="e">
        <f>-MAKRDYYEVLGISKNASEDEVKKAFRKLAVKYHPDKEGGS---EEKFKEINEAYEVLKDKQKRQRYDQFGHAGVGGSGGGAGYSGNPFEGFGGF-AQGQNINFDFG--EGLGDIFSQFFGGPSGQSRRNSRPRGRDVETRVTLTFEEAVFGKDVEIALMINDECEHCHGTTVEPGFEMKTCPDCQGAGQRVRTMNTMFGPIQQAVVCETCKGRGKIPEKECTVCHGSGVQRREQKITVKIPAGIDDGSTIRLRERGEAIA--DGDRGDLYINIRVKAHKKFTREGDLILSQEHIGMVDAALGTEIDVETVDGIITMKVPAGTQSGTDFKLSGHGVPYPRSERRGAHIVSIIVDTPTKLSKKQRELLEQFEASKKRGIFS</f>
        <v>#NAME?</v>
      </c>
    </row>
    <row r="469" spans="1:13" x14ac:dyDescent="0.2">
      <c r="A469">
        <v>479</v>
      </c>
      <c r="B469" t="s">
        <v>48355</v>
      </c>
      <c r="C469" t="s">
        <v>47037</v>
      </c>
      <c r="D469" t="s">
        <v>47720</v>
      </c>
      <c r="E469">
        <v>202</v>
      </c>
      <c r="F469">
        <v>9</v>
      </c>
      <c r="G469">
        <v>10</v>
      </c>
      <c r="H469">
        <v>2</v>
      </c>
      <c r="I469">
        <v>0</v>
      </c>
      <c r="J469" t="s">
        <v>48356</v>
      </c>
      <c r="K469" s="146" t="s">
        <v>47038</v>
      </c>
      <c r="L469" t="s">
        <v>48357</v>
      </c>
      <c r="M469" t="s">
        <v>48358</v>
      </c>
    </row>
    <row r="470" spans="1:13" x14ac:dyDescent="0.2">
      <c r="A470">
        <v>480</v>
      </c>
      <c r="B470" t="s">
        <v>48355</v>
      </c>
      <c r="C470" t="s">
        <v>47037</v>
      </c>
      <c r="D470" t="s">
        <v>47467</v>
      </c>
      <c r="E470">
        <v>1013</v>
      </c>
      <c r="F470">
        <v>9</v>
      </c>
      <c r="G470">
        <v>10</v>
      </c>
      <c r="H470">
        <v>2</v>
      </c>
      <c r="I470">
        <v>0</v>
      </c>
      <c r="J470" t="s">
        <v>48356</v>
      </c>
      <c r="K470" s="146" t="s">
        <v>47038</v>
      </c>
      <c r="L470" t="s">
        <v>48357</v>
      </c>
      <c r="M470" t="e">
        <f>-MAKRDYYEVLGVSKGASEDEIKKAFRKLAVKYHPDKAGGD---EAKFKEINEAYEVLKDKQKRQRYDQFGHAGVGGTAGGSAGGGNPFEGFN---FNGQDIHFDFGGSGAFGDIFSQFFGGTGGN-QEAGKARGRDVEARVTLGFEEAIFGKDVTLSLTLNDVCSHCHGTTVEPGFELKECPTCKGAGQQVRVMNTMFGPIQQAVTCETCHGRGKIPEKECTRCHGTGVERREQDITVKIPAGIDDGATIRLREYGEAIA--GGVRGDLYVYVRVRAHKKFTREGDLILSEEHISMVDAALGTELDVETVDGIITMKVPAGTQSGTDFKLSGHGVPHLRSDRRGSHIVSIIVDTPTKLTKKQRELLEEFDAAKRRGIFS</f>
        <v>#NAME?</v>
      </c>
    </row>
    <row r="471" spans="1:13" x14ac:dyDescent="0.2">
      <c r="A471">
        <v>482</v>
      </c>
      <c r="B471" t="s">
        <v>48355</v>
      </c>
      <c r="C471" t="s">
        <v>47037</v>
      </c>
      <c r="D471" t="s">
        <v>47721</v>
      </c>
      <c r="E471">
        <v>369</v>
      </c>
      <c r="F471">
        <v>9</v>
      </c>
      <c r="G471">
        <v>10</v>
      </c>
      <c r="H471">
        <v>2</v>
      </c>
      <c r="I471">
        <v>0</v>
      </c>
      <c r="J471" t="s">
        <v>48356</v>
      </c>
      <c r="K471" s="146" t="s">
        <v>47038</v>
      </c>
      <c r="L471" t="s">
        <v>48357</v>
      </c>
      <c r="M471" t="s">
        <v>48359</v>
      </c>
    </row>
    <row r="472" spans="1:13" x14ac:dyDescent="0.2">
      <c r="A472">
        <v>483</v>
      </c>
      <c r="B472" t="s">
        <v>48355</v>
      </c>
      <c r="C472" t="s">
        <v>47037</v>
      </c>
      <c r="D472" t="s">
        <v>47465</v>
      </c>
      <c r="E472">
        <v>65</v>
      </c>
      <c r="F472">
        <v>9</v>
      </c>
      <c r="G472">
        <v>10</v>
      </c>
      <c r="H472">
        <v>2</v>
      </c>
      <c r="I472">
        <v>0</v>
      </c>
      <c r="J472" t="s">
        <v>48356</v>
      </c>
      <c r="K472" s="146" t="s">
        <v>47038</v>
      </c>
      <c r="L472" t="s">
        <v>48357</v>
      </c>
      <c r="M472" t="e">
        <f>-MSKRDYYEVLGVSKNASDDEIKKAYRKLALKYHPDRNPGDKEAEAKFKEASEANEVLSDKQKRARYDQFGHAGVGNGSTG-GPSGNPFGGYS---YSGQGFNFDFGGAEGFDDILSNLFGFGGG---RARRNRGSDYRTTLVIDFKDAIFGTTKKISV-------------------------------------------------------------------------EGNEITLKVPAGIDDGQAIRLRGRGGPAPEKGGENGDLLVQIRVQPHKTINREGYILLSEQHISMVDAALGTEVEVETIDGKVTMKIPAGTQSGTPFKLSKHGVPMNNGE-RGPHIINIVVDTPTGLSKKQKELLEEFKTAKKRGFWN</f>
        <v>#NAME?</v>
      </c>
    </row>
    <row r="473" spans="1:13" x14ac:dyDescent="0.2">
      <c r="A473">
        <v>484</v>
      </c>
      <c r="B473" t="s">
        <v>48355</v>
      </c>
      <c r="C473" t="s">
        <v>47037</v>
      </c>
      <c r="D473" t="s">
        <v>47466</v>
      </c>
      <c r="E473">
        <v>679</v>
      </c>
      <c r="F473">
        <v>9</v>
      </c>
      <c r="G473">
        <v>10</v>
      </c>
      <c r="H473">
        <v>2</v>
      </c>
      <c r="I473">
        <v>0</v>
      </c>
      <c r="J473" t="s">
        <v>48356</v>
      </c>
      <c r="K473" s="146" t="s">
        <v>47038</v>
      </c>
      <c r="L473" t="s">
        <v>48357</v>
      </c>
      <c r="M473" t="e">
        <f>-MSKRDYYEILGVPKTASEDEIKKAFRKLAIKYHPDKQGGD---EAKFKEINEAYEVLKDKQKRQRYDQFGHAGVGGASGG-GFSGNPFEGFGG--FGGQNVHFDFG-DGGLGDIFSQFFGGAAGG-SGNGRSRGRDVETSVTLSFEDAVFGVEKKISLMLDVECEHCHGDGAEPGFGMKTCPTCKGAGQQTRTMNSLFGQIQQAVVCETCHGKGKVPEKECSVCRGKGTTRQNQDITIKIPAGIDDGATIRLRDRGEAVA--GGSRGDLYVHIRVKVHKKFTREGNIILSEEHISMVDAALGTEIDVETVDGVITMKIPAGTQSGTDFKLSGHGVPRLHSESRGPHIVGVIVDTPTKLTKKQKELLEQFKGAKKRGLFS</f>
        <v>#NAME?</v>
      </c>
    </row>
    <row r="474" spans="1:13" x14ac:dyDescent="0.2">
      <c r="A474">
        <v>485</v>
      </c>
      <c r="B474" t="s">
        <v>48355</v>
      </c>
      <c r="C474" t="s">
        <v>47037</v>
      </c>
      <c r="D474" t="s">
        <v>47833</v>
      </c>
      <c r="E474">
        <v>455</v>
      </c>
      <c r="F474">
        <v>9</v>
      </c>
      <c r="G474">
        <v>10</v>
      </c>
      <c r="H474">
        <v>2</v>
      </c>
      <c r="I474">
        <v>0</v>
      </c>
      <c r="J474" t="s">
        <v>48356</v>
      </c>
      <c r="K474" s="146" t="s">
        <v>47038</v>
      </c>
      <c r="L474" t="s">
        <v>48357</v>
      </c>
      <c r="M474" t="e">
        <f>-MSKRDYYEVLGVSKTASEDEIKKAFRKLAVKYHPDKEGGD---EAKFKEINEAYEVLKDKQKRQRYDQFGHAGVGGAAGG-GFSGNPFEGFGG--FGGQNIHFDFG-DGGLGDIFSQFFGGAAGGSSGSGRPRGRDIETNITLSFEDAVFGVEKKISLNLEDECEHCHGNGAEPGFGMKTCPTCKGAGQQTRVMNSLFGQIQQAVTCETCRGKGKIPEKECSVCRGKGTTRQHQDITVKIPAGIDDGATIRLRERGEAAA--GGSKGDLYIHIRVKAHKKFTREGDIILSEEHISMVDAALGTEIDVETVDGVITMKIPAGTQSGTDFKLSGHGVPHLRSESRGPHIVGVVVDTPTKLTKKQKELLEQFKGTKKRGLFS</f>
        <v>#NAME?</v>
      </c>
    </row>
    <row r="475" spans="1:13" x14ac:dyDescent="0.2">
      <c r="A475">
        <v>486</v>
      </c>
      <c r="B475" t="s">
        <v>48355</v>
      </c>
      <c r="C475" t="s">
        <v>47037</v>
      </c>
      <c r="D475" t="s">
        <v>47469</v>
      </c>
      <c r="E475">
        <v>42</v>
      </c>
      <c r="F475">
        <v>9</v>
      </c>
      <c r="G475">
        <v>10</v>
      </c>
      <c r="H475">
        <v>2</v>
      </c>
      <c r="I475">
        <v>0</v>
      </c>
      <c r="J475" t="s">
        <v>48356</v>
      </c>
      <c r="K475" s="146" t="s">
        <v>47038</v>
      </c>
      <c r="L475" t="s">
        <v>48357</v>
      </c>
      <c r="M475" t="s">
        <v>48360</v>
      </c>
    </row>
    <row r="476" spans="1:13" x14ac:dyDescent="0.2">
      <c r="A476">
        <v>481</v>
      </c>
      <c r="B476" t="s">
        <v>48355</v>
      </c>
      <c r="C476" t="s">
        <v>47037</v>
      </c>
      <c r="D476" t="s">
        <v>47721</v>
      </c>
      <c r="E476">
        <v>368</v>
      </c>
      <c r="F476">
        <v>9</v>
      </c>
      <c r="G476">
        <v>10</v>
      </c>
      <c r="H476">
        <v>2</v>
      </c>
      <c r="I476">
        <v>0</v>
      </c>
      <c r="M476" t="e">
        <f>--------------------------------------------------------MLK---------------------------------------------------------------------------------------------------------------------------------------------------------------------------------------------------------------------------------------------------------------LLXXXXVGTQSGTDFKLSNHGVPRASGSSRGAHIVRIIVETPTKLNRKQKEALEAYKKATKKGLFS</f>
        <v>#NAME?</v>
      </c>
    </row>
    <row r="477" spans="1:13" x14ac:dyDescent="0.2">
      <c r="A477">
        <v>487</v>
      </c>
      <c r="B477" t="s">
        <v>48355</v>
      </c>
      <c r="C477" t="s">
        <v>47037</v>
      </c>
      <c r="D477" t="s">
        <v>47039</v>
      </c>
      <c r="E477">
        <v>589</v>
      </c>
      <c r="F477">
        <v>9</v>
      </c>
      <c r="G477">
        <v>10</v>
      </c>
      <c r="H477">
        <v>2</v>
      </c>
      <c r="I477">
        <v>0</v>
      </c>
      <c r="J477" t="s">
        <v>48361</v>
      </c>
      <c r="L477" t="s">
        <v>48357</v>
      </c>
      <c r="M477" t="s">
        <v>48362</v>
      </c>
    </row>
    <row r="478" spans="1:13" x14ac:dyDescent="0.2">
      <c r="A478">
        <v>488</v>
      </c>
      <c r="B478" t="s">
        <v>48363</v>
      </c>
      <c r="C478" t="s">
        <v>47037</v>
      </c>
      <c r="D478" t="s">
        <v>47468</v>
      </c>
      <c r="E478">
        <v>565</v>
      </c>
      <c r="F478">
        <v>9</v>
      </c>
      <c r="G478">
        <v>9</v>
      </c>
      <c r="H478">
        <v>1</v>
      </c>
      <c r="I478">
        <v>1</v>
      </c>
      <c r="J478" t="s">
        <v>48364</v>
      </c>
      <c r="K478" s="146" t="s">
        <v>47040</v>
      </c>
      <c r="L478" t="s">
        <v>48365</v>
      </c>
      <c r="M478" t="s">
        <v>47191</v>
      </c>
    </row>
    <row r="479" spans="1:13" x14ac:dyDescent="0.2">
      <c r="A479">
        <v>489</v>
      </c>
      <c r="B479" t="s">
        <v>48363</v>
      </c>
      <c r="C479" t="s">
        <v>47037</v>
      </c>
      <c r="D479" t="s">
        <v>47720</v>
      </c>
      <c r="E479">
        <v>591</v>
      </c>
      <c r="F479">
        <v>9</v>
      </c>
      <c r="G479">
        <v>9</v>
      </c>
      <c r="H479">
        <v>1</v>
      </c>
      <c r="I479">
        <v>1</v>
      </c>
      <c r="J479" t="s">
        <v>48366</v>
      </c>
      <c r="K479" s="146" t="s">
        <v>47040</v>
      </c>
      <c r="L479" t="s">
        <v>48365</v>
      </c>
      <c r="M479" t="s">
        <v>47195</v>
      </c>
    </row>
    <row r="480" spans="1:13" x14ac:dyDescent="0.2">
      <c r="A480">
        <v>490</v>
      </c>
      <c r="B480" t="s">
        <v>48363</v>
      </c>
      <c r="C480" t="s">
        <v>47037</v>
      </c>
      <c r="D480" t="s">
        <v>47467</v>
      </c>
      <c r="E480">
        <v>346</v>
      </c>
      <c r="F480">
        <v>9</v>
      </c>
      <c r="G480">
        <v>9</v>
      </c>
      <c r="H480">
        <v>1</v>
      </c>
      <c r="I480">
        <v>1</v>
      </c>
      <c r="J480" t="s">
        <v>48364</v>
      </c>
      <c r="K480" s="146" t="s">
        <v>47040</v>
      </c>
      <c r="L480" t="s">
        <v>48365</v>
      </c>
      <c r="M480" t="s">
        <v>47192</v>
      </c>
    </row>
    <row r="481" spans="1:13" x14ac:dyDescent="0.2">
      <c r="A481">
        <v>491</v>
      </c>
      <c r="B481" t="s">
        <v>48363</v>
      </c>
      <c r="C481" t="s">
        <v>47037</v>
      </c>
      <c r="D481" t="s">
        <v>47721</v>
      </c>
      <c r="E481">
        <v>272</v>
      </c>
      <c r="F481">
        <v>9</v>
      </c>
      <c r="G481">
        <v>9</v>
      </c>
      <c r="H481">
        <v>1</v>
      </c>
      <c r="I481">
        <v>1</v>
      </c>
      <c r="J481" t="s">
        <v>48367</v>
      </c>
      <c r="K481" s="146" t="s">
        <v>47040</v>
      </c>
      <c r="L481" t="s">
        <v>48365</v>
      </c>
      <c r="M481" t="s">
        <v>47504</v>
      </c>
    </row>
    <row r="482" spans="1:13" x14ac:dyDescent="0.2">
      <c r="A482">
        <v>492</v>
      </c>
      <c r="B482" t="s">
        <v>48363</v>
      </c>
      <c r="C482" t="s">
        <v>47037</v>
      </c>
      <c r="D482" t="s">
        <v>47465</v>
      </c>
      <c r="E482">
        <v>392</v>
      </c>
      <c r="F482">
        <v>9</v>
      </c>
      <c r="G482">
        <v>9</v>
      </c>
      <c r="H482">
        <v>1</v>
      </c>
      <c r="I482">
        <v>1</v>
      </c>
      <c r="J482" t="s">
        <v>48366</v>
      </c>
      <c r="K482" s="146" t="s">
        <v>47040</v>
      </c>
      <c r="L482" t="s">
        <v>48365</v>
      </c>
      <c r="M482" t="s">
        <v>48368</v>
      </c>
    </row>
    <row r="483" spans="1:13" x14ac:dyDescent="0.2">
      <c r="A483">
        <v>493</v>
      </c>
      <c r="B483" t="s">
        <v>48363</v>
      </c>
      <c r="C483" t="s">
        <v>47037</v>
      </c>
      <c r="D483" t="s">
        <v>47466</v>
      </c>
      <c r="E483">
        <v>79</v>
      </c>
      <c r="F483">
        <v>9</v>
      </c>
      <c r="G483">
        <v>9</v>
      </c>
      <c r="H483">
        <v>1</v>
      </c>
      <c r="I483">
        <v>1</v>
      </c>
      <c r="J483" t="s">
        <v>48369</v>
      </c>
      <c r="K483" s="146" t="s">
        <v>47040</v>
      </c>
      <c r="L483" t="s">
        <v>48365</v>
      </c>
      <c r="M483" t="s">
        <v>47190</v>
      </c>
    </row>
    <row r="484" spans="1:13" x14ac:dyDescent="0.2">
      <c r="A484">
        <v>494</v>
      </c>
      <c r="B484" t="s">
        <v>48363</v>
      </c>
      <c r="C484" t="s">
        <v>47037</v>
      </c>
      <c r="D484" t="s">
        <v>47833</v>
      </c>
      <c r="E484">
        <v>325</v>
      </c>
      <c r="F484">
        <v>9</v>
      </c>
      <c r="G484">
        <v>9</v>
      </c>
      <c r="H484">
        <v>1</v>
      </c>
      <c r="I484">
        <v>1</v>
      </c>
      <c r="J484" t="s">
        <v>48366</v>
      </c>
      <c r="K484" s="146" t="s">
        <v>47040</v>
      </c>
      <c r="L484" t="s">
        <v>48365</v>
      </c>
      <c r="M484" t="s">
        <v>47194</v>
      </c>
    </row>
    <row r="485" spans="1:13" x14ac:dyDescent="0.2">
      <c r="A485">
        <v>495</v>
      </c>
      <c r="B485" t="s">
        <v>48363</v>
      </c>
      <c r="C485" t="s">
        <v>47037</v>
      </c>
      <c r="D485" t="s">
        <v>47469</v>
      </c>
      <c r="E485">
        <v>609</v>
      </c>
      <c r="F485">
        <v>9</v>
      </c>
      <c r="G485">
        <v>9</v>
      </c>
      <c r="H485">
        <v>1</v>
      </c>
      <c r="I485">
        <v>1</v>
      </c>
      <c r="J485" t="s">
        <v>48364</v>
      </c>
      <c r="K485" s="146" t="s">
        <v>47040</v>
      </c>
      <c r="L485" t="s">
        <v>48365</v>
      </c>
      <c r="M485" t="s">
        <v>47191</v>
      </c>
    </row>
    <row r="486" spans="1:13" x14ac:dyDescent="0.2">
      <c r="A486">
        <v>496</v>
      </c>
      <c r="B486" t="s">
        <v>48363</v>
      </c>
      <c r="C486" t="s">
        <v>47037</v>
      </c>
      <c r="D486" t="s">
        <v>47039</v>
      </c>
      <c r="E486">
        <v>332</v>
      </c>
      <c r="F486">
        <v>9</v>
      </c>
      <c r="G486">
        <v>9</v>
      </c>
      <c r="H486">
        <v>1</v>
      </c>
      <c r="I486">
        <v>1</v>
      </c>
      <c r="J486" t="s">
        <v>48366</v>
      </c>
      <c r="K486" s="146" t="s">
        <v>47040</v>
      </c>
      <c r="L486" t="s">
        <v>48365</v>
      </c>
      <c r="M486" t="s">
        <v>47193</v>
      </c>
    </row>
    <row r="487" spans="1:13" x14ac:dyDescent="0.2">
      <c r="A487">
        <v>497</v>
      </c>
      <c r="B487" t="s">
        <v>48370</v>
      </c>
      <c r="C487" t="s">
        <v>47037</v>
      </c>
      <c r="D487" t="s">
        <v>47468</v>
      </c>
      <c r="E487">
        <v>379</v>
      </c>
      <c r="F487">
        <v>8</v>
      </c>
      <c r="G487">
        <v>9</v>
      </c>
      <c r="H487">
        <v>2</v>
      </c>
      <c r="I487">
        <v>0</v>
      </c>
      <c r="J487" t="s">
        <v>48371</v>
      </c>
      <c r="K487" s="146" t="s">
        <v>47083</v>
      </c>
      <c r="L487" t="s">
        <v>48372</v>
      </c>
      <c r="M487" t="s">
        <v>48373</v>
      </c>
    </row>
    <row r="488" spans="1:13" x14ac:dyDescent="0.2">
      <c r="A488">
        <v>498</v>
      </c>
      <c r="B488" t="s">
        <v>48370</v>
      </c>
      <c r="C488" t="s">
        <v>47037</v>
      </c>
      <c r="D488" t="s">
        <v>47720</v>
      </c>
      <c r="E488">
        <v>138</v>
      </c>
      <c r="F488">
        <v>8</v>
      </c>
      <c r="G488">
        <v>9</v>
      </c>
      <c r="H488">
        <v>2</v>
      </c>
      <c r="I488">
        <v>0</v>
      </c>
      <c r="J488" t="s">
        <v>48371</v>
      </c>
      <c r="K488" s="146" t="s">
        <v>47083</v>
      </c>
      <c r="L488" t="s">
        <v>48372</v>
      </c>
      <c r="M488" t="e">
        <f>-------MVFDKLRKRANESIDRNYMVALDIGTEFVKAMIAK-IDGEELQVVGVGRSRQDIGDMYSGAIADIAGVVQNCEEALAEAEDQAGLQARRVVIGVAGELVKGTTSTIRYRRPQPSRPLDENEMEFIIEKVQERAQEKARSQIGIETGNPDVEIKLVNSALVGIHIDGYKVSNPLGFQGKDVAVQIYTAFAPMLHIGALERVADELSLELIAVAAEPFAVSRSVLGNDASSNFTAILADVGGGTTDIAVVNDGGVEGTKMFGIGGRSFTRTIANDLDLTYDAAEKLKVNF-----------------DHEYLK--------PSVKEKISKSIDKTLEVWLQGVELALGEFDSVDHLPNKILLCGGGASLQQLVDALSTGNWYKNLPFTRKPTIHHIKPDEVMGIIDKTGNITDHTFITAMGLLRVGYDTIISISDNDNIKEKLNRILRI</f>
        <v>#NAME?</v>
      </c>
    </row>
    <row r="489" spans="1:13" x14ac:dyDescent="0.2">
      <c r="A489">
        <v>499</v>
      </c>
      <c r="B489" t="s">
        <v>48370</v>
      </c>
      <c r="C489" t="s">
        <v>47037</v>
      </c>
      <c r="D489" t="s">
        <v>47467</v>
      </c>
      <c r="E489">
        <v>114</v>
      </c>
      <c r="F489">
        <v>8</v>
      </c>
      <c r="G489">
        <v>9</v>
      </c>
      <c r="H489">
        <v>2</v>
      </c>
      <c r="I489">
        <v>0</v>
      </c>
      <c r="J489" t="s">
        <v>48371</v>
      </c>
      <c r="K489" s="146" t="s">
        <v>47083</v>
      </c>
      <c r="L489" t="s">
        <v>48372</v>
      </c>
      <c r="M489" t="s">
        <v>48374</v>
      </c>
    </row>
    <row r="490" spans="1:13" x14ac:dyDescent="0.2">
      <c r="A490">
        <v>501</v>
      </c>
      <c r="B490" t="s">
        <v>48370</v>
      </c>
      <c r="C490" t="s">
        <v>47037</v>
      </c>
      <c r="D490" t="s">
        <v>47465</v>
      </c>
      <c r="E490">
        <v>215</v>
      </c>
      <c r="F490">
        <v>8</v>
      </c>
      <c r="G490">
        <v>9</v>
      </c>
      <c r="H490">
        <v>2</v>
      </c>
      <c r="I490">
        <v>0</v>
      </c>
      <c r="J490" t="s">
        <v>48375</v>
      </c>
      <c r="K490" s="146" t="s">
        <v>47083</v>
      </c>
      <c r="L490" t="s">
        <v>48372</v>
      </c>
      <c r="M490" t="s">
        <v>48376</v>
      </c>
    </row>
    <row r="491" spans="1:13" x14ac:dyDescent="0.2">
      <c r="A491">
        <v>502</v>
      </c>
      <c r="B491" t="s">
        <v>48370</v>
      </c>
      <c r="C491" t="s">
        <v>47037</v>
      </c>
      <c r="D491" t="s">
        <v>47466</v>
      </c>
      <c r="E491">
        <v>265</v>
      </c>
      <c r="F491">
        <v>8</v>
      </c>
      <c r="G491">
        <v>9</v>
      </c>
      <c r="H491">
        <v>2</v>
      </c>
      <c r="I491">
        <v>0</v>
      </c>
      <c r="J491" t="s">
        <v>48375</v>
      </c>
      <c r="K491" s="146" t="s">
        <v>47083</v>
      </c>
      <c r="L491" t="s">
        <v>48372</v>
      </c>
      <c r="M491" t="e">
        <f>-------MALKDMLKKSDKDSR-ELLVSLDIGTEVVKALIAE-VKDDELKIIGVGRKQQEMGDMHSGAIADIAGVVANCEEALSEAEDQAGVQGKRVVIGIAGELVKGVTNTIRYRRPQPNKPLDIAEMEFIIEKVQERAQGKAQAQIALETGNEDVEVKLVNSALVSIHIDGYKVSNPISFQGRDVAVQIYTAFAPMVHIGALEKVADELALDLVAVAAEPFAVSRSVLGSDTDSNFTAILADIGGGTTDIAVVNDGGVEGTKMFGIGGRSFTRTIAADLDLSFKDAEKLKLNI-----------------DNENLK--------PSVKKKVDAAIDKTLEVWLSGVELALSDFDNVDYLPNRILLCGGGSSLQKITEALKTRRWPEDLPFTKKPVVQYINPSDITGIVDETGDISDHTFVTAMGLLRVGYDTIIGSQDGNSLVEKVNRLLKI</f>
        <v>#NAME?</v>
      </c>
    </row>
    <row r="492" spans="1:13" x14ac:dyDescent="0.2">
      <c r="A492">
        <v>503</v>
      </c>
      <c r="B492" t="s">
        <v>48370</v>
      </c>
      <c r="C492" t="s">
        <v>47037</v>
      </c>
      <c r="D492" t="s">
        <v>47833</v>
      </c>
      <c r="E492">
        <v>364</v>
      </c>
      <c r="F492">
        <v>8</v>
      </c>
      <c r="G492">
        <v>9</v>
      </c>
      <c r="H492">
        <v>2</v>
      </c>
      <c r="I492">
        <v>0</v>
      </c>
      <c r="J492" t="s">
        <v>48375</v>
      </c>
      <c r="K492" s="146" t="s">
        <v>47083</v>
      </c>
      <c r="L492" t="s">
        <v>48372</v>
      </c>
      <c r="M492" t="e">
        <f>------CMALRDMLKKTDKDTP-ELLVGLDIGTEVVKALIAE-IKDDNLEIIGVGRKQQEMGDMHLGAIADIAGVVANCEAALTEAEDQAGIQGKRVIIGIAGELVKGVTNTIRYRRPQPNKTLDVAEMEFIIEKVQERAQSKAQAQIALETGNEDVEVKLVNSALVSIHIDGYKVSNPIGFQGRDVAVQIYTAFAPMVHIGALEKVADELALELVAVAAEPFAVSRSVLGTDTDSNFTAILADIGGGTTDIAVVNDGGVEGTKMFGIGGRSFTRTIAADLDLSFKDAEKLKLNL-----------------NDGNIK--------PTVKRRVDEAIDKTLEVWLSGVELALSEFDNVDYLPNRILLCGGGSNLKKITEALEKHQWHEDLPFTKKPVVQYIKPSDVTGIIDTTGDIADHTFITVMGLLRVGYDTIIGNQESNGLVEKVNRLLKI</f>
        <v>#NAME?</v>
      </c>
    </row>
    <row r="493" spans="1:13" x14ac:dyDescent="0.2">
      <c r="A493">
        <v>504</v>
      </c>
      <c r="B493" t="s">
        <v>48370</v>
      </c>
      <c r="C493" t="s">
        <v>47037</v>
      </c>
      <c r="D493" t="s">
        <v>47833</v>
      </c>
      <c r="E493">
        <v>375</v>
      </c>
      <c r="F493">
        <v>8</v>
      </c>
      <c r="G493">
        <v>9</v>
      </c>
      <c r="H493">
        <v>2</v>
      </c>
      <c r="I493">
        <v>0</v>
      </c>
      <c r="J493" t="s">
        <v>48375</v>
      </c>
      <c r="K493" s="146" t="s">
        <v>47083</v>
      </c>
      <c r="L493" t="s">
        <v>48372</v>
      </c>
      <c r="M493" t="e">
        <f>------CMALRDMLKKTDKDTP-ELLVGLDIGTEVVKALIAE-IKDDNLEIIGVGRKQQEMGDMHLGAIADIAGVVANCEAALTEAEDQAGIQGKRVIIGIAGELVKGVTNTIRYRRPQPNKTLDVAEMEFIIEKVQERAQSKAQAQIALETGNEDVEVKLVNSALVSIHIDGYKVSNPIGFQGRDVAVQIYTAFAPMVHIGALEKVADELALELVAVAAEPFAVSRSVLGTDTDSNFTAILADIGGGTTDIAVVNDGGVEGTKMFGIGGRSFTRTIAADLDLSFKDAEKLKLNL-----------------NDGNIK--------PTVKRRVDEAIDKTLEVWLSGVELALSEFDNVDYLPNRILLCGGGSNLKKITEALEKHQWHEDLPFTKKPVVQYIKPSDVTGIIDTTGDIADHTFITVMGLLRVGYDTIIGNQESNGLVEKVNRLLKI</f>
        <v>#NAME?</v>
      </c>
    </row>
    <row r="494" spans="1:13" x14ac:dyDescent="0.2">
      <c r="A494">
        <v>505</v>
      </c>
      <c r="B494" t="s">
        <v>48370</v>
      </c>
      <c r="C494" t="s">
        <v>47037</v>
      </c>
      <c r="D494" t="s">
        <v>47039</v>
      </c>
      <c r="E494">
        <v>518</v>
      </c>
      <c r="F494">
        <v>8</v>
      </c>
      <c r="G494">
        <v>9</v>
      </c>
      <c r="H494">
        <v>2</v>
      </c>
      <c r="I494">
        <v>0</v>
      </c>
      <c r="J494" t="s">
        <v>48375</v>
      </c>
      <c r="K494" s="146" t="s">
        <v>47083</v>
      </c>
      <c r="L494" t="s">
        <v>48372</v>
      </c>
      <c r="M494" t="e">
        <f>-------MALKDMLKKSDKDNR-ELLVSLDIGTEVVKALIAE-VKDDELKIIGVGRKQQEMGDMHTGAIADIAGVVANCEDALSEAEDQAGVQGKRVVIGIAGELVKGVTNTIRYRRPQPNKPLDVAEMEFIIEKVQERAQGKAQAQIALETGNADVEVKLVNSALVSIHIDGYKVSNPIGFQGRDVAVQIYTAFAPMVHIGALEKVADELALDLVAVAAEPFAVSRSVLGSDTDSNFTAILADIGGGTTDIAVVNDGGVEGTKMFGIGGRSFTRTIAADLDLSFKDAEKLKLNI-----------------DHDKLK--------PTVKKKVDAAIDKTLEVWLSGVELALGDFDNVDYLPNRILLCGGGSSLKKITEALKERQWPEDLPFTKKPVIQYINPSDVTGIVDETGDASDHTFVTAMGLLRVGYDTIIGSQGGNSLVEKVNRLLKI</f>
        <v>#NAME?</v>
      </c>
    </row>
    <row r="495" spans="1:13" x14ac:dyDescent="0.2">
      <c r="A495">
        <v>500</v>
      </c>
      <c r="B495" t="s">
        <v>48370</v>
      </c>
      <c r="C495" t="s">
        <v>47037</v>
      </c>
      <c r="D495" t="s">
        <v>47721</v>
      </c>
      <c r="E495">
        <v>466</v>
      </c>
      <c r="F495">
        <v>8</v>
      </c>
      <c r="G495">
        <v>9</v>
      </c>
      <c r="H495">
        <v>2</v>
      </c>
      <c r="I495">
        <v>0</v>
      </c>
      <c r="M495" t="e">
        <f>------------------------------------------------------------------------------------------------------------------------------------------------------------------------------------------------------------------------------------------------------------------------------------------------------------------------------------------RDVNKAIDKTLEVWLDGIELALGEFEAVDHLPTRILLCGGGSSLDRLVEVLKVHKWSDDLPFTRTPSVTRISPSDIVGITNHSDRELDHTYITTMGLLRVGFDTIIGSNSQDTVREKLNRLLRI</f>
        <v>#NAME?</v>
      </c>
    </row>
    <row r="496" spans="1:13" x14ac:dyDescent="0.2">
      <c r="A496">
        <v>506</v>
      </c>
      <c r="B496" t="s">
        <v>48377</v>
      </c>
      <c r="C496" t="s">
        <v>47037</v>
      </c>
      <c r="D496" t="s">
        <v>47468</v>
      </c>
      <c r="E496">
        <v>564</v>
      </c>
      <c r="F496">
        <v>9</v>
      </c>
      <c r="G496">
        <v>9</v>
      </c>
      <c r="H496">
        <v>1</v>
      </c>
      <c r="I496">
        <v>1</v>
      </c>
      <c r="J496" t="s">
        <v>48378</v>
      </c>
      <c r="K496" s="146" t="s">
        <v>47040</v>
      </c>
      <c r="L496" t="s">
        <v>48379</v>
      </c>
      <c r="M496" t="s">
        <v>47202</v>
      </c>
    </row>
    <row r="497" spans="1:13" x14ac:dyDescent="0.2">
      <c r="A497">
        <v>507</v>
      </c>
      <c r="B497" t="s">
        <v>48377</v>
      </c>
      <c r="C497" t="s">
        <v>47037</v>
      </c>
      <c r="D497" t="s">
        <v>47720</v>
      </c>
      <c r="E497">
        <v>592</v>
      </c>
      <c r="F497">
        <v>9</v>
      </c>
      <c r="G497">
        <v>9</v>
      </c>
      <c r="H497">
        <v>1</v>
      </c>
      <c r="I497">
        <v>1</v>
      </c>
      <c r="J497" t="s">
        <v>48380</v>
      </c>
      <c r="K497" s="146" t="s">
        <v>47040</v>
      </c>
      <c r="L497" t="s">
        <v>48379</v>
      </c>
      <c r="M497" t="e">
        <f>-MNKTYSQKPSEIERNWLLVDASELPLGRLATIIATKLIGKDKPTYTPHIDGGDYVVVINAAQTVVTGQKETDKVYYHHSGFPGGIKDARLEEVRAKFPERIIENAVKGMLPKNKLQADRMKRLRVFAGSEHTHTAQSPKKVEIK</f>
        <v>#NAME?</v>
      </c>
    </row>
    <row r="498" spans="1:13" x14ac:dyDescent="0.2">
      <c r="A498">
        <v>508</v>
      </c>
      <c r="B498" t="s">
        <v>48377</v>
      </c>
      <c r="C498" t="s">
        <v>47037</v>
      </c>
      <c r="D498" t="s">
        <v>47467</v>
      </c>
      <c r="E498">
        <v>345</v>
      </c>
      <c r="F498">
        <v>9</v>
      </c>
      <c r="G498">
        <v>9</v>
      </c>
      <c r="H498">
        <v>1</v>
      </c>
      <c r="I498">
        <v>1</v>
      </c>
      <c r="J498" t="s">
        <v>48381</v>
      </c>
      <c r="K498" s="146" t="s">
        <v>47040</v>
      </c>
      <c r="L498" t="s">
        <v>48379</v>
      </c>
      <c r="M498" t="s">
        <v>47203</v>
      </c>
    </row>
    <row r="499" spans="1:13" x14ac:dyDescent="0.2">
      <c r="A499">
        <v>509</v>
      </c>
      <c r="B499" t="s">
        <v>48377</v>
      </c>
      <c r="C499" t="s">
        <v>47037</v>
      </c>
      <c r="D499" t="s">
        <v>47721</v>
      </c>
      <c r="E499">
        <v>271</v>
      </c>
      <c r="F499">
        <v>9</v>
      </c>
      <c r="G499">
        <v>9</v>
      </c>
      <c r="H499">
        <v>1</v>
      </c>
      <c r="I499">
        <v>1</v>
      </c>
      <c r="J499" t="s">
        <v>48382</v>
      </c>
      <c r="K499" s="146" t="s">
        <v>47040</v>
      </c>
      <c r="L499" t="s">
        <v>48379</v>
      </c>
      <c r="M499" t="e">
        <f>-MNKTYSQKPSEVSRRWILIDAKDAPLGRVATTVATYLTGKYKPSFTPHVDGGDYVIVINAKEAVATGNKEEDKVYYRHSGFPGGIKSATLKEVREKAPEFIIENAVKGMIPHNKLAKERMARLKIFAGENHSHEAQKPEKVEVK</f>
        <v>#NAME?</v>
      </c>
    </row>
    <row r="500" spans="1:13" x14ac:dyDescent="0.2">
      <c r="A500">
        <v>510</v>
      </c>
      <c r="B500" t="s">
        <v>48377</v>
      </c>
      <c r="C500" t="s">
        <v>47037</v>
      </c>
      <c r="D500" t="s">
        <v>47465</v>
      </c>
      <c r="E500">
        <v>393</v>
      </c>
      <c r="F500">
        <v>9</v>
      </c>
      <c r="G500">
        <v>9</v>
      </c>
      <c r="H500">
        <v>1</v>
      </c>
      <c r="I500">
        <v>1</v>
      </c>
      <c r="J500" t="s">
        <v>48381</v>
      </c>
      <c r="K500" s="146" t="s">
        <v>47040</v>
      </c>
      <c r="L500" t="s">
        <v>48379</v>
      </c>
      <c r="M500" t="e">
        <f>--MKTFSQKSAEIKREWYVIDAASLPLGKLAVVIADKLMGKSKVTYTPHIDNGDYVIVLNAKNIQVTGNKMVEKMYYRHSGFPGGLTELKLEEIIEKNPAYAIKEAVKGMLPKNKLADDRLARLRVFNGAEHTHSAQNPK--EIK</f>
        <v>#NAME?</v>
      </c>
    </row>
    <row r="501" spans="1:13" x14ac:dyDescent="0.2">
      <c r="A501">
        <v>511</v>
      </c>
      <c r="B501" t="s">
        <v>48377</v>
      </c>
      <c r="C501" t="s">
        <v>47037</v>
      </c>
      <c r="D501" t="s">
        <v>47466</v>
      </c>
      <c r="E501">
        <v>78</v>
      </c>
      <c r="F501">
        <v>9</v>
      </c>
      <c r="G501">
        <v>9</v>
      </c>
      <c r="H501">
        <v>1</v>
      </c>
      <c r="I501">
        <v>1</v>
      </c>
      <c r="J501" t="s">
        <v>48380</v>
      </c>
      <c r="K501" s="146" t="s">
        <v>47040</v>
      </c>
      <c r="L501" t="s">
        <v>48379</v>
      </c>
      <c r="M501" t="e">
        <f>--MKTYSQKPSEVSRRWVLFDASELPLGRLATEIAKHLTGKYKPTYTPHIDGGDYVVVINAAQTVVTGYKETDKYYYRHSGFPGGIKETQFKEMRERHPERIIEEAVKGMLPKNKLQAERLKRLRIFAGSDHAHTAQTPEKVEVK</f>
        <v>#NAME?</v>
      </c>
    </row>
    <row r="502" spans="1:13" x14ac:dyDescent="0.2">
      <c r="A502">
        <v>512</v>
      </c>
      <c r="B502" t="s">
        <v>48377</v>
      </c>
      <c r="C502" t="s">
        <v>47037</v>
      </c>
      <c r="D502" t="s">
        <v>47833</v>
      </c>
      <c r="E502">
        <v>324</v>
      </c>
      <c r="F502">
        <v>9</v>
      </c>
      <c r="G502">
        <v>9</v>
      </c>
      <c r="H502">
        <v>1</v>
      </c>
      <c r="I502">
        <v>1</v>
      </c>
      <c r="J502" t="s">
        <v>48380</v>
      </c>
      <c r="K502" s="146" t="s">
        <v>47040</v>
      </c>
      <c r="L502" t="s">
        <v>48379</v>
      </c>
      <c r="M502" t="e">
        <f>--MKTYSQKPSDVSRRWVLFDASELPLGRLATEIAKHLTGKYKPTYTPHVDGGDYVVVINAANTVVTGYKETDKYYYRHSGFPGGIKETQFKEMRERHPERIIEEAVKGMLPKNKLQAERLKRLRVFAGSEHAHTAQTPEKVEVK</f>
        <v>#NAME?</v>
      </c>
    </row>
    <row r="503" spans="1:13" x14ac:dyDescent="0.2">
      <c r="A503">
        <v>513</v>
      </c>
      <c r="B503" t="s">
        <v>48377</v>
      </c>
      <c r="C503" t="s">
        <v>47037</v>
      </c>
      <c r="D503" t="s">
        <v>47469</v>
      </c>
      <c r="E503">
        <v>610</v>
      </c>
      <c r="F503">
        <v>9</v>
      </c>
      <c r="G503">
        <v>9</v>
      </c>
      <c r="H503">
        <v>1</v>
      </c>
      <c r="I503">
        <v>1</v>
      </c>
      <c r="J503" t="s">
        <v>48378</v>
      </c>
      <c r="K503" s="146" t="s">
        <v>47040</v>
      </c>
      <c r="L503" t="s">
        <v>48379</v>
      </c>
      <c r="M503" t="s">
        <v>47202</v>
      </c>
    </row>
    <row r="504" spans="1:13" x14ac:dyDescent="0.2">
      <c r="A504">
        <v>514</v>
      </c>
      <c r="B504" t="s">
        <v>48377</v>
      </c>
      <c r="C504" t="s">
        <v>47037</v>
      </c>
      <c r="D504" t="s">
        <v>47039</v>
      </c>
      <c r="E504">
        <v>333</v>
      </c>
      <c r="F504">
        <v>9</v>
      </c>
      <c r="G504">
        <v>9</v>
      </c>
      <c r="H504">
        <v>1</v>
      </c>
      <c r="I504">
        <v>1</v>
      </c>
      <c r="J504" t="s">
        <v>48380</v>
      </c>
      <c r="K504" s="146" t="s">
        <v>47040</v>
      </c>
      <c r="L504" t="s">
        <v>48379</v>
      </c>
      <c r="M504" t="e">
        <f>--MKTYSQKPSEVSRRWVLFDASELPLGRLATEIAKHLTGKYKPTYTPHVDGGDYVVVINAANTVVTGYKETDKYYYRHSGFPGGIKETQFKEMRERHPERIIEEAVKGMLPKNKLQAERLNRLRVFAGSEHAHAAQTPEKVEVK</f>
        <v>#NAME?</v>
      </c>
    </row>
    <row r="505" spans="1:13" x14ac:dyDescent="0.2">
      <c r="A505">
        <v>515</v>
      </c>
      <c r="B505" t="s">
        <v>48383</v>
      </c>
      <c r="C505" t="s">
        <v>47037</v>
      </c>
      <c r="D505" t="s">
        <v>47468</v>
      </c>
      <c r="E505">
        <v>346</v>
      </c>
      <c r="F505">
        <v>9</v>
      </c>
      <c r="G505">
        <v>9</v>
      </c>
      <c r="H505">
        <v>1</v>
      </c>
      <c r="I505">
        <v>1</v>
      </c>
      <c r="J505" t="s">
        <v>48384</v>
      </c>
      <c r="K505" s="146" t="s">
        <v>47040</v>
      </c>
      <c r="L505" t="s">
        <v>48385</v>
      </c>
      <c r="M505" t="s">
        <v>47507</v>
      </c>
    </row>
    <row r="506" spans="1:13" x14ac:dyDescent="0.2">
      <c r="A506">
        <v>516</v>
      </c>
      <c r="B506" t="s">
        <v>48383</v>
      </c>
      <c r="C506" t="s">
        <v>47037</v>
      </c>
      <c r="D506" t="s">
        <v>47720</v>
      </c>
      <c r="E506">
        <v>568</v>
      </c>
      <c r="F506">
        <v>9</v>
      </c>
      <c r="G506">
        <v>9</v>
      </c>
      <c r="H506">
        <v>1</v>
      </c>
      <c r="I506">
        <v>1</v>
      </c>
      <c r="J506" t="s">
        <v>48386</v>
      </c>
      <c r="K506" s="146" t="s">
        <v>47040</v>
      </c>
      <c r="L506" t="s">
        <v>48385</v>
      </c>
      <c r="M506" t="s">
        <v>47510</v>
      </c>
    </row>
    <row r="507" spans="1:13" x14ac:dyDescent="0.2">
      <c r="A507">
        <v>517</v>
      </c>
      <c r="B507" t="s">
        <v>48383</v>
      </c>
      <c r="C507" t="s">
        <v>47037</v>
      </c>
      <c r="D507" t="s">
        <v>47467</v>
      </c>
      <c r="E507">
        <v>221</v>
      </c>
      <c r="F507">
        <v>9</v>
      </c>
      <c r="G507">
        <v>9</v>
      </c>
      <c r="H507">
        <v>1</v>
      </c>
      <c r="I507">
        <v>1</v>
      </c>
      <c r="J507" t="s">
        <v>48384</v>
      </c>
      <c r="K507" s="146" t="s">
        <v>47040</v>
      </c>
      <c r="L507" t="s">
        <v>48385</v>
      </c>
      <c r="M507" t="s">
        <v>47511</v>
      </c>
    </row>
    <row r="508" spans="1:13" x14ac:dyDescent="0.2">
      <c r="A508">
        <v>518</v>
      </c>
      <c r="B508" t="s">
        <v>48383</v>
      </c>
      <c r="C508" t="s">
        <v>47037</v>
      </c>
      <c r="D508" t="s">
        <v>47721</v>
      </c>
      <c r="E508">
        <v>444</v>
      </c>
      <c r="F508">
        <v>9</v>
      </c>
      <c r="G508">
        <v>9</v>
      </c>
      <c r="H508">
        <v>1</v>
      </c>
      <c r="I508">
        <v>1</v>
      </c>
      <c r="J508" t="s">
        <v>48384</v>
      </c>
      <c r="K508" s="146" t="s">
        <v>47040</v>
      </c>
      <c r="L508" t="s">
        <v>48385</v>
      </c>
      <c r="M508" t="e">
        <f>------------------------------------------MAISRDKKQTLVAELTELFQEAKCVATAKYQGLSVADLQELRANARENNVTIKVVKNRLVKVTLLSSDKHKDTDLSELNGQLLYAFSNEDEVMPAQVLNAFAKKHPELELASGFDESGAKISVEDMKALANLPSKDQLRGIFVGTLAAPLTQMLGVLNGAQRGMAQVMSQRAEKI</f>
        <v>#NAME?</v>
      </c>
    </row>
    <row r="509" spans="1:13" x14ac:dyDescent="0.2">
      <c r="A509">
        <v>519</v>
      </c>
      <c r="B509" t="s">
        <v>48383</v>
      </c>
      <c r="C509" t="s">
        <v>47037</v>
      </c>
      <c r="D509" t="s">
        <v>47465</v>
      </c>
      <c r="E509">
        <v>75</v>
      </c>
      <c r="F509">
        <v>9</v>
      </c>
      <c r="G509">
        <v>9</v>
      </c>
      <c r="H509">
        <v>1</v>
      </c>
      <c r="I509">
        <v>1</v>
      </c>
      <c r="J509" t="s">
        <v>48384</v>
      </c>
      <c r="K509" s="146" t="s">
        <v>47040</v>
      </c>
      <c r="L509" t="s">
        <v>48385</v>
      </c>
      <c r="M509" t="s">
        <v>48387</v>
      </c>
    </row>
    <row r="510" spans="1:13" x14ac:dyDescent="0.2">
      <c r="A510">
        <v>520</v>
      </c>
      <c r="B510" t="s">
        <v>48383</v>
      </c>
      <c r="C510" t="s">
        <v>47037</v>
      </c>
      <c r="D510" t="s">
        <v>47466</v>
      </c>
      <c r="E510">
        <v>364</v>
      </c>
      <c r="F510">
        <v>9</v>
      </c>
      <c r="G510">
        <v>9</v>
      </c>
      <c r="H510">
        <v>1</v>
      </c>
      <c r="I510">
        <v>1</v>
      </c>
      <c r="J510" t="s">
        <v>48384</v>
      </c>
      <c r="K510" s="146" t="s">
        <v>47040</v>
      </c>
      <c r="L510" t="s">
        <v>48385</v>
      </c>
      <c r="M510" t="s">
        <v>47509</v>
      </c>
    </row>
    <row r="511" spans="1:13" x14ac:dyDescent="0.2">
      <c r="A511">
        <v>521</v>
      </c>
      <c r="B511" t="s">
        <v>48383</v>
      </c>
      <c r="C511" t="s">
        <v>47037</v>
      </c>
      <c r="D511" t="s">
        <v>47833</v>
      </c>
      <c r="E511">
        <v>79</v>
      </c>
      <c r="F511">
        <v>9</v>
      </c>
      <c r="G511">
        <v>9</v>
      </c>
      <c r="H511">
        <v>1</v>
      </c>
      <c r="I511">
        <v>1</v>
      </c>
      <c r="J511" t="s">
        <v>48384</v>
      </c>
      <c r="K511" s="146" t="s">
        <v>47040</v>
      </c>
      <c r="L511" t="s">
        <v>48385</v>
      </c>
      <c r="M511" t="s">
        <v>47508</v>
      </c>
    </row>
    <row r="512" spans="1:13" x14ac:dyDescent="0.2">
      <c r="A512">
        <v>522</v>
      </c>
      <c r="B512" t="s">
        <v>48383</v>
      </c>
      <c r="C512" t="s">
        <v>47037</v>
      </c>
      <c r="D512" t="s">
        <v>47469</v>
      </c>
      <c r="E512">
        <v>545</v>
      </c>
      <c r="F512">
        <v>9</v>
      </c>
      <c r="G512">
        <v>9</v>
      </c>
      <c r="H512">
        <v>1</v>
      </c>
      <c r="I512">
        <v>1</v>
      </c>
      <c r="J512" t="s">
        <v>48384</v>
      </c>
      <c r="K512" s="146" t="s">
        <v>47040</v>
      </c>
      <c r="L512" t="s">
        <v>48385</v>
      </c>
      <c r="M512" t="s">
        <v>47507</v>
      </c>
    </row>
    <row r="513" spans="1:13" x14ac:dyDescent="0.2">
      <c r="A513">
        <v>523</v>
      </c>
      <c r="B513" t="s">
        <v>48383</v>
      </c>
      <c r="C513" t="s">
        <v>47037</v>
      </c>
      <c r="D513" t="s">
        <v>47039</v>
      </c>
      <c r="E513">
        <v>302</v>
      </c>
      <c r="F513">
        <v>9</v>
      </c>
      <c r="G513">
        <v>9</v>
      </c>
      <c r="H513">
        <v>1</v>
      </c>
      <c r="I513">
        <v>1</v>
      </c>
      <c r="J513" t="s">
        <v>48388</v>
      </c>
      <c r="L513" t="s">
        <v>48385</v>
      </c>
      <c r="M513" t="s">
        <v>47506</v>
      </c>
    </row>
    <row r="514" spans="1:13" x14ac:dyDescent="0.2">
      <c r="A514">
        <v>524</v>
      </c>
      <c r="B514" t="s">
        <v>48389</v>
      </c>
      <c r="C514" t="s">
        <v>47037</v>
      </c>
      <c r="D514" t="s">
        <v>47468</v>
      </c>
      <c r="E514">
        <v>588</v>
      </c>
      <c r="F514">
        <v>8</v>
      </c>
      <c r="G514">
        <v>9</v>
      </c>
      <c r="H514">
        <v>2</v>
      </c>
      <c r="I514">
        <v>0</v>
      </c>
      <c r="J514" t="s">
        <v>48390</v>
      </c>
      <c r="K514" s="146" t="s">
        <v>47047</v>
      </c>
      <c r="L514" t="s">
        <v>48391</v>
      </c>
      <c r="M514" t="s">
        <v>48392</v>
      </c>
    </row>
    <row r="515" spans="1:13" x14ac:dyDescent="0.2">
      <c r="A515">
        <v>525</v>
      </c>
      <c r="B515" t="s">
        <v>48389</v>
      </c>
      <c r="C515" t="s">
        <v>47037</v>
      </c>
      <c r="D515" t="s">
        <v>47720</v>
      </c>
      <c r="E515">
        <v>580</v>
      </c>
      <c r="F515">
        <v>8</v>
      </c>
      <c r="G515">
        <v>9</v>
      </c>
      <c r="H515">
        <v>2</v>
      </c>
      <c r="I515">
        <v>0</v>
      </c>
      <c r="J515" t="s">
        <v>48390</v>
      </c>
      <c r="K515" s="146" t="s">
        <v>47047</v>
      </c>
      <c r="L515" t="s">
        <v>48391</v>
      </c>
      <c r="M515" t="s">
        <v>47490</v>
      </c>
    </row>
    <row r="516" spans="1:13" x14ac:dyDescent="0.2">
      <c r="A516">
        <v>526</v>
      </c>
      <c r="B516" t="s">
        <v>48389</v>
      </c>
      <c r="C516" t="s">
        <v>47037</v>
      </c>
      <c r="D516" t="s">
        <v>47720</v>
      </c>
      <c r="E516">
        <v>847</v>
      </c>
      <c r="F516">
        <v>8</v>
      </c>
      <c r="G516">
        <v>9</v>
      </c>
      <c r="H516">
        <v>2</v>
      </c>
      <c r="I516">
        <v>0</v>
      </c>
      <c r="J516" t="s">
        <v>48390</v>
      </c>
      <c r="K516" s="146" t="s">
        <v>47047</v>
      </c>
      <c r="L516" t="s">
        <v>48391</v>
      </c>
      <c r="M516" t="s">
        <v>47491</v>
      </c>
    </row>
    <row r="517" spans="1:13" x14ac:dyDescent="0.2">
      <c r="A517">
        <v>527</v>
      </c>
      <c r="B517" t="s">
        <v>48389</v>
      </c>
      <c r="C517" t="s">
        <v>47037</v>
      </c>
      <c r="D517" t="s">
        <v>47467</v>
      </c>
      <c r="E517">
        <v>671</v>
      </c>
      <c r="F517">
        <v>8</v>
      </c>
      <c r="G517">
        <v>9</v>
      </c>
      <c r="H517">
        <v>2</v>
      </c>
      <c r="I517">
        <v>0</v>
      </c>
      <c r="J517" t="s">
        <v>48390</v>
      </c>
      <c r="K517" s="146" t="s">
        <v>47047</v>
      </c>
      <c r="L517" t="s">
        <v>48391</v>
      </c>
      <c r="M517" t="s">
        <v>47117</v>
      </c>
    </row>
    <row r="518" spans="1:13" x14ac:dyDescent="0.2">
      <c r="A518">
        <v>528</v>
      </c>
      <c r="B518" t="s">
        <v>48389</v>
      </c>
      <c r="C518" t="s">
        <v>47037</v>
      </c>
      <c r="D518" t="s">
        <v>47721</v>
      </c>
      <c r="E518">
        <v>452</v>
      </c>
      <c r="F518">
        <v>8</v>
      </c>
      <c r="G518">
        <v>9</v>
      </c>
      <c r="H518">
        <v>2</v>
      </c>
      <c r="I518">
        <v>0</v>
      </c>
      <c r="J518" t="s">
        <v>48390</v>
      </c>
      <c r="K518" s="146" t="s">
        <v>47047</v>
      </c>
      <c r="L518" t="s">
        <v>48391</v>
      </c>
      <c r="M518" t="e">
        <f>-MEDKNIVLYLHMHQPFRIKPFSIFNAANDHNYF-NGQESGQNNKEIFLKVANKSYRPMLSLLEDLVDRYDKFSFSLSISGIFLEQVKEYAPDVIDTLKRLVASNKVEIVGETYYHSLAFFFSPLEFERQVELHKRIIKELFNVEPKVFRNTELAYNNELAVWADSKGYRGILAEGWDPILEWRSPNYVYRPVGTNNIKLLLKNYQLSDDIAFRFSDRSWLKWPLTADKYVKWAEASL-RDGNILNLFMDFETFGEHQWEDTGIFTFFSDFVNRWLMKDNHKFITVSKACILSKNEAEISMPSVVTWADSERDLSAWIGNELQKEATKNLYSLEDIVKESGDENIIDDWGKLQASDHPYYMSTKNYEDGNVHAYFSPYESPYDAFMFYMNTLRDLKYRAIKAIEAR-Q</f>
        <v>#NAME?</v>
      </c>
    </row>
    <row r="519" spans="1:13" x14ac:dyDescent="0.2">
      <c r="A519">
        <v>529</v>
      </c>
      <c r="B519" t="s">
        <v>48389</v>
      </c>
      <c r="C519" t="s">
        <v>47037</v>
      </c>
      <c r="D519" t="s">
        <v>47466</v>
      </c>
      <c r="E519">
        <v>93</v>
      </c>
      <c r="F519">
        <v>8</v>
      </c>
      <c r="G519">
        <v>9</v>
      </c>
      <c r="H519">
        <v>2</v>
      </c>
      <c r="I519">
        <v>0</v>
      </c>
      <c r="J519" t="s">
        <v>48390</v>
      </c>
      <c r="K519" s="146" t="s">
        <v>47047</v>
      </c>
      <c r="L519" t="s">
        <v>48391</v>
      </c>
      <c r="M519" t="s">
        <v>48393</v>
      </c>
    </row>
    <row r="520" spans="1:13" x14ac:dyDescent="0.2">
      <c r="A520">
        <v>530</v>
      </c>
      <c r="B520" t="s">
        <v>48389</v>
      </c>
      <c r="C520" t="s">
        <v>47037</v>
      </c>
      <c r="D520" t="s">
        <v>47833</v>
      </c>
      <c r="E520">
        <v>53</v>
      </c>
      <c r="F520">
        <v>8</v>
      </c>
      <c r="G520">
        <v>9</v>
      </c>
      <c r="H520">
        <v>2</v>
      </c>
      <c r="I520">
        <v>0</v>
      </c>
      <c r="J520" t="s">
        <v>48390</v>
      </c>
      <c r="K520" s="146" t="s">
        <v>47047</v>
      </c>
      <c r="L520" t="s">
        <v>48391</v>
      </c>
      <c r="M520" t="s">
        <v>47489</v>
      </c>
    </row>
    <row r="521" spans="1:13" x14ac:dyDescent="0.2">
      <c r="A521">
        <v>531</v>
      </c>
      <c r="B521" t="s">
        <v>48389</v>
      </c>
      <c r="C521" t="s">
        <v>47037</v>
      </c>
      <c r="D521" t="s">
        <v>47469</v>
      </c>
      <c r="E521">
        <v>246</v>
      </c>
      <c r="F521">
        <v>8</v>
      </c>
      <c r="G521">
        <v>9</v>
      </c>
      <c r="H521">
        <v>2</v>
      </c>
      <c r="I521">
        <v>0</v>
      </c>
      <c r="J521" t="s">
        <v>48390</v>
      </c>
      <c r="K521" s="146" t="s">
        <v>47047</v>
      </c>
      <c r="L521" t="s">
        <v>48391</v>
      </c>
      <c r="M521" t="s">
        <v>48392</v>
      </c>
    </row>
    <row r="522" spans="1:13" x14ac:dyDescent="0.2">
      <c r="A522">
        <v>532</v>
      </c>
      <c r="B522" t="s">
        <v>48389</v>
      </c>
      <c r="C522" t="s">
        <v>47037</v>
      </c>
      <c r="D522" t="s">
        <v>47039</v>
      </c>
      <c r="E522">
        <v>316</v>
      </c>
      <c r="F522">
        <v>8</v>
      </c>
      <c r="G522">
        <v>9</v>
      </c>
      <c r="H522">
        <v>2</v>
      </c>
      <c r="I522">
        <v>0</v>
      </c>
      <c r="J522" t="s">
        <v>48390</v>
      </c>
      <c r="K522" s="146" t="s">
        <v>47047</v>
      </c>
      <c r="L522" t="s">
        <v>48391</v>
      </c>
      <c r="M522" t="s">
        <v>47488</v>
      </c>
    </row>
    <row r="523" spans="1:13" x14ac:dyDescent="0.2">
      <c r="A523">
        <v>533</v>
      </c>
      <c r="B523" t="s">
        <v>48394</v>
      </c>
      <c r="C523" t="s">
        <v>47037</v>
      </c>
      <c r="D523" t="s">
        <v>47468</v>
      </c>
      <c r="E523">
        <v>883</v>
      </c>
      <c r="F523">
        <v>8</v>
      </c>
      <c r="G523">
        <v>9</v>
      </c>
      <c r="H523">
        <v>2</v>
      </c>
      <c r="I523">
        <v>0</v>
      </c>
      <c r="J523" t="s">
        <v>48395</v>
      </c>
      <c r="K523" s="146" t="s">
        <v>47062</v>
      </c>
      <c r="L523" t="s">
        <v>48396</v>
      </c>
      <c r="M523" t="s">
        <v>47485</v>
      </c>
    </row>
    <row r="524" spans="1:13" x14ac:dyDescent="0.2">
      <c r="A524">
        <v>534</v>
      </c>
      <c r="B524" t="s">
        <v>48394</v>
      </c>
      <c r="C524" t="s">
        <v>47037</v>
      </c>
      <c r="D524" t="s">
        <v>47468</v>
      </c>
      <c r="E524">
        <v>293</v>
      </c>
      <c r="F524">
        <v>8</v>
      </c>
      <c r="G524">
        <v>9</v>
      </c>
      <c r="H524">
        <v>2</v>
      </c>
      <c r="I524">
        <v>0</v>
      </c>
      <c r="J524" t="s">
        <v>48397</v>
      </c>
      <c r="K524" s="146" t="s">
        <v>47062</v>
      </c>
      <c r="L524" t="s">
        <v>48396</v>
      </c>
      <c r="M524" t="s">
        <v>47078</v>
      </c>
    </row>
    <row r="525" spans="1:13" x14ac:dyDescent="0.2">
      <c r="A525">
        <v>535</v>
      </c>
      <c r="B525" t="s">
        <v>48394</v>
      </c>
      <c r="C525" t="s">
        <v>47037</v>
      </c>
      <c r="D525" t="s">
        <v>47720</v>
      </c>
      <c r="E525">
        <v>448</v>
      </c>
      <c r="F525">
        <v>8</v>
      </c>
      <c r="G525">
        <v>9</v>
      </c>
      <c r="H525">
        <v>2</v>
      </c>
      <c r="I525">
        <v>0</v>
      </c>
      <c r="J525" t="s">
        <v>48397</v>
      </c>
      <c r="K525" s="146" t="s">
        <v>47062</v>
      </c>
      <c r="L525" t="s">
        <v>48396</v>
      </c>
      <c r="M525" t="s">
        <v>47080</v>
      </c>
    </row>
    <row r="526" spans="1:13" x14ac:dyDescent="0.2">
      <c r="A526">
        <v>536</v>
      </c>
      <c r="B526" t="s">
        <v>48394</v>
      </c>
      <c r="C526" t="s">
        <v>47037</v>
      </c>
      <c r="D526" t="s">
        <v>47467</v>
      </c>
      <c r="E526">
        <v>67</v>
      </c>
      <c r="F526">
        <v>8</v>
      </c>
      <c r="G526">
        <v>9</v>
      </c>
      <c r="H526">
        <v>2</v>
      </c>
      <c r="I526">
        <v>0</v>
      </c>
      <c r="J526" t="s">
        <v>48395</v>
      </c>
      <c r="K526" s="146" t="s">
        <v>47062</v>
      </c>
      <c r="L526" t="s">
        <v>48396</v>
      </c>
      <c r="M526" t="s">
        <v>47077</v>
      </c>
    </row>
    <row r="527" spans="1:13" x14ac:dyDescent="0.2">
      <c r="A527">
        <v>537</v>
      </c>
      <c r="B527" t="s">
        <v>48394</v>
      </c>
      <c r="C527" t="s">
        <v>47037</v>
      </c>
      <c r="D527" t="s">
        <v>47721</v>
      </c>
      <c r="E527">
        <v>100</v>
      </c>
      <c r="F527">
        <v>8</v>
      </c>
      <c r="G527">
        <v>9</v>
      </c>
      <c r="H527">
        <v>2</v>
      </c>
      <c r="I527">
        <v>0</v>
      </c>
      <c r="J527" t="s">
        <v>48395</v>
      </c>
      <c r="K527" s="146" t="s">
        <v>47062</v>
      </c>
      <c r="L527" t="s">
        <v>48396</v>
      </c>
      <c r="M527" t="s">
        <v>47484</v>
      </c>
    </row>
    <row r="528" spans="1:13" x14ac:dyDescent="0.2">
      <c r="A528">
        <v>538</v>
      </c>
      <c r="B528" t="s">
        <v>48394</v>
      </c>
      <c r="C528" t="s">
        <v>47037</v>
      </c>
      <c r="D528" t="s">
        <v>47466</v>
      </c>
      <c r="E528">
        <v>232</v>
      </c>
      <c r="F528">
        <v>8</v>
      </c>
      <c r="G528">
        <v>9</v>
      </c>
      <c r="H528">
        <v>2</v>
      </c>
      <c r="I528">
        <v>0</v>
      </c>
      <c r="J528" t="s">
        <v>48397</v>
      </c>
      <c r="K528" s="146" t="s">
        <v>47062</v>
      </c>
      <c r="L528" t="s">
        <v>48396</v>
      </c>
      <c r="M528" t="s">
        <v>48398</v>
      </c>
    </row>
    <row r="529" spans="1:13" x14ac:dyDescent="0.2">
      <c r="A529">
        <v>539</v>
      </c>
      <c r="B529" t="s">
        <v>48394</v>
      </c>
      <c r="C529" t="s">
        <v>47037</v>
      </c>
      <c r="D529" t="s">
        <v>47833</v>
      </c>
      <c r="E529">
        <v>244</v>
      </c>
      <c r="F529">
        <v>8</v>
      </c>
      <c r="G529">
        <v>9</v>
      </c>
      <c r="H529">
        <v>2</v>
      </c>
      <c r="I529">
        <v>0</v>
      </c>
      <c r="J529" t="s">
        <v>48397</v>
      </c>
      <c r="K529" s="146" t="s">
        <v>47062</v>
      </c>
      <c r="L529" t="s">
        <v>48396</v>
      </c>
      <c r="M529" t="s">
        <v>47079</v>
      </c>
    </row>
    <row r="530" spans="1:13" x14ac:dyDescent="0.2">
      <c r="A530">
        <v>540</v>
      </c>
      <c r="B530" t="s">
        <v>48394</v>
      </c>
      <c r="C530" t="s">
        <v>47037</v>
      </c>
      <c r="D530" t="s">
        <v>47469</v>
      </c>
      <c r="E530">
        <v>193</v>
      </c>
      <c r="F530">
        <v>8</v>
      </c>
      <c r="G530">
        <v>9</v>
      </c>
      <c r="H530">
        <v>2</v>
      </c>
      <c r="I530">
        <v>0</v>
      </c>
      <c r="J530" t="s">
        <v>48395</v>
      </c>
      <c r="K530" s="146" t="s">
        <v>47062</v>
      </c>
      <c r="L530" t="s">
        <v>48396</v>
      </c>
      <c r="M530" t="s">
        <v>47485</v>
      </c>
    </row>
    <row r="531" spans="1:13" x14ac:dyDescent="0.2">
      <c r="A531">
        <v>541</v>
      </c>
      <c r="B531" t="s">
        <v>48394</v>
      </c>
      <c r="C531" t="s">
        <v>47037</v>
      </c>
      <c r="D531" t="s">
        <v>47039</v>
      </c>
      <c r="E531">
        <v>242</v>
      </c>
      <c r="F531">
        <v>8</v>
      </c>
      <c r="G531">
        <v>9</v>
      </c>
      <c r="H531">
        <v>2</v>
      </c>
      <c r="I531">
        <v>0</v>
      </c>
      <c r="J531" t="s">
        <v>48397</v>
      </c>
      <c r="K531" s="146" t="s">
        <v>47062</v>
      </c>
      <c r="L531" t="s">
        <v>48396</v>
      </c>
      <c r="M531" t="s">
        <v>48399</v>
      </c>
    </row>
    <row r="532" spans="1:13" x14ac:dyDescent="0.2">
      <c r="A532">
        <v>542</v>
      </c>
      <c r="B532" t="s">
        <v>48400</v>
      </c>
      <c r="C532" t="s">
        <v>47037</v>
      </c>
      <c r="D532" t="s">
        <v>47468</v>
      </c>
      <c r="E532">
        <v>811</v>
      </c>
      <c r="F532">
        <v>7</v>
      </c>
      <c r="G532">
        <v>9</v>
      </c>
      <c r="H532">
        <v>2</v>
      </c>
      <c r="I532">
        <v>0</v>
      </c>
      <c r="J532" t="s">
        <v>48401</v>
      </c>
      <c r="K532" s="146" t="s">
        <v>47240</v>
      </c>
      <c r="L532" t="s">
        <v>48402</v>
      </c>
      <c r="M532" t="s">
        <v>47094</v>
      </c>
    </row>
    <row r="533" spans="1:13" x14ac:dyDescent="0.2">
      <c r="A533">
        <v>543</v>
      </c>
      <c r="B533" t="s">
        <v>48400</v>
      </c>
      <c r="C533" t="s">
        <v>47037</v>
      </c>
      <c r="D533" t="s">
        <v>47720</v>
      </c>
      <c r="E533">
        <v>805</v>
      </c>
      <c r="F533">
        <v>7</v>
      </c>
      <c r="G533">
        <v>9</v>
      </c>
      <c r="H533">
        <v>2</v>
      </c>
      <c r="I533">
        <v>0</v>
      </c>
      <c r="J533" t="s">
        <v>48401</v>
      </c>
      <c r="K533" s="146" t="s">
        <v>47240</v>
      </c>
      <c r="L533" t="s">
        <v>48402</v>
      </c>
      <c r="M533" t="s">
        <v>47095</v>
      </c>
    </row>
    <row r="534" spans="1:13" x14ac:dyDescent="0.2">
      <c r="A534">
        <v>544</v>
      </c>
      <c r="B534" t="s">
        <v>48400</v>
      </c>
      <c r="C534" t="s">
        <v>47037</v>
      </c>
      <c r="D534" t="s">
        <v>47720</v>
      </c>
      <c r="E534">
        <v>549</v>
      </c>
      <c r="F534">
        <v>7</v>
      </c>
      <c r="G534">
        <v>9</v>
      </c>
      <c r="H534">
        <v>2</v>
      </c>
      <c r="I534">
        <v>0</v>
      </c>
      <c r="J534" t="s">
        <v>48401</v>
      </c>
      <c r="K534" s="146" t="s">
        <v>47240</v>
      </c>
      <c r="L534" t="s">
        <v>48402</v>
      </c>
      <c r="M534" t="s">
        <v>48403</v>
      </c>
    </row>
    <row r="535" spans="1:13" x14ac:dyDescent="0.2">
      <c r="A535">
        <v>545</v>
      </c>
      <c r="B535" t="s">
        <v>48400</v>
      </c>
      <c r="C535" t="s">
        <v>47037</v>
      </c>
      <c r="D535" t="s">
        <v>47467</v>
      </c>
      <c r="E535">
        <v>927</v>
      </c>
      <c r="F535">
        <v>7</v>
      </c>
      <c r="G535">
        <v>9</v>
      </c>
      <c r="H535">
        <v>2</v>
      </c>
      <c r="I535">
        <v>0</v>
      </c>
      <c r="J535" t="s">
        <v>48401</v>
      </c>
      <c r="K535" s="146" t="s">
        <v>47240</v>
      </c>
      <c r="L535" t="s">
        <v>48402</v>
      </c>
      <c r="M535" t="s">
        <v>47096</v>
      </c>
    </row>
    <row r="536" spans="1:13" x14ac:dyDescent="0.2">
      <c r="A536">
        <v>546</v>
      </c>
      <c r="B536" t="s">
        <v>48400</v>
      </c>
      <c r="C536" t="s">
        <v>47037</v>
      </c>
      <c r="D536" t="s">
        <v>47721</v>
      </c>
      <c r="E536">
        <v>353</v>
      </c>
      <c r="F536">
        <v>7</v>
      </c>
      <c r="G536">
        <v>9</v>
      </c>
      <c r="H536">
        <v>2</v>
      </c>
      <c r="I536">
        <v>0</v>
      </c>
      <c r="J536" t="s">
        <v>48404</v>
      </c>
      <c r="K536" s="146" t="s">
        <v>47240</v>
      </c>
      <c r="L536" t="s">
        <v>48402</v>
      </c>
      <c r="M536" t="s">
        <v>48405</v>
      </c>
    </row>
    <row r="537" spans="1:13" x14ac:dyDescent="0.2">
      <c r="A537">
        <v>547</v>
      </c>
      <c r="B537" t="s">
        <v>48400</v>
      </c>
      <c r="C537" t="s">
        <v>47037</v>
      </c>
      <c r="D537" t="s">
        <v>47466</v>
      </c>
      <c r="E537">
        <v>346</v>
      </c>
      <c r="F537">
        <v>7</v>
      </c>
      <c r="G537">
        <v>9</v>
      </c>
      <c r="H537">
        <v>2</v>
      </c>
      <c r="I537">
        <v>0</v>
      </c>
      <c r="J537" t="s">
        <v>48401</v>
      </c>
      <c r="K537" s="146" t="s">
        <v>47240</v>
      </c>
      <c r="L537" t="s">
        <v>48402</v>
      </c>
      <c r="M537" t="s">
        <v>48406</v>
      </c>
    </row>
    <row r="538" spans="1:13" x14ac:dyDescent="0.2">
      <c r="A538">
        <v>548</v>
      </c>
      <c r="B538" t="s">
        <v>48400</v>
      </c>
      <c r="C538" t="s">
        <v>47037</v>
      </c>
      <c r="D538" t="s">
        <v>47469</v>
      </c>
      <c r="E538">
        <v>645</v>
      </c>
      <c r="F538">
        <v>7</v>
      </c>
      <c r="G538">
        <v>9</v>
      </c>
      <c r="H538">
        <v>2</v>
      </c>
      <c r="I538">
        <v>0</v>
      </c>
      <c r="J538" t="s">
        <v>48401</v>
      </c>
      <c r="K538" s="146" t="s">
        <v>47240</v>
      </c>
      <c r="L538" t="s">
        <v>48402</v>
      </c>
      <c r="M538" t="s">
        <v>47095</v>
      </c>
    </row>
    <row r="539" spans="1:13" x14ac:dyDescent="0.2">
      <c r="A539">
        <v>549</v>
      </c>
      <c r="B539" t="s">
        <v>48400</v>
      </c>
      <c r="C539" t="s">
        <v>47037</v>
      </c>
      <c r="D539" t="s">
        <v>47469</v>
      </c>
      <c r="E539">
        <v>605</v>
      </c>
      <c r="F539">
        <v>7</v>
      </c>
      <c r="G539">
        <v>9</v>
      </c>
      <c r="H539">
        <v>2</v>
      </c>
      <c r="I539">
        <v>0</v>
      </c>
      <c r="J539" t="s">
        <v>48401</v>
      </c>
      <c r="K539" s="146" t="s">
        <v>47240</v>
      </c>
      <c r="L539" t="s">
        <v>48402</v>
      </c>
      <c r="M539" t="s">
        <v>47094</v>
      </c>
    </row>
    <row r="540" spans="1:13" x14ac:dyDescent="0.2">
      <c r="A540">
        <v>550</v>
      </c>
      <c r="B540" t="s">
        <v>48400</v>
      </c>
      <c r="C540" t="s">
        <v>47037</v>
      </c>
      <c r="D540" t="s">
        <v>47039</v>
      </c>
      <c r="E540">
        <v>285</v>
      </c>
      <c r="F540">
        <v>7</v>
      </c>
      <c r="G540">
        <v>9</v>
      </c>
      <c r="H540">
        <v>2</v>
      </c>
      <c r="I540">
        <v>0</v>
      </c>
      <c r="J540" t="s">
        <v>48401</v>
      </c>
      <c r="K540" s="146" t="s">
        <v>47240</v>
      </c>
      <c r="L540" t="s">
        <v>48402</v>
      </c>
      <c r="M540" t="s">
        <v>48407</v>
      </c>
    </row>
    <row r="541" spans="1:13" x14ac:dyDescent="0.2">
      <c r="A541">
        <v>551</v>
      </c>
      <c r="B541" t="s">
        <v>48408</v>
      </c>
      <c r="C541" t="s">
        <v>47037</v>
      </c>
      <c r="D541" t="s">
        <v>47468</v>
      </c>
      <c r="E541">
        <v>927</v>
      </c>
      <c r="F541">
        <v>8</v>
      </c>
      <c r="G541">
        <v>9</v>
      </c>
      <c r="H541">
        <v>2</v>
      </c>
      <c r="I541">
        <v>0</v>
      </c>
      <c r="J541" t="s">
        <v>48409</v>
      </c>
      <c r="K541" s="146" t="s">
        <v>47083</v>
      </c>
      <c r="L541" t="s">
        <v>48410</v>
      </c>
      <c r="M541" t="s">
        <v>48411</v>
      </c>
    </row>
    <row r="542" spans="1:13" x14ac:dyDescent="0.2">
      <c r="A542">
        <v>552</v>
      </c>
      <c r="B542" t="s">
        <v>48408</v>
      </c>
      <c r="C542" t="s">
        <v>47037</v>
      </c>
      <c r="D542" t="s">
        <v>47720</v>
      </c>
      <c r="E542">
        <v>698</v>
      </c>
      <c r="F542">
        <v>8</v>
      </c>
      <c r="G542">
        <v>9</v>
      </c>
      <c r="H542">
        <v>2</v>
      </c>
      <c r="I542">
        <v>0</v>
      </c>
      <c r="J542" t="s">
        <v>48412</v>
      </c>
      <c r="K542" s="146" t="s">
        <v>47083</v>
      </c>
      <c r="L542" t="s">
        <v>48410</v>
      </c>
      <c r="M542" t="s">
        <v>48413</v>
      </c>
    </row>
    <row r="543" spans="1:13" x14ac:dyDescent="0.2">
      <c r="A543">
        <v>553</v>
      </c>
      <c r="B543" t="s">
        <v>48408</v>
      </c>
      <c r="C543" t="s">
        <v>47037</v>
      </c>
      <c r="D543" t="s">
        <v>47467</v>
      </c>
      <c r="E543">
        <v>444</v>
      </c>
      <c r="F543">
        <v>8</v>
      </c>
      <c r="G543">
        <v>9</v>
      </c>
      <c r="H543">
        <v>2</v>
      </c>
      <c r="I543">
        <v>0</v>
      </c>
      <c r="J543" t="s">
        <v>48409</v>
      </c>
      <c r="K543" s="146" t="s">
        <v>47083</v>
      </c>
      <c r="L543" t="s">
        <v>48410</v>
      </c>
      <c r="M543" t="s">
        <v>48414</v>
      </c>
    </row>
    <row r="544" spans="1:13" x14ac:dyDescent="0.2">
      <c r="A544">
        <v>554</v>
      </c>
      <c r="B544" t="s">
        <v>48408</v>
      </c>
      <c r="C544" t="s">
        <v>47037</v>
      </c>
      <c r="D544" t="s">
        <v>47721</v>
      </c>
      <c r="E544">
        <v>125</v>
      </c>
      <c r="F544">
        <v>8</v>
      </c>
      <c r="G544">
        <v>9</v>
      </c>
      <c r="H544">
        <v>2</v>
      </c>
      <c r="I544">
        <v>0</v>
      </c>
      <c r="J544" t="s">
        <v>48409</v>
      </c>
      <c r="K544" s="146" t="s">
        <v>47083</v>
      </c>
      <c r="L544" t="s">
        <v>48410</v>
      </c>
      <c r="M544" t="s">
        <v>48415</v>
      </c>
    </row>
    <row r="545" spans="1:13" x14ac:dyDescent="0.2">
      <c r="A545">
        <v>555</v>
      </c>
      <c r="B545" t="s">
        <v>48408</v>
      </c>
      <c r="C545" t="s">
        <v>47037</v>
      </c>
      <c r="D545" t="s">
        <v>47466</v>
      </c>
      <c r="E545">
        <v>657</v>
      </c>
      <c r="F545">
        <v>8</v>
      </c>
      <c r="G545">
        <v>9</v>
      </c>
      <c r="H545">
        <v>2</v>
      </c>
      <c r="I545">
        <v>0</v>
      </c>
      <c r="J545" t="s">
        <v>48409</v>
      </c>
      <c r="K545" s="146" t="s">
        <v>47083</v>
      </c>
      <c r="L545" t="s">
        <v>48410</v>
      </c>
      <c r="M545" t="s">
        <v>48416</v>
      </c>
    </row>
    <row r="546" spans="1:13" x14ac:dyDescent="0.2">
      <c r="A546">
        <v>556</v>
      </c>
      <c r="B546" t="s">
        <v>48408</v>
      </c>
      <c r="C546" t="s">
        <v>47037</v>
      </c>
      <c r="D546" t="s">
        <v>47833</v>
      </c>
      <c r="E546">
        <v>605</v>
      </c>
      <c r="F546">
        <v>8</v>
      </c>
      <c r="G546">
        <v>9</v>
      </c>
      <c r="H546">
        <v>2</v>
      </c>
      <c r="I546">
        <v>0</v>
      </c>
      <c r="J546" t="s">
        <v>48409</v>
      </c>
      <c r="K546" s="146" t="s">
        <v>47083</v>
      </c>
      <c r="L546" t="s">
        <v>48410</v>
      </c>
      <c r="M546" t="s">
        <v>48417</v>
      </c>
    </row>
    <row r="547" spans="1:13" x14ac:dyDescent="0.2">
      <c r="A547">
        <v>557</v>
      </c>
      <c r="B547" t="s">
        <v>48408</v>
      </c>
      <c r="C547" t="s">
        <v>47037</v>
      </c>
      <c r="D547" t="s">
        <v>47469</v>
      </c>
      <c r="E547">
        <v>357</v>
      </c>
      <c r="F547">
        <v>8</v>
      </c>
      <c r="G547">
        <v>9</v>
      </c>
      <c r="H547">
        <v>2</v>
      </c>
      <c r="I547">
        <v>0</v>
      </c>
      <c r="J547" t="s">
        <v>48409</v>
      </c>
      <c r="K547" s="146" t="s">
        <v>47083</v>
      </c>
      <c r="L547" t="s">
        <v>48410</v>
      </c>
      <c r="M547" t="s">
        <v>48411</v>
      </c>
    </row>
    <row r="548" spans="1:13" x14ac:dyDescent="0.2">
      <c r="A548">
        <v>558</v>
      </c>
      <c r="B548" t="s">
        <v>48408</v>
      </c>
      <c r="C548" t="s">
        <v>47037</v>
      </c>
      <c r="D548" t="s">
        <v>47469</v>
      </c>
      <c r="E548">
        <v>378</v>
      </c>
      <c r="F548">
        <v>8</v>
      </c>
      <c r="G548">
        <v>9</v>
      </c>
      <c r="H548">
        <v>2</v>
      </c>
      <c r="I548">
        <v>0</v>
      </c>
      <c r="J548" t="s">
        <v>48409</v>
      </c>
      <c r="K548" s="146" t="s">
        <v>47083</v>
      </c>
      <c r="L548" t="s">
        <v>48410</v>
      </c>
      <c r="M548" t="s">
        <v>48418</v>
      </c>
    </row>
    <row r="549" spans="1:13" x14ac:dyDescent="0.2">
      <c r="A549">
        <v>559</v>
      </c>
      <c r="B549" t="s">
        <v>48408</v>
      </c>
      <c r="C549" t="s">
        <v>47037</v>
      </c>
      <c r="D549" t="s">
        <v>47039</v>
      </c>
      <c r="E549">
        <v>138</v>
      </c>
      <c r="F549">
        <v>8</v>
      </c>
      <c r="G549">
        <v>9</v>
      </c>
      <c r="H549">
        <v>2</v>
      </c>
      <c r="I549">
        <v>0</v>
      </c>
      <c r="J549" t="s">
        <v>48409</v>
      </c>
      <c r="K549" s="146" t="s">
        <v>47083</v>
      </c>
      <c r="L549" t="s">
        <v>48410</v>
      </c>
      <c r="M549" t="s">
        <v>48419</v>
      </c>
    </row>
    <row r="550" spans="1:13" x14ac:dyDescent="0.2">
      <c r="A550">
        <v>560</v>
      </c>
      <c r="B550" t="s">
        <v>48420</v>
      </c>
      <c r="C550" t="s">
        <v>47037</v>
      </c>
      <c r="D550" t="s">
        <v>47468</v>
      </c>
      <c r="E550">
        <v>928</v>
      </c>
      <c r="F550">
        <v>8</v>
      </c>
      <c r="G550">
        <v>9</v>
      </c>
      <c r="H550">
        <v>2</v>
      </c>
      <c r="I550">
        <v>0</v>
      </c>
      <c r="J550" t="s">
        <v>48421</v>
      </c>
      <c r="K550" s="146" t="s">
        <v>47084</v>
      </c>
      <c r="L550" t="s">
        <v>48422</v>
      </c>
      <c r="M550" t="s">
        <v>48423</v>
      </c>
    </row>
    <row r="551" spans="1:13" x14ac:dyDescent="0.2">
      <c r="A551">
        <v>561</v>
      </c>
      <c r="B551" t="s">
        <v>48420</v>
      </c>
      <c r="C551" t="s">
        <v>47037</v>
      </c>
      <c r="D551" t="s">
        <v>47720</v>
      </c>
      <c r="E551">
        <v>699</v>
      </c>
      <c r="F551">
        <v>8</v>
      </c>
      <c r="G551">
        <v>9</v>
      </c>
      <c r="H551">
        <v>2</v>
      </c>
      <c r="I551">
        <v>0</v>
      </c>
      <c r="J551" t="s">
        <v>48424</v>
      </c>
      <c r="K551" s="146" t="s">
        <v>47084</v>
      </c>
      <c r="L551" t="s">
        <v>48422</v>
      </c>
      <c r="M551" t="s">
        <v>48425</v>
      </c>
    </row>
    <row r="552" spans="1:13" x14ac:dyDescent="0.2">
      <c r="A552">
        <v>562</v>
      </c>
      <c r="B552" t="s">
        <v>48420</v>
      </c>
      <c r="C552" t="s">
        <v>47037</v>
      </c>
      <c r="D552" t="s">
        <v>47467</v>
      </c>
      <c r="E552">
        <v>442</v>
      </c>
      <c r="F552">
        <v>8</v>
      </c>
      <c r="G552">
        <v>9</v>
      </c>
      <c r="H552">
        <v>2</v>
      </c>
      <c r="I552">
        <v>0</v>
      </c>
      <c r="J552" t="s">
        <v>48424</v>
      </c>
      <c r="K552" s="146" t="s">
        <v>47084</v>
      </c>
      <c r="L552" t="s">
        <v>48422</v>
      </c>
      <c r="M552" t="s">
        <v>48426</v>
      </c>
    </row>
    <row r="553" spans="1:13" x14ac:dyDescent="0.2">
      <c r="A553">
        <v>563</v>
      </c>
      <c r="B553" t="s">
        <v>48420</v>
      </c>
      <c r="C553" t="s">
        <v>47037</v>
      </c>
      <c r="D553" t="s">
        <v>47721</v>
      </c>
      <c r="E553">
        <v>126</v>
      </c>
      <c r="F553">
        <v>8</v>
      </c>
      <c r="G553">
        <v>9</v>
      </c>
      <c r="H553">
        <v>2</v>
      </c>
      <c r="I553">
        <v>0</v>
      </c>
      <c r="J553" t="s">
        <v>48421</v>
      </c>
      <c r="K553" s="146" t="s">
        <v>47084</v>
      </c>
      <c r="L553" t="s">
        <v>48422</v>
      </c>
      <c r="M553" t="e">
        <f>-MSRIIRIG--DSRVLESREVSDGRAIRRRREAPDG-TRFTTYERIEKPHLAVIKSTGDRELFDRDKLAIAISRSVGKFFSSELEEEQVINRVEELVYDIGENEITSKQIGDIVLDCLADVSEVAYVRFASVYRKFKTLDEFESILAERRKNQEKKSGDRK</f>
        <v>#NAME?</v>
      </c>
    </row>
    <row r="554" spans="1:13" x14ac:dyDescent="0.2">
      <c r="A554">
        <v>564</v>
      </c>
      <c r="B554" t="s">
        <v>48420</v>
      </c>
      <c r="C554" t="s">
        <v>47037</v>
      </c>
      <c r="D554" t="s">
        <v>47466</v>
      </c>
      <c r="E554">
        <v>658</v>
      </c>
      <c r="F554">
        <v>8</v>
      </c>
      <c r="G554">
        <v>9</v>
      </c>
      <c r="H554">
        <v>2</v>
      </c>
      <c r="I554">
        <v>0</v>
      </c>
      <c r="J554" t="s">
        <v>48427</v>
      </c>
      <c r="K554" s="146" t="s">
        <v>47084</v>
      </c>
      <c r="L554" t="s">
        <v>48422</v>
      </c>
      <c r="M554" t="s">
        <v>48428</v>
      </c>
    </row>
    <row r="555" spans="1:13" x14ac:dyDescent="0.2">
      <c r="A555">
        <v>565</v>
      </c>
      <c r="B555" t="s">
        <v>48420</v>
      </c>
      <c r="C555" t="s">
        <v>47037</v>
      </c>
      <c r="D555" t="s">
        <v>47833</v>
      </c>
      <c r="E555">
        <v>604</v>
      </c>
      <c r="F555">
        <v>8</v>
      </c>
      <c r="G555">
        <v>9</v>
      </c>
      <c r="H555">
        <v>2</v>
      </c>
      <c r="I555">
        <v>0</v>
      </c>
      <c r="J555" t="s">
        <v>48427</v>
      </c>
      <c r="K555" s="146" t="s">
        <v>47084</v>
      </c>
      <c r="L555" t="s">
        <v>48422</v>
      </c>
      <c r="M555" t="s">
        <v>48429</v>
      </c>
    </row>
    <row r="556" spans="1:13" x14ac:dyDescent="0.2">
      <c r="A556">
        <v>566</v>
      </c>
      <c r="B556" t="s">
        <v>48420</v>
      </c>
      <c r="C556" t="s">
        <v>47037</v>
      </c>
      <c r="D556" t="s">
        <v>47469</v>
      </c>
      <c r="E556">
        <v>358</v>
      </c>
      <c r="F556">
        <v>8</v>
      </c>
      <c r="G556">
        <v>9</v>
      </c>
      <c r="H556">
        <v>2</v>
      </c>
      <c r="I556">
        <v>0</v>
      </c>
      <c r="J556" t="s">
        <v>48421</v>
      </c>
      <c r="K556" s="146" t="s">
        <v>47084</v>
      </c>
      <c r="L556" t="s">
        <v>48422</v>
      </c>
      <c r="M556" t="s">
        <v>48423</v>
      </c>
    </row>
    <row r="557" spans="1:13" x14ac:dyDescent="0.2">
      <c r="A557">
        <v>567</v>
      </c>
      <c r="B557" t="s">
        <v>48420</v>
      </c>
      <c r="C557" t="s">
        <v>47037</v>
      </c>
      <c r="D557" t="s">
        <v>47469</v>
      </c>
      <c r="E557">
        <v>379</v>
      </c>
      <c r="F557">
        <v>8</v>
      </c>
      <c r="G557">
        <v>9</v>
      </c>
      <c r="H557">
        <v>2</v>
      </c>
      <c r="I557">
        <v>0</v>
      </c>
      <c r="J557" t="s">
        <v>48430</v>
      </c>
      <c r="K557" s="146" t="s">
        <v>47084</v>
      </c>
      <c r="L557" t="s">
        <v>48422</v>
      </c>
      <c r="M557" t="s">
        <v>48431</v>
      </c>
    </row>
    <row r="558" spans="1:13" x14ac:dyDescent="0.2">
      <c r="A558">
        <v>568</v>
      </c>
      <c r="B558" t="s">
        <v>48420</v>
      </c>
      <c r="C558" t="s">
        <v>47037</v>
      </c>
      <c r="D558" t="s">
        <v>47039</v>
      </c>
      <c r="E558">
        <v>139</v>
      </c>
      <c r="F558">
        <v>8</v>
      </c>
      <c r="G558">
        <v>9</v>
      </c>
      <c r="H558">
        <v>2</v>
      </c>
      <c r="I558">
        <v>0</v>
      </c>
      <c r="J558" t="s">
        <v>48421</v>
      </c>
      <c r="K558" s="146" t="s">
        <v>47084</v>
      </c>
      <c r="L558" t="s">
        <v>48422</v>
      </c>
      <c r="M558" t="s">
        <v>48432</v>
      </c>
    </row>
    <row r="559" spans="1:13" x14ac:dyDescent="0.2">
      <c r="A559">
        <v>569</v>
      </c>
      <c r="B559" t="s">
        <v>48433</v>
      </c>
      <c r="C559" t="s">
        <v>47037</v>
      </c>
      <c r="D559" t="s">
        <v>47468</v>
      </c>
      <c r="E559">
        <v>596</v>
      </c>
      <c r="F559">
        <v>9</v>
      </c>
      <c r="G559">
        <v>9</v>
      </c>
      <c r="H559">
        <v>1</v>
      </c>
      <c r="I559">
        <v>1</v>
      </c>
      <c r="J559" t="s">
        <v>48434</v>
      </c>
      <c r="K559" s="146" t="s">
        <v>47040</v>
      </c>
      <c r="L559" t="s">
        <v>48435</v>
      </c>
      <c r="M559" t="s">
        <v>47220</v>
      </c>
    </row>
    <row r="560" spans="1:13" x14ac:dyDescent="0.2">
      <c r="A560">
        <v>570</v>
      </c>
      <c r="B560" t="s">
        <v>48433</v>
      </c>
      <c r="C560" t="s">
        <v>47037</v>
      </c>
      <c r="D560" t="s">
        <v>47720</v>
      </c>
      <c r="E560">
        <v>572</v>
      </c>
      <c r="F560">
        <v>9</v>
      </c>
      <c r="G560">
        <v>9</v>
      </c>
      <c r="H560">
        <v>1</v>
      </c>
      <c r="I560">
        <v>1</v>
      </c>
      <c r="J560" t="s">
        <v>48434</v>
      </c>
      <c r="K560" s="146" t="s">
        <v>47040</v>
      </c>
      <c r="L560" t="s">
        <v>48435</v>
      </c>
      <c r="M560" t="s">
        <v>47224</v>
      </c>
    </row>
    <row r="561" spans="1:13" x14ac:dyDescent="0.2">
      <c r="A561">
        <v>571</v>
      </c>
      <c r="B561" t="s">
        <v>48433</v>
      </c>
      <c r="C561" t="s">
        <v>47037</v>
      </c>
      <c r="D561" t="s">
        <v>47467</v>
      </c>
      <c r="E561">
        <v>212</v>
      </c>
      <c r="F561">
        <v>9</v>
      </c>
      <c r="G561">
        <v>9</v>
      </c>
      <c r="H561">
        <v>1</v>
      </c>
      <c r="I561">
        <v>1</v>
      </c>
      <c r="J561" t="s">
        <v>48436</v>
      </c>
      <c r="K561" s="146" t="s">
        <v>47040</v>
      </c>
      <c r="L561" t="s">
        <v>48435</v>
      </c>
      <c r="M561" t="s">
        <v>47221</v>
      </c>
    </row>
    <row r="562" spans="1:13" x14ac:dyDescent="0.2">
      <c r="A562">
        <v>572</v>
      </c>
      <c r="B562" t="s">
        <v>48433</v>
      </c>
      <c r="C562" t="s">
        <v>47037</v>
      </c>
      <c r="D562" t="s">
        <v>47721</v>
      </c>
      <c r="E562">
        <v>459</v>
      </c>
      <c r="F562">
        <v>9</v>
      </c>
      <c r="G562">
        <v>9</v>
      </c>
      <c r="H562">
        <v>1</v>
      </c>
      <c r="I562">
        <v>1</v>
      </c>
      <c r="J562" t="s">
        <v>48434</v>
      </c>
      <c r="K562" s="146" t="s">
        <v>47040</v>
      </c>
      <c r="L562" t="s">
        <v>48435</v>
      </c>
      <c r="M562" t="s">
        <v>47512</v>
      </c>
    </row>
    <row r="563" spans="1:13" x14ac:dyDescent="0.2">
      <c r="A563">
        <v>573</v>
      </c>
      <c r="B563" t="s">
        <v>48433</v>
      </c>
      <c r="C563" t="s">
        <v>47037</v>
      </c>
      <c r="D563" t="s">
        <v>47465</v>
      </c>
      <c r="E563">
        <v>527</v>
      </c>
      <c r="F563">
        <v>9</v>
      </c>
      <c r="G563">
        <v>9</v>
      </c>
      <c r="H563">
        <v>1</v>
      </c>
      <c r="I563">
        <v>1</v>
      </c>
      <c r="J563" t="s">
        <v>48437</v>
      </c>
      <c r="K563" s="146" t="s">
        <v>47040</v>
      </c>
      <c r="L563" t="s">
        <v>48435</v>
      </c>
      <c r="M563" t="s">
        <v>48438</v>
      </c>
    </row>
    <row r="564" spans="1:13" x14ac:dyDescent="0.2">
      <c r="A564">
        <v>574</v>
      </c>
      <c r="B564" t="s">
        <v>48433</v>
      </c>
      <c r="C564" t="s">
        <v>47037</v>
      </c>
      <c r="D564" t="s">
        <v>47466</v>
      </c>
      <c r="E564">
        <v>371</v>
      </c>
      <c r="F564">
        <v>9</v>
      </c>
      <c r="G564">
        <v>9</v>
      </c>
      <c r="H564">
        <v>1</v>
      </c>
      <c r="I564">
        <v>1</v>
      </c>
      <c r="J564" t="s">
        <v>48434</v>
      </c>
      <c r="K564" s="146" t="s">
        <v>47040</v>
      </c>
      <c r="L564" t="s">
        <v>48435</v>
      </c>
      <c r="M564" t="s">
        <v>47219</v>
      </c>
    </row>
    <row r="565" spans="1:13" x14ac:dyDescent="0.2">
      <c r="A565">
        <v>575</v>
      </c>
      <c r="B565" t="s">
        <v>48433</v>
      </c>
      <c r="C565" t="s">
        <v>47037</v>
      </c>
      <c r="D565" t="s">
        <v>47833</v>
      </c>
      <c r="E565">
        <v>85</v>
      </c>
      <c r="F565">
        <v>9</v>
      </c>
      <c r="G565">
        <v>9</v>
      </c>
      <c r="H565">
        <v>1</v>
      </c>
      <c r="I565">
        <v>1</v>
      </c>
      <c r="J565" t="s">
        <v>48434</v>
      </c>
      <c r="K565" s="146" t="s">
        <v>47040</v>
      </c>
      <c r="L565" t="s">
        <v>48435</v>
      </c>
      <c r="M565" t="s">
        <v>47223</v>
      </c>
    </row>
    <row r="566" spans="1:13" x14ac:dyDescent="0.2">
      <c r="A566">
        <v>576</v>
      </c>
      <c r="B566" t="s">
        <v>48433</v>
      </c>
      <c r="C566" t="s">
        <v>47037</v>
      </c>
      <c r="D566" t="s">
        <v>47469</v>
      </c>
      <c r="E566">
        <v>238</v>
      </c>
      <c r="F566">
        <v>9</v>
      </c>
      <c r="G566">
        <v>9</v>
      </c>
      <c r="H566">
        <v>1</v>
      </c>
      <c r="I566">
        <v>1</v>
      </c>
      <c r="J566" t="s">
        <v>48434</v>
      </c>
      <c r="K566" s="146" t="s">
        <v>47040</v>
      </c>
      <c r="L566" t="s">
        <v>48435</v>
      </c>
      <c r="M566" t="s">
        <v>47220</v>
      </c>
    </row>
    <row r="567" spans="1:13" x14ac:dyDescent="0.2">
      <c r="A567">
        <v>577</v>
      </c>
      <c r="B567" t="s">
        <v>48433</v>
      </c>
      <c r="C567" t="s">
        <v>47037</v>
      </c>
      <c r="D567" t="s">
        <v>47039</v>
      </c>
      <c r="E567">
        <v>309</v>
      </c>
      <c r="F567">
        <v>9</v>
      </c>
      <c r="G567">
        <v>9</v>
      </c>
      <c r="H567">
        <v>1</v>
      </c>
      <c r="I567">
        <v>1</v>
      </c>
      <c r="J567" t="s">
        <v>48434</v>
      </c>
      <c r="K567" s="146" t="s">
        <v>47040</v>
      </c>
      <c r="L567" t="s">
        <v>48435</v>
      </c>
      <c r="M567" t="s">
        <v>47222</v>
      </c>
    </row>
    <row r="568" spans="1:13" x14ac:dyDescent="0.2">
      <c r="A568">
        <v>578</v>
      </c>
      <c r="B568" t="s">
        <v>48439</v>
      </c>
      <c r="C568" t="s">
        <v>47037</v>
      </c>
      <c r="D568" t="s">
        <v>47468</v>
      </c>
      <c r="E568">
        <v>657</v>
      </c>
      <c r="F568">
        <v>8</v>
      </c>
      <c r="G568">
        <v>9</v>
      </c>
      <c r="H568">
        <v>2</v>
      </c>
      <c r="I568">
        <v>0</v>
      </c>
      <c r="J568" t="s">
        <v>48440</v>
      </c>
      <c r="K568" s="146" t="s">
        <v>47050</v>
      </c>
      <c r="L568" t="s">
        <v>48441</v>
      </c>
      <c r="M568" t="s">
        <v>48442</v>
      </c>
    </row>
    <row r="569" spans="1:13" x14ac:dyDescent="0.2">
      <c r="A569">
        <v>579</v>
      </c>
      <c r="B569" t="s">
        <v>48439</v>
      </c>
      <c r="C569" t="s">
        <v>47037</v>
      </c>
      <c r="D569" t="s">
        <v>47720</v>
      </c>
      <c r="E569">
        <v>109</v>
      </c>
      <c r="F569">
        <v>8</v>
      </c>
      <c r="G569">
        <v>9</v>
      </c>
      <c r="H569">
        <v>2</v>
      </c>
      <c r="I569">
        <v>0</v>
      </c>
      <c r="J569" t="s">
        <v>48443</v>
      </c>
      <c r="K569" s="146" t="s">
        <v>47050</v>
      </c>
      <c r="L569" t="s">
        <v>48441</v>
      </c>
      <c r="M569" t="e">
        <f>------------------------MNKIPLAEIMRPQKIKDIIGQRHLLSEGKILYKIIEQKEPVSLILWGPPGSGKTTLARIIAKETEANFMELSAVTSGKKEINNIIEIARQNWNLQLRTVLFVDEIHRFSKVQQDAFLPHIESGLITLIGATTENPSFEIITPLLSRVKVMVLKPLEDEDISQILTKAIEKLGKSKLVTNESIEYLAHISSGDARVALGSLELV--LGTNKGKITPDTINTALQKIPPTYDKNGNYHYDTISAFIKSMRGSDVEATLYYLARMINAGEDPKFIARRMIIFASEDIGLVGNGALSLAVATFQAVERVGLPEASYNLFHCATALARSNKSREVTNLMHNAQSLVKKFPNSQIPLHIRNSTSAITKDLGYGENYKWQAGFKHEKGFLPKEILDYNSSHGQDNESQH</f>
        <v>#NAME?</v>
      </c>
    </row>
    <row r="570" spans="1:13" x14ac:dyDescent="0.2">
      <c r="A570">
        <v>580</v>
      </c>
      <c r="B570" t="s">
        <v>48439</v>
      </c>
      <c r="C570" t="s">
        <v>47037</v>
      </c>
      <c r="D570" t="s">
        <v>47720</v>
      </c>
      <c r="E570">
        <v>802</v>
      </c>
      <c r="F570">
        <v>8</v>
      </c>
      <c r="G570">
        <v>9</v>
      </c>
      <c r="H570">
        <v>2</v>
      </c>
      <c r="I570">
        <v>0</v>
      </c>
      <c r="J570" t="s">
        <v>48444</v>
      </c>
      <c r="K570" s="146" t="s">
        <v>47050</v>
      </c>
      <c r="L570" t="s">
        <v>48441</v>
      </c>
      <c r="M570" t="s">
        <v>48445</v>
      </c>
    </row>
    <row r="571" spans="1:13" x14ac:dyDescent="0.2">
      <c r="A571">
        <v>581</v>
      </c>
      <c r="B571" t="s">
        <v>48439</v>
      </c>
      <c r="C571" t="s">
        <v>47037</v>
      </c>
      <c r="D571" t="s">
        <v>47467</v>
      </c>
      <c r="E571">
        <v>539</v>
      </c>
      <c r="F571">
        <v>8</v>
      </c>
      <c r="G571">
        <v>9</v>
      </c>
      <c r="H571">
        <v>2</v>
      </c>
      <c r="I571">
        <v>0</v>
      </c>
      <c r="J571" t="s">
        <v>48446</v>
      </c>
      <c r="K571" s="146" t="s">
        <v>47050</v>
      </c>
      <c r="L571" t="s">
        <v>48441</v>
      </c>
      <c r="M571" t="s">
        <v>48447</v>
      </c>
    </row>
    <row r="572" spans="1:13" x14ac:dyDescent="0.2">
      <c r="A572">
        <v>582</v>
      </c>
      <c r="B572" t="s">
        <v>48439</v>
      </c>
      <c r="C572" t="s">
        <v>47037</v>
      </c>
      <c r="D572" t="s">
        <v>47721</v>
      </c>
      <c r="E572">
        <v>403</v>
      </c>
      <c r="F572">
        <v>8</v>
      </c>
      <c r="G572">
        <v>9</v>
      </c>
      <c r="H572">
        <v>2</v>
      </c>
      <c r="I572">
        <v>0</v>
      </c>
      <c r="J572" t="s">
        <v>48446</v>
      </c>
      <c r="K572" s="146" t="s">
        <v>47050</v>
      </c>
      <c r="L572" t="s">
        <v>48441</v>
      </c>
      <c r="M572" t="s">
        <v>48448</v>
      </c>
    </row>
    <row r="573" spans="1:13" x14ac:dyDescent="0.2">
      <c r="A573">
        <v>583</v>
      </c>
      <c r="B573" t="s">
        <v>48439</v>
      </c>
      <c r="C573" t="s">
        <v>47037</v>
      </c>
      <c r="D573" t="s">
        <v>47465</v>
      </c>
      <c r="E573">
        <v>342</v>
      </c>
      <c r="F573">
        <v>8</v>
      </c>
      <c r="G573">
        <v>9</v>
      </c>
      <c r="H573">
        <v>2</v>
      </c>
      <c r="I573">
        <v>0</v>
      </c>
      <c r="J573" t="s">
        <v>48449</v>
      </c>
      <c r="K573" s="146" t="s">
        <v>47050</v>
      </c>
      <c r="L573" t="s">
        <v>48441</v>
      </c>
      <c r="M573" t="s">
        <v>48450</v>
      </c>
    </row>
    <row r="574" spans="1:13" x14ac:dyDescent="0.2">
      <c r="A574">
        <v>584</v>
      </c>
      <c r="B574" t="s">
        <v>48439</v>
      </c>
      <c r="C574" t="s">
        <v>47037</v>
      </c>
      <c r="D574" t="s">
        <v>47466</v>
      </c>
      <c r="E574">
        <v>6</v>
      </c>
      <c r="F574">
        <v>8</v>
      </c>
      <c r="G574">
        <v>9</v>
      </c>
      <c r="H574">
        <v>2</v>
      </c>
      <c r="I574">
        <v>0</v>
      </c>
      <c r="J574" t="s">
        <v>48446</v>
      </c>
      <c r="K574" s="146" t="s">
        <v>47050</v>
      </c>
      <c r="L574" t="s">
        <v>48441</v>
      </c>
      <c r="M574" t="s">
        <v>48451</v>
      </c>
    </row>
    <row r="575" spans="1:13" x14ac:dyDescent="0.2">
      <c r="A575">
        <v>585</v>
      </c>
      <c r="B575" t="s">
        <v>48439</v>
      </c>
      <c r="C575" t="s">
        <v>47037</v>
      </c>
      <c r="D575" t="s">
        <v>47469</v>
      </c>
      <c r="E575">
        <v>278</v>
      </c>
      <c r="F575">
        <v>8</v>
      </c>
      <c r="G575">
        <v>9</v>
      </c>
      <c r="H575">
        <v>2</v>
      </c>
      <c r="I575">
        <v>0</v>
      </c>
      <c r="J575" t="s">
        <v>48440</v>
      </c>
      <c r="K575" s="146" t="s">
        <v>47050</v>
      </c>
      <c r="L575" t="s">
        <v>48441</v>
      </c>
      <c r="M575" t="s">
        <v>48442</v>
      </c>
    </row>
    <row r="576" spans="1:13" x14ac:dyDescent="0.2">
      <c r="A576">
        <v>586</v>
      </c>
      <c r="B576" t="s">
        <v>48439</v>
      </c>
      <c r="C576" t="s">
        <v>47037</v>
      </c>
      <c r="D576" t="s">
        <v>47039</v>
      </c>
      <c r="E576">
        <v>407</v>
      </c>
      <c r="F576">
        <v>8</v>
      </c>
      <c r="G576">
        <v>9</v>
      </c>
      <c r="H576">
        <v>2</v>
      </c>
      <c r="I576">
        <v>0</v>
      </c>
      <c r="J576" t="s">
        <v>48440</v>
      </c>
      <c r="K576" s="146" t="s">
        <v>47050</v>
      </c>
      <c r="L576" t="s">
        <v>48441</v>
      </c>
      <c r="M576" t="s">
        <v>48452</v>
      </c>
    </row>
    <row r="577" spans="1:13" x14ac:dyDescent="0.2">
      <c r="A577">
        <v>587</v>
      </c>
      <c r="B577" t="s">
        <v>48453</v>
      </c>
      <c r="C577" t="s">
        <v>47037</v>
      </c>
      <c r="D577" t="s">
        <v>47468</v>
      </c>
      <c r="E577">
        <v>168</v>
      </c>
      <c r="F577">
        <v>8</v>
      </c>
      <c r="G577">
        <v>9</v>
      </c>
      <c r="H577">
        <v>2</v>
      </c>
      <c r="I577">
        <v>0</v>
      </c>
      <c r="J577" t="s">
        <v>48454</v>
      </c>
      <c r="K577" s="146" t="s">
        <v>47041</v>
      </c>
      <c r="L577" t="s">
        <v>3062</v>
      </c>
      <c r="M577" t="s">
        <v>48455</v>
      </c>
    </row>
    <row r="578" spans="1:13" x14ac:dyDescent="0.2">
      <c r="A578">
        <v>588</v>
      </c>
      <c r="B578" t="s">
        <v>48453</v>
      </c>
      <c r="C578" t="s">
        <v>47037</v>
      </c>
      <c r="D578" t="s">
        <v>47720</v>
      </c>
      <c r="E578">
        <v>334</v>
      </c>
      <c r="F578">
        <v>8</v>
      </c>
      <c r="G578">
        <v>9</v>
      </c>
      <c r="H578">
        <v>2</v>
      </c>
      <c r="I578">
        <v>0</v>
      </c>
      <c r="J578" t="s">
        <v>48456</v>
      </c>
      <c r="K578" s="146" t="s">
        <v>47041</v>
      </c>
      <c r="L578" t="s">
        <v>3062</v>
      </c>
      <c r="M578" t="e">
        <f>----MKKGVGLLD--------------RKNRILLWELVVTDFKLRYQGSVLGYIWSVLKPLFLFAILYVVFVYVLQMDRGVPHFAVTLLLGVVLWSFFTEATSNGLGSIVNRGDLIRKLNFPKYIIVISGTISSLINLGINLLVVILFALINGVDFTWHVLWMIPLVLELYVFALGIAMLLSALNVKFRDTGYIWEIFLQAAFYATPIIYPLTMVMER--SQKAAEILFINPVAQIIQDARYAMISQDASIVRMTDLIHD--WRL-AIPGFIILLMITVGVWYFSKKSKFFAEDI</f>
        <v>#NAME?</v>
      </c>
    </row>
    <row r="579" spans="1:13" x14ac:dyDescent="0.2">
      <c r="A579">
        <v>589</v>
      </c>
      <c r="B579" t="s">
        <v>48453</v>
      </c>
      <c r="C579" t="s">
        <v>47037</v>
      </c>
      <c r="D579" t="s">
        <v>47720</v>
      </c>
      <c r="E579">
        <v>745</v>
      </c>
      <c r="F579">
        <v>8</v>
      </c>
      <c r="G579">
        <v>9</v>
      </c>
      <c r="H579">
        <v>2</v>
      </c>
      <c r="I579">
        <v>0</v>
      </c>
      <c r="J579" t="s">
        <v>48457</v>
      </c>
      <c r="K579" s="146" t="s">
        <v>47041</v>
      </c>
      <c r="L579" t="s">
        <v>3062</v>
      </c>
      <c r="M579" t="s">
        <v>48458</v>
      </c>
    </row>
    <row r="580" spans="1:13" x14ac:dyDescent="0.2">
      <c r="A580">
        <v>590</v>
      </c>
      <c r="B580" t="s">
        <v>48453</v>
      </c>
      <c r="C580" t="s">
        <v>47037</v>
      </c>
      <c r="D580" t="s">
        <v>47467</v>
      </c>
      <c r="E580">
        <v>616</v>
      </c>
      <c r="F580">
        <v>8</v>
      </c>
      <c r="G580">
        <v>9</v>
      </c>
      <c r="H580">
        <v>2</v>
      </c>
      <c r="I580">
        <v>0</v>
      </c>
      <c r="J580" t="s">
        <v>48456</v>
      </c>
      <c r="K580" s="146" t="s">
        <v>47041</v>
      </c>
      <c r="L580" t="s">
        <v>3062</v>
      </c>
      <c r="M580" t="e">
        <f>----ML----------------------------------------------YLGLRIQSLFLFAIMYVVFGMLVKLG-SVEHYSVYLLFGIVLWNFFAEATGQGLNSIVMRGDVIRKISFPKYIIVISTSISALVNLAFNLVIVAILAVVNGVAIHWSALLTPIFILEIYLFALGIAFFLSALNVKYRDTGHIWEIIMQAAFYGTPIIYPLSIVIAK--SEAIAKLIMMNPVAQAIQDARYTLITKET--ITTSSLVGV--KSM-AIPLLIVFIVFIGGILYFNKHSKCFAEKI</f>
        <v>#NAME?</v>
      </c>
    </row>
    <row r="581" spans="1:13" x14ac:dyDescent="0.2">
      <c r="A581">
        <v>591</v>
      </c>
      <c r="B581" t="s">
        <v>48453</v>
      </c>
      <c r="C581" t="s">
        <v>47037</v>
      </c>
      <c r="D581" t="s">
        <v>47721</v>
      </c>
      <c r="E581">
        <v>521</v>
      </c>
      <c r="F581">
        <v>8</v>
      </c>
      <c r="G581">
        <v>9</v>
      </c>
      <c r="H581">
        <v>2</v>
      </c>
      <c r="I581">
        <v>0</v>
      </c>
      <c r="J581" t="s">
        <v>48456</v>
      </c>
      <c r="K581" s="146" t="s">
        <v>47041</v>
      </c>
      <c r="L581" t="s">
        <v>3062</v>
      </c>
      <c r="M581" t="e">
        <f>--MAELYPPGWYNLFCNMKIQKLKQKYRYSFILLKELVITEFKLKYQGSVLGYLWSLLRPLFLFLILYLVFVHFLRVGDDVPHWPVSLLFGIVLWNFFSDITTGGLSAIVSRGDVLRKLNFPKYVIVLSSSVSALINLCLNLIVLVVIMFFAHVHFHLSSLLAPFFILEIFTFGFGIALILSTLYVRFRDINFIWEVFLQALFYGSAVIYPLSMVYDK--SALIAKLFLLNPVAQAIQDARYFLISDKN--MTLVSLTNN--VFVRLVPYLIVLAVLSYGIWLFKKRSPYFAEEV</f>
        <v>#NAME?</v>
      </c>
    </row>
    <row r="582" spans="1:13" x14ac:dyDescent="0.2">
      <c r="A582">
        <v>592</v>
      </c>
      <c r="B582" t="s">
        <v>48453</v>
      </c>
      <c r="C582" t="s">
        <v>47037</v>
      </c>
      <c r="D582" t="s">
        <v>47465</v>
      </c>
      <c r="E582">
        <v>523</v>
      </c>
      <c r="F582">
        <v>8</v>
      </c>
      <c r="G582">
        <v>9</v>
      </c>
      <c r="H582">
        <v>2</v>
      </c>
      <c r="I582">
        <v>0</v>
      </c>
      <c r="J582" t="s">
        <v>48456</v>
      </c>
      <c r="K582" s="146" t="s">
        <v>47041</v>
      </c>
      <c r="L582" t="s">
        <v>3062</v>
      </c>
      <c r="M582" t="e">
        <f>-----MNIPKIWS--------------RKNSILLKELVKTDFKIRYQGSVLGYLWAVLRPMLLFAILYTVFAKILKMGGDIPHYSVYLMTGTVFWSFFSECTSQGIQAIVGRSDLLRKISFPKWIIVVSSTITALINFLINLCVIIVFALLNGVTPSFTWLLAPLVILELYLLSLGIAFFLGSINVKYRDISSIWEVLMQALFYAVPIIYPITMVSAS--SVVAAKVLLLNPIAQVIQDARYLLITNQS--ITVWNFIDN--IFLRFLPVLITLFILTIGSIYFRKHSKYFAEEA</f>
        <v>#NAME?</v>
      </c>
    </row>
    <row r="583" spans="1:13" x14ac:dyDescent="0.2">
      <c r="A583">
        <v>593</v>
      </c>
      <c r="B583" t="s">
        <v>48453</v>
      </c>
      <c r="C583" t="s">
        <v>47037</v>
      </c>
      <c r="D583" t="s">
        <v>47833</v>
      </c>
      <c r="E583">
        <v>681</v>
      </c>
      <c r="F583">
        <v>8</v>
      </c>
      <c r="G583">
        <v>9</v>
      </c>
      <c r="H583">
        <v>2</v>
      </c>
      <c r="I583">
        <v>0</v>
      </c>
      <c r="J583" t="s">
        <v>48456</v>
      </c>
      <c r="K583" s="146" t="s">
        <v>47041</v>
      </c>
      <c r="L583" t="s">
        <v>3062</v>
      </c>
      <c r="M583" t="e">
        <f>----MKKGVGLLD--------------RKNRILLRELVVTDFKLRYQGSVLGYIWSVLKPLFLFAILYVVFVYVLQMDRGVPHFAVTLLLGVVLWSFFTEATSNGLGSIVNRGDLIRKLNFPKYIIVISGTISSLINLGINLLVVMLFALINGVDFTWHILWMIPLVLELYVFALGIAMLLSALNVKFRDTGYIWEIFLQAAFYATPIIYPLTMVMER--SQKAAEILFINPVAQIIQDARYAMISQDASIVRMTDLMHD--WRL-AIPGFIILLMVVVGVWYFSKKSKFFAEDI</f>
        <v>#NAME?</v>
      </c>
    </row>
    <row r="584" spans="1:13" x14ac:dyDescent="0.2">
      <c r="A584">
        <v>594</v>
      </c>
      <c r="B584" t="s">
        <v>48453</v>
      </c>
      <c r="C584" t="s">
        <v>47037</v>
      </c>
      <c r="D584" t="s">
        <v>47469</v>
      </c>
      <c r="E584">
        <v>107</v>
      </c>
      <c r="F584">
        <v>8</v>
      </c>
      <c r="G584">
        <v>9</v>
      </c>
      <c r="H584">
        <v>2</v>
      </c>
      <c r="I584">
        <v>0</v>
      </c>
      <c r="J584" t="s">
        <v>48454</v>
      </c>
      <c r="K584" s="146" t="s">
        <v>47041</v>
      </c>
      <c r="L584" t="s">
        <v>3062</v>
      </c>
      <c r="M584" t="s">
        <v>48455</v>
      </c>
    </row>
    <row r="585" spans="1:13" x14ac:dyDescent="0.2">
      <c r="A585">
        <v>595</v>
      </c>
      <c r="B585" t="s">
        <v>48453</v>
      </c>
      <c r="C585" t="s">
        <v>47037</v>
      </c>
      <c r="D585" t="s">
        <v>47039</v>
      </c>
      <c r="E585">
        <v>686</v>
      </c>
      <c r="F585">
        <v>8</v>
      </c>
      <c r="G585">
        <v>9</v>
      </c>
      <c r="H585">
        <v>2</v>
      </c>
      <c r="I585">
        <v>0</v>
      </c>
      <c r="J585" t="s">
        <v>48456</v>
      </c>
      <c r="K585" s="146" t="s">
        <v>47041</v>
      </c>
      <c r="L585" t="s">
        <v>3062</v>
      </c>
      <c r="M585" t="e">
        <f>----MWKPLNFLG--------------RQNLILLRELIVTDFKLRYQGSVLGYVWSVLKPLFLFAILYVVFVHILRLDRGIPHFPVTMLLGIVLWSFFTEATSNGLGSIVNRGDLIRKLNFPKYIIVISGTVSSLINLFINLGVVLIFILLNGVSLSFSALWIIPLIIELYIFSLGIALLLSVFNVKYRDTSYIWEIFLQAAFYAAPIIYPLQMALER--SRVAAELLFINPVTQIIQDARYVLINQDGSIIRATDLIHD--WRI-IIPWLIILITVIFGVYYFSKKSRYFAEDI</f>
        <v>#NAME?</v>
      </c>
    </row>
    <row r="586" spans="1:13" x14ac:dyDescent="0.2">
      <c r="A586">
        <v>596</v>
      </c>
      <c r="B586" t="s">
        <v>48459</v>
      </c>
      <c r="C586" t="s">
        <v>47037</v>
      </c>
      <c r="D586" t="s">
        <v>47468</v>
      </c>
      <c r="E586">
        <v>40</v>
      </c>
      <c r="F586">
        <v>9</v>
      </c>
      <c r="G586">
        <v>9</v>
      </c>
      <c r="H586">
        <v>1</v>
      </c>
      <c r="I586">
        <v>1</v>
      </c>
      <c r="J586" t="s">
        <v>48460</v>
      </c>
      <c r="K586" s="146" t="s">
        <v>47050</v>
      </c>
      <c r="L586" t="s">
        <v>48461</v>
      </c>
      <c r="M586" t="s">
        <v>48462</v>
      </c>
    </row>
    <row r="587" spans="1:13" x14ac:dyDescent="0.2">
      <c r="A587">
        <v>597</v>
      </c>
      <c r="B587" t="s">
        <v>48459</v>
      </c>
      <c r="C587" t="s">
        <v>47037</v>
      </c>
      <c r="D587" t="s">
        <v>47720</v>
      </c>
      <c r="E587">
        <v>648</v>
      </c>
      <c r="F587">
        <v>9</v>
      </c>
      <c r="G587">
        <v>9</v>
      </c>
      <c r="H587">
        <v>1</v>
      </c>
      <c r="I587">
        <v>1</v>
      </c>
      <c r="J587" t="s">
        <v>48460</v>
      </c>
      <c r="K587" s="146" t="s">
        <v>47050</v>
      </c>
      <c r="L587" t="s">
        <v>48461</v>
      </c>
      <c r="M587" t="s">
        <v>48463</v>
      </c>
    </row>
    <row r="588" spans="1:13" x14ac:dyDescent="0.2">
      <c r="A588">
        <v>598</v>
      </c>
      <c r="B588" t="s">
        <v>48459</v>
      </c>
      <c r="C588" t="s">
        <v>47037</v>
      </c>
      <c r="D588" t="s">
        <v>47467</v>
      </c>
      <c r="E588">
        <v>193</v>
      </c>
      <c r="F588">
        <v>9</v>
      </c>
      <c r="G588">
        <v>9</v>
      </c>
      <c r="H588">
        <v>1</v>
      </c>
      <c r="I588">
        <v>1</v>
      </c>
      <c r="J588" t="s">
        <v>48460</v>
      </c>
      <c r="K588" s="146" t="s">
        <v>47050</v>
      </c>
      <c r="L588" t="s">
        <v>48461</v>
      </c>
      <c r="M588" t="e">
        <f>----------MSALLLDFAEYLEIERGRSSRTSENYTRYLERFLQFAGMD------LTVDKITPELVRKYRLWLNRQKDDNNNE-LALITQNYHLIALRGFLNYLSKRSIPSMAPNKIELPRVHRKQVTFLYNDEVERIFDTVPNDGEISHLRDRAILELLYSSGLRVSELVGLNRDHVNTARREFTVRGKGQKDRPVFVSKRAAAQLELYLHARTDSLIPLFLSYSRNIQAPSISGDYRRLNQRSVQRMVTKYARLAGITKHVSPHTMRHSFATDLLMNGADIRSVQSMLGHSSIATTQVYTHVTDQHLRDVYERFHSDSTEI</f>
        <v>#NAME?</v>
      </c>
    </row>
    <row r="589" spans="1:13" x14ac:dyDescent="0.2">
      <c r="A589">
        <v>599</v>
      </c>
      <c r="B589" t="s">
        <v>48459</v>
      </c>
      <c r="C589" t="s">
        <v>47037</v>
      </c>
      <c r="D589" t="s">
        <v>47721</v>
      </c>
      <c r="E589">
        <v>309</v>
      </c>
      <c r="F589">
        <v>9</v>
      </c>
      <c r="G589">
        <v>9</v>
      </c>
      <c r="H589">
        <v>1</v>
      </c>
      <c r="I589">
        <v>1</v>
      </c>
      <c r="J589" t="s">
        <v>48464</v>
      </c>
      <c r="K589" s="146" t="s">
        <v>47050</v>
      </c>
      <c r="L589" t="s">
        <v>48461</v>
      </c>
      <c r="M589" t="s">
        <v>48465</v>
      </c>
    </row>
    <row r="590" spans="1:13" x14ac:dyDescent="0.2">
      <c r="A590">
        <v>600</v>
      </c>
      <c r="B590" t="s">
        <v>48459</v>
      </c>
      <c r="C590" t="s">
        <v>47037</v>
      </c>
      <c r="D590" t="s">
        <v>47465</v>
      </c>
      <c r="E590">
        <v>238</v>
      </c>
      <c r="F590">
        <v>9</v>
      </c>
      <c r="G590">
        <v>9</v>
      </c>
      <c r="H590">
        <v>1</v>
      </c>
      <c r="I590">
        <v>1</v>
      </c>
      <c r="J590" t="s">
        <v>48466</v>
      </c>
      <c r="K590" s="146" t="s">
        <v>47050</v>
      </c>
      <c r="L590" t="s">
        <v>48461</v>
      </c>
      <c r="M590" t="s">
        <v>48467</v>
      </c>
    </row>
    <row r="591" spans="1:13" x14ac:dyDescent="0.2">
      <c r="A591">
        <v>601</v>
      </c>
      <c r="B591" t="s">
        <v>48459</v>
      </c>
      <c r="C591" t="s">
        <v>47037</v>
      </c>
      <c r="D591" t="s">
        <v>47466</v>
      </c>
      <c r="E591">
        <v>397</v>
      </c>
      <c r="F591">
        <v>9</v>
      </c>
      <c r="G591">
        <v>9</v>
      </c>
      <c r="H591">
        <v>1</v>
      </c>
      <c r="I591">
        <v>1</v>
      </c>
      <c r="J591" t="s">
        <v>48468</v>
      </c>
      <c r="K591" s="146" t="s">
        <v>47050</v>
      </c>
      <c r="L591" t="s">
        <v>48461</v>
      </c>
      <c r="M591" t="s">
        <v>48469</v>
      </c>
    </row>
    <row r="592" spans="1:13" x14ac:dyDescent="0.2">
      <c r="A592">
        <v>602</v>
      </c>
      <c r="B592" t="s">
        <v>48459</v>
      </c>
      <c r="C592" t="s">
        <v>47037</v>
      </c>
      <c r="D592" t="s">
        <v>47833</v>
      </c>
      <c r="E592">
        <v>352</v>
      </c>
      <c r="F592">
        <v>9</v>
      </c>
      <c r="G592">
        <v>9</v>
      </c>
      <c r="H592">
        <v>1</v>
      </c>
      <c r="I592">
        <v>1</v>
      </c>
      <c r="J592" t="s">
        <v>48464</v>
      </c>
      <c r="K592" s="146" t="s">
        <v>47050</v>
      </c>
      <c r="L592" t="s">
        <v>48461</v>
      </c>
      <c r="M592" t="s">
        <v>48470</v>
      </c>
    </row>
    <row r="593" spans="1:13" x14ac:dyDescent="0.2">
      <c r="A593">
        <v>603</v>
      </c>
      <c r="B593" t="s">
        <v>48459</v>
      </c>
      <c r="C593" t="s">
        <v>47037</v>
      </c>
      <c r="D593" t="s">
        <v>47469</v>
      </c>
      <c r="E593">
        <v>394</v>
      </c>
      <c r="F593">
        <v>9</v>
      </c>
      <c r="G593">
        <v>9</v>
      </c>
      <c r="H593">
        <v>1</v>
      </c>
      <c r="I593">
        <v>1</v>
      </c>
      <c r="J593" t="s">
        <v>48460</v>
      </c>
      <c r="K593" s="146" t="s">
        <v>47050</v>
      </c>
      <c r="L593" t="s">
        <v>48461</v>
      </c>
      <c r="M593" t="s">
        <v>48462</v>
      </c>
    </row>
    <row r="594" spans="1:13" x14ac:dyDescent="0.2">
      <c r="A594">
        <v>604</v>
      </c>
      <c r="B594" t="s">
        <v>48459</v>
      </c>
      <c r="C594" t="s">
        <v>47037</v>
      </c>
      <c r="D594" t="s">
        <v>47039</v>
      </c>
      <c r="E594">
        <v>88</v>
      </c>
      <c r="F594">
        <v>9</v>
      </c>
      <c r="G594">
        <v>9</v>
      </c>
      <c r="H594">
        <v>1</v>
      </c>
      <c r="I594">
        <v>1</v>
      </c>
      <c r="J594" t="s">
        <v>48468</v>
      </c>
      <c r="K594" s="146" t="s">
        <v>47050</v>
      </c>
      <c r="L594" t="s">
        <v>48461</v>
      </c>
      <c r="M594" t="s">
        <v>48471</v>
      </c>
    </row>
    <row r="595" spans="1:13" x14ac:dyDescent="0.2">
      <c r="A595">
        <v>605</v>
      </c>
      <c r="B595" t="s">
        <v>48472</v>
      </c>
      <c r="C595" t="s">
        <v>47037</v>
      </c>
      <c r="D595" t="s">
        <v>47468</v>
      </c>
      <c r="E595">
        <v>570</v>
      </c>
      <c r="F595">
        <v>9</v>
      </c>
      <c r="G595">
        <v>9</v>
      </c>
      <c r="H595">
        <v>1</v>
      </c>
      <c r="I595">
        <v>1</v>
      </c>
      <c r="J595" t="s">
        <v>48473</v>
      </c>
      <c r="K595" s="146" t="s">
        <v>47040</v>
      </c>
      <c r="L595" t="s">
        <v>47134</v>
      </c>
      <c r="M595" t="e">
        <f>-----MSKETILTGVRANEEPTLGNYLGAFVPMVQMQKKYAGEYQINMFVPDLHSFTTPIDHSALYANTLKNLKYFIAAGLDARDENTFIYRQSFISAHSELTWILDCFTSFGEMSRMTQFKEKSAEHSGN---------------------VSVGLFNYPVLMAADILLYNARYVPVGEDQFQHLEITRDIAIRMNNKFGELFTVPDSTAKQTEFIKRDK---GLRIRSLTNPHKKMSKSSDDQKSKINLNDTPEQARKKIMSATTDSLGVINFDWENQPGITNLLQLLAILT-----DRPQEEVNVEWIGQTQYGPLKKAVAEAVASFLSNFQARLNAITDDDLLKVLERSERAMTIVANETLLRVQKAVGLRR</f>
        <v>#NAME?</v>
      </c>
    </row>
    <row r="596" spans="1:13" x14ac:dyDescent="0.2">
      <c r="A596">
        <v>606</v>
      </c>
      <c r="B596" t="s">
        <v>48472</v>
      </c>
      <c r="C596" t="s">
        <v>47037</v>
      </c>
      <c r="D596" t="s">
        <v>47720</v>
      </c>
      <c r="E596">
        <v>589</v>
      </c>
      <c r="F596">
        <v>9</v>
      </c>
      <c r="G596">
        <v>9</v>
      </c>
      <c r="H596">
        <v>1</v>
      </c>
      <c r="I596">
        <v>1</v>
      </c>
      <c r="J596" t="s">
        <v>48474</v>
      </c>
      <c r="K596" s="146" t="s">
        <v>47040</v>
      </c>
      <c r="L596" t="s">
        <v>47134</v>
      </c>
      <c r="M596" t="s">
        <v>48475</v>
      </c>
    </row>
    <row r="597" spans="1:13" x14ac:dyDescent="0.2">
      <c r="A597">
        <v>607</v>
      </c>
      <c r="B597" t="s">
        <v>48472</v>
      </c>
      <c r="C597" t="s">
        <v>47037</v>
      </c>
      <c r="D597" t="s">
        <v>47467</v>
      </c>
      <c r="E597">
        <v>347</v>
      </c>
      <c r="F597">
        <v>9</v>
      </c>
      <c r="G597">
        <v>9</v>
      </c>
      <c r="H597">
        <v>1</v>
      </c>
      <c r="I597">
        <v>1</v>
      </c>
      <c r="J597" t="s">
        <v>48474</v>
      </c>
      <c r="K597" s="146" t="s">
        <v>47040</v>
      </c>
      <c r="L597" t="s">
        <v>47134</v>
      </c>
      <c r="M597" t="e">
        <f>-----MTKPVILTGVRANNDLHIGNYFGAILPIIDMARRRSAEYTVNLFIPDLHSFTTPIDHSQLFDSIMNNARVYTAAGLPLDDDAIQLYRQSYVPAHSELTIILNNFVGFGEMERMTQFKDKSAKLSND--------------------RVSVGLFDYPVLMASDILLYNAMYVPVGDDQTQHLEITRDIAERMNHKFGELFTVPEPVAKQHQFFGKDQ---GLRIKDLQNPTKKMSKSDETGKGVIFLSDTPDAARKKIMSAATDSLGRVHYDKDAQPGISNLLEILTLVRQANGRVVSLRQTVDEFTGLERYGEFKKIVADEMAEFLADFQARLAQVDNDVILRKLKSSEITASQTASQTLLRVQKAVGLRR</f>
        <v>#NAME?</v>
      </c>
    </row>
    <row r="598" spans="1:13" x14ac:dyDescent="0.2">
      <c r="A598">
        <v>608</v>
      </c>
      <c r="B598" t="s">
        <v>48472</v>
      </c>
      <c r="C598" t="s">
        <v>47037</v>
      </c>
      <c r="D598" t="s">
        <v>47721</v>
      </c>
      <c r="E598">
        <v>273</v>
      </c>
      <c r="F598">
        <v>9</v>
      </c>
      <c r="G598">
        <v>9</v>
      </c>
      <c r="H598">
        <v>1</v>
      </c>
      <c r="I598">
        <v>1</v>
      </c>
      <c r="J598" t="s">
        <v>48474</v>
      </c>
      <c r="K598" s="146" t="s">
        <v>47040</v>
      </c>
      <c r="L598" t="s">
        <v>47134</v>
      </c>
      <c r="M598" t="s">
        <v>48476</v>
      </c>
    </row>
    <row r="599" spans="1:13" x14ac:dyDescent="0.2">
      <c r="A599">
        <v>609</v>
      </c>
      <c r="B599" t="s">
        <v>48472</v>
      </c>
      <c r="C599" t="s">
        <v>47037</v>
      </c>
      <c r="D599" t="s">
        <v>47465</v>
      </c>
      <c r="E599">
        <v>383</v>
      </c>
      <c r="F599">
        <v>9</v>
      </c>
      <c r="G599">
        <v>9</v>
      </c>
      <c r="H599">
        <v>1</v>
      </c>
      <c r="I599">
        <v>1</v>
      </c>
      <c r="J599" t="s">
        <v>48473</v>
      </c>
      <c r="K599" s="146" t="s">
        <v>47040</v>
      </c>
      <c r="L599" t="s">
        <v>47134</v>
      </c>
      <c r="M599" t="s">
        <v>48477</v>
      </c>
    </row>
    <row r="600" spans="1:13" x14ac:dyDescent="0.2">
      <c r="A600">
        <v>610</v>
      </c>
      <c r="B600" t="s">
        <v>48472</v>
      </c>
      <c r="C600" t="s">
        <v>47037</v>
      </c>
      <c r="D600" t="s">
        <v>47466</v>
      </c>
      <c r="E600">
        <v>86</v>
      </c>
      <c r="F600">
        <v>9</v>
      </c>
      <c r="G600">
        <v>9</v>
      </c>
      <c r="H600">
        <v>1</v>
      </c>
      <c r="I600">
        <v>1</v>
      </c>
      <c r="J600" t="s">
        <v>48474</v>
      </c>
      <c r="K600" s="146" t="s">
        <v>47040</v>
      </c>
      <c r="L600" t="s">
        <v>47134</v>
      </c>
      <c r="M600" t="s">
        <v>48478</v>
      </c>
    </row>
    <row r="601" spans="1:13" x14ac:dyDescent="0.2">
      <c r="A601">
        <v>611</v>
      </c>
      <c r="B601" t="s">
        <v>48472</v>
      </c>
      <c r="C601" t="s">
        <v>47037</v>
      </c>
      <c r="D601" t="s">
        <v>47833</v>
      </c>
      <c r="E601">
        <v>95</v>
      </c>
      <c r="F601">
        <v>9</v>
      </c>
      <c r="G601">
        <v>9</v>
      </c>
      <c r="H601">
        <v>1</v>
      </c>
      <c r="I601">
        <v>1</v>
      </c>
      <c r="J601" t="s">
        <v>48474</v>
      </c>
      <c r="K601" s="146" t="s">
        <v>47040</v>
      </c>
      <c r="L601" t="s">
        <v>47134</v>
      </c>
      <c r="M601" t="s">
        <v>48479</v>
      </c>
    </row>
    <row r="602" spans="1:13" x14ac:dyDescent="0.2">
      <c r="A602">
        <v>612</v>
      </c>
      <c r="B602" t="s">
        <v>48472</v>
      </c>
      <c r="C602" t="s">
        <v>47037</v>
      </c>
      <c r="D602" t="s">
        <v>47469</v>
      </c>
      <c r="E602">
        <v>580</v>
      </c>
      <c r="F602">
        <v>9</v>
      </c>
      <c r="G602">
        <v>9</v>
      </c>
      <c r="H602">
        <v>1</v>
      </c>
      <c r="I602">
        <v>1</v>
      </c>
      <c r="J602" t="s">
        <v>48473</v>
      </c>
      <c r="K602" s="146" t="s">
        <v>47040</v>
      </c>
      <c r="L602" t="s">
        <v>47134</v>
      </c>
      <c r="M602" t="e">
        <f>-----MSKETILTGVRANEEPTLGNYLGAFVPMVQMQKKYAGEYQINMFVPDLHSFTTPIDHSALYANTLKNLKYFIAAGLDARDENTFIYRQSFISAHSELTWILDCFTSFGEMSRMTQFKEKSAEHSGN---------------------VSVGLFNYPVLMAADILLYNARYVPVGEDQFQHLEITRDIAIRMNNKFGELFTVPDSTAKQTEFIKRDK---GLRIRSLTNPHKKMSKSSDDQKSKINLNDTPEQARKKIMSATTDSLGVINFDWENQPGITNLLQLLAILT-----DRPQEEVNVEWIGQTQYGPLKKAVAEAVASFLSNFQARLNAITDDDLLKVLERSERAMTIVANETLLRVQKAVGLRR</f>
        <v>#NAME?</v>
      </c>
    </row>
    <row r="603" spans="1:13" x14ac:dyDescent="0.2">
      <c r="A603">
        <v>613</v>
      </c>
      <c r="B603" t="s">
        <v>48472</v>
      </c>
      <c r="C603" t="s">
        <v>47037</v>
      </c>
      <c r="D603" t="s">
        <v>47039</v>
      </c>
      <c r="E603">
        <v>327</v>
      </c>
      <c r="F603">
        <v>9</v>
      </c>
      <c r="G603">
        <v>9</v>
      </c>
      <c r="H603">
        <v>1</v>
      </c>
      <c r="I603">
        <v>1</v>
      </c>
      <c r="J603" t="s">
        <v>48474</v>
      </c>
      <c r="K603" s="146" t="s">
        <v>47040</v>
      </c>
      <c r="L603" t="s">
        <v>47134</v>
      </c>
      <c r="M603" t="e">
        <f>---MKPSKPVILTGVRANNDIHIGNYFGAILPIVDMAKRRSSDFDINLFIPDLHSFTTPIDHSKLYDSILNNARIYTAAGLPLDNEAIHLYRQSRVPAHSELAWILDCFTGFGEMGRMTQFKDKSHKFLDEIDSKIHLPTSRQKAQDIVHTGISVGLFNYPVLMAADILLYGATYVPVGDDQTQHLEFTRDISERMNRKFGDLFIVPKPVAQQHQFFGNDQ---GLRIKDLMNPAKKMSKSDDSGKGVIFLGDEPEAAHKKIMSATTDSLGKVQYDRDNQPGISNLLEVLTLVRQDAGKDVSLEQTISEYAGMERYGDFKRIVADEVAEFLANFQARLAAVDDQAIESKLESSEHDMNIVANETLHRVQTAVGLRR</f>
        <v>#NAME?</v>
      </c>
    </row>
    <row r="604" spans="1:13" x14ac:dyDescent="0.2">
      <c r="A604">
        <v>614</v>
      </c>
      <c r="B604" t="s">
        <v>48480</v>
      </c>
      <c r="C604" t="s">
        <v>47037</v>
      </c>
      <c r="D604" t="s">
        <v>47468</v>
      </c>
      <c r="E604">
        <v>600</v>
      </c>
      <c r="F604">
        <v>8</v>
      </c>
      <c r="G604">
        <v>9</v>
      </c>
      <c r="H604">
        <v>2</v>
      </c>
      <c r="I604">
        <v>0</v>
      </c>
      <c r="J604" t="s">
        <v>48481</v>
      </c>
      <c r="K604" s="146" t="s">
        <v>47038</v>
      </c>
      <c r="L604" t="s">
        <v>48482</v>
      </c>
      <c r="M604" t="s">
        <v>47495</v>
      </c>
    </row>
    <row r="605" spans="1:13" x14ac:dyDescent="0.2">
      <c r="A605">
        <v>615</v>
      </c>
      <c r="B605" t="s">
        <v>48480</v>
      </c>
      <c r="C605" t="s">
        <v>47037</v>
      </c>
      <c r="D605" t="s">
        <v>47720</v>
      </c>
      <c r="E605">
        <v>506</v>
      </c>
      <c r="F605">
        <v>8</v>
      </c>
      <c r="G605">
        <v>9</v>
      </c>
      <c r="H605">
        <v>2</v>
      </c>
      <c r="I605">
        <v>0</v>
      </c>
      <c r="J605" t="s">
        <v>48483</v>
      </c>
      <c r="K605" s="146" t="s">
        <v>47038</v>
      </c>
      <c r="L605" t="s">
        <v>48482</v>
      </c>
      <c r="M605" t="s">
        <v>47497</v>
      </c>
    </row>
    <row r="606" spans="1:13" x14ac:dyDescent="0.2">
      <c r="A606">
        <v>616</v>
      </c>
      <c r="B606" t="s">
        <v>48480</v>
      </c>
      <c r="C606" t="s">
        <v>47037</v>
      </c>
      <c r="D606" t="s">
        <v>47467</v>
      </c>
      <c r="E606">
        <v>689</v>
      </c>
      <c r="F606">
        <v>8</v>
      </c>
      <c r="G606">
        <v>9</v>
      </c>
      <c r="H606">
        <v>2</v>
      </c>
      <c r="I606">
        <v>0</v>
      </c>
      <c r="J606" t="s">
        <v>48484</v>
      </c>
      <c r="K606" s="146" t="s">
        <v>47038</v>
      </c>
      <c r="L606" t="s">
        <v>48482</v>
      </c>
      <c r="M606" t="s">
        <v>47498</v>
      </c>
    </row>
    <row r="607" spans="1:13" x14ac:dyDescent="0.2">
      <c r="A607">
        <v>617</v>
      </c>
      <c r="B607" t="s">
        <v>48480</v>
      </c>
      <c r="C607" t="s">
        <v>47037</v>
      </c>
      <c r="D607" t="s">
        <v>47721</v>
      </c>
      <c r="E607">
        <v>178</v>
      </c>
      <c r="F607">
        <v>8</v>
      </c>
      <c r="G607">
        <v>9</v>
      </c>
      <c r="H607">
        <v>2</v>
      </c>
      <c r="I607">
        <v>0</v>
      </c>
      <c r="J607" t="s">
        <v>48484</v>
      </c>
      <c r="K607" s="146" t="s">
        <v>47038</v>
      </c>
      <c r="L607" t="s">
        <v>48482</v>
      </c>
      <c r="M607" t="e">
        <f>--------MKKPSTNQIINRRARFDYSLGQEIITGISLTGPEVRAARDAHVQLKGSFVTIRDN------ELWLNNASFSIKNND-KNAKSNR-TIDTRARKLLAKRKEIDKLQSEKTSGMSIVPIKLLNGGKYIKLVIALGKGKKEYDKRETIKRRDQNRETLRTLKNYR</f>
        <v>#NAME?</v>
      </c>
    </row>
    <row r="608" spans="1:13" x14ac:dyDescent="0.2">
      <c r="A608">
        <v>618</v>
      </c>
      <c r="B608" t="s">
        <v>48480</v>
      </c>
      <c r="C608" t="s">
        <v>47037</v>
      </c>
      <c r="D608" t="s">
        <v>47465</v>
      </c>
      <c r="E608">
        <v>136</v>
      </c>
      <c r="F608">
        <v>8</v>
      </c>
      <c r="G608">
        <v>9</v>
      </c>
      <c r="H608">
        <v>2</v>
      </c>
      <c r="I608">
        <v>0</v>
      </c>
      <c r="J608" t="s">
        <v>48485</v>
      </c>
      <c r="K608" s="146" t="s">
        <v>47038</v>
      </c>
      <c r="L608" t="s">
        <v>48482</v>
      </c>
      <c r="M608" t="s">
        <v>48486</v>
      </c>
    </row>
    <row r="609" spans="1:13" x14ac:dyDescent="0.2">
      <c r="A609">
        <v>619</v>
      </c>
      <c r="B609" t="s">
        <v>48480</v>
      </c>
      <c r="C609" t="s">
        <v>47037</v>
      </c>
      <c r="D609" t="s">
        <v>47466</v>
      </c>
      <c r="E609">
        <v>250</v>
      </c>
      <c r="F609">
        <v>8</v>
      </c>
      <c r="G609">
        <v>9</v>
      </c>
      <c r="H609">
        <v>2</v>
      </c>
      <c r="I609">
        <v>0</v>
      </c>
      <c r="J609" t="s">
        <v>48484</v>
      </c>
      <c r="K609" s="146" t="s">
        <v>47038</v>
      </c>
      <c r="L609" t="s">
        <v>48482</v>
      </c>
      <c r="M609" t="s">
        <v>47496</v>
      </c>
    </row>
    <row r="610" spans="1:13" x14ac:dyDescent="0.2">
      <c r="A610">
        <v>620</v>
      </c>
      <c r="B610" t="s">
        <v>48480</v>
      </c>
      <c r="C610" t="s">
        <v>47037</v>
      </c>
      <c r="D610" t="s">
        <v>47469</v>
      </c>
      <c r="E610">
        <v>233</v>
      </c>
      <c r="F610">
        <v>8</v>
      </c>
      <c r="G610">
        <v>9</v>
      </c>
      <c r="H610">
        <v>2</v>
      </c>
      <c r="I610">
        <v>0</v>
      </c>
      <c r="J610" t="s">
        <v>48481</v>
      </c>
      <c r="K610" s="146" t="s">
        <v>47038</v>
      </c>
      <c r="L610" t="s">
        <v>48482</v>
      </c>
      <c r="M610" t="s">
        <v>47495</v>
      </c>
    </row>
    <row r="611" spans="1:13" x14ac:dyDescent="0.2">
      <c r="A611">
        <v>621</v>
      </c>
      <c r="B611" t="s">
        <v>48480</v>
      </c>
      <c r="C611" t="s">
        <v>47037</v>
      </c>
      <c r="D611" t="s">
        <v>47469</v>
      </c>
      <c r="E611">
        <v>517</v>
      </c>
      <c r="F611">
        <v>8</v>
      </c>
      <c r="G611">
        <v>9</v>
      </c>
      <c r="H611">
        <v>2</v>
      </c>
      <c r="I611">
        <v>0</v>
      </c>
      <c r="J611" t="s">
        <v>48487</v>
      </c>
      <c r="K611" s="146" t="s">
        <v>47038</v>
      </c>
      <c r="L611" t="s">
        <v>48482</v>
      </c>
      <c r="M611" t="s">
        <v>48488</v>
      </c>
    </row>
    <row r="612" spans="1:13" x14ac:dyDescent="0.2">
      <c r="A612">
        <v>622</v>
      </c>
      <c r="B612" t="s">
        <v>48480</v>
      </c>
      <c r="C612" t="s">
        <v>47037</v>
      </c>
      <c r="D612" t="s">
        <v>47039</v>
      </c>
      <c r="E612">
        <v>261</v>
      </c>
      <c r="F612">
        <v>8</v>
      </c>
      <c r="G612">
        <v>9</v>
      </c>
      <c r="H612">
        <v>2</v>
      </c>
      <c r="I612">
        <v>0</v>
      </c>
      <c r="J612" t="s">
        <v>48484</v>
      </c>
      <c r="K612" s="146" t="s">
        <v>47038</v>
      </c>
      <c r="L612" t="s">
        <v>48482</v>
      </c>
      <c r="M612" t="s">
        <v>47494</v>
      </c>
    </row>
    <row r="613" spans="1:13" x14ac:dyDescent="0.2">
      <c r="A613">
        <v>623</v>
      </c>
      <c r="B613" t="s">
        <v>48489</v>
      </c>
      <c r="C613" t="s">
        <v>47037</v>
      </c>
      <c r="D613" t="s">
        <v>47468</v>
      </c>
      <c r="E613">
        <v>606</v>
      </c>
      <c r="F613">
        <v>8</v>
      </c>
      <c r="G613">
        <v>9</v>
      </c>
      <c r="H613">
        <v>2</v>
      </c>
      <c r="I613">
        <v>0</v>
      </c>
      <c r="J613" t="s">
        <v>48490</v>
      </c>
      <c r="K613" s="146" t="s">
        <v>47050</v>
      </c>
      <c r="L613" t="s">
        <v>48491</v>
      </c>
      <c r="M613" t="s">
        <v>48492</v>
      </c>
    </row>
    <row r="614" spans="1:13" x14ac:dyDescent="0.2">
      <c r="A614">
        <v>624</v>
      </c>
      <c r="B614" t="s">
        <v>48489</v>
      </c>
      <c r="C614" t="s">
        <v>47037</v>
      </c>
      <c r="D614" t="s">
        <v>47720</v>
      </c>
      <c r="E614">
        <v>503</v>
      </c>
      <c r="F614">
        <v>8</v>
      </c>
      <c r="G614">
        <v>9</v>
      </c>
      <c r="H614">
        <v>2</v>
      </c>
      <c r="I614">
        <v>0</v>
      </c>
      <c r="J614" t="s">
        <v>48490</v>
      </c>
      <c r="K614" s="146" t="s">
        <v>47050</v>
      </c>
      <c r="L614" t="s">
        <v>48491</v>
      </c>
      <c r="M614" t="e">
        <f>---MRLYSWNVNGIRAVIKKGTFLPFISEHQPDILCLQETKAKKNQVEID-----LPDYFEIWNSAERAGYSGTA------IFSK--AKPLNIWLDFPEDI-VKKYN------LDQDDYGNPNNEGRIIVAEFDNFIVATVYTPNSKGDLSRLQLRHQKWDKAWLEYMKKLESIKPVLFCGDLNVAHTEDDLANPKPNIGKHGFTNEERAGFDAFIQSGFKDTFR-IFTKGNGYYSWWTHWANARARNIGWRIDYWLASEKLANKITEAQI---HPDIMGSDHCPVSITIDI</f>
        <v>#NAME?</v>
      </c>
    </row>
    <row r="615" spans="1:13" x14ac:dyDescent="0.2">
      <c r="A615">
        <v>625</v>
      </c>
      <c r="B615" t="s">
        <v>48489</v>
      </c>
      <c r="C615" t="s">
        <v>47037</v>
      </c>
      <c r="D615" t="s">
        <v>47721</v>
      </c>
      <c r="E615">
        <v>177</v>
      </c>
      <c r="F615">
        <v>8</v>
      </c>
      <c r="G615">
        <v>9</v>
      </c>
      <c r="H615">
        <v>2</v>
      </c>
      <c r="I615">
        <v>0</v>
      </c>
      <c r="J615" t="s">
        <v>48490</v>
      </c>
      <c r="K615" s="146" t="s">
        <v>47050</v>
      </c>
      <c r="L615" t="s">
        <v>48491</v>
      </c>
      <c r="M615" t="e">
        <f>---MKIYSWNVNGIRAVEKKGVLEVFISKENPDIICFQEIKAHPDQLDEF-----YKDYVKYWNPARKKGYAGTS------IWLK--EKPLNVTYNLPEDI-AKEYN------LTEDTYGDPNQEGRVITAELTNYFVVTVYTPNSKGDLSRLELRQKKWDPAFLNYVKRLEKHKPVIFCGDLNVAHTEIDLANPKPNKNKNGFTIEERSGMDNIINSDLIDSFR-HFNKEPKNYTWWSHFAKSRERNVGWRIDYFIISKSLLKHLKSSEI---LPNYMGSDHCPIKIEMDN</f>
        <v>#NAME?</v>
      </c>
    </row>
    <row r="616" spans="1:13" x14ac:dyDescent="0.2">
      <c r="A616">
        <v>626</v>
      </c>
      <c r="B616" t="s">
        <v>48489</v>
      </c>
      <c r="C616" t="s">
        <v>47037</v>
      </c>
      <c r="D616" t="s">
        <v>47465</v>
      </c>
      <c r="E616">
        <v>135</v>
      </c>
      <c r="F616">
        <v>8</v>
      </c>
      <c r="G616">
        <v>9</v>
      </c>
      <c r="H616">
        <v>2</v>
      </c>
      <c r="I616">
        <v>0</v>
      </c>
      <c r="J616" t="s">
        <v>48490</v>
      </c>
      <c r="K616" s="146" t="s">
        <v>47050</v>
      </c>
      <c r="L616" t="s">
        <v>48491</v>
      </c>
      <c r="M616" t="s">
        <v>48493</v>
      </c>
    </row>
    <row r="617" spans="1:13" x14ac:dyDescent="0.2">
      <c r="A617">
        <v>627</v>
      </c>
      <c r="B617" t="s">
        <v>48489</v>
      </c>
      <c r="C617" t="s">
        <v>47037</v>
      </c>
      <c r="D617" t="s">
        <v>47466</v>
      </c>
      <c r="E617">
        <v>246</v>
      </c>
      <c r="F617">
        <v>8</v>
      </c>
      <c r="G617">
        <v>9</v>
      </c>
      <c r="H617">
        <v>2</v>
      </c>
      <c r="I617">
        <v>0</v>
      </c>
      <c r="J617" t="s">
        <v>48490</v>
      </c>
      <c r="K617" s="146" t="s">
        <v>47050</v>
      </c>
      <c r="L617" t="s">
        <v>48491</v>
      </c>
      <c r="M617" t="e">
        <f>---MKLFSWNVNGIRAVINKGEFAKFINTYDPDILCLQETKATRDQVEID-----LPDYHEHFYSATKKGYSGTA------IFSK--IPPLNWRDGFPPNI-IEQFD------LTGDEYGNPADEGRIITAEFDDFWVVNCYTPNSKGDLSRLDLRYKKWDKAVLAYLEELELSKPVLYCGDMNVAYQEIDLANPKPNVGKHGFTDEEREGFQNYLDAGFTDTFRAAFPEKTGAYSWWTHWANARARNVGWRIDYWLASREIANRVTNPQI---HPEQMGSDHCPVSIEVDL</f>
        <v>#NAME?</v>
      </c>
    </row>
    <row r="618" spans="1:13" x14ac:dyDescent="0.2">
      <c r="A618">
        <v>628</v>
      </c>
      <c r="B618" t="s">
        <v>48489</v>
      </c>
      <c r="C618" t="s">
        <v>47037</v>
      </c>
      <c r="D618" t="s">
        <v>47833</v>
      </c>
      <c r="E618">
        <v>618</v>
      </c>
      <c r="F618">
        <v>8</v>
      </c>
      <c r="G618">
        <v>9</v>
      </c>
      <c r="H618">
        <v>2</v>
      </c>
      <c r="I618">
        <v>0</v>
      </c>
      <c r="J618" t="s">
        <v>48490</v>
      </c>
      <c r="K618" s="146" t="s">
        <v>47050</v>
      </c>
      <c r="L618" t="s">
        <v>48491</v>
      </c>
      <c r="M618" t="s">
        <v>48494</v>
      </c>
    </row>
    <row r="619" spans="1:13" x14ac:dyDescent="0.2">
      <c r="A619">
        <v>629</v>
      </c>
      <c r="B619" t="s">
        <v>48489</v>
      </c>
      <c r="C619" t="s">
        <v>47037</v>
      </c>
      <c r="D619" t="s">
        <v>47469</v>
      </c>
      <c r="E619">
        <v>522</v>
      </c>
      <c r="F619">
        <v>8</v>
      </c>
      <c r="G619">
        <v>9</v>
      </c>
      <c r="H619">
        <v>2</v>
      </c>
      <c r="I619">
        <v>0</v>
      </c>
      <c r="J619" t="s">
        <v>48490</v>
      </c>
      <c r="K619" s="146" t="s">
        <v>47050</v>
      </c>
      <c r="L619" t="s">
        <v>48491</v>
      </c>
      <c r="M619" t="s">
        <v>48492</v>
      </c>
    </row>
    <row r="620" spans="1:13" x14ac:dyDescent="0.2">
      <c r="A620">
        <v>630</v>
      </c>
      <c r="B620" t="s">
        <v>48489</v>
      </c>
      <c r="C620" t="s">
        <v>47037</v>
      </c>
      <c r="D620" t="s">
        <v>47469</v>
      </c>
      <c r="E620">
        <v>516</v>
      </c>
      <c r="F620">
        <v>8</v>
      </c>
      <c r="G620">
        <v>9</v>
      </c>
      <c r="H620">
        <v>2</v>
      </c>
      <c r="I620">
        <v>0</v>
      </c>
      <c r="J620" t="s">
        <v>48490</v>
      </c>
      <c r="K620" s="146" t="s">
        <v>47050</v>
      </c>
      <c r="L620" t="s">
        <v>48491</v>
      </c>
      <c r="M620" t="s">
        <v>48495</v>
      </c>
    </row>
    <row r="621" spans="1:13" x14ac:dyDescent="0.2">
      <c r="A621">
        <v>631</v>
      </c>
      <c r="B621" t="s">
        <v>48489</v>
      </c>
      <c r="C621" t="s">
        <v>47037</v>
      </c>
      <c r="D621" t="s">
        <v>47039</v>
      </c>
      <c r="E621">
        <v>257</v>
      </c>
      <c r="F621">
        <v>8</v>
      </c>
      <c r="G621">
        <v>9</v>
      </c>
      <c r="H621">
        <v>2</v>
      </c>
      <c r="I621">
        <v>0</v>
      </c>
      <c r="J621" t="s">
        <v>48490</v>
      </c>
      <c r="K621" s="146" t="s">
        <v>47050</v>
      </c>
      <c r="L621" t="s">
        <v>48491</v>
      </c>
      <c r="M621" t="e">
        <f>---MKLFSWNVNGIRAVINKGEFAQFINKYNPDILCLQETKAARDQVEID-----LPDYHEHFYSAAKKGYSGTA------IFSK--IPPLNWHDGFPQNI-IERFN------LIGDKYGDPADEGRIIAAEFDSFWVVTCYTPNSKGDLSRLGLRHEKWDKAVLAYLQELELSKPVLYCGDMNVAHKEIDLANPKPNVGKHGFTDEEREGFQNYLDAGFIDTFRAVFPEKTGAYTWWTHWANARARNVGWRIDYWLASREIANHVTNPQI---HPEQMGSDHCPVSIEVDL</f>
        <v>#NAME?</v>
      </c>
    </row>
    <row r="622" spans="1:13" x14ac:dyDescent="0.2">
      <c r="A622">
        <v>632</v>
      </c>
      <c r="B622" t="s">
        <v>48496</v>
      </c>
      <c r="C622" t="s">
        <v>47037</v>
      </c>
      <c r="D622" t="s">
        <v>47468</v>
      </c>
      <c r="E622">
        <v>97</v>
      </c>
      <c r="F622">
        <v>8</v>
      </c>
      <c r="G622">
        <v>9</v>
      </c>
      <c r="H622">
        <v>2</v>
      </c>
      <c r="I622">
        <v>0</v>
      </c>
      <c r="J622" t="s">
        <v>48497</v>
      </c>
      <c r="K622" s="146" t="s">
        <v>47144</v>
      </c>
      <c r="L622" t="s">
        <v>48498</v>
      </c>
      <c r="M622" t="s">
        <v>48499</v>
      </c>
    </row>
    <row r="623" spans="1:13" x14ac:dyDescent="0.2">
      <c r="A623">
        <v>633</v>
      </c>
      <c r="B623" t="s">
        <v>48496</v>
      </c>
      <c r="C623" t="s">
        <v>47037</v>
      </c>
      <c r="D623" t="s">
        <v>47720</v>
      </c>
      <c r="E623">
        <v>782</v>
      </c>
      <c r="F623">
        <v>8</v>
      </c>
      <c r="G623">
        <v>9</v>
      </c>
      <c r="H623">
        <v>2</v>
      </c>
      <c r="I623">
        <v>0</v>
      </c>
      <c r="J623" t="s">
        <v>48500</v>
      </c>
      <c r="K623" s="146" t="s">
        <v>47144</v>
      </c>
      <c r="L623" t="s">
        <v>48498</v>
      </c>
      <c r="M623" t="s">
        <v>48501</v>
      </c>
    </row>
    <row r="624" spans="1:13" x14ac:dyDescent="0.2">
      <c r="A624">
        <v>634</v>
      </c>
      <c r="B624" t="s">
        <v>48496</v>
      </c>
      <c r="C624" t="s">
        <v>47037</v>
      </c>
      <c r="D624" t="s">
        <v>47467</v>
      </c>
      <c r="E624">
        <v>10</v>
      </c>
      <c r="F624">
        <v>8</v>
      </c>
      <c r="G624">
        <v>9</v>
      </c>
      <c r="H624">
        <v>2</v>
      </c>
      <c r="I624">
        <v>0</v>
      </c>
      <c r="J624" t="s">
        <v>48497</v>
      </c>
      <c r="K624" s="146" t="s">
        <v>47144</v>
      </c>
      <c r="L624" t="s">
        <v>48498</v>
      </c>
      <c r="M624" t="s">
        <v>48502</v>
      </c>
    </row>
    <row r="625" spans="1:13" x14ac:dyDescent="0.2">
      <c r="A625">
        <v>635</v>
      </c>
      <c r="B625" t="s">
        <v>48496</v>
      </c>
      <c r="C625" t="s">
        <v>47037</v>
      </c>
      <c r="D625" t="s">
        <v>47465</v>
      </c>
      <c r="E625">
        <v>30</v>
      </c>
      <c r="F625">
        <v>8</v>
      </c>
      <c r="G625">
        <v>9</v>
      </c>
      <c r="H625">
        <v>2</v>
      </c>
      <c r="I625">
        <v>0</v>
      </c>
      <c r="J625" t="s">
        <v>48500</v>
      </c>
      <c r="K625" s="146" t="s">
        <v>47144</v>
      </c>
      <c r="L625" t="s">
        <v>48498</v>
      </c>
      <c r="M625" t="s">
        <v>48503</v>
      </c>
    </row>
    <row r="626" spans="1:13" x14ac:dyDescent="0.2">
      <c r="A626">
        <v>636</v>
      </c>
      <c r="B626" t="s">
        <v>48496</v>
      </c>
      <c r="C626" t="s">
        <v>47037</v>
      </c>
      <c r="D626" t="s">
        <v>47466</v>
      </c>
      <c r="E626">
        <v>728</v>
      </c>
      <c r="F626">
        <v>8</v>
      </c>
      <c r="G626">
        <v>9</v>
      </c>
      <c r="H626">
        <v>2</v>
      </c>
      <c r="I626">
        <v>0</v>
      </c>
      <c r="J626" t="s">
        <v>48497</v>
      </c>
      <c r="K626" s="146" t="s">
        <v>47144</v>
      </c>
      <c r="L626" t="s">
        <v>48498</v>
      </c>
      <c r="M626" t="s">
        <v>48504</v>
      </c>
    </row>
    <row r="627" spans="1:13" x14ac:dyDescent="0.2">
      <c r="A627">
        <v>637</v>
      </c>
      <c r="B627" t="s">
        <v>48496</v>
      </c>
      <c r="C627" t="s">
        <v>47037</v>
      </c>
      <c r="D627" t="s">
        <v>47833</v>
      </c>
      <c r="E627">
        <v>469</v>
      </c>
      <c r="F627">
        <v>8</v>
      </c>
      <c r="G627">
        <v>9</v>
      </c>
      <c r="H627">
        <v>2</v>
      </c>
      <c r="I627">
        <v>0</v>
      </c>
      <c r="J627" t="s">
        <v>48497</v>
      </c>
      <c r="K627" s="146" t="s">
        <v>47144</v>
      </c>
      <c r="L627" t="s">
        <v>48498</v>
      </c>
      <c r="M627" t="s">
        <v>48505</v>
      </c>
    </row>
    <row r="628" spans="1:13" x14ac:dyDescent="0.2">
      <c r="A628">
        <v>638</v>
      </c>
      <c r="B628" t="s">
        <v>48496</v>
      </c>
      <c r="C628" t="s">
        <v>47037</v>
      </c>
      <c r="D628" t="s">
        <v>47469</v>
      </c>
      <c r="E628">
        <v>488</v>
      </c>
      <c r="F628">
        <v>8</v>
      </c>
      <c r="G628">
        <v>9</v>
      </c>
      <c r="H628">
        <v>2</v>
      </c>
      <c r="I628">
        <v>0</v>
      </c>
      <c r="J628" t="s">
        <v>48497</v>
      </c>
      <c r="K628" s="146" t="s">
        <v>47144</v>
      </c>
      <c r="L628" t="s">
        <v>48498</v>
      </c>
      <c r="M628" t="s">
        <v>48499</v>
      </c>
    </row>
    <row r="629" spans="1:13" x14ac:dyDescent="0.2">
      <c r="A629">
        <v>639</v>
      </c>
      <c r="B629" t="s">
        <v>48496</v>
      </c>
      <c r="C629" t="s">
        <v>47037</v>
      </c>
      <c r="D629" t="s">
        <v>47469</v>
      </c>
      <c r="E629">
        <v>31</v>
      </c>
      <c r="F629">
        <v>8</v>
      </c>
      <c r="G629">
        <v>9</v>
      </c>
      <c r="H629">
        <v>2</v>
      </c>
      <c r="I629">
        <v>0</v>
      </c>
      <c r="J629" t="s">
        <v>48500</v>
      </c>
      <c r="K629" s="146" t="s">
        <v>47144</v>
      </c>
      <c r="L629" t="s">
        <v>48498</v>
      </c>
      <c r="M629" t="e">
        <f>----------MAKSRQARLLWIDLEMTGLDPARDKIIEVGAIATDFDFHQVADYQASVKVSPELMRRRM--VGKFWEEHDATRQALMERSSSTEALPTG-QVENRLVDFIKQYFVPDQPVYLAGNSIHQDRKFIEREWRELDKLLHYRMLDVSAWKILFEER-GVAFHKPELHRAMSDIEGSIAELKYYLKRVKFDERE</f>
        <v>#NAME?</v>
      </c>
    </row>
    <row r="630" spans="1:13" x14ac:dyDescent="0.2">
      <c r="A630">
        <v>640</v>
      </c>
      <c r="B630" t="s">
        <v>48496</v>
      </c>
      <c r="C630" t="s">
        <v>47037</v>
      </c>
      <c r="D630" t="s">
        <v>47039</v>
      </c>
      <c r="E630">
        <v>46</v>
      </c>
      <c r="F630">
        <v>8</v>
      </c>
      <c r="G630">
        <v>9</v>
      </c>
      <c r="H630">
        <v>2</v>
      </c>
      <c r="I630">
        <v>0</v>
      </c>
      <c r="J630" t="s">
        <v>48497</v>
      </c>
      <c r="K630" s="146" t="s">
        <v>47144</v>
      </c>
      <c r="L630" t="s">
        <v>48498</v>
      </c>
      <c r="M630" t="s">
        <v>48506</v>
      </c>
    </row>
    <row r="631" spans="1:13" x14ac:dyDescent="0.2">
      <c r="A631">
        <v>641</v>
      </c>
      <c r="B631" t="s">
        <v>48507</v>
      </c>
      <c r="C631" t="s">
        <v>47037</v>
      </c>
      <c r="D631" t="s">
        <v>47468</v>
      </c>
      <c r="E631">
        <v>39</v>
      </c>
      <c r="F631">
        <v>9</v>
      </c>
      <c r="G631">
        <v>9</v>
      </c>
      <c r="H631">
        <v>1</v>
      </c>
      <c r="I631">
        <v>1</v>
      </c>
      <c r="J631" t="s">
        <v>48508</v>
      </c>
      <c r="K631" s="146" t="s">
        <v>47062</v>
      </c>
      <c r="L631" t="s">
        <v>48509</v>
      </c>
      <c r="M631" t="e">
        <f>------MMGDVE------KTLIVFKPDSVQRGLVGRILTRFEQVGLKIVATKMIAPDKQHYYRHYEEIGKMITRRGKEKFDVTLEMMVQGPVIAMVLEGVEAVDLVRKLVGATEPKSAAPGTIRGDFSHMSFQYADSEGKGVPNLIHASGNIEEAAEEISHWFSDDELYSYHRTSERFTR</f>
        <v>#NAME?</v>
      </c>
    </row>
    <row r="632" spans="1:13" x14ac:dyDescent="0.2">
      <c r="A632">
        <v>642</v>
      </c>
      <c r="B632" t="s">
        <v>48507</v>
      </c>
      <c r="C632" t="s">
        <v>47037</v>
      </c>
      <c r="D632" t="s">
        <v>47720</v>
      </c>
      <c r="E632">
        <v>649</v>
      </c>
      <c r="F632">
        <v>9</v>
      </c>
      <c r="G632">
        <v>9</v>
      </c>
      <c r="H632">
        <v>1</v>
      </c>
      <c r="I632">
        <v>1</v>
      </c>
      <c r="J632" t="s">
        <v>48510</v>
      </c>
      <c r="K632" s="146" t="s">
        <v>47062</v>
      </c>
      <c r="L632" t="s">
        <v>48509</v>
      </c>
      <c r="M632" t="s">
        <v>48511</v>
      </c>
    </row>
    <row r="633" spans="1:13" x14ac:dyDescent="0.2">
      <c r="A633">
        <v>643</v>
      </c>
      <c r="B633" t="s">
        <v>48507</v>
      </c>
      <c r="C633" t="s">
        <v>47037</v>
      </c>
      <c r="D633" t="s">
        <v>47467</v>
      </c>
      <c r="E633">
        <v>192</v>
      </c>
      <c r="F633">
        <v>9</v>
      </c>
      <c r="G633">
        <v>9</v>
      </c>
      <c r="H633">
        <v>1</v>
      </c>
      <c r="I633">
        <v>1</v>
      </c>
      <c r="J633" t="s">
        <v>48510</v>
      </c>
      <c r="K633" s="146" t="s">
        <v>47062</v>
      </c>
      <c r="L633" t="s">
        <v>48509</v>
      </c>
      <c r="M633" t="e">
        <f>------MAGIVE------RTLIIFKPDAVQRGIVGEILTRFERVGLKIVATKMIAPTKEHYYRHYEEIGQMITRRGKEKFDITLDMMVQGPVIAMVLEGVEAVQLVRKLVGTTEPKSAAPGTIRGDYSHMSFVYADAEHKGVPNLIHASGNDKEAIEEIGHWFSDDEIFEYKSLNDKFTL</f>
        <v>#NAME?</v>
      </c>
    </row>
    <row r="634" spans="1:13" x14ac:dyDescent="0.2">
      <c r="A634">
        <v>644</v>
      </c>
      <c r="B634" t="s">
        <v>48507</v>
      </c>
      <c r="C634" t="s">
        <v>47037</v>
      </c>
      <c r="D634" t="s">
        <v>47721</v>
      </c>
      <c r="E634">
        <v>310</v>
      </c>
      <c r="F634">
        <v>9</v>
      </c>
      <c r="G634">
        <v>9</v>
      </c>
      <c r="H634">
        <v>1</v>
      </c>
      <c r="I634">
        <v>1</v>
      </c>
      <c r="J634" t="s">
        <v>48510</v>
      </c>
      <c r="K634" s="146" t="s">
        <v>47062</v>
      </c>
      <c r="L634" t="s">
        <v>48509</v>
      </c>
      <c r="M634" t="s">
        <v>48512</v>
      </c>
    </row>
    <row r="635" spans="1:13" x14ac:dyDescent="0.2">
      <c r="A635">
        <v>645</v>
      </c>
      <c r="B635" t="s">
        <v>48507</v>
      </c>
      <c r="C635" t="s">
        <v>47037</v>
      </c>
      <c r="D635" t="s">
        <v>47465</v>
      </c>
      <c r="E635">
        <v>240</v>
      </c>
      <c r="F635">
        <v>9</v>
      </c>
      <c r="G635">
        <v>9</v>
      </c>
      <c r="H635">
        <v>1</v>
      </c>
      <c r="I635">
        <v>1</v>
      </c>
      <c r="J635" t="s">
        <v>48510</v>
      </c>
      <c r="K635" s="146" t="s">
        <v>47062</v>
      </c>
      <c r="L635" t="s">
        <v>48509</v>
      </c>
      <c r="M635" t="e">
        <f>-MDENTRTDYIE------RTLVILKPDAVQRGIVGEILQRFERVGLKIVGMKMVSPDQELFKQHYEGIGKLISRRGEETYRYNLDYMMSGPIIAMCLEGIEAVALVRKIVGSTEPKSAEMGTIRGDFSHMSFGHANSHARPVPNLVHASSNLEEAKQEVALWFTEAETYDYEDLNEKYTR</f>
        <v>#NAME?</v>
      </c>
    </row>
    <row r="636" spans="1:13" x14ac:dyDescent="0.2">
      <c r="A636">
        <v>646</v>
      </c>
      <c r="B636" t="s">
        <v>48507</v>
      </c>
      <c r="C636" t="s">
        <v>47037</v>
      </c>
      <c r="D636" t="s">
        <v>47466</v>
      </c>
      <c r="E636">
        <v>398</v>
      </c>
      <c r="F636">
        <v>9</v>
      </c>
      <c r="G636">
        <v>9</v>
      </c>
      <c r="H636">
        <v>1</v>
      </c>
      <c r="I636">
        <v>1</v>
      </c>
      <c r="J636" t="s">
        <v>48510</v>
      </c>
      <c r="K636" s="146" t="s">
        <v>47062</v>
      </c>
      <c r="L636" t="s">
        <v>48509</v>
      </c>
      <c r="M636" t="s">
        <v>48513</v>
      </c>
    </row>
    <row r="637" spans="1:13" x14ac:dyDescent="0.2">
      <c r="A637">
        <v>647</v>
      </c>
      <c r="B637" t="s">
        <v>48507</v>
      </c>
      <c r="C637" t="s">
        <v>47037</v>
      </c>
      <c r="D637" t="s">
        <v>47833</v>
      </c>
      <c r="E637">
        <v>351</v>
      </c>
      <c r="F637">
        <v>9</v>
      </c>
      <c r="G637">
        <v>9</v>
      </c>
      <c r="H637">
        <v>1</v>
      </c>
      <c r="I637">
        <v>1</v>
      </c>
      <c r="J637" t="s">
        <v>48510</v>
      </c>
      <c r="K637" s="146" t="s">
        <v>47062</v>
      </c>
      <c r="L637" t="s">
        <v>48509</v>
      </c>
      <c r="M637" t="s">
        <v>48514</v>
      </c>
    </row>
    <row r="638" spans="1:13" x14ac:dyDescent="0.2">
      <c r="A638">
        <v>648</v>
      </c>
      <c r="B638" t="s">
        <v>48507</v>
      </c>
      <c r="C638" t="s">
        <v>47037</v>
      </c>
      <c r="D638" t="s">
        <v>47469</v>
      </c>
      <c r="E638">
        <v>395</v>
      </c>
      <c r="F638">
        <v>9</v>
      </c>
      <c r="G638">
        <v>9</v>
      </c>
      <c r="H638">
        <v>1</v>
      </c>
      <c r="I638">
        <v>1</v>
      </c>
      <c r="J638" t="s">
        <v>48508</v>
      </c>
      <c r="K638" s="146" t="s">
        <v>47062</v>
      </c>
      <c r="L638" t="s">
        <v>48509</v>
      </c>
      <c r="M638" t="e">
        <f>------MMGDVE------KTLIVFKPDSVQRGLVGRILTRFEQVGLKIVATKMIAPDKQHYYRHYEEIGKMITRRGKEKFDVTLEMMVQGPVIAMVLEGVEAVDLVRKLVGATEPKSAAPGTIRGDFSHMSFQYADSEGKGVPNLIHASGNIEEAAEEISHWFSDDELYSYHRTSERFTR</f>
        <v>#NAME?</v>
      </c>
    </row>
    <row r="639" spans="1:13" x14ac:dyDescent="0.2">
      <c r="A639">
        <v>649</v>
      </c>
      <c r="B639" t="s">
        <v>48507</v>
      </c>
      <c r="C639" t="s">
        <v>47037</v>
      </c>
      <c r="D639" t="s">
        <v>47039</v>
      </c>
      <c r="E639">
        <v>89</v>
      </c>
      <c r="F639">
        <v>9</v>
      </c>
      <c r="G639">
        <v>9</v>
      </c>
      <c r="H639">
        <v>1</v>
      </c>
      <c r="I639">
        <v>1</v>
      </c>
      <c r="J639" t="s">
        <v>48510</v>
      </c>
      <c r="K639" s="146" t="s">
        <v>47062</v>
      </c>
      <c r="L639" t="s">
        <v>48509</v>
      </c>
      <c r="M639" t="s">
        <v>48515</v>
      </c>
    </row>
    <row r="640" spans="1:13" x14ac:dyDescent="0.2">
      <c r="A640">
        <v>650</v>
      </c>
      <c r="B640" t="s">
        <v>48516</v>
      </c>
      <c r="C640" t="s">
        <v>47037</v>
      </c>
      <c r="D640" t="s">
        <v>47468</v>
      </c>
      <c r="E640">
        <v>344</v>
      </c>
      <c r="F640">
        <v>8</v>
      </c>
      <c r="G640">
        <v>9</v>
      </c>
      <c r="H640">
        <v>2</v>
      </c>
      <c r="I640">
        <v>0</v>
      </c>
      <c r="M640" t="e">
        <f>------MSELPEKQVKRLKMLIQDAETNLAAAKELLISIMGEDGQVVMPTNSR-EDVSGKVIEGVFDGQTMVGPDGKNYPVPANYASKSKLVEGDILKLTIADDGGFIYKQIGPVARKQVIGTLTQHDGAYYVEAQGKEYRILLASVTYFRINVGDQVTIIVPEDNPDATWAAVEAAL</f>
        <v>#NAME?</v>
      </c>
    </row>
    <row r="641" spans="1:13" x14ac:dyDescent="0.2">
      <c r="A641">
        <v>651</v>
      </c>
      <c r="B641" t="s">
        <v>48516</v>
      </c>
      <c r="C641" t="s">
        <v>47037</v>
      </c>
      <c r="D641" t="s">
        <v>47720</v>
      </c>
      <c r="E641">
        <v>566</v>
      </c>
      <c r="F641">
        <v>8</v>
      </c>
      <c r="G641">
        <v>9</v>
      </c>
      <c r="H641">
        <v>2</v>
      </c>
      <c r="I641">
        <v>0</v>
      </c>
      <c r="M641" t="s">
        <v>47538</v>
      </c>
    </row>
    <row r="642" spans="1:13" x14ac:dyDescent="0.2">
      <c r="A642">
        <v>652</v>
      </c>
      <c r="B642" t="s">
        <v>48516</v>
      </c>
      <c r="C642" t="s">
        <v>47037</v>
      </c>
      <c r="D642" t="s">
        <v>47720</v>
      </c>
      <c r="E642">
        <v>815</v>
      </c>
      <c r="F642">
        <v>8</v>
      </c>
      <c r="G642">
        <v>9</v>
      </c>
      <c r="H642">
        <v>2</v>
      </c>
      <c r="I642">
        <v>0</v>
      </c>
      <c r="M642" t="e">
        <f>------MSDLPEKQVKRLRTLIQEAETNLAAAKELLISIVGDDGQVVTPKTSS-DDVAGKIIEGVFDGQMMMGPDGKNYPIPANYASKSKLVEGDILKLTIAEDGSFIYKQIGPVSRKQVIGTLVQHDGVYYVEANGREYRILLASVTFFRIEVGDQVTIIIPDDNPDATWAAVEAPL</f>
        <v>#NAME?</v>
      </c>
    </row>
    <row r="643" spans="1:13" x14ac:dyDescent="0.2">
      <c r="A643">
        <v>653</v>
      </c>
      <c r="B643" t="s">
        <v>48516</v>
      </c>
      <c r="C643" t="s">
        <v>47037</v>
      </c>
      <c r="D643" t="s">
        <v>47467</v>
      </c>
      <c r="E643">
        <v>865</v>
      </c>
      <c r="F643">
        <v>8</v>
      </c>
      <c r="G643">
        <v>9</v>
      </c>
      <c r="H643">
        <v>2</v>
      </c>
      <c r="I643">
        <v>0</v>
      </c>
      <c r="M643" t="e">
        <f>----------------------------------------------------------------------------------------------------------------------------------------------------------GDQVTIIVPEDDPDASWAAVEAAL</f>
        <v>#NAME?</v>
      </c>
    </row>
    <row r="644" spans="1:13" x14ac:dyDescent="0.2">
      <c r="A644">
        <v>654</v>
      </c>
      <c r="B644" t="s">
        <v>48516</v>
      </c>
      <c r="C644" t="s">
        <v>47037</v>
      </c>
      <c r="D644" t="s">
        <v>47721</v>
      </c>
      <c r="E644">
        <v>446</v>
      </c>
      <c r="F644">
        <v>8</v>
      </c>
      <c r="G644">
        <v>9</v>
      </c>
      <c r="H644">
        <v>2</v>
      </c>
      <c r="I644">
        <v>0</v>
      </c>
      <c r="M644" t="e">
        <f>------MSELPEKQAKRLKSLLQEAETNLAAAKELLMSLLGEDDQVITNFNQNGEDISGKVIEGIFDGQMMIGPDGKNYPVPANYASKSKLVEGDTLKLTISDDGSFIYKQIGPVERRQIIGTLITRDGSFFVEANGREYRILLASVTYFKIRVGDQVTIIIPENNADAHWAAVEASL</f>
        <v>#NAME?</v>
      </c>
    </row>
    <row r="645" spans="1:13" x14ac:dyDescent="0.2">
      <c r="A645">
        <v>655</v>
      </c>
      <c r="B645" t="s">
        <v>48516</v>
      </c>
      <c r="C645" t="s">
        <v>47037</v>
      </c>
      <c r="D645" t="s">
        <v>47465</v>
      </c>
      <c r="E645">
        <v>73</v>
      </c>
      <c r="F645">
        <v>8</v>
      </c>
      <c r="G645">
        <v>9</v>
      </c>
      <c r="H645">
        <v>2</v>
      </c>
      <c r="I645">
        <v>0</v>
      </c>
      <c r="M645" t="e">
        <f>------MSELPEKQIKRLRSLIQEAETNLAAAKELLISMLGDGETITTPREVVISNNEGKIIEGVFDGQIMIDQDGKNYPVPANYASKSKLVEGDIMKLTITKEGKFLYKQIGPVERKTVIGTLIRHDDKYFVEVNGREYEILYASVTYFRLKEGSQVSVVIPANNDDANWAAVEASL</f>
        <v>#NAME?</v>
      </c>
    </row>
    <row r="646" spans="1:13" x14ac:dyDescent="0.2">
      <c r="A646">
        <v>656</v>
      </c>
      <c r="B646" t="s">
        <v>48516</v>
      </c>
      <c r="C646" t="s">
        <v>47037</v>
      </c>
      <c r="D646" t="s">
        <v>47466</v>
      </c>
      <c r="E646">
        <v>362</v>
      </c>
      <c r="F646">
        <v>8</v>
      </c>
      <c r="G646">
        <v>9</v>
      </c>
      <c r="H646">
        <v>2</v>
      </c>
      <c r="I646">
        <v>0</v>
      </c>
      <c r="M646" t="e">
        <f>------MSELPEKQIKRLRTLIQEAETNLAAAKELLISIIGDDGQVVTPKNSS-DDVAGKIIEGVFDGQMMLSPDGKNYPIPANYASKSKLVEGDLMKLTIAEDGSFIYKQIGPVPRKQVIGTLVQHDGIYYVEASGREYRILLASVTYFRINVGDQVTIIIPEDNPDATWAAVEAAL</f>
        <v>#NAME?</v>
      </c>
    </row>
    <row r="647" spans="1:13" x14ac:dyDescent="0.2">
      <c r="A647">
        <v>657</v>
      </c>
      <c r="B647" t="s">
        <v>48516</v>
      </c>
      <c r="C647" t="s">
        <v>47037</v>
      </c>
      <c r="D647" t="s">
        <v>47469</v>
      </c>
      <c r="E647">
        <v>319</v>
      </c>
      <c r="F647">
        <v>8</v>
      </c>
      <c r="G647">
        <v>9</v>
      </c>
      <c r="H647">
        <v>2</v>
      </c>
      <c r="I647">
        <v>0</v>
      </c>
      <c r="M647" t="e">
        <f>------MSELPEKQVKRLKMLIQDAETNLAAAKELLISIMGEDGQVVMPTNSR-EDVSGKVIEGVFDGQTMVGPDGKNYPVPANYASKSKLVEGDILKLTIADDGGFIYKQIGPVARKQVIGTLTQHDGAYYVEAQGKEYRILLASVTYFRINVGDQVTIIVPEDNPDATWAAVEAAL</f>
        <v>#NAME?</v>
      </c>
    </row>
    <row r="648" spans="1:13" x14ac:dyDescent="0.2">
      <c r="A648">
        <v>658</v>
      </c>
      <c r="B648" t="s">
        <v>48516</v>
      </c>
      <c r="C648" t="s">
        <v>47037</v>
      </c>
      <c r="D648" t="s">
        <v>47039</v>
      </c>
      <c r="E648">
        <v>300</v>
      </c>
      <c r="F648">
        <v>8</v>
      </c>
      <c r="G648">
        <v>9</v>
      </c>
      <c r="H648">
        <v>2</v>
      </c>
      <c r="I648">
        <v>0</v>
      </c>
      <c r="M648" t="e">
        <f>------MSELPEKQIKRLRTLIQEAETNLAAAKELLISIIGDDGQVVTPKTSS-DNVTGKVIEGVFDGQMMLSPDGKNYPIPANYASKSKLVEGDLMKLTIAEDGSFIYKQIGPVPRKQVIGTLVQHDGVYYVEASGREYRILLASVTYFRINIGDQVTIIIPEDNPDATWAAVEAAL</f>
        <v>#NAME?</v>
      </c>
    </row>
    <row r="649" spans="1:13" x14ac:dyDescent="0.2">
      <c r="A649">
        <v>659</v>
      </c>
      <c r="B649" t="s">
        <v>48517</v>
      </c>
      <c r="C649" t="s">
        <v>47037</v>
      </c>
      <c r="D649" t="s">
        <v>47720</v>
      </c>
      <c r="E649">
        <v>220</v>
      </c>
      <c r="F649">
        <v>7</v>
      </c>
      <c r="G649">
        <v>9</v>
      </c>
      <c r="H649">
        <v>2</v>
      </c>
      <c r="I649">
        <v>0</v>
      </c>
      <c r="J649" t="s">
        <v>48518</v>
      </c>
      <c r="K649" s="146" t="s">
        <v>6547</v>
      </c>
      <c r="L649" t="s">
        <v>48289</v>
      </c>
      <c r="M649" t="s">
        <v>48519</v>
      </c>
    </row>
    <row r="650" spans="1:13" x14ac:dyDescent="0.2">
      <c r="A650">
        <v>660</v>
      </c>
      <c r="B650" t="s">
        <v>48517</v>
      </c>
      <c r="C650" t="s">
        <v>47037</v>
      </c>
      <c r="D650" t="s">
        <v>47467</v>
      </c>
      <c r="E650">
        <v>151</v>
      </c>
      <c r="F650">
        <v>7</v>
      </c>
      <c r="G650">
        <v>9</v>
      </c>
      <c r="H650">
        <v>2</v>
      </c>
      <c r="I650">
        <v>0</v>
      </c>
      <c r="J650" t="s">
        <v>48520</v>
      </c>
      <c r="K650" s="146" t="s">
        <v>6547</v>
      </c>
      <c r="L650" t="s">
        <v>48289</v>
      </c>
      <c r="M650" t="s">
        <v>48521</v>
      </c>
    </row>
    <row r="651" spans="1:13" x14ac:dyDescent="0.2">
      <c r="A651">
        <v>661</v>
      </c>
      <c r="B651" t="s">
        <v>48517</v>
      </c>
      <c r="C651" t="s">
        <v>47037</v>
      </c>
      <c r="D651" t="s">
        <v>47467</v>
      </c>
      <c r="E651">
        <v>146</v>
      </c>
      <c r="F651">
        <v>7</v>
      </c>
      <c r="G651">
        <v>9</v>
      </c>
      <c r="H651">
        <v>2</v>
      </c>
      <c r="I651">
        <v>0</v>
      </c>
      <c r="J651" t="s">
        <v>48522</v>
      </c>
      <c r="K651" s="146" t="s">
        <v>6547</v>
      </c>
      <c r="L651" t="s">
        <v>48289</v>
      </c>
      <c r="M651" t="e">
        <f>------------------------------------------------------------------------------------------------------------------------------------------------------------------------------------------------------------------------------------------------------------------------------------------------------------------------------------------------------------------------------------------------------------------------------------------------------------------------------------------------------------MVDALSVMCHRSEAQNLGREVTAKLKDVVPRQSFEVSLQAAIGGKFIARENIGAYRKDVTGYLYGGDVSRKKKLLAKQARGKKRMKRFGKVDIPSEAFTVMLKRD</f>
        <v>#NAME?</v>
      </c>
    </row>
    <row r="652" spans="1:13" x14ac:dyDescent="0.2">
      <c r="A652">
        <v>662</v>
      </c>
      <c r="B652" t="s">
        <v>48517</v>
      </c>
      <c r="C652" t="s">
        <v>47037</v>
      </c>
      <c r="D652" t="s">
        <v>47465</v>
      </c>
      <c r="E652">
        <v>302</v>
      </c>
      <c r="F652">
        <v>7</v>
      </c>
      <c r="G652">
        <v>9</v>
      </c>
      <c r="H652">
        <v>2</v>
      </c>
      <c r="I652">
        <v>0</v>
      </c>
      <c r="J652" t="s">
        <v>48523</v>
      </c>
      <c r="K652" s="146" t="s">
        <v>6547</v>
      </c>
      <c r="L652" t="s">
        <v>48289</v>
      </c>
      <c r="M652" t="e">
        <f>--------------------------------------------------------------------------------------------------------------------------------------------------------------------------------------------------------------------------------------------------------------------------------------------------------------------------------------------------------------------------------------------------------------------------------------------------------------------------------------------------VRVDFLVGGEKMDALALMCHRSEADALGRSITKKLKEVIPRQNFEVALQAAIGARIIARETIGAFRKDVTVKIHTGDRDRKAKLLEKQKRGKARMKRFGKIDIPSEAFTVMLKRD</f>
        <v>#NAME?</v>
      </c>
    </row>
    <row r="653" spans="1:13" x14ac:dyDescent="0.2">
      <c r="A653">
        <v>663</v>
      </c>
      <c r="B653" t="s">
        <v>48517</v>
      </c>
      <c r="C653" t="s">
        <v>47037</v>
      </c>
      <c r="D653" t="s">
        <v>47466</v>
      </c>
      <c r="E653">
        <v>525</v>
      </c>
      <c r="F653">
        <v>7</v>
      </c>
      <c r="G653">
        <v>9</v>
      </c>
      <c r="H653">
        <v>2</v>
      </c>
      <c r="I653">
        <v>0</v>
      </c>
      <c r="J653" t="s">
        <v>48523</v>
      </c>
      <c r="K653" s="146" t="s">
        <v>6547</v>
      </c>
      <c r="L653" t="s">
        <v>48289</v>
      </c>
      <c r="M653" t="s">
        <v>48524</v>
      </c>
    </row>
    <row r="654" spans="1:13" x14ac:dyDescent="0.2">
      <c r="A654">
        <v>664</v>
      </c>
      <c r="B654" t="s">
        <v>48517</v>
      </c>
      <c r="C654" t="s">
        <v>47037</v>
      </c>
      <c r="D654" t="s">
        <v>47833</v>
      </c>
      <c r="E654">
        <v>465</v>
      </c>
      <c r="F654">
        <v>7</v>
      </c>
      <c r="G654">
        <v>9</v>
      </c>
      <c r="H654">
        <v>2</v>
      </c>
      <c r="I654">
        <v>0</v>
      </c>
      <c r="J654" t="s">
        <v>48525</v>
      </c>
      <c r="K654" s="146" t="s">
        <v>6547</v>
      </c>
      <c r="L654" t="s">
        <v>48289</v>
      </c>
      <c r="M654" t="e">
        <f>---------------------------------------------------------------------------------------------------------------------------------------------------------------------------------------------------------------------------------------------------------------------------------------------------------------------------------------------------------------------------------------------------------------------------------------------------------------------------------------------------------GGEMVDVLSVMRHRSEAQNLGREVTAKLKDVVPRQSFEVSLQAAIGARFIARENIGAYRKDVTGYLYGDDVSRKNKLLARQARGKKRMKRFGKVDIPSEAFMVMLKRD</f>
        <v>#NAME?</v>
      </c>
    </row>
    <row r="655" spans="1:13" x14ac:dyDescent="0.2">
      <c r="A655">
        <v>665</v>
      </c>
      <c r="B655" t="s">
        <v>48517</v>
      </c>
      <c r="C655" t="s">
        <v>47037</v>
      </c>
      <c r="D655" t="s">
        <v>47469</v>
      </c>
      <c r="E655">
        <v>425</v>
      </c>
      <c r="F655">
        <v>7</v>
      </c>
      <c r="G655">
        <v>9</v>
      </c>
      <c r="H655">
        <v>2</v>
      </c>
      <c r="I655">
        <v>0</v>
      </c>
      <c r="J655" t="s">
        <v>48518</v>
      </c>
      <c r="K655" s="146" t="s">
        <v>6547</v>
      </c>
      <c r="L655" t="s">
        <v>48289</v>
      </c>
      <c r="M655" t="s">
        <v>48519</v>
      </c>
    </row>
    <row r="656" spans="1:13" x14ac:dyDescent="0.2">
      <c r="A656">
        <v>666</v>
      </c>
      <c r="B656" t="s">
        <v>48517</v>
      </c>
      <c r="C656" t="s">
        <v>47037</v>
      </c>
      <c r="D656" t="s">
        <v>47469</v>
      </c>
      <c r="E656">
        <v>267</v>
      </c>
      <c r="F656">
        <v>7</v>
      </c>
      <c r="G656">
        <v>9</v>
      </c>
      <c r="H656">
        <v>2</v>
      </c>
      <c r="I656">
        <v>0</v>
      </c>
      <c r="J656" t="s">
        <v>48288</v>
      </c>
      <c r="K656" s="146" t="s">
        <v>6547</v>
      </c>
      <c r="L656" t="s">
        <v>48289</v>
      </c>
      <c r="M656" t="s">
        <v>48526</v>
      </c>
    </row>
    <row r="657" spans="1:13" x14ac:dyDescent="0.2">
      <c r="A657">
        <v>667</v>
      </c>
      <c r="B657" t="s">
        <v>48517</v>
      </c>
      <c r="C657" t="s">
        <v>47037</v>
      </c>
      <c r="D657" t="s">
        <v>47039</v>
      </c>
      <c r="E657">
        <v>596</v>
      </c>
      <c r="F657">
        <v>7</v>
      </c>
      <c r="G657">
        <v>9</v>
      </c>
      <c r="H657">
        <v>2</v>
      </c>
      <c r="I657">
        <v>0</v>
      </c>
      <c r="J657" t="s">
        <v>48518</v>
      </c>
      <c r="K657" s="146" t="s">
        <v>6547</v>
      </c>
      <c r="L657" t="s">
        <v>48289</v>
      </c>
      <c r="M657" t="s">
        <v>48527</v>
      </c>
    </row>
    <row r="658" spans="1:13" x14ac:dyDescent="0.2">
      <c r="A658">
        <v>677</v>
      </c>
      <c r="B658" t="s">
        <v>48528</v>
      </c>
      <c r="C658" t="s">
        <v>47037</v>
      </c>
      <c r="D658" t="s">
        <v>47468</v>
      </c>
      <c r="E658">
        <v>584</v>
      </c>
      <c r="F658">
        <v>8</v>
      </c>
      <c r="G658">
        <v>9</v>
      </c>
      <c r="H658">
        <v>2</v>
      </c>
      <c r="I658">
        <v>0</v>
      </c>
      <c r="J658" t="s">
        <v>48529</v>
      </c>
      <c r="K658" s="146" t="s">
        <v>47040</v>
      </c>
      <c r="L658" t="s">
        <v>48530</v>
      </c>
      <c r="M658" t="s">
        <v>47153</v>
      </c>
    </row>
    <row r="659" spans="1:13" x14ac:dyDescent="0.2">
      <c r="A659">
        <v>678</v>
      </c>
      <c r="B659" t="s">
        <v>48528</v>
      </c>
      <c r="C659" t="s">
        <v>47037</v>
      </c>
      <c r="D659" t="s">
        <v>47720</v>
      </c>
      <c r="E659">
        <v>15</v>
      </c>
      <c r="F659">
        <v>8</v>
      </c>
      <c r="G659">
        <v>9</v>
      </c>
      <c r="H659">
        <v>2</v>
      </c>
      <c r="I659">
        <v>0</v>
      </c>
      <c r="J659" t="s">
        <v>48529</v>
      </c>
      <c r="K659" s="146" t="s">
        <v>47040</v>
      </c>
      <c r="L659" t="s">
        <v>48530</v>
      </c>
      <c r="M659" t="s">
        <v>47501</v>
      </c>
    </row>
    <row r="660" spans="1:13" x14ac:dyDescent="0.2">
      <c r="A660">
        <v>679</v>
      </c>
      <c r="B660" t="s">
        <v>48528</v>
      </c>
      <c r="C660" t="s">
        <v>47037</v>
      </c>
      <c r="D660" t="s">
        <v>47467</v>
      </c>
      <c r="E660">
        <v>983</v>
      </c>
      <c r="F660">
        <v>8</v>
      </c>
      <c r="G660">
        <v>9</v>
      </c>
      <c r="H660">
        <v>2</v>
      </c>
      <c r="I660">
        <v>0</v>
      </c>
      <c r="J660" t="s">
        <v>48529</v>
      </c>
      <c r="K660" s="146" t="s">
        <v>47040</v>
      </c>
      <c r="L660" t="s">
        <v>48530</v>
      </c>
      <c r="M660" t="s">
        <v>47154</v>
      </c>
    </row>
    <row r="661" spans="1:13" x14ac:dyDescent="0.2">
      <c r="A661">
        <v>680</v>
      </c>
      <c r="B661" t="s">
        <v>48528</v>
      </c>
      <c r="C661" t="s">
        <v>47037</v>
      </c>
      <c r="D661" t="s">
        <v>47467</v>
      </c>
      <c r="E661">
        <v>575</v>
      </c>
      <c r="F661">
        <v>8</v>
      </c>
      <c r="G661">
        <v>9</v>
      </c>
      <c r="H661">
        <v>2</v>
      </c>
      <c r="I661">
        <v>0</v>
      </c>
      <c r="J661" t="s">
        <v>48529</v>
      </c>
      <c r="K661" s="146" t="s">
        <v>47040</v>
      </c>
      <c r="L661" t="s">
        <v>48530</v>
      </c>
      <c r="M661" t="s">
        <v>47155</v>
      </c>
    </row>
    <row r="662" spans="1:13" x14ac:dyDescent="0.2">
      <c r="A662">
        <v>681</v>
      </c>
      <c r="B662" t="s">
        <v>48528</v>
      </c>
      <c r="C662" t="s">
        <v>47037</v>
      </c>
      <c r="D662" t="s">
        <v>47721</v>
      </c>
      <c r="E662">
        <v>293</v>
      </c>
      <c r="F662">
        <v>8</v>
      </c>
      <c r="G662">
        <v>9</v>
      </c>
      <c r="H662">
        <v>2</v>
      </c>
      <c r="I662">
        <v>0</v>
      </c>
      <c r="J662" t="s">
        <v>48529</v>
      </c>
      <c r="K662" s="146" t="s">
        <v>47040</v>
      </c>
      <c r="L662" t="s">
        <v>48530</v>
      </c>
      <c r="M662" t="s">
        <v>47500</v>
      </c>
    </row>
    <row r="663" spans="1:13" x14ac:dyDescent="0.2">
      <c r="A663">
        <v>682</v>
      </c>
      <c r="B663" t="s">
        <v>48528</v>
      </c>
      <c r="C663" t="s">
        <v>47037</v>
      </c>
      <c r="D663" t="s">
        <v>47466</v>
      </c>
      <c r="E663">
        <v>16</v>
      </c>
      <c r="F663">
        <v>8</v>
      </c>
      <c r="G663">
        <v>9</v>
      </c>
      <c r="H663">
        <v>2</v>
      </c>
      <c r="I663">
        <v>0</v>
      </c>
      <c r="J663" t="s">
        <v>48529</v>
      </c>
      <c r="K663" s="146" t="s">
        <v>47040</v>
      </c>
      <c r="L663" t="s">
        <v>48530</v>
      </c>
      <c r="M663" t="e">
        <f>-------------------MLKNFAKITEMEDKRNVIDKFKGRSESEIISELDSEDHGLVIALENTERDFNMGTIVRSANAFGVRQIYVIGRRQWNKRGAMMTDKYLHITYLATTEEFVEKMRNEGREIIAIDNIPGSVNMSQTSLPKRAVLVFGQEGPGISAEMAGAADQIVAIEQFGSTRSINVGAAATVAMYCWLQQNVLTLSRCDL</f>
        <v>#NAME?</v>
      </c>
    </row>
    <row r="664" spans="1:13" x14ac:dyDescent="0.2">
      <c r="A664">
        <v>683</v>
      </c>
      <c r="B664" t="s">
        <v>48528</v>
      </c>
      <c r="C664" t="s">
        <v>47037</v>
      </c>
      <c r="D664" t="s">
        <v>47833</v>
      </c>
      <c r="E664">
        <v>497</v>
      </c>
      <c r="F664">
        <v>8</v>
      </c>
      <c r="G664">
        <v>9</v>
      </c>
      <c r="H664">
        <v>2</v>
      </c>
      <c r="I664">
        <v>0</v>
      </c>
      <c r="J664" t="s">
        <v>48529</v>
      </c>
      <c r="K664" s="146" t="s">
        <v>47040</v>
      </c>
      <c r="L664" t="s">
        <v>48530</v>
      </c>
      <c r="M664" t="s">
        <v>47157</v>
      </c>
    </row>
    <row r="665" spans="1:13" x14ac:dyDescent="0.2">
      <c r="A665">
        <v>684</v>
      </c>
      <c r="B665" t="s">
        <v>48528</v>
      </c>
      <c r="C665" t="s">
        <v>47037</v>
      </c>
      <c r="D665" t="s">
        <v>47469</v>
      </c>
      <c r="E665">
        <v>250</v>
      </c>
      <c r="F665">
        <v>8</v>
      </c>
      <c r="G665">
        <v>9</v>
      </c>
      <c r="H665">
        <v>2</v>
      </c>
      <c r="I665">
        <v>0</v>
      </c>
      <c r="J665" t="s">
        <v>48529</v>
      </c>
      <c r="K665" s="146" t="s">
        <v>47040</v>
      </c>
      <c r="L665" t="s">
        <v>48530</v>
      </c>
      <c r="M665" t="s">
        <v>47153</v>
      </c>
    </row>
    <row r="666" spans="1:13" x14ac:dyDescent="0.2">
      <c r="A666">
        <v>685</v>
      </c>
      <c r="B666" t="s">
        <v>48528</v>
      </c>
      <c r="C666" t="s">
        <v>47037</v>
      </c>
      <c r="D666" t="s">
        <v>47039</v>
      </c>
      <c r="E666">
        <v>397</v>
      </c>
      <c r="F666">
        <v>8</v>
      </c>
      <c r="G666">
        <v>9</v>
      </c>
      <c r="H666">
        <v>2</v>
      </c>
      <c r="I666">
        <v>0</v>
      </c>
      <c r="J666" t="s">
        <v>48529</v>
      </c>
      <c r="K666" s="146" t="s">
        <v>47040</v>
      </c>
      <c r="L666" t="s">
        <v>48530</v>
      </c>
      <c r="M666" t="s">
        <v>47156</v>
      </c>
    </row>
    <row r="667" spans="1:13" x14ac:dyDescent="0.2">
      <c r="A667">
        <v>686</v>
      </c>
      <c r="B667" t="s">
        <v>48531</v>
      </c>
      <c r="C667" t="s">
        <v>47037</v>
      </c>
      <c r="D667" t="s">
        <v>47468</v>
      </c>
      <c r="E667">
        <v>381</v>
      </c>
      <c r="F667">
        <v>8</v>
      </c>
      <c r="G667">
        <v>9</v>
      </c>
      <c r="H667">
        <v>2</v>
      </c>
      <c r="I667">
        <v>0</v>
      </c>
      <c r="J667" t="s">
        <v>48532</v>
      </c>
      <c r="K667" s="146" t="s">
        <v>47040</v>
      </c>
      <c r="L667" t="s">
        <v>48533</v>
      </c>
      <c r="M667" t="s">
        <v>48534</v>
      </c>
    </row>
    <row r="668" spans="1:13" x14ac:dyDescent="0.2">
      <c r="A668">
        <v>687</v>
      </c>
      <c r="B668" t="s">
        <v>48531</v>
      </c>
      <c r="C668" t="s">
        <v>47037</v>
      </c>
      <c r="D668" t="s">
        <v>47720</v>
      </c>
      <c r="E668">
        <v>806</v>
      </c>
      <c r="F668">
        <v>8</v>
      </c>
      <c r="G668">
        <v>9</v>
      </c>
      <c r="H668">
        <v>2</v>
      </c>
      <c r="I668">
        <v>0</v>
      </c>
      <c r="J668" t="s">
        <v>48532</v>
      </c>
      <c r="K668" s="146" t="s">
        <v>47040</v>
      </c>
      <c r="L668" t="s">
        <v>48533</v>
      </c>
      <c r="M668" t="s">
        <v>48535</v>
      </c>
    </row>
    <row r="669" spans="1:13" x14ac:dyDescent="0.2">
      <c r="A669">
        <v>688</v>
      </c>
      <c r="B669" t="s">
        <v>48531</v>
      </c>
      <c r="C669" t="s">
        <v>47037</v>
      </c>
      <c r="D669" t="s">
        <v>47720</v>
      </c>
      <c r="E669">
        <v>141</v>
      </c>
      <c r="F669">
        <v>8</v>
      </c>
      <c r="G669">
        <v>9</v>
      </c>
      <c r="H669">
        <v>2</v>
      </c>
      <c r="I669">
        <v>0</v>
      </c>
      <c r="J669" t="s">
        <v>48532</v>
      </c>
      <c r="K669" s="146" t="s">
        <v>47040</v>
      </c>
      <c r="L669" t="s">
        <v>48533</v>
      </c>
      <c r="M669" t="s">
        <v>48536</v>
      </c>
    </row>
    <row r="670" spans="1:13" x14ac:dyDescent="0.2">
      <c r="A670">
        <v>689</v>
      </c>
      <c r="B670" t="s">
        <v>48531</v>
      </c>
      <c r="C670" t="s">
        <v>47037</v>
      </c>
      <c r="D670" t="s">
        <v>47467</v>
      </c>
      <c r="E670">
        <v>116</v>
      </c>
      <c r="F670">
        <v>8</v>
      </c>
      <c r="G670">
        <v>9</v>
      </c>
      <c r="H670">
        <v>2</v>
      </c>
      <c r="I670">
        <v>0</v>
      </c>
      <c r="J670" t="s">
        <v>48532</v>
      </c>
      <c r="K670" s="146" t="s">
        <v>47040</v>
      </c>
      <c r="L670" t="s">
        <v>48533</v>
      </c>
      <c r="M670" t="s">
        <v>48537</v>
      </c>
    </row>
    <row r="671" spans="1:13" x14ac:dyDescent="0.2">
      <c r="A671">
        <v>690</v>
      </c>
      <c r="B671" t="s">
        <v>48531</v>
      </c>
      <c r="C671" t="s">
        <v>47037</v>
      </c>
      <c r="D671" t="s">
        <v>47465</v>
      </c>
      <c r="E671">
        <v>308</v>
      </c>
      <c r="F671">
        <v>8</v>
      </c>
      <c r="G671">
        <v>9</v>
      </c>
      <c r="H671">
        <v>2</v>
      </c>
      <c r="I671">
        <v>0</v>
      </c>
      <c r="J671" t="s">
        <v>48532</v>
      </c>
      <c r="K671" s="146" t="s">
        <v>47040</v>
      </c>
      <c r="L671" t="s">
        <v>48533</v>
      </c>
      <c r="M671" t="s">
        <v>48538</v>
      </c>
    </row>
    <row r="672" spans="1:13" x14ac:dyDescent="0.2">
      <c r="A672">
        <v>691</v>
      </c>
      <c r="B672" t="s">
        <v>48531</v>
      </c>
      <c r="C672" t="s">
        <v>47037</v>
      </c>
      <c r="D672" t="s">
        <v>47466</v>
      </c>
      <c r="E672">
        <v>268</v>
      </c>
      <c r="F672">
        <v>8</v>
      </c>
      <c r="G672">
        <v>9</v>
      </c>
      <c r="H672">
        <v>2</v>
      </c>
      <c r="I672">
        <v>0</v>
      </c>
      <c r="J672" t="s">
        <v>48532</v>
      </c>
      <c r="K672" s="146" t="s">
        <v>47040</v>
      </c>
      <c r="L672" t="s">
        <v>48533</v>
      </c>
      <c r="M672" t="e">
        <f>------MSKKVFVGMSGGVDSSVAAALLVEQGYDVTGVYMKNWSEDLPGMHCPWAEDVADAKRVAVGLGIDFRVFDFQKEYKQNVVDYMIREYQAGRTPNPDIMCNQEVKFKIFLEASLAAGADYIATGHYARVAHESSSS-----------------------------------------------------AKLLRARDDNKDQTYFLYRVTSEALSKTIFPLGDF-TKAEVREMAKERGLWTASKKESMGICFVGQVGIREFLSEYVKTAPGNIIDQQTGSVVGKHDGAIFYTLGQRHGLNVGGGLPYYVVGKDMEKNEVYVSRSIDNDNLWRKELRLADIHWINQAPHKDKDVQ-------VRLRHRGALFDAKI------DGD--IVHLSASERAVAAGQSAVIYDGDECLGGGIVKTD</f>
        <v>#NAME?</v>
      </c>
    </row>
    <row r="673" spans="1:13" x14ac:dyDescent="0.2">
      <c r="A673">
        <v>692</v>
      </c>
      <c r="B673" t="s">
        <v>48531</v>
      </c>
      <c r="C673" t="s">
        <v>47037</v>
      </c>
      <c r="D673" t="s">
        <v>47833</v>
      </c>
      <c r="E673">
        <v>337</v>
      </c>
      <c r="F673">
        <v>8</v>
      </c>
      <c r="G673">
        <v>9</v>
      </c>
      <c r="H673">
        <v>2</v>
      </c>
      <c r="I673">
        <v>0</v>
      </c>
      <c r="J673" t="s">
        <v>48532</v>
      </c>
      <c r="K673" s="146" t="s">
        <v>47040</v>
      </c>
      <c r="L673" t="s">
        <v>48533</v>
      </c>
      <c r="M673" t="s">
        <v>48539</v>
      </c>
    </row>
    <row r="674" spans="1:13" x14ac:dyDescent="0.2">
      <c r="A674">
        <v>693</v>
      </c>
      <c r="B674" t="s">
        <v>48531</v>
      </c>
      <c r="C674" t="s">
        <v>47037</v>
      </c>
      <c r="D674" t="s">
        <v>47469</v>
      </c>
      <c r="E674">
        <v>646</v>
      </c>
      <c r="F674">
        <v>8</v>
      </c>
      <c r="G674">
        <v>9</v>
      </c>
      <c r="H674">
        <v>2</v>
      </c>
      <c r="I674">
        <v>0</v>
      </c>
      <c r="J674" t="s">
        <v>48532</v>
      </c>
      <c r="K674" s="146" t="s">
        <v>47040</v>
      </c>
      <c r="L674" t="s">
        <v>48533</v>
      </c>
      <c r="M674" t="s">
        <v>48535</v>
      </c>
    </row>
    <row r="675" spans="1:13" x14ac:dyDescent="0.2">
      <c r="A675">
        <v>694</v>
      </c>
      <c r="B675" t="s">
        <v>48531</v>
      </c>
      <c r="C675" t="s">
        <v>47037</v>
      </c>
      <c r="D675" t="s">
        <v>47039</v>
      </c>
      <c r="E675">
        <v>522</v>
      </c>
      <c r="F675">
        <v>8</v>
      </c>
      <c r="G675">
        <v>9</v>
      </c>
      <c r="H675">
        <v>2</v>
      </c>
      <c r="I675">
        <v>0</v>
      </c>
      <c r="J675" t="s">
        <v>48532</v>
      </c>
      <c r="K675" s="146" t="s">
        <v>47040</v>
      </c>
      <c r="L675" t="s">
        <v>48533</v>
      </c>
      <c r="M675" t="e">
        <f>--------------MSGGVDSSVAAALLVEQGHDVTGVYMKNWSEDLPGMHCPWAEDVADAKRVAVGLGIDFQVFDFQKEYKQNVVDYMIREYQAGRTPNPDVMCNQEVKFKLFLEAALAAGTEYIATGHYARTSE----------------------------------------------------------GCLLRAHDDNKDQTYFLYRVTSEALAKTMFPLGDF-TKAEVREMAKERGLWTASKKESMGICFVGQVGIREFLSEYIESKPGNIIDQQTGVIIGRHDGAIFYTLGQRHGLNVGGGLPYYVIGKDMDKNEVYVSRSIDNGNLWRKELTLTDMHWINRPPEKDETVQ-------VRLRHRGALIDARI------DGD--IVYLSSPERAIAPGQSAVIYGGQECLGGGIVKTD</f>
        <v>#NAME?</v>
      </c>
    </row>
    <row r="676" spans="1:13" x14ac:dyDescent="0.2">
      <c r="A676">
        <v>695</v>
      </c>
      <c r="B676" t="s">
        <v>48540</v>
      </c>
      <c r="C676" t="s">
        <v>47037</v>
      </c>
      <c r="D676" t="s">
        <v>47468</v>
      </c>
      <c r="E676">
        <v>563</v>
      </c>
      <c r="F676">
        <v>9</v>
      </c>
      <c r="G676">
        <v>9</v>
      </c>
      <c r="H676">
        <v>1</v>
      </c>
      <c r="I676">
        <v>1</v>
      </c>
      <c r="J676" t="s">
        <v>48541</v>
      </c>
      <c r="K676" s="146" t="s">
        <v>47040</v>
      </c>
      <c r="L676" t="s">
        <v>48542</v>
      </c>
      <c r="M676" t="s">
        <v>47541</v>
      </c>
    </row>
    <row r="677" spans="1:13" x14ac:dyDescent="0.2">
      <c r="A677">
        <v>696</v>
      </c>
      <c r="B677" t="s">
        <v>48540</v>
      </c>
      <c r="C677" t="s">
        <v>47037</v>
      </c>
      <c r="D677" t="s">
        <v>47720</v>
      </c>
      <c r="E677">
        <v>593</v>
      </c>
      <c r="F677">
        <v>9</v>
      </c>
      <c r="G677">
        <v>9</v>
      </c>
      <c r="H677">
        <v>1</v>
      </c>
      <c r="I677">
        <v>1</v>
      </c>
      <c r="J677" t="s">
        <v>48541</v>
      </c>
      <c r="K677" s="146" t="s">
        <v>47040</v>
      </c>
      <c r="L677" t="s">
        <v>48542</v>
      </c>
      <c r="M677" t="s">
        <v>47543</v>
      </c>
    </row>
    <row r="678" spans="1:13" x14ac:dyDescent="0.2">
      <c r="A678">
        <v>697</v>
      </c>
      <c r="B678" t="s">
        <v>48540</v>
      </c>
      <c r="C678" t="s">
        <v>47037</v>
      </c>
      <c r="D678" t="s">
        <v>47467</v>
      </c>
      <c r="E678">
        <v>344</v>
      </c>
      <c r="F678">
        <v>9</v>
      </c>
      <c r="G678">
        <v>9</v>
      </c>
      <c r="H678">
        <v>1</v>
      </c>
      <c r="I678">
        <v>1</v>
      </c>
      <c r="J678" t="s">
        <v>48541</v>
      </c>
      <c r="K678" s="146" t="s">
        <v>47040</v>
      </c>
      <c r="L678" t="s">
        <v>48542</v>
      </c>
      <c r="M678" t="s">
        <v>47544</v>
      </c>
    </row>
    <row r="679" spans="1:13" x14ac:dyDescent="0.2">
      <c r="A679">
        <v>698</v>
      </c>
      <c r="B679" t="s">
        <v>48540</v>
      </c>
      <c r="C679" t="s">
        <v>47037</v>
      </c>
      <c r="D679" t="s">
        <v>47721</v>
      </c>
      <c r="E679">
        <v>270</v>
      </c>
      <c r="F679">
        <v>9</v>
      </c>
      <c r="G679">
        <v>9</v>
      </c>
      <c r="H679">
        <v>1</v>
      </c>
      <c r="I679">
        <v>1</v>
      </c>
      <c r="J679" t="s">
        <v>48541</v>
      </c>
      <c r="K679" s="146" t="s">
        <v>47040</v>
      </c>
      <c r="L679" t="s">
        <v>48542</v>
      </c>
      <c r="M679" t="s">
        <v>47539</v>
      </c>
    </row>
    <row r="680" spans="1:13" x14ac:dyDescent="0.2">
      <c r="A680">
        <v>699</v>
      </c>
      <c r="B680" t="s">
        <v>48540</v>
      </c>
      <c r="C680" t="s">
        <v>47037</v>
      </c>
      <c r="D680" t="s">
        <v>47465</v>
      </c>
      <c r="E680">
        <v>394</v>
      </c>
      <c r="F680">
        <v>9</v>
      </c>
      <c r="G680">
        <v>9</v>
      </c>
      <c r="H680">
        <v>1</v>
      </c>
      <c r="I680">
        <v>1</v>
      </c>
      <c r="J680" t="s">
        <v>48543</v>
      </c>
      <c r="K680" s="146" t="s">
        <v>47040</v>
      </c>
      <c r="L680" t="s">
        <v>48542</v>
      </c>
      <c r="M680" t="s">
        <v>48544</v>
      </c>
    </row>
    <row r="681" spans="1:13" x14ac:dyDescent="0.2">
      <c r="A681">
        <v>700</v>
      </c>
      <c r="B681" t="s">
        <v>48540</v>
      </c>
      <c r="C681" t="s">
        <v>47037</v>
      </c>
      <c r="D681" t="s">
        <v>47466</v>
      </c>
      <c r="E681">
        <v>77</v>
      </c>
      <c r="F681">
        <v>9</v>
      </c>
      <c r="G681">
        <v>9</v>
      </c>
      <c r="H681">
        <v>1</v>
      </c>
      <c r="I681">
        <v>1</v>
      </c>
      <c r="J681" t="s">
        <v>48541</v>
      </c>
      <c r="K681" s="146" t="s">
        <v>47040</v>
      </c>
      <c r="L681" t="s">
        <v>48542</v>
      </c>
      <c r="M681" t="s">
        <v>47542</v>
      </c>
    </row>
    <row r="682" spans="1:13" x14ac:dyDescent="0.2">
      <c r="A682">
        <v>702</v>
      </c>
      <c r="B682" t="s">
        <v>48540</v>
      </c>
      <c r="C682" t="s">
        <v>47037</v>
      </c>
      <c r="D682" t="s">
        <v>47469</v>
      </c>
      <c r="E682">
        <v>611</v>
      </c>
      <c r="F682">
        <v>9</v>
      </c>
      <c r="G682">
        <v>9</v>
      </c>
      <c r="H682">
        <v>1</v>
      </c>
      <c r="I682">
        <v>1</v>
      </c>
      <c r="J682" t="s">
        <v>48541</v>
      </c>
      <c r="K682" s="146" t="s">
        <v>47040</v>
      </c>
      <c r="L682" t="s">
        <v>48542</v>
      </c>
      <c r="M682" t="s">
        <v>47541</v>
      </c>
    </row>
    <row r="683" spans="1:13" x14ac:dyDescent="0.2">
      <c r="A683">
        <v>703</v>
      </c>
      <c r="B683" t="s">
        <v>48540</v>
      </c>
      <c r="C683" t="s">
        <v>47037</v>
      </c>
      <c r="D683" t="s">
        <v>47039</v>
      </c>
      <c r="E683">
        <v>334</v>
      </c>
      <c r="F683">
        <v>9</v>
      </c>
      <c r="G683">
        <v>9</v>
      </c>
      <c r="H683">
        <v>1</v>
      </c>
      <c r="I683">
        <v>1</v>
      </c>
      <c r="J683" t="s">
        <v>48541</v>
      </c>
      <c r="K683" s="146" t="s">
        <v>47040</v>
      </c>
      <c r="L683" t="s">
        <v>48542</v>
      </c>
      <c r="M683" t="s">
        <v>47540</v>
      </c>
    </row>
    <row r="684" spans="1:13" x14ac:dyDescent="0.2">
      <c r="A684">
        <v>701</v>
      </c>
      <c r="B684" t="s">
        <v>48540</v>
      </c>
      <c r="C684" t="s">
        <v>47037</v>
      </c>
      <c r="D684" t="s">
        <v>47833</v>
      </c>
      <c r="E684">
        <v>323</v>
      </c>
      <c r="F684">
        <v>9</v>
      </c>
      <c r="G684">
        <v>9</v>
      </c>
      <c r="H684">
        <v>1</v>
      </c>
      <c r="I684">
        <v>1</v>
      </c>
      <c r="M684" t="e">
        <f>----------------------------------------------------------------------------------EIAPQLGGRTSGHVRVERTRLRVGDGAQMAIIEFVDDIK--PRQQKEEK</f>
        <v>#NAME?</v>
      </c>
    </row>
    <row r="685" spans="1:13" x14ac:dyDescent="0.2">
      <c r="A685">
        <v>704</v>
      </c>
      <c r="B685" t="s">
        <v>48545</v>
      </c>
      <c r="C685" t="s">
        <v>47037</v>
      </c>
      <c r="D685" t="s">
        <v>47468</v>
      </c>
      <c r="E685">
        <v>542</v>
      </c>
      <c r="F685">
        <v>8</v>
      </c>
      <c r="G685">
        <v>9</v>
      </c>
      <c r="H685">
        <v>2</v>
      </c>
      <c r="I685">
        <v>0</v>
      </c>
      <c r="J685" t="s">
        <v>48546</v>
      </c>
      <c r="K685" s="146" t="s">
        <v>47040</v>
      </c>
      <c r="L685" t="s">
        <v>48547</v>
      </c>
      <c r="M685" t="s">
        <v>48548</v>
      </c>
    </row>
    <row r="686" spans="1:13" x14ac:dyDescent="0.2">
      <c r="A686">
        <v>705</v>
      </c>
      <c r="B686" t="s">
        <v>48545</v>
      </c>
      <c r="C686" t="s">
        <v>47037</v>
      </c>
      <c r="D686" t="s">
        <v>47720</v>
      </c>
      <c r="E686">
        <v>529</v>
      </c>
      <c r="F686">
        <v>8</v>
      </c>
      <c r="G686">
        <v>9</v>
      </c>
      <c r="H686">
        <v>2</v>
      </c>
      <c r="I686">
        <v>0</v>
      </c>
      <c r="J686" t="s">
        <v>48546</v>
      </c>
      <c r="K686" s="146" t="s">
        <v>47040</v>
      </c>
      <c r="L686" t="s">
        <v>48547</v>
      </c>
      <c r="M686" t="s">
        <v>48549</v>
      </c>
    </row>
    <row r="687" spans="1:13" x14ac:dyDescent="0.2">
      <c r="A687">
        <v>706</v>
      </c>
      <c r="B687" t="s">
        <v>48545</v>
      </c>
      <c r="C687" t="s">
        <v>47037</v>
      </c>
      <c r="D687" t="s">
        <v>47467</v>
      </c>
      <c r="E687">
        <v>645</v>
      </c>
      <c r="F687">
        <v>8</v>
      </c>
      <c r="G687">
        <v>9</v>
      </c>
      <c r="H687">
        <v>2</v>
      </c>
      <c r="I687">
        <v>0</v>
      </c>
      <c r="J687" t="s">
        <v>48546</v>
      </c>
      <c r="K687" s="146" t="s">
        <v>47040</v>
      </c>
      <c r="L687" t="s">
        <v>48547</v>
      </c>
      <c r="M687" t="s">
        <v>48550</v>
      </c>
    </row>
    <row r="688" spans="1:13" x14ac:dyDescent="0.2">
      <c r="A688">
        <v>707</v>
      </c>
      <c r="B688" t="s">
        <v>48545</v>
      </c>
      <c r="C688" t="s">
        <v>47037</v>
      </c>
      <c r="D688" t="s">
        <v>47467</v>
      </c>
      <c r="E688">
        <v>620</v>
      </c>
      <c r="F688">
        <v>8</v>
      </c>
      <c r="G688">
        <v>9</v>
      </c>
      <c r="H688">
        <v>2</v>
      </c>
      <c r="I688">
        <v>0</v>
      </c>
      <c r="J688" t="s">
        <v>48546</v>
      </c>
      <c r="K688" s="146" t="s">
        <v>47040</v>
      </c>
      <c r="L688" t="s">
        <v>48547</v>
      </c>
      <c r="M688" t="s">
        <v>48551</v>
      </c>
    </row>
    <row r="689" spans="1:13" x14ac:dyDescent="0.2">
      <c r="A689">
        <v>708</v>
      </c>
      <c r="B689" t="s">
        <v>48545</v>
      </c>
      <c r="C689" t="s">
        <v>47037</v>
      </c>
      <c r="D689" t="s">
        <v>47721</v>
      </c>
      <c r="E689">
        <v>191</v>
      </c>
      <c r="F689">
        <v>8</v>
      </c>
      <c r="G689">
        <v>9</v>
      </c>
      <c r="H689">
        <v>2</v>
      </c>
      <c r="I689">
        <v>0</v>
      </c>
      <c r="J689" t="s">
        <v>48546</v>
      </c>
      <c r="K689" s="146" t="s">
        <v>47040</v>
      </c>
      <c r="L689" t="s">
        <v>48547</v>
      </c>
      <c r="M689" t="e">
        <f>---------------------------------------MNNIWDQ-NRPIFILAPMEAVTDVVFRHIIKRAASPDIFFSEFTNATAWYRA-GDKATGGRLIKTSDETNLIAQLWGTDAESMSHFAKHIKELGFAGIDINMGCPDKSAIKSGGGAAMIKNPLLAAKIIEAAKV-TDLPVSVKTRIGYSSLDEMENWISTLLKQNLIALTVHLRTKKEMSKVPAHYELIPKIIELRDELSPSTKLIWNGDIKNYKEGISLLNKYGG-DGIMIGRGVFTNPFAFEKEE--------------------------------------------------------------RIHSKKELLDLLFLQLDLYDKYQTKLNR-----PFDTLKRYFKIYIRDFDGASELRNELMTKAKSTDDTREIINNFLNTKIDQKT</f>
        <v>#NAME?</v>
      </c>
    </row>
    <row r="690" spans="1:13" x14ac:dyDescent="0.2">
      <c r="A690">
        <v>709</v>
      </c>
      <c r="B690" t="s">
        <v>48545</v>
      </c>
      <c r="C690" t="s">
        <v>47037</v>
      </c>
      <c r="D690" t="s">
        <v>47465</v>
      </c>
      <c r="E690">
        <v>138</v>
      </c>
      <c r="F690">
        <v>8</v>
      </c>
      <c r="G690">
        <v>9</v>
      </c>
      <c r="H690">
        <v>2</v>
      </c>
      <c r="I690">
        <v>0</v>
      </c>
      <c r="J690" t="s">
        <v>48546</v>
      </c>
      <c r="K690" s="146" t="s">
        <v>47040</v>
      </c>
      <c r="L690" t="s">
        <v>48547</v>
      </c>
      <c r="M690" t="s">
        <v>48552</v>
      </c>
    </row>
    <row r="691" spans="1:13" x14ac:dyDescent="0.2">
      <c r="A691">
        <v>710</v>
      </c>
      <c r="B691" t="s">
        <v>48545</v>
      </c>
      <c r="C691" t="s">
        <v>47037</v>
      </c>
      <c r="D691" t="s">
        <v>47466</v>
      </c>
      <c r="E691">
        <v>333</v>
      </c>
      <c r="F691">
        <v>8</v>
      </c>
      <c r="G691">
        <v>9</v>
      </c>
      <c r="H691">
        <v>2</v>
      </c>
      <c r="I691">
        <v>0</v>
      </c>
      <c r="J691" t="s">
        <v>48546</v>
      </c>
      <c r="K691" s="146" t="s">
        <v>47040</v>
      </c>
      <c r="L691" t="s">
        <v>48547</v>
      </c>
      <c r="M691" t="s">
        <v>48553</v>
      </c>
    </row>
    <row r="692" spans="1:13" x14ac:dyDescent="0.2">
      <c r="A692">
        <v>711</v>
      </c>
      <c r="B692" t="s">
        <v>48545</v>
      </c>
      <c r="C692" t="s">
        <v>47037</v>
      </c>
      <c r="D692" t="s">
        <v>47469</v>
      </c>
      <c r="E692">
        <v>476</v>
      </c>
      <c r="F692">
        <v>8</v>
      </c>
      <c r="G692">
        <v>9</v>
      </c>
      <c r="H692">
        <v>2</v>
      </c>
      <c r="I692">
        <v>0</v>
      </c>
      <c r="J692" t="s">
        <v>48546</v>
      </c>
      <c r="K692" s="146" t="s">
        <v>47040</v>
      </c>
      <c r="L692" t="s">
        <v>48547</v>
      </c>
      <c r="M692" t="s">
        <v>47487</v>
      </c>
    </row>
    <row r="693" spans="1:13" x14ac:dyDescent="0.2">
      <c r="A693">
        <v>712</v>
      </c>
      <c r="B693" t="s">
        <v>48545</v>
      </c>
      <c r="C693" t="s">
        <v>47037</v>
      </c>
      <c r="D693" t="s">
        <v>47039</v>
      </c>
      <c r="E693">
        <v>275</v>
      </c>
      <c r="F693">
        <v>8</v>
      </c>
      <c r="G693">
        <v>9</v>
      </c>
      <c r="H693">
        <v>2</v>
      </c>
      <c r="I693">
        <v>0</v>
      </c>
      <c r="J693" t="s">
        <v>48546</v>
      </c>
      <c r="K693" s="146" t="s">
        <v>47040</v>
      </c>
      <c r="L693" t="s">
        <v>48547</v>
      </c>
      <c r="M693" t="s">
        <v>48554</v>
      </c>
    </row>
    <row r="694" spans="1:13" x14ac:dyDescent="0.2">
      <c r="A694">
        <v>713</v>
      </c>
      <c r="B694" t="s">
        <v>48555</v>
      </c>
      <c r="C694" t="s">
        <v>47037</v>
      </c>
      <c r="D694" t="s">
        <v>47468</v>
      </c>
      <c r="E694">
        <v>555</v>
      </c>
      <c r="F694">
        <v>9</v>
      </c>
      <c r="G694">
        <v>9</v>
      </c>
      <c r="H694">
        <v>1</v>
      </c>
      <c r="I694">
        <v>1</v>
      </c>
      <c r="J694" t="s">
        <v>48556</v>
      </c>
      <c r="K694" s="146" t="s">
        <v>47040</v>
      </c>
      <c r="L694" t="s">
        <v>48557</v>
      </c>
      <c r="M694" t="e">
        <f>-----------MAEAKEQTTPRDDKR-------------APRSRRQGRGGRRDDRRNQ--RDDAPKEFEEVVINIDRVARVVKGGRRFRFKALVVVGNRKNKVGVGVAKGADVQAAIAKATAIAKKHLVTIPVVNETIPHDMEVKLSGASVLIKPAAPGTGIIAGGVVRAVISVTGIRNLLSKSLGSTNKVNIAYATVEALAGLVPREKWVGAEKKAEKAKVAAKEEN</f>
        <v>#NAME?</v>
      </c>
    </row>
    <row r="695" spans="1:13" x14ac:dyDescent="0.2">
      <c r="A695">
        <v>714</v>
      </c>
      <c r="B695" t="s">
        <v>48555</v>
      </c>
      <c r="C695" t="s">
        <v>47037</v>
      </c>
      <c r="D695" t="s">
        <v>47720</v>
      </c>
      <c r="E695">
        <v>602</v>
      </c>
      <c r="F695">
        <v>9</v>
      </c>
      <c r="G695">
        <v>9</v>
      </c>
      <c r="H695">
        <v>1</v>
      </c>
      <c r="I695">
        <v>1</v>
      </c>
      <c r="J695" t="s">
        <v>48558</v>
      </c>
      <c r="K695" s="146" t="s">
        <v>47040</v>
      </c>
      <c r="L695" t="s">
        <v>48557</v>
      </c>
      <c r="M695" t="s">
        <v>48559</v>
      </c>
    </row>
    <row r="696" spans="1:13" x14ac:dyDescent="0.2">
      <c r="A696">
        <v>716</v>
      </c>
      <c r="B696" t="s">
        <v>48555</v>
      </c>
      <c r="C696" t="s">
        <v>47037</v>
      </c>
      <c r="D696" t="s">
        <v>47721</v>
      </c>
      <c r="E696">
        <v>262</v>
      </c>
      <c r="F696">
        <v>9</v>
      </c>
      <c r="G696">
        <v>9</v>
      </c>
      <c r="H696">
        <v>1</v>
      </c>
      <c r="I696">
        <v>1</v>
      </c>
      <c r="J696" t="s">
        <v>48558</v>
      </c>
      <c r="K696" s="146" t="s">
        <v>47040</v>
      </c>
      <c r="L696" t="s">
        <v>48557</v>
      </c>
      <c r="M696" t="s">
        <v>48560</v>
      </c>
    </row>
    <row r="697" spans="1:13" x14ac:dyDescent="0.2">
      <c r="A697">
        <v>717</v>
      </c>
      <c r="B697" t="s">
        <v>48555</v>
      </c>
      <c r="C697" t="s">
        <v>47037</v>
      </c>
      <c r="D697" t="s">
        <v>47465</v>
      </c>
      <c r="E697">
        <v>405</v>
      </c>
      <c r="F697">
        <v>9</v>
      </c>
      <c r="G697">
        <v>9</v>
      </c>
      <c r="H697">
        <v>1</v>
      </c>
      <c r="I697">
        <v>1</v>
      </c>
      <c r="J697" t="s">
        <v>48561</v>
      </c>
      <c r="K697" s="146" t="s">
        <v>47040</v>
      </c>
      <c r="L697" t="s">
        <v>48557</v>
      </c>
      <c r="M697" t="s">
        <v>48562</v>
      </c>
    </row>
    <row r="698" spans="1:13" x14ac:dyDescent="0.2">
      <c r="A698">
        <v>718</v>
      </c>
      <c r="B698" t="s">
        <v>48555</v>
      </c>
      <c r="C698" t="s">
        <v>47037</v>
      </c>
      <c r="D698" t="s">
        <v>47466</v>
      </c>
      <c r="E698">
        <v>68</v>
      </c>
      <c r="F698">
        <v>9</v>
      </c>
      <c r="G698">
        <v>9</v>
      </c>
      <c r="H698">
        <v>1</v>
      </c>
      <c r="I698">
        <v>1</v>
      </c>
      <c r="J698" t="s">
        <v>48563</v>
      </c>
      <c r="K698" s="146" t="s">
        <v>47040</v>
      </c>
      <c r="L698" t="s">
        <v>48557</v>
      </c>
      <c r="M698" t="s">
        <v>48564</v>
      </c>
    </row>
    <row r="699" spans="1:13" x14ac:dyDescent="0.2">
      <c r="A699">
        <v>719</v>
      </c>
      <c r="B699" t="s">
        <v>48555</v>
      </c>
      <c r="C699" t="s">
        <v>47037</v>
      </c>
      <c r="D699" t="s">
        <v>47833</v>
      </c>
      <c r="E699">
        <v>302</v>
      </c>
      <c r="F699">
        <v>9</v>
      </c>
      <c r="G699">
        <v>9</v>
      </c>
      <c r="H699">
        <v>1</v>
      </c>
      <c r="I699">
        <v>1</v>
      </c>
      <c r="J699" t="s">
        <v>48563</v>
      </c>
      <c r="K699" s="146" t="s">
        <v>47040</v>
      </c>
      <c r="L699" t="s">
        <v>48557</v>
      </c>
      <c r="M699" t="s">
        <v>48565</v>
      </c>
    </row>
    <row r="700" spans="1:13" x14ac:dyDescent="0.2">
      <c r="A700">
        <v>720</v>
      </c>
      <c r="B700" t="s">
        <v>48555</v>
      </c>
      <c r="C700" t="s">
        <v>47037</v>
      </c>
      <c r="D700" t="s">
        <v>47469</v>
      </c>
      <c r="E700">
        <v>572</v>
      </c>
      <c r="F700">
        <v>9</v>
      </c>
      <c r="G700">
        <v>9</v>
      </c>
      <c r="H700">
        <v>1</v>
      </c>
      <c r="I700">
        <v>1</v>
      </c>
      <c r="J700" t="s">
        <v>48561</v>
      </c>
      <c r="K700" s="146" t="s">
        <v>47040</v>
      </c>
      <c r="L700" t="s">
        <v>48557</v>
      </c>
      <c r="M700" t="s">
        <v>48566</v>
      </c>
    </row>
    <row r="701" spans="1:13" x14ac:dyDescent="0.2">
      <c r="A701">
        <v>721</v>
      </c>
      <c r="B701" t="s">
        <v>48555</v>
      </c>
      <c r="C701" t="s">
        <v>47037</v>
      </c>
      <c r="D701" t="s">
        <v>47039</v>
      </c>
      <c r="E701">
        <v>345</v>
      </c>
      <c r="F701">
        <v>9</v>
      </c>
      <c r="G701">
        <v>9</v>
      </c>
      <c r="H701">
        <v>1</v>
      </c>
      <c r="I701">
        <v>1</v>
      </c>
      <c r="J701" t="s">
        <v>48563</v>
      </c>
      <c r="K701" s="146" t="s">
        <v>47040</v>
      </c>
      <c r="L701" t="s">
        <v>48557</v>
      </c>
      <c r="M701" t="s">
        <v>48567</v>
      </c>
    </row>
    <row r="702" spans="1:13" x14ac:dyDescent="0.2">
      <c r="A702">
        <v>715</v>
      </c>
      <c r="B702" t="s">
        <v>48555</v>
      </c>
      <c r="C702" t="s">
        <v>47037</v>
      </c>
      <c r="D702" t="s">
        <v>47467</v>
      </c>
      <c r="E702">
        <v>871</v>
      </c>
      <c r="F702">
        <v>9</v>
      </c>
      <c r="G702">
        <v>9</v>
      </c>
      <c r="H702">
        <v>1</v>
      </c>
      <c r="I702">
        <v>1</v>
      </c>
      <c r="M702" t="s">
        <v>48568</v>
      </c>
    </row>
    <row r="703" spans="1:13" x14ac:dyDescent="0.2">
      <c r="A703">
        <v>722</v>
      </c>
      <c r="B703" t="s">
        <v>48569</v>
      </c>
      <c r="C703" t="s">
        <v>47037</v>
      </c>
      <c r="D703" t="s">
        <v>47468</v>
      </c>
      <c r="E703">
        <v>698</v>
      </c>
      <c r="F703">
        <v>8</v>
      </c>
      <c r="G703">
        <v>9</v>
      </c>
      <c r="H703">
        <v>2</v>
      </c>
      <c r="I703">
        <v>0</v>
      </c>
      <c r="J703" t="s">
        <v>48570</v>
      </c>
      <c r="K703" s="146" t="s">
        <v>47048</v>
      </c>
      <c r="L703" t="s">
        <v>48571</v>
      </c>
      <c r="M703" t="s">
        <v>47547</v>
      </c>
    </row>
    <row r="704" spans="1:13" x14ac:dyDescent="0.2">
      <c r="A704">
        <v>723</v>
      </c>
      <c r="B704" t="s">
        <v>48569</v>
      </c>
      <c r="C704" t="s">
        <v>47037</v>
      </c>
      <c r="D704" t="s">
        <v>47720</v>
      </c>
      <c r="E704">
        <v>79</v>
      </c>
      <c r="F704">
        <v>8</v>
      </c>
      <c r="G704">
        <v>9</v>
      </c>
      <c r="H704">
        <v>2</v>
      </c>
      <c r="I704">
        <v>0</v>
      </c>
      <c r="J704" t="s">
        <v>48570</v>
      </c>
      <c r="K704" s="146" t="s">
        <v>47048</v>
      </c>
      <c r="L704" t="s">
        <v>48571</v>
      </c>
      <c r="M704" t="s">
        <v>47552</v>
      </c>
    </row>
    <row r="705" spans="1:13" x14ac:dyDescent="0.2">
      <c r="A705">
        <v>724</v>
      </c>
      <c r="B705" t="s">
        <v>48569</v>
      </c>
      <c r="C705" t="s">
        <v>47037</v>
      </c>
      <c r="D705" t="s">
        <v>47467</v>
      </c>
      <c r="E705">
        <v>1025</v>
      </c>
      <c r="F705">
        <v>8</v>
      </c>
      <c r="G705">
        <v>9</v>
      </c>
      <c r="H705">
        <v>2</v>
      </c>
      <c r="I705">
        <v>0</v>
      </c>
      <c r="J705" t="s">
        <v>48570</v>
      </c>
      <c r="K705" s="146" t="s">
        <v>47048</v>
      </c>
      <c r="L705" t="s">
        <v>48571</v>
      </c>
      <c r="M705" t="s">
        <v>47553</v>
      </c>
    </row>
    <row r="706" spans="1:13" x14ac:dyDescent="0.2">
      <c r="A706">
        <v>725</v>
      </c>
      <c r="B706" t="s">
        <v>48569</v>
      </c>
      <c r="C706" t="s">
        <v>47037</v>
      </c>
      <c r="D706" t="s">
        <v>47721</v>
      </c>
      <c r="E706">
        <v>395</v>
      </c>
      <c r="F706">
        <v>8</v>
      </c>
      <c r="G706">
        <v>9</v>
      </c>
      <c r="H706">
        <v>2</v>
      </c>
      <c r="I706">
        <v>0</v>
      </c>
      <c r="J706" t="s">
        <v>48572</v>
      </c>
      <c r="K706" s="146" t="s">
        <v>47048</v>
      </c>
      <c r="L706" t="s">
        <v>48571</v>
      </c>
      <c r="M706" t="s">
        <v>47545</v>
      </c>
    </row>
    <row r="707" spans="1:13" x14ac:dyDescent="0.2">
      <c r="A707">
        <v>726</v>
      </c>
      <c r="B707" t="s">
        <v>48569</v>
      </c>
      <c r="C707" t="s">
        <v>47037</v>
      </c>
      <c r="D707" t="s">
        <v>47466</v>
      </c>
      <c r="E707">
        <v>108</v>
      </c>
      <c r="F707">
        <v>8</v>
      </c>
      <c r="G707">
        <v>9</v>
      </c>
      <c r="H707">
        <v>2</v>
      </c>
      <c r="I707">
        <v>0</v>
      </c>
      <c r="J707" t="s">
        <v>48570</v>
      </c>
      <c r="K707" s="146" t="s">
        <v>47048</v>
      </c>
      <c r="L707" t="s">
        <v>48571</v>
      </c>
      <c r="M707" t="s">
        <v>47551</v>
      </c>
    </row>
    <row r="708" spans="1:13" x14ac:dyDescent="0.2">
      <c r="A708">
        <v>727</v>
      </c>
      <c r="B708" t="s">
        <v>48569</v>
      </c>
      <c r="C708" t="s">
        <v>47037</v>
      </c>
      <c r="D708" t="s">
        <v>47833</v>
      </c>
      <c r="E708">
        <v>400</v>
      </c>
      <c r="F708">
        <v>8</v>
      </c>
      <c r="G708">
        <v>9</v>
      </c>
      <c r="H708">
        <v>2</v>
      </c>
      <c r="I708">
        <v>0</v>
      </c>
      <c r="J708" t="s">
        <v>48570</v>
      </c>
      <c r="K708" s="146" t="s">
        <v>47048</v>
      </c>
      <c r="L708" t="s">
        <v>48571</v>
      </c>
      <c r="M708" t="s">
        <v>47549</v>
      </c>
    </row>
    <row r="709" spans="1:13" x14ac:dyDescent="0.2">
      <c r="A709">
        <v>728</v>
      </c>
      <c r="B709" t="s">
        <v>48569</v>
      </c>
      <c r="C709" t="s">
        <v>47037</v>
      </c>
      <c r="D709" t="s">
        <v>47833</v>
      </c>
      <c r="E709">
        <v>541</v>
      </c>
      <c r="F709">
        <v>8</v>
      </c>
      <c r="G709">
        <v>9</v>
      </c>
      <c r="H709">
        <v>2</v>
      </c>
      <c r="I709">
        <v>0</v>
      </c>
      <c r="J709" t="s">
        <v>48570</v>
      </c>
      <c r="K709" s="146" t="s">
        <v>47048</v>
      </c>
      <c r="L709" t="s">
        <v>48571</v>
      </c>
      <c r="M709" t="s">
        <v>47550</v>
      </c>
    </row>
    <row r="710" spans="1:13" x14ac:dyDescent="0.2">
      <c r="A710">
        <v>729</v>
      </c>
      <c r="B710" t="s">
        <v>48569</v>
      </c>
      <c r="C710" t="s">
        <v>47037</v>
      </c>
      <c r="D710" t="s">
        <v>47469</v>
      </c>
      <c r="E710">
        <v>514</v>
      </c>
      <c r="F710">
        <v>8</v>
      </c>
      <c r="G710">
        <v>9</v>
      </c>
      <c r="H710">
        <v>2</v>
      </c>
      <c r="I710">
        <v>0</v>
      </c>
      <c r="J710" t="s">
        <v>48570</v>
      </c>
      <c r="K710" s="146" t="s">
        <v>47048</v>
      </c>
      <c r="L710" t="s">
        <v>48571</v>
      </c>
      <c r="M710" t="s">
        <v>47548</v>
      </c>
    </row>
    <row r="711" spans="1:13" x14ac:dyDescent="0.2">
      <c r="A711">
        <v>730</v>
      </c>
      <c r="B711" t="s">
        <v>48569</v>
      </c>
      <c r="C711" t="s">
        <v>47037</v>
      </c>
      <c r="D711" t="s">
        <v>47039</v>
      </c>
      <c r="E711">
        <v>474</v>
      </c>
      <c r="F711">
        <v>8</v>
      </c>
      <c r="G711">
        <v>9</v>
      </c>
      <c r="H711">
        <v>2</v>
      </c>
      <c r="I711">
        <v>0</v>
      </c>
      <c r="J711" t="s">
        <v>48570</v>
      </c>
      <c r="K711" s="146" t="s">
        <v>47048</v>
      </c>
      <c r="L711" t="s">
        <v>48571</v>
      </c>
      <c r="M711" t="s">
        <v>47546</v>
      </c>
    </row>
    <row r="712" spans="1:13" x14ac:dyDescent="0.2">
      <c r="A712">
        <v>731</v>
      </c>
      <c r="B712" t="s">
        <v>48573</v>
      </c>
      <c r="C712" t="s">
        <v>47037</v>
      </c>
      <c r="D712" t="s">
        <v>47468</v>
      </c>
      <c r="E712">
        <v>295</v>
      </c>
      <c r="F712">
        <v>9</v>
      </c>
      <c r="G712">
        <v>9</v>
      </c>
      <c r="H712">
        <v>1</v>
      </c>
      <c r="I712">
        <v>1</v>
      </c>
      <c r="J712" t="s">
        <v>48574</v>
      </c>
      <c r="K712" s="146" t="s">
        <v>47040</v>
      </c>
      <c r="L712" t="s">
        <v>48575</v>
      </c>
      <c r="M712" t="e">
        <f>--MVSQKSASGTETIRLNKFLALQLGISRREADDLISTDTVTINGKTATLGTRLSPTDIVKVAGHDISSHAIKKVYIALNKPVGYVCSRRQQ-GNAPTIYSLLPRDL--HRLKPVGRLDKDSSGLILLTNDGDFAHRMTHPSFHKTKIYKARLDRPLEPLHQQMISDFGVNLEDGRSQLALERLD-D-SRLNWQVVMSEGRNRQIRRTFAALGYTVVRLHRVQFGNYSL-GNMKRGEWQ--SISAS</f>
        <v>#NAME?</v>
      </c>
    </row>
    <row r="713" spans="1:13" x14ac:dyDescent="0.2">
      <c r="A713">
        <v>732</v>
      </c>
      <c r="B713" t="s">
        <v>48573</v>
      </c>
      <c r="C713" t="s">
        <v>47037</v>
      </c>
      <c r="D713" t="s">
        <v>47720</v>
      </c>
      <c r="E713">
        <v>449</v>
      </c>
      <c r="F713">
        <v>9</v>
      </c>
      <c r="G713">
        <v>9</v>
      </c>
      <c r="H713">
        <v>1</v>
      </c>
      <c r="I713">
        <v>1</v>
      </c>
      <c r="J713" t="s">
        <v>48576</v>
      </c>
      <c r="K713" s="146" t="s">
        <v>47040</v>
      </c>
      <c r="L713" t="s">
        <v>48577</v>
      </c>
      <c r="M713" t="s">
        <v>48578</v>
      </c>
    </row>
    <row r="714" spans="1:13" x14ac:dyDescent="0.2">
      <c r="A714">
        <v>733</v>
      </c>
      <c r="B714" t="s">
        <v>48573</v>
      </c>
      <c r="C714" t="s">
        <v>47037</v>
      </c>
      <c r="D714" t="s">
        <v>47467</v>
      </c>
      <c r="E714">
        <v>45</v>
      </c>
      <c r="F714">
        <v>9</v>
      </c>
      <c r="G714">
        <v>9</v>
      </c>
      <c r="H714">
        <v>1</v>
      </c>
      <c r="I714">
        <v>1</v>
      </c>
      <c r="J714" t="s">
        <v>48579</v>
      </c>
      <c r="K714" s="146" t="s">
        <v>47040</v>
      </c>
      <c r="L714" t="s">
        <v>48575</v>
      </c>
      <c r="M714" t="s">
        <v>48580</v>
      </c>
    </row>
    <row r="715" spans="1:13" x14ac:dyDescent="0.2">
      <c r="A715">
        <v>734</v>
      </c>
      <c r="B715" t="s">
        <v>48573</v>
      </c>
      <c r="C715" t="s">
        <v>47037</v>
      </c>
      <c r="D715" t="s">
        <v>47721</v>
      </c>
      <c r="E715">
        <v>101</v>
      </c>
      <c r="F715">
        <v>9</v>
      </c>
      <c r="G715">
        <v>9</v>
      </c>
      <c r="H715">
        <v>1</v>
      </c>
      <c r="I715">
        <v>1</v>
      </c>
      <c r="J715" t="s">
        <v>48576</v>
      </c>
      <c r="K715" s="146" t="s">
        <v>47040</v>
      </c>
      <c r="L715" t="s">
        <v>48575</v>
      </c>
      <c r="M715" t="s">
        <v>48581</v>
      </c>
    </row>
    <row r="716" spans="1:13" x14ac:dyDescent="0.2">
      <c r="A716">
        <v>735</v>
      </c>
      <c r="B716" t="s">
        <v>48573</v>
      </c>
      <c r="C716" t="s">
        <v>47037</v>
      </c>
      <c r="D716" t="s">
        <v>47465</v>
      </c>
      <c r="E716">
        <v>591</v>
      </c>
      <c r="F716">
        <v>9</v>
      </c>
      <c r="G716">
        <v>9</v>
      </c>
      <c r="H716">
        <v>1</v>
      </c>
      <c r="I716">
        <v>1</v>
      </c>
      <c r="J716" t="s">
        <v>48582</v>
      </c>
      <c r="K716" s="146" t="s">
        <v>47040</v>
      </c>
      <c r="L716" t="s">
        <v>48577</v>
      </c>
      <c r="M716" t="e">
        <f>-----------------------------RKG-----------------------------------------FTYLILNKPVGYVCSKKRQ-GDTPTLFELLPEKY--QGLKTVGRLDKDSSGLILLTNDGDFAFSMTHPKFFKIKSYIVKLNRPLAPLHQQMISDMGIDLPDGKSKLFLKKEESDPSGCTFLVEMSEGRNRQIRRTFLAVGYKVVKLHRIEFGRYTL-ENLKDGEFK--EVEKR</f>
        <v>#NAME?</v>
      </c>
    </row>
    <row r="717" spans="1:13" x14ac:dyDescent="0.2">
      <c r="A717">
        <v>736</v>
      </c>
      <c r="B717" t="s">
        <v>48573</v>
      </c>
      <c r="C717" t="s">
        <v>47037</v>
      </c>
      <c r="D717" t="s">
        <v>47466</v>
      </c>
      <c r="E717">
        <v>234</v>
      </c>
      <c r="F717">
        <v>9</v>
      </c>
      <c r="G717">
        <v>9</v>
      </c>
      <c r="H717">
        <v>1</v>
      </c>
      <c r="I717">
        <v>1</v>
      </c>
      <c r="J717" t="s">
        <v>48583</v>
      </c>
      <c r="K717" s="146" t="s">
        <v>47040</v>
      </c>
      <c r="L717" t="s">
        <v>48575</v>
      </c>
      <c r="M717" t="e">
        <f>----MINPDTKQESWRLNKFVALCLGISRRKADELIEKGKITIDSQPARLGQQISDANKISYNGKLLELQS--KQLIILHKPTGYLCSRASQ-GGVPTIYKLLPKNL--HHLKPVGRLDKDSSGLILMTNDGDFAHSMTHPSFYKIKRYLVTIDQPLQPLHRQMINDFGVQLPDGRSQLTLGRQH-EGDDYRWIVEMSEGRNRQIRRTFDALGYTVKKLHRTNFGNYSL-GDLKRGEWREEKFTNS</f>
        <v>#NAME?</v>
      </c>
    </row>
    <row r="718" spans="1:13" x14ac:dyDescent="0.2">
      <c r="A718">
        <v>737</v>
      </c>
      <c r="B718" t="s">
        <v>48573</v>
      </c>
      <c r="C718" t="s">
        <v>47037</v>
      </c>
      <c r="D718" t="s">
        <v>47833</v>
      </c>
      <c r="E718">
        <v>246</v>
      </c>
      <c r="F718">
        <v>9</v>
      </c>
      <c r="G718">
        <v>9</v>
      </c>
      <c r="H718">
        <v>1</v>
      </c>
      <c r="I718">
        <v>1</v>
      </c>
      <c r="J718" t="s">
        <v>48583</v>
      </c>
      <c r="K718" s="146" t="s">
        <v>47040</v>
      </c>
      <c r="L718" t="s">
        <v>48575</v>
      </c>
      <c r="M718" t="e">
        <f>----MTGQQPVVNLMRLNKFIALSLGVSRRKADELIEQGQILVNGDRAVLGRQISQSDTVLYNSRELHIQP--KKLILLHKPVGYLCSRASQ-GGAPTIYELLPKGL--HHLKPVGRLDKDSSGLILLTNDGDFAHQMTHPSFYKMKRYLVTLDRPLQPLHRQMINDFGVQLSDGPSRLTLERQH-DGDDRRWIVQMSEGRNRQIRRTFAALGYTVTKLHRTDFGNYSL-GGMKRGEFQESNLTPN</f>
        <v>#NAME?</v>
      </c>
    </row>
    <row r="719" spans="1:13" x14ac:dyDescent="0.2">
      <c r="A719">
        <v>738</v>
      </c>
      <c r="B719" t="s">
        <v>48573</v>
      </c>
      <c r="C719" t="s">
        <v>47037</v>
      </c>
      <c r="D719" t="s">
        <v>47469</v>
      </c>
      <c r="E719">
        <v>574</v>
      </c>
      <c r="F719">
        <v>9</v>
      </c>
      <c r="G719">
        <v>9</v>
      </c>
      <c r="H719">
        <v>1</v>
      </c>
      <c r="I719">
        <v>1</v>
      </c>
      <c r="J719" t="s">
        <v>48579</v>
      </c>
      <c r="K719" s="146" t="s">
        <v>47040</v>
      </c>
      <c r="L719" t="s">
        <v>48575</v>
      </c>
      <c r="M719" t="s">
        <v>48584</v>
      </c>
    </row>
    <row r="720" spans="1:13" x14ac:dyDescent="0.2">
      <c r="A720">
        <v>739</v>
      </c>
      <c r="B720" t="s">
        <v>48573</v>
      </c>
      <c r="C720" t="s">
        <v>47037</v>
      </c>
      <c r="D720" t="s">
        <v>47039</v>
      </c>
      <c r="E720">
        <v>244</v>
      </c>
      <c r="F720">
        <v>9</v>
      </c>
      <c r="G720">
        <v>9</v>
      </c>
      <c r="H720">
        <v>1</v>
      </c>
      <c r="I720">
        <v>1</v>
      </c>
      <c r="J720" t="s">
        <v>48583</v>
      </c>
      <c r="K720" s="146" t="s">
        <v>47040</v>
      </c>
      <c r="L720" t="s">
        <v>48575</v>
      </c>
      <c r="M720" t="s">
        <v>48585</v>
      </c>
    </row>
    <row r="721" spans="1:13" x14ac:dyDescent="0.2">
      <c r="A721">
        <v>740</v>
      </c>
      <c r="B721" t="s">
        <v>48586</v>
      </c>
      <c r="C721" t="s">
        <v>47037</v>
      </c>
      <c r="D721" t="s">
        <v>47468</v>
      </c>
      <c r="E721">
        <v>896</v>
      </c>
      <c r="F721">
        <v>7</v>
      </c>
      <c r="G721">
        <v>9</v>
      </c>
      <c r="H721">
        <v>3</v>
      </c>
      <c r="I721">
        <v>0</v>
      </c>
      <c r="J721" t="s">
        <v>48587</v>
      </c>
      <c r="K721" s="146" t="s">
        <v>47038</v>
      </c>
      <c r="L721" t="s">
        <v>48588</v>
      </c>
      <c r="M721" t="s">
        <v>48589</v>
      </c>
    </row>
    <row r="722" spans="1:13" x14ac:dyDescent="0.2">
      <c r="A722">
        <v>741</v>
      </c>
      <c r="B722" t="s">
        <v>48586</v>
      </c>
      <c r="C722" t="s">
        <v>47037</v>
      </c>
      <c r="D722" t="s">
        <v>47468</v>
      </c>
      <c r="E722">
        <v>957</v>
      </c>
      <c r="F722">
        <v>7</v>
      </c>
      <c r="G722">
        <v>9</v>
      </c>
      <c r="H722">
        <v>3</v>
      </c>
      <c r="I722">
        <v>0</v>
      </c>
      <c r="J722" t="s">
        <v>48590</v>
      </c>
      <c r="K722" s="146" t="s">
        <v>47038</v>
      </c>
      <c r="L722" t="s">
        <v>48588</v>
      </c>
      <c r="M722" t="s">
        <v>48591</v>
      </c>
    </row>
    <row r="723" spans="1:13" x14ac:dyDescent="0.2">
      <c r="A723">
        <v>742</v>
      </c>
      <c r="B723" t="s">
        <v>48586</v>
      </c>
      <c r="C723" t="s">
        <v>47037</v>
      </c>
      <c r="D723" t="s">
        <v>47468</v>
      </c>
      <c r="E723">
        <v>907</v>
      </c>
      <c r="F723">
        <v>7</v>
      </c>
      <c r="G723">
        <v>9</v>
      </c>
      <c r="H723">
        <v>3</v>
      </c>
      <c r="I723">
        <v>0</v>
      </c>
      <c r="J723" t="s">
        <v>48592</v>
      </c>
      <c r="K723" s="146" t="s">
        <v>47038</v>
      </c>
      <c r="L723" t="s">
        <v>48588</v>
      </c>
      <c r="M723" t="e">
        <f>----------------------------------------------------------------------------------------------------------------------------------------------------------------------------------------------------------------------------------------------------------------------------------------------------------------------------------------------------------------------------------------------------------------------------------------------------------------------------------------------------------------------VTWFLPPEDRSYTNVYEFKDILARALGGRIAEKLIYGNDGITTGAGSDLRHAAKVARNMIIEQGMGSKLRDQVFHEDN-GGMVFDKITHDRPYSEATAQEIDNEVEALIKEASTRAETIL--SKNRAVLEKLKDALLKNETLEEEDAAKYMKDAVLPKEVKLHA</f>
        <v>#NAME?</v>
      </c>
    </row>
    <row r="724" spans="1:13" x14ac:dyDescent="0.2">
      <c r="A724">
        <v>743</v>
      </c>
      <c r="B724" t="s">
        <v>48586</v>
      </c>
      <c r="C724" t="s">
        <v>47037</v>
      </c>
      <c r="D724" t="s">
        <v>47720</v>
      </c>
      <c r="E724">
        <v>224</v>
      </c>
      <c r="F724">
        <v>7</v>
      </c>
      <c r="G724">
        <v>9</v>
      </c>
      <c r="H724">
        <v>3</v>
      </c>
      <c r="I724">
        <v>0</v>
      </c>
      <c r="J724" t="s">
        <v>48593</v>
      </c>
      <c r="K724" s="146" t="s">
        <v>47038</v>
      </c>
      <c r="L724" t="s">
        <v>48588</v>
      </c>
      <c r="M724" t="s">
        <v>48594</v>
      </c>
    </row>
    <row r="725" spans="1:13" x14ac:dyDescent="0.2">
      <c r="A725">
        <v>744</v>
      </c>
      <c r="B725" t="s">
        <v>48586</v>
      </c>
      <c r="C725" t="s">
        <v>47037</v>
      </c>
      <c r="D725" t="s">
        <v>47467</v>
      </c>
      <c r="E725">
        <v>392</v>
      </c>
      <c r="F725">
        <v>7</v>
      </c>
      <c r="G725">
        <v>9</v>
      </c>
      <c r="H725">
        <v>3</v>
      </c>
      <c r="I725">
        <v>0</v>
      </c>
      <c r="J725" t="s">
        <v>48595</v>
      </c>
      <c r="K725" s="146" t="s">
        <v>47038</v>
      </c>
      <c r="L725" t="s">
        <v>48588</v>
      </c>
      <c r="M725" t="s">
        <v>48596</v>
      </c>
    </row>
    <row r="726" spans="1:13" x14ac:dyDescent="0.2">
      <c r="A726">
        <v>745</v>
      </c>
      <c r="B726" t="s">
        <v>48586</v>
      </c>
      <c r="C726" t="s">
        <v>47037</v>
      </c>
      <c r="D726" t="s">
        <v>47721</v>
      </c>
      <c r="E726">
        <v>210</v>
      </c>
      <c r="F726">
        <v>7</v>
      </c>
      <c r="G726">
        <v>9</v>
      </c>
      <c r="H726">
        <v>3</v>
      </c>
      <c r="I726">
        <v>0</v>
      </c>
      <c r="J726" t="s">
        <v>48595</v>
      </c>
      <c r="K726" s="146" t="s">
        <v>47038</v>
      </c>
      <c r="L726" t="s">
        <v>48588</v>
      </c>
      <c r="M726" t="s">
        <v>48597</v>
      </c>
    </row>
    <row r="727" spans="1:13" x14ac:dyDescent="0.2">
      <c r="A727">
        <v>746</v>
      </c>
      <c r="B727" t="s">
        <v>48586</v>
      </c>
      <c r="C727" t="s">
        <v>47037</v>
      </c>
      <c r="D727" t="s">
        <v>47465</v>
      </c>
      <c r="E727">
        <v>207</v>
      </c>
      <c r="F727">
        <v>7</v>
      </c>
      <c r="G727">
        <v>9</v>
      </c>
      <c r="H727">
        <v>3</v>
      </c>
      <c r="I727">
        <v>0</v>
      </c>
      <c r="J727" t="s">
        <v>48593</v>
      </c>
      <c r="K727" s="146" t="s">
        <v>47038</v>
      </c>
      <c r="L727" t="s">
        <v>48588</v>
      </c>
      <c r="M727" t="s">
        <v>48598</v>
      </c>
    </row>
    <row r="728" spans="1:13" x14ac:dyDescent="0.2">
      <c r="A728">
        <v>747</v>
      </c>
      <c r="B728" t="s">
        <v>48586</v>
      </c>
      <c r="C728" t="s">
        <v>47037</v>
      </c>
      <c r="D728" t="s">
        <v>47466</v>
      </c>
      <c r="E728">
        <v>519</v>
      </c>
      <c r="F728">
        <v>7</v>
      </c>
      <c r="G728">
        <v>9</v>
      </c>
      <c r="H728">
        <v>3</v>
      </c>
      <c r="I728">
        <v>0</v>
      </c>
      <c r="J728" t="s">
        <v>48593</v>
      </c>
      <c r="K728" s="146" t="s">
        <v>47038</v>
      </c>
      <c r="L728" t="s">
        <v>48588</v>
      </c>
      <c r="M728" t="s">
        <v>48599</v>
      </c>
    </row>
    <row r="729" spans="1:13" x14ac:dyDescent="0.2">
      <c r="A729">
        <v>748</v>
      </c>
      <c r="B729" t="s">
        <v>48586</v>
      </c>
      <c r="C729" t="s">
        <v>47037</v>
      </c>
      <c r="D729" t="s">
        <v>47039</v>
      </c>
      <c r="E729">
        <v>601</v>
      </c>
      <c r="F729">
        <v>7</v>
      </c>
      <c r="G729">
        <v>9</v>
      </c>
      <c r="H729">
        <v>3</v>
      </c>
      <c r="I729">
        <v>0</v>
      </c>
      <c r="J729" t="s">
        <v>48593</v>
      </c>
      <c r="K729" s="146" t="s">
        <v>47038</v>
      </c>
      <c r="L729" t="s">
        <v>48588</v>
      </c>
      <c r="M729" t="s">
        <v>48600</v>
      </c>
    </row>
    <row r="730" spans="1:13" x14ac:dyDescent="0.2">
      <c r="A730">
        <v>749</v>
      </c>
      <c r="B730" t="s">
        <v>48601</v>
      </c>
      <c r="C730" t="s">
        <v>47037</v>
      </c>
      <c r="D730" t="s">
        <v>47468</v>
      </c>
      <c r="E730">
        <v>36</v>
      </c>
      <c r="F730">
        <v>8</v>
      </c>
      <c r="G730">
        <v>9</v>
      </c>
      <c r="H730">
        <v>2</v>
      </c>
      <c r="I730">
        <v>0</v>
      </c>
      <c r="J730" t="s">
        <v>48602</v>
      </c>
      <c r="K730" s="146" t="s">
        <v>47048</v>
      </c>
      <c r="L730" t="s">
        <v>48349</v>
      </c>
      <c r="M730" t="s">
        <v>48603</v>
      </c>
    </row>
    <row r="731" spans="1:13" x14ac:dyDescent="0.2">
      <c r="A731">
        <v>750</v>
      </c>
      <c r="B731" t="s">
        <v>48601</v>
      </c>
      <c r="C731" t="s">
        <v>47037</v>
      </c>
      <c r="D731" t="s">
        <v>47720</v>
      </c>
      <c r="E731">
        <v>655</v>
      </c>
      <c r="F731">
        <v>8</v>
      </c>
      <c r="G731">
        <v>9</v>
      </c>
      <c r="H731">
        <v>2</v>
      </c>
      <c r="I731">
        <v>0</v>
      </c>
      <c r="J731" t="s">
        <v>48602</v>
      </c>
      <c r="K731" s="146" t="s">
        <v>47048</v>
      </c>
      <c r="L731" t="s">
        <v>48349</v>
      </c>
      <c r="M731" t="s">
        <v>48604</v>
      </c>
    </row>
    <row r="732" spans="1:13" x14ac:dyDescent="0.2">
      <c r="A732">
        <v>751</v>
      </c>
      <c r="B732" t="s">
        <v>48601</v>
      </c>
      <c r="C732" t="s">
        <v>47037</v>
      </c>
      <c r="D732" t="s">
        <v>47467</v>
      </c>
      <c r="E732">
        <v>957</v>
      </c>
      <c r="F732">
        <v>8</v>
      </c>
      <c r="G732">
        <v>9</v>
      </c>
      <c r="H732">
        <v>2</v>
      </c>
      <c r="I732">
        <v>0</v>
      </c>
      <c r="J732" t="s">
        <v>48602</v>
      </c>
      <c r="K732" s="146" t="s">
        <v>47048</v>
      </c>
      <c r="L732" t="s">
        <v>48349</v>
      </c>
      <c r="M732" t="s">
        <v>48605</v>
      </c>
    </row>
    <row r="733" spans="1:13" x14ac:dyDescent="0.2">
      <c r="A733">
        <v>752</v>
      </c>
      <c r="B733" t="s">
        <v>48601</v>
      </c>
      <c r="C733" t="s">
        <v>47037</v>
      </c>
      <c r="D733" t="s">
        <v>47467</v>
      </c>
      <c r="E733">
        <v>467</v>
      </c>
      <c r="F733">
        <v>8</v>
      </c>
      <c r="G733">
        <v>9</v>
      </c>
      <c r="H733">
        <v>2</v>
      </c>
      <c r="I733">
        <v>0</v>
      </c>
      <c r="J733" t="s">
        <v>48602</v>
      </c>
      <c r="K733" s="146" t="s">
        <v>47048</v>
      </c>
      <c r="L733" t="s">
        <v>48349</v>
      </c>
      <c r="M733" t="s">
        <v>48606</v>
      </c>
    </row>
    <row r="734" spans="1:13" x14ac:dyDescent="0.2">
      <c r="A734">
        <v>753</v>
      </c>
      <c r="B734" t="s">
        <v>48601</v>
      </c>
      <c r="C734" t="s">
        <v>47037</v>
      </c>
      <c r="D734" t="s">
        <v>47721</v>
      </c>
      <c r="E734">
        <v>316</v>
      </c>
      <c r="F734">
        <v>8</v>
      </c>
      <c r="G734">
        <v>9</v>
      </c>
      <c r="H734">
        <v>2</v>
      </c>
      <c r="I734">
        <v>0</v>
      </c>
      <c r="J734" t="s">
        <v>48602</v>
      </c>
      <c r="K734" s="146" t="s">
        <v>47048</v>
      </c>
      <c r="L734" t="s">
        <v>48349</v>
      </c>
      <c r="M734" t="s">
        <v>48607</v>
      </c>
    </row>
    <row r="735" spans="1:13" x14ac:dyDescent="0.2">
      <c r="A735">
        <v>754</v>
      </c>
      <c r="B735" t="s">
        <v>48601</v>
      </c>
      <c r="C735" t="s">
        <v>47037</v>
      </c>
      <c r="D735" t="s">
        <v>47465</v>
      </c>
      <c r="E735">
        <v>485</v>
      </c>
      <c r="F735">
        <v>8</v>
      </c>
      <c r="G735">
        <v>9</v>
      </c>
      <c r="H735">
        <v>2</v>
      </c>
      <c r="I735">
        <v>0</v>
      </c>
      <c r="J735" t="s">
        <v>48602</v>
      </c>
      <c r="K735" s="146" t="s">
        <v>47048</v>
      </c>
      <c r="L735" t="s">
        <v>48349</v>
      </c>
      <c r="M735" t="s">
        <v>48608</v>
      </c>
    </row>
    <row r="736" spans="1:13" x14ac:dyDescent="0.2">
      <c r="A736">
        <v>755</v>
      </c>
      <c r="B736" t="s">
        <v>48601</v>
      </c>
      <c r="C736" t="s">
        <v>47037</v>
      </c>
      <c r="D736" t="s">
        <v>47466</v>
      </c>
      <c r="E736">
        <v>402</v>
      </c>
      <c r="F736">
        <v>8</v>
      </c>
      <c r="G736">
        <v>9</v>
      </c>
      <c r="H736">
        <v>2</v>
      </c>
      <c r="I736">
        <v>0</v>
      </c>
      <c r="J736" t="s">
        <v>48602</v>
      </c>
      <c r="K736" s="146" t="s">
        <v>47048</v>
      </c>
      <c r="L736" t="s">
        <v>48349</v>
      </c>
      <c r="M736" t="s">
        <v>48609</v>
      </c>
    </row>
    <row r="737" spans="1:13" x14ac:dyDescent="0.2">
      <c r="A737">
        <v>756</v>
      </c>
      <c r="B737" t="s">
        <v>48601</v>
      </c>
      <c r="C737" t="s">
        <v>47037</v>
      </c>
      <c r="D737" t="s">
        <v>47833</v>
      </c>
      <c r="E737">
        <v>137</v>
      </c>
      <c r="F737">
        <v>8</v>
      </c>
      <c r="G737">
        <v>9</v>
      </c>
      <c r="H737">
        <v>2</v>
      </c>
      <c r="I737">
        <v>0</v>
      </c>
      <c r="J737" t="s">
        <v>48602</v>
      </c>
      <c r="K737" s="146" t="s">
        <v>47048</v>
      </c>
      <c r="L737" t="s">
        <v>48349</v>
      </c>
      <c r="M737" t="s">
        <v>47555</v>
      </c>
    </row>
    <row r="738" spans="1:13" x14ac:dyDescent="0.2">
      <c r="A738">
        <v>757</v>
      </c>
      <c r="B738" t="s">
        <v>48601</v>
      </c>
      <c r="C738" t="s">
        <v>47037</v>
      </c>
      <c r="D738" t="s">
        <v>47039</v>
      </c>
      <c r="E738">
        <v>92</v>
      </c>
      <c r="F738">
        <v>8</v>
      </c>
      <c r="G738">
        <v>9</v>
      </c>
      <c r="H738">
        <v>2</v>
      </c>
      <c r="I738">
        <v>0</v>
      </c>
      <c r="J738" t="s">
        <v>48602</v>
      </c>
      <c r="K738" s="146" t="s">
        <v>47048</v>
      </c>
      <c r="L738" t="s">
        <v>48349</v>
      </c>
      <c r="M738" t="s">
        <v>48610</v>
      </c>
    </row>
    <row r="739" spans="1:13" x14ac:dyDescent="0.2">
      <c r="A739">
        <v>758</v>
      </c>
      <c r="B739" t="s">
        <v>48611</v>
      </c>
      <c r="C739" t="s">
        <v>47037</v>
      </c>
      <c r="D739" t="s">
        <v>47468</v>
      </c>
      <c r="E739">
        <v>795</v>
      </c>
      <c r="F739">
        <v>8</v>
      </c>
      <c r="G739">
        <v>9</v>
      </c>
      <c r="H739">
        <v>2</v>
      </c>
      <c r="I739">
        <v>0</v>
      </c>
      <c r="J739" t="s">
        <v>48612</v>
      </c>
      <c r="K739" s="146" t="s">
        <v>47045</v>
      </c>
      <c r="L739" t="s">
        <v>48613</v>
      </c>
      <c r="M739" t="s">
        <v>47325</v>
      </c>
    </row>
    <row r="740" spans="1:13" x14ac:dyDescent="0.2">
      <c r="A740">
        <v>759</v>
      </c>
      <c r="B740" t="s">
        <v>48611</v>
      </c>
      <c r="C740" t="s">
        <v>47037</v>
      </c>
      <c r="D740" t="s">
        <v>47720</v>
      </c>
      <c r="E740">
        <v>267</v>
      </c>
      <c r="F740">
        <v>8</v>
      </c>
      <c r="G740">
        <v>9</v>
      </c>
      <c r="H740">
        <v>2</v>
      </c>
      <c r="I740">
        <v>0</v>
      </c>
      <c r="J740" t="s">
        <v>48614</v>
      </c>
      <c r="K740" s="146" t="s">
        <v>47045</v>
      </c>
      <c r="L740" t="s">
        <v>48613</v>
      </c>
      <c r="M740" t="s">
        <v>47328</v>
      </c>
    </row>
    <row r="741" spans="1:13" x14ac:dyDescent="0.2">
      <c r="A741">
        <v>760</v>
      </c>
      <c r="B741" t="s">
        <v>48611</v>
      </c>
      <c r="C741" t="s">
        <v>47037</v>
      </c>
      <c r="D741" t="s">
        <v>47467</v>
      </c>
      <c r="E741">
        <v>893</v>
      </c>
      <c r="F741">
        <v>8</v>
      </c>
      <c r="G741">
        <v>9</v>
      </c>
      <c r="H741">
        <v>2</v>
      </c>
      <c r="I741">
        <v>0</v>
      </c>
      <c r="J741" t="s">
        <v>48612</v>
      </c>
      <c r="K741" s="146" t="s">
        <v>47045</v>
      </c>
      <c r="L741" t="s">
        <v>48613</v>
      </c>
      <c r="M741" t="s">
        <v>47324</v>
      </c>
    </row>
    <row r="742" spans="1:13" x14ac:dyDescent="0.2">
      <c r="A742">
        <v>761</v>
      </c>
      <c r="B742" t="s">
        <v>48611</v>
      </c>
      <c r="C742" t="s">
        <v>47037</v>
      </c>
      <c r="D742" t="s">
        <v>47721</v>
      </c>
      <c r="E742">
        <v>290</v>
      </c>
      <c r="F742">
        <v>8</v>
      </c>
      <c r="G742">
        <v>9</v>
      </c>
      <c r="H742">
        <v>2</v>
      </c>
      <c r="I742">
        <v>0</v>
      </c>
      <c r="J742" t="s">
        <v>48614</v>
      </c>
      <c r="K742" s="146" t="s">
        <v>47045</v>
      </c>
      <c r="L742" t="s">
        <v>48613</v>
      </c>
      <c r="M742" t="s">
        <v>47617</v>
      </c>
    </row>
    <row r="743" spans="1:13" x14ac:dyDescent="0.2">
      <c r="A743">
        <v>762</v>
      </c>
      <c r="B743" t="s">
        <v>48611</v>
      </c>
      <c r="C743" t="s">
        <v>47037</v>
      </c>
      <c r="D743" t="s">
        <v>47465</v>
      </c>
      <c r="E743">
        <v>525</v>
      </c>
      <c r="F743">
        <v>8</v>
      </c>
      <c r="G743">
        <v>9</v>
      </c>
      <c r="H743">
        <v>2</v>
      </c>
      <c r="I743">
        <v>0</v>
      </c>
      <c r="J743" t="s">
        <v>48615</v>
      </c>
      <c r="K743" s="146" t="s">
        <v>47045</v>
      </c>
      <c r="L743" t="s">
        <v>48613</v>
      </c>
      <c r="M743" t="e">
        <f>--------------------------------------------------------------ILHEEAINTEKTPTMPIDVAGAMSQGQIGYWLQNAMRNQLESEGIKKP-IAAIVTQVLVSKDDPAFKNPSKPIGPFY-TEEEAKKLSKERHFTVKEDAGRGWRKVVPSPMPLSIIESELVEIALGNGAIIVAGGGGGIPVYYDEYGRLVGLEAVIDKDFAAEKLAETIDADILLILTAVENVKINFKKDNEENLKTLTADEAFKYIAKGEFAAGSMLPKIEAGISFVSSGKNRTCIITNPENAINAINGKTGTQIIGE</f>
        <v>#NAME?</v>
      </c>
    </row>
    <row r="744" spans="1:13" x14ac:dyDescent="0.2">
      <c r="A744">
        <v>763</v>
      </c>
      <c r="B744" t="s">
        <v>48611</v>
      </c>
      <c r="C744" t="s">
        <v>47037</v>
      </c>
      <c r="D744" t="s">
        <v>47465</v>
      </c>
      <c r="E744">
        <v>349</v>
      </c>
      <c r="F744">
        <v>8</v>
      </c>
      <c r="G744">
        <v>9</v>
      </c>
      <c r="H744">
        <v>2</v>
      </c>
      <c r="I744">
        <v>0</v>
      </c>
      <c r="J744" t="s">
        <v>48612</v>
      </c>
      <c r="K744" s="146" t="s">
        <v>47045</v>
      </c>
      <c r="L744" t="s">
        <v>48613</v>
      </c>
      <c r="M744" t="s">
        <v>48616</v>
      </c>
    </row>
    <row r="745" spans="1:13" x14ac:dyDescent="0.2">
      <c r="A745">
        <v>764</v>
      </c>
      <c r="B745" t="s">
        <v>48611</v>
      </c>
      <c r="C745" t="s">
        <v>47037</v>
      </c>
      <c r="D745" t="s">
        <v>47466</v>
      </c>
      <c r="E745">
        <v>493</v>
      </c>
      <c r="F745">
        <v>8</v>
      </c>
      <c r="G745">
        <v>9</v>
      </c>
      <c r="H745">
        <v>2</v>
      </c>
      <c r="I745">
        <v>0</v>
      </c>
      <c r="J745" t="s">
        <v>48615</v>
      </c>
      <c r="K745" s="146" t="s">
        <v>47045</v>
      </c>
      <c r="L745" t="s">
        <v>48613</v>
      </c>
      <c r="M745" t="s">
        <v>47323</v>
      </c>
    </row>
    <row r="746" spans="1:13" x14ac:dyDescent="0.2">
      <c r="A746">
        <v>765</v>
      </c>
      <c r="B746" t="s">
        <v>48611</v>
      </c>
      <c r="C746" t="s">
        <v>47037</v>
      </c>
      <c r="D746" t="s">
        <v>47833</v>
      </c>
      <c r="E746">
        <v>11</v>
      </c>
      <c r="F746">
        <v>8</v>
      </c>
      <c r="G746">
        <v>9</v>
      </c>
      <c r="H746">
        <v>2</v>
      </c>
      <c r="I746">
        <v>0</v>
      </c>
      <c r="J746" t="s">
        <v>48614</v>
      </c>
      <c r="K746" s="146" t="s">
        <v>47045</v>
      </c>
      <c r="L746" t="s">
        <v>48613</v>
      </c>
      <c r="M746" t="s">
        <v>47327</v>
      </c>
    </row>
    <row r="747" spans="1:13" x14ac:dyDescent="0.2">
      <c r="A747">
        <v>766</v>
      </c>
      <c r="B747" t="s">
        <v>48611</v>
      </c>
      <c r="C747" t="s">
        <v>47037</v>
      </c>
      <c r="D747" t="s">
        <v>47039</v>
      </c>
      <c r="E747">
        <v>626</v>
      </c>
      <c r="F747">
        <v>8</v>
      </c>
      <c r="G747">
        <v>9</v>
      </c>
      <c r="H747">
        <v>2</v>
      </c>
      <c r="I747">
        <v>0</v>
      </c>
      <c r="J747" t="s">
        <v>48614</v>
      </c>
      <c r="K747" s="146" t="s">
        <v>47045</v>
      </c>
      <c r="L747" t="s">
        <v>48613</v>
      </c>
      <c r="M747" t="s">
        <v>47326</v>
      </c>
    </row>
    <row r="748" spans="1:13" x14ac:dyDescent="0.2">
      <c r="A748">
        <v>767</v>
      </c>
      <c r="B748" t="s">
        <v>48617</v>
      </c>
      <c r="C748" t="s">
        <v>47037</v>
      </c>
      <c r="D748" t="s">
        <v>47468</v>
      </c>
      <c r="E748">
        <v>93</v>
      </c>
      <c r="F748">
        <v>8</v>
      </c>
      <c r="G748">
        <v>9</v>
      </c>
      <c r="H748">
        <v>2</v>
      </c>
      <c r="I748">
        <v>0</v>
      </c>
      <c r="J748" t="s">
        <v>48618</v>
      </c>
      <c r="K748" s="146" t="s">
        <v>47050</v>
      </c>
      <c r="L748" t="s">
        <v>48619</v>
      </c>
      <c r="M748" t="s">
        <v>48620</v>
      </c>
    </row>
    <row r="749" spans="1:13" x14ac:dyDescent="0.2">
      <c r="A749">
        <v>768</v>
      </c>
      <c r="B749" t="s">
        <v>48617</v>
      </c>
      <c r="C749" t="s">
        <v>47037</v>
      </c>
      <c r="D749" t="s">
        <v>47720</v>
      </c>
      <c r="E749">
        <v>779</v>
      </c>
      <c r="F749">
        <v>8</v>
      </c>
      <c r="G749">
        <v>9</v>
      </c>
      <c r="H749">
        <v>2</v>
      </c>
      <c r="I749">
        <v>0</v>
      </c>
      <c r="J749" t="s">
        <v>48621</v>
      </c>
      <c r="K749" s="146" t="s">
        <v>47050</v>
      </c>
      <c r="L749" t="s">
        <v>48619</v>
      </c>
      <c r="M749" t="s">
        <v>48622</v>
      </c>
    </row>
    <row r="750" spans="1:13" x14ac:dyDescent="0.2">
      <c r="A750">
        <v>769</v>
      </c>
      <c r="B750" t="s">
        <v>48617</v>
      </c>
      <c r="C750" t="s">
        <v>47037</v>
      </c>
      <c r="D750" t="s">
        <v>47467</v>
      </c>
      <c r="E750">
        <v>15</v>
      </c>
      <c r="F750">
        <v>8</v>
      </c>
      <c r="G750">
        <v>9</v>
      </c>
      <c r="H750">
        <v>2</v>
      </c>
      <c r="I750">
        <v>0</v>
      </c>
      <c r="J750" t="s">
        <v>48618</v>
      </c>
      <c r="K750" s="146" t="s">
        <v>47050</v>
      </c>
      <c r="L750" t="s">
        <v>48619</v>
      </c>
      <c r="M750" t="s">
        <v>48623</v>
      </c>
    </row>
    <row r="751" spans="1:13" x14ac:dyDescent="0.2">
      <c r="A751">
        <v>770</v>
      </c>
      <c r="B751" t="s">
        <v>48617</v>
      </c>
      <c r="C751" t="s">
        <v>47037</v>
      </c>
      <c r="D751" t="s">
        <v>47465</v>
      </c>
      <c r="E751">
        <v>26</v>
      </c>
      <c r="F751">
        <v>8</v>
      </c>
      <c r="G751">
        <v>9</v>
      </c>
      <c r="H751">
        <v>2</v>
      </c>
      <c r="I751">
        <v>0</v>
      </c>
      <c r="J751" t="s">
        <v>48624</v>
      </c>
      <c r="K751" s="146" t="s">
        <v>47050</v>
      </c>
      <c r="L751" t="s">
        <v>48619</v>
      </c>
      <c r="M751" t="s">
        <v>48625</v>
      </c>
    </row>
    <row r="752" spans="1:13" x14ac:dyDescent="0.2">
      <c r="A752">
        <v>771</v>
      </c>
      <c r="B752" t="s">
        <v>48617</v>
      </c>
      <c r="C752" t="s">
        <v>47037</v>
      </c>
      <c r="D752" t="s">
        <v>47466</v>
      </c>
      <c r="E752">
        <v>731</v>
      </c>
      <c r="F752">
        <v>8</v>
      </c>
      <c r="G752">
        <v>9</v>
      </c>
      <c r="H752">
        <v>2</v>
      </c>
      <c r="I752">
        <v>0</v>
      </c>
      <c r="J752" t="s">
        <v>48626</v>
      </c>
      <c r="K752" s="146" t="s">
        <v>47050</v>
      </c>
      <c r="L752" t="s">
        <v>48619</v>
      </c>
      <c r="M752" t="s">
        <v>48627</v>
      </c>
    </row>
    <row r="753" spans="1:13" x14ac:dyDescent="0.2">
      <c r="A753">
        <v>772</v>
      </c>
      <c r="B753" t="s">
        <v>48617</v>
      </c>
      <c r="C753" t="s">
        <v>47037</v>
      </c>
      <c r="D753" t="s">
        <v>47466</v>
      </c>
      <c r="E753">
        <v>529</v>
      </c>
      <c r="F753">
        <v>8</v>
      </c>
      <c r="G753">
        <v>9</v>
      </c>
      <c r="H753">
        <v>2</v>
      </c>
      <c r="I753">
        <v>0</v>
      </c>
      <c r="J753" t="s">
        <v>48618</v>
      </c>
      <c r="K753" s="146" t="s">
        <v>47050</v>
      </c>
      <c r="L753" t="s">
        <v>48619</v>
      </c>
      <c r="M753" t="s">
        <v>48628</v>
      </c>
    </row>
    <row r="754" spans="1:13" x14ac:dyDescent="0.2">
      <c r="A754">
        <v>773</v>
      </c>
      <c r="B754" t="s">
        <v>48617</v>
      </c>
      <c r="C754" t="s">
        <v>47037</v>
      </c>
      <c r="D754" t="s">
        <v>47833</v>
      </c>
      <c r="E754">
        <v>472</v>
      </c>
      <c r="F754">
        <v>8</v>
      </c>
      <c r="G754">
        <v>9</v>
      </c>
      <c r="H754">
        <v>2</v>
      </c>
      <c r="I754">
        <v>0</v>
      </c>
      <c r="J754" t="s">
        <v>48621</v>
      </c>
      <c r="K754" s="146" t="s">
        <v>47050</v>
      </c>
      <c r="L754" t="s">
        <v>48619</v>
      </c>
      <c r="M754" t="s">
        <v>48629</v>
      </c>
    </row>
    <row r="755" spans="1:13" x14ac:dyDescent="0.2">
      <c r="A755">
        <v>774</v>
      </c>
      <c r="B755" t="s">
        <v>48617</v>
      </c>
      <c r="C755" t="s">
        <v>47037</v>
      </c>
      <c r="D755" t="s">
        <v>47469</v>
      </c>
      <c r="E755">
        <v>34</v>
      </c>
      <c r="F755">
        <v>8</v>
      </c>
      <c r="G755">
        <v>9</v>
      </c>
      <c r="H755">
        <v>2</v>
      </c>
      <c r="I755">
        <v>0</v>
      </c>
      <c r="J755" t="s">
        <v>48621</v>
      </c>
      <c r="K755" s="146" t="s">
        <v>47050</v>
      </c>
      <c r="L755" t="s">
        <v>48619</v>
      </c>
      <c r="M755" t="s">
        <v>48630</v>
      </c>
    </row>
    <row r="756" spans="1:13" x14ac:dyDescent="0.2">
      <c r="A756">
        <v>775</v>
      </c>
      <c r="B756" t="s">
        <v>48617</v>
      </c>
      <c r="C756" t="s">
        <v>47037</v>
      </c>
      <c r="D756" t="s">
        <v>47039</v>
      </c>
      <c r="E756">
        <v>49</v>
      </c>
      <c r="F756">
        <v>8</v>
      </c>
      <c r="G756">
        <v>9</v>
      </c>
      <c r="H756">
        <v>2</v>
      </c>
      <c r="I756">
        <v>0</v>
      </c>
      <c r="J756" t="s">
        <v>48631</v>
      </c>
      <c r="L756" t="s">
        <v>48619</v>
      </c>
      <c r="M756" t="s">
        <v>48632</v>
      </c>
    </row>
    <row r="757" spans="1:13" x14ac:dyDescent="0.2">
      <c r="A757">
        <v>776</v>
      </c>
      <c r="B757" t="s">
        <v>48633</v>
      </c>
      <c r="C757" t="s">
        <v>47037</v>
      </c>
      <c r="D757" t="s">
        <v>47468</v>
      </c>
      <c r="E757">
        <v>11</v>
      </c>
      <c r="F757">
        <v>9</v>
      </c>
      <c r="G757">
        <v>9</v>
      </c>
      <c r="H757">
        <v>1</v>
      </c>
      <c r="I757">
        <v>1</v>
      </c>
      <c r="J757" t="s">
        <v>48634</v>
      </c>
      <c r="K757" s="146" t="s">
        <v>47040</v>
      </c>
      <c r="L757" t="s">
        <v>48635</v>
      </c>
      <c r="M757" t="s">
        <v>47558</v>
      </c>
    </row>
    <row r="758" spans="1:13" x14ac:dyDescent="0.2">
      <c r="A758">
        <v>777</v>
      </c>
      <c r="B758" t="s">
        <v>48633</v>
      </c>
      <c r="C758" t="s">
        <v>47037</v>
      </c>
      <c r="D758" t="s">
        <v>47720</v>
      </c>
      <c r="E758">
        <v>685</v>
      </c>
      <c r="F758">
        <v>9</v>
      </c>
      <c r="G758">
        <v>9</v>
      </c>
      <c r="H758">
        <v>1</v>
      </c>
      <c r="I758">
        <v>1</v>
      </c>
      <c r="J758" t="s">
        <v>48634</v>
      </c>
      <c r="K758" s="146" t="s">
        <v>47040</v>
      </c>
      <c r="L758" t="s">
        <v>48635</v>
      </c>
      <c r="M758" t="s">
        <v>47562</v>
      </c>
    </row>
    <row r="759" spans="1:13" x14ac:dyDescent="0.2">
      <c r="A759">
        <v>778</v>
      </c>
      <c r="B759" t="s">
        <v>48633</v>
      </c>
      <c r="C759" t="s">
        <v>47037</v>
      </c>
      <c r="D759" t="s">
        <v>47467</v>
      </c>
      <c r="E759">
        <v>323</v>
      </c>
      <c r="F759">
        <v>9</v>
      </c>
      <c r="G759">
        <v>9</v>
      </c>
      <c r="H759">
        <v>1</v>
      </c>
      <c r="I759">
        <v>1</v>
      </c>
      <c r="J759" t="s">
        <v>48634</v>
      </c>
      <c r="K759" s="146" t="s">
        <v>47040</v>
      </c>
      <c r="L759" t="s">
        <v>48635</v>
      </c>
      <c r="M759" t="s">
        <v>47563</v>
      </c>
    </row>
    <row r="760" spans="1:13" x14ac:dyDescent="0.2">
      <c r="A760">
        <v>779</v>
      </c>
      <c r="B760" t="s">
        <v>48633</v>
      </c>
      <c r="C760" t="s">
        <v>47037</v>
      </c>
      <c r="D760" t="s">
        <v>47721</v>
      </c>
      <c r="E760">
        <v>112</v>
      </c>
      <c r="F760">
        <v>9</v>
      </c>
      <c r="G760">
        <v>9</v>
      </c>
      <c r="H760">
        <v>1</v>
      </c>
      <c r="I760">
        <v>1</v>
      </c>
      <c r="J760" t="s">
        <v>48634</v>
      </c>
      <c r="K760" s="146" t="s">
        <v>47040</v>
      </c>
      <c r="L760" t="s">
        <v>48635</v>
      </c>
      <c r="M760" t="s">
        <v>47556</v>
      </c>
    </row>
    <row r="761" spans="1:13" x14ac:dyDescent="0.2">
      <c r="A761">
        <v>780</v>
      </c>
      <c r="B761" t="s">
        <v>48633</v>
      </c>
      <c r="C761" t="s">
        <v>47037</v>
      </c>
      <c r="D761" t="s">
        <v>47465</v>
      </c>
      <c r="E761">
        <v>181</v>
      </c>
      <c r="F761">
        <v>9</v>
      </c>
      <c r="G761">
        <v>9</v>
      </c>
      <c r="H761">
        <v>1</v>
      </c>
      <c r="I761">
        <v>1</v>
      </c>
      <c r="J761" t="s">
        <v>48634</v>
      </c>
      <c r="K761" s="146" t="s">
        <v>47040</v>
      </c>
      <c r="L761" t="s">
        <v>48635</v>
      </c>
      <c r="M761" t="s">
        <v>48636</v>
      </c>
    </row>
    <row r="762" spans="1:13" x14ac:dyDescent="0.2">
      <c r="A762">
        <v>781</v>
      </c>
      <c r="B762" t="s">
        <v>48633</v>
      </c>
      <c r="C762" t="s">
        <v>47037</v>
      </c>
      <c r="D762" t="s">
        <v>47466</v>
      </c>
      <c r="E762">
        <v>717</v>
      </c>
      <c r="F762">
        <v>9</v>
      </c>
      <c r="G762">
        <v>9</v>
      </c>
      <c r="H762">
        <v>1</v>
      </c>
      <c r="I762">
        <v>1</v>
      </c>
      <c r="J762" t="s">
        <v>48634</v>
      </c>
      <c r="K762" s="146" t="s">
        <v>47040</v>
      </c>
      <c r="L762" t="s">
        <v>48635</v>
      </c>
      <c r="M762" t="s">
        <v>47561</v>
      </c>
    </row>
    <row r="763" spans="1:13" x14ac:dyDescent="0.2">
      <c r="A763">
        <v>782</v>
      </c>
      <c r="B763" t="s">
        <v>48633</v>
      </c>
      <c r="C763" t="s">
        <v>47037</v>
      </c>
      <c r="D763" t="s">
        <v>47833</v>
      </c>
      <c r="E763">
        <v>316</v>
      </c>
      <c r="F763">
        <v>9</v>
      </c>
      <c r="G763">
        <v>9</v>
      </c>
      <c r="H763">
        <v>1</v>
      </c>
      <c r="I763">
        <v>1</v>
      </c>
      <c r="J763" t="s">
        <v>48634</v>
      </c>
      <c r="K763" s="146" t="s">
        <v>47040</v>
      </c>
      <c r="L763" t="s">
        <v>48635</v>
      </c>
      <c r="M763" t="s">
        <v>47560</v>
      </c>
    </row>
    <row r="764" spans="1:13" x14ac:dyDescent="0.2">
      <c r="A764">
        <v>783</v>
      </c>
      <c r="B764" t="s">
        <v>48633</v>
      </c>
      <c r="C764" t="s">
        <v>47037</v>
      </c>
      <c r="D764" t="s">
        <v>47469</v>
      </c>
      <c r="E764">
        <v>499</v>
      </c>
      <c r="F764">
        <v>9</v>
      </c>
      <c r="G764">
        <v>9</v>
      </c>
      <c r="H764">
        <v>1</v>
      </c>
      <c r="I764">
        <v>1</v>
      </c>
      <c r="J764" t="s">
        <v>48634</v>
      </c>
      <c r="K764" s="146" t="s">
        <v>47040</v>
      </c>
      <c r="L764" t="s">
        <v>48635</v>
      </c>
      <c r="M764" t="s">
        <v>47559</v>
      </c>
    </row>
    <row r="765" spans="1:13" x14ac:dyDescent="0.2">
      <c r="A765">
        <v>784</v>
      </c>
      <c r="B765" t="s">
        <v>48633</v>
      </c>
      <c r="C765" t="s">
        <v>47037</v>
      </c>
      <c r="D765" t="s">
        <v>47039</v>
      </c>
      <c r="E765">
        <v>121</v>
      </c>
      <c r="F765">
        <v>9</v>
      </c>
      <c r="G765">
        <v>9</v>
      </c>
      <c r="H765">
        <v>1</v>
      </c>
      <c r="I765">
        <v>1</v>
      </c>
      <c r="J765" t="s">
        <v>48634</v>
      </c>
      <c r="K765" s="146" t="s">
        <v>47040</v>
      </c>
      <c r="L765" t="s">
        <v>48635</v>
      </c>
      <c r="M765" t="s">
        <v>47557</v>
      </c>
    </row>
    <row r="766" spans="1:13" x14ac:dyDescent="0.2">
      <c r="A766">
        <v>785</v>
      </c>
      <c r="B766" t="s">
        <v>48637</v>
      </c>
      <c r="C766" t="s">
        <v>47037</v>
      </c>
      <c r="D766" t="s">
        <v>47468</v>
      </c>
      <c r="E766">
        <v>691</v>
      </c>
      <c r="F766">
        <v>8</v>
      </c>
      <c r="G766">
        <v>9</v>
      </c>
      <c r="H766">
        <v>2</v>
      </c>
      <c r="I766">
        <v>0</v>
      </c>
      <c r="J766" t="s">
        <v>48638</v>
      </c>
      <c r="K766" s="146" t="s">
        <v>47048</v>
      </c>
      <c r="L766" t="s">
        <v>48639</v>
      </c>
      <c r="M766" t="s">
        <v>48640</v>
      </c>
    </row>
    <row r="767" spans="1:13" x14ac:dyDescent="0.2">
      <c r="A767">
        <v>787</v>
      </c>
      <c r="B767" t="s">
        <v>48637</v>
      </c>
      <c r="C767" t="s">
        <v>47037</v>
      </c>
      <c r="D767" t="s">
        <v>47467</v>
      </c>
      <c r="E767">
        <v>785</v>
      </c>
      <c r="F767">
        <v>8</v>
      </c>
      <c r="G767">
        <v>9</v>
      </c>
      <c r="H767">
        <v>2</v>
      </c>
      <c r="I767">
        <v>0</v>
      </c>
      <c r="J767" t="s">
        <v>48638</v>
      </c>
      <c r="K767" s="146" t="s">
        <v>47048</v>
      </c>
      <c r="L767" t="s">
        <v>48639</v>
      </c>
      <c r="M767" t="s">
        <v>48641</v>
      </c>
    </row>
    <row r="768" spans="1:13" x14ac:dyDescent="0.2">
      <c r="A768">
        <v>788</v>
      </c>
      <c r="B768" t="s">
        <v>48637</v>
      </c>
      <c r="C768" t="s">
        <v>47037</v>
      </c>
      <c r="D768" t="s">
        <v>47467</v>
      </c>
      <c r="E768">
        <v>383</v>
      </c>
      <c r="F768">
        <v>8</v>
      </c>
      <c r="G768">
        <v>9</v>
      </c>
      <c r="H768">
        <v>2</v>
      </c>
      <c r="I768">
        <v>0</v>
      </c>
      <c r="J768" t="s">
        <v>48638</v>
      </c>
      <c r="K768" s="146" t="s">
        <v>47048</v>
      </c>
      <c r="L768" t="s">
        <v>48639</v>
      </c>
      <c r="M768" t="s">
        <v>48642</v>
      </c>
    </row>
    <row r="769" spans="1:13" x14ac:dyDescent="0.2">
      <c r="A769">
        <v>789</v>
      </c>
      <c r="B769" t="s">
        <v>48637</v>
      </c>
      <c r="C769" t="s">
        <v>47037</v>
      </c>
      <c r="D769" t="s">
        <v>47465</v>
      </c>
      <c r="E769">
        <v>329</v>
      </c>
      <c r="F769">
        <v>8</v>
      </c>
      <c r="G769">
        <v>9</v>
      </c>
      <c r="H769">
        <v>2</v>
      </c>
      <c r="I769">
        <v>0</v>
      </c>
      <c r="J769" t="s">
        <v>48638</v>
      </c>
      <c r="K769" s="146" t="s">
        <v>47048</v>
      </c>
      <c r="L769" t="s">
        <v>48639</v>
      </c>
      <c r="M769" t="s">
        <v>48643</v>
      </c>
    </row>
    <row r="770" spans="1:13" x14ac:dyDescent="0.2">
      <c r="A770">
        <v>790</v>
      </c>
      <c r="B770" t="s">
        <v>48637</v>
      </c>
      <c r="C770" t="s">
        <v>47037</v>
      </c>
      <c r="D770" t="s">
        <v>47466</v>
      </c>
      <c r="E770">
        <v>103</v>
      </c>
      <c r="F770">
        <v>8</v>
      </c>
      <c r="G770">
        <v>9</v>
      </c>
      <c r="H770">
        <v>2</v>
      </c>
      <c r="I770">
        <v>0</v>
      </c>
      <c r="J770" t="s">
        <v>48644</v>
      </c>
      <c r="K770" s="146" t="s">
        <v>47048</v>
      </c>
      <c r="L770" t="s">
        <v>48639</v>
      </c>
      <c r="M770" t="s">
        <v>48645</v>
      </c>
    </row>
    <row r="771" spans="1:13" x14ac:dyDescent="0.2">
      <c r="A771">
        <v>791</v>
      </c>
      <c r="B771" t="s">
        <v>48637</v>
      </c>
      <c r="C771" t="s">
        <v>47037</v>
      </c>
      <c r="D771" t="s">
        <v>47833</v>
      </c>
      <c r="E771">
        <v>395</v>
      </c>
      <c r="F771">
        <v>8</v>
      </c>
      <c r="G771">
        <v>9</v>
      </c>
      <c r="H771">
        <v>2</v>
      </c>
      <c r="I771">
        <v>0</v>
      </c>
      <c r="J771" t="s">
        <v>48646</v>
      </c>
      <c r="K771" s="146" t="s">
        <v>47048</v>
      </c>
      <c r="L771" t="s">
        <v>48639</v>
      </c>
      <c r="M771" t="s">
        <v>48647</v>
      </c>
    </row>
    <row r="772" spans="1:13" x14ac:dyDescent="0.2">
      <c r="A772">
        <v>792</v>
      </c>
      <c r="B772" t="s">
        <v>48637</v>
      </c>
      <c r="C772" t="s">
        <v>47037</v>
      </c>
      <c r="D772" t="s">
        <v>47469</v>
      </c>
      <c r="E772">
        <v>495</v>
      </c>
      <c r="F772">
        <v>8</v>
      </c>
      <c r="G772">
        <v>9</v>
      </c>
      <c r="H772">
        <v>2</v>
      </c>
      <c r="I772">
        <v>0</v>
      </c>
      <c r="J772" t="s">
        <v>48648</v>
      </c>
      <c r="K772" s="146" t="s">
        <v>47048</v>
      </c>
      <c r="L772" t="s">
        <v>48639</v>
      </c>
      <c r="M772" t="e">
        <f>--MIEQQFVEFVVGKLVDHPDQVSVKRTEDDRGVLLELSVAPDDLGRVIGRRGATAQSLRNILRALGAKNDARYNLKIVDTDNQEEAGEATSTTENDEAVDTVENKATEDVEKTLSRADKLRQNLADLDDLDI</f>
        <v>#NAME?</v>
      </c>
    </row>
    <row r="773" spans="1:13" x14ac:dyDescent="0.2">
      <c r="A773">
        <v>786</v>
      </c>
      <c r="B773" t="s">
        <v>48637</v>
      </c>
      <c r="C773" t="s">
        <v>47037</v>
      </c>
      <c r="D773" t="s">
        <v>47720</v>
      </c>
      <c r="E773">
        <v>87</v>
      </c>
      <c r="F773">
        <v>8</v>
      </c>
      <c r="G773">
        <v>9</v>
      </c>
      <c r="H773">
        <v>2</v>
      </c>
      <c r="I773">
        <v>0</v>
      </c>
      <c r="M773" t="s">
        <v>48649</v>
      </c>
    </row>
    <row r="774" spans="1:13" x14ac:dyDescent="0.2">
      <c r="A774">
        <v>793</v>
      </c>
      <c r="B774" t="s">
        <v>48637</v>
      </c>
      <c r="C774" t="s">
        <v>47037</v>
      </c>
      <c r="D774" t="s">
        <v>47039</v>
      </c>
      <c r="E774">
        <v>483</v>
      </c>
      <c r="F774">
        <v>8</v>
      </c>
      <c r="G774">
        <v>9</v>
      </c>
      <c r="H774">
        <v>2</v>
      </c>
      <c r="I774">
        <v>0</v>
      </c>
      <c r="J774" t="s">
        <v>48650</v>
      </c>
      <c r="L774" t="s">
        <v>48639</v>
      </c>
      <c r="M774" t="s">
        <v>48651</v>
      </c>
    </row>
    <row r="775" spans="1:13" x14ac:dyDescent="0.2">
      <c r="A775">
        <v>794</v>
      </c>
      <c r="B775" t="s">
        <v>48652</v>
      </c>
      <c r="C775" t="s">
        <v>47037</v>
      </c>
      <c r="D775" t="s">
        <v>47468</v>
      </c>
      <c r="E775">
        <v>345</v>
      </c>
      <c r="F775">
        <v>9</v>
      </c>
      <c r="G775">
        <v>9</v>
      </c>
      <c r="H775">
        <v>1</v>
      </c>
      <c r="I775">
        <v>1</v>
      </c>
      <c r="J775" t="s">
        <v>48653</v>
      </c>
      <c r="K775" s="146" t="s">
        <v>47040</v>
      </c>
      <c r="L775" t="s">
        <v>48654</v>
      </c>
      <c r="M775" t="e">
        <f>--------MADLKKLAEELTKLTVLEVNELKNILKEEYGIEPAAAAVAVAGPAADAGAAAADEKTEFTVTLKDAGSQKVAVIKAVKELTGLGLGEAKALVDNAPSPIKEKVSKDEAEAAKKALEEAGATVEVA</f>
        <v>#NAME?</v>
      </c>
    </row>
    <row r="776" spans="1:13" x14ac:dyDescent="0.2">
      <c r="A776">
        <v>795</v>
      </c>
      <c r="B776" t="s">
        <v>48652</v>
      </c>
      <c r="C776" t="s">
        <v>47037</v>
      </c>
      <c r="D776" t="s">
        <v>47720</v>
      </c>
      <c r="E776">
        <v>567</v>
      </c>
      <c r="F776">
        <v>9</v>
      </c>
      <c r="G776">
        <v>9</v>
      </c>
      <c r="H776">
        <v>1</v>
      </c>
      <c r="I776">
        <v>1</v>
      </c>
      <c r="J776" t="s">
        <v>48655</v>
      </c>
      <c r="K776" s="146" t="s">
        <v>47040</v>
      </c>
      <c r="L776" t="s">
        <v>48654</v>
      </c>
      <c r="M776" t="e">
        <f>--------MADIKKLAEELTKLTVLEVNELKNVLKDEYGIEPAAAAVAVAGPAAGGAAEAEEEKKEFTVQLKDAGGQKVAVIKAVKEITGLGLGEAKALVDDAPSAIKEKVSKDEAEEAKKKLEEAGASVELV</f>
        <v>#NAME?</v>
      </c>
    </row>
    <row r="777" spans="1:13" x14ac:dyDescent="0.2">
      <c r="A777">
        <v>796</v>
      </c>
      <c r="B777" t="s">
        <v>48652</v>
      </c>
      <c r="C777" t="s">
        <v>47037</v>
      </c>
      <c r="D777" t="s">
        <v>47467</v>
      </c>
      <c r="E777">
        <v>222</v>
      </c>
      <c r="F777">
        <v>9</v>
      </c>
      <c r="G777">
        <v>9</v>
      </c>
      <c r="H777">
        <v>1</v>
      </c>
      <c r="I777">
        <v>1</v>
      </c>
      <c r="J777" t="s">
        <v>48653</v>
      </c>
      <c r="K777" s="146" t="s">
        <v>47040</v>
      </c>
      <c r="L777" t="s">
        <v>48654</v>
      </c>
      <c r="M777" t="e">
        <f>--------MADVKKLAEELTKLTVLEVNELKTILKEEYGIEPAAAAVAVAGPAADAGAAAADEKTEFTVTLKDAGSQKVAVIKAVKELTGLGLGEAKALVDNAPSPIKEKVSKDEAEAAKKSLEDAGAAVELA</f>
        <v>#NAME?</v>
      </c>
    </row>
    <row r="778" spans="1:13" x14ac:dyDescent="0.2">
      <c r="A778">
        <v>797</v>
      </c>
      <c r="B778" t="s">
        <v>48652</v>
      </c>
      <c r="C778" t="s">
        <v>47037</v>
      </c>
      <c r="D778" t="s">
        <v>47721</v>
      </c>
      <c r="E778">
        <v>445</v>
      </c>
      <c r="F778">
        <v>9</v>
      </c>
      <c r="G778">
        <v>9</v>
      </c>
      <c r="H778">
        <v>1</v>
      </c>
      <c r="I778">
        <v>1</v>
      </c>
      <c r="J778" t="s">
        <v>48656</v>
      </c>
      <c r="K778" s="146" t="s">
        <v>47040</v>
      </c>
      <c r="L778" t="s">
        <v>48654</v>
      </c>
      <c r="M778" t="s">
        <v>47564</v>
      </c>
    </row>
    <row r="779" spans="1:13" x14ac:dyDescent="0.2">
      <c r="A779">
        <v>798</v>
      </c>
      <c r="B779" t="s">
        <v>48652</v>
      </c>
      <c r="C779" t="s">
        <v>47037</v>
      </c>
      <c r="D779" t="s">
        <v>47465</v>
      </c>
      <c r="E779">
        <v>76</v>
      </c>
      <c r="F779">
        <v>9</v>
      </c>
      <c r="G779">
        <v>9</v>
      </c>
      <c r="H779">
        <v>1</v>
      </c>
      <c r="I779">
        <v>1</v>
      </c>
      <c r="J779" t="s">
        <v>48657</v>
      </c>
      <c r="K779" s="146" t="s">
        <v>47040</v>
      </c>
      <c r="L779" t="s">
        <v>48654</v>
      </c>
      <c r="M779" t="e">
        <f>--------MADIKKLAEELVNLTVLEVNELKNTLKDEYGIEPAAAAVAVA--AAPAAAAEEEGKSEFNVVLKDAGAQKIAVIKAVKEATGLGLGEAKALVDGAPSTVKENVKKDEAEALKKTLEEAGAVIELA</f>
        <v>#NAME?</v>
      </c>
    </row>
    <row r="780" spans="1:13" x14ac:dyDescent="0.2">
      <c r="A780">
        <v>799</v>
      </c>
      <c r="B780" t="s">
        <v>48652</v>
      </c>
      <c r="C780" t="s">
        <v>47037</v>
      </c>
      <c r="D780" t="s">
        <v>47466</v>
      </c>
      <c r="E780">
        <v>363</v>
      </c>
      <c r="F780">
        <v>9</v>
      </c>
      <c r="G780">
        <v>9</v>
      </c>
      <c r="H780">
        <v>1</v>
      </c>
      <c r="I780">
        <v>1</v>
      </c>
      <c r="J780" t="s">
        <v>48655</v>
      </c>
      <c r="K780" s="146" t="s">
        <v>47040</v>
      </c>
      <c r="L780" t="s">
        <v>48654</v>
      </c>
      <c r="M780" t="e">
        <f>--------MADIKKLAEELVKLTVLEVNELKNHLKEEYGIEPAAAAVAVAGPAAGGDAAAADEKTEFTVTLKDAGSQKVAVIKAVKEITGLGLGEAKAIVDGAPAPVKEKVSKDEAEAAKKTLEDAGATVELS</f>
        <v>#NAME?</v>
      </c>
    </row>
    <row r="781" spans="1:13" x14ac:dyDescent="0.2">
      <c r="A781">
        <v>800</v>
      </c>
      <c r="B781" t="s">
        <v>48652</v>
      </c>
      <c r="C781" t="s">
        <v>47037</v>
      </c>
      <c r="D781" t="s">
        <v>47833</v>
      </c>
      <c r="E781">
        <v>78</v>
      </c>
      <c r="F781">
        <v>9</v>
      </c>
      <c r="G781">
        <v>9</v>
      </c>
      <c r="H781">
        <v>1</v>
      </c>
      <c r="I781">
        <v>1</v>
      </c>
      <c r="J781" t="s">
        <v>48653</v>
      </c>
      <c r="K781" s="146" t="s">
        <v>47040</v>
      </c>
      <c r="L781" t="s">
        <v>48654</v>
      </c>
      <c r="M781" t="e">
        <f>--------MADIKKLADELVKLTVLEVNELKKYLKEEYGIEPAAAAVAVAGPAAGGDDGAAEEKTEFTVTLKEVGAQKVAVIKAVKEITGLGLGEAKAIVDGAPAPVLEKVSKDEAEAAKKKLEEAGATVELA</f>
        <v>#NAME?</v>
      </c>
    </row>
    <row r="782" spans="1:13" x14ac:dyDescent="0.2">
      <c r="A782">
        <v>801</v>
      </c>
      <c r="B782" t="s">
        <v>48652</v>
      </c>
      <c r="C782" t="s">
        <v>47037</v>
      </c>
      <c r="D782" t="s">
        <v>47469</v>
      </c>
      <c r="E782">
        <v>546</v>
      </c>
      <c r="F782">
        <v>9</v>
      </c>
      <c r="G782">
        <v>9</v>
      </c>
      <c r="H782">
        <v>1</v>
      </c>
      <c r="I782">
        <v>1</v>
      </c>
      <c r="J782" t="s">
        <v>48653</v>
      </c>
      <c r="K782" s="146" t="s">
        <v>47040</v>
      </c>
      <c r="L782" t="s">
        <v>48654</v>
      </c>
      <c r="M782" t="e">
        <f>--------MADLKKLAEELTKLTVLEVNELKNILKEEYGIEPAAAAVAVAGPAADAGAAAADEKTEFTVTLKDAGSQKVAVIKAVKELTGLGLGEAKALVDNAPSPIKEKVSKDEAEAAKKSLEDAGAAVELA</f>
        <v>#NAME?</v>
      </c>
    </row>
    <row r="783" spans="1:13" x14ac:dyDescent="0.2">
      <c r="A783">
        <v>802</v>
      </c>
      <c r="B783" t="s">
        <v>48652</v>
      </c>
      <c r="C783" t="s">
        <v>47037</v>
      </c>
      <c r="D783" t="s">
        <v>47039</v>
      </c>
      <c r="E783">
        <v>301</v>
      </c>
      <c r="F783">
        <v>9</v>
      </c>
      <c r="G783">
        <v>9</v>
      </c>
      <c r="H783">
        <v>1</v>
      </c>
      <c r="I783">
        <v>1</v>
      </c>
      <c r="J783" t="s">
        <v>48653</v>
      </c>
      <c r="K783" s="146" t="s">
        <v>47040</v>
      </c>
      <c r="L783" t="s">
        <v>48654</v>
      </c>
      <c r="M783" t="e">
        <f>--------MADIKKLAEELVKLTVLEVNELKNHLKEEYGIEPAAAAVAVAGPAAGGDAAAADEKTEFTVTLKDAGSQKVAVIKAVKEITGLGLGEAKAIVDGAPAPVVEKVSKDDAEAAKKTLEGAGASVELS</f>
        <v>#NAME?</v>
      </c>
    </row>
    <row r="784" spans="1:13" x14ac:dyDescent="0.2">
      <c r="A784">
        <v>803</v>
      </c>
      <c r="B784" t="s">
        <v>48658</v>
      </c>
      <c r="C784" t="s">
        <v>47037</v>
      </c>
      <c r="D784" t="s">
        <v>47468</v>
      </c>
      <c r="E784">
        <v>556</v>
      </c>
      <c r="F784">
        <v>9</v>
      </c>
      <c r="G784">
        <v>9</v>
      </c>
      <c r="H784">
        <v>1</v>
      </c>
      <c r="I784">
        <v>1</v>
      </c>
      <c r="J784" t="s">
        <v>48659</v>
      </c>
      <c r="K784" s="146" t="s">
        <v>47040</v>
      </c>
      <c r="L784" t="s">
        <v>48660</v>
      </c>
      <c r="M784" t="s">
        <v>47175</v>
      </c>
    </row>
    <row r="785" spans="1:13" x14ac:dyDescent="0.2">
      <c r="A785">
        <v>804</v>
      </c>
      <c r="B785" t="s">
        <v>48658</v>
      </c>
      <c r="C785" t="s">
        <v>47037</v>
      </c>
      <c r="D785" t="s">
        <v>47720</v>
      </c>
      <c r="E785">
        <v>601</v>
      </c>
      <c r="F785">
        <v>9</v>
      </c>
      <c r="G785">
        <v>9</v>
      </c>
      <c r="H785">
        <v>1</v>
      </c>
      <c r="I785">
        <v>1</v>
      </c>
      <c r="J785" t="s">
        <v>48661</v>
      </c>
      <c r="K785" s="146" t="s">
        <v>47040</v>
      </c>
      <c r="L785" t="s">
        <v>48660</v>
      </c>
      <c r="M785" t="s">
        <v>47177</v>
      </c>
    </row>
    <row r="786" spans="1:13" x14ac:dyDescent="0.2">
      <c r="A786">
        <v>805</v>
      </c>
      <c r="B786" t="s">
        <v>48658</v>
      </c>
      <c r="C786" t="s">
        <v>47037</v>
      </c>
      <c r="D786" t="s">
        <v>47467</v>
      </c>
      <c r="E786">
        <v>872</v>
      </c>
      <c r="F786">
        <v>9</v>
      </c>
      <c r="G786">
        <v>9</v>
      </c>
      <c r="H786">
        <v>1</v>
      </c>
      <c r="I786">
        <v>1</v>
      </c>
      <c r="J786" t="s">
        <v>48659</v>
      </c>
      <c r="K786" s="146" t="s">
        <v>47040</v>
      </c>
      <c r="L786" t="s">
        <v>48660</v>
      </c>
      <c r="M786" t="s">
        <v>47174</v>
      </c>
    </row>
    <row r="787" spans="1:13" x14ac:dyDescent="0.2">
      <c r="A787">
        <v>806</v>
      </c>
      <c r="B787" t="s">
        <v>48658</v>
      </c>
      <c r="C787" t="s">
        <v>47037</v>
      </c>
      <c r="D787" t="s">
        <v>47721</v>
      </c>
      <c r="E787">
        <v>263</v>
      </c>
      <c r="F787">
        <v>9</v>
      </c>
      <c r="G787">
        <v>9</v>
      </c>
      <c r="H787">
        <v>1</v>
      </c>
      <c r="I787">
        <v>1</v>
      </c>
      <c r="J787" t="s">
        <v>48662</v>
      </c>
      <c r="K787" s="146" t="s">
        <v>47040</v>
      </c>
      <c r="L787" t="s">
        <v>48660</v>
      </c>
      <c r="M787" t="s">
        <v>47565</v>
      </c>
    </row>
    <row r="788" spans="1:13" x14ac:dyDescent="0.2">
      <c r="A788">
        <v>807</v>
      </c>
      <c r="B788" t="s">
        <v>48658</v>
      </c>
      <c r="C788" t="s">
        <v>47037</v>
      </c>
      <c r="D788" t="s">
        <v>47465</v>
      </c>
      <c r="E788">
        <v>404</v>
      </c>
      <c r="F788">
        <v>9</v>
      </c>
      <c r="G788">
        <v>9</v>
      </c>
      <c r="H788">
        <v>1</v>
      </c>
      <c r="I788">
        <v>1</v>
      </c>
      <c r="J788" t="s">
        <v>48659</v>
      </c>
      <c r="K788" s="146" t="s">
        <v>47040</v>
      </c>
      <c r="L788" t="s">
        <v>48660</v>
      </c>
      <c r="M788" t="s">
        <v>48663</v>
      </c>
    </row>
    <row r="789" spans="1:13" x14ac:dyDescent="0.2">
      <c r="A789">
        <v>808</v>
      </c>
      <c r="B789" t="s">
        <v>48658</v>
      </c>
      <c r="C789" t="s">
        <v>47037</v>
      </c>
      <c r="D789" t="s">
        <v>47466</v>
      </c>
      <c r="E789">
        <v>69</v>
      </c>
      <c r="F789">
        <v>9</v>
      </c>
      <c r="G789">
        <v>9</v>
      </c>
      <c r="H789">
        <v>1</v>
      </c>
      <c r="I789">
        <v>1</v>
      </c>
      <c r="J789" t="s">
        <v>48664</v>
      </c>
      <c r="K789" s="146" t="s">
        <v>47040</v>
      </c>
      <c r="L789" t="s">
        <v>48660</v>
      </c>
      <c r="M789" t="s">
        <v>47172</v>
      </c>
    </row>
    <row r="790" spans="1:13" x14ac:dyDescent="0.2">
      <c r="A790">
        <v>809</v>
      </c>
      <c r="B790" t="s">
        <v>48658</v>
      </c>
      <c r="C790" t="s">
        <v>47037</v>
      </c>
      <c r="D790" t="s">
        <v>47833</v>
      </c>
      <c r="E790">
        <v>303</v>
      </c>
      <c r="F790">
        <v>9</v>
      </c>
      <c r="G790">
        <v>9</v>
      </c>
      <c r="H790">
        <v>1</v>
      </c>
      <c r="I790">
        <v>1</v>
      </c>
      <c r="J790" t="s">
        <v>48664</v>
      </c>
      <c r="K790" s="146" t="s">
        <v>47040</v>
      </c>
      <c r="L790" t="s">
        <v>48660</v>
      </c>
      <c r="M790" t="e">
        <f>-MKYNDLQVSTNKNKKRVGRGIAAGQGKTAGRGTKGQNARTG-KKLRAMFQGGQRPLAQAVPKARGFKSLRTPAQVVYLDHLNAFDGKTVDNAVLFTEGYIATPFHTVKVIARGELKAKVDLKVQAASASVVTAIEKAGGSFEKVAV-PLRQSMKDIEEDEKASQEK</f>
        <v>#NAME?</v>
      </c>
    </row>
    <row r="791" spans="1:13" x14ac:dyDescent="0.2">
      <c r="A791">
        <v>810</v>
      </c>
      <c r="B791" t="s">
        <v>48658</v>
      </c>
      <c r="C791" t="s">
        <v>47037</v>
      </c>
      <c r="D791" t="s">
        <v>47469</v>
      </c>
      <c r="E791">
        <v>573</v>
      </c>
      <c r="F791">
        <v>9</v>
      </c>
      <c r="G791">
        <v>9</v>
      </c>
      <c r="H791">
        <v>1</v>
      </c>
      <c r="I791">
        <v>1</v>
      </c>
      <c r="J791" t="s">
        <v>48659</v>
      </c>
      <c r="K791" s="146" t="s">
        <v>47040</v>
      </c>
      <c r="L791" t="s">
        <v>48660</v>
      </c>
      <c r="M791" t="s">
        <v>47173</v>
      </c>
    </row>
    <row r="792" spans="1:13" x14ac:dyDescent="0.2">
      <c r="A792">
        <v>811</v>
      </c>
      <c r="B792" t="s">
        <v>48658</v>
      </c>
      <c r="C792" t="s">
        <v>47037</v>
      </c>
      <c r="D792" t="s">
        <v>47039</v>
      </c>
      <c r="E792">
        <v>344</v>
      </c>
      <c r="F792">
        <v>9</v>
      </c>
      <c r="G792">
        <v>9</v>
      </c>
      <c r="H792">
        <v>1</v>
      </c>
      <c r="I792">
        <v>1</v>
      </c>
      <c r="J792" t="s">
        <v>48664</v>
      </c>
      <c r="K792" s="146" t="s">
        <v>47040</v>
      </c>
      <c r="L792" t="s">
        <v>48660</v>
      </c>
      <c r="M792" t="s">
        <v>47176</v>
      </c>
    </row>
    <row r="793" spans="1:13" x14ac:dyDescent="0.2">
      <c r="A793">
        <v>812</v>
      </c>
      <c r="B793" t="s">
        <v>48665</v>
      </c>
      <c r="C793" t="s">
        <v>47037</v>
      </c>
      <c r="D793" t="s">
        <v>47468</v>
      </c>
      <c r="E793">
        <v>548</v>
      </c>
      <c r="F793">
        <v>6</v>
      </c>
      <c r="G793">
        <v>9</v>
      </c>
      <c r="H793">
        <v>2</v>
      </c>
      <c r="I793">
        <v>0</v>
      </c>
      <c r="J793" t="s">
        <v>48666</v>
      </c>
      <c r="K793" s="146" t="s">
        <v>47225</v>
      </c>
      <c r="L793" t="s">
        <v>48667</v>
      </c>
      <c r="M793" t="e">
        <f>-------------------------------MMFA-----ALPHISVKADEVFS------------------------------IAGLPITNA------------------NLVGILGLVLLVWLMFRTRAAVLGRKKSNFATRLTLWCIEGLYKTVGQVIPNQKWARRVAPLVMTMFFFIAGQYWLGLLPIVGPITV--G--HTPLFRGQDADLNMTFALATVTIVMAQVYAARELGFVGNLKRYFVNPLRDPIMSFVGILELVAEFSRLLSLSFRLFGNVLAGEILIAMIAYLAQVAMPAVLQPFYIFELFIGGIQAYIFFMLSTVFISLGLAHHGGDEEKQTHDDSSTSSGMKLTAEGVK</f>
        <v>#NAME?</v>
      </c>
    </row>
    <row r="794" spans="1:13" x14ac:dyDescent="0.2">
      <c r="A794">
        <v>813</v>
      </c>
      <c r="B794" t="s">
        <v>48665</v>
      </c>
      <c r="C794" t="s">
        <v>47037</v>
      </c>
      <c r="D794" t="s">
        <v>47720</v>
      </c>
      <c r="E794">
        <v>849</v>
      </c>
      <c r="F794">
        <v>6</v>
      </c>
      <c r="G794">
        <v>9</v>
      </c>
      <c r="H794">
        <v>2</v>
      </c>
      <c r="I794">
        <v>0</v>
      </c>
      <c r="J794" t="s">
        <v>48668</v>
      </c>
      <c r="K794" s="146" t="s">
        <v>47225</v>
      </c>
      <c r="L794" t="s">
        <v>48667</v>
      </c>
      <c r="M794" t="s">
        <v>48669</v>
      </c>
    </row>
    <row r="795" spans="1:13" x14ac:dyDescent="0.2">
      <c r="A795">
        <v>814</v>
      </c>
      <c r="B795" t="s">
        <v>48665</v>
      </c>
      <c r="C795" t="s">
        <v>47037</v>
      </c>
      <c r="D795" t="s">
        <v>47720</v>
      </c>
      <c r="E795">
        <v>519</v>
      </c>
      <c r="F795">
        <v>6</v>
      </c>
      <c r="G795">
        <v>9</v>
      </c>
      <c r="H795">
        <v>2</v>
      </c>
      <c r="I795">
        <v>0</v>
      </c>
      <c r="J795" t="s">
        <v>48666</v>
      </c>
      <c r="K795" s="146" t="s">
        <v>47225</v>
      </c>
      <c r="L795" t="s">
        <v>48667</v>
      </c>
      <c r="M795" t="s">
        <v>48670</v>
      </c>
    </row>
    <row r="796" spans="1:13" x14ac:dyDescent="0.2">
      <c r="A796">
        <v>815</v>
      </c>
      <c r="B796" t="s">
        <v>48665</v>
      </c>
      <c r="C796" t="s">
        <v>47037</v>
      </c>
      <c r="D796" t="s">
        <v>47467</v>
      </c>
      <c r="E796">
        <v>925</v>
      </c>
      <c r="F796">
        <v>6</v>
      </c>
      <c r="G796">
        <v>9</v>
      </c>
      <c r="H796">
        <v>2</v>
      </c>
      <c r="I796">
        <v>0</v>
      </c>
      <c r="J796" t="s">
        <v>48666</v>
      </c>
      <c r="K796" s="146" t="s">
        <v>47225</v>
      </c>
      <c r="L796" t="s">
        <v>48667</v>
      </c>
      <c r="M796" t="s">
        <v>48671</v>
      </c>
    </row>
    <row r="797" spans="1:13" x14ac:dyDescent="0.2">
      <c r="A797">
        <v>816</v>
      </c>
      <c r="B797" t="s">
        <v>48665</v>
      </c>
      <c r="C797" t="s">
        <v>47037</v>
      </c>
      <c r="D797" t="s">
        <v>47467</v>
      </c>
      <c r="E797">
        <v>478</v>
      </c>
      <c r="F797">
        <v>6</v>
      </c>
      <c r="G797">
        <v>9</v>
      </c>
      <c r="H797">
        <v>2</v>
      </c>
      <c r="I797">
        <v>0</v>
      </c>
      <c r="J797" t="s">
        <v>48668</v>
      </c>
      <c r="K797" s="146" t="s">
        <v>47225</v>
      </c>
      <c r="L797" t="s">
        <v>48667</v>
      </c>
      <c r="M797" t="e">
        <f>----------MISNSTTLVSSASATVTDTVMATFAA----ASPHISVKADTVAT------------------------------IGGFTVTNS------------------QVLGAFGLIVLVWLMFRMCLAVLGRKKHTFATRLMQWTFEGLYGTVKQVIQDEVWARRVAPLTITIFFFVVAQYWLGLLPVVGPITV--GEHGTPLLRGGVADLNMTFGLAIVTIVAAQVYAFKYMGFRGNMGRYFVNPLRDPIMSFVGILELVAEFSRMLGLSFRLFGNVLAGEILLIVISYMAQFASPVALQPFYFFELFIGGIQAYIFFMLSTVFISLGLVPHGDHDESHNTPDHSLTDNSKLAAEGEV</f>
        <v>#NAME?</v>
      </c>
    </row>
    <row r="798" spans="1:13" x14ac:dyDescent="0.2">
      <c r="A798">
        <v>817</v>
      </c>
      <c r="B798" t="s">
        <v>48665</v>
      </c>
      <c r="C798" t="s">
        <v>47037</v>
      </c>
      <c r="D798" t="s">
        <v>47721</v>
      </c>
      <c r="E798">
        <v>183</v>
      </c>
      <c r="F798">
        <v>6</v>
      </c>
      <c r="G798">
        <v>9</v>
      </c>
      <c r="H798">
        <v>2</v>
      </c>
      <c r="I798">
        <v>0</v>
      </c>
      <c r="J798" t="s">
        <v>48666</v>
      </c>
      <c r="K798" s="146" t="s">
        <v>47225</v>
      </c>
      <c r="L798" t="s">
        <v>48667</v>
      </c>
      <c r="M798" t="s">
        <v>48672</v>
      </c>
    </row>
    <row r="799" spans="1:13" x14ac:dyDescent="0.2">
      <c r="A799">
        <v>818</v>
      </c>
      <c r="B799" t="s">
        <v>48665</v>
      </c>
      <c r="C799" t="s">
        <v>47037</v>
      </c>
      <c r="D799" t="s">
        <v>47466</v>
      </c>
      <c r="E799">
        <v>322</v>
      </c>
      <c r="F799">
        <v>6</v>
      </c>
      <c r="G799">
        <v>9</v>
      </c>
      <c r="H799">
        <v>2</v>
      </c>
      <c r="I799">
        <v>0</v>
      </c>
      <c r="J799" t="s">
        <v>48668</v>
      </c>
      <c r="K799" s="146" t="s">
        <v>47225</v>
      </c>
      <c r="L799" t="s">
        <v>48667</v>
      </c>
      <c r="M799" t="e">
        <f>----------------------TGRNGFEEVKRLAGEENLGGKMSKIDVTELAKSLREKIAQLEETEGLEDAGVVIRVGDGVAWVHGLSSAGYSEVLEIETDGGTVEAFALHLMGFLGLIVLVWAMFRTRAAVLGKKKHNFITRLIQWTFDGLYNTVCQVIPDRKWARKVAPLCITLFFFIVAQYWLGLLPIVGPITI--GEHHTPLFRGGVADLNMTFGLAIVTIVAAQVYAFKYLGFKGNLGRYFINPLRDPIMSFVGILELVAEFSRMLGLSFRLFGNVLAGEILLAIIAYMTKFLSPVALQPFYFFELFIGGIQAYIFFMLSTVFISLGLAHHDSHEPIDDV--HSSVETNKLATSESD</f>
        <v>#NAME?</v>
      </c>
    </row>
    <row r="800" spans="1:13" x14ac:dyDescent="0.2">
      <c r="A800">
        <v>820</v>
      </c>
      <c r="B800" t="s">
        <v>48665</v>
      </c>
      <c r="C800" t="s">
        <v>47037</v>
      </c>
      <c r="D800" t="s">
        <v>47039</v>
      </c>
      <c r="E800">
        <v>266</v>
      </c>
      <c r="F800">
        <v>6</v>
      </c>
      <c r="G800">
        <v>9</v>
      </c>
      <c r="H800">
        <v>2</v>
      </c>
      <c r="I800">
        <v>0</v>
      </c>
      <c r="J800" t="s">
        <v>48666</v>
      </c>
      <c r="K800" s="146" t="s">
        <v>47225</v>
      </c>
      <c r="L800" t="s">
        <v>48667</v>
      </c>
      <c r="M800" t="e">
        <f>-----------------------------MINYIAS----AGPHISVKVDEVFN------------------------------IAGVSITNS------------------HLVGILGLVALVWLMFRTRVAVLGKKKHNFATMLAQWTFDGLYNTVHQVIPDEKWARKVAPLCITLFFFIVAQYWLGLLPIVGPITI--GEHHTPLFRGGVADLNMTFGLAIVTIVAAQVYAFKYLGFKGNMGRYFVNPLRDPIMAFVGILELVAEFSRMLGLSFRLFGNVLAGEILLAIIAYMTQFMSPAALQPFYFFELFIGGIQAYIFFMLSTVFISLGLAHHDSHEPLDDV--HSSVEAKKLVTAESD</f>
        <v>#NAME?</v>
      </c>
    </row>
    <row r="801" spans="1:13" x14ac:dyDescent="0.2">
      <c r="A801">
        <v>819</v>
      </c>
      <c r="B801" t="s">
        <v>48665</v>
      </c>
      <c r="C801" t="s">
        <v>47037</v>
      </c>
      <c r="D801" t="s">
        <v>47466</v>
      </c>
      <c r="E801">
        <v>254</v>
      </c>
      <c r="F801">
        <v>6</v>
      </c>
      <c r="G801">
        <v>9</v>
      </c>
      <c r="H801">
        <v>2</v>
      </c>
      <c r="I801">
        <v>0</v>
      </c>
      <c r="M801" t="s">
        <v>48673</v>
      </c>
    </row>
    <row r="802" spans="1:13" x14ac:dyDescent="0.2">
      <c r="A802">
        <v>821</v>
      </c>
      <c r="B802" t="s">
        <v>48674</v>
      </c>
      <c r="C802" t="s">
        <v>47037</v>
      </c>
      <c r="D802" t="s">
        <v>47468</v>
      </c>
      <c r="E802">
        <v>372</v>
      </c>
      <c r="F802">
        <v>8</v>
      </c>
      <c r="G802">
        <v>9</v>
      </c>
      <c r="H802">
        <v>2</v>
      </c>
      <c r="I802">
        <v>0</v>
      </c>
      <c r="J802" t="s">
        <v>48675</v>
      </c>
      <c r="K802" s="146" t="s">
        <v>47050</v>
      </c>
      <c r="L802" t="s">
        <v>48676</v>
      </c>
      <c r="M802" t="s">
        <v>48677</v>
      </c>
    </row>
    <row r="803" spans="1:13" x14ac:dyDescent="0.2">
      <c r="A803">
        <v>822</v>
      </c>
      <c r="B803" t="s">
        <v>48674</v>
      </c>
      <c r="C803" t="s">
        <v>47037</v>
      </c>
      <c r="D803" t="s">
        <v>47720</v>
      </c>
      <c r="E803">
        <v>131</v>
      </c>
      <c r="F803">
        <v>8</v>
      </c>
      <c r="G803">
        <v>9</v>
      </c>
      <c r="H803">
        <v>2</v>
      </c>
      <c r="I803">
        <v>0</v>
      </c>
      <c r="J803" t="s">
        <v>48675</v>
      </c>
      <c r="K803" s="146" t="s">
        <v>47050</v>
      </c>
      <c r="L803" t="s">
        <v>48676</v>
      </c>
      <c r="M803" t="s">
        <v>48678</v>
      </c>
    </row>
    <row r="804" spans="1:13" x14ac:dyDescent="0.2">
      <c r="A804">
        <v>823</v>
      </c>
      <c r="B804" t="s">
        <v>48674</v>
      </c>
      <c r="C804" t="s">
        <v>47037</v>
      </c>
      <c r="D804" t="s">
        <v>47467</v>
      </c>
      <c r="E804">
        <v>1052</v>
      </c>
      <c r="F804">
        <v>8</v>
      </c>
      <c r="G804">
        <v>9</v>
      </c>
      <c r="H804">
        <v>2</v>
      </c>
      <c r="I804">
        <v>0</v>
      </c>
      <c r="J804" t="s">
        <v>48675</v>
      </c>
      <c r="K804" s="146" t="s">
        <v>47050</v>
      </c>
      <c r="L804" t="s">
        <v>48676</v>
      </c>
      <c r="M804" t="s">
        <v>48679</v>
      </c>
    </row>
    <row r="805" spans="1:13" x14ac:dyDescent="0.2">
      <c r="A805">
        <v>824</v>
      </c>
      <c r="B805" t="s">
        <v>48674</v>
      </c>
      <c r="C805" t="s">
        <v>47037</v>
      </c>
      <c r="D805" t="s">
        <v>47721</v>
      </c>
      <c r="E805">
        <v>386</v>
      </c>
      <c r="F805">
        <v>8</v>
      </c>
      <c r="G805">
        <v>9</v>
      </c>
      <c r="H805">
        <v>2</v>
      </c>
      <c r="I805">
        <v>0</v>
      </c>
      <c r="J805" t="s">
        <v>48675</v>
      </c>
      <c r="K805" s="146" t="s">
        <v>47050</v>
      </c>
      <c r="L805" t="s">
        <v>48676</v>
      </c>
      <c r="M805" t="s">
        <v>48680</v>
      </c>
    </row>
    <row r="806" spans="1:13" x14ac:dyDescent="0.2">
      <c r="A806">
        <v>825</v>
      </c>
      <c r="B806" t="s">
        <v>48674</v>
      </c>
      <c r="C806" t="s">
        <v>47037</v>
      </c>
      <c r="D806" t="s">
        <v>47465</v>
      </c>
      <c r="E806">
        <v>497</v>
      </c>
      <c r="F806">
        <v>8</v>
      </c>
      <c r="G806">
        <v>9</v>
      </c>
      <c r="H806">
        <v>2</v>
      </c>
      <c r="I806">
        <v>0</v>
      </c>
      <c r="J806" t="s">
        <v>48675</v>
      </c>
      <c r="K806" s="146" t="s">
        <v>47050</v>
      </c>
      <c r="L806" t="s">
        <v>48676</v>
      </c>
      <c r="M806" t="s">
        <v>48681</v>
      </c>
    </row>
    <row r="807" spans="1:13" x14ac:dyDescent="0.2">
      <c r="A807">
        <v>826</v>
      </c>
      <c r="B807" t="s">
        <v>48674</v>
      </c>
      <c r="C807" t="s">
        <v>47037</v>
      </c>
      <c r="D807" t="s">
        <v>47465</v>
      </c>
      <c r="E807">
        <v>589</v>
      </c>
      <c r="F807">
        <v>8</v>
      </c>
      <c r="G807">
        <v>9</v>
      </c>
      <c r="H807">
        <v>2</v>
      </c>
      <c r="I807">
        <v>0</v>
      </c>
      <c r="J807" t="s">
        <v>48675</v>
      </c>
      <c r="K807" s="146" t="s">
        <v>47050</v>
      </c>
      <c r="L807" t="s">
        <v>48676</v>
      </c>
      <c r="M807" t="s">
        <v>48682</v>
      </c>
    </row>
    <row r="808" spans="1:13" x14ac:dyDescent="0.2">
      <c r="A808">
        <v>827</v>
      </c>
      <c r="B808" t="s">
        <v>48674</v>
      </c>
      <c r="C808" t="s">
        <v>47037</v>
      </c>
      <c r="D808" t="s">
        <v>47466</v>
      </c>
      <c r="E808">
        <v>255</v>
      </c>
      <c r="F808">
        <v>8</v>
      </c>
      <c r="G808">
        <v>9</v>
      </c>
      <c r="H808">
        <v>2</v>
      </c>
      <c r="I808">
        <v>0</v>
      </c>
      <c r="J808" t="s">
        <v>48675</v>
      </c>
      <c r="K808" s="146" t="s">
        <v>47050</v>
      </c>
      <c r="L808" t="s">
        <v>48676</v>
      </c>
      <c r="M808" t="s">
        <v>48683</v>
      </c>
    </row>
    <row r="809" spans="1:13" x14ac:dyDescent="0.2">
      <c r="A809">
        <v>828</v>
      </c>
      <c r="B809" t="s">
        <v>48674</v>
      </c>
      <c r="C809" t="s">
        <v>47037</v>
      </c>
      <c r="D809" t="s">
        <v>47833</v>
      </c>
      <c r="E809">
        <v>372</v>
      </c>
      <c r="F809">
        <v>8</v>
      </c>
      <c r="G809">
        <v>9</v>
      </c>
      <c r="H809">
        <v>2</v>
      </c>
      <c r="I809">
        <v>0</v>
      </c>
      <c r="J809" t="s">
        <v>48684</v>
      </c>
      <c r="K809" s="146" t="s">
        <v>47050</v>
      </c>
      <c r="L809" t="s">
        <v>48676</v>
      </c>
      <c r="M809" t="s">
        <v>48685</v>
      </c>
    </row>
    <row r="810" spans="1:13" x14ac:dyDescent="0.2">
      <c r="A810">
        <v>829</v>
      </c>
      <c r="B810" t="s">
        <v>48674</v>
      </c>
      <c r="C810" t="s">
        <v>47037</v>
      </c>
      <c r="D810" t="s">
        <v>47039</v>
      </c>
      <c r="E810">
        <v>510</v>
      </c>
      <c r="F810">
        <v>8</v>
      </c>
      <c r="G810">
        <v>9</v>
      </c>
      <c r="H810">
        <v>2</v>
      </c>
      <c r="I810">
        <v>0</v>
      </c>
      <c r="J810" t="s">
        <v>48675</v>
      </c>
      <c r="K810" s="146" t="s">
        <v>47050</v>
      </c>
      <c r="L810" t="s">
        <v>48676</v>
      </c>
      <c r="M810" t="s">
        <v>48686</v>
      </c>
    </row>
    <row r="811" spans="1:13" x14ac:dyDescent="0.2">
      <c r="A811">
        <v>830</v>
      </c>
      <c r="B811" t="s">
        <v>48687</v>
      </c>
      <c r="C811" t="s">
        <v>47037</v>
      </c>
      <c r="D811" t="s">
        <v>47468</v>
      </c>
      <c r="E811">
        <v>12</v>
      </c>
      <c r="F811">
        <v>9</v>
      </c>
      <c r="G811">
        <v>9</v>
      </c>
      <c r="H811">
        <v>1</v>
      </c>
      <c r="I811">
        <v>1</v>
      </c>
      <c r="J811" t="s">
        <v>48688</v>
      </c>
      <c r="K811" s="146" t="s">
        <v>47040</v>
      </c>
      <c r="L811" t="s">
        <v>48689</v>
      </c>
      <c r="M811" t="s">
        <v>47570</v>
      </c>
    </row>
    <row r="812" spans="1:13" x14ac:dyDescent="0.2">
      <c r="A812">
        <v>831</v>
      </c>
      <c r="B812" t="s">
        <v>48687</v>
      </c>
      <c r="C812" t="s">
        <v>47037</v>
      </c>
      <c r="D812" t="s">
        <v>47720</v>
      </c>
      <c r="E812">
        <v>684</v>
      </c>
      <c r="F812">
        <v>9</v>
      </c>
      <c r="G812">
        <v>9</v>
      </c>
      <c r="H812">
        <v>1</v>
      </c>
      <c r="I812">
        <v>1</v>
      </c>
      <c r="J812" t="s">
        <v>48690</v>
      </c>
      <c r="K812" s="146" t="s">
        <v>47040</v>
      </c>
      <c r="L812" t="s">
        <v>48689</v>
      </c>
      <c r="M812" t="s">
        <v>47574</v>
      </c>
    </row>
    <row r="813" spans="1:13" x14ac:dyDescent="0.2">
      <c r="A813">
        <v>832</v>
      </c>
      <c r="B813" t="s">
        <v>48687</v>
      </c>
      <c r="C813" t="s">
        <v>47037</v>
      </c>
      <c r="D813" t="s">
        <v>47467</v>
      </c>
      <c r="E813">
        <v>324</v>
      </c>
      <c r="F813">
        <v>9</v>
      </c>
      <c r="G813">
        <v>9</v>
      </c>
      <c r="H813">
        <v>1</v>
      </c>
      <c r="I813">
        <v>1</v>
      </c>
      <c r="J813" t="s">
        <v>48688</v>
      </c>
      <c r="K813" s="146" t="s">
        <v>47040</v>
      </c>
      <c r="L813" t="s">
        <v>48689</v>
      </c>
      <c r="M813" t="s">
        <v>47575</v>
      </c>
    </row>
    <row r="814" spans="1:13" x14ac:dyDescent="0.2">
      <c r="A814">
        <v>833</v>
      </c>
      <c r="B814" t="s">
        <v>48687</v>
      </c>
      <c r="C814" t="s">
        <v>47037</v>
      </c>
      <c r="D814" t="s">
        <v>47721</v>
      </c>
      <c r="E814">
        <v>111</v>
      </c>
      <c r="F814">
        <v>9</v>
      </c>
      <c r="G814">
        <v>9</v>
      </c>
      <c r="H814">
        <v>1</v>
      </c>
      <c r="I814">
        <v>1</v>
      </c>
      <c r="J814" t="s">
        <v>48688</v>
      </c>
      <c r="K814" s="146" t="s">
        <v>47040</v>
      </c>
      <c r="L814" t="s">
        <v>48689</v>
      </c>
      <c r="M814" t="s">
        <v>47568</v>
      </c>
    </row>
    <row r="815" spans="1:13" x14ac:dyDescent="0.2">
      <c r="A815">
        <v>834</v>
      </c>
      <c r="B815" t="s">
        <v>48687</v>
      </c>
      <c r="C815" t="s">
        <v>47037</v>
      </c>
      <c r="D815" t="s">
        <v>47465</v>
      </c>
      <c r="E815">
        <v>281</v>
      </c>
      <c r="F815">
        <v>9</v>
      </c>
      <c r="G815">
        <v>9</v>
      </c>
      <c r="H815">
        <v>1</v>
      </c>
      <c r="I815">
        <v>1</v>
      </c>
      <c r="J815" t="s">
        <v>48688</v>
      </c>
      <c r="K815" s="146" t="s">
        <v>47040</v>
      </c>
      <c r="L815" t="s">
        <v>48689</v>
      </c>
      <c r="M815" t="s">
        <v>48691</v>
      </c>
    </row>
    <row r="816" spans="1:13" x14ac:dyDescent="0.2">
      <c r="A816">
        <v>835</v>
      </c>
      <c r="B816" t="s">
        <v>48687</v>
      </c>
      <c r="C816" t="s">
        <v>47037</v>
      </c>
      <c r="D816" t="s">
        <v>47466</v>
      </c>
      <c r="E816">
        <v>718</v>
      </c>
      <c r="F816">
        <v>9</v>
      </c>
      <c r="G816">
        <v>9</v>
      </c>
      <c r="H816">
        <v>1</v>
      </c>
      <c r="I816">
        <v>1</v>
      </c>
      <c r="J816" t="s">
        <v>48688</v>
      </c>
      <c r="K816" s="146" t="s">
        <v>47040</v>
      </c>
      <c r="L816" t="s">
        <v>48689</v>
      </c>
      <c r="M816" t="s">
        <v>47573</v>
      </c>
    </row>
    <row r="817" spans="1:13" x14ac:dyDescent="0.2">
      <c r="A817">
        <v>836</v>
      </c>
      <c r="B817" t="s">
        <v>48687</v>
      </c>
      <c r="C817" t="s">
        <v>47037</v>
      </c>
      <c r="D817" t="s">
        <v>47833</v>
      </c>
      <c r="E817">
        <v>315</v>
      </c>
      <c r="F817">
        <v>9</v>
      </c>
      <c r="G817">
        <v>9</v>
      </c>
      <c r="H817">
        <v>1</v>
      </c>
      <c r="I817">
        <v>1</v>
      </c>
      <c r="J817" t="s">
        <v>48688</v>
      </c>
      <c r="K817" s="146" t="s">
        <v>47040</v>
      </c>
      <c r="L817" t="s">
        <v>48689</v>
      </c>
      <c r="M817" t="s">
        <v>47572</v>
      </c>
    </row>
    <row r="818" spans="1:13" x14ac:dyDescent="0.2">
      <c r="A818">
        <v>838</v>
      </c>
      <c r="B818" t="s">
        <v>48687</v>
      </c>
      <c r="C818" t="s">
        <v>47037</v>
      </c>
      <c r="D818" t="s">
        <v>47039</v>
      </c>
      <c r="E818">
        <v>120</v>
      </c>
      <c r="F818">
        <v>9</v>
      </c>
      <c r="G818">
        <v>9</v>
      </c>
      <c r="H818">
        <v>1</v>
      </c>
      <c r="I818">
        <v>1</v>
      </c>
      <c r="J818" t="s">
        <v>48688</v>
      </c>
      <c r="K818" s="146" t="s">
        <v>47040</v>
      </c>
      <c r="L818" t="s">
        <v>48689</v>
      </c>
      <c r="M818" t="s">
        <v>47569</v>
      </c>
    </row>
    <row r="819" spans="1:13" x14ac:dyDescent="0.2">
      <c r="A819">
        <v>837</v>
      </c>
      <c r="B819" t="s">
        <v>48687</v>
      </c>
      <c r="C819" t="s">
        <v>47037</v>
      </c>
      <c r="D819" t="s">
        <v>47469</v>
      </c>
      <c r="E819">
        <v>619</v>
      </c>
      <c r="F819">
        <v>9</v>
      </c>
      <c r="G819">
        <v>9</v>
      </c>
      <c r="H819">
        <v>1</v>
      </c>
      <c r="I819">
        <v>1</v>
      </c>
      <c r="M819" t="s">
        <v>47571</v>
      </c>
    </row>
    <row r="820" spans="1:13" x14ac:dyDescent="0.2">
      <c r="A820">
        <v>839</v>
      </c>
      <c r="B820" t="s">
        <v>48692</v>
      </c>
      <c r="C820" t="s">
        <v>47037</v>
      </c>
      <c r="D820" t="s">
        <v>47468</v>
      </c>
      <c r="E820">
        <v>433</v>
      </c>
      <c r="F820">
        <v>9</v>
      </c>
      <c r="G820">
        <v>9</v>
      </c>
      <c r="H820">
        <v>1</v>
      </c>
      <c r="I820">
        <v>1</v>
      </c>
      <c r="J820" t="s">
        <v>48693</v>
      </c>
      <c r="K820" s="146" t="s">
        <v>47038</v>
      </c>
      <c r="L820" t="s">
        <v>48694</v>
      </c>
      <c r="M820" t="s">
        <v>48695</v>
      </c>
    </row>
    <row r="821" spans="1:13" x14ac:dyDescent="0.2">
      <c r="A821">
        <v>840</v>
      </c>
      <c r="B821" t="s">
        <v>48692</v>
      </c>
      <c r="C821" t="s">
        <v>47037</v>
      </c>
      <c r="D821" t="s">
        <v>47720</v>
      </c>
      <c r="E821">
        <v>204</v>
      </c>
      <c r="F821">
        <v>9</v>
      </c>
      <c r="G821">
        <v>9</v>
      </c>
      <c r="H821">
        <v>1</v>
      </c>
      <c r="I821">
        <v>1</v>
      </c>
      <c r="J821" t="s">
        <v>48693</v>
      </c>
      <c r="K821" s="146" t="s">
        <v>47038</v>
      </c>
      <c r="L821" t="s">
        <v>48694</v>
      </c>
      <c r="M821" t="s">
        <v>48696</v>
      </c>
    </row>
    <row r="822" spans="1:13" x14ac:dyDescent="0.2">
      <c r="A822">
        <v>841</v>
      </c>
      <c r="B822" t="s">
        <v>48692</v>
      </c>
      <c r="C822" t="s">
        <v>47037</v>
      </c>
      <c r="D822" t="s">
        <v>47467</v>
      </c>
      <c r="E822">
        <v>141</v>
      </c>
      <c r="F822">
        <v>9</v>
      </c>
      <c r="G822">
        <v>9</v>
      </c>
      <c r="H822">
        <v>1</v>
      </c>
      <c r="I822">
        <v>1</v>
      </c>
      <c r="J822" t="s">
        <v>48693</v>
      </c>
      <c r="K822" s="146" t="s">
        <v>47038</v>
      </c>
      <c r="L822" t="s">
        <v>48694</v>
      </c>
      <c r="M822" t="s">
        <v>48697</v>
      </c>
    </row>
    <row r="823" spans="1:13" x14ac:dyDescent="0.2">
      <c r="A823">
        <v>842</v>
      </c>
      <c r="B823" t="s">
        <v>48692</v>
      </c>
      <c r="C823" t="s">
        <v>47037</v>
      </c>
      <c r="D823" t="s">
        <v>47721</v>
      </c>
      <c r="E823">
        <v>371</v>
      </c>
      <c r="F823">
        <v>9</v>
      </c>
      <c r="G823">
        <v>9</v>
      </c>
      <c r="H823">
        <v>1</v>
      </c>
      <c r="I823">
        <v>1</v>
      </c>
      <c r="J823" t="s">
        <v>48693</v>
      </c>
      <c r="K823" s="146" t="s">
        <v>47038</v>
      </c>
      <c r="L823" t="s">
        <v>48694</v>
      </c>
      <c r="M823" t="s">
        <v>48698</v>
      </c>
    </row>
    <row r="824" spans="1:13" x14ac:dyDescent="0.2">
      <c r="A824">
        <v>843</v>
      </c>
      <c r="B824" t="s">
        <v>48692</v>
      </c>
      <c r="C824" t="s">
        <v>47037</v>
      </c>
      <c r="D824" t="s">
        <v>47465</v>
      </c>
      <c r="E824">
        <v>202</v>
      </c>
      <c r="F824">
        <v>9</v>
      </c>
      <c r="G824">
        <v>9</v>
      </c>
      <c r="H824">
        <v>1</v>
      </c>
      <c r="I824">
        <v>1</v>
      </c>
      <c r="J824" t="s">
        <v>48693</v>
      </c>
      <c r="K824" s="146" t="s">
        <v>47038</v>
      </c>
      <c r="L824" t="s">
        <v>48694</v>
      </c>
      <c r="M824" t="s">
        <v>48699</v>
      </c>
    </row>
    <row r="825" spans="1:13" x14ac:dyDescent="0.2">
      <c r="A825">
        <v>844</v>
      </c>
      <c r="B825" t="s">
        <v>48692</v>
      </c>
      <c r="C825" t="s">
        <v>47037</v>
      </c>
      <c r="D825" t="s">
        <v>47466</v>
      </c>
      <c r="E825">
        <v>678</v>
      </c>
      <c r="F825">
        <v>9</v>
      </c>
      <c r="G825">
        <v>9</v>
      </c>
      <c r="H825">
        <v>1</v>
      </c>
      <c r="I825">
        <v>1</v>
      </c>
      <c r="J825" t="s">
        <v>48693</v>
      </c>
      <c r="K825" s="146" t="s">
        <v>47038</v>
      </c>
      <c r="L825" t="s">
        <v>48694</v>
      </c>
      <c r="M825" t="s">
        <v>48700</v>
      </c>
    </row>
    <row r="826" spans="1:13" x14ac:dyDescent="0.2">
      <c r="A826">
        <v>845</v>
      </c>
      <c r="B826" t="s">
        <v>48692</v>
      </c>
      <c r="C826" t="s">
        <v>47037</v>
      </c>
      <c r="D826" t="s">
        <v>47833</v>
      </c>
      <c r="E826">
        <v>459</v>
      </c>
      <c r="F826">
        <v>9</v>
      </c>
      <c r="G826">
        <v>9</v>
      </c>
      <c r="H826">
        <v>1</v>
      </c>
      <c r="I826">
        <v>1</v>
      </c>
      <c r="J826" t="s">
        <v>48693</v>
      </c>
      <c r="K826" s="146" t="s">
        <v>47038</v>
      </c>
      <c r="L826" t="s">
        <v>48694</v>
      </c>
      <c r="M826" t="s">
        <v>48701</v>
      </c>
    </row>
    <row r="827" spans="1:13" x14ac:dyDescent="0.2">
      <c r="A827">
        <v>846</v>
      </c>
      <c r="B827" t="s">
        <v>48692</v>
      </c>
      <c r="C827" t="s">
        <v>47037</v>
      </c>
      <c r="D827" t="s">
        <v>47469</v>
      </c>
      <c r="E827">
        <v>44</v>
      </c>
      <c r="F827">
        <v>9</v>
      </c>
      <c r="G827">
        <v>9</v>
      </c>
      <c r="H827">
        <v>1</v>
      </c>
      <c r="I827">
        <v>1</v>
      </c>
      <c r="J827" t="s">
        <v>48693</v>
      </c>
      <c r="K827" s="146" t="s">
        <v>47038</v>
      </c>
      <c r="L827" t="s">
        <v>48694</v>
      </c>
      <c r="M827" t="s">
        <v>48702</v>
      </c>
    </row>
    <row r="828" spans="1:13" x14ac:dyDescent="0.2">
      <c r="A828">
        <v>847</v>
      </c>
      <c r="B828" t="s">
        <v>48692</v>
      </c>
      <c r="C828" t="s">
        <v>47037</v>
      </c>
      <c r="D828" t="s">
        <v>47039</v>
      </c>
      <c r="E828">
        <v>591</v>
      </c>
      <c r="F828">
        <v>9</v>
      </c>
      <c r="G828">
        <v>9</v>
      </c>
      <c r="H828">
        <v>1</v>
      </c>
      <c r="I828">
        <v>1</v>
      </c>
      <c r="J828" t="s">
        <v>48703</v>
      </c>
      <c r="L828" t="s">
        <v>48694</v>
      </c>
      <c r="M828" t="s">
        <v>48704</v>
      </c>
    </row>
    <row r="829" spans="1:13" x14ac:dyDescent="0.2">
      <c r="A829">
        <v>848</v>
      </c>
      <c r="B829" t="s">
        <v>48705</v>
      </c>
      <c r="C829" t="s">
        <v>47037</v>
      </c>
      <c r="D829" t="s">
        <v>47468</v>
      </c>
      <c r="E829">
        <v>157</v>
      </c>
      <c r="F829">
        <v>7</v>
      </c>
      <c r="G829">
        <v>9</v>
      </c>
      <c r="H829">
        <v>2</v>
      </c>
      <c r="I829">
        <v>0</v>
      </c>
      <c r="J829" t="s">
        <v>48706</v>
      </c>
      <c r="K829" s="146" t="s">
        <v>47048</v>
      </c>
      <c r="L829" t="s">
        <v>48707</v>
      </c>
      <c r="M829" t="s">
        <v>48708</v>
      </c>
    </row>
    <row r="830" spans="1:13" x14ac:dyDescent="0.2">
      <c r="A830">
        <v>849</v>
      </c>
      <c r="B830" t="s">
        <v>48705</v>
      </c>
      <c r="C830" t="s">
        <v>47037</v>
      </c>
      <c r="D830" t="s">
        <v>47720</v>
      </c>
      <c r="E830">
        <v>342</v>
      </c>
      <c r="F830">
        <v>7</v>
      </c>
      <c r="G830">
        <v>9</v>
      </c>
      <c r="H830">
        <v>2</v>
      </c>
      <c r="I830">
        <v>0</v>
      </c>
      <c r="J830" t="s">
        <v>48706</v>
      </c>
      <c r="K830" s="146" t="s">
        <v>47048</v>
      </c>
      <c r="L830" t="s">
        <v>48707</v>
      </c>
      <c r="M830" t="s">
        <v>48709</v>
      </c>
    </row>
    <row r="831" spans="1:13" x14ac:dyDescent="0.2">
      <c r="A831">
        <v>850</v>
      </c>
      <c r="B831" t="s">
        <v>48705</v>
      </c>
      <c r="C831" t="s">
        <v>47037</v>
      </c>
      <c r="D831" t="s">
        <v>47720</v>
      </c>
      <c r="E831">
        <v>750</v>
      </c>
      <c r="F831">
        <v>7</v>
      </c>
      <c r="G831">
        <v>9</v>
      </c>
      <c r="H831">
        <v>2</v>
      </c>
      <c r="I831">
        <v>0</v>
      </c>
      <c r="J831" t="s">
        <v>48706</v>
      </c>
      <c r="K831" s="146" t="s">
        <v>47048</v>
      </c>
      <c r="L831" t="s">
        <v>48707</v>
      </c>
      <c r="M831" t="s">
        <v>47182</v>
      </c>
    </row>
    <row r="832" spans="1:13" x14ac:dyDescent="0.2">
      <c r="A832">
        <v>851</v>
      </c>
      <c r="B832" t="s">
        <v>48705</v>
      </c>
      <c r="C832" t="s">
        <v>47037</v>
      </c>
      <c r="D832" t="s">
        <v>47467</v>
      </c>
      <c r="E832">
        <v>915</v>
      </c>
      <c r="F832">
        <v>7</v>
      </c>
      <c r="G832">
        <v>9</v>
      </c>
      <c r="H832">
        <v>2</v>
      </c>
      <c r="I832">
        <v>0</v>
      </c>
      <c r="J832" t="s">
        <v>48710</v>
      </c>
      <c r="K832" s="146" t="s">
        <v>47048</v>
      </c>
      <c r="L832" t="s">
        <v>48707</v>
      </c>
      <c r="M832" t="s">
        <v>48711</v>
      </c>
    </row>
    <row r="833" spans="1:13" x14ac:dyDescent="0.2">
      <c r="A833">
        <v>852</v>
      </c>
      <c r="B833" t="s">
        <v>48705</v>
      </c>
      <c r="C833" t="s">
        <v>47037</v>
      </c>
      <c r="D833" t="s">
        <v>47467</v>
      </c>
      <c r="E833">
        <v>989</v>
      </c>
      <c r="F833">
        <v>7</v>
      </c>
      <c r="G833">
        <v>9</v>
      </c>
      <c r="H833">
        <v>2</v>
      </c>
      <c r="I833">
        <v>0</v>
      </c>
      <c r="J833" t="s">
        <v>48706</v>
      </c>
      <c r="K833" s="146" t="s">
        <v>47048</v>
      </c>
      <c r="L833" t="s">
        <v>48707</v>
      </c>
      <c r="M833" t="s">
        <v>48712</v>
      </c>
    </row>
    <row r="834" spans="1:13" x14ac:dyDescent="0.2">
      <c r="A834">
        <v>853</v>
      </c>
      <c r="B834" t="s">
        <v>48705</v>
      </c>
      <c r="C834" t="s">
        <v>47037</v>
      </c>
      <c r="D834" t="s">
        <v>47721</v>
      </c>
      <c r="E834">
        <v>244</v>
      </c>
      <c r="F834">
        <v>7</v>
      </c>
      <c r="G834">
        <v>9</v>
      </c>
      <c r="H834">
        <v>2</v>
      </c>
      <c r="I834">
        <v>0</v>
      </c>
      <c r="J834" t="s">
        <v>48706</v>
      </c>
      <c r="K834" s="146" t="s">
        <v>47048</v>
      </c>
      <c r="L834" t="s">
        <v>48707</v>
      </c>
      <c r="M834" t="s">
        <v>48713</v>
      </c>
    </row>
    <row r="835" spans="1:13" x14ac:dyDescent="0.2">
      <c r="A835">
        <v>855</v>
      </c>
      <c r="B835" t="s">
        <v>48705</v>
      </c>
      <c r="C835" t="s">
        <v>47037</v>
      </c>
      <c r="D835" t="s">
        <v>47466</v>
      </c>
      <c r="E835">
        <v>584</v>
      </c>
      <c r="F835">
        <v>7</v>
      </c>
      <c r="G835">
        <v>9</v>
      </c>
      <c r="H835">
        <v>2</v>
      </c>
      <c r="I835">
        <v>0</v>
      </c>
      <c r="J835" t="s">
        <v>48706</v>
      </c>
      <c r="K835" s="146" t="s">
        <v>47048</v>
      </c>
      <c r="L835" t="s">
        <v>48707</v>
      </c>
      <c r="M835" t="s">
        <v>48714</v>
      </c>
    </row>
    <row r="836" spans="1:13" x14ac:dyDescent="0.2">
      <c r="A836">
        <v>856</v>
      </c>
      <c r="B836" t="s">
        <v>48705</v>
      </c>
      <c r="C836" t="s">
        <v>47037</v>
      </c>
      <c r="D836" t="s">
        <v>47039</v>
      </c>
      <c r="E836">
        <v>690</v>
      </c>
      <c r="F836">
        <v>7</v>
      </c>
      <c r="G836">
        <v>9</v>
      </c>
      <c r="H836">
        <v>2</v>
      </c>
      <c r="I836">
        <v>0</v>
      </c>
      <c r="J836" t="s">
        <v>48706</v>
      </c>
      <c r="K836" s="146" t="s">
        <v>47048</v>
      </c>
      <c r="L836" t="s">
        <v>48707</v>
      </c>
      <c r="M836" t="s">
        <v>48715</v>
      </c>
    </row>
    <row r="837" spans="1:13" x14ac:dyDescent="0.2">
      <c r="A837">
        <v>854</v>
      </c>
      <c r="B837" t="s">
        <v>48705</v>
      </c>
      <c r="C837" t="s">
        <v>47037</v>
      </c>
      <c r="D837" t="s">
        <v>47465</v>
      </c>
      <c r="E837">
        <v>268</v>
      </c>
      <c r="F837">
        <v>7</v>
      </c>
      <c r="G837">
        <v>9</v>
      </c>
      <c r="H837">
        <v>2</v>
      </c>
      <c r="I837">
        <v>0</v>
      </c>
      <c r="M837" t="s">
        <v>48716</v>
      </c>
    </row>
    <row r="838" spans="1:13" x14ac:dyDescent="0.2">
      <c r="A838">
        <v>857</v>
      </c>
      <c r="B838" t="s">
        <v>48717</v>
      </c>
      <c r="C838" t="s">
        <v>47037</v>
      </c>
      <c r="D838" t="s">
        <v>47468</v>
      </c>
      <c r="E838">
        <v>373</v>
      </c>
      <c r="F838">
        <v>8</v>
      </c>
      <c r="G838">
        <v>9</v>
      </c>
      <c r="H838">
        <v>2</v>
      </c>
      <c r="I838">
        <v>0</v>
      </c>
      <c r="J838" t="s">
        <v>48718</v>
      </c>
      <c r="K838" s="146" t="s">
        <v>47050</v>
      </c>
      <c r="L838" t="s">
        <v>48719</v>
      </c>
      <c r="M838" t="s">
        <v>48720</v>
      </c>
    </row>
    <row r="839" spans="1:13" x14ac:dyDescent="0.2">
      <c r="A839">
        <v>858</v>
      </c>
      <c r="B839" t="s">
        <v>48717</v>
      </c>
      <c r="C839" t="s">
        <v>47037</v>
      </c>
      <c r="D839" t="s">
        <v>47720</v>
      </c>
      <c r="E839">
        <v>132</v>
      </c>
      <c r="F839">
        <v>8</v>
      </c>
      <c r="G839">
        <v>9</v>
      </c>
      <c r="H839">
        <v>2</v>
      </c>
      <c r="I839">
        <v>0</v>
      </c>
      <c r="J839" t="s">
        <v>48718</v>
      </c>
      <c r="K839" s="146" t="s">
        <v>47050</v>
      </c>
      <c r="L839" t="s">
        <v>48719</v>
      </c>
      <c r="M839" t="e">
        <f>-------------MATTYFFYDLETSGLNPRDDRIMQFAGIRTDADFNIIGEPYNLLVALNDDTLPSPSALMVTGITPQKTVSDGYTESQFAKIFIEEICSPDTILLGYNNIRFDDEFIRALLWRNFYDPYEWSYKDNRSRWDMLDVVRLTRALRPENIKWP-TVNGV-----AVNKLELISKINNLEHTKAHDALSDVEALIAVTKLIAKTNNRLFNYLLKMRNKKEIMNLVN-----VKNPKPFVYASGRYDAEYNKTTVAYPIAMADYDNM-FVYDLRYNPENWINKSND-------EIIEILQTPFLERD-KQYTHIPVKKIQPNRAPAVAPIGVLE----------------QNDGWNKIKIELNDVENNIKILKQNPDFIDRIAKILLKRPDFTPQADAESKLYDGFINNQDKLRSEVVRNLDQNQIKQYNPEFEDSRLKQIYPRYKARNYPNALSSDERIEYDEYRKNRLNRQLPGFLKDLTEQSKITNLSSDQ-------KYVLEELNLWMESILPDSDI</f>
        <v>#NAME?</v>
      </c>
    </row>
    <row r="840" spans="1:13" x14ac:dyDescent="0.2">
      <c r="A840">
        <v>859</v>
      </c>
      <c r="B840" t="s">
        <v>48717</v>
      </c>
      <c r="C840" t="s">
        <v>47037</v>
      </c>
      <c r="D840" t="s">
        <v>47467</v>
      </c>
      <c r="E840">
        <v>732</v>
      </c>
      <c r="F840">
        <v>8</v>
      </c>
      <c r="G840">
        <v>9</v>
      </c>
      <c r="H840">
        <v>2</v>
      </c>
      <c r="I840">
        <v>0</v>
      </c>
      <c r="J840" t="s">
        <v>48718</v>
      </c>
      <c r="K840" s="146" t="s">
        <v>47050</v>
      </c>
      <c r="L840" t="s">
        <v>48719</v>
      </c>
      <c r="M840" t="s">
        <v>48721</v>
      </c>
    </row>
    <row r="841" spans="1:13" x14ac:dyDescent="0.2">
      <c r="A841">
        <v>860</v>
      </c>
      <c r="B841" t="s">
        <v>48717</v>
      </c>
      <c r="C841" t="s">
        <v>47037</v>
      </c>
      <c r="D841" t="s">
        <v>47467</v>
      </c>
      <c r="E841">
        <v>636</v>
      </c>
      <c r="F841">
        <v>8</v>
      </c>
      <c r="G841">
        <v>9</v>
      </c>
      <c r="H841">
        <v>2</v>
      </c>
      <c r="I841">
        <v>0</v>
      </c>
      <c r="J841" t="s">
        <v>48718</v>
      </c>
      <c r="K841" s="146" t="s">
        <v>47050</v>
      </c>
      <c r="L841" t="s">
        <v>48719</v>
      </c>
      <c r="M841" t="s">
        <v>48722</v>
      </c>
    </row>
    <row r="842" spans="1:13" x14ac:dyDescent="0.2">
      <c r="A842">
        <v>861</v>
      </c>
      <c r="B842" t="s">
        <v>48717</v>
      </c>
      <c r="C842" t="s">
        <v>47037</v>
      </c>
      <c r="D842" t="s">
        <v>47465</v>
      </c>
      <c r="E842">
        <v>494</v>
      </c>
      <c r="F842">
        <v>8</v>
      </c>
      <c r="G842">
        <v>9</v>
      </c>
      <c r="H842">
        <v>2</v>
      </c>
      <c r="I842">
        <v>0</v>
      </c>
      <c r="J842" t="s">
        <v>48718</v>
      </c>
      <c r="K842" s="146" t="s">
        <v>47050</v>
      </c>
      <c r="L842" t="s">
        <v>48719</v>
      </c>
      <c r="M842" t="s">
        <v>48723</v>
      </c>
    </row>
    <row r="843" spans="1:13" x14ac:dyDescent="0.2">
      <c r="A843">
        <v>862</v>
      </c>
      <c r="B843" t="s">
        <v>48717</v>
      </c>
      <c r="C843" t="s">
        <v>47037</v>
      </c>
      <c r="D843" t="s">
        <v>47466</v>
      </c>
      <c r="E843">
        <v>259</v>
      </c>
      <c r="F843">
        <v>8</v>
      </c>
      <c r="G843">
        <v>9</v>
      </c>
      <c r="H843">
        <v>2</v>
      </c>
      <c r="I843">
        <v>0</v>
      </c>
      <c r="J843" t="s">
        <v>48718</v>
      </c>
      <c r="K843" s="146" t="s">
        <v>47050</v>
      </c>
      <c r="L843" t="s">
        <v>48719</v>
      </c>
      <c r="M843" t="e">
        <f>-------------MAQTFFFYDLETSGLNPRQDRIMQFAGQRTDMDLQPIGEPYNILVTLNDDTLPSPDALMVTGITPQKTVEEGYTEAQFARMLSEEIFTTDTIAVGFNNIRFDDEFIRHLFWRNFYDPYEWTWRDGRSRWDLLDVVRLTRALRPEGIEWPIDDKGE-----PSNRLELITKANGIEHENAHDALADVTALIAVTKLIKQNQPQMYDYLLKMRDKKLVQKLVN-----VDDKKPFVYASGRYDKEFAKTTVAFPLTTSRNGGV-IVYDLRYDPTPFVDLSVE-------ELSAKIFATWEERQAEDFVKLPVKELQYNRCPAVSPLGVLT----------------QGDGWEKISLDAETVQKHQDILLSHPDFAERLRSIFENKPEFKKMTDPEAQLYDGFLDNSDRVRVEAVRNADERELADFHPDFQDERLSPLLLHYKARSFPNLLSEDELQQWEEWRNEHLQAQLPQFMKSLQRLAP-SATD-EQ-------QFILQELQLWLESVLPSVDA</f>
        <v>#NAME?</v>
      </c>
    </row>
    <row r="844" spans="1:13" x14ac:dyDescent="0.2">
      <c r="A844">
        <v>863</v>
      </c>
      <c r="B844" t="s">
        <v>48717</v>
      </c>
      <c r="C844" t="s">
        <v>47037</v>
      </c>
      <c r="D844" t="s">
        <v>47833</v>
      </c>
      <c r="E844">
        <v>370</v>
      </c>
      <c r="F844">
        <v>8</v>
      </c>
      <c r="G844">
        <v>9</v>
      </c>
      <c r="H844">
        <v>2</v>
      </c>
      <c r="I844">
        <v>0</v>
      </c>
      <c r="J844" t="s">
        <v>48718</v>
      </c>
      <c r="K844" s="146" t="s">
        <v>47050</v>
      </c>
      <c r="L844" t="s">
        <v>48719</v>
      </c>
      <c r="M844" t="e">
        <f>-------------MAQTFFFYDLETSGLNPRQDRIMQFAGQRTDMNLEPIGEPYNLLVTLNDDTLPSPDALMVTGITPQKTVEEGYTEAQFARMLSEEIFTPDTIAVGFNNIRFDDEFIRHLLWRNFHDPYEWSWKDGRSRWDLLDMVRLTRALRPEGIKWPLDTKGE-----PSNRLELITSANGIAHENAHDALADVTALIAVTKLIKQKQPQLYDYLLKMRDKKLVQQLVN-----VDDKKPFVYASGRYDKEFAKTTVAFPLTTSRNGGA-VVYDLRYDPTPFVGLSQE-------ELVKKIFASWEERQAEDFVKLPVKELQYNRCPAVAPLGVLE----------------QGDGWQKVSLDLKTVQKHQNILLDHPDFAEKLRTIFENKPAFKKLPDPEAQLYDGFLNDRDRLRVEVVHNADERELADFHPEFQDERLAPLLLHYKARNFPRSLSEDDLAQWEAWRAQHLQVQLPQFMASLQCLAP-SATD-EQ-------QFILQELQLWAEAVLP-SDN</f>
        <v>#NAME?</v>
      </c>
    </row>
    <row r="845" spans="1:13" x14ac:dyDescent="0.2">
      <c r="A845">
        <v>864</v>
      </c>
      <c r="B845" t="s">
        <v>48717</v>
      </c>
      <c r="C845" t="s">
        <v>47037</v>
      </c>
      <c r="D845" t="s">
        <v>47469</v>
      </c>
      <c r="E845">
        <v>458</v>
      </c>
      <c r="F845">
        <v>8</v>
      </c>
      <c r="G845">
        <v>9</v>
      </c>
      <c r="H845">
        <v>2</v>
      </c>
      <c r="I845">
        <v>0</v>
      </c>
      <c r="J845" t="s">
        <v>48718</v>
      </c>
      <c r="K845" s="146" t="s">
        <v>47050</v>
      </c>
      <c r="L845" t="s">
        <v>48719</v>
      </c>
      <c r="M845" t="e">
        <f>--------------MRTFFFYDLETSGFSARYDRIMQFAGQRTNDELELIGQPVNLLVKLTDDILPSPGAVLTTHITPQMTVADGISEADFCRYFLEQVATPDTTILGYNSTRFDDEFIRHTLWRNFHDPYQWAWAEGRDRWDLLDVTRLVRALRPDGINWPTKRVAETDQLITTVNLVDMAKCNGFENDNAHDALADVKALISLARLLRQSQPTMWRYLLDHHDKHSVLNIIT-----PGQPKPFVYASGRYSSSYQKTTVATVIAEGRTPNSYLVWDLRYDPVDFTSLSEA-------EILSNLTADRATRRQDDFVPIPIKELSINKCPAVAPLGVLD-----------------AASETRISLSQTEAMKHYHQLNSQAGLIKRLTRAWCKRPVFPPASDVEGKLYDGFTPKSDQTKIRLVAAADSTGLADLHPNFTDERLDELLFRYKARQYPTSLSESEEERWRKFRRAKLERELPAYLSELSKLANGPAAD----------QFILEELQLWAESIAP-VDY</f>
        <v>#NAME?</v>
      </c>
    </row>
    <row r="846" spans="1:13" x14ac:dyDescent="0.2">
      <c r="A846">
        <v>865</v>
      </c>
      <c r="B846" t="s">
        <v>48717</v>
      </c>
      <c r="C846" t="s">
        <v>47037</v>
      </c>
      <c r="D846" t="s">
        <v>47039</v>
      </c>
      <c r="E846">
        <v>512</v>
      </c>
      <c r="F846">
        <v>8</v>
      </c>
      <c r="G846">
        <v>9</v>
      </c>
      <c r="H846">
        <v>2</v>
      </c>
      <c r="I846">
        <v>0</v>
      </c>
      <c r="J846" t="s">
        <v>48718</v>
      </c>
      <c r="K846" s="146" t="s">
        <v>47050</v>
      </c>
      <c r="L846" t="s">
        <v>48719</v>
      </c>
      <c r="M846" t="e">
        <f>-------------MAQTFFFYDLETSGLNPRQDRIMQFAGQRTDMNLEPIGEPYNLLVTLNDDTLPSPDALMVTGITPQKTVEEGYSEAQFARMLSEEIFTPDTIAVGFNNIRFDDEFIRHLLWRNFHDPYEWSWKDGRSRWDLLDAVRLTRALRPEGIKWPLDDKGE-----PSNRLELITSANGIAHENAHDALADVTALIAVTKLIKQKQPQLYDYLLKMRDKKVVQQLVN-----VDDKKPFVYASGRYDKEFAKTTVAFPMTTSRNGGV-VVYDLRYDPTPFVELSTE-------ELSKKIFASWEERQAEDFVKLPVKELQYNRCPAVAPLGVLE----------------QGDGWQKISLDLKTVQKHQNILLNHPDFAEKLRTIFENKPAFKKLPDPEAQLYDGFLNDRDRIRVEAVRNADERELADFHPEFQDERLAPLLLHYKARNFPRSLSEDDLAQWEIWRAQYLQAQLPGFMASLQRLAP-TAAD-KQ-------QFILQELQLWAESVLPVVDS</f>
        <v>#NAME?</v>
      </c>
    </row>
    <row r="847" spans="1:13" x14ac:dyDescent="0.2">
      <c r="A847">
        <v>866</v>
      </c>
      <c r="B847" t="s">
        <v>48724</v>
      </c>
      <c r="C847" t="s">
        <v>47037</v>
      </c>
      <c r="D847" t="s">
        <v>47468</v>
      </c>
      <c r="E847">
        <v>20</v>
      </c>
      <c r="F847">
        <v>9</v>
      </c>
      <c r="G847">
        <v>9</v>
      </c>
      <c r="H847">
        <v>1</v>
      </c>
      <c r="I847">
        <v>1</v>
      </c>
      <c r="J847" t="s">
        <v>48725</v>
      </c>
      <c r="K847" s="146" t="s">
        <v>47050</v>
      </c>
      <c r="L847" t="s">
        <v>48038</v>
      </c>
      <c r="M847" t="s">
        <v>48726</v>
      </c>
    </row>
    <row r="848" spans="1:13" x14ac:dyDescent="0.2">
      <c r="A848">
        <v>867</v>
      </c>
      <c r="B848" t="s">
        <v>48724</v>
      </c>
      <c r="C848" t="s">
        <v>47037</v>
      </c>
      <c r="D848" t="s">
        <v>47720</v>
      </c>
      <c r="E848">
        <v>673</v>
      </c>
      <c r="F848">
        <v>9</v>
      </c>
      <c r="G848">
        <v>9</v>
      </c>
      <c r="H848">
        <v>1</v>
      </c>
      <c r="I848">
        <v>1</v>
      </c>
      <c r="J848" t="s">
        <v>48725</v>
      </c>
      <c r="K848" s="146" t="s">
        <v>47050</v>
      </c>
      <c r="L848" t="s">
        <v>48038</v>
      </c>
      <c r="M848" t="s">
        <v>48727</v>
      </c>
    </row>
    <row r="849" spans="1:13" x14ac:dyDescent="0.2">
      <c r="A849">
        <v>868</v>
      </c>
      <c r="B849" t="s">
        <v>48724</v>
      </c>
      <c r="C849" t="s">
        <v>47037</v>
      </c>
      <c r="D849" t="s">
        <v>47467</v>
      </c>
      <c r="E849">
        <v>681</v>
      </c>
      <c r="F849">
        <v>9</v>
      </c>
      <c r="G849">
        <v>9</v>
      </c>
      <c r="H849">
        <v>1</v>
      </c>
      <c r="I849">
        <v>1</v>
      </c>
      <c r="J849" t="s">
        <v>48728</v>
      </c>
      <c r="K849" s="146" t="s">
        <v>47050</v>
      </c>
      <c r="L849" t="s">
        <v>48038</v>
      </c>
      <c r="M849" t="s">
        <v>48729</v>
      </c>
    </row>
    <row r="850" spans="1:13" x14ac:dyDescent="0.2">
      <c r="A850">
        <v>869</v>
      </c>
      <c r="B850" t="s">
        <v>48724</v>
      </c>
      <c r="C850" t="s">
        <v>47037</v>
      </c>
      <c r="D850" t="s">
        <v>47721</v>
      </c>
      <c r="E850">
        <v>133</v>
      </c>
      <c r="F850">
        <v>9</v>
      </c>
      <c r="G850">
        <v>9</v>
      </c>
      <c r="H850">
        <v>1</v>
      </c>
      <c r="I850">
        <v>1</v>
      </c>
      <c r="J850" t="s">
        <v>48725</v>
      </c>
      <c r="K850" s="146" t="s">
        <v>47050</v>
      </c>
      <c r="L850" t="s">
        <v>48038</v>
      </c>
      <c r="M850" t="s">
        <v>48730</v>
      </c>
    </row>
    <row r="851" spans="1:13" x14ac:dyDescent="0.2">
      <c r="A851">
        <v>870</v>
      </c>
      <c r="B851" t="s">
        <v>48724</v>
      </c>
      <c r="C851" t="s">
        <v>47037</v>
      </c>
      <c r="D851" t="s">
        <v>47465</v>
      </c>
      <c r="E851">
        <v>270</v>
      </c>
      <c r="F851">
        <v>9</v>
      </c>
      <c r="G851">
        <v>9</v>
      </c>
      <c r="H851">
        <v>1</v>
      </c>
      <c r="I851">
        <v>1</v>
      </c>
      <c r="J851" t="s">
        <v>48728</v>
      </c>
      <c r="K851" s="146" t="s">
        <v>47050</v>
      </c>
      <c r="L851" t="s">
        <v>48038</v>
      </c>
      <c r="M851" t="s">
        <v>48731</v>
      </c>
    </row>
    <row r="852" spans="1:13" x14ac:dyDescent="0.2">
      <c r="A852">
        <v>871</v>
      </c>
      <c r="B852" t="s">
        <v>48724</v>
      </c>
      <c r="C852" t="s">
        <v>47037</v>
      </c>
      <c r="D852" t="s">
        <v>47466</v>
      </c>
      <c r="E852">
        <v>713</v>
      </c>
      <c r="F852">
        <v>9</v>
      </c>
      <c r="G852">
        <v>9</v>
      </c>
      <c r="H852">
        <v>1</v>
      </c>
      <c r="I852">
        <v>1</v>
      </c>
      <c r="J852" t="s">
        <v>48728</v>
      </c>
      <c r="K852" s="146" t="s">
        <v>47050</v>
      </c>
      <c r="L852" t="s">
        <v>48038</v>
      </c>
      <c r="M852" t="s">
        <v>48732</v>
      </c>
    </row>
    <row r="853" spans="1:13" x14ac:dyDescent="0.2">
      <c r="A853">
        <v>872</v>
      </c>
      <c r="B853" t="s">
        <v>48724</v>
      </c>
      <c r="C853" t="s">
        <v>47037</v>
      </c>
      <c r="D853" t="s">
        <v>47833</v>
      </c>
      <c r="E853">
        <v>158</v>
      </c>
      <c r="F853">
        <v>9</v>
      </c>
      <c r="G853">
        <v>9</v>
      </c>
      <c r="H853">
        <v>1</v>
      </c>
      <c r="I853">
        <v>1</v>
      </c>
      <c r="J853" t="s">
        <v>48728</v>
      </c>
      <c r="K853" s="146" t="s">
        <v>47050</v>
      </c>
      <c r="L853" t="s">
        <v>48038</v>
      </c>
      <c r="M853" t="s">
        <v>48733</v>
      </c>
    </row>
    <row r="854" spans="1:13" x14ac:dyDescent="0.2">
      <c r="A854">
        <v>873</v>
      </c>
      <c r="B854" t="s">
        <v>48724</v>
      </c>
      <c r="C854" t="s">
        <v>47037</v>
      </c>
      <c r="D854" t="s">
        <v>47469</v>
      </c>
      <c r="E854">
        <v>186</v>
      </c>
      <c r="F854">
        <v>9</v>
      </c>
      <c r="G854">
        <v>9</v>
      </c>
      <c r="H854">
        <v>1</v>
      </c>
      <c r="I854">
        <v>1</v>
      </c>
      <c r="J854" t="s">
        <v>48725</v>
      </c>
      <c r="K854" s="146" t="s">
        <v>47050</v>
      </c>
      <c r="L854" t="s">
        <v>48038</v>
      </c>
      <c r="M854" t="s">
        <v>48734</v>
      </c>
    </row>
    <row r="855" spans="1:13" x14ac:dyDescent="0.2">
      <c r="A855">
        <v>874</v>
      </c>
      <c r="B855" t="s">
        <v>48724</v>
      </c>
      <c r="C855" t="s">
        <v>47037</v>
      </c>
      <c r="D855" t="s">
        <v>47039</v>
      </c>
      <c r="E855">
        <v>110</v>
      </c>
      <c r="F855">
        <v>9</v>
      </c>
      <c r="G855">
        <v>9</v>
      </c>
      <c r="H855">
        <v>1</v>
      </c>
      <c r="I855">
        <v>1</v>
      </c>
      <c r="J855" t="s">
        <v>48728</v>
      </c>
      <c r="K855" s="146" t="s">
        <v>47050</v>
      </c>
      <c r="L855" t="s">
        <v>48038</v>
      </c>
      <c r="M855" t="s">
        <v>48735</v>
      </c>
    </row>
    <row r="856" spans="1:13" x14ac:dyDescent="0.2">
      <c r="A856">
        <v>875</v>
      </c>
      <c r="B856" t="s">
        <v>48736</v>
      </c>
      <c r="C856" t="s">
        <v>47037</v>
      </c>
      <c r="D856" t="s">
        <v>47468</v>
      </c>
      <c r="E856">
        <v>398</v>
      </c>
      <c r="F856">
        <v>9</v>
      </c>
      <c r="G856">
        <v>9</v>
      </c>
      <c r="H856">
        <v>1</v>
      </c>
      <c r="I856">
        <v>1</v>
      </c>
      <c r="J856" t="s">
        <v>48737</v>
      </c>
      <c r="K856" s="146" t="s">
        <v>47047</v>
      </c>
      <c r="L856" t="s">
        <v>48738</v>
      </c>
      <c r="M856" t="s">
        <v>48739</v>
      </c>
    </row>
    <row r="857" spans="1:13" x14ac:dyDescent="0.2">
      <c r="A857">
        <v>876</v>
      </c>
      <c r="B857" t="s">
        <v>48736</v>
      </c>
      <c r="C857" t="s">
        <v>47037</v>
      </c>
      <c r="D857" t="s">
        <v>47720</v>
      </c>
      <c r="E857">
        <v>153</v>
      </c>
      <c r="F857">
        <v>9</v>
      </c>
      <c r="G857">
        <v>9</v>
      </c>
      <c r="H857">
        <v>1</v>
      </c>
      <c r="I857">
        <v>1</v>
      </c>
      <c r="J857" t="s">
        <v>48740</v>
      </c>
      <c r="K857" s="146" t="s">
        <v>47047</v>
      </c>
      <c r="L857" t="s">
        <v>48738</v>
      </c>
      <c r="M857" t="s">
        <v>48741</v>
      </c>
    </row>
    <row r="858" spans="1:13" x14ac:dyDescent="0.2">
      <c r="A858">
        <v>877</v>
      </c>
      <c r="B858" t="s">
        <v>48736</v>
      </c>
      <c r="C858" t="s">
        <v>47037</v>
      </c>
      <c r="D858" t="s">
        <v>47467</v>
      </c>
      <c r="E858">
        <v>129</v>
      </c>
      <c r="F858">
        <v>9</v>
      </c>
      <c r="G858">
        <v>9</v>
      </c>
      <c r="H858">
        <v>1</v>
      </c>
      <c r="I858">
        <v>1</v>
      </c>
      <c r="J858" t="s">
        <v>48742</v>
      </c>
      <c r="K858" s="146" t="s">
        <v>47047</v>
      </c>
      <c r="L858" t="s">
        <v>48738</v>
      </c>
      <c r="M858" t="s">
        <v>48743</v>
      </c>
    </row>
    <row r="859" spans="1:13" x14ac:dyDescent="0.2">
      <c r="A859">
        <v>878</v>
      </c>
      <c r="B859" t="s">
        <v>48736</v>
      </c>
      <c r="C859" t="s">
        <v>47037</v>
      </c>
      <c r="D859" t="s">
        <v>47721</v>
      </c>
      <c r="E859">
        <v>39</v>
      </c>
      <c r="F859">
        <v>9</v>
      </c>
      <c r="G859">
        <v>9</v>
      </c>
      <c r="H859">
        <v>1</v>
      </c>
      <c r="I859">
        <v>1</v>
      </c>
      <c r="J859" t="s">
        <v>48744</v>
      </c>
      <c r="K859" s="146" t="s">
        <v>47047</v>
      </c>
      <c r="L859" t="s">
        <v>48738</v>
      </c>
      <c r="M859" t="e">
        <f>-MARKKLIVGNWKMHFNVPDSSMYAHKLSELIKVYRDVEVVVAPTMLAVQTLSLQV--NYRQIKLAAQNFYHKDSGSYTGEVSANMLRGMVNYGIVGHFERRNIFMESDKEVRKKVEAAIRNHIKPIICVGETLQERMDNETKAVLHDQVYSSLVDVTKEDLKNIVIAYEPVWAIGTGEH---ASAEDVKRSVRIIRSLIRTLFGQEAASDVRILYGGSVNLSNADVYLNVDNVDGLLIGGASLDAYQFSGIVEKAHFMQLEETKRRIDERL</f>
        <v>#NAME?</v>
      </c>
    </row>
    <row r="860" spans="1:13" x14ac:dyDescent="0.2">
      <c r="A860">
        <v>879</v>
      </c>
      <c r="B860" t="s">
        <v>48736</v>
      </c>
      <c r="C860" t="s">
        <v>47037</v>
      </c>
      <c r="D860" t="s">
        <v>47465</v>
      </c>
      <c r="E860">
        <v>289</v>
      </c>
      <c r="F860">
        <v>9</v>
      </c>
      <c r="G860">
        <v>9</v>
      </c>
      <c r="H860">
        <v>1</v>
      </c>
      <c r="I860">
        <v>1</v>
      </c>
      <c r="J860" t="s">
        <v>48745</v>
      </c>
      <c r="K860" s="146" t="s">
        <v>47047</v>
      </c>
      <c r="L860" t="s">
        <v>48738</v>
      </c>
      <c r="M860" t="s">
        <v>48746</v>
      </c>
    </row>
    <row r="861" spans="1:13" x14ac:dyDescent="0.2">
      <c r="A861">
        <v>880</v>
      </c>
      <c r="B861" t="s">
        <v>48736</v>
      </c>
      <c r="C861" t="s">
        <v>47037</v>
      </c>
      <c r="D861" t="s">
        <v>47466</v>
      </c>
      <c r="E861">
        <v>280</v>
      </c>
      <c r="F861">
        <v>9</v>
      </c>
      <c r="G861">
        <v>9</v>
      </c>
      <c r="H861">
        <v>1</v>
      </c>
      <c r="I861">
        <v>1</v>
      </c>
      <c r="J861" t="s">
        <v>48740</v>
      </c>
      <c r="K861" s="146" t="s">
        <v>47047</v>
      </c>
      <c r="L861" t="s">
        <v>48738</v>
      </c>
      <c r="M861" t="s">
        <v>48747</v>
      </c>
    </row>
    <row r="862" spans="1:13" x14ac:dyDescent="0.2">
      <c r="A862">
        <v>881</v>
      </c>
      <c r="B862" t="s">
        <v>48736</v>
      </c>
      <c r="C862" t="s">
        <v>47037</v>
      </c>
      <c r="D862" t="s">
        <v>47833</v>
      </c>
      <c r="E862">
        <v>549</v>
      </c>
      <c r="F862">
        <v>9</v>
      </c>
      <c r="G862">
        <v>9</v>
      </c>
      <c r="H862">
        <v>1</v>
      </c>
      <c r="I862">
        <v>1</v>
      </c>
      <c r="J862" t="s">
        <v>48744</v>
      </c>
      <c r="K862" s="146" t="s">
        <v>47047</v>
      </c>
      <c r="L862" t="s">
        <v>48738</v>
      </c>
      <c r="M862" t="s">
        <v>48748</v>
      </c>
    </row>
    <row r="863" spans="1:13" x14ac:dyDescent="0.2">
      <c r="A863">
        <v>882</v>
      </c>
      <c r="B863" t="s">
        <v>48736</v>
      </c>
      <c r="C863" t="s">
        <v>47037</v>
      </c>
      <c r="D863" t="s">
        <v>47469</v>
      </c>
      <c r="E863">
        <v>657</v>
      </c>
      <c r="F863">
        <v>9</v>
      </c>
      <c r="G863">
        <v>9</v>
      </c>
      <c r="H863">
        <v>1</v>
      </c>
      <c r="I863">
        <v>1</v>
      </c>
      <c r="J863" t="s">
        <v>48740</v>
      </c>
      <c r="K863" s="146" t="s">
        <v>47047</v>
      </c>
      <c r="L863" t="s">
        <v>48738</v>
      </c>
      <c r="M863" t="s">
        <v>48749</v>
      </c>
    </row>
    <row r="864" spans="1:13" x14ac:dyDescent="0.2">
      <c r="A864">
        <v>883</v>
      </c>
      <c r="B864" t="s">
        <v>48736</v>
      </c>
      <c r="C864" t="s">
        <v>47037</v>
      </c>
      <c r="D864" t="s">
        <v>47039</v>
      </c>
      <c r="E864">
        <v>536</v>
      </c>
      <c r="F864">
        <v>9</v>
      </c>
      <c r="G864">
        <v>9</v>
      </c>
      <c r="H864">
        <v>1</v>
      </c>
      <c r="I864">
        <v>1</v>
      </c>
      <c r="J864" t="s">
        <v>48740</v>
      </c>
      <c r="K864" s="146" t="s">
        <v>47047</v>
      </c>
      <c r="L864" t="s">
        <v>48738</v>
      </c>
      <c r="M864" t="s">
        <v>48750</v>
      </c>
    </row>
    <row r="865" spans="1:13" x14ac:dyDescent="0.2">
      <c r="A865">
        <v>884</v>
      </c>
      <c r="B865" t="s">
        <v>48751</v>
      </c>
      <c r="C865" t="s">
        <v>47037</v>
      </c>
      <c r="D865" t="s">
        <v>47468</v>
      </c>
      <c r="E865">
        <v>439</v>
      </c>
      <c r="F865">
        <v>9</v>
      </c>
      <c r="G865">
        <v>9</v>
      </c>
      <c r="H865">
        <v>1</v>
      </c>
      <c r="I865">
        <v>1</v>
      </c>
      <c r="J865" t="s">
        <v>48752</v>
      </c>
      <c r="K865" s="146" t="s">
        <v>47084</v>
      </c>
      <c r="L865" t="s">
        <v>48753</v>
      </c>
      <c r="M865" t="s">
        <v>48754</v>
      </c>
    </row>
    <row r="866" spans="1:13" x14ac:dyDescent="0.2">
      <c r="A866">
        <v>885</v>
      </c>
      <c r="B866" t="s">
        <v>48751</v>
      </c>
      <c r="C866" t="s">
        <v>47037</v>
      </c>
      <c r="D866" t="s">
        <v>47720</v>
      </c>
      <c r="E866">
        <v>207</v>
      </c>
      <c r="F866">
        <v>9</v>
      </c>
      <c r="G866">
        <v>9</v>
      </c>
      <c r="H866">
        <v>1</v>
      </c>
      <c r="I866">
        <v>1</v>
      </c>
      <c r="J866" t="s">
        <v>48755</v>
      </c>
      <c r="K866" s="146" t="s">
        <v>47084</v>
      </c>
      <c r="L866" t="s">
        <v>48753</v>
      </c>
      <c r="M866" t="s">
        <v>48756</v>
      </c>
    </row>
    <row r="867" spans="1:13" x14ac:dyDescent="0.2">
      <c r="A867">
        <v>886</v>
      </c>
      <c r="B867" t="s">
        <v>48751</v>
      </c>
      <c r="C867" t="s">
        <v>47037</v>
      </c>
      <c r="D867" t="s">
        <v>47467</v>
      </c>
      <c r="E867">
        <v>143</v>
      </c>
      <c r="F867">
        <v>9</v>
      </c>
      <c r="G867">
        <v>9</v>
      </c>
      <c r="H867">
        <v>1</v>
      </c>
      <c r="I867">
        <v>1</v>
      </c>
      <c r="J867" t="s">
        <v>48752</v>
      </c>
      <c r="K867" s="146" t="s">
        <v>47084</v>
      </c>
      <c r="L867" t="s">
        <v>48753</v>
      </c>
      <c r="M867" t="s">
        <v>48757</v>
      </c>
    </row>
    <row r="868" spans="1:13" x14ac:dyDescent="0.2">
      <c r="A868">
        <v>887</v>
      </c>
      <c r="B868" t="s">
        <v>48751</v>
      </c>
      <c r="C868" t="s">
        <v>47037</v>
      </c>
      <c r="D868" t="s">
        <v>47721</v>
      </c>
      <c r="E868">
        <v>373</v>
      </c>
      <c r="F868">
        <v>9</v>
      </c>
      <c r="G868">
        <v>9</v>
      </c>
      <c r="H868">
        <v>1</v>
      </c>
      <c r="I868">
        <v>1</v>
      </c>
      <c r="J868" t="s">
        <v>48755</v>
      </c>
      <c r="K868" s="146" t="s">
        <v>47084</v>
      </c>
      <c r="L868" t="s">
        <v>48753</v>
      </c>
      <c r="M868" t="e">
        <f>-----MITERQSAILCSIIEQYAEIASPVGSVMLAKLFDVSSATIRSEMAKLEDMGYIFHPHTSAGRIPTDKGYRFYVNTLAE-----------------------------------------------------KRAD-EIVR-KD----RGVKAIET-IASSDDSFMRAIKATADSLAELTGNLSLATIGDHLYVSGVSNLFNQPEFYDRENV-LAIARLIDNLEPWLKEANPSMPLNVFIGTENPIGKSSDASLIIAKFSSPYSDRSYIGVLGSTRQDYLKVLRLVGHAGQALEKTF-KRPRIGG</f>
        <v>#NAME?</v>
      </c>
    </row>
    <row r="869" spans="1:13" x14ac:dyDescent="0.2">
      <c r="A869">
        <v>888</v>
      </c>
      <c r="B869" t="s">
        <v>48751</v>
      </c>
      <c r="C869" t="s">
        <v>47037</v>
      </c>
      <c r="D869" t="s">
        <v>47465</v>
      </c>
      <c r="E869">
        <v>300</v>
      </c>
      <c r="F869">
        <v>9</v>
      </c>
      <c r="G869">
        <v>9</v>
      </c>
      <c r="H869">
        <v>1</v>
      </c>
      <c r="I869">
        <v>1</v>
      </c>
      <c r="J869" t="s">
        <v>48755</v>
      </c>
      <c r="K869" s="146" t="s">
        <v>47084</v>
      </c>
      <c r="L869" t="s">
        <v>48753</v>
      </c>
      <c r="M869" t="s">
        <v>48758</v>
      </c>
    </row>
    <row r="870" spans="1:13" x14ac:dyDescent="0.2">
      <c r="A870">
        <v>889</v>
      </c>
      <c r="B870" t="s">
        <v>48751</v>
      </c>
      <c r="C870" t="s">
        <v>47037</v>
      </c>
      <c r="D870" t="s">
        <v>47466</v>
      </c>
      <c r="E870">
        <v>676</v>
      </c>
      <c r="F870">
        <v>9</v>
      </c>
      <c r="G870">
        <v>9</v>
      </c>
      <c r="H870">
        <v>1</v>
      </c>
      <c r="I870">
        <v>1</v>
      </c>
      <c r="J870" t="s">
        <v>48752</v>
      </c>
      <c r="K870" s="146" t="s">
        <v>47084</v>
      </c>
      <c r="L870" t="s">
        <v>48753</v>
      </c>
      <c r="M870" t="s">
        <v>48759</v>
      </c>
    </row>
    <row r="871" spans="1:13" x14ac:dyDescent="0.2">
      <c r="A871">
        <v>890</v>
      </c>
      <c r="B871" t="s">
        <v>48751</v>
      </c>
      <c r="C871" t="s">
        <v>47037</v>
      </c>
      <c r="D871" t="s">
        <v>47833</v>
      </c>
      <c r="E871">
        <v>462</v>
      </c>
      <c r="F871">
        <v>9</v>
      </c>
      <c r="G871">
        <v>9</v>
      </c>
      <c r="H871">
        <v>1</v>
      </c>
      <c r="I871">
        <v>1</v>
      </c>
      <c r="J871" t="s">
        <v>48752</v>
      </c>
      <c r="K871" s="146" t="s">
        <v>47084</v>
      </c>
      <c r="L871" t="s">
        <v>48753</v>
      </c>
      <c r="M871" t="s">
        <v>48760</v>
      </c>
    </row>
    <row r="872" spans="1:13" x14ac:dyDescent="0.2">
      <c r="A872">
        <v>891</v>
      </c>
      <c r="B872" t="s">
        <v>48751</v>
      </c>
      <c r="C872" t="s">
        <v>47037</v>
      </c>
      <c r="D872" t="s">
        <v>47469</v>
      </c>
      <c r="E872">
        <v>47</v>
      </c>
      <c r="F872">
        <v>9</v>
      </c>
      <c r="G872">
        <v>9</v>
      </c>
      <c r="H872">
        <v>1</v>
      </c>
      <c r="I872">
        <v>1</v>
      </c>
      <c r="J872" t="s">
        <v>48755</v>
      </c>
      <c r="K872" s="146" t="s">
        <v>47084</v>
      </c>
      <c r="L872" t="s">
        <v>48753</v>
      </c>
      <c r="M872" t="e">
        <f>-----MMTERQAKILAAIIEQYAELATPVGSVLLAKLFDVSPATMRSEMAKLEEMGYLRQPHTSAGRVPTDKGYRLYVNSIAE-----------------------------------------------------TNLA-RKPSHSDE---RYTKVIKARVVGG-GRADLAIRAAVDSLVELTHNLGLATIGTQLYLSGMGNLFAQPEFLDGEHV-RAVANLLDNLEPWLREATPNETLNVFIGSENDIGRDSDTSLIISKFRSPFSDSSYIGVLGPTRQSYAKVMRLVAQTGSLLEHILVSDNLLEG</f>
        <v>#NAME?</v>
      </c>
    </row>
    <row r="873" spans="1:13" x14ac:dyDescent="0.2">
      <c r="A873">
        <v>892</v>
      </c>
      <c r="B873" t="s">
        <v>48751</v>
      </c>
      <c r="C873" t="s">
        <v>47037</v>
      </c>
      <c r="D873" t="s">
        <v>47039</v>
      </c>
      <c r="E873">
        <v>593</v>
      </c>
      <c r="F873">
        <v>9</v>
      </c>
      <c r="G873">
        <v>9</v>
      </c>
      <c r="H873">
        <v>1</v>
      </c>
      <c r="I873">
        <v>1</v>
      </c>
      <c r="J873" t="s">
        <v>48752</v>
      </c>
      <c r="K873" s="146" t="s">
        <v>47084</v>
      </c>
      <c r="L873" t="s">
        <v>48753</v>
      </c>
      <c r="M873" t="s">
        <v>48761</v>
      </c>
    </row>
    <row r="874" spans="1:13" x14ac:dyDescent="0.2">
      <c r="A874">
        <v>893</v>
      </c>
      <c r="B874" t="s">
        <v>48762</v>
      </c>
      <c r="C874" t="s">
        <v>47037</v>
      </c>
      <c r="D874" t="s">
        <v>47468</v>
      </c>
      <c r="E874">
        <v>505</v>
      </c>
      <c r="F874">
        <v>7</v>
      </c>
      <c r="G874">
        <v>9</v>
      </c>
      <c r="H874">
        <v>2</v>
      </c>
      <c r="I874">
        <v>0</v>
      </c>
      <c r="J874" t="s">
        <v>48763</v>
      </c>
      <c r="K874" s="146" t="s">
        <v>47084</v>
      </c>
      <c r="L874" t="s">
        <v>48764</v>
      </c>
      <c r="M874" t="s">
        <v>48765</v>
      </c>
    </row>
    <row r="875" spans="1:13" x14ac:dyDescent="0.2">
      <c r="A875">
        <v>894</v>
      </c>
      <c r="B875" t="s">
        <v>48762</v>
      </c>
      <c r="C875" t="s">
        <v>47037</v>
      </c>
      <c r="D875" t="s">
        <v>47720</v>
      </c>
      <c r="E875">
        <v>7</v>
      </c>
      <c r="F875">
        <v>7</v>
      </c>
      <c r="G875">
        <v>9</v>
      </c>
      <c r="H875">
        <v>2</v>
      </c>
      <c r="I875">
        <v>0</v>
      </c>
      <c r="J875" t="s">
        <v>48763</v>
      </c>
      <c r="K875" s="146" t="s">
        <v>47084</v>
      </c>
      <c r="L875" t="s">
        <v>48764</v>
      </c>
      <c r="M875" t="s">
        <v>48766</v>
      </c>
    </row>
    <row r="876" spans="1:13" x14ac:dyDescent="0.2">
      <c r="A876">
        <v>895</v>
      </c>
      <c r="B876" t="s">
        <v>48762</v>
      </c>
      <c r="C876" t="s">
        <v>47037</v>
      </c>
      <c r="D876" t="s">
        <v>47467</v>
      </c>
      <c r="E876">
        <v>404</v>
      </c>
      <c r="F876">
        <v>7</v>
      </c>
      <c r="G876">
        <v>9</v>
      </c>
      <c r="H876">
        <v>2</v>
      </c>
      <c r="I876">
        <v>0</v>
      </c>
      <c r="J876" t="s">
        <v>48763</v>
      </c>
      <c r="K876" s="146" t="s">
        <v>47084</v>
      </c>
      <c r="L876" t="s">
        <v>48764</v>
      </c>
      <c r="M876" t="s">
        <v>48767</v>
      </c>
    </row>
    <row r="877" spans="1:13" x14ac:dyDescent="0.2">
      <c r="A877">
        <v>896</v>
      </c>
      <c r="B877" t="s">
        <v>48762</v>
      </c>
      <c r="C877" t="s">
        <v>47037</v>
      </c>
      <c r="D877" t="s">
        <v>47467</v>
      </c>
      <c r="E877">
        <v>801</v>
      </c>
      <c r="F877">
        <v>7</v>
      </c>
      <c r="G877">
        <v>9</v>
      </c>
      <c r="H877">
        <v>2</v>
      </c>
      <c r="I877">
        <v>0</v>
      </c>
      <c r="J877" t="s">
        <v>48763</v>
      </c>
      <c r="K877" s="146" t="s">
        <v>47084</v>
      </c>
      <c r="L877" t="s">
        <v>48764</v>
      </c>
      <c r="M877" t="s">
        <v>48768</v>
      </c>
    </row>
    <row r="878" spans="1:13" x14ac:dyDescent="0.2">
      <c r="A878">
        <v>897</v>
      </c>
      <c r="B878" t="s">
        <v>48762</v>
      </c>
      <c r="C878" t="s">
        <v>47037</v>
      </c>
      <c r="D878" t="s">
        <v>47721</v>
      </c>
      <c r="E878">
        <v>298</v>
      </c>
      <c r="F878">
        <v>7</v>
      </c>
      <c r="G878">
        <v>9</v>
      </c>
      <c r="H878">
        <v>2</v>
      </c>
      <c r="I878">
        <v>0</v>
      </c>
      <c r="J878" t="s">
        <v>48763</v>
      </c>
      <c r="K878" s="146" t="s">
        <v>47084</v>
      </c>
      <c r="L878" t="s">
        <v>48764</v>
      </c>
      <c r="M878" t="s">
        <v>48769</v>
      </c>
    </row>
    <row r="879" spans="1:13" x14ac:dyDescent="0.2">
      <c r="A879">
        <v>898</v>
      </c>
      <c r="B879" t="s">
        <v>48762</v>
      </c>
      <c r="C879" t="s">
        <v>47037</v>
      </c>
      <c r="D879" t="s">
        <v>47721</v>
      </c>
      <c r="E879">
        <v>500</v>
      </c>
      <c r="F879">
        <v>7</v>
      </c>
      <c r="G879">
        <v>9</v>
      </c>
      <c r="H879">
        <v>2</v>
      </c>
      <c r="I879">
        <v>0</v>
      </c>
      <c r="J879" t="s">
        <v>48763</v>
      </c>
      <c r="K879" s="146" t="s">
        <v>47084</v>
      </c>
      <c r="L879" t="s">
        <v>48764</v>
      </c>
      <c r="M879" t="s">
        <v>48770</v>
      </c>
    </row>
    <row r="880" spans="1:13" x14ac:dyDescent="0.2">
      <c r="A880">
        <v>899</v>
      </c>
      <c r="B880" t="s">
        <v>48762</v>
      </c>
      <c r="C880" t="s">
        <v>47037</v>
      </c>
      <c r="D880" t="s">
        <v>47465</v>
      </c>
      <c r="E880">
        <v>331</v>
      </c>
      <c r="F880">
        <v>7</v>
      </c>
      <c r="G880">
        <v>9</v>
      </c>
      <c r="H880">
        <v>2</v>
      </c>
      <c r="I880">
        <v>0</v>
      </c>
      <c r="J880" t="s">
        <v>48763</v>
      </c>
      <c r="K880" s="146" t="s">
        <v>47084</v>
      </c>
      <c r="L880" t="s">
        <v>48764</v>
      </c>
      <c r="M880" t="s">
        <v>48771</v>
      </c>
    </row>
    <row r="881" spans="1:13" x14ac:dyDescent="0.2">
      <c r="A881">
        <v>900</v>
      </c>
      <c r="B881" t="s">
        <v>48762</v>
      </c>
      <c r="C881" t="s">
        <v>47037</v>
      </c>
      <c r="D881" t="s">
        <v>47466</v>
      </c>
      <c r="E881">
        <v>28</v>
      </c>
      <c r="F881">
        <v>7</v>
      </c>
      <c r="G881">
        <v>9</v>
      </c>
      <c r="H881">
        <v>2</v>
      </c>
      <c r="I881">
        <v>0</v>
      </c>
      <c r="J881" t="s">
        <v>48763</v>
      </c>
      <c r="K881" s="146" t="s">
        <v>47084</v>
      </c>
      <c r="L881" t="s">
        <v>48764</v>
      </c>
      <c r="M881" t="s">
        <v>48772</v>
      </c>
    </row>
    <row r="882" spans="1:13" x14ac:dyDescent="0.2">
      <c r="A882">
        <v>901</v>
      </c>
      <c r="B882" t="s">
        <v>48762</v>
      </c>
      <c r="C882" t="s">
        <v>47037</v>
      </c>
      <c r="D882" t="s">
        <v>47039</v>
      </c>
      <c r="E882">
        <v>384</v>
      </c>
      <c r="F882">
        <v>7</v>
      </c>
      <c r="G882">
        <v>9</v>
      </c>
      <c r="H882">
        <v>2</v>
      </c>
      <c r="I882">
        <v>0</v>
      </c>
      <c r="J882" t="s">
        <v>48763</v>
      </c>
      <c r="K882" s="146" t="s">
        <v>47084</v>
      </c>
      <c r="L882" t="s">
        <v>48764</v>
      </c>
      <c r="M882" t="s">
        <v>48773</v>
      </c>
    </row>
    <row r="883" spans="1:13" x14ac:dyDescent="0.2">
      <c r="A883">
        <v>902</v>
      </c>
      <c r="B883" t="s">
        <v>48774</v>
      </c>
      <c r="C883" t="s">
        <v>47037</v>
      </c>
      <c r="D883" t="s">
        <v>47468</v>
      </c>
      <c r="E883">
        <v>442</v>
      </c>
      <c r="F883">
        <v>8</v>
      </c>
      <c r="G883">
        <v>9</v>
      </c>
      <c r="H883">
        <v>2</v>
      </c>
      <c r="I883">
        <v>0</v>
      </c>
      <c r="J883" t="s">
        <v>48775</v>
      </c>
      <c r="K883" s="146" t="s">
        <v>48776</v>
      </c>
      <c r="L883" t="s">
        <v>48777</v>
      </c>
      <c r="M883" t="s">
        <v>48778</v>
      </c>
    </row>
    <row r="884" spans="1:13" x14ac:dyDescent="0.2">
      <c r="A884">
        <v>903</v>
      </c>
      <c r="B884" t="s">
        <v>48774</v>
      </c>
      <c r="C884" t="s">
        <v>47037</v>
      </c>
      <c r="D884" t="s">
        <v>47720</v>
      </c>
      <c r="E884">
        <v>61</v>
      </c>
      <c r="F884">
        <v>8</v>
      </c>
      <c r="G884">
        <v>9</v>
      </c>
      <c r="H884">
        <v>2</v>
      </c>
      <c r="I884">
        <v>0</v>
      </c>
      <c r="J884" t="s">
        <v>48779</v>
      </c>
      <c r="K884" s="146" t="s">
        <v>48776</v>
      </c>
      <c r="L884" t="s">
        <v>48777</v>
      </c>
      <c r="M884" t="s">
        <v>48780</v>
      </c>
    </row>
    <row r="885" spans="1:13" x14ac:dyDescent="0.2">
      <c r="A885">
        <v>904</v>
      </c>
      <c r="B885" t="s">
        <v>48774</v>
      </c>
      <c r="C885" t="s">
        <v>47037</v>
      </c>
      <c r="D885" t="s">
        <v>47467</v>
      </c>
      <c r="E885">
        <v>890</v>
      </c>
      <c r="F885">
        <v>8</v>
      </c>
      <c r="G885">
        <v>9</v>
      </c>
      <c r="H885">
        <v>2</v>
      </c>
      <c r="I885">
        <v>0</v>
      </c>
      <c r="J885" t="s">
        <v>48781</v>
      </c>
      <c r="K885" s="146" t="s">
        <v>48776</v>
      </c>
      <c r="L885" t="s">
        <v>48777</v>
      </c>
      <c r="M885" t="s">
        <v>48782</v>
      </c>
    </row>
    <row r="886" spans="1:13" x14ac:dyDescent="0.2">
      <c r="A886">
        <v>905</v>
      </c>
      <c r="B886" t="s">
        <v>48774</v>
      </c>
      <c r="C886" t="s">
        <v>47037</v>
      </c>
      <c r="D886" t="s">
        <v>47721</v>
      </c>
      <c r="E886">
        <v>485</v>
      </c>
      <c r="F886">
        <v>8</v>
      </c>
      <c r="G886">
        <v>9</v>
      </c>
      <c r="H886">
        <v>2</v>
      </c>
      <c r="I886">
        <v>0</v>
      </c>
      <c r="J886" t="s">
        <v>48783</v>
      </c>
      <c r="K886" s="146" t="s">
        <v>48776</v>
      </c>
      <c r="L886" t="s">
        <v>48777</v>
      </c>
      <c r="M886" t="s">
        <v>48784</v>
      </c>
    </row>
    <row r="887" spans="1:13" x14ac:dyDescent="0.2">
      <c r="A887">
        <v>906</v>
      </c>
      <c r="B887" t="s">
        <v>48774</v>
      </c>
      <c r="C887" t="s">
        <v>47037</v>
      </c>
      <c r="D887" t="s">
        <v>47465</v>
      </c>
      <c r="E887">
        <v>173</v>
      </c>
      <c r="F887">
        <v>8</v>
      </c>
      <c r="G887">
        <v>9</v>
      </c>
      <c r="H887">
        <v>2</v>
      </c>
      <c r="I887">
        <v>0</v>
      </c>
      <c r="J887" t="s">
        <v>48779</v>
      </c>
      <c r="K887" s="146" t="s">
        <v>48776</v>
      </c>
      <c r="L887" t="s">
        <v>48777</v>
      </c>
      <c r="M887" t="s">
        <v>48785</v>
      </c>
    </row>
    <row r="888" spans="1:13" x14ac:dyDescent="0.2">
      <c r="A888">
        <v>907</v>
      </c>
      <c r="B888" t="s">
        <v>48774</v>
      </c>
      <c r="C888" t="s">
        <v>47037</v>
      </c>
      <c r="D888" t="s">
        <v>47466</v>
      </c>
      <c r="E888">
        <v>132</v>
      </c>
      <c r="F888">
        <v>8</v>
      </c>
      <c r="G888">
        <v>9</v>
      </c>
      <c r="H888">
        <v>2</v>
      </c>
      <c r="I888">
        <v>0</v>
      </c>
      <c r="J888" t="s">
        <v>48779</v>
      </c>
      <c r="K888" s="146" t="s">
        <v>48776</v>
      </c>
      <c r="L888" t="s">
        <v>48777</v>
      </c>
      <c r="M888" t="s">
        <v>48786</v>
      </c>
    </row>
    <row r="889" spans="1:13" x14ac:dyDescent="0.2">
      <c r="A889">
        <v>908</v>
      </c>
      <c r="B889" t="s">
        <v>48774</v>
      </c>
      <c r="C889" t="s">
        <v>47037</v>
      </c>
      <c r="D889" t="s">
        <v>47833</v>
      </c>
      <c r="E889">
        <v>690</v>
      </c>
      <c r="F889">
        <v>8</v>
      </c>
      <c r="G889">
        <v>9</v>
      </c>
      <c r="H889">
        <v>2</v>
      </c>
      <c r="I889">
        <v>0</v>
      </c>
      <c r="J889" t="s">
        <v>48779</v>
      </c>
      <c r="K889" s="146" t="s">
        <v>48776</v>
      </c>
      <c r="L889" t="s">
        <v>48777</v>
      </c>
      <c r="M889" t="s">
        <v>48787</v>
      </c>
    </row>
    <row r="890" spans="1:13" x14ac:dyDescent="0.2">
      <c r="A890">
        <v>909</v>
      </c>
      <c r="B890" t="s">
        <v>48774</v>
      </c>
      <c r="C890" t="s">
        <v>47037</v>
      </c>
      <c r="D890" t="s">
        <v>47833</v>
      </c>
      <c r="E890">
        <v>597</v>
      </c>
      <c r="F890">
        <v>8</v>
      </c>
      <c r="G890">
        <v>9</v>
      </c>
      <c r="H890">
        <v>2</v>
      </c>
      <c r="I890">
        <v>0</v>
      </c>
      <c r="J890" t="s">
        <v>48779</v>
      </c>
      <c r="K890" s="146" t="s">
        <v>48776</v>
      </c>
      <c r="L890" t="s">
        <v>48777</v>
      </c>
      <c r="M890" t="s">
        <v>48788</v>
      </c>
    </row>
    <row r="891" spans="1:13" x14ac:dyDescent="0.2">
      <c r="A891">
        <v>910</v>
      </c>
      <c r="B891" t="s">
        <v>48774</v>
      </c>
      <c r="C891" t="s">
        <v>47037</v>
      </c>
      <c r="D891" t="s">
        <v>47039</v>
      </c>
      <c r="E891">
        <v>455</v>
      </c>
      <c r="F891">
        <v>8</v>
      </c>
      <c r="G891">
        <v>9</v>
      </c>
      <c r="H891">
        <v>2</v>
      </c>
      <c r="I891">
        <v>0</v>
      </c>
      <c r="J891" t="s">
        <v>48779</v>
      </c>
      <c r="K891" s="146" t="s">
        <v>48776</v>
      </c>
      <c r="L891" t="s">
        <v>48777</v>
      </c>
      <c r="M891" t="s">
        <v>48789</v>
      </c>
    </row>
    <row r="892" spans="1:13" x14ac:dyDescent="0.2">
      <c r="A892">
        <v>911</v>
      </c>
      <c r="B892" t="s">
        <v>48790</v>
      </c>
      <c r="C892" t="s">
        <v>47037</v>
      </c>
      <c r="D892" t="s">
        <v>47468</v>
      </c>
      <c r="E892">
        <v>454</v>
      </c>
      <c r="F892">
        <v>8</v>
      </c>
      <c r="G892">
        <v>8</v>
      </c>
      <c r="H892">
        <v>1</v>
      </c>
      <c r="I892">
        <v>0</v>
      </c>
      <c r="J892" t="s">
        <v>48791</v>
      </c>
      <c r="K892" s="146" t="s">
        <v>47050</v>
      </c>
      <c r="L892" t="s">
        <v>48792</v>
      </c>
      <c r="M892" t="s">
        <v>48793</v>
      </c>
    </row>
    <row r="893" spans="1:13" x14ac:dyDescent="0.2">
      <c r="A893">
        <v>912</v>
      </c>
      <c r="B893" t="s">
        <v>48790</v>
      </c>
      <c r="C893" t="s">
        <v>47037</v>
      </c>
      <c r="D893" t="s">
        <v>47720</v>
      </c>
      <c r="E893">
        <v>50</v>
      </c>
      <c r="F893">
        <v>8</v>
      </c>
      <c r="G893">
        <v>8</v>
      </c>
      <c r="H893">
        <v>1</v>
      </c>
      <c r="I893">
        <v>0</v>
      </c>
      <c r="J893" t="s">
        <v>48791</v>
      </c>
      <c r="K893" s="146" t="s">
        <v>47050</v>
      </c>
      <c r="L893" t="s">
        <v>48792</v>
      </c>
      <c r="M893" t="s">
        <v>48794</v>
      </c>
    </row>
    <row r="894" spans="1:13" x14ac:dyDescent="0.2">
      <c r="A894">
        <v>913</v>
      </c>
      <c r="B894" t="s">
        <v>48790</v>
      </c>
      <c r="C894" t="s">
        <v>47037</v>
      </c>
      <c r="D894" t="s">
        <v>47467</v>
      </c>
      <c r="E894">
        <v>848</v>
      </c>
      <c r="F894">
        <v>8</v>
      </c>
      <c r="G894">
        <v>8</v>
      </c>
      <c r="H894">
        <v>1</v>
      </c>
      <c r="I894">
        <v>0</v>
      </c>
      <c r="J894" t="s">
        <v>48791</v>
      </c>
      <c r="K894" s="146" t="s">
        <v>47050</v>
      </c>
      <c r="L894" t="s">
        <v>48792</v>
      </c>
      <c r="M894" t="e">
        <f>----------------------------------------------------------------------------------------------------------------------------------------------------------------------------------------------------------------------------------------------------------------------------------------------------------------------------------------------------------------------------------------------------------------------------------------------------------------------------------------------------------------------------------GINLLREGIDLPEVSLVAIMDADKEGFLRSERSLIQTIGRAARHVDGAVIMYGDTITDSMRVAIDETKRRRSIQQAYNQEHDITPRGITKAIDEGLRAIIPQKE-DEKPKLDLKKIPKDEYASLAKDLTGQMKLASANLEFERAAELRDLIAEIKQKM</f>
        <v>#NAME?</v>
      </c>
    </row>
    <row r="895" spans="1:13" x14ac:dyDescent="0.2">
      <c r="A895">
        <v>914</v>
      </c>
      <c r="B895" t="s">
        <v>48790</v>
      </c>
      <c r="C895" t="s">
        <v>47037</v>
      </c>
      <c r="D895" t="s">
        <v>47721</v>
      </c>
      <c r="E895">
        <v>430</v>
      </c>
      <c r="F895">
        <v>8</v>
      </c>
      <c r="G895">
        <v>8</v>
      </c>
      <c r="H895">
        <v>1</v>
      </c>
      <c r="I895">
        <v>0</v>
      </c>
      <c r="J895" t="s">
        <v>48795</v>
      </c>
      <c r="K895" s="146" t="s">
        <v>47050</v>
      </c>
      <c r="L895" t="s">
        <v>48792</v>
      </c>
      <c r="M895" t="s">
        <v>48796</v>
      </c>
    </row>
    <row r="896" spans="1:13" x14ac:dyDescent="0.2">
      <c r="A896">
        <v>915</v>
      </c>
      <c r="B896" t="s">
        <v>48790</v>
      </c>
      <c r="C896" t="s">
        <v>47037</v>
      </c>
      <c r="D896" t="s">
        <v>47465</v>
      </c>
      <c r="E896">
        <v>592</v>
      </c>
      <c r="F896">
        <v>8</v>
      </c>
      <c r="G896">
        <v>8</v>
      </c>
      <c r="H896">
        <v>1</v>
      </c>
      <c r="I896">
        <v>0</v>
      </c>
      <c r="J896" t="s">
        <v>48795</v>
      </c>
      <c r="K896" s="146" t="s">
        <v>47050</v>
      </c>
      <c r="L896" t="s">
        <v>48792</v>
      </c>
      <c r="M896" t="s">
        <v>48797</v>
      </c>
    </row>
    <row r="897" spans="1:13" x14ac:dyDescent="0.2">
      <c r="A897">
        <v>916</v>
      </c>
      <c r="B897" t="s">
        <v>48790</v>
      </c>
      <c r="C897" t="s">
        <v>47037</v>
      </c>
      <c r="D897" t="s">
        <v>47466</v>
      </c>
      <c r="E897">
        <v>144</v>
      </c>
      <c r="F897">
        <v>8</v>
      </c>
      <c r="G897">
        <v>8</v>
      </c>
      <c r="H897">
        <v>1</v>
      </c>
      <c r="I897">
        <v>0</v>
      </c>
      <c r="J897" t="s">
        <v>48798</v>
      </c>
      <c r="K897" s="146" t="s">
        <v>47050</v>
      </c>
      <c r="L897" t="s">
        <v>48792</v>
      </c>
      <c r="M897" t="s">
        <v>48799</v>
      </c>
    </row>
    <row r="898" spans="1:13" x14ac:dyDescent="0.2">
      <c r="A898">
        <v>917</v>
      </c>
      <c r="B898" t="s">
        <v>48790</v>
      </c>
      <c r="C898" t="s">
        <v>47037</v>
      </c>
      <c r="D898" t="s">
        <v>47469</v>
      </c>
      <c r="E898">
        <v>548</v>
      </c>
      <c r="F898">
        <v>8</v>
      </c>
      <c r="G898">
        <v>8</v>
      </c>
      <c r="H898">
        <v>1</v>
      </c>
      <c r="I898">
        <v>0</v>
      </c>
      <c r="J898" t="s">
        <v>48791</v>
      </c>
      <c r="K898" s="146" t="s">
        <v>47050</v>
      </c>
      <c r="L898" t="s">
        <v>48792</v>
      </c>
      <c r="M898" t="s">
        <v>48793</v>
      </c>
    </row>
    <row r="899" spans="1:13" x14ac:dyDescent="0.2">
      <c r="A899">
        <v>918</v>
      </c>
      <c r="B899" t="s">
        <v>48790</v>
      </c>
      <c r="C899" t="s">
        <v>47037</v>
      </c>
      <c r="D899" t="s">
        <v>47039</v>
      </c>
      <c r="E899">
        <v>442</v>
      </c>
      <c r="F899">
        <v>8</v>
      </c>
      <c r="G899">
        <v>8</v>
      </c>
      <c r="H899">
        <v>1</v>
      </c>
      <c r="I899">
        <v>0</v>
      </c>
      <c r="J899" t="s">
        <v>48798</v>
      </c>
      <c r="K899" s="146" t="s">
        <v>47050</v>
      </c>
      <c r="L899" t="s">
        <v>48792</v>
      </c>
      <c r="M899" t="s">
        <v>48800</v>
      </c>
    </row>
    <row r="900" spans="1:13" x14ac:dyDescent="0.2">
      <c r="A900">
        <v>919</v>
      </c>
      <c r="B900" t="s">
        <v>48801</v>
      </c>
      <c r="C900" t="s">
        <v>47037</v>
      </c>
      <c r="D900" t="s">
        <v>47468</v>
      </c>
      <c r="E900">
        <v>355</v>
      </c>
      <c r="F900">
        <v>7</v>
      </c>
      <c r="G900">
        <v>8</v>
      </c>
      <c r="H900">
        <v>2</v>
      </c>
      <c r="I900">
        <v>0</v>
      </c>
      <c r="J900" t="s">
        <v>48802</v>
      </c>
      <c r="K900" s="146" t="s">
        <v>47040</v>
      </c>
      <c r="L900" t="s">
        <v>48803</v>
      </c>
      <c r="M900" t="s">
        <v>47109</v>
      </c>
    </row>
    <row r="901" spans="1:13" x14ac:dyDescent="0.2">
      <c r="A901">
        <v>920</v>
      </c>
      <c r="B901" t="s">
        <v>48801</v>
      </c>
      <c r="C901" t="s">
        <v>47037</v>
      </c>
      <c r="D901" t="s">
        <v>47720</v>
      </c>
      <c r="E901">
        <v>532</v>
      </c>
      <c r="F901">
        <v>7</v>
      </c>
      <c r="G901">
        <v>8</v>
      </c>
      <c r="H901">
        <v>2</v>
      </c>
      <c r="I901">
        <v>0</v>
      </c>
      <c r="J901" t="s">
        <v>48804</v>
      </c>
      <c r="K901" s="146" t="s">
        <v>47040</v>
      </c>
      <c r="L901" t="s">
        <v>48805</v>
      </c>
      <c r="M901" t="s">
        <v>48806</v>
      </c>
    </row>
    <row r="902" spans="1:13" x14ac:dyDescent="0.2">
      <c r="A902">
        <v>921</v>
      </c>
      <c r="B902" t="s">
        <v>48801</v>
      </c>
      <c r="C902" t="s">
        <v>47037</v>
      </c>
      <c r="D902" t="s">
        <v>47467</v>
      </c>
      <c r="E902">
        <v>412</v>
      </c>
      <c r="F902">
        <v>7</v>
      </c>
      <c r="G902">
        <v>8</v>
      </c>
      <c r="H902">
        <v>2</v>
      </c>
      <c r="I902">
        <v>0</v>
      </c>
      <c r="J902" t="s">
        <v>48802</v>
      </c>
      <c r="K902" s="146" t="s">
        <v>47040</v>
      </c>
      <c r="L902" t="s">
        <v>48803</v>
      </c>
      <c r="M902" t="s">
        <v>47107</v>
      </c>
    </row>
    <row r="903" spans="1:13" x14ac:dyDescent="0.2">
      <c r="A903">
        <v>922</v>
      </c>
      <c r="B903" t="s">
        <v>48801</v>
      </c>
      <c r="C903" t="s">
        <v>47037</v>
      </c>
      <c r="D903" t="s">
        <v>47467</v>
      </c>
      <c r="E903">
        <v>573</v>
      </c>
      <c r="F903">
        <v>7</v>
      </c>
      <c r="G903">
        <v>8</v>
      </c>
      <c r="H903">
        <v>2</v>
      </c>
      <c r="I903">
        <v>0</v>
      </c>
      <c r="J903" t="s">
        <v>48802</v>
      </c>
      <c r="K903" s="146" t="s">
        <v>47040</v>
      </c>
      <c r="L903" t="s">
        <v>48803</v>
      </c>
      <c r="M903" t="s">
        <v>47108</v>
      </c>
    </row>
    <row r="904" spans="1:13" x14ac:dyDescent="0.2">
      <c r="A904">
        <v>923</v>
      </c>
      <c r="B904" t="s">
        <v>48801</v>
      </c>
      <c r="C904" t="s">
        <v>47037</v>
      </c>
      <c r="D904" t="s">
        <v>47721</v>
      </c>
      <c r="E904">
        <v>343</v>
      </c>
      <c r="F904">
        <v>7</v>
      </c>
      <c r="G904">
        <v>8</v>
      </c>
      <c r="H904">
        <v>2</v>
      </c>
      <c r="I904">
        <v>0</v>
      </c>
      <c r="J904" t="s">
        <v>48804</v>
      </c>
      <c r="K904" s="146" t="s">
        <v>47040</v>
      </c>
      <c r="L904" t="s">
        <v>48805</v>
      </c>
      <c r="M904" t="s">
        <v>48807</v>
      </c>
    </row>
    <row r="905" spans="1:13" x14ac:dyDescent="0.2">
      <c r="A905">
        <v>924</v>
      </c>
      <c r="B905" t="s">
        <v>48801</v>
      </c>
      <c r="C905" t="s">
        <v>47037</v>
      </c>
      <c r="D905" t="s">
        <v>47466</v>
      </c>
      <c r="E905">
        <v>339</v>
      </c>
      <c r="F905">
        <v>7</v>
      </c>
      <c r="G905">
        <v>8</v>
      </c>
      <c r="H905">
        <v>2</v>
      </c>
      <c r="I905">
        <v>0</v>
      </c>
      <c r="J905" t="s">
        <v>48802</v>
      </c>
      <c r="K905" s="146" t="s">
        <v>47040</v>
      </c>
      <c r="L905" t="s">
        <v>48803</v>
      </c>
      <c r="M905" t="e">
        <f>-----------MEKIVGGGQAIGTLDDGRKAFVWGGLPKELVTIRVTKKKSHFVEGIVTEIIEESPERITPRDENGYLSTSPWQIMPMSSEQSYKASLIEEAFLLHSITLPEKIKVFSDGVEFNYRNKVEFSWFGDKT--------------------------------DDDEKETLDLAFFKRGGKGKVIVDGTSLAHPSINKLAIEIRDLLQTKPIVARQLKTLLIRSDQQGNAVWQLYIKDKIENLISDDEAKLLSAKGGEIIYSDPKSPASRITERLNKFDDTTLSDTILGVAFNYACEGFFQVNIPVYEKALSDMKKWIDCN-----------------------EKMPTLDLYSGVGTIGLTIGGDNVTLVEINEHAVAEMKRNIAKLNRPNAKAILAPSEKSLEYITGEQIVIVDPPRAGLHADVTNRLLETEPPRIIYLSCNPVTQARDISLLQEKYEIVHHQGYNFFPRTPHIEHLVVLDKKA</f>
        <v>#NAME?</v>
      </c>
    </row>
    <row r="906" spans="1:13" x14ac:dyDescent="0.2">
      <c r="A906">
        <v>925</v>
      </c>
      <c r="B906" t="s">
        <v>48801</v>
      </c>
      <c r="C906" t="s">
        <v>47037</v>
      </c>
      <c r="D906" t="s">
        <v>47469</v>
      </c>
      <c r="E906">
        <v>479</v>
      </c>
      <c r="F906">
        <v>7</v>
      </c>
      <c r="G906">
        <v>8</v>
      </c>
      <c r="H906">
        <v>2</v>
      </c>
      <c r="I906">
        <v>0</v>
      </c>
      <c r="J906" t="s">
        <v>48804</v>
      </c>
      <c r="K906" s="146" t="s">
        <v>47040</v>
      </c>
      <c r="L906" t="s">
        <v>48805</v>
      </c>
      <c r="M906" t="s">
        <v>48806</v>
      </c>
    </row>
    <row r="907" spans="1:13" x14ac:dyDescent="0.2">
      <c r="A907">
        <v>926</v>
      </c>
      <c r="B907" t="s">
        <v>48801</v>
      </c>
      <c r="C907" t="s">
        <v>47037</v>
      </c>
      <c r="D907" t="s">
        <v>47039</v>
      </c>
      <c r="E907">
        <v>280</v>
      </c>
      <c r="F907">
        <v>7</v>
      </c>
      <c r="G907">
        <v>8</v>
      </c>
      <c r="H907">
        <v>2</v>
      </c>
      <c r="I907">
        <v>0</v>
      </c>
      <c r="J907" t="s">
        <v>48802</v>
      </c>
      <c r="K907" s="146" t="s">
        <v>47040</v>
      </c>
      <c r="L907" t="s">
        <v>48803</v>
      </c>
      <c r="M907" t="s">
        <v>48808</v>
      </c>
    </row>
    <row r="908" spans="1:13" x14ac:dyDescent="0.2">
      <c r="A908">
        <v>927</v>
      </c>
      <c r="B908" t="s">
        <v>48809</v>
      </c>
      <c r="C908" t="s">
        <v>47037</v>
      </c>
      <c r="D908" t="s">
        <v>47468</v>
      </c>
      <c r="E908">
        <v>661</v>
      </c>
      <c r="F908">
        <v>8</v>
      </c>
      <c r="G908">
        <v>8</v>
      </c>
      <c r="H908">
        <v>1</v>
      </c>
      <c r="I908">
        <v>0</v>
      </c>
      <c r="J908" t="s">
        <v>48810</v>
      </c>
      <c r="K908" s="146" t="s">
        <v>47047</v>
      </c>
      <c r="L908" t="s">
        <v>48811</v>
      </c>
      <c r="M908" t="e">
        <f>---------MAKKWRDVNGFYQIYPRSFKDSNGDGVGDLRGVIDKLDYIK---GGDNSLGIDAIWFSPFYPSPQADMGYDVADYCDIDPVFGSLDDFKELVEKAHARDIKVMVDFVPNHTSNQHPWFLESQNSKDNDKNDFYVWRDAKPDSSEPNNWLSIFGGSAWQWHEGRQQYYLHTFLKEQPDLNWDNPEVRREMQNVLRFWLDLGVDGFRADAVRWISKDPELRDDPVAEHYHDKKPPTQFDDLQHKYSRFWDNLFPYLRELTDIVASYPDRIMVFEDYPDENY-STSEQYLGFYGVNPKVSMPFNFEGLHAKFNAESMSTIVNEFQGMINPDVHTPVYCFSNHDQSRIVTRFGGEKQARLIALMQLTLPGLPVIYYGDEIGMNNGPVRFEEIQDKSVFSHGNDESVGRDPERTPMQWTAG--QNAGFSTAKPWLPVNPACQNVNVESEQNEPDSFLALYRRLLTLRSRYEILRTGEYEPLS--DTDNDIFAYARWIGREQHVFVALNFGDTKHRVTLPHTGSVLCATHPIDYPEVTDDGSVELRPYEGVLIGCSEHRLSIE</f>
        <v>#NAME?</v>
      </c>
    </row>
    <row r="909" spans="1:13" x14ac:dyDescent="0.2">
      <c r="A909">
        <v>928</v>
      </c>
      <c r="B909" t="s">
        <v>48809</v>
      </c>
      <c r="C909" t="s">
        <v>47037</v>
      </c>
      <c r="D909" t="s">
        <v>47720</v>
      </c>
      <c r="E909">
        <v>166</v>
      </c>
      <c r="F909">
        <v>8</v>
      </c>
      <c r="G909">
        <v>8</v>
      </c>
      <c r="H909">
        <v>1</v>
      </c>
      <c r="I909">
        <v>0</v>
      </c>
      <c r="J909" t="s">
        <v>48810</v>
      </c>
      <c r="K909" s="146" t="s">
        <v>47047</v>
      </c>
      <c r="L909" t="s">
        <v>48811</v>
      </c>
      <c r="M909" t="s">
        <v>48812</v>
      </c>
    </row>
    <row r="910" spans="1:13" x14ac:dyDescent="0.2">
      <c r="A910">
        <v>929</v>
      </c>
      <c r="B910" t="s">
        <v>48809</v>
      </c>
      <c r="C910" t="s">
        <v>47037</v>
      </c>
      <c r="D910" t="s">
        <v>47467</v>
      </c>
      <c r="E910">
        <v>912</v>
      </c>
      <c r="F910">
        <v>8</v>
      </c>
      <c r="G910">
        <v>8</v>
      </c>
      <c r="H910">
        <v>1</v>
      </c>
      <c r="I910">
        <v>0</v>
      </c>
      <c r="J910" t="s">
        <v>48810</v>
      </c>
      <c r="K910" s="146" t="s">
        <v>47047</v>
      </c>
      <c r="L910" t="s">
        <v>48811</v>
      </c>
      <c r="M910" t="s">
        <v>48813</v>
      </c>
    </row>
    <row r="911" spans="1:13" x14ac:dyDescent="0.2">
      <c r="A911">
        <v>930</v>
      </c>
      <c r="B911" t="s">
        <v>48809</v>
      </c>
      <c r="C911" t="s">
        <v>47037</v>
      </c>
      <c r="D911" t="s">
        <v>47721</v>
      </c>
      <c r="E911">
        <v>347</v>
      </c>
      <c r="F911">
        <v>8</v>
      </c>
      <c r="G911">
        <v>8</v>
      </c>
      <c r="H911">
        <v>1</v>
      </c>
      <c r="I911">
        <v>0</v>
      </c>
      <c r="J911" t="s">
        <v>48814</v>
      </c>
      <c r="K911" s="146" t="s">
        <v>47047</v>
      </c>
      <c r="L911" t="s">
        <v>48811</v>
      </c>
      <c r="M911" t="s">
        <v>48815</v>
      </c>
    </row>
    <row r="912" spans="1:13" x14ac:dyDescent="0.2">
      <c r="A912">
        <v>931</v>
      </c>
      <c r="B912" t="s">
        <v>48809</v>
      </c>
      <c r="C912" t="s">
        <v>47037</v>
      </c>
      <c r="D912" t="s">
        <v>47466</v>
      </c>
      <c r="E912">
        <v>176</v>
      </c>
      <c r="F912">
        <v>8</v>
      </c>
      <c r="G912">
        <v>8</v>
      </c>
      <c r="H912">
        <v>1</v>
      </c>
      <c r="I912">
        <v>0</v>
      </c>
      <c r="J912" t="s">
        <v>48810</v>
      </c>
      <c r="K912" s="146" t="s">
        <v>47047</v>
      </c>
      <c r="L912" t="s">
        <v>48811</v>
      </c>
      <c r="M912" t="s">
        <v>48816</v>
      </c>
    </row>
    <row r="913" spans="1:13" x14ac:dyDescent="0.2">
      <c r="A913">
        <v>932</v>
      </c>
      <c r="B913" t="s">
        <v>48809</v>
      </c>
      <c r="C913" t="s">
        <v>47037</v>
      </c>
      <c r="D913" t="s">
        <v>47833</v>
      </c>
      <c r="E913">
        <v>120</v>
      </c>
      <c r="F913">
        <v>8</v>
      </c>
      <c r="G913">
        <v>8</v>
      </c>
      <c r="H913">
        <v>1</v>
      </c>
      <c r="I913">
        <v>0</v>
      </c>
      <c r="J913" t="s">
        <v>48810</v>
      </c>
      <c r="K913" s="146" t="s">
        <v>47047</v>
      </c>
      <c r="L913" t="s">
        <v>48811</v>
      </c>
      <c r="M913" t="s">
        <v>48817</v>
      </c>
    </row>
    <row r="914" spans="1:13" x14ac:dyDescent="0.2">
      <c r="A914">
        <v>933</v>
      </c>
      <c r="B914" t="s">
        <v>48809</v>
      </c>
      <c r="C914" t="s">
        <v>47037</v>
      </c>
      <c r="D914" t="s">
        <v>47469</v>
      </c>
      <c r="E914">
        <v>274</v>
      </c>
      <c r="F914">
        <v>8</v>
      </c>
      <c r="G914">
        <v>8</v>
      </c>
      <c r="H914">
        <v>1</v>
      </c>
      <c r="I914">
        <v>0</v>
      </c>
      <c r="J914" t="s">
        <v>48810</v>
      </c>
      <c r="K914" s="146" t="s">
        <v>47047</v>
      </c>
      <c r="L914" t="s">
        <v>48811</v>
      </c>
      <c r="M914" t="e">
        <f>---------MAKKWRDVNGFYQIYPRSFKDSNGDGVGDLRGVIDKLDYIK---GGDNSLGIDAIWFSPFYPSPQADMGYDVADYCDIDPVFGSLDDFKELVEKAHARDIKVMVDFVPNHTSNQHPWFLESQNSKDNDKNDFYVWRDAKPDSSEPNNWLSIFGGSAWQWHEGRQQYYLHTFLKEQPDLNWDNPEVRREMQNVLRFWLDLGVDGFRADAVRWISKDPELRDDPVAEHYHDKKPPTQFDDLQHKYSRFWDNLFPYLRELTDIVASYPDRIMVFEDYPDENY-STSEQYLGFYGVNPKVSMPFNFEGLHAKFNAESMSTIVNEFQGMINPDVHTPVYCFSNHDQSRIVTRFGGEKQARLIALMQLTLPGLPVIYYGDEIGMNNGPVRFEEIQDKSVFSHGNDESVGRDPERTPMQWTAG--QNAGFSTAKPWLPVNPACQNVNVESEQNEPDSFLALYRRLLTLRSRYEILRTGEYEPLS--DTDNDIFAYARWIGREQHVFVALNFGDTKHRVTLPHTGSVLCATHPIDYPEVTDDGSVELRPYEGVLIGCSEHRLSIE</f>
        <v>#NAME?</v>
      </c>
    </row>
    <row r="915" spans="1:13" x14ac:dyDescent="0.2">
      <c r="A915">
        <v>934</v>
      </c>
      <c r="B915" t="s">
        <v>48809</v>
      </c>
      <c r="C915" t="s">
        <v>47037</v>
      </c>
      <c r="D915" t="s">
        <v>47039</v>
      </c>
      <c r="E915">
        <v>410</v>
      </c>
      <c r="F915">
        <v>8</v>
      </c>
      <c r="G915">
        <v>8</v>
      </c>
      <c r="H915">
        <v>1</v>
      </c>
      <c r="I915">
        <v>0</v>
      </c>
      <c r="J915" t="s">
        <v>48810</v>
      </c>
      <c r="K915" s="146" t="s">
        <v>47047</v>
      </c>
      <c r="L915" t="s">
        <v>48811</v>
      </c>
      <c r="M915" t="s">
        <v>48818</v>
      </c>
    </row>
    <row r="916" spans="1:13" x14ac:dyDescent="0.2">
      <c r="A916">
        <v>935</v>
      </c>
      <c r="B916" t="s">
        <v>48819</v>
      </c>
      <c r="C916" t="s">
        <v>47037</v>
      </c>
      <c r="D916" t="s">
        <v>47468</v>
      </c>
      <c r="E916">
        <v>312</v>
      </c>
      <c r="F916">
        <v>8</v>
      </c>
      <c r="G916">
        <v>8</v>
      </c>
      <c r="H916">
        <v>1</v>
      </c>
      <c r="I916">
        <v>0</v>
      </c>
      <c r="J916" t="s">
        <v>48820</v>
      </c>
      <c r="K916" s="146" t="s">
        <v>47041</v>
      </c>
      <c r="L916" t="s">
        <v>48260</v>
      </c>
      <c r="M916" t="s">
        <v>47198</v>
      </c>
    </row>
    <row r="917" spans="1:13" x14ac:dyDescent="0.2">
      <c r="A917">
        <v>936</v>
      </c>
      <c r="B917" t="s">
        <v>48819</v>
      </c>
      <c r="C917" t="s">
        <v>47037</v>
      </c>
      <c r="D917" t="s">
        <v>47720</v>
      </c>
      <c r="E917">
        <v>469</v>
      </c>
      <c r="F917">
        <v>8</v>
      </c>
      <c r="G917">
        <v>8</v>
      </c>
      <c r="H917">
        <v>1</v>
      </c>
      <c r="I917">
        <v>0</v>
      </c>
      <c r="J917" t="s">
        <v>48820</v>
      </c>
      <c r="K917" s="146" t="s">
        <v>47041</v>
      </c>
      <c r="L917" t="s">
        <v>48260</v>
      </c>
      <c r="M917" t="s">
        <v>47201</v>
      </c>
    </row>
    <row r="918" spans="1:13" x14ac:dyDescent="0.2">
      <c r="A918">
        <v>937</v>
      </c>
      <c r="B918" t="s">
        <v>48819</v>
      </c>
      <c r="C918" t="s">
        <v>47037</v>
      </c>
      <c r="D918" t="s">
        <v>47467</v>
      </c>
      <c r="E918">
        <v>906</v>
      </c>
      <c r="F918">
        <v>8</v>
      </c>
      <c r="G918">
        <v>8</v>
      </c>
      <c r="H918">
        <v>1</v>
      </c>
      <c r="I918">
        <v>0</v>
      </c>
      <c r="J918" t="s">
        <v>48820</v>
      </c>
      <c r="K918" s="146" t="s">
        <v>47041</v>
      </c>
      <c r="L918" t="s">
        <v>48260</v>
      </c>
      <c r="M918" t="e">
        <f>-------------------------------NFYAIVGQSGAGKSTLLGLLAGLDEPTGGQILFDDQNIADRGYSYHRKHTISLVFQNYNLIDYLTPLENLKLVNPKATAETLRDMGLDDDHIRRNVLKLSGGQQQRVAIARALVSDAPIILADEPTGNLDETTASDIIATLHSAAHDNGKCVIVVTHSKQLAKAADVVLKLRNKKLTKGYREKR</f>
        <v>#NAME?</v>
      </c>
    </row>
    <row r="919" spans="1:13" x14ac:dyDescent="0.2">
      <c r="A919">
        <v>938</v>
      </c>
      <c r="B919" t="s">
        <v>48819</v>
      </c>
      <c r="C919" t="s">
        <v>47037</v>
      </c>
      <c r="D919" t="s">
        <v>47721</v>
      </c>
      <c r="E919">
        <v>326</v>
      </c>
      <c r="F919">
        <v>8</v>
      </c>
      <c r="G919">
        <v>8</v>
      </c>
      <c r="H919">
        <v>1</v>
      </c>
      <c r="I919">
        <v>0</v>
      </c>
      <c r="J919" t="s">
        <v>48820</v>
      </c>
      <c r="K919" s="146" t="s">
        <v>47041</v>
      </c>
      <c r="L919" t="s">
        <v>48260</v>
      </c>
      <c r="M919" t="s">
        <v>47505</v>
      </c>
    </row>
    <row r="920" spans="1:13" x14ac:dyDescent="0.2">
      <c r="A920">
        <v>939</v>
      </c>
      <c r="B920" t="s">
        <v>48819</v>
      </c>
      <c r="C920" t="s">
        <v>47037</v>
      </c>
      <c r="D920" t="s">
        <v>47465</v>
      </c>
      <c r="E920">
        <v>2</v>
      </c>
      <c r="F920">
        <v>8</v>
      </c>
      <c r="G920">
        <v>8</v>
      </c>
      <c r="H920">
        <v>1</v>
      </c>
      <c r="I920">
        <v>0</v>
      </c>
      <c r="J920" t="s">
        <v>48821</v>
      </c>
      <c r="K920" s="146" t="s">
        <v>47041</v>
      </c>
      <c r="L920" t="s">
        <v>48260</v>
      </c>
      <c r="M920" t="s">
        <v>48822</v>
      </c>
    </row>
    <row r="921" spans="1:13" x14ac:dyDescent="0.2">
      <c r="A921">
        <v>940</v>
      </c>
      <c r="B921" t="s">
        <v>48819</v>
      </c>
      <c r="C921" t="s">
        <v>47037</v>
      </c>
      <c r="D921" t="s">
        <v>47833</v>
      </c>
      <c r="E921">
        <v>687</v>
      </c>
      <c r="F921">
        <v>8</v>
      </c>
      <c r="G921">
        <v>8</v>
      </c>
      <c r="H921">
        <v>1</v>
      </c>
      <c r="I921">
        <v>0</v>
      </c>
      <c r="J921" t="s">
        <v>48820</v>
      </c>
      <c r="K921" s="146" t="s">
        <v>47041</v>
      </c>
      <c r="L921" t="s">
        <v>48260</v>
      </c>
      <c r="M921" t="s">
        <v>47200</v>
      </c>
    </row>
    <row r="922" spans="1:13" x14ac:dyDescent="0.2">
      <c r="A922">
        <v>941</v>
      </c>
      <c r="B922" t="s">
        <v>48819</v>
      </c>
      <c r="C922" t="s">
        <v>47037</v>
      </c>
      <c r="D922" t="s">
        <v>47469</v>
      </c>
      <c r="E922">
        <v>143</v>
      </c>
      <c r="F922">
        <v>8</v>
      </c>
      <c r="G922">
        <v>8</v>
      </c>
      <c r="H922">
        <v>1</v>
      </c>
      <c r="I922">
        <v>0</v>
      </c>
      <c r="J922" t="s">
        <v>48820</v>
      </c>
      <c r="K922" s="146" t="s">
        <v>47041</v>
      </c>
      <c r="L922" t="s">
        <v>48260</v>
      </c>
      <c r="M922" t="s">
        <v>47198</v>
      </c>
    </row>
    <row r="923" spans="1:13" x14ac:dyDescent="0.2">
      <c r="A923">
        <v>942</v>
      </c>
      <c r="B923" t="s">
        <v>48819</v>
      </c>
      <c r="C923" t="s">
        <v>47037</v>
      </c>
      <c r="D923" t="s">
        <v>47039</v>
      </c>
      <c r="E923">
        <v>462</v>
      </c>
      <c r="F923">
        <v>8</v>
      </c>
      <c r="G923">
        <v>8</v>
      </c>
      <c r="H923">
        <v>1</v>
      </c>
      <c r="I923">
        <v>0</v>
      </c>
      <c r="J923" t="s">
        <v>48820</v>
      </c>
      <c r="K923" s="146" t="s">
        <v>47041</v>
      </c>
      <c r="L923" t="s">
        <v>48260</v>
      </c>
      <c r="M923" t="s">
        <v>47199</v>
      </c>
    </row>
    <row r="924" spans="1:13" x14ac:dyDescent="0.2">
      <c r="A924">
        <v>943</v>
      </c>
      <c r="B924" t="s">
        <v>48823</v>
      </c>
      <c r="C924" t="s">
        <v>47037</v>
      </c>
      <c r="D924" t="s">
        <v>47468</v>
      </c>
      <c r="E924">
        <v>598</v>
      </c>
      <c r="F924">
        <v>7</v>
      </c>
      <c r="G924">
        <v>8</v>
      </c>
      <c r="H924">
        <v>2</v>
      </c>
      <c r="I924">
        <v>0</v>
      </c>
      <c r="J924" t="s">
        <v>48824</v>
      </c>
      <c r="K924" s="146" t="s">
        <v>47048</v>
      </c>
      <c r="L924" t="s">
        <v>87</v>
      </c>
      <c r="M924" t="s">
        <v>48825</v>
      </c>
    </row>
    <row r="925" spans="1:13" x14ac:dyDescent="0.2">
      <c r="A925">
        <v>944</v>
      </c>
      <c r="B925" t="s">
        <v>48823</v>
      </c>
      <c r="C925" t="s">
        <v>47037</v>
      </c>
      <c r="D925" t="s">
        <v>47720</v>
      </c>
      <c r="E925">
        <v>852</v>
      </c>
      <c r="F925">
        <v>7</v>
      </c>
      <c r="G925">
        <v>8</v>
      </c>
      <c r="H925">
        <v>2</v>
      </c>
      <c r="I925">
        <v>0</v>
      </c>
      <c r="J925" t="s">
        <v>48824</v>
      </c>
      <c r="K925" s="146" t="s">
        <v>47048</v>
      </c>
      <c r="L925" t="s">
        <v>87</v>
      </c>
      <c r="M925" t="s">
        <v>48826</v>
      </c>
    </row>
    <row r="926" spans="1:13" x14ac:dyDescent="0.2">
      <c r="A926">
        <v>945</v>
      </c>
      <c r="B926" t="s">
        <v>48823</v>
      </c>
      <c r="C926" t="s">
        <v>47037</v>
      </c>
      <c r="D926" t="s">
        <v>47720</v>
      </c>
      <c r="E926">
        <v>513</v>
      </c>
      <c r="F926">
        <v>7</v>
      </c>
      <c r="G926">
        <v>8</v>
      </c>
      <c r="H926">
        <v>2</v>
      </c>
      <c r="I926">
        <v>0</v>
      </c>
      <c r="J926" t="s">
        <v>48827</v>
      </c>
      <c r="K926" s="146" t="s">
        <v>47048</v>
      </c>
      <c r="L926" t="s">
        <v>87</v>
      </c>
      <c r="M926" t="s">
        <v>48828</v>
      </c>
    </row>
    <row r="927" spans="1:13" x14ac:dyDescent="0.2">
      <c r="A927">
        <v>946</v>
      </c>
      <c r="B927" t="s">
        <v>48823</v>
      </c>
      <c r="C927" t="s">
        <v>47037</v>
      </c>
      <c r="D927" t="s">
        <v>47467</v>
      </c>
      <c r="E927">
        <v>921</v>
      </c>
      <c r="F927">
        <v>7</v>
      </c>
      <c r="G927">
        <v>8</v>
      </c>
      <c r="H927">
        <v>2</v>
      </c>
      <c r="I927">
        <v>0</v>
      </c>
      <c r="J927" t="s">
        <v>48827</v>
      </c>
      <c r="K927" s="146" t="s">
        <v>47048</v>
      </c>
      <c r="L927" t="s">
        <v>87</v>
      </c>
      <c r="M927" t="e">
        <f>--------------------------------------------------------------------------------------------------------------------------------------------------------------------------------------------------------------------------------------------------------------------------------------------------------------------------------------------------------------------------------------------------------------------------------------------VNIDLREGEAVELRGRNGAGKTTLIRALLAG-------------------------------------------AVCSEITPNTAASDASEKIWAGSAGPGLFSDSVRAASDNLGATGSFGQTCIESLSNIAPVLYGGTLALDPHVRVGVYEQEIAPTYLNMPLHDAIEQMYIDRKLAIGGTKIRQLMGDYLFTDADGMTPLVRLSGGQKARFQIISMLANDPQLLILDEPTNHLDLPSIEELETALERYAGAILYVSHDDYFRRKIGGVVVQIGAV</f>
        <v>#NAME?</v>
      </c>
    </row>
    <row r="928" spans="1:13" x14ac:dyDescent="0.2">
      <c r="A928">
        <v>947</v>
      </c>
      <c r="B928" t="s">
        <v>48823</v>
      </c>
      <c r="C928" t="s">
        <v>47037</v>
      </c>
      <c r="D928" t="s">
        <v>47721</v>
      </c>
      <c r="E928">
        <v>179</v>
      </c>
      <c r="F928">
        <v>7</v>
      </c>
      <c r="G928">
        <v>8</v>
      </c>
      <c r="H928">
        <v>2</v>
      </c>
      <c r="I928">
        <v>0</v>
      </c>
      <c r="J928" t="s">
        <v>48827</v>
      </c>
      <c r="K928" s="146" t="s">
        <v>47048</v>
      </c>
      <c r="L928" t="s">
        <v>87</v>
      </c>
      <c r="M928" t="s">
        <v>48829</v>
      </c>
    </row>
    <row r="929" spans="1:13" x14ac:dyDescent="0.2">
      <c r="A929">
        <v>948</v>
      </c>
      <c r="B929" t="s">
        <v>48823</v>
      </c>
      <c r="C929" t="s">
        <v>47037</v>
      </c>
      <c r="D929" t="s">
        <v>47466</v>
      </c>
      <c r="E929">
        <v>251</v>
      </c>
      <c r="F929">
        <v>7</v>
      </c>
      <c r="G929">
        <v>8</v>
      </c>
      <c r="H929">
        <v>2</v>
      </c>
      <c r="I929">
        <v>0</v>
      </c>
      <c r="J929" t="s">
        <v>48824</v>
      </c>
      <c r="K929" s="146" t="s">
        <v>47048</v>
      </c>
      <c r="L929" t="s">
        <v>87</v>
      </c>
      <c r="M929" t="e">
        <f>---------------------------------------------------------MIADIHITEKSFGDKTLMKDVKFSVDDGEKVGVVGRNGVGKSTLFGILAGTDNDYTGEVIFRRGITIATTAQEHHGLGEQTVMAYILSGLPEYSKLKKIIDEYPLTMGDNMRKIEEYTQALERFDQKGFYQVEEKIERELSNFQLDGFGDRRISSLSGGQKRLVEIVKIMHSEAHLALIDEPTNHMDYVAKQQFIDWMNSQ--PHQAMLIITHDRDVLGQVDRIVEIKDGQAVSYRGNYDAYLKQNAQATTAGMNNFEQIEKRIVNLKQKVLDYQRLKEKSRNPGTIQKFKRLENEARAELEELLEMEKPTFWIDKESASQLDYKSAERYGKFKSRNIRLSMKDASSRSQHVLVRAENVAVGIGERILFEDVNIDLREGEAIEIRGRNGAGKTTLIRMILAS----------------------------------------------------------------------------------------------GKSFDGGPVLYSGDIFLDPQVRIGVYEQEIDERYLSDPLEKAIEKLYMSRDLSISDTKIRQLLADYLFTDADRMTPLARLSGGQKARFQIIAMLANDPQLLVLDEPTNHLDLPSIEELETALAKYSGAILYVSHDNYFREKLGGKVVQIGAE</f>
        <v>#NAME?</v>
      </c>
    </row>
    <row r="930" spans="1:13" x14ac:dyDescent="0.2">
      <c r="A930">
        <v>949</v>
      </c>
      <c r="B930" t="s">
        <v>48823</v>
      </c>
      <c r="C930" t="s">
        <v>47037</v>
      </c>
      <c r="D930" t="s">
        <v>47469</v>
      </c>
      <c r="E930">
        <v>235</v>
      </c>
      <c r="F930">
        <v>7</v>
      </c>
      <c r="G930">
        <v>8</v>
      </c>
      <c r="H930">
        <v>2</v>
      </c>
      <c r="I930">
        <v>0</v>
      </c>
      <c r="J930" t="s">
        <v>48824</v>
      </c>
      <c r="K930" s="146" t="s">
        <v>47048</v>
      </c>
      <c r="L930" t="s">
        <v>87</v>
      </c>
      <c r="M930" t="s">
        <v>48825</v>
      </c>
    </row>
    <row r="931" spans="1:13" x14ac:dyDescent="0.2">
      <c r="A931">
        <v>950</v>
      </c>
      <c r="B931" t="s">
        <v>48823</v>
      </c>
      <c r="C931" t="s">
        <v>47037</v>
      </c>
      <c r="D931" t="s">
        <v>47039</v>
      </c>
      <c r="E931">
        <v>263</v>
      </c>
      <c r="F931">
        <v>7</v>
      </c>
      <c r="G931">
        <v>8</v>
      </c>
      <c r="H931">
        <v>2</v>
      </c>
      <c r="I931">
        <v>0</v>
      </c>
      <c r="J931" t="s">
        <v>48824</v>
      </c>
      <c r="K931" s="146" t="s">
        <v>47048</v>
      </c>
      <c r="L931" t="s">
        <v>87</v>
      </c>
      <c r="M931" t="e">
        <f>---------------------------------------------------------MIADIHITEKSFGDKTLMRDVKFSVDDGEKVGVVGRNGVGKSTLFGILAGTDTDYTGEVIFRRGITVASTAQEHHGLGDQTVLSYILAGLPEYASLKKIIDEYPETMGDNMRKIEEYTQALERFDQKGFYQIEEKIARELDNFQLSGCGERPLGSLSGGQKRLVEIVKIMHAGAHLALIDEPTNHMDYVAKQQFIDWMSSQ--PRQAMLIITHDRDVLGRVDRIVELKDGQAVSYRGNYDAYLKQNAQATAAGMNNFEQVEKRITNLKQKVLDYQRLKEKSRNPGTIQKFKRLEHEARAELAELSEMDKPTFWIDKQSAGQLDYKSAERYGKFKARNIRLSMKDAASRSQHVLVRVEDAAVGVGERILFEGVNIDLREGEAVELRGRNGAGKTTLIRMLLGQ----RRGSDSSL----------SGKSMVSR--TVLPDAFD-LEETAGSRTAASAPQSSARAHSSLKSPPEIFRKR---SAETSATRERSTVSGVEGVAPAAPILYSGNLFLDPQVRVGVYEQEIDERYLADPLQASIEKLYLSRDLPISDTKIRQLLADYLFTEADRMTPLARLSGGQKARFQIIAMLANDPQLLILDEPTNHLDLPSIEELETALAKYSGAILYVSHDNYFRQEIGGEVVQIGAA</f>
        <v>#NAME?</v>
      </c>
    </row>
    <row r="932" spans="1:13" x14ac:dyDescent="0.2">
      <c r="A932">
        <v>951</v>
      </c>
      <c r="B932" t="s">
        <v>48830</v>
      </c>
      <c r="C932" t="s">
        <v>47037</v>
      </c>
      <c r="D932" t="s">
        <v>47468</v>
      </c>
      <c r="E932">
        <v>585</v>
      </c>
      <c r="F932">
        <v>8</v>
      </c>
      <c r="G932">
        <v>8</v>
      </c>
      <c r="H932">
        <v>1</v>
      </c>
      <c r="I932">
        <v>0</v>
      </c>
      <c r="M932" t="s">
        <v>48831</v>
      </c>
    </row>
    <row r="933" spans="1:13" x14ac:dyDescent="0.2">
      <c r="A933">
        <v>952</v>
      </c>
      <c r="B933" t="s">
        <v>48830</v>
      </c>
      <c r="C933" t="s">
        <v>47037</v>
      </c>
      <c r="D933" t="s">
        <v>47720</v>
      </c>
      <c r="E933">
        <v>582</v>
      </c>
      <c r="F933">
        <v>8</v>
      </c>
      <c r="G933">
        <v>8</v>
      </c>
      <c r="H933">
        <v>1</v>
      </c>
      <c r="I933">
        <v>0</v>
      </c>
      <c r="M933" t="e">
        <f>-MAKKNTKRKLIGLVSSLSNHRTYYTTKNTQNTT----EKLELRKYDPIAKKHAIYTE-TKKSLGRNEVKKRKS</f>
        <v>#NAME?</v>
      </c>
    </row>
    <row r="934" spans="1:13" x14ac:dyDescent="0.2">
      <c r="A934">
        <v>953</v>
      </c>
      <c r="B934" t="s">
        <v>48830</v>
      </c>
      <c r="C934" t="s">
        <v>47037</v>
      </c>
      <c r="D934" t="s">
        <v>47467</v>
      </c>
      <c r="E934">
        <v>668</v>
      </c>
      <c r="F934">
        <v>8</v>
      </c>
      <c r="G934">
        <v>8</v>
      </c>
      <c r="H934">
        <v>1</v>
      </c>
      <c r="I934">
        <v>0</v>
      </c>
      <c r="M934" t="s">
        <v>48832</v>
      </c>
    </row>
    <row r="935" spans="1:13" x14ac:dyDescent="0.2">
      <c r="A935">
        <v>954</v>
      </c>
      <c r="B935" t="s">
        <v>48830</v>
      </c>
      <c r="C935" t="s">
        <v>47037</v>
      </c>
      <c r="D935" t="s">
        <v>47721</v>
      </c>
      <c r="E935">
        <v>519</v>
      </c>
      <c r="F935">
        <v>8</v>
      </c>
      <c r="G935">
        <v>8</v>
      </c>
      <c r="H935">
        <v>1</v>
      </c>
      <c r="I935">
        <v>0</v>
      </c>
      <c r="M935" t="e">
        <f>---------------SEESGNRVYYTTKNTQNTP----DKISLRKYDPKLRKHVTFTE-TKKSLGRNEIKPRKS</f>
        <v>#NAME?</v>
      </c>
    </row>
    <row r="936" spans="1:13" x14ac:dyDescent="0.2">
      <c r="A936">
        <v>955</v>
      </c>
      <c r="B936" t="s">
        <v>48830</v>
      </c>
      <c r="C936" t="s">
        <v>47037</v>
      </c>
      <c r="D936" t="s">
        <v>47466</v>
      </c>
      <c r="E936">
        <v>92</v>
      </c>
      <c r="F936">
        <v>8</v>
      </c>
      <c r="G936">
        <v>8</v>
      </c>
      <c r="H936">
        <v>1</v>
      </c>
      <c r="I936">
        <v>0</v>
      </c>
      <c r="M936" t="e">
        <f>-MAKKNTKRKLIGLVSNLSNHRTYYTTVNTQNRTTKGQGKLTLRKYDPIAKQHATYTE-TKKNLGRNEVKARKS</f>
        <v>#NAME?</v>
      </c>
    </row>
    <row r="937" spans="1:13" x14ac:dyDescent="0.2">
      <c r="A937">
        <v>956</v>
      </c>
      <c r="B937" t="s">
        <v>48830</v>
      </c>
      <c r="C937" t="s">
        <v>47037</v>
      </c>
      <c r="D937" t="s">
        <v>47833</v>
      </c>
      <c r="E937">
        <v>52</v>
      </c>
      <c r="F937">
        <v>8</v>
      </c>
      <c r="G937">
        <v>8</v>
      </c>
      <c r="H937">
        <v>1</v>
      </c>
      <c r="I937">
        <v>0</v>
      </c>
      <c r="M937" t="e">
        <f>-MAKKNTKRKLIGLVSNSSKHRTYYTTINTQNRTNKGKGNLTLRKYDPIKRKHVTYTQ-TKKNLGRNEVKARKG</f>
        <v>#NAME?</v>
      </c>
    </row>
    <row r="938" spans="1:13" x14ac:dyDescent="0.2">
      <c r="A938">
        <v>957</v>
      </c>
      <c r="B938" t="s">
        <v>48830</v>
      </c>
      <c r="C938" t="s">
        <v>47037</v>
      </c>
      <c r="D938" t="s">
        <v>47469</v>
      </c>
      <c r="E938">
        <v>249</v>
      </c>
      <c r="F938">
        <v>8</v>
      </c>
      <c r="G938">
        <v>8</v>
      </c>
      <c r="H938">
        <v>1</v>
      </c>
      <c r="I938">
        <v>0</v>
      </c>
      <c r="M938" t="s">
        <v>48831</v>
      </c>
    </row>
    <row r="939" spans="1:13" x14ac:dyDescent="0.2">
      <c r="A939">
        <v>958</v>
      </c>
      <c r="B939" t="s">
        <v>48830</v>
      </c>
      <c r="C939" t="s">
        <v>47037</v>
      </c>
      <c r="D939" t="s">
        <v>47039</v>
      </c>
      <c r="E939">
        <v>317</v>
      </c>
      <c r="F939">
        <v>8</v>
      </c>
      <c r="G939">
        <v>8</v>
      </c>
      <c r="H939">
        <v>1</v>
      </c>
      <c r="I939">
        <v>0</v>
      </c>
      <c r="M939" t="e">
        <f>-MAKKNTKRKLIGLVSNLSNHRTYYTTVNTQNRTTKGQGKLTLKKYDPIARQHATYTE-TKKNLGRNEVKARKS</f>
        <v>#NAME?</v>
      </c>
    </row>
    <row r="940" spans="1:13" x14ac:dyDescent="0.2">
      <c r="A940">
        <v>959</v>
      </c>
      <c r="B940" t="s">
        <v>48833</v>
      </c>
      <c r="C940" t="s">
        <v>47037</v>
      </c>
      <c r="D940" t="s">
        <v>47468</v>
      </c>
      <c r="E940">
        <v>829</v>
      </c>
      <c r="F940">
        <v>8</v>
      </c>
      <c r="G940">
        <v>8</v>
      </c>
      <c r="H940">
        <v>1</v>
      </c>
      <c r="I940">
        <v>0</v>
      </c>
      <c r="M940" t="s">
        <v>48834</v>
      </c>
    </row>
    <row r="941" spans="1:13" x14ac:dyDescent="0.2">
      <c r="A941">
        <v>960</v>
      </c>
      <c r="B941" t="s">
        <v>48833</v>
      </c>
      <c r="C941" t="s">
        <v>47037</v>
      </c>
      <c r="D941" t="s">
        <v>47720</v>
      </c>
      <c r="E941">
        <v>236</v>
      </c>
      <c r="F941">
        <v>8</v>
      </c>
      <c r="G941">
        <v>8</v>
      </c>
      <c r="H941">
        <v>1</v>
      </c>
      <c r="I941">
        <v>0</v>
      </c>
      <c r="M941" t="s">
        <v>48835</v>
      </c>
    </row>
    <row r="942" spans="1:13" x14ac:dyDescent="0.2">
      <c r="A942">
        <v>961</v>
      </c>
      <c r="B942" t="s">
        <v>48833</v>
      </c>
      <c r="C942" t="s">
        <v>47037</v>
      </c>
      <c r="D942" t="s">
        <v>47467</v>
      </c>
      <c r="E942">
        <v>418</v>
      </c>
      <c r="F942">
        <v>8</v>
      </c>
      <c r="G942">
        <v>8</v>
      </c>
      <c r="H942">
        <v>1</v>
      </c>
      <c r="I942">
        <v>0</v>
      </c>
      <c r="M942" t="e">
        <f>--MAYQHTNSKGVTYYLHKTESVLRGGKHQIIYFFAKVAKNKKGTPCDLPEDRFVKENPRNGFLTVSKKKDDDGSSKAE</f>
        <v>#NAME?</v>
      </c>
    </row>
    <row r="943" spans="1:13" x14ac:dyDescent="0.2">
      <c r="A943">
        <v>962</v>
      </c>
      <c r="B943" t="s">
        <v>48833</v>
      </c>
      <c r="C943" t="s">
        <v>47037</v>
      </c>
      <c r="D943" t="s">
        <v>47721</v>
      </c>
      <c r="E943">
        <v>18</v>
      </c>
      <c r="F943">
        <v>8</v>
      </c>
      <c r="G943">
        <v>8</v>
      </c>
      <c r="H943">
        <v>1</v>
      </c>
      <c r="I943">
        <v>0</v>
      </c>
      <c r="M943" t="s">
        <v>48836</v>
      </c>
    </row>
    <row r="944" spans="1:13" x14ac:dyDescent="0.2">
      <c r="A944">
        <v>963</v>
      </c>
      <c r="B944" t="s">
        <v>48833</v>
      </c>
      <c r="C944" t="s">
        <v>47037</v>
      </c>
      <c r="D944" t="s">
        <v>47465</v>
      </c>
      <c r="E944">
        <v>476</v>
      </c>
      <c r="F944">
        <v>8</v>
      </c>
      <c r="G944">
        <v>8</v>
      </c>
      <c r="H944">
        <v>1</v>
      </c>
      <c r="I944">
        <v>0</v>
      </c>
      <c r="M944" t="s">
        <v>48837</v>
      </c>
    </row>
    <row r="945" spans="1:13" x14ac:dyDescent="0.2">
      <c r="A945">
        <v>964</v>
      </c>
      <c r="B945" t="s">
        <v>48833</v>
      </c>
      <c r="C945" t="s">
        <v>47037</v>
      </c>
      <c r="D945" t="s">
        <v>47466</v>
      </c>
      <c r="E945">
        <v>511</v>
      </c>
      <c r="F945">
        <v>8</v>
      </c>
      <c r="G945">
        <v>8</v>
      </c>
      <c r="H945">
        <v>1</v>
      </c>
      <c r="I945">
        <v>0</v>
      </c>
      <c r="M945" t="s">
        <v>48838</v>
      </c>
    </row>
    <row r="946" spans="1:13" x14ac:dyDescent="0.2">
      <c r="A946">
        <v>965</v>
      </c>
      <c r="B946" t="s">
        <v>48833</v>
      </c>
      <c r="C946" t="s">
        <v>47037</v>
      </c>
      <c r="D946" t="s">
        <v>47833</v>
      </c>
      <c r="E946">
        <v>36</v>
      </c>
      <c r="F946">
        <v>8</v>
      </c>
      <c r="G946">
        <v>8</v>
      </c>
      <c r="H946">
        <v>1</v>
      </c>
      <c r="I946">
        <v>0</v>
      </c>
      <c r="M946" t="s">
        <v>48839</v>
      </c>
    </row>
    <row r="947" spans="1:13" x14ac:dyDescent="0.2">
      <c r="A947">
        <v>966</v>
      </c>
      <c r="B947" t="s">
        <v>48833</v>
      </c>
      <c r="C947" t="s">
        <v>47037</v>
      </c>
      <c r="D947" t="s">
        <v>47039</v>
      </c>
      <c r="E947">
        <v>609</v>
      </c>
      <c r="F947">
        <v>8</v>
      </c>
      <c r="G947">
        <v>8</v>
      </c>
      <c r="H947">
        <v>1</v>
      </c>
      <c r="I947">
        <v>0</v>
      </c>
      <c r="M947" t="s">
        <v>48838</v>
      </c>
    </row>
    <row r="948" spans="1:13" x14ac:dyDescent="0.2">
      <c r="A948">
        <v>967</v>
      </c>
      <c r="B948" t="s">
        <v>48840</v>
      </c>
      <c r="C948" t="s">
        <v>47037</v>
      </c>
      <c r="D948" t="s">
        <v>47468</v>
      </c>
      <c r="E948">
        <v>95</v>
      </c>
      <c r="F948">
        <v>7</v>
      </c>
      <c r="G948">
        <v>8</v>
      </c>
      <c r="H948">
        <v>2</v>
      </c>
      <c r="I948">
        <v>0</v>
      </c>
      <c r="J948" t="s">
        <v>48841</v>
      </c>
      <c r="K948" s="146" t="s">
        <v>47048</v>
      </c>
      <c r="L948" t="s">
        <v>48842</v>
      </c>
      <c r="M948" t="s">
        <v>47214</v>
      </c>
    </row>
    <row r="949" spans="1:13" x14ac:dyDescent="0.2">
      <c r="A949">
        <v>968</v>
      </c>
      <c r="B949" t="s">
        <v>48840</v>
      </c>
      <c r="C949" t="s">
        <v>47037</v>
      </c>
      <c r="D949" t="s">
        <v>47720</v>
      </c>
      <c r="E949">
        <v>781</v>
      </c>
      <c r="F949">
        <v>7</v>
      </c>
      <c r="G949">
        <v>8</v>
      </c>
      <c r="H949">
        <v>2</v>
      </c>
      <c r="I949">
        <v>0</v>
      </c>
      <c r="J949" t="s">
        <v>48843</v>
      </c>
      <c r="K949" s="146" t="s">
        <v>47048</v>
      </c>
      <c r="L949" t="s">
        <v>48842</v>
      </c>
      <c r="M949" t="s">
        <v>47218</v>
      </c>
    </row>
    <row r="950" spans="1:13" x14ac:dyDescent="0.2">
      <c r="A950">
        <v>969</v>
      </c>
      <c r="B950" t="s">
        <v>48840</v>
      </c>
      <c r="C950" t="s">
        <v>47037</v>
      </c>
      <c r="D950" t="s">
        <v>47467</v>
      </c>
      <c r="E950">
        <v>12</v>
      </c>
      <c r="F950">
        <v>7</v>
      </c>
      <c r="G950">
        <v>8</v>
      </c>
      <c r="H950">
        <v>2</v>
      </c>
      <c r="I950">
        <v>0</v>
      </c>
      <c r="J950" t="s">
        <v>48844</v>
      </c>
      <c r="K950" s="146" t="s">
        <v>47048</v>
      </c>
      <c r="L950" t="s">
        <v>48842</v>
      </c>
      <c r="M950" t="s">
        <v>47215</v>
      </c>
    </row>
    <row r="951" spans="1:13" x14ac:dyDescent="0.2">
      <c r="A951">
        <v>970</v>
      </c>
      <c r="B951" t="s">
        <v>48840</v>
      </c>
      <c r="C951" t="s">
        <v>47037</v>
      </c>
      <c r="D951" t="s">
        <v>47466</v>
      </c>
      <c r="E951">
        <v>729</v>
      </c>
      <c r="F951">
        <v>7</v>
      </c>
      <c r="G951">
        <v>8</v>
      </c>
      <c r="H951">
        <v>2</v>
      </c>
      <c r="I951">
        <v>0</v>
      </c>
      <c r="J951" t="s">
        <v>48844</v>
      </c>
      <c r="K951" s="146" t="s">
        <v>47048</v>
      </c>
      <c r="L951" t="s">
        <v>48842</v>
      </c>
      <c r="M951" t="s">
        <v>47213</v>
      </c>
    </row>
    <row r="952" spans="1:13" x14ac:dyDescent="0.2">
      <c r="A952">
        <v>971</v>
      </c>
      <c r="B952" t="s">
        <v>48840</v>
      </c>
      <c r="C952" t="s">
        <v>47037</v>
      </c>
      <c r="D952" t="s">
        <v>47833</v>
      </c>
      <c r="E952">
        <v>470</v>
      </c>
      <c r="F952">
        <v>7</v>
      </c>
      <c r="G952">
        <v>8</v>
      </c>
      <c r="H952">
        <v>2</v>
      </c>
      <c r="I952">
        <v>0</v>
      </c>
      <c r="J952" t="s">
        <v>48844</v>
      </c>
      <c r="K952" s="146" t="s">
        <v>47048</v>
      </c>
      <c r="L952" t="s">
        <v>48842</v>
      </c>
      <c r="M952" t="e">
        <f>-MTHKQFEEFILSLPGVWLDYPFGEDIAVYKFGKSNN-G-AGKMVALVAEGSKPLRVSLKCDPLLAENLRGKYETVLPGYHLNKKHWNTVICSGQLSDEEIFDLARLSYRLVAENAN</f>
        <v>#NAME?</v>
      </c>
    </row>
    <row r="953" spans="1:13" x14ac:dyDescent="0.2">
      <c r="A953">
        <v>972</v>
      </c>
      <c r="B953" t="s">
        <v>48840</v>
      </c>
      <c r="C953" t="s">
        <v>47037</v>
      </c>
      <c r="D953" t="s">
        <v>47833</v>
      </c>
      <c r="E953">
        <v>612</v>
      </c>
      <c r="F953">
        <v>7</v>
      </c>
      <c r="G953">
        <v>8</v>
      </c>
      <c r="H953">
        <v>2</v>
      </c>
      <c r="I953">
        <v>0</v>
      </c>
      <c r="J953" t="s">
        <v>48845</v>
      </c>
      <c r="K953" s="146" t="s">
        <v>47048</v>
      </c>
      <c r="L953" t="s">
        <v>48842</v>
      </c>
      <c r="M953" t="s">
        <v>47217</v>
      </c>
    </row>
    <row r="954" spans="1:13" x14ac:dyDescent="0.2">
      <c r="A954">
        <v>973</v>
      </c>
      <c r="B954" t="s">
        <v>48840</v>
      </c>
      <c r="C954" t="s">
        <v>47037</v>
      </c>
      <c r="D954" t="s">
        <v>47469</v>
      </c>
      <c r="E954">
        <v>486</v>
      </c>
      <c r="F954">
        <v>7</v>
      </c>
      <c r="G954">
        <v>8</v>
      </c>
      <c r="H954">
        <v>2</v>
      </c>
      <c r="I954">
        <v>0</v>
      </c>
      <c r="J954" t="s">
        <v>48841</v>
      </c>
      <c r="K954" s="146" t="s">
        <v>47048</v>
      </c>
      <c r="L954" t="s">
        <v>48842</v>
      </c>
      <c r="M954" t="s">
        <v>47214</v>
      </c>
    </row>
    <row r="955" spans="1:13" x14ac:dyDescent="0.2">
      <c r="A955">
        <v>974</v>
      </c>
      <c r="B955" t="s">
        <v>48840</v>
      </c>
      <c r="C955" t="s">
        <v>47037</v>
      </c>
      <c r="D955" t="s">
        <v>47039</v>
      </c>
      <c r="E955">
        <v>47</v>
      </c>
      <c r="F955">
        <v>7</v>
      </c>
      <c r="G955">
        <v>8</v>
      </c>
      <c r="H955">
        <v>2</v>
      </c>
      <c r="I955">
        <v>0</v>
      </c>
      <c r="J955" t="s">
        <v>48844</v>
      </c>
      <c r="K955" s="146" t="s">
        <v>47048</v>
      </c>
      <c r="L955" t="s">
        <v>48842</v>
      </c>
      <c r="M955" t="s">
        <v>47216</v>
      </c>
    </row>
    <row r="956" spans="1:13" x14ac:dyDescent="0.2">
      <c r="A956">
        <v>975</v>
      </c>
      <c r="B956" t="s">
        <v>48846</v>
      </c>
      <c r="C956" t="s">
        <v>47037</v>
      </c>
      <c r="D956" t="s">
        <v>47468</v>
      </c>
      <c r="E956">
        <v>129</v>
      </c>
      <c r="F956">
        <v>7</v>
      </c>
      <c r="G956">
        <v>8</v>
      </c>
      <c r="H956">
        <v>2</v>
      </c>
      <c r="I956">
        <v>0</v>
      </c>
      <c r="J956" t="s">
        <v>48847</v>
      </c>
      <c r="K956" s="146" t="s">
        <v>47041</v>
      </c>
      <c r="L956" t="s">
        <v>48848</v>
      </c>
      <c r="M956" t="s">
        <v>48849</v>
      </c>
    </row>
    <row r="957" spans="1:13" x14ac:dyDescent="0.2">
      <c r="A957">
        <v>976</v>
      </c>
      <c r="B957" t="s">
        <v>48846</v>
      </c>
      <c r="C957" t="s">
        <v>47037</v>
      </c>
      <c r="D957" t="s">
        <v>47720</v>
      </c>
      <c r="E957">
        <v>841</v>
      </c>
      <c r="F957">
        <v>7</v>
      </c>
      <c r="G957">
        <v>8</v>
      </c>
      <c r="H957">
        <v>2</v>
      </c>
      <c r="I957">
        <v>0</v>
      </c>
      <c r="J957" t="s">
        <v>48850</v>
      </c>
      <c r="K957" s="146" t="s">
        <v>47041</v>
      </c>
      <c r="L957" t="s">
        <v>48848</v>
      </c>
      <c r="M957" t="s">
        <v>48851</v>
      </c>
    </row>
    <row r="958" spans="1:13" x14ac:dyDescent="0.2">
      <c r="A958">
        <v>977</v>
      </c>
      <c r="B958" t="s">
        <v>48846</v>
      </c>
      <c r="C958" t="s">
        <v>47037</v>
      </c>
      <c r="D958" t="s">
        <v>47720</v>
      </c>
      <c r="E958">
        <v>758</v>
      </c>
      <c r="F958">
        <v>7</v>
      </c>
      <c r="G958">
        <v>8</v>
      </c>
      <c r="H958">
        <v>2</v>
      </c>
      <c r="I958">
        <v>0</v>
      </c>
      <c r="J958" t="s">
        <v>47839</v>
      </c>
      <c r="K958" s="146" t="s">
        <v>47041</v>
      </c>
      <c r="L958" t="s">
        <v>47840</v>
      </c>
      <c r="M958" t="s">
        <v>48852</v>
      </c>
    </row>
    <row r="959" spans="1:13" x14ac:dyDescent="0.2">
      <c r="A959">
        <v>978</v>
      </c>
      <c r="B959" t="s">
        <v>48846</v>
      </c>
      <c r="C959" t="s">
        <v>47037</v>
      </c>
      <c r="D959" t="s">
        <v>47467</v>
      </c>
      <c r="E959">
        <v>6</v>
      </c>
      <c r="F959">
        <v>7</v>
      </c>
      <c r="G959">
        <v>8</v>
      </c>
      <c r="H959">
        <v>2</v>
      </c>
      <c r="I959">
        <v>0</v>
      </c>
      <c r="J959" t="s">
        <v>48853</v>
      </c>
      <c r="K959" s="146" t="s">
        <v>47041</v>
      </c>
      <c r="L959" t="s">
        <v>48848</v>
      </c>
      <c r="M959" t="s">
        <v>48854</v>
      </c>
    </row>
    <row r="960" spans="1:13" x14ac:dyDescent="0.2">
      <c r="A960">
        <v>979</v>
      </c>
      <c r="B960" t="s">
        <v>48846</v>
      </c>
      <c r="C960" t="s">
        <v>47037</v>
      </c>
      <c r="D960" t="s">
        <v>47465</v>
      </c>
      <c r="E960">
        <v>35</v>
      </c>
      <c r="F960">
        <v>7</v>
      </c>
      <c r="G960">
        <v>8</v>
      </c>
      <c r="H960">
        <v>2</v>
      </c>
      <c r="I960">
        <v>0</v>
      </c>
      <c r="J960" t="s">
        <v>48853</v>
      </c>
      <c r="K960" s="146" t="s">
        <v>47041</v>
      </c>
      <c r="L960" t="s">
        <v>48848</v>
      </c>
      <c r="M960" t="s">
        <v>48855</v>
      </c>
    </row>
    <row r="961" spans="1:13" x14ac:dyDescent="0.2">
      <c r="A961">
        <v>980</v>
      </c>
      <c r="B961" t="s">
        <v>48846</v>
      </c>
      <c r="C961" t="s">
        <v>47037</v>
      </c>
      <c r="D961" t="s">
        <v>47466</v>
      </c>
      <c r="E961">
        <v>475</v>
      </c>
      <c r="F961">
        <v>7</v>
      </c>
      <c r="G961">
        <v>8</v>
      </c>
      <c r="H961">
        <v>2</v>
      </c>
      <c r="I961">
        <v>0</v>
      </c>
      <c r="J961" t="s">
        <v>47839</v>
      </c>
      <c r="K961" s="146" t="s">
        <v>47041</v>
      </c>
      <c r="L961" t="s">
        <v>47840</v>
      </c>
      <c r="M961" t="s">
        <v>48856</v>
      </c>
    </row>
    <row r="962" spans="1:13" x14ac:dyDescent="0.2">
      <c r="A962">
        <v>981</v>
      </c>
      <c r="B962" t="s">
        <v>48846</v>
      </c>
      <c r="C962" t="s">
        <v>47037</v>
      </c>
      <c r="D962" t="s">
        <v>47469</v>
      </c>
      <c r="E962">
        <v>78</v>
      </c>
      <c r="F962">
        <v>7</v>
      </c>
      <c r="G962">
        <v>8</v>
      </c>
      <c r="H962">
        <v>2</v>
      </c>
      <c r="I962">
        <v>0</v>
      </c>
      <c r="J962" t="s">
        <v>48847</v>
      </c>
      <c r="K962" s="146" t="s">
        <v>47041</v>
      </c>
      <c r="L962" t="s">
        <v>48848</v>
      </c>
      <c r="M962" t="s">
        <v>48849</v>
      </c>
    </row>
    <row r="963" spans="1:13" x14ac:dyDescent="0.2">
      <c r="A963">
        <v>982</v>
      </c>
      <c r="B963" t="s">
        <v>48846</v>
      </c>
      <c r="C963" t="s">
        <v>47037</v>
      </c>
      <c r="D963" t="s">
        <v>47039</v>
      </c>
      <c r="E963">
        <v>36</v>
      </c>
      <c r="F963">
        <v>7</v>
      </c>
      <c r="G963">
        <v>8</v>
      </c>
      <c r="H963">
        <v>2</v>
      </c>
      <c r="I963">
        <v>0</v>
      </c>
      <c r="J963" t="s">
        <v>48850</v>
      </c>
      <c r="K963" s="146" t="s">
        <v>47041</v>
      </c>
      <c r="L963" t="s">
        <v>48848</v>
      </c>
      <c r="M963" t="s">
        <v>48857</v>
      </c>
    </row>
    <row r="964" spans="1:13" x14ac:dyDescent="0.2">
      <c r="A964">
        <v>983</v>
      </c>
      <c r="B964" t="s">
        <v>48858</v>
      </c>
      <c r="C964" t="s">
        <v>47037</v>
      </c>
      <c r="D964" t="s">
        <v>47468</v>
      </c>
      <c r="E964">
        <v>4</v>
      </c>
      <c r="F964">
        <v>8</v>
      </c>
      <c r="G964">
        <v>8</v>
      </c>
      <c r="H964">
        <v>1</v>
      </c>
      <c r="I964">
        <v>0</v>
      </c>
      <c r="J964" t="s">
        <v>48859</v>
      </c>
      <c r="K964" s="146" t="s">
        <v>47040</v>
      </c>
      <c r="L964" t="s">
        <v>48860</v>
      </c>
      <c r="M964" t="e">
        <f>--------------------MKKEAIITLPNPHLRQKSQRVHVVSDETRQLIKDMTDASIDWENSRPHEISAALAAVQIDRLERVVIVRADFEDKDNQEFIPLINPEIVKYEGEITYDYEGCLSVKDFYGKVPRYSKIRVKAINIDGDEIRIKANGFLARVLQHEIDHCNGIVFVDHIRDDHQAFYRLNDEGELDPLDYERYVKDNADLWD</f>
        <v>#NAME?</v>
      </c>
    </row>
    <row r="965" spans="1:13" x14ac:dyDescent="0.2">
      <c r="A965">
        <v>984</v>
      </c>
      <c r="B965" t="s">
        <v>48858</v>
      </c>
      <c r="C965" t="s">
        <v>47037</v>
      </c>
      <c r="D965" t="s">
        <v>47720</v>
      </c>
      <c r="E965">
        <v>688</v>
      </c>
      <c r="F965">
        <v>8</v>
      </c>
      <c r="G965">
        <v>8</v>
      </c>
      <c r="H965">
        <v>1</v>
      </c>
      <c r="I965">
        <v>0</v>
      </c>
      <c r="J965" t="s">
        <v>48859</v>
      </c>
      <c r="K965" s="146" t="s">
        <v>47040</v>
      </c>
      <c r="L965" t="s">
        <v>48860</v>
      </c>
      <c r="M965" t="s">
        <v>48861</v>
      </c>
    </row>
    <row r="966" spans="1:13" x14ac:dyDescent="0.2">
      <c r="A966">
        <v>985</v>
      </c>
      <c r="B966" t="s">
        <v>48858</v>
      </c>
      <c r="C966" t="s">
        <v>47037</v>
      </c>
      <c r="D966" t="s">
        <v>47467</v>
      </c>
      <c r="E966">
        <v>318</v>
      </c>
      <c r="F966">
        <v>8</v>
      </c>
      <c r="G966">
        <v>8</v>
      </c>
      <c r="H966">
        <v>1</v>
      </c>
      <c r="I966">
        <v>0</v>
      </c>
      <c r="J966" t="s">
        <v>48859</v>
      </c>
      <c r="K966" s="146" t="s">
        <v>47040</v>
      </c>
      <c r="L966" t="s">
        <v>48860</v>
      </c>
      <c r="M966" t="e">
        <f>--------------------MKKESIITLPNPHLRQKSQKVHVITEEVRQLVKDMTDASIDWEASRPHEISAALAAVQIDRLDRVIIVRNDFDNKENQEFIALINPEIVKYEGELIEDYEGCLSVRDFYGKVPRHNRIRVKAMNIDGDEIRIKAEGFLARVIQHEIDHCNGIVFVDHIRDKTDAFYRLNDKGELDPLDYDTYVKDSHDLWD</f>
        <v>#NAME?</v>
      </c>
    </row>
    <row r="967" spans="1:13" x14ac:dyDescent="0.2">
      <c r="A967">
        <v>986</v>
      </c>
      <c r="B967" t="s">
        <v>48858</v>
      </c>
      <c r="C967" t="s">
        <v>47037</v>
      </c>
      <c r="D967" t="s">
        <v>47721</v>
      </c>
      <c r="E967">
        <v>115</v>
      </c>
      <c r="F967">
        <v>8</v>
      </c>
      <c r="G967">
        <v>8</v>
      </c>
      <c r="H967">
        <v>1</v>
      </c>
      <c r="I967">
        <v>0</v>
      </c>
      <c r="J967" t="s">
        <v>48859</v>
      </c>
      <c r="K967" s="146" t="s">
        <v>47040</v>
      </c>
      <c r="L967" t="s">
        <v>48860</v>
      </c>
      <c r="M967" t="e">
        <f>--------------------MTKEDIITLPNPHLRQKSERIHVINQEVLDQVAKMTDAALDWEKSRPHEVSAALAAVQVDILKRLVIIRNDFDDKTNDEFIALINPEIIKYEGEIVEDFEGCLSVNHIYGKVPRYSKVRVKALALNGQEIKLKAEGFLARVLQHEIDHTNGIVFIDHIKDNPTAFYKLDKNGELIPINYEKEIHENSILWD</f>
        <v>#NAME?</v>
      </c>
    </row>
    <row r="968" spans="1:13" x14ac:dyDescent="0.2">
      <c r="A968">
        <v>987</v>
      </c>
      <c r="B968" t="s">
        <v>48858</v>
      </c>
      <c r="C968" t="s">
        <v>47037</v>
      </c>
      <c r="D968" t="s">
        <v>47466</v>
      </c>
      <c r="E968">
        <v>646</v>
      </c>
      <c r="F968">
        <v>8</v>
      </c>
      <c r="G968">
        <v>8</v>
      </c>
      <c r="H968">
        <v>1</v>
      </c>
      <c r="I968">
        <v>0</v>
      </c>
      <c r="J968" t="s">
        <v>48859</v>
      </c>
      <c r="K968" s="146" t="s">
        <v>47040</v>
      </c>
      <c r="L968" t="s">
        <v>48860</v>
      </c>
      <c r="M968" t="e">
        <f>--------------------MTKDDIITLPNPHLRQKSSKIHVVTNDVVKLADEMTAAALDWEDSRPHEISAALAAVQVDKLERVVIVRADFERKSTREFITLINPEIVKYEGEVVEDFEGCLSVKSIYGKVPRYSKIRVKAIGLDGEEVRIKAEGFLARVLQHEIDHCNGLVFIDHIKDKKDAFYTLDEKGELQPLDYDKDIAENSILWN</f>
        <v>#NAME?</v>
      </c>
    </row>
    <row r="969" spans="1:13" x14ac:dyDescent="0.2">
      <c r="A969">
        <v>988</v>
      </c>
      <c r="B969" t="s">
        <v>48858</v>
      </c>
      <c r="C969" t="s">
        <v>47037</v>
      </c>
      <c r="D969" t="s">
        <v>47833</v>
      </c>
      <c r="E969">
        <v>321</v>
      </c>
      <c r="F969">
        <v>8</v>
      </c>
      <c r="G969">
        <v>8</v>
      </c>
      <c r="H969">
        <v>1</v>
      </c>
      <c r="I969">
        <v>0</v>
      </c>
      <c r="J969" t="s">
        <v>48859</v>
      </c>
      <c r="K969" s="146" t="s">
        <v>47040</v>
      </c>
      <c r="L969" t="s">
        <v>48860</v>
      </c>
      <c r="M969" t="e">
        <f>--------------------MTKDDIIALPNPHLREKSTRIHVITDDIIKLSDDMIAAALDWEDSRPHEISAALAAVQVDALKRLVIVRSDFDNKSTREFMTLINPEVVKYEGEIVADYEGCLSVQHIYGKVPRHTKVRIKAMDLDGNEVRFKAEGFLARVLQHEIDHCNGKVFIDHIKDKTDAFYTLDEKGELQPLDYASEIAENSVLWD</f>
        <v>#NAME?</v>
      </c>
    </row>
    <row r="970" spans="1:13" x14ac:dyDescent="0.2">
      <c r="A970">
        <v>989</v>
      </c>
      <c r="B970" t="s">
        <v>48858</v>
      </c>
      <c r="C970" t="s">
        <v>47037</v>
      </c>
      <c r="D970" t="s">
        <v>47469</v>
      </c>
      <c r="E970">
        <v>502</v>
      </c>
      <c r="F970">
        <v>8</v>
      </c>
      <c r="G970">
        <v>8</v>
      </c>
      <c r="H970">
        <v>1</v>
      </c>
      <c r="I970">
        <v>0</v>
      </c>
      <c r="J970" t="s">
        <v>48859</v>
      </c>
      <c r="K970" s="146" t="s">
        <v>47040</v>
      </c>
      <c r="L970" t="s">
        <v>48860</v>
      </c>
      <c r="M970" t="s">
        <v>48861</v>
      </c>
    </row>
    <row r="971" spans="1:13" x14ac:dyDescent="0.2">
      <c r="A971">
        <v>990</v>
      </c>
      <c r="B971" t="s">
        <v>48858</v>
      </c>
      <c r="C971" t="s">
        <v>47037</v>
      </c>
      <c r="D971" t="s">
        <v>47039</v>
      </c>
      <c r="E971">
        <v>126</v>
      </c>
      <c r="F971">
        <v>8</v>
      </c>
      <c r="G971">
        <v>8</v>
      </c>
      <c r="H971">
        <v>1</v>
      </c>
      <c r="I971">
        <v>0</v>
      </c>
      <c r="J971" t="s">
        <v>48859</v>
      </c>
      <c r="K971" s="146" t="s">
        <v>47040</v>
      </c>
      <c r="L971" t="s">
        <v>48860</v>
      </c>
      <c r="M971" t="e">
        <f>--------------------MTRDDIITLPNPHLRQKSSKIHVVTDDVIKLADDMTAAALDWEDSRPHEISAALAAVQVDKLERVVIVRADFEKKSTREFITLINPEIVKYEGEIVEDFEGCLSVKSIYGRVPRYSKVRVKAMTLEGEEIRIKAEGFLARVLQHEIDHCNGLVFIDHIKDKKDAFYTLDKKGELQPLDYDKDIAENSILWD</f>
        <v>#NAME?</v>
      </c>
    </row>
    <row r="972" spans="1:13" x14ac:dyDescent="0.2">
      <c r="A972">
        <v>991</v>
      </c>
      <c r="B972" t="s">
        <v>48862</v>
      </c>
      <c r="C972" t="s">
        <v>47037</v>
      </c>
      <c r="D972" t="s">
        <v>47468</v>
      </c>
      <c r="E972">
        <v>589</v>
      </c>
      <c r="F972">
        <v>7</v>
      </c>
      <c r="G972">
        <v>8</v>
      </c>
      <c r="H972">
        <v>2</v>
      </c>
      <c r="I972">
        <v>0</v>
      </c>
      <c r="J972" t="s">
        <v>48863</v>
      </c>
      <c r="K972" s="146" t="s">
        <v>6547</v>
      </c>
      <c r="L972" t="s">
        <v>48864</v>
      </c>
      <c r="M972" t="s">
        <v>48865</v>
      </c>
    </row>
    <row r="973" spans="1:13" x14ac:dyDescent="0.2">
      <c r="A973">
        <v>992</v>
      </c>
      <c r="B973" t="s">
        <v>48862</v>
      </c>
      <c r="C973" t="s">
        <v>47037</v>
      </c>
      <c r="D973" t="s">
        <v>47720</v>
      </c>
      <c r="E973">
        <v>579</v>
      </c>
      <c r="F973">
        <v>7</v>
      </c>
      <c r="G973">
        <v>8</v>
      </c>
      <c r="H973">
        <v>2</v>
      </c>
      <c r="I973">
        <v>0</v>
      </c>
      <c r="J973" t="s">
        <v>48866</v>
      </c>
      <c r="K973" s="146" t="s">
        <v>6547</v>
      </c>
      <c r="L973" t="s">
        <v>48864</v>
      </c>
      <c r="M973" t="s">
        <v>48867</v>
      </c>
    </row>
    <row r="974" spans="1:13" x14ac:dyDescent="0.2">
      <c r="A974">
        <v>993</v>
      </c>
      <c r="B974" t="s">
        <v>48862</v>
      </c>
      <c r="C974" t="s">
        <v>47037</v>
      </c>
      <c r="D974" t="s">
        <v>47720</v>
      </c>
      <c r="E974">
        <v>848</v>
      </c>
      <c r="F974">
        <v>7</v>
      </c>
      <c r="G974">
        <v>8</v>
      </c>
      <c r="H974">
        <v>2</v>
      </c>
      <c r="I974">
        <v>0</v>
      </c>
      <c r="J974" t="s">
        <v>48863</v>
      </c>
      <c r="K974" s="146" t="s">
        <v>6547</v>
      </c>
      <c r="L974" t="s">
        <v>48864</v>
      </c>
      <c r="M974" t="s">
        <v>48868</v>
      </c>
    </row>
    <row r="975" spans="1:13" x14ac:dyDescent="0.2">
      <c r="A975">
        <v>994</v>
      </c>
      <c r="B975" t="s">
        <v>48862</v>
      </c>
      <c r="C975" t="s">
        <v>47037</v>
      </c>
      <c r="D975" t="s">
        <v>47467</v>
      </c>
      <c r="E975">
        <v>672</v>
      </c>
      <c r="F975">
        <v>7</v>
      </c>
      <c r="G975">
        <v>8</v>
      </c>
      <c r="H975">
        <v>2</v>
      </c>
      <c r="I975">
        <v>0</v>
      </c>
      <c r="J975" t="s">
        <v>48863</v>
      </c>
      <c r="K975" s="146" t="s">
        <v>6547</v>
      </c>
      <c r="L975" t="s">
        <v>48864</v>
      </c>
      <c r="M975" t="e">
        <f>-------------MKILMLGWELPPHNSGGLGVACYHLSKALAKHGASIDFILPYSARHSNIDYMDVHAATELTPLHRFGTIGAYGGKGVDTLDLDQVDMRDLQTMRGLQKRYIKYVERFVRKTGSPDIIHAHDWLTIEAGLRAKELTDAPLIVHVHATEFDRAGSHNGGNPVIHEIEYNGLMMADRIIAVSNITKQIIVQKYGIPADKIEVVHNAIDVNSFG-DYEYDRRTYRYLEVLKNEGYTIVSTITRFTAQKGLVQLMQGAARACERYDRFAFLFAGDGDQRDELIQLSADLGISDKVFFSGFVRGKQWRDAYSVSDVFVMSSVSEPFGLTALEAAHHDTALIITKQSGVGEILQSVLRYDFWDTEKLADQLVALATSPALRDSLKRNVKNEYARISWNDVAEKCIHVYNNMKTGEVNE</f>
        <v>#NAME?</v>
      </c>
    </row>
    <row r="976" spans="1:13" x14ac:dyDescent="0.2">
      <c r="A976">
        <v>995</v>
      </c>
      <c r="B976" t="s">
        <v>48862</v>
      </c>
      <c r="C976" t="s">
        <v>47037</v>
      </c>
      <c r="D976" t="s">
        <v>47721</v>
      </c>
      <c r="E976">
        <v>453</v>
      </c>
      <c r="F976">
        <v>7</v>
      </c>
      <c r="G976">
        <v>8</v>
      </c>
      <c r="H976">
        <v>2</v>
      </c>
      <c r="I976">
        <v>0</v>
      </c>
      <c r="J976" t="s">
        <v>48869</v>
      </c>
      <c r="K976" s="146" t="s">
        <v>6547</v>
      </c>
      <c r="L976" t="s">
        <v>48864</v>
      </c>
      <c r="M976" t="s">
        <v>48870</v>
      </c>
    </row>
    <row r="977" spans="1:13" x14ac:dyDescent="0.2">
      <c r="A977">
        <v>996</v>
      </c>
      <c r="B977" t="s">
        <v>48862</v>
      </c>
      <c r="C977" t="s">
        <v>47037</v>
      </c>
      <c r="D977" t="s">
        <v>47833</v>
      </c>
      <c r="E977">
        <v>54</v>
      </c>
      <c r="F977">
        <v>7</v>
      </c>
      <c r="G977">
        <v>8</v>
      </c>
      <c r="H977">
        <v>2</v>
      </c>
      <c r="I977">
        <v>0</v>
      </c>
      <c r="J977" t="s">
        <v>48866</v>
      </c>
      <c r="K977" s="146" t="s">
        <v>6547</v>
      </c>
      <c r="L977" t="s">
        <v>48864</v>
      </c>
      <c r="M977" t="e">
        <f>-----------------MLGWELPPHNSGGLGVACYQMSKALASQGVDIDFVVPYSAKHPGIDYMNVYSATPLPPNYYN--LGAYDHGTPEDRENAKDEHG-LSPMRAVQRRYGKFVRQFV-RKHPPDAIHAHDWLTMEAGIIAKENSNAPLIVHVHATEFDRSGEQ-LGNPLVHEIEQHGLMMADRIIAVSQITKDIIVKNYHIPPEKIEVIYNAIDLASLP-PHEYDIDTYKYLEDLKSDGYTIVGTLTRLTVQKGLTYFVRAASAALSKYDKIAFVLSGSGEQRDELITLAASLGISDKVIFTGFVRGKQWRDIYHLIDVFVMSSVSEPFGLTALEAAHHDTALLISRQSGVGEVLNNIMRFDYWDVNRLADEIVNIAQSAALRETLKKNVKDEYAKISWQDAARQCLKLYKISLSKGVIS</f>
        <v>#NAME?</v>
      </c>
    </row>
    <row r="978" spans="1:13" x14ac:dyDescent="0.2">
      <c r="A978">
        <v>997</v>
      </c>
      <c r="B978" t="s">
        <v>48862</v>
      </c>
      <c r="C978" t="s">
        <v>47037</v>
      </c>
      <c r="D978" t="s">
        <v>47469</v>
      </c>
      <c r="E978">
        <v>245</v>
      </c>
      <c r="F978">
        <v>7</v>
      </c>
      <c r="G978">
        <v>8</v>
      </c>
      <c r="H978">
        <v>2</v>
      </c>
      <c r="I978">
        <v>0</v>
      </c>
      <c r="J978" t="s">
        <v>48863</v>
      </c>
      <c r="K978" s="146" t="s">
        <v>6547</v>
      </c>
      <c r="L978" t="s">
        <v>48864</v>
      </c>
      <c r="M978" t="s">
        <v>48865</v>
      </c>
    </row>
    <row r="979" spans="1:13" x14ac:dyDescent="0.2">
      <c r="A979">
        <v>998</v>
      </c>
      <c r="B979" t="s">
        <v>48862</v>
      </c>
      <c r="C979" t="s">
        <v>47037</v>
      </c>
      <c r="D979" t="s">
        <v>47039</v>
      </c>
      <c r="E979">
        <v>315</v>
      </c>
      <c r="F979">
        <v>7</v>
      </c>
      <c r="G979">
        <v>8</v>
      </c>
      <c r="H979">
        <v>2</v>
      </c>
      <c r="I979">
        <v>0</v>
      </c>
      <c r="J979" t="s">
        <v>48866</v>
      </c>
      <c r="K979" s="146" t="s">
        <v>6547</v>
      </c>
      <c r="L979" t="s">
        <v>48864</v>
      </c>
      <c r="M979" t="s">
        <v>48871</v>
      </c>
    </row>
    <row r="980" spans="1:13" x14ac:dyDescent="0.2">
      <c r="A980">
        <v>999</v>
      </c>
      <c r="B980" t="s">
        <v>48872</v>
      </c>
      <c r="C980" t="s">
        <v>47037</v>
      </c>
      <c r="D980" t="s">
        <v>47468</v>
      </c>
      <c r="E980">
        <v>5</v>
      </c>
      <c r="F980">
        <v>7</v>
      </c>
      <c r="G980">
        <v>8</v>
      </c>
      <c r="H980">
        <v>2</v>
      </c>
      <c r="I980">
        <v>0</v>
      </c>
      <c r="J980" t="s">
        <v>48873</v>
      </c>
      <c r="K980" s="146" t="s">
        <v>47040</v>
      </c>
      <c r="L980" t="s">
        <v>48874</v>
      </c>
      <c r="M980" t="s">
        <v>47131</v>
      </c>
    </row>
    <row r="981" spans="1:13" x14ac:dyDescent="0.2">
      <c r="A981">
        <v>1000</v>
      </c>
      <c r="B981" t="s">
        <v>48872</v>
      </c>
      <c r="C981" t="s">
        <v>47037</v>
      </c>
      <c r="D981" t="s">
        <v>47720</v>
      </c>
      <c r="E981">
        <v>687</v>
      </c>
      <c r="F981">
        <v>7</v>
      </c>
      <c r="G981">
        <v>8</v>
      </c>
      <c r="H981">
        <v>2</v>
      </c>
      <c r="I981">
        <v>0</v>
      </c>
      <c r="J981" t="s">
        <v>48875</v>
      </c>
      <c r="K981" s="146" t="s">
        <v>47040</v>
      </c>
      <c r="L981" t="s">
        <v>48874</v>
      </c>
      <c r="M981" t="e">
        <f>--------MKKKSKT-------IIFFGTEDFSLITLKALVEAGFNIGAVVTKPDARRGRGTKKSQPAVKIYANEHNIQVWQPQNLKDIVDDIKKIGK-PVGILVSYGKIISQSIIDLFTPGIINIHPSLLPKYRGPTPIESAIKNGDKETGVSIIQLNARMDAGPIYRQVKHALNGKETKLDLYNTLGKIGANEIIKTLPGILNESILPKDQDESKASYCSLLSKDDSLIQPHQMTAQQIERVIRAHLDYPKTKLPFLQNNLIVTRSHIAKEPSES-TIACKDDTLLSIDKIIAP-SGKHMKIKDYLNGIRNKRTINN</f>
        <v>#NAME?</v>
      </c>
    </row>
    <row r="982" spans="1:13" x14ac:dyDescent="0.2">
      <c r="A982">
        <v>1001</v>
      </c>
      <c r="B982" t="s">
        <v>48872</v>
      </c>
      <c r="C982" t="s">
        <v>47037</v>
      </c>
      <c r="D982" t="s">
        <v>47467</v>
      </c>
      <c r="E982">
        <v>319</v>
      </c>
      <c r="F982">
        <v>7</v>
      </c>
      <c r="G982">
        <v>8</v>
      </c>
      <c r="H982">
        <v>2</v>
      </c>
      <c r="I982">
        <v>0</v>
      </c>
      <c r="J982" t="s">
        <v>48875</v>
      </c>
      <c r="K982" s="146" t="s">
        <v>47040</v>
      </c>
      <c r="L982" t="s">
        <v>48874</v>
      </c>
      <c r="M982" t="s">
        <v>47130</v>
      </c>
    </row>
    <row r="983" spans="1:13" x14ac:dyDescent="0.2">
      <c r="A983">
        <v>1002</v>
      </c>
      <c r="B983" t="s">
        <v>48872</v>
      </c>
      <c r="C983" t="s">
        <v>47037</v>
      </c>
      <c r="D983" t="s">
        <v>47466</v>
      </c>
      <c r="E983">
        <v>645</v>
      </c>
      <c r="F983">
        <v>7</v>
      </c>
      <c r="G983">
        <v>8</v>
      </c>
      <c r="H983">
        <v>2</v>
      </c>
      <c r="I983">
        <v>0</v>
      </c>
      <c r="J983" t="s">
        <v>48875</v>
      </c>
      <c r="K983" s="146" t="s">
        <v>47040</v>
      </c>
      <c r="L983" t="s">
        <v>48874</v>
      </c>
      <c r="M983" t="s">
        <v>48876</v>
      </c>
    </row>
    <row r="984" spans="1:13" x14ac:dyDescent="0.2">
      <c r="A984">
        <v>1003</v>
      </c>
      <c r="B984" t="s">
        <v>48872</v>
      </c>
      <c r="C984" t="s">
        <v>47037</v>
      </c>
      <c r="D984" t="s">
        <v>47833</v>
      </c>
      <c r="E984">
        <v>320</v>
      </c>
      <c r="F984">
        <v>7</v>
      </c>
      <c r="G984">
        <v>8</v>
      </c>
      <c r="H984">
        <v>2</v>
      </c>
      <c r="I984">
        <v>0</v>
      </c>
      <c r="J984" t="s">
        <v>48875</v>
      </c>
      <c r="K984" s="146" t="s">
        <v>47040</v>
      </c>
      <c r="L984" t="s">
        <v>48874</v>
      </c>
      <c r="M984" t="s">
        <v>47133</v>
      </c>
    </row>
    <row r="985" spans="1:13" x14ac:dyDescent="0.2">
      <c r="A985">
        <v>1004</v>
      </c>
      <c r="B985" t="s">
        <v>48872</v>
      </c>
      <c r="C985" t="s">
        <v>47037</v>
      </c>
      <c r="D985" t="s">
        <v>47469</v>
      </c>
      <c r="E985">
        <v>501</v>
      </c>
      <c r="F985">
        <v>7</v>
      </c>
      <c r="G985">
        <v>8</v>
      </c>
      <c r="H985">
        <v>2</v>
      </c>
      <c r="I985">
        <v>0</v>
      </c>
      <c r="J985" t="s">
        <v>48875</v>
      </c>
      <c r="K985" s="146" t="s">
        <v>47040</v>
      </c>
      <c r="L985" t="s">
        <v>48874</v>
      </c>
      <c r="M985" t="e">
        <f>--------MKKKSKT-------IIFFGTEDFSLITLKALVEAGFNIGAVVTKPDARRGRGTKKSQPAVKIYANEHNIQVWQPQNLKDIVDDIKKIGK-PVGILVSYGKIISQSIIDLFTPGIINIHPSLLPKYRGPTPIESAIKNGDKETGVSIIQLNARMDAGPIYRQVKHALNGKETKLDLYNTLGKIGANEIIKTLPGILNESILPKDQDESKASYCSLLSKDDSLIQPHQMTAQQIERVIRAHLDYPKTKLPFLQNNLIVTRSHIAKEPSES-TIACKDDTLLSIDKIIAP-SGKHMKIKDYLNGIRNKRTINN</f>
        <v>#NAME?</v>
      </c>
    </row>
    <row r="986" spans="1:13" x14ac:dyDescent="0.2">
      <c r="A986">
        <v>1005</v>
      </c>
      <c r="B986" t="s">
        <v>48872</v>
      </c>
      <c r="C986" t="s">
        <v>47037</v>
      </c>
      <c r="D986" t="s">
        <v>47469</v>
      </c>
      <c r="E986">
        <v>618</v>
      </c>
      <c r="F986">
        <v>7</v>
      </c>
      <c r="G986">
        <v>8</v>
      </c>
      <c r="H986">
        <v>2</v>
      </c>
      <c r="I986">
        <v>0</v>
      </c>
      <c r="J986" t="s">
        <v>48873</v>
      </c>
      <c r="K986" s="146" t="s">
        <v>47040</v>
      </c>
      <c r="L986" t="s">
        <v>48874</v>
      </c>
      <c r="M986" t="s">
        <v>47129</v>
      </c>
    </row>
    <row r="987" spans="1:13" x14ac:dyDescent="0.2">
      <c r="A987">
        <v>1006</v>
      </c>
      <c r="B987" t="s">
        <v>48872</v>
      </c>
      <c r="C987" t="s">
        <v>47037</v>
      </c>
      <c r="D987" t="s">
        <v>47039</v>
      </c>
      <c r="E987">
        <v>125</v>
      </c>
      <c r="F987">
        <v>7</v>
      </c>
      <c r="G987">
        <v>8</v>
      </c>
      <c r="H987">
        <v>2</v>
      </c>
      <c r="I987">
        <v>0</v>
      </c>
      <c r="J987" t="s">
        <v>48875</v>
      </c>
      <c r="K987" s="146" t="s">
        <v>47040</v>
      </c>
      <c r="L987" t="s">
        <v>48874</v>
      </c>
      <c r="M987" t="s">
        <v>47132</v>
      </c>
    </row>
    <row r="988" spans="1:13" x14ac:dyDescent="0.2">
      <c r="A988">
        <v>1007</v>
      </c>
      <c r="B988" t="s">
        <v>48877</v>
      </c>
      <c r="C988" t="s">
        <v>47037</v>
      </c>
      <c r="D988" t="s">
        <v>47468</v>
      </c>
      <c r="E988">
        <v>38</v>
      </c>
      <c r="F988">
        <v>8</v>
      </c>
      <c r="G988">
        <v>8</v>
      </c>
      <c r="H988">
        <v>1</v>
      </c>
      <c r="I988">
        <v>0</v>
      </c>
      <c r="M988" t="e">
        <f>-----MAAEFEGLHDGEKVLLVFRRHIIAMRKGFYSLLIPMTVGAIPFLI--WQTNLDLLWIFFGGFVLGLILFIYHFLMWFYTVYAVTNERIRQITQRGFFGRDVVEINLDKVQSISYNIPGFSGEVFKFGTIIMRTYVGDLVIRLVEHPSKIYNELQDAVHEAELRRQKIYEENKVEAK</f>
        <v>#NAME?</v>
      </c>
    </row>
    <row r="989" spans="1:13" x14ac:dyDescent="0.2">
      <c r="A989">
        <v>1008</v>
      </c>
      <c r="B989" t="s">
        <v>48877</v>
      </c>
      <c r="C989" t="s">
        <v>47037</v>
      </c>
      <c r="D989" t="s">
        <v>47720</v>
      </c>
      <c r="E989">
        <v>650</v>
      </c>
      <c r="F989">
        <v>8</v>
      </c>
      <c r="G989">
        <v>8</v>
      </c>
      <c r="H989">
        <v>1</v>
      </c>
      <c r="I989">
        <v>0</v>
      </c>
      <c r="M989" t="s">
        <v>47600</v>
      </c>
    </row>
    <row r="990" spans="1:13" x14ac:dyDescent="0.2">
      <c r="A990">
        <v>1009</v>
      </c>
      <c r="B990" t="s">
        <v>48877</v>
      </c>
      <c r="C990" t="s">
        <v>47037</v>
      </c>
      <c r="D990" t="s">
        <v>47467</v>
      </c>
      <c r="E990">
        <v>191</v>
      </c>
      <c r="F990">
        <v>8</v>
      </c>
      <c r="G990">
        <v>8</v>
      </c>
      <c r="H990">
        <v>1</v>
      </c>
      <c r="I990">
        <v>0</v>
      </c>
      <c r="M990" t="s">
        <v>47601</v>
      </c>
    </row>
    <row r="991" spans="1:13" x14ac:dyDescent="0.2">
      <c r="A991">
        <v>1010</v>
      </c>
      <c r="B991" t="s">
        <v>48877</v>
      </c>
      <c r="C991" t="s">
        <v>47037</v>
      </c>
      <c r="D991" t="s">
        <v>47721</v>
      </c>
      <c r="E991">
        <v>313</v>
      </c>
      <c r="F991">
        <v>8</v>
      </c>
      <c r="G991">
        <v>8</v>
      </c>
      <c r="H991">
        <v>1</v>
      </c>
      <c r="I991">
        <v>0</v>
      </c>
      <c r="M991" t="s">
        <v>47596</v>
      </c>
    </row>
    <row r="992" spans="1:13" x14ac:dyDescent="0.2">
      <c r="A992">
        <v>1011</v>
      </c>
      <c r="B992" t="s">
        <v>48877</v>
      </c>
      <c r="C992" t="s">
        <v>47037</v>
      </c>
      <c r="D992" t="s">
        <v>47466</v>
      </c>
      <c r="E992">
        <v>399</v>
      </c>
      <c r="F992">
        <v>8</v>
      </c>
      <c r="G992">
        <v>8</v>
      </c>
      <c r="H992">
        <v>1</v>
      </c>
      <c r="I992">
        <v>0</v>
      </c>
      <c r="M992" t="s">
        <v>47599</v>
      </c>
    </row>
    <row r="993" spans="1:13" x14ac:dyDescent="0.2">
      <c r="A993">
        <v>1012</v>
      </c>
      <c r="B993" t="s">
        <v>48877</v>
      </c>
      <c r="C993" t="s">
        <v>47037</v>
      </c>
      <c r="D993" t="s">
        <v>47833</v>
      </c>
      <c r="E993">
        <v>350</v>
      </c>
      <c r="F993">
        <v>8</v>
      </c>
      <c r="G993">
        <v>8</v>
      </c>
      <c r="H993">
        <v>1</v>
      </c>
      <c r="I993">
        <v>0</v>
      </c>
      <c r="M993" t="s">
        <v>47598</v>
      </c>
    </row>
    <row r="994" spans="1:13" x14ac:dyDescent="0.2">
      <c r="A994">
        <v>1013</v>
      </c>
      <c r="B994" t="s">
        <v>48877</v>
      </c>
      <c r="C994" t="s">
        <v>47037</v>
      </c>
      <c r="D994" t="s">
        <v>47469</v>
      </c>
      <c r="E994">
        <v>396</v>
      </c>
      <c r="F994">
        <v>8</v>
      </c>
      <c r="G994">
        <v>8</v>
      </c>
      <c r="H994">
        <v>1</v>
      </c>
      <c r="I994">
        <v>0</v>
      </c>
      <c r="M994" t="e">
        <f>-----MAAEFEGLHDGEKVLLVFRRHIIAMRKGFYSLLIPMTVGAIPFLI--WQTNLDLLWIFFGGFVLGLILFIYHFLMWFYTVYAVTNERIRQITQRGFFGRDVVEINLDKVQSISYNIPGFSGEVFKFGTIIMRTYVGDLVIRLVEHPSKIYNELQDAVHEAELRRQKIYEENKVEAK</f>
        <v>#NAME?</v>
      </c>
    </row>
    <row r="995" spans="1:13" x14ac:dyDescent="0.2">
      <c r="A995">
        <v>1014</v>
      </c>
      <c r="B995" t="s">
        <v>48877</v>
      </c>
      <c r="C995" t="s">
        <v>47037</v>
      </c>
      <c r="D995" t="s">
        <v>47039</v>
      </c>
      <c r="E995">
        <v>90</v>
      </c>
      <c r="F995">
        <v>8</v>
      </c>
      <c r="G995">
        <v>8</v>
      </c>
      <c r="H995">
        <v>1</v>
      </c>
      <c r="I995">
        <v>0</v>
      </c>
      <c r="M995" t="s">
        <v>47597</v>
      </c>
    </row>
    <row r="996" spans="1:13" x14ac:dyDescent="0.2">
      <c r="A996">
        <v>1017</v>
      </c>
      <c r="B996" t="s">
        <v>48878</v>
      </c>
      <c r="C996" t="s">
        <v>47037</v>
      </c>
      <c r="D996" t="s">
        <v>47467</v>
      </c>
      <c r="E996">
        <v>584</v>
      </c>
      <c r="F996">
        <v>8</v>
      </c>
      <c r="G996">
        <v>8</v>
      </c>
      <c r="H996">
        <v>1</v>
      </c>
      <c r="I996">
        <v>0</v>
      </c>
      <c r="J996" t="s">
        <v>48879</v>
      </c>
      <c r="K996" s="146" t="s">
        <v>47048</v>
      </c>
      <c r="L996" t="s">
        <v>48880</v>
      </c>
      <c r="M996" t="s">
        <v>47114</v>
      </c>
    </row>
    <row r="997" spans="1:13" x14ac:dyDescent="0.2">
      <c r="A997">
        <v>1018</v>
      </c>
      <c r="B997" t="s">
        <v>48878</v>
      </c>
      <c r="C997" t="s">
        <v>47037</v>
      </c>
      <c r="D997" t="s">
        <v>47721</v>
      </c>
      <c r="E997">
        <v>382</v>
      </c>
      <c r="F997">
        <v>8</v>
      </c>
      <c r="G997">
        <v>8</v>
      </c>
      <c r="H997">
        <v>1</v>
      </c>
      <c r="I997">
        <v>0</v>
      </c>
      <c r="J997" t="s">
        <v>48881</v>
      </c>
      <c r="K997" s="146" t="s">
        <v>47048</v>
      </c>
      <c r="L997" t="s">
        <v>48882</v>
      </c>
      <c r="M997" t="s">
        <v>47534</v>
      </c>
    </row>
    <row r="998" spans="1:13" x14ac:dyDescent="0.2">
      <c r="A998">
        <v>1020</v>
      </c>
      <c r="B998" t="s">
        <v>48878</v>
      </c>
      <c r="C998" t="s">
        <v>47037</v>
      </c>
      <c r="D998" t="s">
        <v>47833</v>
      </c>
      <c r="E998">
        <v>524</v>
      </c>
      <c r="F998">
        <v>8</v>
      </c>
      <c r="G998">
        <v>8</v>
      </c>
      <c r="H998">
        <v>1</v>
      </c>
      <c r="I998">
        <v>0</v>
      </c>
      <c r="J998" t="s">
        <v>48883</v>
      </c>
      <c r="K998" s="146" t="s">
        <v>47048</v>
      </c>
      <c r="L998" t="s">
        <v>48882</v>
      </c>
      <c r="M998" t="s">
        <v>47115</v>
      </c>
    </row>
    <row r="999" spans="1:13" x14ac:dyDescent="0.2">
      <c r="A999">
        <v>1015</v>
      </c>
      <c r="B999" t="s">
        <v>48878</v>
      </c>
      <c r="C999" t="s">
        <v>47037</v>
      </c>
      <c r="D999" t="s">
        <v>47468</v>
      </c>
      <c r="E999">
        <v>331</v>
      </c>
      <c r="F999">
        <v>8</v>
      </c>
      <c r="G999">
        <v>8</v>
      </c>
      <c r="H999">
        <v>1</v>
      </c>
      <c r="I999">
        <v>0</v>
      </c>
      <c r="M999" t="s">
        <v>47113</v>
      </c>
    </row>
    <row r="1000" spans="1:13" x14ac:dyDescent="0.2">
      <c r="A1000">
        <v>1016</v>
      </c>
      <c r="B1000" t="s">
        <v>48878</v>
      </c>
      <c r="C1000" t="s">
        <v>47037</v>
      </c>
      <c r="D1000" t="s">
        <v>47720</v>
      </c>
      <c r="E1000">
        <v>114</v>
      </c>
      <c r="F1000">
        <v>8</v>
      </c>
      <c r="G1000">
        <v>8</v>
      </c>
      <c r="H1000">
        <v>1</v>
      </c>
      <c r="I1000">
        <v>0</v>
      </c>
      <c r="M1000" t="s">
        <v>47116</v>
      </c>
    </row>
    <row r="1001" spans="1:13" x14ac:dyDescent="0.2">
      <c r="A1001">
        <v>1019</v>
      </c>
      <c r="B1001" t="s">
        <v>48878</v>
      </c>
      <c r="C1001" t="s">
        <v>47037</v>
      </c>
      <c r="D1001" t="s">
        <v>47466</v>
      </c>
      <c r="E1001">
        <v>616</v>
      </c>
      <c r="F1001">
        <v>8</v>
      </c>
      <c r="G1001">
        <v>8</v>
      </c>
      <c r="H1001">
        <v>1</v>
      </c>
      <c r="I1001">
        <v>0</v>
      </c>
      <c r="M1001" t="s">
        <v>47112</v>
      </c>
    </row>
    <row r="1002" spans="1:13" x14ac:dyDescent="0.2">
      <c r="A1002">
        <v>1021</v>
      </c>
      <c r="B1002" t="s">
        <v>48878</v>
      </c>
      <c r="C1002" t="s">
        <v>47037</v>
      </c>
      <c r="D1002" t="s">
        <v>47469</v>
      </c>
      <c r="E1002">
        <v>305</v>
      </c>
      <c r="F1002">
        <v>8</v>
      </c>
      <c r="G1002">
        <v>8</v>
      </c>
      <c r="H1002">
        <v>1</v>
      </c>
      <c r="I1002">
        <v>0</v>
      </c>
      <c r="M1002" t="s">
        <v>47113</v>
      </c>
    </row>
    <row r="1003" spans="1:13" x14ac:dyDescent="0.2">
      <c r="A1003">
        <v>1022</v>
      </c>
      <c r="B1003" t="s">
        <v>48878</v>
      </c>
      <c r="C1003" t="s">
        <v>47037</v>
      </c>
      <c r="D1003" t="s">
        <v>47039</v>
      </c>
      <c r="E1003">
        <v>502</v>
      </c>
      <c r="F1003">
        <v>8</v>
      </c>
      <c r="G1003">
        <v>8</v>
      </c>
      <c r="H1003">
        <v>1</v>
      </c>
      <c r="I1003">
        <v>0</v>
      </c>
      <c r="M1003" t="e">
        <f>------------MKRQFATFLLRWILNSVGIWVAVRLLGNGNSGA---TSAWTFMMAGLIFSLVNSTLKPIVTIFALPAILLTLGLFTLVVNGLMVYVSLALAPGISMTFAHSIVAGIILSLVNYIIGSALVLQREEKEQYVN</f>
        <v>#NAME?</v>
      </c>
    </row>
    <row r="1004" spans="1:13" x14ac:dyDescent="0.2">
      <c r="A1004">
        <v>1023</v>
      </c>
      <c r="B1004" t="s">
        <v>48884</v>
      </c>
      <c r="C1004" t="s">
        <v>47037</v>
      </c>
      <c r="D1004" t="s">
        <v>47468</v>
      </c>
      <c r="E1004">
        <v>446</v>
      </c>
      <c r="F1004">
        <v>8</v>
      </c>
      <c r="G1004">
        <v>8</v>
      </c>
      <c r="H1004">
        <v>1</v>
      </c>
      <c r="I1004">
        <v>0</v>
      </c>
      <c r="J1004" t="s">
        <v>48885</v>
      </c>
      <c r="K1004" s="146" t="s">
        <v>47047</v>
      </c>
      <c r="L1004" t="s">
        <v>48886</v>
      </c>
      <c r="M1004" t="s">
        <v>47146</v>
      </c>
    </row>
    <row r="1005" spans="1:13" x14ac:dyDescent="0.2">
      <c r="A1005">
        <v>1024</v>
      </c>
      <c r="B1005" t="s">
        <v>48884</v>
      </c>
      <c r="C1005" t="s">
        <v>47037</v>
      </c>
      <c r="D1005" t="s">
        <v>47720</v>
      </c>
      <c r="E1005">
        <v>59</v>
      </c>
      <c r="F1005">
        <v>8</v>
      </c>
      <c r="G1005">
        <v>8</v>
      </c>
      <c r="H1005">
        <v>1</v>
      </c>
      <c r="I1005">
        <v>0</v>
      </c>
      <c r="J1005" t="s">
        <v>48887</v>
      </c>
      <c r="K1005" s="146" t="s">
        <v>47047</v>
      </c>
      <c r="L1005" t="s">
        <v>48886</v>
      </c>
      <c r="M1005" t="s">
        <v>47148</v>
      </c>
    </row>
    <row r="1006" spans="1:13" x14ac:dyDescent="0.2">
      <c r="A1006">
        <v>1027</v>
      </c>
      <c r="B1006" t="s">
        <v>48884</v>
      </c>
      <c r="C1006" t="s">
        <v>47037</v>
      </c>
      <c r="D1006" t="s">
        <v>47466</v>
      </c>
      <c r="E1006">
        <v>135</v>
      </c>
      <c r="F1006">
        <v>8</v>
      </c>
      <c r="G1006">
        <v>8</v>
      </c>
      <c r="H1006">
        <v>1</v>
      </c>
      <c r="I1006">
        <v>0</v>
      </c>
      <c r="J1006" t="s">
        <v>48888</v>
      </c>
      <c r="K1006" s="146" t="s">
        <v>47047</v>
      </c>
      <c r="L1006" t="s">
        <v>48886</v>
      </c>
      <c r="M1006" t="e">
        <f>-----------------------------------MLKEKVFAYLVKNGYDVQDVGGVELNPDDDFPQFAQAAALKVIGDDSK-DPRAILICGGGQGMCMAANRFKGIRASVIWDAFEAKMTRQDNDSNVLCLPARVLE---DNESAWKGIVETWLNTPYANAPRFNRRNAQLDELS</f>
        <v>#NAME?</v>
      </c>
    </row>
    <row r="1007" spans="1:13" x14ac:dyDescent="0.2">
      <c r="A1007">
        <v>1028</v>
      </c>
      <c r="B1007" t="s">
        <v>48884</v>
      </c>
      <c r="C1007" t="s">
        <v>47037</v>
      </c>
      <c r="D1007" t="s">
        <v>47833</v>
      </c>
      <c r="E1007">
        <v>261</v>
      </c>
      <c r="F1007">
        <v>8</v>
      </c>
      <c r="G1007">
        <v>8</v>
      </c>
      <c r="H1007">
        <v>1</v>
      </c>
      <c r="I1007">
        <v>0</v>
      </c>
      <c r="J1007" t="s">
        <v>48885</v>
      </c>
      <c r="K1007" s="146" t="s">
        <v>47047</v>
      </c>
      <c r="L1007" t="s">
        <v>48886</v>
      </c>
      <c r="M1007" t="s">
        <v>47145</v>
      </c>
    </row>
    <row r="1008" spans="1:13" x14ac:dyDescent="0.2">
      <c r="A1008">
        <v>1029</v>
      </c>
      <c r="B1008" t="s">
        <v>48884</v>
      </c>
      <c r="C1008" t="s">
        <v>47037</v>
      </c>
      <c r="D1008" t="s">
        <v>47469</v>
      </c>
      <c r="E1008">
        <v>537</v>
      </c>
      <c r="F1008">
        <v>8</v>
      </c>
      <c r="G1008">
        <v>8</v>
      </c>
      <c r="H1008">
        <v>1</v>
      </c>
      <c r="I1008">
        <v>0</v>
      </c>
      <c r="J1008" t="s">
        <v>48885</v>
      </c>
      <c r="K1008" s="146" t="s">
        <v>47047</v>
      </c>
      <c r="L1008" t="s">
        <v>48886</v>
      </c>
      <c r="M1008" t="s">
        <v>47146</v>
      </c>
    </row>
    <row r="1009" spans="1:13" x14ac:dyDescent="0.2">
      <c r="A1009">
        <v>1030</v>
      </c>
      <c r="B1009" t="s">
        <v>48884</v>
      </c>
      <c r="C1009" t="s">
        <v>47037</v>
      </c>
      <c r="D1009" t="s">
        <v>47039</v>
      </c>
      <c r="E1009">
        <v>452</v>
      </c>
      <c r="F1009">
        <v>8</v>
      </c>
      <c r="G1009">
        <v>8</v>
      </c>
      <c r="H1009">
        <v>1</v>
      </c>
      <c r="I1009">
        <v>0</v>
      </c>
      <c r="J1009" t="s">
        <v>48888</v>
      </c>
      <c r="K1009" s="146" t="s">
        <v>47047</v>
      </c>
      <c r="L1009" t="s">
        <v>48886</v>
      </c>
      <c r="M1009" t="s">
        <v>47536</v>
      </c>
    </row>
    <row r="1010" spans="1:13" x14ac:dyDescent="0.2">
      <c r="A1010">
        <v>1025</v>
      </c>
      <c r="B1010" t="s">
        <v>48884</v>
      </c>
      <c r="C1010" t="s">
        <v>47037</v>
      </c>
      <c r="D1010" t="s">
        <v>47467</v>
      </c>
      <c r="E1010">
        <v>882</v>
      </c>
      <c r="F1010">
        <v>8</v>
      </c>
      <c r="G1010">
        <v>8</v>
      </c>
      <c r="H1010">
        <v>1</v>
      </c>
      <c r="I1010">
        <v>0</v>
      </c>
      <c r="M1010" t="s">
        <v>47147</v>
      </c>
    </row>
    <row r="1011" spans="1:13" x14ac:dyDescent="0.2">
      <c r="A1011">
        <v>1026</v>
      </c>
      <c r="B1011" t="s">
        <v>48884</v>
      </c>
      <c r="C1011" t="s">
        <v>47037</v>
      </c>
      <c r="D1011" t="s">
        <v>47721</v>
      </c>
      <c r="E1011">
        <v>502</v>
      </c>
      <c r="F1011">
        <v>8</v>
      </c>
      <c r="G1011">
        <v>8</v>
      </c>
      <c r="H1011">
        <v>1</v>
      </c>
      <c r="I1011">
        <v>0</v>
      </c>
      <c r="M1011" t="s">
        <v>47535</v>
      </c>
    </row>
    <row r="1012" spans="1:13" x14ac:dyDescent="0.2">
      <c r="A1012">
        <v>1031</v>
      </c>
      <c r="B1012" t="s">
        <v>48889</v>
      </c>
      <c r="C1012" t="s">
        <v>47037</v>
      </c>
      <c r="D1012" t="s">
        <v>47468</v>
      </c>
      <c r="E1012">
        <v>237</v>
      </c>
      <c r="F1012">
        <v>8</v>
      </c>
      <c r="G1012">
        <v>8</v>
      </c>
      <c r="H1012">
        <v>1</v>
      </c>
      <c r="I1012">
        <v>0</v>
      </c>
      <c r="J1012" t="s">
        <v>48890</v>
      </c>
      <c r="K1012" s="146" t="s">
        <v>47040</v>
      </c>
      <c r="L1012" t="s">
        <v>48891</v>
      </c>
      <c r="M1012" t="e">
        <f>-------------MSQAKMEDIISLCKRRGFIYQGSDVYGGLSGTWDYGPLGVALKRNIMQLWWRRFVDERDDIYGIDAAILMNQKVWQASGHVDTFVDPLCEDTVNHRRYRTDHILKDN----------------------GIDADGMTMAEMDAAIAEKGI---------------------------------------------TSPDGNPLSE--SRTFNMMFETQIGAAADVARQSMLFEGENLAKKVDFSTDVIDLENKTATQGALLREYMDYVKNDIYGYLVEQERNTVYLRPETAQGIFTNFKNVVDSFYPNLPFGIAQAGKAFRNEIAPRDFVFRSREFEQMEIEYFVDPEHWQEAFDELLAATHAFLAE-LGLKQEHIHELDVPAEDRAHYSKKTIDIEYDYPIGREELMGIAYRTDFDLMNIQRVSGKSMEYTVKGTNTKFVPHVIEPSFGVERALMAVLSSAYREDEQNGEKRVYLALPEHLAPVKFAVSPLLKNKPELVEKARDVYAQLAKANPGRVMWDDNGNIGKRYRRQDEIGTPHCVVIDFQTLEDDTVTVRERDTTMQRRVDYGELNTAL</f>
        <v>#NAME?</v>
      </c>
    </row>
    <row r="1013" spans="1:13" x14ac:dyDescent="0.2">
      <c r="A1013">
        <v>1032</v>
      </c>
      <c r="B1013" t="s">
        <v>48889</v>
      </c>
      <c r="C1013" t="s">
        <v>47037</v>
      </c>
      <c r="D1013" t="s">
        <v>47720</v>
      </c>
      <c r="E1013">
        <v>394</v>
      </c>
      <c r="F1013">
        <v>8</v>
      </c>
      <c r="G1013">
        <v>8</v>
      </c>
      <c r="H1013">
        <v>1</v>
      </c>
      <c r="I1013">
        <v>0</v>
      </c>
      <c r="J1013" t="s">
        <v>48890</v>
      </c>
      <c r="K1013" s="146" t="s">
        <v>47040</v>
      </c>
      <c r="L1013" t="s">
        <v>48891</v>
      </c>
      <c r="M1013" t="s">
        <v>48892</v>
      </c>
    </row>
    <row r="1014" spans="1:13" x14ac:dyDescent="0.2">
      <c r="A1014">
        <v>1033</v>
      </c>
      <c r="B1014" t="s">
        <v>48889</v>
      </c>
      <c r="C1014" t="s">
        <v>47037</v>
      </c>
      <c r="D1014" t="s">
        <v>47467</v>
      </c>
      <c r="E1014">
        <v>367</v>
      </c>
      <c r="F1014">
        <v>8</v>
      </c>
      <c r="G1014">
        <v>8</v>
      </c>
      <c r="H1014">
        <v>1</v>
      </c>
      <c r="I1014">
        <v>0</v>
      </c>
      <c r="J1014" t="s">
        <v>48890</v>
      </c>
      <c r="K1014" s="146" t="s">
        <v>47040</v>
      </c>
      <c r="L1014" t="s">
        <v>48891</v>
      </c>
      <c r="M1014" t="s">
        <v>48893</v>
      </c>
    </row>
    <row r="1015" spans="1:13" x14ac:dyDescent="0.2">
      <c r="A1015">
        <v>1034</v>
      </c>
      <c r="B1015" t="s">
        <v>48889</v>
      </c>
      <c r="C1015" t="s">
        <v>47037</v>
      </c>
      <c r="D1015" t="s">
        <v>47721</v>
      </c>
      <c r="E1015">
        <v>79</v>
      </c>
      <c r="F1015">
        <v>8</v>
      </c>
      <c r="G1015">
        <v>8</v>
      </c>
      <c r="H1015">
        <v>1</v>
      </c>
      <c r="I1015">
        <v>0</v>
      </c>
      <c r="J1015" t="s">
        <v>48894</v>
      </c>
      <c r="K1015" s="146" t="s">
        <v>47040</v>
      </c>
      <c r="L1015" t="s">
        <v>48891</v>
      </c>
      <c r="M1015" t="s">
        <v>48895</v>
      </c>
    </row>
    <row r="1016" spans="1:13" x14ac:dyDescent="0.2">
      <c r="A1016">
        <v>1035</v>
      </c>
      <c r="B1016" t="s">
        <v>48889</v>
      </c>
      <c r="C1016" t="s">
        <v>47037</v>
      </c>
      <c r="D1016" t="s">
        <v>47465</v>
      </c>
      <c r="E1016">
        <v>228</v>
      </c>
      <c r="F1016">
        <v>8</v>
      </c>
      <c r="G1016">
        <v>8</v>
      </c>
      <c r="H1016">
        <v>1</v>
      </c>
      <c r="I1016">
        <v>0</v>
      </c>
      <c r="J1016" t="s">
        <v>48894</v>
      </c>
      <c r="K1016" s="146" t="s">
        <v>47040</v>
      </c>
      <c r="L1016" t="s">
        <v>48891</v>
      </c>
      <c r="M1016" t="s">
        <v>48896</v>
      </c>
    </row>
    <row r="1017" spans="1:13" x14ac:dyDescent="0.2">
      <c r="A1017">
        <v>1036</v>
      </c>
      <c r="B1017" t="s">
        <v>48889</v>
      </c>
      <c r="C1017" t="s">
        <v>47037</v>
      </c>
      <c r="D1017" t="s">
        <v>47466</v>
      </c>
      <c r="E1017">
        <v>190</v>
      </c>
      <c r="F1017">
        <v>8</v>
      </c>
      <c r="G1017">
        <v>8</v>
      </c>
      <c r="H1017">
        <v>1</v>
      </c>
      <c r="I1017">
        <v>0</v>
      </c>
      <c r="J1017" t="s">
        <v>48890</v>
      </c>
      <c r="K1017" s="146" t="s">
        <v>47040</v>
      </c>
      <c r="L1017" t="s">
        <v>48891</v>
      </c>
      <c r="M1017" t="s">
        <v>48897</v>
      </c>
    </row>
    <row r="1018" spans="1:13" x14ac:dyDescent="0.2">
      <c r="A1018">
        <v>1037</v>
      </c>
      <c r="B1018" t="s">
        <v>48889</v>
      </c>
      <c r="C1018" t="s">
        <v>47037</v>
      </c>
      <c r="D1018" t="s">
        <v>47833</v>
      </c>
      <c r="E1018">
        <v>402</v>
      </c>
      <c r="F1018">
        <v>8</v>
      </c>
      <c r="G1018">
        <v>8</v>
      </c>
      <c r="H1018">
        <v>1</v>
      </c>
      <c r="I1018">
        <v>0</v>
      </c>
      <c r="J1018" t="s">
        <v>48890</v>
      </c>
      <c r="K1018" s="146" t="s">
        <v>47040</v>
      </c>
      <c r="L1018" t="s">
        <v>48891</v>
      </c>
      <c r="M1018" t="s">
        <v>48898</v>
      </c>
    </row>
    <row r="1019" spans="1:13" x14ac:dyDescent="0.2">
      <c r="A1019">
        <v>1038</v>
      </c>
      <c r="B1019" t="s">
        <v>48889</v>
      </c>
      <c r="C1019" t="s">
        <v>47037</v>
      </c>
      <c r="D1019" t="s">
        <v>47039</v>
      </c>
      <c r="E1019">
        <v>207</v>
      </c>
      <c r="F1019">
        <v>8</v>
      </c>
      <c r="G1019">
        <v>8</v>
      </c>
      <c r="H1019">
        <v>1</v>
      </c>
      <c r="I1019">
        <v>0</v>
      </c>
      <c r="J1019" t="s">
        <v>48890</v>
      </c>
      <c r="K1019" s="146" t="s">
        <v>47040</v>
      </c>
      <c r="L1019" t="s">
        <v>48891</v>
      </c>
      <c r="M1019" t="s">
        <v>48899</v>
      </c>
    </row>
    <row r="1020" spans="1:13" x14ac:dyDescent="0.2">
      <c r="A1020">
        <v>1039</v>
      </c>
      <c r="B1020" t="s">
        <v>48900</v>
      </c>
      <c r="C1020" t="s">
        <v>47037</v>
      </c>
      <c r="D1020" t="s">
        <v>47468</v>
      </c>
      <c r="E1020">
        <v>798</v>
      </c>
      <c r="F1020">
        <v>7</v>
      </c>
      <c r="G1020">
        <v>8</v>
      </c>
      <c r="H1020">
        <v>2</v>
      </c>
      <c r="I1020">
        <v>0</v>
      </c>
      <c r="J1020" t="s">
        <v>48901</v>
      </c>
      <c r="K1020" s="146" t="s">
        <v>47041</v>
      </c>
      <c r="L1020" t="s">
        <v>87</v>
      </c>
      <c r="M1020" t="s">
        <v>48902</v>
      </c>
    </row>
    <row r="1021" spans="1:13" x14ac:dyDescent="0.2">
      <c r="A1021">
        <v>1040</v>
      </c>
      <c r="B1021" t="s">
        <v>48900</v>
      </c>
      <c r="C1021" t="s">
        <v>47037</v>
      </c>
      <c r="D1021" t="s">
        <v>47467</v>
      </c>
      <c r="E1021">
        <v>266</v>
      </c>
      <c r="F1021">
        <v>7</v>
      </c>
      <c r="G1021">
        <v>8</v>
      </c>
      <c r="H1021">
        <v>2</v>
      </c>
      <c r="I1021">
        <v>0</v>
      </c>
      <c r="J1021" t="s">
        <v>48901</v>
      </c>
      <c r="K1021" s="146" t="s">
        <v>47041</v>
      </c>
      <c r="L1021" t="s">
        <v>87</v>
      </c>
      <c r="M1021" t="s">
        <v>48903</v>
      </c>
    </row>
    <row r="1022" spans="1:13" x14ac:dyDescent="0.2">
      <c r="A1022">
        <v>1041</v>
      </c>
      <c r="B1022" t="s">
        <v>48900</v>
      </c>
      <c r="C1022" t="s">
        <v>47037</v>
      </c>
      <c r="D1022" t="s">
        <v>47721</v>
      </c>
      <c r="E1022">
        <v>281</v>
      </c>
      <c r="F1022">
        <v>7</v>
      </c>
      <c r="G1022">
        <v>8</v>
      </c>
      <c r="H1022">
        <v>2</v>
      </c>
      <c r="I1022">
        <v>0</v>
      </c>
      <c r="J1022" t="s">
        <v>48901</v>
      </c>
      <c r="K1022" s="146" t="s">
        <v>47041</v>
      </c>
      <c r="L1022" t="s">
        <v>87</v>
      </c>
      <c r="M1022" t="s">
        <v>48904</v>
      </c>
    </row>
    <row r="1023" spans="1:13" x14ac:dyDescent="0.2">
      <c r="A1023">
        <v>1042</v>
      </c>
      <c r="B1023" t="s">
        <v>48900</v>
      </c>
      <c r="C1023" t="s">
        <v>47037</v>
      </c>
      <c r="D1023" t="s">
        <v>47465</v>
      </c>
      <c r="E1023">
        <v>233</v>
      </c>
      <c r="F1023">
        <v>7</v>
      </c>
      <c r="G1023">
        <v>8</v>
      </c>
      <c r="H1023">
        <v>2</v>
      </c>
      <c r="I1023">
        <v>0</v>
      </c>
      <c r="J1023" t="s">
        <v>48905</v>
      </c>
      <c r="K1023" s="146" t="s">
        <v>47041</v>
      </c>
      <c r="L1023" t="s">
        <v>47920</v>
      </c>
      <c r="M1023" t="s">
        <v>48906</v>
      </c>
    </row>
    <row r="1024" spans="1:13" x14ac:dyDescent="0.2">
      <c r="A1024">
        <v>1043</v>
      </c>
      <c r="B1024" t="s">
        <v>48900</v>
      </c>
      <c r="C1024" t="s">
        <v>47037</v>
      </c>
      <c r="D1024" t="s">
        <v>47466</v>
      </c>
      <c r="E1024">
        <v>703</v>
      </c>
      <c r="F1024">
        <v>7</v>
      </c>
      <c r="G1024">
        <v>8</v>
      </c>
      <c r="H1024">
        <v>2</v>
      </c>
      <c r="I1024">
        <v>0</v>
      </c>
      <c r="J1024" t="s">
        <v>48901</v>
      </c>
      <c r="K1024" s="146" t="s">
        <v>47041</v>
      </c>
      <c r="L1024" t="s">
        <v>87</v>
      </c>
      <c r="M1024" t="s">
        <v>48907</v>
      </c>
    </row>
    <row r="1025" spans="1:13" x14ac:dyDescent="0.2">
      <c r="A1025">
        <v>1044</v>
      </c>
      <c r="B1025" t="s">
        <v>48900</v>
      </c>
      <c r="C1025" t="s">
        <v>47037</v>
      </c>
      <c r="D1025" t="s">
        <v>47833</v>
      </c>
      <c r="E1025">
        <v>2</v>
      </c>
      <c r="F1025">
        <v>7</v>
      </c>
      <c r="G1025">
        <v>8</v>
      </c>
      <c r="H1025">
        <v>2</v>
      </c>
      <c r="I1025">
        <v>0</v>
      </c>
      <c r="J1025" t="s">
        <v>48901</v>
      </c>
      <c r="K1025" s="146" t="s">
        <v>47041</v>
      </c>
      <c r="L1025" t="s">
        <v>87</v>
      </c>
      <c r="M1025" t="s">
        <v>48908</v>
      </c>
    </row>
    <row r="1026" spans="1:13" x14ac:dyDescent="0.2">
      <c r="A1026">
        <v>1045</v>
      </c>
      <c r="B1026" t="s">
        <v>48900</v>
      </c>
      <c r="C1026" t="s">
        <v>47037</v>
      </c>
      <c r="D1026" t="s">
        <v>47833</v>
      </c>
      <c r="E1026">
        <v>666</v>
      </c>
      <c r="F1026">
        <v>7</v>
      </c>
      <c r="G1026">
        <v>8</v>
      </c>
      <c r="H1026">
        <v>2</v>
      </c>
      <c r="I1026">
        <v>0</v>
      </c>
      <c r="J1026" t="s">
        <v>48901</v>
      </c>
      <c r="K1026" s="146" t="s">
        <v>47041</v>
      </c>
      <c r="L1026" t="s">
        <v>87</v>
      </c>
      <c r="M1026" t="s">
        <v>48909</v>
      </c>
    </row>
    <row r="1027" spans="1:13" x14ac:dyDescent="0.2">
      <c r="A1027">
        <v>1046</v>
      </c>
      <c r="B1027" t="s">
        <v>48900</v>
      </c>
      <c r="C1027" t="s">
        <v>47037</v>
      </c>
      <c r="D1027" t="s">
        <v>47039</v>
      </c>
      <c r="E1027">
        <v>633</v>
      </c>
      <c r="F1027">
        <v>7</v>
      </c>
      <c r="G1027">
        <v>8</v>
      </c>
      <c r="H1027">
        <v>2</v>
      </c>
      <c r="I1027">
        <v>0</v>
      </c>
      <c r="J1027" t="s">
        <v>48901</v>
      </c>
      <c r="K1027" s="146" t="s">
        <v>47041</v>
      </c>
      <c r="L1027" t="s">
        <v>87</v>
      </c>
      <c r="M1027" t="s">
        <v>48910</v>
      </c>
    </row>
    <row r="1028" spans="1:13" x14ac:dyDescent="0.2">
      <c r="A1028">
        <v>1048</v>
      </c>
      <c r="B1028" t="s">
        <v>48911</v>
      </c>
      <c r="C1028" t="s">
        <v>47037</v>
      </c>
      <c r="D1028" t="s">
        <v>47720</v>
      </c>
      <c r="E1028">
        <v>375</v>
      </c>
      <c r="F1028">
        <v>7</v>
      </c>
      <c r="G1028">
        <v>8</v>
      </c>
      <c r="H1028">
        <v>2</v>
      </c>
      <c r="I1028">
        <v>0</v>
      </c>
      <c r="J1028" t="s">
        <v>48912</v>
      </c>
      <c r="K1028" s="146" t="s">
        <v>47038</v>
      </c>
      <c r="L1028" t="s">
        <v>48913</v>
      </c>
      <c r="M1028" t="e">
        <f>-MKHTVEEIRLSNGARGLLIDVPDATVMNFEFQFRAGNRFTRSKDIYETAHIMEHMAFGANAKYKDEHEFEAEFTKNGAYHNAFTSDVSMVYAAECADFEWERILQLQELSICSPRFNETELKAEKGNVKSELTGYLDSHLHLLWIKMQQLLGEDILTMSERLKTIPNITLDDIEEHYKRTHTSNNMRFAIAGRMHGRKSAIKRYLEGWNLPKGERFSVPVDKLHS-AKPTLIKRKESSNIKFGWSMILPKVLSDEEYVAMSHLNHILTGTMHSYIFGTARKRGLAYGMFSTTAKYPYFSSWDFGGEVNHETAAQVFDIMYDQLKKVLSGDVKKSDLEMAKSYMLGRYQMNAQTVGMILSYYTGYYFPTDKVYKYDDIPERIKKVKFSDMIEVARQFIDADTWSLAMVGSGEHTKPADLAKIIQPLYKKEL</f>
        <v>#NAME?</v>
      </c>
    </row>
    <row r="1029" spans="1:13" x14ac:dyDescent="0.2">
      <c r="A1029">
        <v>1049</v>
      </c>
      <c r="B1029" t="s">
        <v>48911</v>
      </c>
      <c r="C1029" t="s">
        <v>47037</v>
      </c>
      <c r="D1029" t="s">
        <v>47467</v>
      </c>
      <c r="E1029">
        <v>276</v>
      </c>
      <c r="F1029">
        <v>7</v>
      </c>
      <c r="G1029">
        <v>8</v>
      </c>
      <c r="H1029">
        <v>2</v>
      </c>
      <c r="I1029">
        <v>0</v>
      </c>
      <c r="J1029" t="s">
        <v>48914</v>
      </c>
      <c r="K1029" s="146" t="s">
        <v>47038</v>
      </c>
      <c r="L1029" t="s">
        <v>48915</v>
      </c>
      <c r="M1029" t="s">
        <v>47653</v>
      </c>
    </row>
    <row r="1030" spans="1:13" x14ac:dyDescent="0.2">
      <c r="A1030">
        <v>1050</v>
      </c>
      <c r="B1030" t="s">
        <v>48911</v>
      </c>
      <c r="C1030" t="s">
        <v>47037</v>
      </c>
      <c r="D1030" t="s">
        <v>47721</v>
      </c>
      <c r="E1030">
        <v>363</v>
      </c>
      <c r="F1030">
        <v>7</v>
      </c>
      <c r="G1030">
        <v>8</v>
      </c>
      <c r="H1030">
        <v>2</v>
      </c>
      <c r="I1030">
        <v>0</v>
      </c>
      <c r="J1030" t="s">
        <v>48916</v>
      </c>
      <c r="K1030" s="146" t="s">
        <v>47038</v>
      </c>
      <c r="L1030" t="s">
        <v>48913</v>
      </c>
      <c r="M1030" t="s">
        <v>47650</v>
      </c>
    </row>
    <row r="1031" spans="1:13" x14ac:dyDescent="0.2">
      <c r="A1031">
        <v>1053</v>
      </c>
      <c r="B1031" t="s">
        <v>48911</v>
      </c>
      <c r="C1031" t="s">
        <v>47037</v>
      </c>
      <c r="D1031" t="s">
        <v>47466</v>
      </c>
      <c r="E1031">
        <v>671</v>
      </c>
      <c r="F1031">
        <v>7</v>
      </c>
      <c r="G1031">
        <v>8</v>
      </c>
      <c r="H1031">
        <v>2</v>
      </c>
      <c r="I1031">
        <v>0</v>
      </c>
      <c r="J1031" t="s">
        <v>48917</v>
      </c>
      <c r="K1031" s="146" t="s">
        <v>47038</v>
      </c>
      <c r="L1031" t="s">
        <v>48915</v>
      </c>
      <c r="M1031" t="s">
        <v>48918</v>
      </c>
    </row>
    <row r="1032" spans="1:13" x14ac:dyDescent="0.2">
      <c r="A1032">
        <v>1054</v>
      </c>
      <c r="B1032" t="s">
        <v>48911</v>
      </c>
      <c r="C1032" t="s">
        <v>47037</v>
      </c>
      <c r="D1032" t="s">
        <v>47039</v>
      </c>
      <c r="E1032">
        <v>185</v>
      </c>
      <c r="F1032">
        <v>7</v>
      </c>
      <c r="G1032">
        <v>8</v>
      </c>
      <c r="H1032">
        <v>2</v>
      </c>
      <c r="I1032">
        <v>0</v>
      </c>
      <c r="J1032" t="s">
        <v>48917</v>
      </c>
      <c r="K1032" s="146" t="s">
        <v>47038</v>
      </c>
      <c r="L1032" t="s">
        <v>48915</v>
      </c>
      <c r="M1032" t="s">
        <v>47651</v>
      </c>
    </row>
    <row r="1033" spans="1:13" x14ac:dyDescent="0.2">
      <c r="A1033">
        <v>1047</v>
      </c>
      <c r="B1033" t="s">
        <v>48911</v>
      </c>
      <c r="C1033" t="s">
        <v>47037</v>
      </c>
      <c r="D1033" t="s">
        <v>47468</v>
      </c>
      <c r="E1033">
        <v>216</v>
      </c>
      <c r="F1033">
        <v>7</v>
      </c>
      <c r="G1033">
        <v>8</v>
      </c>
      <c r="H1033">
        <v>2</v>
      </c>
      <c r="I1033">
        <v>0</v>
      </c>
      <c r="M1033" t="s">
        <v>47652</v>
      </c>
    </row>
    <row r="1034" spans="1:13" x14ac:dyDescent="0.2">
      <c r="A1034">
        <v>1051</v>
      </c>
      <c r="B1034" t="s">
        <v>48911</v>
      </c>
      <c r="C1034" t="s">
        <v>47037</v>
      </c>
      <c r="D1034" t="s">
        <v>47465</v>
      </c>
      <c r="E1034">
        <v>364</v>
      </c>
      <c r="F1034">
        <v>7</v>
      </c>
      <c r="G1034">
        <v>8</v>
      </c>
      <c r="H1034">
        <v>2</v>
      </c>
      <c r="I1034">
        <v>0</v>
      </c>
      <c r="M1034" t="s">
        <v>48919</v>
      </c>
    </row>
    <row r="1035" spans="1:13" x14ac:dyDescent="0.2">
      <c r="A1035">
        <v>1052</v>
      </c>
      <c r="B1035" t="s">
        <v>48911</v>
      </c>
      <c r="C1035" t="s">
        <v>47037</v>
      </c>
      <c r="D1035" t="s">
        <v>47465</v>
      </c>
      <c r="E1035">
        <v>365</v>
      </c>
      <c r="F1035">
        <v>7</v>
      </c>
      <c r="G1035">
        <v>8</v>
      </c>
      <c r="H1035">
        <v>2</v>
      </c>
      <c r="I1035">
        <v>0</v>
      </c>
      <c r="M1035" t="s">
        <v>48920</v>
      </c>
    </row>
    <row r="1036" spans="1:13" x14ac:dyDescent="0.2">
      <c r="A1036">
        <v>1055</v>
      </c>
      <c r="B1036" t="s">
        <v>48921</v>
      </c>
      <c r="C1036" t="s">
        <v>47037</v>
      </c>
      <c r="D1036" t="s">
        <v>47468</v>
      </c>
      <c r="E1036">
        <v>377</v>
      </c>
      <c r="F1036">
        <v>7</v>
      </c>
      <c r="G1036">
        <v>8</v>
      </c>
      <c r="H1036">
        <v>2</v>
      </c>
      <c r="I1036">
        <v>0</v>
      </c>
      <c r="J1036" t="s">
        <v>48922</v>
      </c>
      <c r="K1036" s="146" t="s">
        <v>47050</v>
      </c>
      <c r="L1036" t="s">
        <v>48923</v>
      </c>
      <c r="M1036" t="s">
        <v>47305</v>
      </c>
    </row>
    <row r="1037" spans="1:13" x14ac:dyDescent="0.2">
      <c r="A1037">
        <v>1056</v>
      </c>
      <c r="B1037" t="s">
        <v>48921</v>
      </c>
      <c r="C1037" t="s">
        <v>47037</v>
      </c>
      <c r="D1037" t="s">
        <v>47720</v>
      </c>
      <c r="E1037">
        <v>136</v>
      </c>
      <c r="F1037">
        <v>7</v>
      </c>
      <c r="G1037">
        <v>8</v>
      </c>
      <c r="H1037">
        <v>2</v>
      </c>
      <c r="I1037">
        <v>0</v>
      </c>
      <c r="J1037" t="s">
        <v>48922</v>
      </c>
      <c r="K1037" s="146" t="s">
        <v>47050</v>
      </c>
      <c r="L1037" t="s">
        <v>48923</v>
      </c>
      <c r="M1037" t="s">
        <v>47306</v>
      </c>
    </row>
    <row r="1038" spans="1:13" x14ac:dyDescent="0.2">
      <c r="A1038">
        <v>1057</v>
      </c>
      <c r="B1038" t="s">
        <v>48921</v>
      </c>
      <c r="C1038" t="s">
        <v>47037</v>
      </c>
      <c r="D1038" t="s">
        <v>47467</v>
      </c>
      <c r="E1038">
        <v>112</v>
      </c>
      <c r="F1038">
        <v>7</v>
      </c>
      <c r="G1038">
        <v>8</v>
      </c>
      <c r="H1038">
        <v>2</v>
      </c>
      <c r="I1038">
        <v>0</v>
      </c>
      <c r="J1038" t="s">
        <v>48922</v>
      </c>
      <c r="K1038" s="146" t="s">
        <v>47050</v>
      </c>
      <c r="L1038" t="s">
        <v>48923</v>
      </c>
      <c r="M1038" t="s">
        <v>47304</v>
      </c>
    </row>
    <row r="1039" spans="1:13" x14ac:dyDescent="0.2">
      <c r="A1039">
        <v>1058</v>
      </c>
      <c r="B1039" t="s">
        <v>48921</v>
      </c>
      <c r="C1039" t="s">
        <v>47037</v>
      </c>
      <c r="D1039" t="s">
        <v>47721</v>
      </c>
      <c r="E1039">
        <v>468</v>
      </c>
      <c r="F1039">
        <v>7</v>
      </c>
      <c r="G1039">
        <v>8</v>
      </c>
      <c r="H1039">
        <v>2</v>
      </c>
      <c r="I1039">
        <v>0</v>
      </c>
      <c r="J1039" t="s">
        <v>48922</v>
      </c>
      <c r="K1039" s="146" t="s">
        <v>47050</v>
      </c>
      <c r="L1039" t="s">
        <v>48923</v>
      </c>
      <c r="M1039" t="s">
        <v>47606</v>
      </c>
    </row>
    <row r="1040" spans="1:13" x14ac:dyDescent="0.2">
      <c r="A1040">
        <v>1059</v>
      </c>
      <c r="B1040" t="s">
        <v>48921</v>
      </c>
      <c r="C1040" t="s">
        <v>47037</v>
      </c>
      <c r="D1040" t="s">
        <v>47466</v>
      </c>
      <c r="E1040">
        <v>263</v>
      </c>
      <c r="F1040">
        <v>7</v>
      </c>
      <c r="G1040">
        <v>8</v>
      </c>
      <c r="H1040">
        <v>2</v>
      </c>
      <c r="I1040">
        <v>0</v>
      </c>
      <c r="J1040" t="s">
        <v>48922</v>
      </c>
      <c r="K1040" s="146" t="s">
        <v>47050</v>
      </c>
      <c r="L1040" t="s">
        <v>48923</v>
      </c>
      <c r="M1040" t="s">
        <v>47610</v>
      </c>
    </row>
    <row r="1041" spans="1:13" x14ac:dyDescent="0.2">
      <c r="A1041">
        <v>1060</v>
      </c>
      <c r="B1041" t="s">
        <v>48921</v>
      </c>
      <c r="C1041" t="s">
        <v>47037</v>
      </c>
      <c r="D1041" t="s">
        <v>47833</v>
      </c>
      <c r="E1041">
        <v>366</v>
      </c>
      <c r="F1041">
        <v>7</v>
      </c>
      <c r="G1041">
        <v>8</v>
      </c>
      <c r="H1041">
        <v>2</v>
      </c>
      <c r="I1041">
        <v>0</v>
      </c>
      <c r="J1041" t="s">
        <v>48922</v>
      </c>
      <c r="K1041" s="146" t="s">
        <v>47050</v>
      </c>
      <c r="L1041" t="s">
        <v>48923</v>
      </c>
      <c r="M1041" t="s">
        <v>47608</v>
      </c>
    </row>
    <row r="1042" spans="1:13" x14ac:dyDescent="0.2">
      <c r="A1042">
        <v>1062</v>
      </c>
      <c r="B1042" t="s">
        <v>48921</v>
      </c>
      <c r="C1042" t="s">
        <v>47037</v>
      </c>
      <c r="D1042" t="s">
        <v>47039</v>
      </c>
      <c r="E1042">
        <v>516</v>
      </c>
      <c r="F1042">
        <v>7</v>
      </c>
      <c r="G1042">
        <v>8</v>
      </c>
      <c r="H1042">
        <v>2</v>
      </c>
      <c r="I1042">
        <v>0</v>
      </c>
      <c r="J1042" t="s">
        <v>48922</v>
      </c>
      <c r="K1042" s="146" t="s">
        <v>47050</v>
      </c>
      <c r="L1042" t="s">
        <v>48923</v>
      </c>
      <c r="M1042" t="s">
        <v>47607</v>
      </c>
    </row>
    <row r="1043" spans="1:13" x14ac:dyDescent="0.2">
      <c r="A1043">
        <v>1061</v>
      </c>
      <c r="B1043" t="s">
        <v>48921</v>
      </c>
      <c r="C1043" t="s">
        <v>47037</v>
      </c>
      <c r="D1043" t="s">
        <v>47833</v>
      </c>
      <c r="E1043">
        <v>373</v>
      </c>
      <c r="F1043">
        <v>7</v>
      </c>
      <c r="G1043">
        <v>8</v>
      </c>
      <c r="H1043">
        <v>2</v>
      </c>
      <c r="I1043">
        <v>0</v>
      </c>
      <c r="M1043" t="s">
        <v>47609</v>
      </c>
    </row>
    <row r="1044" spans="1:13" x14ac:dyDescent="0.2">
      <c r="A1044">
        <v>1063</v>
      </c>
      <c r="B1044" t="s">
        <v>48924</v>
      </c>
      <c r="C1044" t="s">
        <v>47037</v>
      </c>
      <c r="D1044" t="s">
        <v>47468</v>
      </c>
      <c r="E1044">
        <v>191</v>
      </c>
      <c r="F1044">
        <v>8</v>
      </c>
      <c r="G1044">
        <v>8</v>
      </c>
      <c r="H1044">
        <v>1</v>
      </c>
      <c r="I1044">
        <v>0</v>
      </c>
      <c r="J1044" t="s">
        <v>48925</v>
      </c>
      <c r="K1044" s="146" t="s">
        <v>47040</v>
      </c>
      <c r="L1044" t="s">
        <v>48926</v>
      </c>
      <c r="M1044" t="s">
        <v>47613</v>
      </c>
    </row>
    <row r="1045" spans="1:13" x14ac:dyDescent="0.2">
      <c r="A1045">
        <v>1064</v>
      </c>
      <c r="B1045" t="s">
        <v>48924</v>
      </c>
      <c r="C1045" t="s">
        <v>47037</v>
      </c>
      <c r="D1045" t="s">
        <v>47720</v>
      </c>
      <c r="E1045">
        <v>355</v>
      </c>
      <c r="F1045">
        <v>8</v>
      </c>
      <c r="G1045">
        <v>8</v>
      </c>
      <c r="H1045">
        <v>1</v>
      </c>
      <c r="I1045">
        <v>0</v>
      </c>
      <c r="J1045" t="s">
        <v>48925</v>
      </c>
      <c r="K1045" s="146" t="s">
        <v>47040</v>
      </c>
      <c r="L1045" t="s">
        <v>48926</v>
      </c>
      <c r="M1045" t="s">
        <v>47615</v>
      </c>
    </row>
    <row r="1046" spans="1:13" x14ac:dyDescent="0.2">
      <c r="A1046">
        <v>1065</v>
      </c>
      <c r="B1046" t="s">
        <v>48924</v>
      </c>
      <c r="C1046" t="s">
        <v>47037</v>
      </c>
      <c r="D1046" t="s">
        <v>47467</v>
      </c>
      <c r="E1046">
        <v>187</v>
      </c>
      <c r="F1046">
        <v>8</v>
      </c>
      <c r="G1046">
        <v>8</v>
      </c>
      <c r="H1046">
        <v>1</v>
      </c>
      <c r="I1046">
        <v>0</v>
      </c>
      <c r="J1046" t="s">
        <v>48925</v>
      </c>
      <c r="K1046" s="146" t="s">
        <v>47040</v>
      </c>
      <c r="L1046" t="s">
        <v>48926</v>
      </c>
      <c r="M1046" t="s">
        <v>47616</v>
      </c>
    </row>
    <row r="1047" spans="1:13" x14ac:dyDescent="0.2">
      <c r="A1047">
        <v>1066</v>
      </c>
      <c r="B1047" t="s">
        <v>48924</v>
      </c>
      <c r="C1047" t="s">
        <v>47037</v>
      </c>
      <c r="D1047" t="s">
        <v>47721</v>
      </c>
      <c r="E1047">
        <v>488</v>
      </c>
      <c r="F1047">
        <v>8</v>
      </c>
      <c r="G1047">
        <v>8</v>
      </c>
      <c r="H1047">
        <v>1</v>
      </c>
      <c r="I1047">
        <v>0</v>
      </c>
      <c r="J1047" t="s">
        <v>48925</v>
      </c>
      <c r="K1047" s="146" t="s">
        <v>47040</v>
      </c>
      <c r="L1047" t="s">
        <v>48926</v>
      </c>
      <c r="M1047" t="s">
        <v>47611</v>
      </c>
    </row>
    <row r="1048" spans="1:13" x14ac:dyDescent="0.2">
      <c r="A1048">
        <v>1067</v>
      </c>
      <c r="B1048" t="s">
        <v>48924</v>
      </c>
      <c r="C1048" t="s">
        <v>47037</v>
      </c>
      <c r="D1048" t="s">
        <v>47465</v>
      </c>
      <c r="E1048">
        <v>351</v>
      </c>
      <c r="F1048">
        <v>8</v>
      </c>
      <c r="G1048">
        <v>8</v>
      </c>
      <c r="H1048">
        <v>1</v>
      </c>
      <c r="I1048">
        <v>0</v>
      </c>
      <c r="J1048" t="s">
        <v>48925</v>
      </c>
      <c r="K1048" s="146" t="s">
        <v>47040</v>
      </c>
      <c r="L1048" t="s">
        <v>48926</v>
      </c>
      <c r="M1048" t="s">
        <v>48927</v>
      </c>
    </row>
    <row r="1049" spans="1:13" x14ac:dyDescent="0.2">
      <c r="A1049">
        <v>1068</v>
      </c>
      <c r="B1049" t="s">
        <v>48924</v>
      </c>
      <c r="C1049" t="s">
        <v>47037</v>
      </c>
      <c r="D1049" t="s">
        <v>47466</v>
      </c>
      <c r="E1049">
        <v>570</v>
      </c>
      <c r="F1049">
        <v>8</v>
      </c>
      <c r="G1049">
        <v>8</v>
      </c>
      <c r="H1049">
        <v>1</v>
      </c>
      <c r="I1049">
        <v>0</v>
      </c>
      <c r="J1049" t="s">
        <v>48925</v>
      </c>
      <c r="K1049" s="146" t="s">
        <v>47040</v>
      </c>
      <c r="L1049" t="s">
        <v>48926</v>
      </c>
      <c r="M1049" t="s">
        <v>48928</v>
      </c>
    </row>
    <row r="1050" spans="1:13" x14ac:dyDescent="0.2">
      <c r="A1050">
        <v>1069</v>
      </c>
      <c r="B1050" t="s">
        <v>48924</v>
      </c>
      <c r="C1050" t="s">
        <v>47037</v>
      </c>
      <c r="D1050" t="s">
        <v>47833</v>
      </c>
      <c r="E1050">
        <v>514</v>
      </c>
      <c r="F1050">
        <v>8</v>
      </c>
      <c r="G1050">
        <v>8</v>
      </c>
      <c r="H1050">
        <v>1</v>
      </c>
      <c r="I1050">
        <v>0</v>
      </c>
      <c r="J1050" t="s">
        <v>48925</v>
      </c>
      <c r="K1050" s="146" t="s">
        <v>47040</v>
      </c>
      <c r="L1050" t="s">
        <v>48926</v>
      </c>
      <c r="M1050" t="s">
        <v>47614</v>
      </c>
    </row>
    <row r="1051" spans="1:13" x14ac:dyDescent="0.2">
      <c r="A1051">
        <v>1070</v>
      </c>
      <c r="B1051" t="s">
        <v>48924</v>
      </c>
      <c r="C1051" t="s">
        <v>47037</v>
      </c>
      <c r="D1051" t="s">
        <v>47039</v>
      </c>
      <c r="E1051">
        <v>159</v>
      </c>
      <c r="F1051">
        <v>8</v>
      </c>
      <c r="G1051">
        <v>8</v>
      </c>
      <c r="H1051">
        <v>1</v>
      </c>
      <c r="I1051">
        <v>0</v>
      </c>
      <c r="J1051" t="s">
        <v>48925</v>
      </c>
      <c r="K1051" s="146" t="s">
        <v>47040</v>
      </c>
      <c r="L1051" t="s">
        <v>48926</v>
      </c>
      <c r="M1051" t="s">
        <v>47612</v>
      </c>
    </row>
    <row r="1052" spans="1:13" x14ac:dyDescent="0.2">
      <c r="A1052">
        <v>1071</v>
      </c>
      <c r="B1052" t="s">
        <v>48929</v>
      </c>
      <c r="C1052" t="s">
        <v>47037</v>
      </c>
      <c r="D1052" t="s">
        <v>47468</v>
      </c>
      <c r="E1052">
        <v>3</v>
      </c>
      <c r="F1052">
        <v>7</v>
      </c>
      <c r="G1052">
        <v>8</v>
      </c>
      <c r="H1052">
        <v>2</v>
      </c>
      <c r="I1052">
        <v>0</v>
      </c>
      <c r="J1052" t="s">
        <v>48930</v>
      </c>
      <c r="K1052" s="146" t="s">
        <v>47050</v>
      </c>
      <c r="L1052" t="s">
        <v>48931</v>
      </c>
      <c r="M1052" t="s">
        <v>48932</v>
      </c>
    </row>
    <row r="1053" spans="1:13" x14ac:dyDescent="0.2">
      <c r="A1053">
        <v>1072</v>
      </c>
      <c r="B1053" t="s">
        <v>48929</v>
      </c>
      <c r="C1053" t="s">
        <v>47037</v>
      </c>
      <c r="D1053" t="s">
        <v>47720</v>
      </c>
      <c r="E1053">
        <v>690</v>
      </c>
      <c r="F1053">
        <v>7</v>
      </c>
      <c r="G1053">
        <v>8</v>
      </c>
      <c r="H1053">
        <v>2</v>
      </c>
      <c r="I1053">
        <v>0</v>
      </c>
      <c r="J1053" t="s">
        <v>48933</v>
      </c>
      <c r="K1053" s="146" t="s">
        <v>47050</v>
      </c>
      <c r="L1053" t="s">
        <v>48931</v>
      </c>
      <c r="M1053" t="s">
        <v>48934</v>
      </c>
    </row>
    <row r="1054" spans="1:13" x14ac:dyDescent="0.2">
      <c r="A1054">
        <v>1073</v>
      </c>
      <c r="B1054" t="s">
        <v>48929</v>
      </c>
      <c r="C1054" t="s">
        <v>47037</v>
      </c>
      <c r="D1054" t="s">
        <v>47467</v>
      </c>
      <c r="E1054">
        <v>317</v>
      </c>
      <c r="F1054">
        <v>7</v>
      </c>
      <c r="G1054">
        <v>8</v>
      </c>
      <c r="H1054">
        <v>2</v>
      </c>
      <c r="I1054">
        <v>0</v>
      </c>
      <c r="J1054" t="s">
        <v>48933</v>
      </c>
      <c r="K1054" s="146" t="s">
        <v>47050</v>
      </c>
      <c r="L1054" t="s">
        <v>48931</v>
      </c>
      <c r="M1054" t="s">
        <v>48935</v>
      </c>
    </row>
    <row r="1055" spans="1:13" x14ac:dyDescent="0.2">
      <c r="A1055">
        <v>1074</v>
      </c>
      <c r="B1055" t="s">
        <v>48929</v>
      </c>
      <c r="C1055" t="s">
        <v>47037</v>
      </c>
      <c r="D1055" t="s">
        <v>47466</v>
      </c>
      <c r="E1055">
        <v>647</v>
      </c>
      <c r="F1055">
        <v>7</v>
      </c>
      <c r="G1055">
        <v>8</v>
      </c>
      <c r="H1055">
        <v>2</v>
      </c>
      <c r="I1055">
        <v>0</v>
      </c>
      <c r="J1055" t="s">
        <v>48930</v>
      </c>
      <c r="K1055" s="146" t="s">
        <v>47050</v>
      </c>
      <c r="L1055" t="s">
        <v>48931</v>
      </c>
      <c r="M1055" t="s">
        <v>48936</v>
      </c>
    </row>
    <row r="1056" spans="1:13" x14ac:dyDescent="0.2">
      <c r="A1056">
        <v>1075</v>
      </c>
      <c r="B1056" t="s">
        <v>48929</v>
      </c>
      <c r="C1056" t="s">
        <v>47037</v>
      </c>
      <c r="D1056" t="s">
        <v>47833</v>
      </c>
      <c r="E1056">
        <v>322</v>
      </c>
      <c r="F1056">
        <v>7</v>
      </c>
      <c r="G1056">
        <v>8</v>
      </c>
      <c r="H1056">
        <v>2</v>
      </c>
      <c r="I1056">
        <v>0</v>
      </c>
      <c r="J1056" t="s">
        <v>48937</v>
      </c>
      <c r="K1056" s="146" t="s">
        <v>47050</v>
      </c>
      <c r="L1056" t="s">
        <v>48931</v>
      </c>
      <c r="M1056" t="s">
        <v>48938</v>
      </c>
    </row>
    <row r="1057" spans="1:13" x14ac:dyDescent="0.2">
      <c r="A1057">
        <v>1076</v>
      </c>
      <c r="B1057" t="s">
        <v>48929</v>
      </c>
      <c r="C1057" t="s">
        <v>47037</v>
      </c>
      <c r="D1057" t="s">
        <v>47469</v>
      </c>
      <c r="E1057">
        <v>348</v>
      </c>
      <c r="F1057">
        <v>7</v>
      </c>
      <c r="G1057">
        <v>8</v>
      </c>
      <c r="H1057">
        <v>2</v>
      </c>
      <c r="I1057">
        <v>0</v>
      </c>
      <c r="J1057" t="s">
        <v>48930</v>
      </c>
      <c r="K1057" s="146" t="s">
        <v>47050</v>
      </c>
      <c r="L1057" t="s">
        <v>48931</v>
      </c>
      <c r="M1057" t="s">
        <v>48939</v>
      </c>
    </row>
    <row r="1058" spans="1:13" x14ac:dyDescent="0.2">
      <c r="A1058">
        <v>1077</v>
      </c>
      <c r="B1058" t="s">
        <v>48929</v>
      </c>
      <c r="C1058" t="s">
        <v>47037</v>
      </c>
      <c r="D1058" t="s">
        <v>47469</v>
      </c>
      <c r="E1058">
        <v>504</v>
      </c>
      <c r="F1058">
        <v>7</v>
      </c>
      <c r="G1058">
        <v>8</v>
      </c>
      <c r="H1058">
        <v>2</v>
      </c>
      <c r="I1058">
        <v>0</v>
      </c>
      <c r="J1058" t="s">
        <v>48933</v>
      </c>
      <c r="K1058" s="146" t="s">
        <v>47050</v>
      </c>
      <c r="L1058" t="s">
        <v>48931</v>
      </c>
      <c r="M1058" t="s">
        <v>48940</v>
      </c>
    </row>
    <row r="1059" spans="1:13" x14ac:dyDescent="0.2">
      <c r="A1059">
        <v>1078</v>
      </c>
      <c r="B1059" t="s">
        <v>48929</v>
      </c>
      <c r="C1059" t="s">
        <v>47037</v>
      </c>
      <c r="D1059" t="s">
        <v>47039</v>
      </c>
      <c r="E1059">
        <v>127</v>
      </c>
      <c r="F1059">
        <v>7</v>
      </c>
      <c r="G1059">
        <v>8</v>
      </c>
      <c r="H1059">
        <v>2</v>
      </c>
      <c r="I1059">
        <v>0</v>
      </c>
      <c r="J1059" t="s">
        <v>48930</v>
      </c>
      <c r="K1059" s="146" t="s">
        <v>47050</v>
      </c>
      <c r="L1059" t="s">
        <v>48931</v>
      </c>
      <c r="M1059" t="s">
        <v>48941</v>
      </c>
    </row>
    <row r="1060" spans="1:13" x14ac:dyDescent="0.2">
      <c r="A1060">
        <v>1079</v>
      </c>
      <c r="B1060" t="s">
        <v>48942</v>
      </c>
      <c r="C1060" t="s">
        <v>47037</v>
      </c>
      <c r="D1060" t="s">
        <v>47468</v>
      </c>
      <c r="E1060">
        <v>221</v>
      </c>
      <c r="F1060">
        <v>8</v>
      </c>
      <c r="G1060">
        <v>8</v>
      </c>
      <c r="H1060">
        <v>1</v>
      </c>
      <c r="I1060">
        <v>0</v>
      </c>
      <c r="J1060" t="s">
        <v>48943</v>
      </c>
      <c r="K1060" s="146" t="s">
        <v>47083</v>
      </c>
      <c r="L1060" t="s">
        <v>48944</v>
      </c>
      <c r="M1060" t="s">
        <v>48945</v>
      </c>
    </row>
    <row r="1061" spans="1:13" x14ac:dyDescent="0.2">
      <c r="A1061">
        <v>1080</v>
      </c>
      <c r="B1061" t="s">
        <v>48942</v>
      </c>
      <c r="C1061" t="s">
        <v>47037</v>
      </c>
      <c r="D1061" t="s">
        <v>47720</v>
      </c>
      <c r="E1061">
        <v>379</v>
      </c>
      <c r="F1061">
        <v>8</v>
      </c>
      <c r="G1061">
        <v>8</v>
      </c>
      <c r="H1061">
        <v>1</v>
      </c>
      <c r="I1061">
        <v>0</v>
      </c>
      <c r="J1061" t="s">
        <v>48943</v>
      </c>
      <c r="K1061" s="146" t="s">
        <v>47083</v>
      </c>
      <c r="L1061" t="s">
        <v>48944</v>
      </c>
      <c r="M1061" t="s">
        <v>48946</v>
      </c>
    </row>
    <row r="1062" spans="1:13" x14ac:dyDescent="0.2">
      <c r="A1062">
        <v>1081</v>
      </c>
      <c r="B1062" t="s">
        <v>48942</v>
      </c>
      <c r="C1062" t="s">
        <v>47037</v>
      </c>
      <c r="D1062" t="s">
        <v>47467</v>
      </c>
      <c r="E1062">
        <v>268</v>
      </c>
      <c r="F1062">
        <v>8</v>
      </c>
      <c r="G1062">
        <v>8</v>
      </c>
      <c r="H1062">
        <v>1</v>
      </c>
      <c r="I1062">
        <v>0</v>
      </c>
      <c r="J1062" t="s">
        <v>48947</v>
      </c>
      <c r="K1062" s="146" t="s">
        <v>47083</v>
      </c>
      <c r="L1062" t="s">
        <v>48944</v>
      </c>
      <c r="M1062" t="s">
        <v>48948</v>
      </c>
    </row>
    <row r="1063" spans="1:13" x14ac:dyDescent="0.2">
      <c r="A1063">
        <v>1082</v>
      </c>
      <c r="B1063" t="s">
        <v>48942</v>
      </c>
      <c r="C1063" t="s">
        <v>47037</v>
      </c>
      <c r="D1063" t="s">
        <v>47721</v>
      </c>
      <c r="E1063">
        <v>361</v>
      </c>
      <c r="F1063">
        <v>8</v>
      </c>
      <c r="G1063">
        <v>8</v>
      </c>
      <c r="H1063">
        <v>1</v>
      </c>
      <c r="I1063">
        <v>0</v>
      </c>
      <c r="J1063" t="s">
        <v>48943</v>
      </c>
      <c r="K1063" s="146" t="s">
        <v>47083</v>
      </c>
      <c r="L1063" t="s">
        <v>48944</v>
      </c>
      <c r="M1063" t="s">
        <v>48949</v>
      </c>
    </row>
    <row r="1064" spans="1:13" x14ac:dyDescent="0.2">
      <c r="A1064">
        <v>1083</v>
      </c>
      <c r="B1064" t="s">
        <v>48942</v>
      </c>
      <c r="C1064" t="s">
        <v>47037</v>
      </c>
      <c r="D1064" t="s">
        <v>47465</v>
      </c>
      <c r="E1064">
        <v>370</v>
      </c>
      <c r="F1064">
        <v>8</v>
      </c>
      <c r="G1064">
        <v>8</v>
      </c>
      <c r="H1064">
        <v>1</v>
      </c>
      <c r="I1064">
        <v>0</v>
      </c>
      <c r="J1064" t="s">
        <v>48950</v>
      </c>
      <c r="K1064" s="146" t="s">
        <v>47083</v>
      </c>
      <c r="L1064" t="s">
        <v>48944</v>
      </c>
      <c r="M1064" t="s">
        <v>48951</v>
      </c>
    </row>
    <row r="1065" spans="1:13" x14ac:dyDescent="0.2">
      <c r="A1065">
        <v>1084</v>
      </c>
      <c r="B1065" t="s">
        <v>48942</v>
      </c>
      <c r="C1065" t="s">
        <v>47037</v>
      </c>
      <c r="D1065" t="s">
        <v>47466</v>
      </c>
      <c r="E1065">
        <v>667</v>
      </c>
      <c r="F1065">
        <v>8</v>
      </c>
      <c r="G1065">
        <v>8</v>
      </c>
      <c r="H1065">
        <v>1</v>
      </c>
      <c r="I1065">
        <v>0</v>
      </c>
      <c r="J1065" t="s">
        <v>48943</v>
      </c>
      <c r="K1065" s="146" t="s">
        <v>47083</v>
      </c>
      <c r="L1065" t="s">
        <v>48944</v>
      </c>
      <c r="M1065" t="s">
        <v>48952</v>
      </c>
    </row>
    <row r="1066" spans="1:13" x14ac:dyDescent="0.2">
      <c r="A1066">
        <v>1085</v>
      </c>
      <c r="B1066" t="s">
        <v>48942</v>
      </c>
      <c r="C1066" t="s">
        <v>47037</v>
      </c>
      <c r="D1066" t="s">
        <v>47833</v>
      </c>
      <c r="E1066">
        <v>196</v>
      </c>
      <c r="F1066">
        <v>8</v>
      </c>
      <c r="G1066">
        <v>8</v>
      </c>
      <c r="H1066">
        <v>1</v>
      </c>
      <c r="I1066">
        <v>0</v>
      </c>
      <c r="J1066" t="s">
        <v>48943</v>
      </c>
      <c r="K1066" s="146" t="s">
        <v>47083</v>
      </c>
      <c r="L1066" t="s">
        <v>48944</v>
      </c>
      <c r="M1066" t="s">
        <v>48953</v>
      </c>
    </row>
    <row r="1067" spans="1:13" x14ac:dyDescent="0.2">
      <c r="A1067">
        <v>1086</v>
      </c>
      <c r="B1067" t="s">
        <v>48942</v>
      </c>
      <c r="C1067" t="s">
        <v>47037</v>
      </c>
      <c r="D1067" t="s">
        <v>47039</v>
      </c>
      <c r="E1067">
        <v>189</v>
      </c>
      <c r="F1067">
        <v>8</v>
      </c>
      <c r="G1067">
        <v>8</v>
      </c>
      <c r="H1067">
        <v>1</v>
      </c>
      <c r="I1067">
        <v>0</v>
      </c>
      <c r="J1067" t="s">
        <v>48943</v>
      </c>
      <c r="K1067" s="146" t="s">
        <v>47083</v>
      </c>
      <c r="L1067" t="s">
        <v>48944</v>
      </c>
      <c r="M1067" t="s">
        <v>48954</v>
      </c>
    </row>
    <row r="1068" spans="1:13" x14ac:dyDescent="0.2">
      <c r="A1068">
        <v>1087</v>
      </c>
      <c r="B1068" t="s">
        <v>48955</v>
      </c>
      <c r="C1068" t="s">
        <v>47037</v>
      </c>
      <c r="D1068" t="s">
        <v>47468</v>
      </c>
      <c r="E1068">
        <v>426</v>
      </c>
      <c r="F1068">
        <v>8</v>
      </c>
      <c r="G1068">
        <v>8</v>
      </c>
      <c r="H1068">
        <v>1</v>
      </c>
      <c r="I1068">
        <v>0</v>
      </c>
      <c r="J1068" t="s">
        <v>48956</v>
      </c>
      <c r="K1068" s="146" t="s">
        <v>47047</v>
      </c>
      <c r="L1068" t="s">
        <v>48957</v>
      </c>
      <c r="M1068" t="e">
        <f>---MNDFTIQSIKARQILDSRGNPTVEADVILSNGTLGRAAVPSGASTGSAEALELRDGGID-WSGKAVYQAVRNVNEVIAPALAGHDASDQAALDQIMLDLDGTDNKSKLGANAILSVSLAAAKAAASAKNQPLWRYVAEMTSSAP--VLPLPMMNVLNGGAHAAFATDIQEFMIICKGAQTFADTLKMGTEIFHALAKVLKNYDYPTTVGDEGGYAPRVRN-GNREALALLSEAIQNAGYELSRDVVFAMDAASSEFYQEGRYELKCEGKSLASSEMVDWLEVLTNEFPIVSIEDGLAENDWDGWKLLRERLGDRIQLVGDDLLVTNTSLIERAIAEQTANALLVKPNQIGSLTETIQAVKMAQNAGWRTVMSHRSGETEDTTISHLAVGLGCGQIKTGSLSRTDRVAKYNELLRIAEADQSLTLAQPFSE</f>
        <v>#NAME?</v>
      </c>
    </row>
    <row r="1069" spans="1:13" x14ac:dyDescent="0.2">
      <c r="A1069">
        <v>1088</v>
      </c>
      <c r="B1069" t="s">
        <v>48955</v>
      </c>
      <c r="C1069" t="s">
        <v>47037</v>
      </c>
      <c r="D1069" t="s">
        <v>47720</v>
      </c>
      <c r="E1069">
        <v>66</v>
      </c>
      <c r="F1069">
        <v>8</v>
      </c>
      <c r="G1069">
        <v>8</v>
      </c>
      <c r="H1069">
        <v>1</v>
      </c>
      <c r="I1069">
        <v>0</v>
      </c>
      <c r="J1069" t="s">
        <v>48958</v>
      </c>
      <c r="K1069" s="146" t="s">
        <v>47047</v>
      </c>
      <c r="L1069" t="s">
        <v>48957</v>
      </c>
      <c r="M1069" t="e">
        <f>---MVNVSISKIIGRQILDSRGNPTTEADVILSDGSFGRASVPSGASTGSHEAVELRDGGDY-FNGKGVQNAVNNINKVIAPVLISQKASDQRYIDSIMQKLDGTPNKSNLGANSILAVSLAVAKAMANSKKLEFHDYIAQIADTTKEQSLPLPMMNVMNGGQHAAGSTDIQEFMIIPHMADNINQAVEIGANIFHNLAKVLKNHGYMTTVGDEGGYAPKVVH-GNSEPLNHIMEAINLSGYKPDTQVSLGLDVASTEFFKDSIYTLSTENRDLNSEEMINWLDELSNKYPLISIEDGLAEDDWDSWKNLTDRLGKKLQLVGDDLLVTNTSLLQKAIKNGAGNAILIKPNQIGSLTETIDAVLMAKKANWRTIISHRSGETEDTSIAHIAVGLGAGQIKTGSLSRTDRIAKYNELMRIAELNPNLKLAHPFRG</f>
        <v>#NAME?</v>
      </c>
    </row>
    <row r="1070" spans="1:13" x14ac:dyDescent="0.2">
      <c r="A1070">
        <v>1089</v>
      </c>
      <c r="B1070" t="s">
        <v>48955</v>
      </c>
      <c r="C1070" t="s">
        <v>47037</v>
      </c>
      <c r="D1070" t="s">
        <v>47467</v>
      </c>
      <c r="E1070">
        <v>133</v>
      </c>
      <c r="F1070">
        <v>8</v>
      </c>
      <c r="G1070">
        <v>8</v>
      </c>
      <c r="H1070">
        <v>1</v>
      </c>
      <c r="I1070">
        <v>0</v>
      </c>
      <c r="J1070" t="s">
        <v>48959</v>
      </c>
      <c r="K1070" s="146" t="s">
        <v>47047</v>
      </c>
      <c r="L1070" t="s">
        <v>48957</v>
      </c>
      <c r="M1070" t="e">
        <f>---MQDFSISSITARQILDSRGNPTVEADVVLRDGTLGRAAVPSGASTGAGEALELRDGDNG-WGGKSVYQAVRNVNEIIAPALAGKDASDQTALDNIMLALDGTDNKSKLGANAILSVSLAAAKAAANAKKQPLWRYVADMTGKSP--SLPLPMMNVMNGGAHAAFATDIQEFMIICKGAKTFEETLKMGTEIFHALAKILKNHDYPTTVGDEGGYAPRVRS-GNREPLTLLSEAITSAGYTLGSDVVFAMDAASSEFYQDGRYELKCEGKSLSSEEMIDWLETLVNEFPIVSIEDGLAENDWSGWRQLRERIGDRIQLVGDDLLVTNTKLVQKAIDEHAANALLVKPNQIGSLTETIQAVSMAQDAGWKTVMSHRSGETEDTTISHLAVGLGCGQIKTGSLSRTDRIAKYNELLRIAESDNSLQLARPFDV</f>
        <v>#NAME?</v>
      </c>
    </row>
    <row r="1071" spans="1:13" x14ac:dyDescent="0.2">
      <c r="A1071">
        <v>1090</v>
      </c>
      <c r="B1071" t="s">
        <v>48955</v>
      </c>
      <c r="C1071" t="s">
        <v>47037</v>
      </c>
      <c r="D1071" t="s">
        <v>47721</v>
      </c>
      <c r="E1071">
        <v>390</v>
      </c>
      <c r="F1071">
        <v>8</v>
      </c>
      <c r="G1071">
        <v>8</v>
      </c>
      <c r="H1071">
        <v>1</v>
      </c>
      <c r="I1071">
        <v>0</v>
      </c>
      <c r="J1071" t="s">
        <v>48958</v>
      </c>
      <c r="K1071" s="146" t="s">
        <v>47047</v>
      </c>
      <c r="L1071" t="s">
        <v>48957</v>
      </c>
      <c r="M1071" t="s">
        <v>48960</v>
      </c>
    </row>
    <row r="1072" spans="1:13" x14ac:dyDescent="0.2">
      <c r="A1072">
        <v>1091</v>
      </c>
      <c r="B1072" t="s">
        <v>48955</v>
      </c>
      <c r="C1072" t="s">
        <v>47037</v>
      </c>
      <c r="D1072" t="s">
        <v>47465</v>
      </c>
      <c r="E1072">
        <v>572</v>
      </c>
      <c r="F1072">
        <v>8</v>
      </c>
      <c r="G1072">
        <v>8</v>
      </c>
      <c r="H1072">
        <v>1</v>
      </c>
      <c r="I1072">
        <v>0</v>
      </c>
      <c r="J1072" t="s">
        <v>48959</v>
      </c>
      <c r="K1072" s="146" t="s">
        <v>47047</v>
      </c>
      <c r="L1072" t="s">
        <v>48957</v>
      </c>
      <c r="M1072" t="s">
        <v>48961</v>
      </c>
    </row>
    <row r="1073" spans="1:13" x14ac:dyDescent="0.2">
      <c r="A1073">
        <v>1092</v>
      </c>
      <c r="B1073" t="s">
        <v>48955</v>
      </c>
      <c r="C1073" t="s">
        <v>47037</v>
      </c>
      <c r="D1073" t="s">
        <v>47466</v>
      </c>
      <c r="E1073">
        <v>369</v>
      </c>
      <c r="F1073">
        <v>8</v>
      </c>
      <c r="G1073">
        <v>8</v>
      </c>
      <c r="H1073">
        <v>1</v>
      </c>
      <c r="I1073">
        <v>0</v>
      </c>
      <c r="J1073" t="s">
        <v>48958</v>
      </c>
      <c r="K1073" s="146" t="s">
        <v>47047</v>
      </c>
      <c r="L1073" t="s">
        <v>48957</v>
      </c>
      <c r="M1073" t="e">
        <f>----MDITITNIQARQILDSRGNPTVEADVTLSDGSFGRAAVPSGASTGSFEAVELRDGELA-FGGKGVLRAVENVNGEIAQALKGSNPFDQVAIDEKMKSLDGTPNKARLGANAILAVSLAVAKAAAKSRGVELYQYVNSLAG-NPTMCLPMPMINVMNGGQHALGATDFQEYMIIPTSAATFADAVRMSAEVFHTLAKILKDEGYPTTVGDEGGYAPHVRN-GNMEPILLLSRAIEQAGYKLGVDFGFALDVAASELYKDGKYNLATEHRILSADEMIRTYKALLERVPVLSIEDGLNEEAWEDWEKMTADLGNFAQLVGDDLLVTNVERLKRGIEEKAGNAILIKPNQIGTLTETIQAVLMAKNAGWNTVMSHRSGETEDVTISHLAVGLGTGQIKTGSMSRSERIAKYNELLRIAEKRPDLEIAHPFVK</f>
        <v>#NAME?</v>
      </c>
    </row>
    <row r="1074" spans="1:13" x14ac:dyDescent="0.2">
      <c r="A1074">
        <v>1093</v>
      </c>
      <c r="B1074" t="s">
        <v>48955</v>
      </c>
      <c r="C1074" t="s">
        <v>47037</v>
      </c>
      <c r="D1074" t="s">
        <v>47833</v>
      </c>
      <c r="E1074">
        <v>83</v>
      </c>
      <c r="F1074">
        <v>8</v>
      </c>
      <c r="G1074">
        <v>8</v>
      </c>
      <c r="H1074">
        <v>1</v>
      </c>
      <c r="I1074">
        <v>0</v>
      </c>
      <c r="J1074" t="s">
        <v>48962</v>
      </c>
      <c r="K1074" s="146" t="s">
        <v>47047</v>
      </c>
      <c r="L1074" t="s">
        <v>48957</v>
      </c>
      <c r="M1074" t="s">
        <v>48963</v>
      </c>
    </row>
    <row r="1075" spans="1:13" x14ac:dyDescent="0.2">
      <c r="A1075">
        <v>1094</v>
      </c>
      <c r="B1075" t="s">
        <v>48955</v>
      </c>
      <c r="C1075" t="s">
        <v>47037</v>
      </c>
      <c r="D1075" t="s">
        <v>47039</v>
      </c>
      <c r="E1075">
        <v>307</v>
      </c>
      <c r="F1075">
        <v>8</v>
      </c>
      <c r="G1075">
        <v>8</v>
      </c>
      <c r="H1075">
        <v>1</v>
      </c>
      <c r="I1075">
        <v>0</v>
      </c>
      <c r="J1075" t="s">
        <v>48958</v>
      </c>
      <c r="K1075" s="146" t="s">
        <v>47047</v>
      </c>
      <c r="L1075" t="s">
        <v>48957</v>
      </c>
      <c r="M1075" t="e">
        <f>----MDITITNIQARQILDSRGNPTVEADVILSDGSFGRAAVPSGASTGSFEAVELRDGELA-FGGKGVLRAVDNVNNEIAQALKGMSPFDQAAIDNKMKSLDGTPNKARLGANAILAVSLAVAKAAAKSRGVELYQYVNSLAG-NPTMSLPMPMINVMNGGQHALGATDFQEYMIIPTSAATFADAVRMSAEVFHALAKILKDEGYPTTVGDEGGYAPHVRN-GNMEPILLLTRAIEQAGYKLGVDFGFALDVAASELYKDGKYHLSTERRVLSADEMIRTYKALLGRVPVLSIEDGLNEEAWEDWEKMTADLGHFAQLVGDDLLVTNVERLKRGIEEKAGNAILIKPNQIGTLTETIQAVVMAKNAGWNTVMSHRSGETEDVTISHLAVGLGTGQIKTGSMSRSERIAKYNELLRIAEKRPDLEIAHPFVR</f>
        <v>#NAME?</v>
      </c>
    </row>
    <row r="1076" spans="1:13" x14ac:dyDescent="0.2">
      <c r="A1076">
        <v>1095</v>
      </c>
      <c r="B1076" t="s">
        <v>48964</v>
      </c>
      <c r="C1076" t="s">
        <v>47037</v>
      </c>
      <c r="D1076" t="s">
        <v>47468</v>
      </c>
      <c r="E1076">
        <v>220</v>
      </c>
      <c r="F1076">
        <v>8</v>
      </c>
      <c r="G1076">
        <v>8</v>
      </c>
      <c r="H1076">
        <v>1</v>
      </c>
      <c r="I1076">
        <v>0</v>
      </c>
      <c r="J1076" t="s">
        <v>48965</v>
      </c>
      <c r="K1076" s="146" t="s">
        <v>47040</v>
      </c>
      <c r="L1076" t="s">
        <v>48966</v>
      </c>
      <c r="M1076" t="s">
        <v>47393</v>
      </c>
    </row>
    <row r="1077" spans="1:13" x14ac:dyDescent="0.2">
      <c r="A1077">
        <v>1096</v>
      </c>
      <c r="B1077" t="s">
        <v>48964</v>
      </c>
      <c r="C1077" t="s">
        <v>47037</v>
      </c>
      <c r="D1077" t="s">
        <v>47720</v>
      </c>
      <c r="E1077">
        <v>378</v>
      </c>
      <c r="F1077">
        <v>8</v>
      </c>
      <c r="G1077">
        <v>8</v>
      </c>
      <c r="H1077">
        <v>1</v>
      </c>
      <c r="I1077">
        <v>0</v>
      </c>
      <c r="J1077" t="s">
        <v>48967</v>
      </c>
      <c r="K1077" s="146" t="s">
        <v>47040</v>
      </c>
      <c r="L1077" t="s">
        <v>48966</v>
      </c>
      <c r="M1077" t="s">
        <v>47396</v>
      </c>
    </row>
    <row r="1078" spans="1:13" x14ac:dyDescent="0.2">
      <c r="A1078">
        <v>1097</v>
      </c>
      <c r="B1078" t="s">
        <v>48964</v>
      </c>
      <c r="C1078" t="s">
        <v>47037</v>
      </c>
      <c r="D1078" t="s">
        <v>47467</v>
      </c>
      <c r="E1078">
        <v>273</v>
      </c>
      <c r="F1078">
        <v>8</v>
      </c>
      <c r="G1078">
        <v>8</v>
      </c>
      <c r="H1078">
        <v>1</v>
      </c>
      <c r="I1078">
        <v>0</v>
      </c>
      <c r="J1078" t="s">
        <v>48967</v>
      </c>
      <c r="K1078" s="146" t="s">
        <v>47040</v>
      </c>
      <c r="L1078" t="s">
        <v>48966</v>
      </c>
      <c r="M1078" t="s">
        <v>47392</v>
      </c>
    </row>
    <row r="1079" spans="1:13" x14ac:dyDescent="0.2">
      <c r="A1079">
        <v>1098</v>
      </c>
      <c r="B1079" t="s">
        <v>48964</v>
      </c>
      <c r="C1079" t="s">
        <v>47037</v>
      </c>
      <c r="D1079" t="s">
        <v>47721</v>
      </c>
      <c r="E1079">
        <v>362</v>
      </c>
      <c r="F1079">
        <v>8</v>
      </c>
      <c r="G1079">
        <v>8</v>
      </c>
      <c r="H1079">
        <v>1</v>
      </c>
      <c r="I1079">
        <v>0</v>
      </c>
      <c r="J1079" t="s">
        <v>48967</v>
      </c>
      <c r="K1079" s="146" t="s">
        <v>47040</v>
      </c>
      <c r="L1079" t="s">
        <v>48966</v>
      </c>
      <c r="M1079" t="s">
        <v>47659</v>
      </c>
    </row>
    <row r="1080" spans="1:13" x14ac:dyDescent="0.2">
      <c r="A1080">
        <v>1099</v>
      </c>
      <c r="B1080" t="s">
        <v>48964</v>
      </c>
      <c r="C1080" t="s">
        <v>47037</v>
      </c>
      <c r="D1080" t="s">
        <v>47465</v>
      </c>
      <c r="E1080">
        <v>369</v>
      </c>
      <c r="F1080">
        <v>8</v>
      </c>
      <c r="G1080">
        <v>8</v>
      </c>
      <c r="H1080">
        <v>1</v>
      </c>
      <c r="I1080">
        <v>0</v>
      </c>
      <c r="J1080" t="s">
        <v>48967</v>
      </c>
      <c r="K1080" s="146" t="s">
        <v>47040</v>
      </c>
      <c r="L1080" t="s">
        <v>48966</v>
      </c>
      <c r="M1080" t="s">
        <v>48968</v>
      </c>
    </row>
    <row r="1081" spans="1:13" x14ac:dyDescent="0.2">
      <c r="A1081">
        <v>1100</v>
      </c>
      <c r="B1081" t="s">
        <v>48964</v>
      </c>
      <c r="C1081" t="s">
        <v>47037</v>
      </c>
      <c r="D1081" t="s">
        <v>47466</v>
      </c>
      <c r="E1081">
        <v>668</v>
      </c>
      <c r="F1081">
        <v>8</v>
      </c>
      <c r="G1081">
        <v>8</v>
      </c>
      <c r="H1081">
        <v>1</v>
      </c>
      <c r="I1081">
        <v>0</v>
      </c>
      <c r="J1081" t="s">
        <v>48967</v>
      </c>
      <c r="K1081" s="146" t="s">
        <v>47040</v>
      </c>
      <c r="L1081" t="s">
        <v>48966</v>
      </c>
      <c r="M1081" t="s">
        <v>48969</v>
      </c>
    </row>
    <row r="1082" spans="1:13" x14ac:dyDescent="0.2">
      <c r="A1082">
        <v>1101</v>
      </c>
      <c r="B1082" t="s">
        <v>48964</v>
      </c>
      <c r="C1082" t="s">
        <v>47037</v>
      </c>
      <c r="D1082" t="s">
        <v>47833</v>
      </c>
      <c r="E1082">
        <v>195</v>
      </c>
      <c r="F1082">
        <v>8</v>
      </c>
      <c r="G1082">
        <v>8</v>
      </c>
      <c r="H1082">
        <v>1</v>
      </c>
      <c r="I1082">
        <v>0</v>
      </c>
      <c r="J1082" t="s">
        <v>48967</v>
      </c>
      <c r="K1082" s="146" t="s">
        <v>47040</v>
      </c>
      <c r="L1082" t="s">
        <v>48966</v>
      </c>
      <c r="M1082" t="s">
        <v>47395</v>
      </c>
    </row>
    <row r="1083" spans="1:13" x14ac:dyDescent="0.2">
      <c r="A1083">
        <v>1102</v>
      </c>
      <c r="B1083" t="s">
        <v>48964</v>
      </c>
      <c r="C1083" t="s">
        <v>47037</v>
      </c>
      <c r="D1083" t="s">
        <v>47039</v>
      </c>
      <c r="E1083">
        <v>188</v>
      </c>
      <c r="F1083">
        <v>8</v>
      </c>
      <c r="G1083">
        <v>8</v>
      </c>
      <c r="H1083">
        <v>1</v>
      </c>
      <c r="I1083">
        <v>0</v>
      </c>
      <c r="J1083" t="s">
        <v>48967</v>
      </c>
      <c r="K1083" s="146" t="s">
        <v>47040</v>
      </c>
      <c r="L1083" t="s">
        <v>48966</v>
      </c>
      <c r="M1083" t="s">
        <v>47394</v>
      </c>
    </row>
    <row r="1084" spans="1:13" x14ac:dyDescent="0.2">
      <c r="A1084">
        <v>1103</v>
      </c>
      <c r="B1084" t="s">
        <v>48970</v>
      </c>
      <c r="C1084" t="s">
        <v>47037</v>
      </c>
      <c r="D1084" t="s">
        <v>47468</v>
      </c>
      <c r="E1084">
        <v>249</v>
      </c>
      <c r="F1084">
        <v>7</v>
      </c>
      <c r="G1084">
        <v>8</v>
      </c>
      <c r="H1084">
        <v>2</v>
      </c>
      <c r="I1084">
        <v>0</v>
      </c>
      <c r="J1084" t="s">
        <v>48971</v>
      </c>
      <c r="K1084" s="146" t="s">
        <v>47050</v>
      </c>
      <c r="L1084" t="s">
        <v>48972</v>
      </c>
      <c r="M1084" t="s">
        <v>48973</v>
      </c>
    </row>
    <row r="1085" spans="1:13" x14ac:dyDescent="0.2">
      <c r="A1085">
        <v>1104</v>
      </c>
      <c r="B1085" t="s">
        <v>48970</v>
      </c>
      <c r="C1085" t="s">
        <v>47037</v>
      </c>
      <c r="D1085" t="s">
        <v>47720</v>
      </c>
      <c r="E1085">
        <v>413</v>
      </c>
      <c r="F1085">
        <v>7</v>
      </c>
      <c r="G1085">
        <v>8</v>
      </c>
      <c r="H1085">
        <v>2</v>
      </c>
      <c r="I1085">
        <v>0</v>
      </c>
      <c r="J1085" t="s">
        <v>48971</v>
      </c>
      <c r="K1085" s="146" t="s">
        <v>47050</v>
      </c>
      <c r="L1085" t="s">
        <v>48972</v>
      </c>
      <c r="M1085" t="s">
        <v>48974</v>
      </c>
    </row>
    <row r="1086" spans="1:13" x14ac:dyDescent="0.2">
      <c r="A1086">
        <v>1105</v>
      </c>
      <c r="B1086" t="s">
        <v>48970</v>
      </c>
      <c r="C1086" t="s">
        <v>47037</v>
      </c>
      <c r="D1086" t="s">
        <v>47467</v>
      </c>
      <c r="E1086">
        <v>565</v>
      </c>
      <c r="F1086">
        <v>7</v>
      </c>
      <c r="G1086">
        <v>8</v>
      </c>
      <c r="H1086">
        <v>2</v>
      </c>
      <c r="I1086">
        <v>0</v>
      </c>
      <c r="J1086" t="s">
        <v>48971</v>
      </c>
      <c r="K1086" s="146" t="s">
        <v>47050</v>
      </c>
      <c r="L1086" t="s">
        <v>48972</v>
      </c>
      <c r="M1086" t="s">
        <v>48975</v>
      </c>
    </row>
    <row r="1087" spans="1:13" x14ac:dyDescent="0.2">
      <c r="A1087">
        <v>1106</v>
      </c>
      <c r="B1087" t="s">
        <v>48970</v>
      </c>
      <c r="C1087" t="s">
        <v>47037</v>
      </c>
      <c r="D1087" t="s">
        <v>47467</v>
      </c>
      <c r="E1087">
        <v>713</v>
      </c>
      <c r="F1087">
        <v>7</v>
      </c>
      <c r="G1087">
        <v>8</v>
      </c>
      <c r="H1087">
        <v>2</v>
      </c>
      <c r="I1087">
        <v>0</v>
      </c>
      <c r="J1087" t="s">
        <v>48971</v>
      </c>
      <c r="K1087" s="146" t="s">
        <v>47050</v>
      </c>
      <c r="L1087" t="s">
        <v>48972</v>
      </c>
      <c r="M1087" t="s">
        <v>48976</v>
      </c>
    </row>
    <row r="1088" spans="1:13" x14ac:dyDescent="0.2">
      <c r="A1088">
        <v>1107</v>
      </c>
      <c r="B1088" t="s">
        <v>48970</v>
      </c>
      <c r="C1088" t="s">
        <v>47037</v>
      </c>
      <c r="D1088" t="s">
        <v>47721</v>
      </c>
      <c r="E1088">
        <v>80</v>
      </c>
      <c r="F1088">
        <v>7</v>
      </c>
      <c r="G1088">
        <v>8</v>
      </c>
      <c r="H1088">
        <v>2</v>
      </c>
      <c r="I1088">
        <v>0</v>
      </c>
      <c r="J1088" t="s">
        <v>48971</v>
      </c>
      <c r="K1088" s="146" t="s">
        <v>47050</v>
      </c>
      <c r="L1088" t="s">
        <v>48972</v>
      </c>
      <c r="M1088" t="s">
        <v>48977</v>
      </c>
    </row>
    <row r="1089" spans="1:13" x14ac:dyDescent="0.2">
      <c r="A1089">
        <v>1108</v>
      </c>
      <c r="B1089" t="s">
        <v>48970</v>
      </c>
      <c r="C1089" t="s">
        <v>47037</v>
      </c>
      <c r="D1089" t="s">
        <v>47465</v>
      </c>
      <c r="E1089">
        <v>14</v>
      </c>
      <c r="F1089">
        <v>7</v>
      </c>
      <c r="G1089">
        <v>8</v>
      </c>
      <c r="H1089">
        <v>2</v>
      </c>
      <c r="I1089">
        <v>0</v>
      </c>
      <c r="J1089" t="s">
        <v>48971</v>
      </c>
      <c r="K1089" s="146" t="s">
        <v>47050</v>
      </c>
      <c r="L1089" t="s">
        <v>48972</v>
      </c>
      <c r="M1089" t="e">
        <f>---------------------MRKLWTDGSASPNPGPGGFSVIEDKKPVAMGRED---LTTNIRMEGSAILEALKVLAGEEAEIWTDSEFWINVLTKWAPSWEKNGWKKK-SGPIKNLSLVKKVFKAYREANAKLVWVRGHNGTTENELADEWANKAREKTSFPGLEILTVKTSEE</f>
        <v>#NAME?</v>
      </c>
    </row>
    <row r="1090" spans="1:13" x14ac:dyDescent="0.2">
      <c r="A1090">
        <v>1109</v>
      </c>
      <c r="B1090" t="s">
        <v>48970</v>
      </c>
      <c r="C1090" t="s">
        <v>47037</v>
      </c>
      <c r="D1090" t="s">
        <v>47466</v>
      </c>
      <c r="E1090">
        <v>201</v>
      </c>
      <c r="F1090">
        <v>7</v>
      </c>
      <c r="G1090">
        <v>8</v>
      </c>
      <c r="H1090">
        <v>2</v>
      </c>
      <c r="I1090">
        <v>0</v>
      </c>
      <c r="J1090" t="s">
        <v>48971</v>
      </c>
      <c r="K1090" s="146" t="s">
        <v>47050</v>
      </c>
      <c r="L1090" t="s">
        <v>48972</v>
      </c>
      <c r="M1090" t="s">
        <v>48978</v>
      </c>
    </row>
    <row r="1091" spans="1:13" x14ac:dyDescent="0.2">
      <c r="A1091">
        <v>1110</v>
      </c>
      <c r="B1091" t="s">
        <v>48970</v>
      </c>
      <c r="C1091" t="s">
        <v>47037</v>
      </c>
      <c r="D1091" t="s">
        <v>47039</v>
      </c>
      <c r="E1091">
        <v>215</v>
      </c>
      <c r="F1091">
        <v>7</v>
      </c>
      <c r="G1091">
        <v>8</v>
      </c>
      <c r="H1091">
        <v>2</v>
      </c>
      <c r="I1091">
        <v>0</v>
      </c>
      <c r="J1091" t="s">
        <v>48971</v>
      </c>
      <c r="K1091" s="146" t="s">
        <v>47050</v>
      </c>
      <c r="L1091" t="s">
        <v>48972</v>
      </c>
      <c r="M1091" t="s">
        <v>48979</v>
      </c>
    </row>
    <row r="1092" spans="1:13" x14ac:dyDescent="0.2">
      <c r="A1092">
        <v>1111</v>
      </c>
      <c r="B1092" t="s">
        <v>48980</v>
      </c>
      <c r="C1092" t="s">
        <v>47037</v>
      </c>
      <c r="D1092" t="s">
        <v>47468</v>
      </c>
      <c r="E1092">
        <v>545</v>
      </c>
      <c r="F1092">
        <v>7</v>
      </c>
      <c r="G1092">
        <v>8</v>
      </c>
      <c r="H1092">
        <v>2</v>
      </c>
      <c r="I1092">
        <v>0</v>
      </c>
      <c r="J1092" t="s">
        <v>48981</v>
      </c>
      <c r="K1092" s="146" t="s">
        <v>47225</v>
      </c>
      <c r="L1092" t="s">
        <v>48982</v>
      </c>
      <c r="M1092" t="s">
        <v>48983</v>
      </c>
    </row>
    <row r="1093" spans="1:13" x14ac:dyDescent="0.2">
      <c r="A1093">
        <v>1112</v>
      </c>
      <c r="B1093" t="s">
        <v>48980</v>
      </c>
      <c r="C1093" t="s">
        <v>47037</v>
      </c>
      <c r="D1093" t="s">
        <v>47720</v>
      </c>
      <c r="E1093">
        <v>527</v>
      </c>
      <c r="F1093">
        <v>7</v>
      </c>
      <c r="G1093">
        <v>8</v>
      </c>
      <c r="H1093">
        <v>2</v>
      </c>
      <c r="I1093">
        <v>0</v>
      </c>
      <c r="J1093" t="s">
        <v>48981</v>
      </c>
      <c r="K1093" s="146" t="s">
        <v>47225</v>
      </c>
      <c r="L1093" t="s">
        <v>48982</v>
      </c>
      <c r="M1093" t="s">
        <v>47521</v>
      </c>
    </row>
    <row r="1094" spans="1:13" x14ac:dyDescent="0.2">
      <c r="A1094">
        <v>1113</v>
      </c>
      <c r="B1094" t="s">
        <v>48980</v>
      </c>
      <c r="C1094" t="s">
        <v>47037</v>
      </c>
      <c r="D1094" t="s">
        <v>47467</v>
      </c>
      <c r="E1094">
        <v>641</v>
      </c>
      <c r="F1094">
        <v>7</v>
      </c>
      <c r="G1094">
        <v>8</v>
      </c>
      <c r="H1094">
        <v>2</v>
      </c>
      <c r="I1094">
        <v>0</v>
      </c>
      <c r="J1094" t="s">
        <v>48981</v>
      </c>
      <c r="K1094" s="146" t="s">
        <v>47225</v>
      </c>
      <c r="L1094" t="s">
        <v>48982</v>
      </c>
      <c r="M1094" t="s">
        <v>47227</v>
      </c>
    </row>
    <row r="1095" spans="1:13" x14ac:dyDescent="0.2">
      <c r="A1095">
        <v>1114</v>
      </c>
      <c r="B1095" t="s">
        <v>48980</v>
      </c>
      <c r="C1095" t="s">
        <v>47037</v>
      </c>
      <c r="D1095" t="s">
        <v>47467</v>
      </c>
      <c r="E1095">
        <v>471</v>
      </c>
      <c r="F1095">
        <v>7</v>
      </c>
      <c r="G1095">
        <v>8</v>
      </c>
      <c r="H1095">
        <v>2</v>
      </c>
      <c r="I1095">
        <v>0</v>
      </c>
      <c r="J1095" t="s">
        <v>48981</v>
      </c>
      <c r="K1095" s="146" t="s">
        <v>47225</v>
      </c>
      <c r="L1095" t="s">
        <v>48982</v>
      </c>
      <c r="M1095" t="s">
        <v>47226</v>
      </c>
    </row>
    <row r="1096" spans="1:13" x14ac:dyDescent="0.2">
      <c r="A1096">
        <v>1115</v>
      </c>
      <c r="B1096" t="s">
        <v>48980</v>
      </c>
      <c r="C1096" t="s">
        <v>47037</v>
      </c>
      <c r="D1096" t="s">
        <v>47721</v>
      </c>
      <c r="E1096">
        <v>189</v>
      </c>
      <c r="F1096">
        <v>7</v>
      </c>
      <c r="G1096">
        <v>8</v>
      </c>
      <c r="H1096">
        <v>2</v>
      </c>
      <c r="I1096">
        <v>0</v>
      </c>
      <c r="J1096" t="s">
        <v>48981</v>
      </c>
      <c r="K1096" s="146" t="s">
        <v>47225</v>
      </c>
      <c r="L1096" t="s">
        <v>48982</v>
      </c>
      <c r="M1096" t="s">
        <v>47519</v>
      </c>
    </row>
    <row r="1097" spans="1:13" x14ac:dyDescent="0.2">
      <c r="A1097">
        <v>1116</v>
      </c>
      <c r="B1097" t="s">
        <v>48980</v>
      </c>
      <c r="C1097" t="s">
        <v>47037</v>
      </c>
      <c r="D1097" t="s">
        <v>47466</v>
      </c>
      <c r="E1097">
        <v>329</v>
      </c>
      <c r="F1097">
        <v>7</v>
      </c>
      <c r="G1097">
        <v>8</v>
      </c>
      <c r="H1097">
        <v>2</v>
      </c>
      <c r="I1097">
        <v>0</v>
      </c>
      <c r="J1097" t="s">
        <v>48981</v>
      </c>
      <c r="K1097" s="146" t="s">
        <v>47225</v>
      </c>
      <c r="L1097" t="s">
        <v>48982</v>
      </c>
      <c r="M1097" t="s">
        <v>48984</v>
      </c>
    </row>
    <row r="1098" spans="1:13" x14ac:dyDescent="0.2">
      <c r="A1098">
        <v>1117</v>
      </c>
      <c r="B1098" t="s">
        <v>48980</v>
      </c>
      <c r="C1098" t="s">
        <v>47037</v>
      </c>
      <c r="D1098" t="s">
        <v>47833</v>
      </c>
      <c r="E1098">
        <v>642</v>
      </c>
      <c r="F1098">
        <v>7</v>
      </c>
      <c r="G1098">
        <v>8</v>
      </c>
      <c r="H1098">
        <v>2</v>
      </c>
      <c r="I1098">
        <v>0</v>
      </c>
      <c r="J1098" t="s">
        <v>48981</v>
      </c>
      <c r="K1098" s="146" t="s">
        <v>47225</v>
      </c>
      <c r="L1098" t="s">
        <v>48982</v>
      </c>
      <c r="M1098" t="s">
        <v>47228</v>
      </c>
    </row>
    <row r="1099" spans="1:13" x14ac:dyDescent="0.2">
      <c r="A1099">
        <v>1118</v>
      </c>
      <c r="B1099" t="s">
        <v>48980</v>
      </c>
      <c r="C1099" t="s">
        <v>47037</v>
      </c>
      <c r="D1099" t="s">
        <v>47039</v>
      </c>
      <c r="E1099">
        <v>272</v>
      </c>
      <c r="F1099">
        <v>7</v>
      </c>
      <c r="G1099">
        <v>8</v>
      </c>
      <c r="H1099">
        <v>2</v>
      </c>
      <c r="I1099">
        <v>0</v>
      </c>
      <c r="J1099" t="s">
        <v>48981</v>
      </c>
      <c r="K1099" s="146" t="s">
        <v>47225</v>
      </c>
      <c r="L1099" t="s">
        <v>48982</v>
      </c>
      <c r="M1099" t="s">
        <v>47520</v>
      </c>
    </row>
    <row r="1100" spans="1:13" x14ac:dyDescent="0.2">
      <c r="A1100">
        <v>1119</v>
      </c>
      <c r="B1100" t="s">
        <v>48985</v>
      </c>
      <c r="C1100" t="s">
        <v>47037</v>
      </c>
      <c r="D1100" t="s">
        <v>47468</v>
      </c>
      <c r="E1100">
        <v>557</v>
      </c>
      <c r="F1100">
        <v>8</v>
      </c>
      <c r="G1100">
        <v>8</v>
      </c>
      <c r="H1100">
        <v>1</v>
      </c>
      <c r="I1100">
        <v>0</v>
      </c>
      <c r="J1100" t="s">
        <v>48986</v>
      </c>
      <c r="K1100" s="146" t="s">
        <v>47064</v>
      </c>
      <c r="L1100" t="s">
        <v>48987</v>
      </c>
      <c r="M1100" t="s">
        <v>48988</v>
      </c>
    </row>
    <row r="1101" spans="1:13" x14ac:dyDescent="0.2">
      <c r="A1101">
        <v>1120</v>
      </c>
      <c r="B1101" t="s">
        <v>48985</v>
      </c>
      <c r="C1101" t="s">
        <v>47037</v>
      </c>
      <c r="D1101" t="s">
        <v>47720</v>
      </c>
      <c r="E1101">
        <v>600</v>
      </c>
      <c r="F1101">
        <v>8</v>
      </c>
      <c r="G1101">
        <v>8</v>
      </c>
      <c r="H1101">
        <v>1</v>
      </c>
      <c r="I1101">
        <v>0</v>
      </c>
      <c r="J1101" t="s">
        <v>48986</v>
      </c>
      <c r="K1101" s="146" t="s">
        <v>47064</v>
      </c>
      <c r="L1101" t="s">
        <v>48987</v>
      </c>
      <c r="M1101" t="s">
        <v>48989</v>
      </c>
    </row>
    <row r="1102" spans="1:13" x14ac:dyDescent="0.2">
      <c r="A1102">
        <v>1121</v>
      </c>
      <c r="B1102" t="s">
        <v>48985</v>
      </c>
      <c r="C1102" t="s">
        <v>47037</v>
      </c>
      <c r="D1102" t="s">
        <v>47467</v>
      </c>
      <c r="E1102">
        <v>874</v>
      </c>
      <c r="F1102">
        <v>8</v>
      </c>
      <c r="G1102">
        <v>8</v>
      </c>
      <c r="H1102">
        <v>1</v>
      </c>
      <c r="I1102">
        <v>0</v>
      </c>
      <c r="J1102" t="s">
        <v>48990</v>
      </c>
      <c r="K1102" s="146" t="s">
        <v>47064</v>
      </c>
      <c r="L1102" t="s">
        <v>48987</v>
      </c>
      <c r="M1102" t="s">
        <v>48991</v>
      </c>
    </row>
    <row r="1103" spans="1:13" x14ac:dyDescent="0.2">
      <c r="A1103">
        <v>1122</v>
      </c>
      <c r="B1103" t="s">
        <v>48985</v>
      </c>
      <c r="C1103" t="s">
        <v>47037</v>
      </c>
      <c r="D1103" t="s">
        <v>47721</v>
      </c>
      <c r="E1103">
        <v>264</v>
      </c>
      <c r="F1103">
        <v>8</v>
      </c>
      <c r="G1103">
        <v>8</v>
      </c>
      <c r="H1103">
        <v>1</v>
      </c>
      <c r="I1103">
        <v>0</v>
      </c>
      <c r="J1103" t="s">
        <v>48990</v>
      </c>
      <c r="K1103" s="146" t="s">
        <v>47064</v>
      </c>
      <c r="L1103" t="s">
        <v>48987</v>
      </c>
      <c r="M1103" t="s">
        <v>48992</v>
      </c>
    </row>
    <row r="1104" spans="1:13" x14ac:dyDescent="0.2">
      <c r="A1104">
        <v>1123</v>
      </c>
      <c r="B1104" t="s">
        <v>48985</v>
      </c>
      <c r="C1104" t="s">
        <v>47037</v>
      </c>
      <c r="D1104" t="s">
        <v>47465</v>
      </c>
      <c r="E1104">
        <v>403</v>
      </c>
      <c r="F1104">
        <v>8</v>
      </c>
      <c r="G1104">
        <v>8</v>
      </c>
      <c r="H1104">
        <v>1</v>
      </c>
      <c r="I1104">
        <v>0</v>
      </c>
      <c r="J1104" t="s">
        <v>48990</v>
      </c>
      <c r="K1104" s="146" t="s">
        <v>47064</v>
      </c>
      <c r="L1104" t="s">
        <v>48987</v>
      </c>
      <c r="M1104" t="s">
        <v>48993</v>
      </c>
    </row>
    <row r="1105" spans="1:13" x14ac:dyDescent="0.2">
      <c r="A1105">
        <v>1124</v>
      </c>
      <c r="B1105" t="s">
        <v>48985</v>
      </c>
      <c r="C1105" t="s">
        <v>47037</v>
      </c>
      <c r="D1105" t="s">
        <v>47466</v>
      </c>
      <c r="E1105">
        <v>70</v>
      </c>
      <c r="F1105">
        <v>8</v>
      </c>
      <c r="G1105">
        <v>8</v>
      </c>
      <c r="H1105">
        <v>1</v>
      </c>
      <c r="I1105">
        <v>0</v>
      </c>
      <c r="J1105" t="s">
        <v>48990</v>
      </c>
      <c r="K1105" s="146" t="s">
        <v>47064</v>
      </c>
      <c r="L1105" t="s">
        <v>48987</v>
      </c>
      <c r="M1105" t="s">
        <v>48994</v>
      </c>
    </row>
    <row r="1106" spans="1:13" x14ac:dyDescent="0.2">
      <c r="A1106">
        <v>1125</v>
      </c>
      <c r="B1106" t="s">
        <v>48985</v>
      </c>
      <c r="C1106" t="s">
        <v>47037</v>
      </c>
      <c r="D1106" t="s">
        <v>47833</v>
      </c>
      <c r="E1106">
        <v>305</v>
      </c>
      <c r="F1106">
        <v>8</v>
      </c>
      <c r="G1106">
        <v>8</v>
      </c>
      <c r="H1106">
        <v>1</v>
      </c>
      <c r="I1106">
        <v>0</v>
      </c>
      <c r="J1106" t="s">
        <v>48990</v>
      </c>
      <c r="K1106" s="146" t="s">
        <v>47064</v>
      </c>
      <c r="L1106" t="s">
        <v>48987</v>
      </c>
      <c r="M1106" t="s">
        <v>48995</v>
      </c>
    </row>
    <row r="1107" spans="1:13" x14ac:dyDescent="0.2">
      <c r="A1107">
        <v>1126</v>
      </c>
      <c r="B1107" t="s">
        <v>48985</v>
      </c>
      <c r="C1107" t="s">
        <v>47037</v>
      </c>
      <c r="D1107" t="s">
        <v>47039</v>
      </c>
      <c r="E1107">
        <v>343</v>
      </c>
      <c r="F1107">
        <v>8</v>
      </c>
      <c r="G1107">
        <v>8</v>
      </c>
      <c r="H1107">
        <v>1</v>
      </c>
      <c r="I1107">
        <v>0</v>
      </c>
      <c r="J1107" t="s">
        <v>48996</v>
      </c>
      <c r="L1107" t="s">
        <v>48987</v>
      </c>
      <c r="M1107" t="s">
        <v>48997</v>
      </c>
    </row>
    <row r="1108" spans="1:13" x14ac:dyDescent="0.2">
      <c r="A1108">
        <v>1127</v>
      </c>
      <c r="B1108" t="s">
        <v>48998</v>
      </c>
      <c r="C1108" t="s">
        <v>47037</v>
      </c>
      <c r="D1108" t="s">
        <v>47468</v>
      </c>
      <c r="E1108">
        <v>690</v>
      </c>
      <c r="F1108">
        <v>7</v>
      </c>
      <c r="G1108">
        <v>8</v>
      </c>
      <c r="H1108">
        <v>2</v>
      </c>
      <c r="I1108">
        <v>0</v>
      </c>
      <c r="J1108" t="s">
        <v>48999</v>
      </c>
      <c r="K1108" s="146" t="s">
        <v>47040</v>
      </c>
      <c r="L1108" t="s">
        <v>49000</v>
      </c>
      <c r="M1108" t="s">
        <v>47274</v>
      </c>
    </row>
    <row r="1109" spans="1:13" x14ac:dyDescent="0.2">
      <c r="A1109">
        <v>1128</v>
      </c>
      <c r="B1109" t="s">
        <v>48998</v>
      </c>
      <c r="C1109" t="s">
        <v>47037</v>
      </c>
      <c r="D1109" t="s">
        <v>47720</v>
      </c>
      <c r="E1109">
        <v>88</v>
      </c>
      <c r="F1109">
        <v>7</v>
      </c>
      <c r="G1109">
        <v>8</v>
      </c>
      <c r="H1109">
        <v>2</v>
      </c>
      <c r="I1109">
        <v>0</v>
      </c>
      <c r="J1109" t="s">
        <v>49001</v>
      </c>
      <c r="K1109" s="146" t="s">
        <v>47040</v>
      </c>
      <c r="L1109" t="s">
        <v>49000</v>
      </c>
      <c r="M1109" t="s">
        <v>47276</v>
      </c>
    </row>
    <row r="1110" spans="1:13" x14ac:dyDescent="0.2">
      <c r="A1110">
        <v>1129</v>
      </c>
      <c r="B1110" t="s">
        <v>48998</v>
      </c>
      <c r="C1110" t="s">
        <v>47037</v>
      </c>
      <c r="D1110" t="s">
        <v>47467</v>
      </c>
      <c r="E1110">
        <v>786</v>
      </c>
      <c r="F1110">
        <v>7</v>
      </c>
      <c r="G1110">
        <v>8</v>
      </c>
      <c r="H1110">
        <v>2</v>
      </c>
      <c r="I1110">
        <v>0</v>
      </c>
      <c r="J1110" t="s">
        <v>49001</v>
      </c>
      <c r="K1110" s="146" t="s">
        <v>47040</v>
      </c>
      <c r="L1110" t="s">
        <v>49000</v>
      </c>
      <c r="M1110" t="s">
        <v>49002</v>
      </c>
    </row>
    <row r="1111" spans="1:13" x14ac:dyDescent="0.2">
      <c r="A1111">
        <v>1130</v>
      </c>
      <c r="B1111" t="s">
        <v>48998</v>
      </c>
      <c r="C1111" t="s">
        <v>47037</v>
      </c>
      <c r="D1111" t="s">
        <v>47467</v>
      </c>
      <c r="E1111">
        <v>384</v>
      </c>
      <c r="F1111">
        <v>7</v>
      </c>
      <c r="G1111">
        <v>8</v>
      </c>
      <c r="H1111">
        <v>2</v>
      </c>
      <c r="I1111">
        <v>0</v>
      </c>
      <c r="J1111" t="s">
        <v>49001</v>
      </c>
      <c r="K1111" s="146" t="s">
        <v>47040</v>
      </c>
      <c r="L1111" t="s">
        <v>49000</v>
      </c>
      <c r="M1111" t="s">
        <v>49003</v>
      </c>
    </row>
    <row r="1112" spans="1:13" x14ac:dyDescent="0.2">
      <c r="A1112">
        <v>1132</v>
      </c>
      <c r="B1112" t="s">
        <v>48998</v>
      </c>
      <c r="C1112" t="s">
        <v>47037</v>
      </c>
      <c r="D1112" t="s">
        <v>47466</v>
      </c>
      <c r="E1112">
        <v>267</v>
      </c>
      <c r="F1112">
        <v>7</v>
      </c>
      <c r="G1112">
        <v>8</v>
      </c>
      <c r="H1112">
        <v>2</v>
      </c>
      <c r="I1112">
        <v>0</v>
      </c>
      <c r="J1112" t="s">
        <v>49001</v>
      </c>
      <c r="K1112" s="146" t="s">
        <v>47040</v>
      </c>
      <c r="L1112" t="s">
        <v>49000</v>
      </c>
      <c r="M1112" t="s">
        <v>49004</v>
      </c>
    </row>
    <row r="1113" spans="1:13" x14ac:dyDescent="0.2">
      <c r="A1113">
        <v>1133</v>
      </c>
      <c r="B1113" t="s">
        <v>48998</v>
      </c>
      <c r="C1113" t="s">
        <v>47037</v>
      </c>
      <c r="D1113" t="s">
        <v>47469</v>
      </c>
      <c r="E1113">
        <v>496</v>
      </c>
      <c r="F1113">
        <v>7</v>
      </c>
      <c r="G1113">
        <v>8</v>
      </c>
      <c r="H1113">
        <v>2</v>
      </c>
      <c r="I1113">
        <v>0</v>
      </c>
      <c r="J1113" t="s">
        <v>49005</v>
      </c>
      <c r="K1113" s="146" t="s">
        <v>47040</v>
      </c>
      <c r="L1113" t="s">
        <v>49006</v>
      </c>
      <c r="M1113" t="s">
        <v>47273</v>
      </c>
    </row>
    <row r="1114" spans="1:13" x14ac:dyDescent="0.2">
      <c r="A1114">
        <v>1134</v>
      </c>
      <c r="B1114" t="s">
        <v>48998</v>
      </c>
      <c r="C1114" t="s">
        <v>47037</v>
      </c>
      <c r="D1114" t="s">
        <v>47039</v>
      </c>
      <c r="E1114">
        <v>521</v>
      </c>
      <c r="F1114">
        <v>7</v>
      </c>
      <c r="G1114">
        <v>8</v>
      </c>
      <c r="H1114">
        <v>2</v>
      </c>
      <c r="I1114">
        <v>0</v>
      </c>
      <c r="J1114" t="s">
        <v>49001</v>
      </c>
      <c r="K1114" s="146" t="s">
        <v>47040</v>
      </c>
      <c r="L1114" t="s">
        <v>49000</v>
      </c>
      <c r="M1114" t="s">
        <v>47275</v>
      </c>
    </row>
    <row r="1115" spans="1:13" x14ac:dyDescent="0.2">
      <c r="A1115">
        <v>1131</v>
      </c>
      <c r="B1115" t="s">
        <v>48998</v>
      </c>
      <c r="C1115" t="s">
        <v>47037</v>
      </c>
      <c r="D1115" t="s">
        <v>47465</v>
      </c>
      <c r="E1115">
        <v>328</v>
      </c>
      <c r="F1115">
        <v>7</v>
      </c>
      <c r="G1115">
        <v>8</v>
      </c>
      <c r="H1115">
        <v>2</v>
      </c>
      <c r="I1115">
        <v>0</v>
      </c>
      <c r="M1115" t="s">
        <v>49007</v>
      </c>
    </row>
    <row r="1116" spans="1:13" x14ac:dyDescent="0.2">
      <c r="A1116">
        <v>1135</v>
      </c>
      <c r="B1116" t="s">
        <v>49008</v>
      </c>
      <c r="C1116" t="s">
        <v>47037</v>
      </c>
      <c r="D1116" t="s">
        <v>47468</v>
      </c>
      <c r="E1116">
        <v>54</v>
      </c>
      <c r="F1116">
        <v>8</v>
      </c>
      <c r="G1116">
        <v>8</v>
      </c>
      <c r="H1116">
        <v>1</v>
      </c>
      <c r="I1116">
        <v>0</v>
      </c>
      <c r="J1116" t="s">
        <v>49009</v>
      </c>
      <c r="K1116" s="146" t="s">
        <v>47040</v>
      </c>
      <c r="L1116" t="s">
        <v>49010</v>
      </c>
      <c r="M1116" t="s">
        <v>49011</v>
      </c>
    </row>
    <row r="1117" spans="1:13" x14ac:dyDescent="0.2">
      <c r="A1117">
        <v>1136</v>
      </c>
      <c r="B1117" t="s">
        <v>49008</v>
      </c>
      <c r="C1117" t="s">
        <v>47037</v>
      </c>
      <c r="D1117" t="s">
        <v>47720</v>
      </c>
      <c r="E1117">
        <v>631</v>
      </c>
      <c r="F1117">
        <v>8</v>
      </c>
      <c r="G1117">
        <v>8</v>
      </c>
      <c r="H1117">
        <v>1</v>
      </c>
      <c r="I1117">
        <v>0</v>
      </c>
      <c r="J1117" t="s">
        <v>49009</v>
      </c>
      <c r="K1117" s="146" t="s">
        <v>47040</v>
      </c>
      <c r="L1117" t="s">
        <v>49010</v>
      </c>
      <c r="M1117" t="s">
        <v>49012</v>
      </c>
    </row>
    <row r="1118" spans="1:13" x14ac:dyDescent="0.2">
      <c r="A1118">
        <v>1137</v>
      </c>
      <c r="B1118" t="s">
        <v>49008</v>
      </c>
      <c r="C1118" t="s">
        <v>47037</v>
      </c>
      <c r="D1118" t="s">
        <v>47467</v>
      </c>
      <c r="E1118">
        <v>207</v>
      </c>
      <c r="F1118">
        <v>8</v>
      </c>
      <c r="G1118">
        <v>8</v>
      </c>
      <c r="H1118">
        <v>1</v>
      </c>
      <c r="I1118">
        <v>0</v>
      </c>
      <c r="J1118" t="s">
        <v>49009</v>
      </c>
      <c r="K1118" s="146" t="s">
        <v>47040</v>
      </c>
      <c r="L1118" t="s">
        <v>49010</v>
      </c>
      <c r="M1118" t="s">
        <v>49013</v>
      </c>
    </row>
    <row r="1119" spans="1:13" x14ac:dyDescent="0.2">
      <c r="A1119">
        <v>1138</v>
      </c>
      <c r="B1119" t="s">
        <v>49008</v>
      </c>
      <c r="C1119" t="s">
        <v>47037</v>
      </c>
      <c r="D1119" t="s">
        <v>47465</v>
      </c>
      <c r="E1119">
        <v>419</v>
      </c>
      <c r="F1119">
        <v>8</v>
      </c>
      <c r="G1119">
        <v>8</v>
      </c>
      <c r="H1119">
        <v>1</v>
      </c>
      <c r="I1119">
        <v>0</v>
      </c>
      <c r="J1119" t="s">
        <v>49009</v>
      </c>
      <c r="K1119" s="146" t="s">
        <v>47040</v>
      </c>
      <c r="L1119" t="s">
        <v>49010</v>
      </c>
      <c r="M1119" t="s">
        <v>49014</v>
      </c>
    </row>
    <row r="1120" spans="1:13" x14ac:dyDescent="0.2">
      <c r="A1120">
        <v>1139</v>
      </c>
      <c r="B1120" t="s">
        <v>49008</v>
      </c>
      <c r="C1120" t="s">
        <v>47037</v>
      </c>
      <c r="D1120" t="s">
        <v>47466</v>
      </c>
      <c r="E1120">
        <v>382</v>
      </c>
      <c r="F1120">
        <v>8</v>
      </c>
      <c r="G1120">
        <v>8</v>
      </c>
      <c r="H1120">
        <v>1</v>
      </c>
      <c r="I1120">
        <v>0</v>
      </c>
      <c r="J1120" t="s">
        <v>49009</v>
      </c>
      <c r="K1120" s="146" t="s">
        <v>47040</v>
      </c>
      <c r="L1120" t="s">
        <v>49010</v>
      </c>
      <c r="M1120" t="s">
        <v>49015</v>
      </c>
    </row>
    <row r="1121" spans="1:13" x14ac:dyDescent="0.2">
      <c r="A1121">
        <v>1140</v>
      </c>
      <c r="B1121" t="s">
        <v>49008</v>
      </c>
      <c r="C1121" t="s">
        <v>47037</v>
      </c>
      <c r="D1121" t="s">
        <v>47833</v>
      </c>
      <c r="E1121">
        <v>488</v>
      </c>
      <c r="F1121">
        <v>8</v>
      </c>
      <c r="G1121">
        <v>8</v>
      </c>
      <c r="H1121">
        <v>1</v>
      </c>
      <c r="I1121">
        <v>0</v>
      </c>
      <c r="J1121" t="s">
        <v>49009</v>
      </c>
      <c r="K1121" s="146" t="s">
        <v>47040</v>
      </c>
      <c r="L1121" t="s">
        <v>49010</v>
      </c>
      <c r="M1121" t="s">
        <v>49016</v>
      </c>
    </row>
    <row r="1122" spans="1:13" x14ac:dyDescent="0.2">
      <c r="A1122">
        <v>1141</v>
      </c>
      <c r="B1122" t="s">
        <v>49008</v>
      </c>
      <c r="C1122" t="s">
        <v>47037</v>
      </c>
      <c r="D1122" t="s">
        <v>47469</v>
      </c>
      <c r="E1122">
        <v>292</v>
      </c>
      <c r="F1122">
        <v>8</v>
      </c>
      <c r="G1122">
        <v>8</v>
      </c>
      <c r="H1122">
        <v>1</v>
      </c>
      <c r="I1122">
        <v>0</v>
      </c>
      <c r="J1122" t="s">
        <v>49009</v>
      </c>
      <c r="K1122" s="146" t="s">
        <v>47040</v>
      </c>
      <c r="L1122" t="s">
        <v>49010</v>
      </c>
      <c r="M1122" t="s">
        <v>47282</v>
      </c>
    </row>
    <row r="1123" spans="1:13" x14ac:dyDescent="0.2">
      <c r="A1123">
        <v>1142</v>
      </c>
      <c r="B1123" t="s">
        <v>49008</v>
      </c>
      <c r="C1123" t="s">
        <v>47037</v>
      </c>
      <c r="D1123" t="s">
        <v>47039</v>
      </c>
      <c r="E1123">
        <v>73</v>
      </c>
      <c r="F1123">
        <v>8</v>
      </c>
      <c r="G1123">
        <v>8</v>
      </c>
      <c r="H1123">
        <v>1</v>
      </c>
      <c r="I1123">
        <v>0</v>
      </c>
      <c r="J1123" t="s">
        <v>49009</v>
      </c>
      <c r="K1123" s="146" t="s">
        <v>47040</v>
      </c>
      <c r="L1123" t="s">
        <v>49010</v>
      </c>
      <c r="M1123" t="s">
        <v>49017</v>
      </c>
    </row>
    <row r="1124" spans="1:13" x14ac:dyDescent="0.2">
      <c r="A1124">
        <v>1143</v>
      </c>
      <c r="B1124" t="s">
        <v>49018</v>
      </c>
      <c r="C1124" t="s">
        <v>47037</v>
      </c>
      <c r="D1124" t="s">
        <v>47468</v>
      </c>
      <c r="E1124">
        <v>693</v>
      </c>
      <c r="F1124">
        <v>7</v>
      </c>
      <c r="G1124">
        <v>8</v>
      </c>
      <c r="H1124">
        <v>2</v>
      </c>
      <c r="I1124">
        <v>0</v>
      </c>
      <c r="J1124" t="s">
        <v>49019</v>
      </c>
      <c r="K1124" s="146" t="s">
        <v>47040</v>
      </c>
      <c r="L1124" t="s">
        <v>49020</v>
      </c>
      <c r="M1124" t="s">
        <v>49021</v>
      </c>
    </row>
    <row r="1125" spans="1:13" x14ac:dyDescent="0.2">
      <c r="A1125">
        <v>1144</v>
      </c>
      <c r="B1125" t="s">
        <v>49018</v>
      </c>
      <c r="C1125" t="s">
        <v>47037</v>
      </c>
      <c r="D1125" t="s">
        <v>47720</v>
      </c>
      <c r="E1125">
        <v>86</v>
      </c>
      <c r="F1125">
        <v>7</v>
      </c>
      <c r="G1125">
        <v>8</v>
      </c>
      <c r="H1125">
        <v>2</v>
      </c>
      <c r="I1125">
        <v>0</v>
      </c>
      <c r="J1125" t="s">
        <v>49022</v>
      </c>
      <c r="K1125" s="146" t="s">
        <v>47040</v>
      </c>
      <c r="L1125" t="s">
        <v>49020</v>
      </c>
      <c r="M1125" t="s">
        <v>49023</v>
      </c>
    </row>
    <row r="1126" spans="1:13" x14ac:dyDescent="0.2">
      <c r="A1126">
        <v>1145</v>
      </c>
      <c r="B1126" t="s">
        <v>49018</v>
      </c>
      <c r="C1126" t="s">
        <v>47037</v>
      </c>
      <c r="D1126" t="s">
        <v>47467</v>
      </c>
      <c r="E1126">
        <v>784</v>
      </c>
      <c r="F1126">
        <v>7</v>
      </c>
      <c r="G1126">
        <v>8</v>
      </c>
      <c r="H1126">
        <v>2</v>
      </c>
      <c r="I1126">
        <v>0</v>
      </c>
      <c r="J1126" t="s">
        <v>49022</v>
      </c>
      <c r="K1126" s="146" t="s">
        <v>47040</v>
      </c>
      <c r="L1126" t="s">
        <v>49020</v>
      </c>
      <c r="M1126" t="s">
        <v>49024</v>
      </c>
    </row>
    <row r="1127" spans="1:13" x14ac:dyDescent="0.2">
      <c r="A1127">
        <v>1146</v>
      </c>
      <c r="B1127" t="s">
        <v>49018</v>
      </c>
      <c r="C1127" t="s">
        <v>47037</v>
      </c>
      <c r="D1127" t="s">
        <v>47467</v>
      </c>
      <c r="E1127">
        <v>382</v>
      </c>
      <c r="F1127">
        <v>7</v>
      </c>
      <c r="G1127">
        <v>8</v>
      </c>
      <c r="H1127">
        <v>2</v>
      </c>
      <c r="I1127">
        <v>0</v>
      </c>
      <c r="J1127" t="s">
        <v>49019</v>
      </c>
      <c r="K1127" s="146" t="s">
        <v>47040</v>
      </c>
      <c r="L1127" t="s">
        <v>49020</v>
      </c>
      <c r="M1127" t="s">
        <v>49025</v>
      </c>
    </row>
    <row r="1128" spans="1:13" x14ac:dyDescent="0.2">
      <c r="A1128">
        <v>1147</v>
      </c>
      <c r="B1128" t="s">
        <v>49018</v>
      </c>
      <c r="C1128" t="s">
        <v>47037</v>
      </c>
      <c r="D1128" t="s">
        <v>47466</v>
      </c>
      <c r="E1128">
        <v>104</v>
      </c>
      <c r="F1128">
        <v>7</v>
      </c>
      <c r="G1128">
        <v>8</v>
      </c>
      <c r="H1128">
        <v>2</v>
      </c>
      <c r="I1128">
        <v>0</v>
      </c>
      <c r="J1128" t="s">
        <v>49019</v>
      </c>
      <c r="K1128" s="146" t="s">
        <v>47040</v>
      </c>
      <c r="L1128" t="s">
        <v>49020</v>
      </c>
      <c r="M1128" t="s">
        <v>49026</v>
      </c>
    </row>
    <row r="1129" spans="1:13" x14ac:dyDescent="0.2">
      <c r="A1129">
        <v>1148</v>
      </c>
      <c r="B1129" t="s">
        <v>49018</v>
      </c>
      <c r="C1129" t="s">
        <v>47037</v>
      </c>
      <c r="D1129" t="s">
        <v>47833</v>
      </c>
      <c r="E1129">
        <v>396</v>
      </c>
      <c r="F1129">
        <v>7</v>
      </c>
      <c r="G1129">
        <v>8</v>
      </c>
      <c r="H1129">
        <v>2</v>
      </c>
      <c r="I1129">
        <v>0</v>
      </c>
      <c r="J1129" t="s">
        <v>49019</v>
      </c>
      <c r="K1129" s="146" t="s">
        <v>47040</v>
      </c>
      <c r="L1129" t="s">
        <v>49020</v>
      </c>
      <c r="M1129" t="e">
        <f>-------------------------------MFESSMMWKAQKDEIVKLETINLRDFGLGPRRQVDDTPYGGGDGMLLMIEPLWRAVKFAKSRDKSAKVILTSPRGQRWHHAKAQSEANSGRGLIFICGRYEGVDERILEVVDEQWSIGDFVLTGGELPAMAVIDSIVRLIPGVL-GGEKSAEIESFSDGKTLEFPQYTRPEEYNGLKVPKVLLSGHHGEIAKWRMEQSEILTSKAQSE</f>
        <v>#NAME?</v>
      </c>
    </row>
    <row r="1130" spans="1:13" x14ac:dyDescent="0.2">
      <c r="A1130">
        <v>1149</v>
      </c>
      <c r="B1130" t="s">
        <v>49018</v>
      </c>
      <c r="C1130" t="s">
        <v>47037</v>
      </c>
      <c r="D1130" t="s">
        <v>47469</v>
      </c>
      <c r="E1130">
        <v>494</v>
      </c>
      <c r="F1130">
        <v>7</v>
      </c>
      <c r="G1130">
        <v>8</v>
      </c>
      <c r="H1130">
        <v>2</v>
      </c>
      <c r="I1130">
        <v>0</v>
      </c>
      <c r="J1130" t="s">
        <v>49022</v>
      </c>
      <c r="K1130" s="146" t="s">
        <v>47040</v>
      </c>
      <c r="L1130" t="s">
        <v>49020</v>
      </c>
      <c r="M1130" t="s">
        <v>49027</v>
      </c>
    </row>
    <row r="1131" spans="1:13" x14ac:dyDescent="0.2">
      <c r="A1131">
        <v>1150</v>
      </c>
      <c r="B1131" t="s">
        <v>49018</v>
      </c>
      <c r="C1131" t="s">
        <v>47037</v>
      </c>
      <c r="D1131" t="s">
        <v>47039</v>
      </c>
      <c r="E1131">
        <v>480</v>
      </c>
      <c r="F1131">
        <v>7</v>
      </c>
      <c r="G1131">
        <v>8</v>
      </c>
      <c r="H1131">
        <v>2</v>
      </c>
      <c r="I1131">
        <v>0</v>
      </c>
      <c r="J1131" t="s">
        <v>49019</v>
      </c>
      <c r="K1131" s="146" t="s">
        <v>47040</v>
      </c>
      <c r="L1131" t="s">
        <v>49020</v>
      </c>
      <c r="M1131" t="s">
        <v>49028</v>
      </c>
    </row>
    <row r="1132" spans="1:13" x14ac:dyDescent="0.2">
      <c r="A1132">
        <v>1151</v>
      </c>
      <c r="B1132" t="s">
        <v>49029</v>
      </c>
      <c r="C1132" t="s">
        <v>47037</v>
      </c>
      <c r="D1132" t="s">
        <v>47468</v>
      </c>
      <c r="E1132">
        <v>650</v>
      </c>
      <c r="F1132">
        <v>7</v>
      </c>
      <c r="G1132">
        <v>8</v>
      </c>
      <c r="H1132">
        <v>2</v>
      </c>
      <c r="I1132">
        <v>0</v>
      </c>
      <c r="J1132" t="s">
        <v>49030</v>
      </c>
      <c r="K1132" s="146" t="s">
        <v>47050</v>
      </c>
      <c r="L1132" t="s">
        <v>49031</v>
      </c>
      <c r="M1132" t="s">
        <v>49032</v>
      </c>
    </row>
    <row r="1133" spans="1:13" x14ac:dyDescent="0.2">
      <c r="A1133">
        <v>1152</v>
      </c>
      <c r="B1133" t="s">
        <v>49029</v>
      </c>
      <c r="C1133" t="s">
        <v>47037</v>
      </c>
      <c r="D1133" t="s">
        <v>47720</v>
      </c>
      <c r="E1133">
        <v>103</v>
      </c>
      <c r="F1133">
        <v>7</v>
      </c>
      <c r="G1133">
        <v>8</v>
      </c>
      <c r="H1133">
        <v>2</v>
      </c>
      <c r="I1133">
        <v>0</v>
      </c>
      <c r="J1133" t="s">
        <v>49030</v>
      </c>
      <c r="K1133" s="146" t="s">
        <v>47050</v>
      </c>
      <c r="L1133" t="s">
        <v>49031</v>
      </c>
      <c r="M1133" t="s">
        <v>49033</v>
      </c>
    </row>
    <row r="1134" spans="1:13" x14ac:dyDescent="0.2">
      <c r="A1134">
        <v>1153</v>
      </c>
      <c r="B1134" t="s">
        <v>49029</v>
      </c>
      <c r="C1134" t="s">
        <v>47037</v>
      </c>
      <c r="D1134" t="s">
        <v>47467</v>
      </c>
      <c r="E1134">
        <v>797</v>
      </c>
      <c r="F1134">
        <v>7</v>
      </c>
      <c r="G1134">
        <v>8</v>
      </c>
      <c r="H1134">
        <v>2</v>
      </c>
      <c r="I1134">
        <v>0</v>
      </c>
      <c r="J1134" t="s">
        <v>49034</v>
      </c>
      <c r="K1134" s="146" t="s">
        <v>47050</v>
      </c>
      <c r="L1134" t="s">
        <v>49031</v>
      </c>
      <c r="M1134" t="s">
        <v>49035</v>
      </c>
    </row>
    <row r="1135" spans="1:13" x14ac:dyDescent="0.2">
      <c r="A1135">
        <v>1154</v>
      </c>
      <c r="B1135" t="s">
        <v>49029</v>
      </c>
      <c r="C1135" t="s">
        <v>47037</v>
      </c>
      <c r="D1135" t="s">
        <v>47465</v>
      </c>
      <c r="E1135">
        <v>571</v>
      </c>
      <c r="F1135">
        <v>7</v>
      </c>
      <c r="G1135">
        <v>8</v>
      </c>
      <c r="H1135">
        <v>2</v>
      </c>
      <c r="I1135">
        <v>0</v>
      </c>
      <c r="J1135" t="s">
        <v>49030</v>
      </c>
      <c r="K1135" s="146" t="s">
        <v>47050</v>
      </c>
      <c r="L1135" t="s">
        <v>49031</v>
      </c>
      <c r="M1135" t="s">
        <v>49036</v>
      </c>
    </row>
    <row r="1136" spans="1:13" x14ac:dyDescent="0.2">
      <c r="A1136">
        <v>1155</v>
      </c>
      <c r="B1136" t="s">
        <v>49029</v>
      </c>
      <c r="C1136" t="s">
        <v>47037</v>
      </c>
      <c r="D1136" t="s">
        <v>47466</v>
      </c>
      <c r="E1136">
        <v>609</v>
      </c>
      <c r="F1136">
        <v>7</v>
      </c>
      <c r="G1136">
        <v>8</v>
      </c>
      <c r="H1136">
        <v>2</v>
      </c>
      <c r="I1136">
        <v>0</v>
      </c>
      <c r="J1136" t="s">
        <v>49030</v>
      </c>
      <c r="K1136" s="146" t="s">
        <v>47050</v>
      </c>
      <c r="L1136" t="s">
        <v>49031</v>
      </c>
      <c r="M1136" t="s">
        <v>49037</v>
      </c>
    </row>
    <row r="1137" spans="1:13" x14ac:dyDescent="0.2">
      <c r="A1137">
        <v>1156</v>
      </c>
      <c r="B1137" t="s">
        <v>49029</v>
      </c>
      <c r="C1137" t="s">
        <v>47037</v>
      </c>
      <c r="D1137" t="s">
        <v>47466</v>
      </c>
      <c r="E1137">
        <v>94</v>
      </c>
      <c r="F1137">
        <v>7</v>
      </c>
      <c r="G1137">
        <v>8</v>
      </c>
      <c r="H1137">
        <v>2</v>
      </c>
      <c r="I1137">
        <v>0</v>
      </c>
      <c r="J1137" t="s">
        <v>49034</v>
      </c>
      <c r="K1137" s="146" t="s">
        <v>47050</v>
      </c>
      <c r="L1137" t="s">
        <v>49031</v>
      </c>
      <c r="M1137" t="e">
        <f>-----------------------------------------------------------------------------------------------------------------------------------------------------------------------------------------------------------------------------------------------------------------------------------------------------------------------------------------------------------------------------------------------------------------------------------------------------------------------------------------------------------------------------------------------------------------------------------------------------------ELGVVPRF-NKKSGGLSGKSFVITGTLKSMGRDAAANKIRNLGGVFQTAVSKDTTYLVAGGKVGAGKLKKAEQYGTKIIDEEELLKIISDADQ</f>
        <v>#NAME?</v>
      </c>
    </row>
    <row r="1138" spans="1:13" x14ac:dyDescent="0.2">
      <c r="A1138">
        <v>1157</v>
      </c>
      <c r="B1138" t="s">
        <v>49029</v>
      </c>
      <c r="C1138" t="s">
        <v>47037</v>
      </c>
      <c r="D1138" t="s">
        <v>47833</v>
      </c>
      <c r="E1138">
        <v>530</v>
      </c>
      <c r="F1138">
        <v>7</v>
      </c>
      <c r="G1138">
        <v>8</v>
      </c>
      <c r="H1138">
        <v>2</v>
      </c>
      <c r="I1138">
        <v>0</v>
      </c>
      <c r="J1138" t="s">
        <v>49030</v>
      </c>
      <c r="K1138" s="146" t="s">
        <v>47050</v>
      </c>
      <c r="L1138" t="s">
        <v>49031</v>
      </c>
      <c r="M1138" t="s">
        <v>49038</v>
      </c>
    </row>
    <row r="1139" spans="1:13" x14ac:dyDescent="0.2">
      <c r="A1139">
        <v>1158</v>
      </c>
      <c r="B1139" t="s">
        <v>49029</v>
      </c>
      <c r="C1139" t="s">
        <v>47037</v>
      </c>
      <c r="D1139" t="s">
        <v>47039</v>
      </c>
      <c r="E1139">
        <v>495</v>
      </c>
      <c r="F1139">
        <v>7</v>
      </c>
      <c r="G1139">
        <v>8</v>
      </c>
      <c r="H1139">
        <v>2</v>
      </c>
      <c r="I1139">
        <v>0</v>
      </c>
      <c r="J1139" t="s">
        <v>49030</v>
      </c>
      <c r="K1139" s="146" t="s">
        <v>47050</v>
      </c>
      <c r="L1139" t="s">
        <v>49031</v>
      </c>
      <c r="M1139" t="s">
        <v>49039</v>
      </c>
    </row>
    <row r="1140" spans="1:13" x14ac:dyDescent="0.2">
      <c r="A1140">
        <v>1159</v>
      </c>
      <c r="B1140" t="s">
        <v>49040</v>
      </c>
      <c r="C1140" t="s">
        <v>47037</v>
      </c>
      <c r="D1140" t="s">
        <v>47468</v>
      </c>
      <c r="E1140">
        <v>481</v>
      </c>
      <c r="F1140">
        <v>7</v>
      </c>
      <c r="G1140">
        <v>8</v>
      </c>
      <c r="H1140">
        <v>2</v>
      </c>
      <c r="I1140">
        <v>0</v>
      </c>
      <c r="J1140" t="s">
        <v>49041</v>
      </c>
      <c r="K1140" s="146" t="s">
        <v>47084</v>
      </c>
      <c r="L1140" t="s">
        <v>49042</v>
      </c>
      <c r="M1140" t="s">
        <v>49043</v>
      </c>
    </row>
    <row r="1141" spans="1:13" x14ac:dyDescent="0.2">
      <c r="A1141">
        <v>1160</v>
      </c>
      <c r="B1141" t="s">
        <v>49040</v>
      </c>
      <c r="C1141" t="s">
        <v>47037</v>
      </c>
      <c r="D1141" t="s">
        <v>47720</v>
      </c>
      <c r="E1141">
        <v>32</v>
      </c>
      <c r="F1141">
        <v>7</v>
      </c>
      <c r="G1141">
        <v>8</v>
      </c>
      <c r="H1141">
        <v>2</v>
      </c>
      <c r="I1141">
        <v>0</v>
      </c>
      <c r="J1141" t="s">
        <v>49041</v>
      </c>
      <c r="K1141" s="146" t="s">
        <v>47084</v>
      </c>
      <c r="L1141" t="s">
        <v>49042</v>
      </c>
      <c r="M1141" t="s">
        <v>49044</v>
      </c>
    </row>
    <row r="1142" spans="1:13" x14ac:dyDescent="0.2">
      <c r="A1142">
        <v>1161</v>
      </c>
      <c r="B1142" t="s">
        <v>49040</v>
      </c>
      <c r="C1142" t="s">
        <v>47037</v>
      </c>
      <c r="D1142" t="s">
        <v>47467</v>
      </c>
      <c r="E1142">
        <v>521</v>
      </c>
      <c r="F1142">
        <v>7</v>
      </c>
      <c r="G1142">
        <v>8</v>
      </c>
      <c r="H1142">
        <v>2</v>
      </c>
      <c r="I1142">
        <v>0</v>
      </c>
      <c r="J1142" t="s">
        <v>49041</v>
      </c>
      <c r="K1142" s="146" t="s">
        <v>47084</v>
      </c>
      <c r="L1142" t="s">
        <v>49042</v>
      </c>
      <c r="M1142" t="s">
        <v>49045</v>
      </c>
    </row>
    <row r="1143" spans="1:13" x14ac:dyDescent="0.2">
      <c r="A1143">
        <v>1162</v>
      </c>
      <c r="B1143" t="s">
        <v>49040</v>
      </c>
      <c r="C1143" t="s">
        <v>47037</v>
      </c>
      <c r="D1143" t="s">
        <v>47467</v>
      </c>
      <c r="E1143">
        <v>811</v>
      </c>
      <c r="F1143">
        <v>7</v>
      </c>
      <c r="G1143">
        <v>8</v>
      </c>
      <c r="H1143">
        <v>2</v>
      </c>
      <c r="I1143">
        <v>0</v>
      </c>
      <c r="J1143" t="s">
        <v>49041</v>
      </c>
      <c r="K1143" s="146" t="s">
        <v>47084</v>
      </c>
      <c r="L1143" t="s">
        <v>49042</v>
      </c>
      <c r="M1143" t="s">
        <v>49046</v>
      </c>
    </row>
    <row r="1144" spans="1:13" x14ac:dyDescent="0.2">
      <c r="A1144">
        <v>1163</v>
      </c>
      <c r="B1144" t="s">
        <v>49040</v>
      </c>
      <c r="C1144" t="s">
        <v>47037</v>
      </c>
      <c r="D1144" t="s">
        <v>47465</v>
      </c>
      <c r="E1144">
        <v>217</v>
      </c>
      <c r="F1144">
        <v>7</v>
      </c>
      <c r="G1144">
        <v>8</v>
      </c>
      <c r="H1144">
        <v>2</v>
      </c>
      <c r="I1144">
        <v>0</v>
      </c>
      <c r="J1144" t="s">
        <v>49047</v>
      </c>
      <c r="K1144" s="146" t="s">
        <v>47084</v>
      </c>
      <c r="L1144" t="s">
        <v>49042</v>
      </c>
      <c r="M1144" t="s">
        <v>49048</v>
      </c>
    </row>
    <row r="1145" spans="1:13" x14ac:dyDescent="0.2">
      <c r="A1145">
        <v>1164</v>
      </c>
      <c r="B1145" t="s">
        <v>49040</v>
      </c>
      <c r="C1145" t="s">
        <v>47037</v>
      </c>
      <c r="D1145" t="s">
        <v>47466</v>
      </c>
      <c r="E1145">
        <v>164</v>
      </c>
      <c r="F1145">
        <v>7</v>
      </c>
      <c r="G1145">
        <v>8</v>
      </c>
      <c r="H1145">
        <v>2</v>
      </c>
      <c r="I1145">
        <v>0</v>
      </c>
      <c r="J1145" t="s">
        <v>49049</v>
      </c>
      <c r="K1145" s="146" t="s">
        <v>47084</v>
      </c>
      <c r="L1145" t="s">
        <v>49042</v>
      </c>
      <c r="M1145" t="s">
        <v>49050</v>
      </c>
    </row>
    <row r="1146" spans="1:13" x14ac:dyDescent="0.2">
      <c r="A1146">
        <v>1165</v>
      </c>
      <c r="B1146" t="s">
        <v>49040</v>
      </c>
      <c r="C1146" t="s">
        <v>47037</v>
      </c>
      <c r="D1146" t="s">
        <v>47833</v>
      </c>
      <c r="E1146">
        <v>112</v>
      </c>
      <c r="F1146">
        <v>7</v>
      </c>
      <c r="G1146">
        <v>8</v>
      </c>
      <c r="H1146">
        <v>2</v>
      </c>
      <c r="I1146">
        <v>0</v>
      </c>
      <c r="J1146" t="s">
        <v>49049</v>
      </c>
      <c r="K1146" s="146" t="s">
        <v>47084</v>
      </c>
      <c r="L1146" t="s">
        <v>49042</v>
      </c>
      <c r="M1146" t="s">
        <v>49051</v>
      </c>
    </row>
    <row r="1147" spans="1:13" x14ac:dyDescent="0.2">
      <c r="A1147">
        <v>1166</v>
      </c>
      <c r="B1147" t="s">
        <v>49040</v>
      </c>
      <c r="C1147" t="s">
        <v>47037</v>
      </c>
      <c r="D1147" t="s">
        <v>47039</v>
      </c>
      <c r="E1147">
        <v>421</v>
      </c>
      <c r="F1147">
        <v>7</v>
      </c>
      <c r="G1147">
        <v>8</v>
      </c>
      <c r="H1147">
        <v>2</v>
      </c>
      <c r="I1147">
        <v>0</v>
      </c>
      <c r="J1147" t="s">
        <v>49049</v>
      </c>
      <c r="K1147" s="146" t="s">
        <v>47084</v>
      </c>
      <c r="L1147" t="s">
        <v>49042</v>
      </c>
      <c r="M1147" t="s">
        <v>49052</v>
      </c>
    </row>
    <row r="1148" spans="1:13" x14ac:dyDescent="0.2">
      <c r="A1148">
        <v>1167</v>
      </c>
      <c r="B1148" t="s">
        <v>49053</v>
      </c>
      <c r="C1148" t="s">
        <v>47037</v>
      </c>
      <c r="D1148" t="s">
        <v>47468</v>
      </c>
      <c r="E1148">
        <v>254</v>
      </c>
      <c r="F1148">
        <v>8</v>
      </c>
      <c r="G1148">
        <v>8</v>
      </c>
      <c r="H1148">
        <v>1</v>
      </c>
      <c r="I1148">
        <v>0</v>
      </c>
      <c r="J1148" t="s">
        <v>49054</v>
      </c>
      <c r="K1148" s="146" t="s">
        <v>6547</v>
      </c>
      <c r="L1148" t="s">
        <v>49055</v>
      </c>
      <c r="M1148" t="e">
        <f>---------------------------------------------MSIKEHPP----------LHVPVLLNDVVRLLNPKDGESYLDLTAGYGGHARAIVERTHNYRGMTLVDRDEFAQANLAA---FVSKGAELIHADFVSAARRLIAAGKQFDMILIDLGVSSPQLDRAERGFSFSHSGPLDMRMDRRQALAAEQVVNTYSQGELERIIRDYGEERPNIARRYAAAIIKARPLATTEDLASAVLRAHVGRRQRTHPATRTFQAIRIFVNDELEQVRAIMPLLPELLSQGGRVGVISFHSLEDRIVKRYFAEQAKNGYEAELRIITKHPV-DGAIRDVRNPRSRSAKLRVAVKI</f>
        <v>#NAME?</v>
      </c>
    </row>
    <row r="1149" spans="1:13" x14ac:dyDescent="0.2">
      <c r="A1149">
        <v>1168</v>
      </c>
      <c r="B1149" t="s">
        <v>49053</v>
      </c>
      <c r="C1149" t="s">
        <v>47037</v>
      </c>
      <c r="D1149" t="s">
        <v>47720</v>
      </c>
      <c r="E1149">
        <v>422</v>
      </c>
      <c r="F1149">
        <v>8</v>
      </c>
      <c r="G1149">
        <v>8</v>
      </c>
      <c r="H1149">
        <v>1</v>
      </c>
      <c r="I1149">
        <v>0</v>
      </c>
      <c r="J1149" t="s">
        <v>49056</v>
      </c>
      <c r="K1149" s="146" t="s">
        <v>6547</v>
      </c>
      <c r="L1149" t="s">
        <v>49055</v>
      </c>
      <c r="M1149" t="e">
        <f>---------------------------------------------MSIKEHPPQLHTKQYD--LHVPVLLSASLDLLKPQPKERYLDLTAGYGGHAEAFLNKTQSYSSAVLVDRDENAIAELGR---FSALGATLINADFVSAAKQLVSVGEKFDVIMVDLGVSSPQLDNGERGFSFIYDGPLDMRMDQRQKFSAADIVNSYPKQKIIEILVRYGEERLSFAKRIADEIYKRRPFTKTSELAEMIVEIHRGGWQKIHPATRTFQALRIEVNQELAQIESLLPLLLQLLNSGSRVGVISFHSLEDRLVKRFFKDNSGLSFEAELELLNKKPL-DGATYDAYNPRSRSAKLRGALKK</f>
        <v>#NAME?</v>
      </c>
    </row>
    <row r="1150" spans="1:13" x14ac:dyDescent="0.2">
      <c r="A1150">
        <v>1169</v>
      </c>
      <c r="B1150" t="s">
        <v>49053</v>
      </c>
      <c r="C1150" t="s">
        <v>47037</v>
      </c>
      <c r="D1150" t="s">
        <v>47467</v>
      </c>
      <c r="E1150">
        <v>703</v>
      </c>
      <c r="F1150">
        <v>8</v>
      </c>
      <c r="G1150">
        <v>8</v>
      </c>
      <c r="H1150">
        <v>1</v>
      </c>
      <c r="I1150">
        <v>0</v>
      </c>
      <c r="J1150" t="s">
        <v>49057</v>
      </c>
      <c r="K1150" s="146" t="s">
        <v>6547</v>
      </c>
      <c r="L1150" t="s">
        <v>49055</v>
      </c>
      <c r="M1150" t="e">
        <f>-----------------------------------------MMEKMSIKEHPP----------LHVPVLLDDVIALLTPRLGETYLDLTAGYGGHARAVLARTQQYSGTVLVDRDEFAHTNLHE---LLAKGAQLLHTDFVSAARQLIEQGRQFDMILLDLGVSSPQLDRAERGFSFAKSGPLDMRMDRRQSLTAADVVNTWKVERIAQIIRDFGEEPPRVAMRYARSIAAARPLETTTDLARAVEQAYRGSYRRTHPATRVFQAIRIAINDELGQIQTVMPLLPALLTCSGRVGVISFHSLEDRIVKRYFAEQAAAGYEASLRIITRRPV-SGAINDVHNPRSRSAKLRAAVKI</f>
        <v>#NAME?</v>
      </c>
    </row>
    <row r="1151" spans="1:13" x14ac:dyDescent="0.2">
      <c r="A1151">
        <v>1170</v>
      </c>
      <c r="B1151" t="s">
        <v>49053</v>
      </c>
      <c r="C1151" t="s">
        <v>47037</v>
      </c>
      <c r="D1151" t="s">
        <v>47721</v>
      </c>
      <c r="E1151">
        <v>87</v>
      </c>
      <c r="F1151">
        <v>8</v>
      </c>
      <c r="G1151">
        <v>8</v>
      </c>
      <c r="H1151">
        <v>1</v>
      </c>
      <c r="I1151">
        <v>0</v>
      </c>
      <c r="J1151" t="s">
        <v>49056</v>
      </c>
      <c r="K1151" s="146" t="s">
        <v>6547</v>
      </c>
      <c r="L1151" t="s">
        <v>49055</v>
      </c>
      <c r="M1151" t="e">
        <f>---------------------------------------------MSIKDNPP----------HHIPVLLDKVIETMNPKRGESYLDLTAGYGGHASKILNITGNYLESILVDRDEYAAKNLAF---LKEKGATILNTDFYHACCELIDKKIKFDLILIDLGVSSPQLDQPERGFSFTKSGPLDMRMDRRQELSADYIVNHYKEQDLLEIITKYGEEKLGFAKRIVKAIIKNRPIKDTKELADVILKEHVGKWSKTHPATRTFQALRIEVNQELAQIEMTLPLLKELLNSGGRLGIISFHSLEDRLVKKYFKSEFDAGLEADLIPVNKKVI-DGATEDVYHPRSRSAKLRVAMKK</f>
        <v>#NAME?</v>
      </c>
    </row>
    <row r="1152" spans="1:13" x14ac:dyDescent="0.2">
      <c r="A1152">
        <v>1171</v>
      </c>
      <c r="B1152" t="s">
        <v>49053</v>
      </c>
      <c r="C1152" t="s">
        <v>47037</v>
      </c>
      <c r="D1152" t="s">
        <v>47465</v>
      </c>
      <c r="E1152">
        <v>179</v>
      </c>
      <c r="F1152">
        <v>8</v>
      </c>
      <c r="G1152">
        <v>8</v>
      </c>
      <c r="H1152">
        <v>1</v>
      </c>
      <c r="I1152">
        <v>0</v>
      </c>
      <c r="J1152" t="s">
        <v>49058</v>
      </c>
      <c r="K1152" s="146" t="s">
        <v>6547</v>
      </c>
      <c r="L1152" t="s">
        <v>49055</v>
      </c>
      <c r="M1152" t="e">
        <f>-----------------------------------------------MNE-------------LHKPVMLSEVLEALNPKLGESYLDLTAGYAGHAGKVLAVTQNYKDSILVDRDENAVKYLREKYPLDESKLDILQMDFYSAAQHLIECGKTFDMILADFGVSSPQLDNSDRGFSFKNDGPLDMRMDRTQELSAETVINHFPEKKLVEIFQEYGEESIGLAKKHAREIVTSRPFSSTKELAD---RIAGNGWHKKHPATQVFQAVRIFVNDELSIIEKTLPLLPKLLKPNGRVAIITFHSLEDRLVKQYFKQESALGYESKLTILTKNPVIAGESELVINPRARSAKLRVAKRN</f>
        <v>#NAME?</v>
      </c>
    </row>
    <row r="1153" spans="1:13" x14ac:dyDescent="0.2">
      <c r="A1153">
        <v>1172</v>
      </c>
      <c r="B1153" t="s">
        <v>49053</v>
      </c>
      <c r="C1153" t="s">
        <v>47037</v>
      </c>
      <c r="D1153" t="s">
        <v>47466</v>
      </c>
      <c r="E1153">
        <v>205</v>
      </c>
      <c r="F1153">
        <v>8</v>
      </c>
      <c r="G1153">
        <v>8</v>
      </c>
      <c r="H1153">
        <v>1</v>
      </c>
      <c r="I1153">
        <v>0</v>
      </c>
      <c r="J1153" t="s">
        <v>49057</v>
      </c>
      <c r="K1153" s="146" t="s">
        <v>6547</v>
      </c>
      <c r="L1153" t="s">
        <v>49055</v>
      </c>
      <c r="M1153" t="e">
        <f>---------------------------------------------MSIKEHPPQSEKLQESEPIHVPVLLEITLSKLQPVEGESYLDLTAGYGGHARAFLNRTDNYLSSVLVDRDENAIKTLGD---LAEKGVTLIHKDFVSAAQDLVKQGRKFDVILADLGVSSPQLDRAERGFSFRFDGPLDMRMDNRTEITAADIVNSYSVDDLTRLIIRYGEESLGRARRIAQAIVKARPIQGTTELADLIKQTVGRGNMKHHPATRTFQALRIEVNRELKLIEELLPLLPRLLNKGGRVGIISFHSLEDRLIKRYFSEQATAGYEAELIVPEKKPV-SG-TEDVHNPRSRSAKFRYAVKK</f>
        <v>#NAME?</v>
      </c>
    </row>
    <row r="1154" spans="1:13" x14ac:dyDescent="0.2">
      <c r="A1154">
        <v>1173</v>
      </c>
      <c r="B1154" t="s">
        <v>49053</v>
      </c>
      <c r="C1154" t="s">
        <v>47037</v>
      </c>
      <c r="D1154" t="s">
        <v>47833</v>
      </c>
      <c r="E1154">
        <v>447</v>
      </c>
      <c r="F1154">
        <v>8</v>
      </c>
      <c r="G1154">
        <v>8</v>
      </c>
      <c r="H1154">
        <v>1</v>
      </c>
      <c r="I1154">
        <v>0</v>
      </c>
      <c r="J1154" t="s">
        <v>49057</v>
      </c>
      <c r="K1154" s="146" t="s">
        <v>6547</v>
      </c>
      <c r="L1154" t="s">
        <v>49055</v>
      </c>
      <c r="M1154" t="s">
        <v>49059</v>
      </c>
    </row>
    <row r="1155" spans="1:13" x14ac:dyDescent="0.2">
      <c r="A1155">
        <v>1174</v>
      </c>
      <c r="B1155" t="s">
        <v>49053</v>
      </c>
      <c r="C1155" t="s">
        <v>47037</v>
      </c>
      <c r="D1155" t="s">
        <v>47039</v>
      </c>
      <c r="E1155">
        <v>219</v>
      </c>
      <c r="F1155">
        <v>8</v>
      </c>
      <c r="G1155">
        <v>8</v>
      </c>
      <c r="H1155">
        <v>1</v>
      </c>
      <c r="I1155">
        <v>0</v>
      </c>
      <c r="J1155" t="s">
        <v>49057</v>
      </c>
      <c r="K1155" s="146" t="s">
        <v>6547</v>
      </c>
      <c r="L1155" t="s">
        <v>49055</v>
      </c>
      <c r="M1155" t="e">
        <f>---------------------------------------------MSIKEHPPQSEEPQTGEPIHVPVLLEITLSKLRPVEGESYLDLTAGYGGHARAFLERTDNYLDSVLVDRDENAIKTLGD---LAEKGVTLIHKDFVSAAQDLVKQGRKFDVILADLGVSSPQLDRAERGFSFRFDGQLDMRMDNRTEITAADIVNSYSVDELTRLVTRYGEENLGRARRIAQAIVGARPIQGTTELADLIKQTVGRGSMKHHPATRTFQALRIEVNHELRLIEELLPLLPRLLNKGGRVGIISFHSLEDRLIKRYFSEQATAGYEAELIVREKKPV-SG-TEDVHNPRSRSAKFRYAVKK</f>
        <v>#NAME?</v>
      </c>
    </row>
    <row r="1156" spans="1:13" x14ac:dyDescent="0.2">
      <c r="A1156">
        <v>1175</v>
      </c>
      <c r="B1156" t="s">
        <v>49060</v>
      </c>
      <c r="C1156" t="s">
        <v>47037</v>
      </c>
      <c r="D1156" t="s">
        <v>47468</v>
      </c>
      <c r="E1156">
        <v>193</v>
      </c>
      <c r="F1156">
        <v>8</v>
      </c>
      <c r="G1156">
        <v>8</v>
      </c>
      <c r="H1156">
        <v>1</v>
      </c>
      <c r="I1156">
        <v>0</v>
      </c>
      <c r="J1156" t="s">
        <v>49061</v>
      </c>
      <c r="K1156" s="146" t="s">
        <v>47040</v>
      </c>
      <c r="L1156" t="s">
        <v>49062</v>
      </c>
      <c r="M1156" t="e">
        <f>-MKSSIHPQDYRLVVFSDEQAGFAFLTRSTAQSTETIKWKDGQTYPLVKVHISSKSHPFFTGEEKIIDTEGRVDRFKARQAAAKARREALVNKAKKANAAAAAKAQQAADDKTSDNNAKPAKTSKKAKK</f>
        <v>#NAME?</v>
      </c>
    </row>
    <row r="1157" spans="1:13" x14ac:dyDescent="0.2">
      <c r="A1157">
        <v>1176</v>
      </c>
      <c r="B1157" t="s">
        <v>49060</v>
      </c>
      <c r="C1157" t="s">
        <v>47037</v>
      </c>
      <c r="D1157" t="s">
        <v>47720</v>
      </c>
      <c r="E1157">
        <v>357</v>
      </c>
      <c r="F1157">
        <v>8</v>
      </c>
      <c r="G1157">
        <v>8</v>
      </c>
      <c r="H1157">
        <v>1</v>
      </c>
      <c r="I1157">
        <v>0</v>
      </c>
      <c r="J1157" t="s">
        <v>49063</v>
      </c>
      <c r="K1157" s="146" t="s">
        <v>47040</v>
      </c>
      <c r="L1157" t="s">
        <v>49062</v>
      </c>
      <c r="M1157" t="s">
        <v>47367</v>
      </c>
    </row>
    <row r="1158" spans="1:13" x14ac:dyDescent="0.2">
      <c r="A1158">
        <v>1177</v>
      </c>
      <c r="B1158" t="s">
        <v>49060</v>
      </c>
      <c r="C1158" t="s">
        <v>47037</v>
      </c>
      <c r="D1158" t="s">
        <v>47467</v>
      </c>
      <c r="E1158">
        <v>793</v>
      </c>
      <c r="F1158">
        <v>8</v>
      </c>
      <c r="G1158">
        <v>8</v>
      </c>
      <c r="H1158">
        <v>1</v>
      </c>
      <c r="I1158">
        <v>0</v>
      </c>
      <c r="J1158" t="s">
        <v>49063</v>
      </c>
      <c r="K1158" s="146" t="s">
        <v>47040</v>
      </c>
      <c r="L1158" t="s">
        <v>49062</v>
      </c>
      <c r="M1158" t="s">
        <v>47365</v>
      </c>
    </row>
    <row r="1159" spans="1:13" x14ac:dyDescent="0.2">
      <c r="A1159">
        <v>1178</v>
      </c>
      <c r="B1159" t="s">
        <v>49060</v>
      </c>
      <c r="C1159" t="s">
        <v>47037</v>
      </c>
      <c r="D1159" t="s">
        <v>47721</v>
      </c>
      <c r="E1159">
        <v>489</v>
      </c>
      <c r="F1159">
        <v>8</v>
      </c>
      <c r="G1159">
        <v>8</v>
      </c>
      <c r="H1159">
        <v>1</v>
      </c>
      <c r="I1159">
        <v>0</v>
      </c>
      <c r="J1159" t="s">
        <v>49064</v>
      </c>
      <c r="K1159" s="146" t="s">
        <v>47040</v>
      </c>
      <c r="L1159" t="s">
        <v>49062</v>
      </c>
      <c r="M1159" t="s">
        <v>47625</v>
      </c>
    </row>
    <row r="1160" spans="1:13" x14ac:dyDescent="0.2">
      <c r="A1160">
        <v>1179</v>
      </c>
      <c r="B1160" t="s">
        <v>49060</v>
      </c>
      <c r="C1160" t="s">
        <v>47037</v>
      </c>
      <c r="D1160" t="s">
        <v>47465</v>
      </c>
      <c r="E1160">
        <v>352</v>
      </c>
      <c r="F1160">
        <v>8</v>
      </c>
      <c r="G1160">
        <v>8</v>
      </c>
      <c r="H1160">
        <v>1</v>
      </c>
      <c r="I1160">
        <v>0</v>
      </c>
      <c r="J1160" t="s">
        <v>49064</v>
      </c>
      <c r="K1160" s="146" t="s">
        <v>47040</v>
      </c>
      <c r="L1160" t="s">
        <v>49062</v>
      </c>
      <c r="M1160" t="s">
        <v>49065</v>
      </c>
    </row>
    <row r="1161" spans="1:13" x14ac:dyDescent="0.2">
      <c r="A1161">
        <v>1180</v>
      </c>
      <c r="B1161" t="s">
        <v>49060</v>
      </c>
      <c r="C1161" t="s">
        <v>47037</v>
      </c>
      <c r="D1161" t="s">
        <v>47466</v>
      </c>
      <c r="E1161">
        <v>567</v>
      </c>
      <c r="F1161">
        <v>8</v>
      </c>
      <c r="G1161">
        <v>8</v>
      </c>
      <c r="H1161">
        <v>1</v>
      </c>
      <c r="I1161">
        <v>0</v>
      </c>
      <c r="J1161" t="s">
        <v>49064</v>
      </c>
      <c r="K1161" s="146" t="s">
        <v>47040</v>
      </c>
      <c r="L1161" t="s">
        <v>49062</v>
      </c>
      <c r="M1161" t="s">
        <v>49066</v>
      </c>
    </row>
    <row r="1162" spans="1:13" x14ac:dyDescent="0.2">
      <c r="A1162">
        <v>1181</v>
      </c>
      <c r="B1162" t="s">
        <v>49060</v>
      </c>
      <c r="C1162" t="s">
        <v>47037</v>
      </c>
      <c r="D1162" t="s">
        <v>47833</v>
      </c>
      <c r="E1162">
        <v>510</v>
      </c>
      <c r="F1162">
        <v>8</v>
      </c>
      <c r="G1162">
        <v>8</v>
      </c>
      <c r="H1162">
        <v>1</v>
      </c>
      <c r="I1162">
        <v>0</v>
      </c>
      <c r="J1162" t="s">
        <v>49064</v>
      </c>
      <c r="K1162" s="146" t="s">
        <v>47040</v>
      </c>
      <c r="L1162" t="s">
        <v>49062</v>
      </c>
      <c r="M1162" t="e">
        <f>-MKSSIHPQNYRPVVFSDDQAGFAFLTQSTAQTTDTIVWEDGKTYPLVKVHISSASHPFFTGEEKIIDTEGRVDRFKARQEAAAKRRAELANKAKKRNAAAAVKAQQTAAS--GNDDTKSTKPSKKAKK</f>
        <v>#NAME?</v>
      </c>
    </row>
    <row r="1163" spans="1:13" x14ac:dyDescent="0.2">
      <c r="A1163">
        <v>1182</v>
      </c>
      <c r="B1163" t="s">
        <v>49060</v>
      </c>
      <c r="C1163" t="s">
        <v>47037</v>
      </c>
      <c r="D1163" t="s">
        <v>47039</v>
      </c>
      <c r="E1163">
        <v>161</v>
      </c>
      <c r="F1163">
        <v>8</v>
      </c>
      <c r="G1163">
        <v>8</v>
      </c>
      <c r="H1163">
        <v>1</v>
      </c>
      <c r="I1163">
        <v>0</v>
      </c>
      <c r="J1163" t="s">
        <v>49063</v>
      </c>
      <c r="K1163" s="146" t="s">
        <v>47040</v>
      </c>
      <c r="L1163" t="s">
        <v>49062</v>
      </c>
      <c r="M1163" t="s">
        <v>47366</v>
      </c>
    </row>
    <row r="1164" spans="1:13" x14ac:dyDescent="0.2">
      <c r="A1164">
        <v>1183</v>
      </c>
      <c r="B1164" t="s">
        <v>49067</v>
      </c>
      <c r="C1164" t="s">
        <v>47037</v>
      </c>
      <c r="D1164" t="s">
        <v>47468</v>
      </c>
      <c r="E1164">
        <v>35</v>
      </c>
      <c r="F1164">
        <v>8</v>
      </c>
      <c r="G1164">
        <v>8</v>
      </c>
      <c r="H1164">
        <v>1</v>
      </c>
      <c r="I1164">
        <v>0</v>
      </c>
      <c r="J1164" t="s">
        <v>49068</v>
      </c>
      <c r="K1164" s="146" t="s">
        <v>47040</v>
      </c>
      <c r="L1164" t="s">
        <v>49069</v>
      </c>
      <c r="M1164" t="s">
        <v>49070</v>
      </c>
    </row>
    <row r="1165" spans="1:13" x14ac:dyDescent="0.2">
      <c r="A1165">
        <v>1184</v>
      </c>
      <c r="B1165" t="s">
        <v>49067</v>
      </c>
      <c r="C1165" t="s">
        <v>47037</v>
      </c>
      <c r="D1165" t="s">
        <v>47720</v>
      </c>
      <c r="E1165">
        <v>657</v>
      </c>
      <c r="F1165">
        <v>8</v>
      </c>
      <c r="G1165">
        <v>8</v>
      </c>
      <c r="H1165">
        <v>1</v>
      </c>
      <c r="I1165">
        <v>0</v>
      </c>
      <c r="J1165" t="s">
        <v>49068</v>
      </c>
      <c r="K1165" s="146" t="s">
        <v>47040</v>
      </c>
      <c r="L1165" t="s">
        <v>49069</v>
      </c>
      <c r="M1165" t="s">
        <v>49071</v>
      </c>
    </row>
    <row r="1166" spans="1:13" x14ac:dyDescent="0.2">
      <c r="A1166">
        <v>1185</v>
      </c>
      <c r="B1166" t="s">
        <v>49067</v>
      </c>
      <c r="C1166" t="s">
        <v>47037</v>
      </c>
      <c r="D1166" t="s">
        <v>47467</v>
      </c>
      <c r="E1166">
        <v>466</v>
      </c>
      <c r="F1166">
        <v>8</v>
      </c>
      <c r="G1166">
        <v>8</v>
      </c>
      <c r="H1166">
        <v>1</v>
      </c>
      <c r="I1166">
        <v>0</v>
      </c>
      <c r="J1166" t="s">
        <v>49068</v>
      </c>
      <c r="K1166" s="146" t="s">
        <v>47040</v>
      </c>
      <c r="L1166" t="s">
        <v>49069</v>
      </c>
      <c r="M1166" t="s">
        <v>49072</v>
      </c>
    </row>
    <row r="1167" spans="1:13" x14ac:dyDescent="0.2">
      <c r="A1167">
        <v>1186</v>
      </c>
      <c r="B1167" t="s">
        <v>49067</v>
      </c>
      <c r="C1167" t="s">
        <v>47037</v>
      </c>
      <c r="D1167" t="s">
        <v>47721</v>
      </c>
      <c r="E1167">
        <v>151</v>
      </c>
      <c r="F1167">
        <v>8</v>
      </c>
      <c r="G1167">
        <v>8</v>
      </c>
      <c r="H1167">
        <v>1</v>
      </c>
      <c r="I1167">
        <v>0</v>
      </c>
      <c r="J1167" t="s">
        <v>49068</v>
      </c>
      <c r="K1167" s="146" t="s">
        <v>47040</v>
      </c>
      <c r="L1167" t="s">
        <v>49069</v>
      </c>
      <c r="M1167" t="s">
        <v>49073</v>
      </c>
    </row>
    <row r="1168" spans="1:13" x14ac:dyDescent="0.2">
      <c r="A1168">
        <v>1187</v>
      </c>
      <c r="B1168" t="s">
        <v>49067</v>
      </c>
      <c r="C1168" t="s">
        <v>47037</v>
      </c>
      <c r="D1168" t="s">
        <v>47465</v>
      </c>
      <c r="E1168">
        <v>486</v>
      </c>
      <c r="F1168">
        <v>8</v>
      </c>
      <c r="G1168">
        <v>8</v>
      </c>
      <c r="H1168">
        <v>1</v>
      </c>
      <c r="I1168">
        <v>0</v>
      </c>
      <c r="J1168" t="s">
        <v>49074</v>
      </c>
      <c r="K1168" s="146" t="s">
        <v>47040</v>
      </c>
      <c r="L1168" t="s">
        <v>49069</v>
      </c>
      <c r="M1168" t="s">
        <v>49075</v>
      </c>
    </row>
    <row r="1169" spans="1:13" x14ac:dyDescent="0.2">
      <c r="A1169">
        <v>1188</v>
      </c>
      <c r="B1169" t="s">
        <v>49067</v>
      </c>
      <c r="C1169" t="s">
        <v>47037</v>
      </c>
      <c r="D1169" t="s">
        <v>47466</v>
      </c>
      <c r="E1169">
        <v>404</v>
      </c>
      <c r="F1169">
        <v>8</v>
      </c>
      <c r="G1169">
        <v>8</v>
      </c>
      <c r="H1169">
        <v>1</v>
      </c>
      <c r="I1169">
        <v>0</v>
      </c>
      <c r="J1169" t="s">
        <v>49068</v>
      </c>
      <c r="K1169" s="146" t="s">
        <v>47040</v>
      </c>
      <c r="L1169" t="s">
        <v>49069</v>
      </c>
      <c r="M1169" t="s">
        <v>49076</v>
      </c>
    </row>
    <row r="1170" spans="1:13" x14ac:dyDescent="0.2">
      <c r="A1170">
        <v>1189</v>
      </c>
      <c r="B1170" t="s">
        <v>49067</v>
      </c>
      <c r="C1170" t="s">
        <v>47037</v>
      </c>
      <c r="D1170" t="s">
        <v>47833</v>
      </c>
      <c r="E1170">
        <v>138</v>
      </c>
      <c r="F1170">
        <v>8</v>
      </c>
      <c r="G1170">
        <v>8</v>
      </c>
      <c r="H1170">
        <v>1</v>
      </c>
      <c r="I1170">
        <v>0</v>
      </c>
      <c r="J1170" t="s">
        <v>49068</v>
      </c>
      <c r="K1170" s="146" t="s">
        <v>47040</v>
      </c>
      <c r="L1170" t="s">
        <v>49069</v>
      </c>
      <c r="M1170" t="s">
        <v>49077</v>
      </c>
    </row>
    <row r="1171" spans="1:13" x14ac:dyDescent="0.2">
      <c r="A1171">
        <v>1190</v>
      </c>
      <c r="B1171" t="s">
        <v>49067</v>
      </c>
      <c r="C1171" t="s">
        <v>47037</v>
      </c>
      <c r="D1171" t="s">
        <v>47039</v>
      </c>
      <c r="E1171">
        <v>94</v>
      </c>
      <c r="F1171">
        <v>8</v>
      </c>
      <c r="G1171">
        <v>8</v>
      </c>
      <c r="H1171">
        <v>1</v>
      </c>
      <c r="I1171">
        <v>0</v>
      </c>
      <c r="J1171" t="s">
        <v>49068</v>
      </c>
      <c r="K1171" s="146" t="s">
        <v>47040</v>
      </c>
      <c r="L1171" t="s">
        <v>49069</v>
      </c>
      <c r="M1171" t="s">
        <v>49078</v>
      </c>
    </row>
    <row r="1172" spans="1:13" x14ac:dyDescent="0.2">
      <c r="A1172">
        <v>1191</v>
      </c>
      <c r="B1172" t="s">
        <v>49079</v>
      </c>
      <c r="C1172" t="s">
        <v>47037</v>
      </c>
      <c r="D1172" t="s">
        <v>47468</v>
      </c>
      <c r="E1172">
        <v>123</v>
      </c>
      <c r="F1172">
        <v>8</v>
      </c>
      <c r="G1172">
        <v>8</v>
      </c>
      <c r="H1172">
        <v>1</v>
      </c>
      <c r="I1172">
        <v>0</v>
      </c>
      <c r="J1172" t="s">
        <v>49080</v>
      </c>
      <c r="K1172" s="146" t="s">
        <v>47038</v>
      </c>
      <c r="L1172" t="s">
        <v>49081</v>
      </c>
      <c r="M1172" t="e">
        <f>---MKVLGIESSCDETAAAVVEDGFRMLSNVVQSQIDIHAHFGGVVPEIAARSHIEAIGPVVDEALAQANC---TWDDIDAIAVTYAPGLIGSLLVGSLAARTLAILHRKPLYPVHHVEGHVYANFITEQAPGPVQLALPKSQPRFPLLALIVSGGHTQLVLFYGHGDYQLLGQTQDDAVGEAFDKVAKILGLPYPGGPSIARAAESGNPDKYHLPKAKLDNPYNFSFSGLKTAVLRAVQREVGKDFTFPSHELPGLVTSLQQYDFAASFQKVAVETLVERTLRAFQDFQ-PQSVVIAGGVAANQELR---RHLRQKLPINIEYAPI-QLCTDNAAMIAALGYQQAQLS-SPADPYTLEVVPSLSMAKTAWNKTGAL</f>
        <v>#NAME?</v>
      </c>
    </row>
    <row r="1173" spans="1:13" x14ac:dyDescent="0.2">
      <c r="A1173">
        <v>1192</v>
      </c>
      <c r="B1173" t="s">
        <v>49079</v>
      </c>
      <c r="C1173" t="s">
        <v>47037</v>
      </c>
      <c r="D1173" t="s">
        <v>47720</v>
      </c>
      <c r="E1173">
        <v>733</v>
      </c>
      <c r="F1173">
        <v>8</v>
      </c>
      <c r="G1173">
        <v>8</v>
      </c>
      <c r="H1173">
        <v>1</v>
      </c>
      <c r="I1173">
        <v>0</v>
      </c>
      <c r="J1173" t="s">
        <v>49080</v>
      </c>
      <c r="K1173" s="146" t="s">
        <v>47038</v>
      </c>
      <c r="L1173" t="s">
        <v>49081</v>
      </c>
      <c r="M1173" t="s">
        <v>49082</v>
      </c>
    </row>
    <row r="1174" spans="1:13" x14ac:dyDescent="0.2">
      <c r="A1174">
        <v>1193</v>
      </c>
      <c r="B1174" t="s">
        <v>49079</v>
      </c>
      <c r="C1174" t="s">
        <v>47037</v>
      </c>
      <c r="D1174" t="s">
        <v>47467</v>
      </c>
      <c r="E1174">
        <v>525</v>
      </c>
      <c r="F1174">
        <v>8</v>
      </c>
      <c r="G1174">
        <v>8</v>
      </c>
      <c r="H1174">
        <v>1</v>
      </c>
      <c r="I1174">
        <v>0</v>
      </c>
      <c r="J1174" t="s">
        <v>49080</v>
      </c>
      <c r="K1174" s="146" t="s">
        <v>47038</v>
      </c>
      <c r="L1174" t="s">
        <v>49081</v>
      </c>
      <c r="M1174" t="e">
        <f>---MKILGIESSCDETAAAVVEDGFRVLSSVVNSQIDIHAQYGGVVPEIAARSHIEVINPVIREALTRAQC---SWNDIDAIAVTYAPGLVGSLLVGVLAARTLAILRDKPLYAIHHVEAHVYANFITESN-GS-ALQLPSKQPEFPLLALIVSGGHTQLVLFHGHGDYELLGQTQDDAVGEAFDKVTKILGLPYPGGPSIAAAARHGDPEKYHLPKAKLDNPYNFSFSGLKTAVLRAVQHAVGKNFTFPSHELPKLINDVQRADFAASFQRVAVETLVERTLRAYSDFA-PRSVVIAGGVAANQELR---RQLSARLPIAIEYAPM-QFCTDNAAMIATLGFFHAQYS-TPADPYTLDVVPSLSMVNTAWNSAKVL</f>
        <v>#NAME?</v>
      </c>
    </row>
    <row r="1175" spans="1:13" x14ac:dyDescent="0.2">
      <c r="A1175">
        <v>1194</v>
      </c>
      <c r="B1175" t="s">
        <v>49079</v>
      </c>
      <c r="C1175" t="s">
        <v>47037</v>
      </c>
      <c r="D1175" t="s">
        <v>47721</v>
      </c>
      <c r="E1175">
        <v>50</v>
      </c>
      <c r="F1175">
        <v>8</v>
      </c>
      <c r="G1175">
        <v>8</v>
      </c>
      <c r="H1175">
        <v>1</v>
      </c>
      <c r="I1175">
        <v>0</v>
      </c>
      <c r="J1175" t="s">
        <v>49083</v>
      </c>
      <c r="K1175" s="146" t="s">
        <v>47038</v>
      </c>
      <c r="L1175" t="s">
        <v>49081</v>
      </c>
      <c r="M1175" t="s">
        <v>49084</v>
      </c>
    </row>
    <row r="1176" spans="1:13" x14ac:dyDescent="0.2">
      <c r="A1176">
        <v>1195</v>
      </c>
      <c r="B1176" t="s">
        <v>49079</v>
      </c>
      <c r="C1176" t="s">
        <v>47037</v>
      </c>
      <c r="D1176" t="s">
        <v>47465</v>
      </c>
      <c r="E1176">
        <v>37</v>
      </c>
      <c r="F1176">
        <v>8</v>
      </c>
      <c r="G1176">
        <v>8</v>
      </c>
      <c r="H1176">
        <v>1</v>
      </c>
      <c r="I1176">
        <v>0</v>
      </c>
      <c r="J1176" t="s">
        <v>49085</v>
      </c>
      <c r="K1176" s="146" t="s">
        <v>47038</v>
      </c>
      <c r="L1176" t="s">
        <v>49081</v>
      </c>
      <c r="M1176" t="s">
        <v>49086</v>
      </c>
    </row>
    <row r="1177" spans="1:13" x14ac:dyDescent="0.2">
      <c r="A1177">
        <v>1196</v>
      </c>
      <c r="B1177" t="s">
        <v>49079</v>
      </c>
      <c r="C1177" t="s">
        <v>47037</v>
      </c>
      <c r="D1177" t="s">
        <v>47466</v>
      </c>
      <c r="E1177">
        <v>466</v>
      </c>
      <c r="F1177">
        <v>8</v>
      </c>
      <c r="G1177">
        <v>8</v>
      </c>
      <c r="H1177">
        <v>1</v>
      </c>
      <c r="I1177">
        <v>0</v>
      </c>
      <c r="J1177" t="s">
        <v>49080</v>
      </c>
      <c r="K1177" s="146" t="s">
        <v>47038</v>
      </c>
      <c r="L1177" t="s">
        <v>49081</v>
      </c>
      <c r="M1177" t="s">
        <v>49087</v>
      </c>
    </row>
    <row r="1178" spans="1:13" x14ac:dyDescent="0.2">
      <c r="A1178">
        <v>1197</v>
      </c>
      <c r="B1178" t="s">
        <v>49079</v>
      </c>
      <c r="C1178" t="s">
        <v>47037</v>
      </c>
      <c r="D1178" t="s">
        <v>47469</v>
      </c>
      <c r="E1178">
        <v>18</v>
      </c>
      <c r="F1178">
        <v>8</v>
      </c>
      <c r="G1178">
        <v>8</v>
      </c>
      <c r="H1178">
        <v>1</v>
      </c>
      <c r="I1178">
        <v>0</v>
      </c>
      <c r="J1178" t="s">
        <v>49088</v>
      </c>
      <c r="K1178" s="146" t="s">
        <v>47038</v>
      </c>
      <c r="L1178" t="s">
        <v>49081</v>
      </c>
      <c r="M1178" t="s">
        <v>49089</v>
      </c>
    </row>
    <row r="1179" spans="1:13" x14ac:dyDescent="0.2">
      <c r="A1179">
        <v>1198</v>
      </c>
      <c r="B1179" t="s">
        <v>49079</v>
      </c>
      <c r="C1179" t="s">
        <v>47037</v>
      </c>
      <c r="D1179" t="s">
        <v>47039</v>
      </c>
      <c r="E1179">
        <v>28</v>
      </c>
      <c r="F1179">
        <v>8</v>
      </c>
      <c r="G1179">
        <v>8</v>
      </c>
      <c r="H1179">
        <v>1</v>
      </c>
      <c r="I1179">
        <v>0</v>
      </c>
      <c r="J1179" t="s">
        <v>49080</v>
      </c>
      <c r="K1179" s="146" t="s">
        <v>47038</v>
      </c>
      <c r="L1179" t="s">
        <v>49081</v>
      </c>
      <c r="M1179" t="s">
        <v>49090</v>
      </c>
    </row>
    <row r="1180" spans="1:13" x14ac:dyDescent="0.2">
      <c r="A1180">
        <v>1199</v>
      </c>
      <c r="B1180" t="s">
        <v>49091</v>
      </c>
      <c r="C1180" t="s">
        <v>47037</v>
      </c>
      <c r="D1180" t="s">
        <v>47468</v>
      </c>
      <c r="E1180">
        <v>510</v>
      </c>
      <c r="F1180">
        <v>7</v>
      </c>
      <c r="G1180">
        <v>8</v>
      </c>
      <c r="H1180">
        <v>2</v>
      </c>
      <c r="I1180">
        <v>0</v>
      </c>
      <c r="J1180" t="s">
        <v>49092</v>
      </c>
      <c r="K1180" s="146" t="s">
        <v>47040</v>
      </c>
      <c r="L1180" t="s">
        <v>49093</v>
      </c>
      <c r="M1180" t="s">
        <v>47337</v>
      </c>
    </row>
    <row r="1181" spans="1:13" x14ac:dyDescent="0.2">
      <c r="A1181">
        <v>1200</v>
      </c>
      <c r="B1181" t="s">
        <v>49091</v>
      </c>
      <c r="C1181" t="s">
        <v>47037</v>
      </c>
      <c r="D1181" t="s">
        <v>47720</v>
      </c>
      <c r="E1181">
        <v>4</v>
      </c>
      <c r="F1181">
        <v>7</v>
      </c>
      <c r="G1181">
        <v>8</v>
      </c>
      <c r="H1181">
        <v>2</v>
      </c>
      <c r="I1181">
        <v>0</v>
      </c>
      <c r="J1181" t="s">
        <v>49094</v>
      </c>
      <c r="K1181" s="146" t="s">
        <v>47040</v>
      </c>
      <c r="L1181" t="s">
        <v>49093</v>
      </c>
      <c r="M1181" t="s">
        <v>47339</v>
      </c>
    </row>
    <row r="1182" spans="1:13" x14ac:dyDescent="0.2">
      <c r="A1182">
        <v>1201</v>
      </c>
      <c r="B1182" t="s">
        <v>49091</v>
      </c>
      <c r="C1182" t="s">
        <v>47037</v>
      </c>
      <c r="D1182" t="s">
        <v>47467</v>
      </c>
      <c r="E1182">
        <v>399</v>
      </c>
      <c r="F1182">
        <v>7</v>
      </c>
      <c r="G1182">
        <v>8</v>
      </c>
      <c r="H1182">
        <v>2</v>
      </c>
      <c r="I1182">
        <v>0</v>
      </c>
      <c r="J1182" t="s">
        <v>49094</v>
      </c>
      <c r="K1182" s="146" t="s">
        <v>47040</v>
      </c>
      <c r="L1182" t="s">
        <v>49093</v>
      </c>
      <c r="M1182" t="s">
        <v>47336</v>
      </c>
    </row>
    <row r="1183" spans="1:13" x14ac:dyDescent="0.2">
      <c r="A1183">
        <v>1202</v>
      </c>
      <c r="B1183" t="s">
        <v>49091</v>
      </c>
      <c r="C1183" t="s">
        <v>47037</v>
      </c>
      <c r="D1183" t="s">
        <v>47721</v>
      </c>
      <c r="E1183">
        <v>439</v>
      </c>
      <c r="F1183">
        <v>7</v>
      </c>
      <c r="G1183">
        <v>8</v>
      </c>
      <c r="H1183">
        <v>2</v>
      </c>
      <c r="I1183">
        <v>0</v>
      </c>
      <c r="J1183" t="s">
        <v>49095</v>
      </c>
      <c r="K1183" s="146" t="s">
        <v>47040</v>
      </c>
      <c r="L1183" t="s">
        <v>49093</v>
      </c>
      <c r="M1183" t="s">
        <v>47580</v>
      </c>
    </row>
    <row r="1184" spans="1:13" x14ac:dyDescent="0.2">
      <c r="A1184">
        <v>1203</v>
      </c>
      <c r="B1184" t="s">
        <v>49091</v>
      </c>
      <c r="C1184" t="s">
        <v>47037</v>
      </c>
      <c r="D1184" t="s">
        <v>47721</v>
      </c>
      <c r="E1184">
        <v>438</v>
      </c>
      <c r="F1184">
        <v>7</v>
      </c>
      <c r="G1184">
        <v>8</v>
      </c>
      <c r="H1184">
        <v>2</v>
      </c>
      <c r="I1184">
        <v>0</v>
      </c>
      <c r="J1184" t="s">
        <v>49094</v>
      </c>
      <c r="K1184" s="146" t="s">
        <v>47040</v>
      </c>
      <c r="L1184" t="s">
        <v>49093</v>
      </c>
      <c r="M1184" t="s">
        <v>47581</v>
      </c>
    </row>
    <row r="1185" spans="1:13" x14ac:dyDescent="0.2">
      <c r="A1185">
        <v>1204</v>
      </c>
      <c r="B1185" t="s">
        <v>49091</v>
      </c>
      <c r="C1185" t="s">
        <v>47037</v>
      </c>
      <c r="D1185" t="s">
        <v>47465</v>
      </c>
      <c r="E1185">
        <v>170</v>
      </c>
      <c r="F1185">
        <v>7</v>
      </c>
      <c r="G1185">
        <v>8</v>
      </c>
      <c r="H1185">
        <v>2</v>
      </c>
      <c r="I1185">
        <v>0</v>
      </c>
      <c r="J1185" t="s">
        <v>49096</v>
      </c>
      <c r="K1185" s="146" t="s">
        <v>47040</v>
      </c>
      <c r="L1185" t="s">
        <v>49093</v>
      </c>
      <c r="M1185" t="s">
        <v>49097</v>
      </c>
    </row>
    <row r="1186" spans="1:13" x14ac:dyDescent="0.2">
      <c r="A1186">
        <v>1205</v>
      </c>
      <c r="B1186" t="s">
        <v>49091</v>
      </c>
      <c r="C1186" t="s">
        <v>47037</v>
      </c>
      <c r="D1186" t="s">
        <v>47466</v>
      </c>
      <c r="E1186">
        <v>35</v>
      </c>
      <c r="F1186">
        <v>7</v>
      </c>
      <c r="G1186">
        <v>8</v>
      </c>
      <c r="H1186">
        <v>2</v>
      </c>
      <c r="I1186">
        <v>0</v>
      </c>
      <c r="J1186" t="s">
        <v>49092</v>
      </c>
      <c r="K1186" s="146" t="s">
        <v>47040</v>
      </c>
      <c r="L1186" t="s">
        <v>49093</v>
      </c>
      <c r="M1186" t="s">
        <v>47335</v>
      </c>
    </row>
    <row r="1187" spans="1:13" x14ac:dyDescent="0.2">
      <c r="A1187">
        <v>1206</v>
      </c>
      <c r="B1187" t="s">
        <v>49091</v>
      </c>
      <c r="C1187" t="s">
        <v>47037</v>
      </c>
      <c r="D1187" t="s">
        <v>47039</v>
      </c>
      <c r="E1187">
        <v>379</v>
      </c>
      <c r="F1187">
        <v>7</v>
      </c>
      <c r="G1187">
        <v>8</v>
      </c>
      <c r="H1187">
        <v>2</v>
      </c>
      <c r="I1187">
        <v>0</v>
      </c>
      <c r="J1187" t="s">
        <v>49092</v>
      </c>
      <c r="K1187" s="146" t="s">
        <v>47040</v>
      </c>
      <c r="L1187" t="s">
        <v>49093</v>
      </c>
      <c r="M1187" t="s">
        <v>47338</v>
      </c>
    </row>
    <row r="1188" spans="1:13" x14ac:dyDescent="0.2">
      <c r="A1188">
        <v>1208</v>
      </c>
      <c r="B1188" t="s">
        <v>49098</v>
      </c>
      <c r="C1188" t="s">
        <v>47037</v>
      </c>
      <c r="D1188" t="s">
        <v>47720</v>
      </c>
      <c r="E1188">
        <v>627</v>
      </c>
      <c r="F1188">
        <v>8</v>
      </c>
      <c r="G1188">
        <v>8</v>
      </c>
      <c r="H1188">
        <v>1</v>
      </c>
      <c r="I1188">
        <v>0</v>
      </c>
      <c r="J1188" t="s">
        <v>49099</v>
      </c>
      <c r="K1188" s="146" t="s">
        <v>47040</v>
      </c>
      <c r="L1188" t="s">
        <v>49100</v>
      </c>
      <c r="M1188" t="s">
        <v>47351</v>
      </c>
    </row>
    <row r="1189" spans="1:13" x14ac:dyDescent="0.2">
      <c r="A1189">
        <v>1211</v>
      </c>
      <c r="B1189" t="s">
        <v>49098</v>
      </c>
      <c r="C1189" t="s">
        <v>47037</v>
      </c>
      <c r="D1189" t="s">
        <v>47466</v>
      </c>
      <c r="E1189">
        <v>379</v>
      </c>
      <c r="F1189">
        <v>8</v>
      </c>
      <c r="G1189">
        <v>8</v>
      </c>
      <c r="H1189">
        <v>1</v>
      </c>
      <c r="I1189">
        <v>0</v>
      </c>
      <c r="J1189" t="s">
        <v>49101</v>
      </c>
      <c r="K1189" s="146" t="s">
        <v>47040</v>
      </c>
      <c r="L1189" t="s">
        <v>49100</v>
      </c>
      <c r="M1189" t="s">
        <v>47345</v>
      </c>
    </row>
    <row r="1190" spans="1:13" x14ac:dyDescent="0.2">
      <c r="A1190">
        <v>1212</v>
      </c>
      <c r="B1190" t="s">
        <v>49098</v>
      </c>
      <c r="C1190" t="s">
        <v>47037</v>
      </c>
      <c r="D1190" t="s">
        <v>47833</v>
      </c>
      <c r="E1190">
        <v>485</v>
      </c>
      <c r="F1190">
        <v>8</v>
      </c>
      <c r="G1190">
        <v>8</v>
      </c>
      <c r="H1190">
        <v>1</v>
      </c>
      <c r="I1190">
        <v>0</v>
      </c>
      <c r="J1190" t="s">
        <v>49101</v>
      </c>
      <c r="K1190" s="146" t="s">
        <v>47040</v>
      </c>
      <c r="L1190" t="s">
        <v>49100</v>
      </c>
      <c r="M1190" t="s">
        <v>47350</v>
      </c>
    </row>
    <row r="1191" spans="1:13" x14ac:dyDescent="0.2">
      <c r="A1191">
        <v>1213</v>
      </c>
      <c r="B1191" t="s">
        <v>49098</v>
      </c>
      <c r="C1191" t="s">
        <v>47037</v>
      </c>
      <c r="D1191" t="s">
        <v>47469</v>
      </c>
      <c r="E1191">
        <v>289</v>
      </c>
      <c r="F1191">
        <v>8</v>
      </c>
      <c r="G1191">
        <v>8</v>
      </c>
      <c r="H1191">
        <v>1</v>
      </c>
      <c r="I1191">
        <v>0</v>
      </c>
      <c r="J1191" t="s">
        <v>49102</v>
      </c>
      <c r="K1191" s="146" t="s">
        <v>47040</v>
      </c>
      <c r="L1191" t="s">
        <v>49100</v>
      </c>
      <c r="M1191" t="s">
        <v>47346</v>
      </c>
    </row>
    <row r="1192" spans="1:13" x14ac:dyDescent="0.2">
      <c r="A1192">
        <v>1214</v>
      </c>
      <c r="B1192" t="s">
        <v>49098</v>
      </c>
      <c r="C1192" t="s">
        <v>47037</v>
      </c>
      <c r="D1192" t="s">
        <v>47039</v>
      </c>
      <c r="E1192">
        <v>70</v>
      </c>
      <c r="F1192">
        <v>8</v>
      </c>
      <c r="G1192">
        <v>8</v>
      </c>
      <c r="H1192">
        <v>1</v>
      </c>
      <c r="I1192">
        <v>0</v>
      </c>
      <c r="J1192" t="s">
        <v>49101</v>
      </c>
      <c r="K1192" s="146" t="s">
        <v>47040</v>
      </c>
      <c r="L1192" t="s">
        <v>49100</v>
      </c>
      <c r="M1192" t="s">
        <v>47349</v>
      </c>
    </row>
    <row r="1193" spans="1:13" x14ac:dyDescent="0.2">
      <c r="A1193">
        <v>1207</v>
      </c>
      <c r="B1193" t="s">
        <v>49098</v>
      </c>
      <c r="C1193" t="s">
        <v>47037</v>
      </c>
      <c r="D1193" t="s">
        <v>47468</v>
      </c>
      <c r="E1193">
        <v>58</v>
      </c>
      <c r="F1193">
        <v>8</v>
      </c>
      <c r="G1193">
        <v>8</v>
      </c>
      <c r="H1193">
        <v>1</v>
      </c>
      <c r="I1193">
        <v>0</v>
      </c>
      <c r="M1193" t="s">
        <v>47348</v>
      </c>
    </row>
    <row r="1194" spans="1:13" x14ac:dyDescent="0.2">
      <c r="A1194">
        <v>1209</v>
      </c>
      <c r="B1194" t="s">
        <v>49098</v>
      </c>
      <c r="C1194" t="s">
        <v>47037</v>
      </c>
      <c r="D1194" t="s">
        <v>47467</v>
      </c>
      <c r="E1194">
        <v>739</v>
      </c>
      <c r="F1194">
        <v>8</v>
      </c>
      <c r="G1194">
        <v>8</v>
      </c>
      <c r="H1194">
        <v>1</v>
      </c>
      <c r="I1194">
        <v>0</v>
      </c>
      <c r="M1194" t="s">
        <v>47347</v>
      </c>
    </row>
    <row r="1195" spans="1:13" x14ac:dyDescent="0.2">
      <c r="A1195">
        <v>1210</v>
      </c>
      <c r="B1195" t="s">
        <v>49098</v>
      </c>
      <c r="C1195" t="s">
        <v>47037</v>
      </c>
      <c r="D1195" t="s">
        <v>47465</v>
      </c>
      <c r="E1195">
        <v>532</v>
      </c>
      <c r="F1195">
        <v>8</v>
      </c>
      <c r="G1195">
        <v>8</v>
      </c>
      <c r="H1195">
        <v>1</v>
      </c>
      <c r="I1195">
        <v>0</v>
      </c>
      <c r="M1195" t="s">
        <v>49103</v>
      </c>
    </row>
    <row r="1196" spans="1:13" x14ac:dyDescent="0.2">
      <c r="A1196">
        <v>1215</v>
      </c>
      <c r="B1196" t="s">
        <v>49104</v>
      </c>
      <c r="C1196" t="s">
        <v>47037</v>
      </c>
      <c r="D1196" t="s">
        <v>47468</v>
      </c>
      <c r="E1196">
        <v>274</v>
      </c>
      <c r="F1196">
        <v>8</v>
      </c>
      <c r="G1196">
        <v>8</v>
      </c>
      <c r="H1196">
        <v>1</v>
      </c>
      <c r="I1196">
        <v>0</v>
      </c>
      <c r="M1196" t="s">
        <v>49105</v>
      </c>
    </row>
    <row r="1197" spans="1:13" x14ac:dyDescent="0.2">
      <c r="A1197">
        <v>1216</v>
      </c>
      <c r="B1197" t="s">
        <v>49104</v>
      </c>
      <c r="C1197" t="s">
        <v>47037</v>
      </c>
      <c r="D1197" t="s">
        <v>47720</v>
      </c>
      <c r="E1197">
        <v>438</v>
      </c>
      <c r="F1197">
        <v>8</v>
      </c>
      <c r="G1197">
        <v>8</v>
      </c>
      <c r="H1197">
        <v>1</v>
      </c>
      <c r="I1197">
        <v>0</v>
      </c>
      <c r="M1197" t="s">
        <v>49106</v>
      </c>
    </row>
    <row r="1198" spans="1:13" x14ac:dyDescent="0.2">
      <c r="A1198">
        <v>1217</v>
      </c>
      <c r="B1198" t="s">
        <v>49104</v>
      </c>
      <c r="C1198" t="s">
        <v>47037</v>
      </c>
      <c r="D1198" t="s">
        <v>47467</v>
      </c>
      <c r="E1198">
        <v>648</v>
      </c>
      <c r="F1198">
        <v>8</v>
      </c>
      <c r="G1198">
        <v>8</v>
      </c>
      <c r="H1198">
        <v>1</v>
      </c>
      <c r="I1198">
        <v>0</v>
      </c>
      <c r="M1198" t="s">
        <v>49107</v>
      </c>
    </row>
    <row r="1199" spans="1:13" x14ac:dyDescent="0.2">
      <c r="A1199">
        <v>1218</v>
      </c>
      <c r="B1199" t="s">
        <v>49104</v>
      </c>
      <c r="C1199" t="s">
        <v>47037</v>
      </c>
      <c r="D1199" t="s">
        <v>47721</v>
      </c>
      <c r="E1199">
        <v>95</v>
      </c>
      <c r="F1199">
        <v>8</v>
      </c>
      <c r="G1199">
        <v>8</v>
      </c>
      <c r="H1199">
        <v>1</v>
      </c>
      <c r="I1199">
        <v>0</v>
      </c>
      <c r="M1199" t="s">
        <v>49108</v>
      </c>
    </row>
    <row r="1200" spans="1:13" x14ac:dyDescent="0.2">
      <c r="A1200">
        <v>1219</v>
      </c>
      <c r="B1200" t="s">
        <v>49104</v>
      </c>
      <c r="C1200" t="s">
        <v>47037</v>
      </c>
      <c r="D1200" t="s">
        <v>47465</v>
      </c>
      <c r="E1200">
        <v>188</v>
      </c>
      <c r="F1200">
        <v>8</v>
      </c>
      <c r="G1200">
        <v>8</v>
      </c>
      <c r="H1200">
        <v>1</v>
      </c>
      <c r="I1200">
        <v>0</v>
      </c>
      <c r="M1200" t="s">
        <v>49109</v>
      </c>
    </row>
    <row r="1201" spans="1:13" x14ac:dyDescent="0.2">
      <c r="A1201">
        <v>1220</v>
      </c>
      <c r="B1201" t="s">
        <v>49104</v>
      </c>
      <c r="C1201" t="s">
        <v>47037</v>
      </c>
      <c r="D1201" t="s">
        <v>47466</v>
      </c>
      <c r="E1201">
        <v>220</v>
      </c>
      <c r="F1201">
        <v>8</v>
      </c>
      <c r="G1201">
        <v>8</v>
      </c>
      <c r="H1201">
        <v>1</v>
      </c>
      <c r="I1201">
        <v>0</v>
      </c>
      <c r="M1201" t="s">
        <v>49110</v>
      </c>
    </row>
    <row r="1202" spans="1:13" x14ac:dyDescent="0.2">
      <c r="A1202">
        <v>1221</v>
      </c>
      <c r="B1202" t="s">
        <v>49104</v>
      </c>
      <c r="C1202" t="s">
        <v>47037</v>
      </c>
      <c r="D1202" t="s">
        <v>47833</v>
      </c>
      <c r="E1202">
        <v>282</v>
      </c>
      <c r="F1202">
        <v>8</v>
      </c>
      <c r="G1202">
        <v>8</v>
      </c>
      <c r="H1202">
        <v>1</v>
      </c>
      <c r="I1202">
        <v>0</v>
      </c>
      <c r="M1202" t="s">
        <v>49111</v>
      </c>
    </row>
    <row r="1203" spans="1:13" x14ac:dyDescent="0.2">
      <c r="A1203">
        <v>1222</v>
      </c>
      <c r="B1203" t="s">
        <v>49104</v>
      </c>
      <c r="C1203" t="s">
        <v>47037</v>
      </c>
      <c r="D1203" t="s">
        <v>47039</v>
      </c>
      <c r="E1203">
        <v>231</v>
      </c>
      <c r="F1203">
        <v>8</v>
      </c>
      <c r="G1203">
        <v>8</v>
      </c>
      <c r="H1203">
        <v>1</v>
      </c>
      <c r="I1203">
        <v>0</v>
      </c>
      <c r="M1203" t="s">
        <v>49112</v>
      </c>
    </row>
    <row r="1204" spans="1:13" x14ac:dyDescent="0.2">
      <c r="A1204">
        <v>1223</v>
      </c>
      <c r="B1204" t="s">
        <v>49113</v>
      </c>
      <c r="C1204" t="s">
        <v>47037</v>
      </c>
      <c r="D1204" t="s">
        <v>47468</v>
      </c>
      <c r="E1204">
        <v>425</v>
      </c>
      <c r="F1204">
        <v>6</v>
      </c>
      <c r="G1204">
        <v>8</v>
      </c>
      <c r="H1204">
        <v>2</v>
      </c>
      <c r="I1204">
        <v>0</v>
      </c>
      <c r="J1204" t="s">
        <v>49114</v>
      </c>
      <c r="K1204" s="146" t="s">
        <v>47047</v>
      </c>
      <c r="L1204" t="s">
        <v>49115</v>
      </c>
      <c r="M1204" t="s">
        <v>49116</v>
      </c>
    </row>
    <row r="1205" spans="1:13" x14ac:dyDescent="0.2">
      <c r="A1205">
        <v>1224</v>
      </c>
      <c r="B1205" t="s">
        <v>49113</v>
      </c>
      <c r="C1205" t="s">
        <v>47037</v>
      </c>
      <c r="D1205" t="s">
        <v>47467</v>
      </c>
      <c r="E1205">
        <v>132</v>
      </c>
      <c r="F1205">
        <v>6</v>
      </c>
      <c r="G1205">
        <v>8</v>
      </c>
      <c r="H1205">
        <v>2</v>
      </c>
      <c r="I1205">
        <v>0</v>
      </c>
      <c r="J1205" t="s">
        <v>49114</v>
      </c>
      <c r="K1205" s="146" t="s">
        <v>47047</v>
      </c>
      <c r="L1205" t="s">
        <v>49115</v>
      </c>
      <c r="M1205" t="s">
        <v>49117</v>
      </c>
    </row>
    <row r="1206" spans="1:13" x14ac:dyDescent="0.2">
      <c r="A1206">
        <v>1225</v>
      </c>
      <c r="B1206" t="s">
        <v>49113</v>
      </c>
      <c r="C1206" t="s">
        <v>47037</v>
      </c>
      <c r="D1206" t="s">
        <v>47466</v>
      </c>
      <c r="E1206">
        <v>310</v>
      </c>
      <c r="F1206">
        <v>6</v>
      </c>
      <c r="G1206">
        <v>8</v>
      </c>
      <c r="H1206">
        <v>2</v>
      </c>
      <c r="I1206">
        <v>0</v>
      </c>
      <c r="J1206" t="s">
        <v>49114</v>
      </c>
      <c r="K1206" s="146" t="s">
        <v>47047</v>
      </c>
      <c r="L1206" t="s">
        <v>49115</v>
      </c>
      <c r="M1206" t="s">
        <v>49118</v>
      </c>
    </row>
    <row r="1207" spans="1:13" x14ac:dyDescent="0.2">
      <c r="A1207">
        <v>1227</v>
      </c>
      <c r="B1207" t="s">
        <v>49113</v>
      </c>
      <c r="C1207" t="s">
        <v>47037</v>
      </c>
      <c r="D1207" t="s">
        <v>47833</v>
      </c>
      <c r="E1207">
        <v>380</v>
      </c>
      <c r="F1207">
        <v>6</v>
      </c>
      <c r="G1207">
        <v>8</v>
      </c>
      <c r="H1207">
        <v>2</v>
      </c>
      <c r="I1207">
        <v>0</v>
      </c>
      <c r="J1207" t="s">
        <v>49114</v>
      </c>
      <c r="K1207" s="146" t="s">
        <v>47047</v>
      </c>
      <c r="L1207" t="s">
        <v>49115</v>
      </c>
      <c r="M1207" t="s">
        <v>49119</v>
      </c>
    </row>
    <row r="1208" spans="1:13" x14ac:dyDescent="0.2">
      <c r="A1208">
        <v>1228</v>
      </c>
      <c r="B1208" t="s">
        <v>49113</v>
      </c>
      <c r="C1208" t="s">
        <v>47037</v>
      </c>
      <c r="D1208" t="s">
        <v>47469</v>
      </c>
      <c r="E1208">
        <v>59</v>
      </c>
      <c r="F1208">
        <v>6</v>
      </c>
      <c r="G1208">
        <v>8</v>
      </c>
      <c r="H1208">
        <v>2</v>
      </c>
      <c r="I1208">
        <v>0</v>
      </c>
      <c r="J1208" t="s">
        <v>49114</v>
      </c>
      <c r="K1208" s="146" t="s">
        <v>47047</v>
      </c>
      <c r="L1208" t="s">
        <v>49115</v>
      </c>
      <c r="M1208" t="s">
        <v>49120</v>
      </c>
    </row>
    <row r="1209" spans="1:13" x14ac:dyDescent="0.2">
      <c r="A1209">
        <v>1229</v>
      </c>
      <c r="B1209" t="s">
        <v>49113</v>
      </c>
      <c r="C1209" t="s">
        <v>47037</v>
      </c>
      <c r="D1209" t="s">
        <v>47039</v>
      </c>
      <c r="E1209">
        <v>561</v>
      </c>
      <c r="F1209">
        <v>6</v>
      </c>
      <c r="G1209">
        <v>8</v>
      </c>
      <c r="H1209">
        <v>2</v>
      </c>
      <c r="I1209">
        <v>0</v>
      </c>
      <c r="J1209" t="s">
        <v>49114</v>
      </c>
      <c r="K1209" s="146" t="s">
        <v>47047</v>
      </c>
      <c r="L1209" t="s">
        <v>49115</v>
      </c>
      <c r="M1209" t="s">
        <v>49121</v>
      </c>
    </row>
    <row r="1210" spans="1:13" x14ac:dyDescent="0.2">
      <c r="A1210">
        <v>1226</v>
      </c>
      <c r="B1210" t="s">
        <v>49113</v>
      </c>
      <c r="C1210" t="s">
        <v>47037</v>
      </c>
      <c r="D1210" t="s">
        <v>47466</v>
      </c>
      <c r="E1210">
        <v>311</v>
      </c>
      <c r="F1210">
        <v>6</v>
      </c>
      <c r="G1210">
        <v>8</v>
      </c>
      <c r="H1210">
        <v>2</v>
      </c>
      <c r="I1210">
        <v>0</v>
      </c>
      <c r="J1210" t="s">
        <v>49122</v>
      </c>
      <c r="K1210" s="146" t="s">
        <v>47048</v>
      </c>
      <c r="L1210" t="s">
        <v>49123</v>
      </c>
      <c r="M1210" t="e">
        <f>-MKFTDEERRAWLASLDRRFSSAAVLIEN---------------------------------------------------------------------------------------------------------------------------------------------------------EQGELLIVKAGYKDHWSLPG---GIVDAGESP--------LEAAVREVK--------------------EEVDIQVDPKDLKLAMVASRHSDEFL-THQFVFFTKLENDAFSEIK----------------------LQESEIVASKFTAKNEIDFEDMSLLWAIRFWAID-----------KFGYVNTKIIDNDG---VKKEVVEFFAPMIGGK</f>
        <v>#NAME?</v>
      </c>
    </row>
    <row r="1211" spans="1:13" x14ac:dyDescent="0.2">
      <c r="A1211">
        <v>1230</v>
      </c>
      <c r="B1211" t="s">
        <v>49113</v>
      </c>
      <c r="C1211" t="s">
        <v>47037</v>
      </c>
      <c r="D1211" t="s">
        <v>47039</v>
      </c>
      <c r="E1211">
        <v>562</v>
      </c>
      <c r="F1211">
        <v>6</v>
      </c>
      <c r="G1211">
        <v>8</v>
      </c>
      <c r="H1211">
        <v>2</v>
      </c>
      <c r="I1211">
        <v>0</v>
      </c>
      <c r="J1211" t="s">
        <v>49124</v>
      </c>
      <c r="L1211" t="s">
        <v>49123</v>
      </c>
      <c r="M1211" t="e">
        <f>-MKFTDEQRRTWLASLDKRFSSAAVLIEN---------------------------------------------------------------------------------------------------------------------------------------------------------EQGELLIVKSDYKDHWSLPG---GIVDPGESP--------LEAAVREVE--------------------EEVGIKIDPENLQLAMVASRHSDEFL-TNQFVFFTQLENNVLSEIK----------------------LQESEIVSSEFISKSEIDSNDRSLLWAIRFWAAD-----------KFGYVNTKIVDDNG---VKNERIEFFAPTLGGK</f>
        <v>#NAME?</v>
      </c>
    </row>
    <row r="1212" spans="1:13" x14ac:dyDescent="0.2">
      <c r="A1212">
        <v>1231</v>
      </c>
      <c r="B1212" t="s">
        <v>49125</v>
      </c>
      <c r="C1212" t="s">
        <v>47037</v>
      </c>
      <c r="D1212" t="s">
        <v>47468</v>
      </c>
      <c r="E1212">
        <v>537</v>
      </c>
      <c r="F1212">
        <v>6</v>
      </c>
      <c r="G1212">
        <v>8</v>
      </c>
      <c r="H1212">
        <v>2</v>
      </c>
      <c r="I1212">
        <v>0</v>
      </c>
      <c r="J1212" t="s">
        <v>49126</v>
      </c>
      <c r="K1212" s="146" t="s">
        <v>47082</v>
      </c>
      <c r="L1212" t="s">
        <v>49127</v>
      </c>
      <c r="M1212" t="s">
        <v>49128</v>
      </c>
    </row>
    <row r="1213" spans="1:13" x14ac:dyDescent="0.2">
      <c r="A1213">
        <v>1232</v>
      </c>
      <c r="B1213" t="s">
        <v>49125</v>
      </c>
      <c r="C1213" t="s">
        <v>47037</v>
      </c>
      <c r="D1213" t="s">
        <v>47720</v>
      </c>
      <c r="E1213">
        <v>828</v>
      </c>
      <c r="F1213">
        <v>6</v>
      </c>
      <c r="G1213">
        <v>8</v>
      </c>
      <c r="H1213">
        <v>2</v>
      </c>
      <c r="I1213">
        <v>0</v>
      </c>
      <c r="J1213" t="s">
        <v>49129</v>
      </c>
      <c r="K1213" s="146" t="s">
        <v>47082</v>
      </c>
      <c r="L1213" t="s">
        <v>49130</v>
      </c>
      <c r="M1213" t="s">
        <v>49131</v>
      </c>
    </row>
    <row r="1214" spans="1:13" x14ac:dyDescent="0.2">
      <c r="A1214">
        <v>1233</v>
      </c>
      <c r="B1214" t="s">
        <v>49125</v>
      </c>
      <c r="C1214" t="s">
        <v>47037</v>
      </c>
      <c r="D1214" t="s">
        <v>47720</v>
      </c>
      <c r="E1214">
        <v>545</v>
      </c>
      <c r="F1214">
        <v>6</v>
      </c>
      <c r="G1214">
        <v>8</v>
      </c>
      <c r="H1214">
        <v>2</v>
      </c>
      <c r="I1214">
        <v>0</v>
      </c>
      <c r="J1214" t="s">
        <v>49132</v>
      </c>
      <c r="K1214" s="146" t="s">
        <v>47082</v>
      </c>
      <c r="L1214" t="s">
        <v>49130</v>
      </c>
      <c r="M1214" t="s">
        <v>49133</v>
      </c>
    </row>
    <row r="1215" spans="1:13" x14ac:dyDescent="0.2">
      <c r="A1215">
        <v>1234</v>
      </c>
      <c r="B1215" t="s">
        <v>49125</v>
      </c>
      <c r="C1215" t="s">
        <v>47037</v>
      </c>
      <c r="D1215" t="s">
        <v>47467</v>
      </c>
      <c r="E1215">
        <v>405</v>
      </c>
      <c r="F1215">
        <v>6</v>
      </c>
      <c r="G1215">
        <v>8</v>
      </c>
      <c r="H1215">
        <v>2</v>
      </c>
      <c r="I1215">
        <v>0</v>
      </c>
      <c r="J1215" t="s">
        <v>49126</v>
      </c>
      <c r="K1215" s="146" t="s">
        <v>47082</v>
      </c>
      <c r="L1215" t="s">
        <v>49127</v>
      </c>
      <c r="M1215" t="s">
        <v>49134</v>
      </c>
    </row>
    <row r="1216" spans="1:13" x14ac:dyDescent="0.2">
      <c r="A1216">
        <v>1235</v>
      </c>
      <c r="B1216" t="s">
        <v>49125</v>
      </c>
      <c r="C1216" t="s">
        <v>47037</v>
      </c>
      <c r="D1216" t="s">
        <v>47467</v>
      </c>
      <c r="E1216">
        <v>941</v>
      </c>
      <c r="F1216">
        <v>6</v>
      </c>
      <c r="G1216">
        <v>8</v>
      </c>
      <c r="H1216">
        <v>2</v>
      </c>
      <c r="I1216">
        <v>0</v>
      </c>
      <c r="J1216" t="s">
        <v>49126</v>
      </c>
      <c r="K1216" s="146" t="s">
        <v>47082</v>
      </c>
      <c r="L1216" t="s">
        <v>49127</v>
      </c>
      <c r="M1216" t="s">
        <v>49135</v>
      </c>
    </row>
    <row r="1217" spans="1:13" x14ac:dyDescent="0.2">
      <c r="A1217">
        <v>1236</v>
      </c>
      <c r="B1217" t="s">
        <v>49125</v>
      </c>
      <c r="C1217" t="s">
        <v>47037</v>
      </c>
      <c r="D1217" t="s">
        <v>47466</v>
      </c>
      <c r="E1217">
        <v>338</v>
      </c>
      <c r="F1217">
        <v>6</v>
      </c>
      <c r="G1217">
        <v>8</v>
      </c>
      <c r="H1217">
        <v>2</v>
      </c>
      <c r="I1217">
        <v>0</v>
      </c>
      <c r="J1217" t="s">
        <v>49126</v>
      </c>
      <c r="K1217" s="146" t="s">
        <v>47082</v>
      </c>
      <c r="L1217" t="s">
        <v>49130</v>
      </c>
      <c r="M1217" t="s">
        <v>49136</v>
      </c>
    </row>
    <row r="1218" spans="1:13" x14ac:dyDescent="0.2">
      <c r="A1218">
        <v>1237</v>
      </c>
      <c r="B1218" t="s">
        <v>49125</v>
      </c>
      <c r="C1218" t="s">
        <v>47037</v>
      </c>
      <c r="D1218" t="s">
        <v>47833</v>
      </c>
      <c r="E1218">
        <v>671</v>
      </c>
      <c r="F1218">
        <v>6</v>
      </c>
      <c r="G1218">
        <v>8</v>
      </c>
      <c r="H1218">
        <v>2</v>
      </c>
      <c r="I1218">
        <v>0</v>
      </c>
      <c r="J1218" t="s">
        <v>49126</v>
      </c>
      <c r="K1218" s="146" t="s">
        <v>47082</v>
      </c>
      <c r="L1218" t="s">
        <v>49127</v>
      </c>
      <c r="M1218" t="s">
        <v>49137</v>
      </c>
    </row>
    <row r="1219" spans="1:13" x14ac:dyDescent="0.2">
      <c r="A1219">
        <v>1238</v>
      </c>
      <c r="B1219" t="s">
        <v>49125</v>
      </c>
      <c r="C1219" t="s">
        <v>47037</v>
      </c>
      <c r="D1219" t="s">
        <v>47039</v>
      </c>
      <c r="E1219">
        <v>279</v>
      </c>
      <c r="F1219">
        <v>6</v>
      </c>
      <c r="G1219">
        <v>8</v>
      </c>
      <c r="H1219">
        <v>2</v>
      </c>
      <c r="I1219">
        <v>0</v>
      </c>
      <c r="J1219" t="s">
        <v>49138</v>
      </c>
      <c r="L1219" t="s">
        <v>49130</v>
      </c>
      <c r="M1219" t="s">
        <v>49139</v>
      </c>
    </row>
    <row r="1220" spans="1:13" x14ac:dyDescent="0.2">
      <c r="A1220">
        <v>1239</v>
      </c>
      <c r="B1220" t="s">
        <v>49140</v>
      </c>
      <c r="C1220" t="s">
        <v>47037</v>
      </c>
      <c r="D1220" t="s">
        <v>47468</v>
      </c>
      <c r="E1220">
        <v>158</v>
      </c>
      <c r="F1220">
        <v>7</v>
      </c>
      <c r="G1220">
        <v>8</v>
      </c>
      <c r="H1220">
        <v>2</v>
      </c>
      <c r="I1220">
        <v>0</v>
      </c>
      <c r="J1220" t="s">
        <v>49141</v>
      </c>
      <c r="K1220" s="146" t="s">
        <v>47048</v>
      </c>
      <c r="L1220" t="s">
        <v>11031</v>
      </c>
      <c r="M1220" t="e">
        <f>-MAAVLIIVAVVVILLVVVIGAVIGMYNSLVKLNIKTDESWSGISVQLKRRADLIPNLVETVKGYAAHESGVFEKVTEARSAIMSATHPAEAAKADGELTMALKSLFAVSENYPELKASSNFMELQAQITDTEDKIAASRRFYNANVTQFNTKRKVFPTNIFAGMLGFNADKEFFDVSESERAAIEKPVEVKF</f>
        <v>#NAME?</v>
      </c>
    </row>
    <row r="1221" spans="1:13" x14ac:dyDescent="0.2">
      <c r="A1221">
        <v>1240</v>
      </c>
      <c r="B1221" t="s">
        <v>49140</v>
      </c>
      <c r="C1221" t="s">
        <v>47037</v>
      </c>
      <c r="D1221" t="s">
        <v>47720</v>
      </c>
      <c r="E1221">
        <v>106</v>
      </c>
      <c r="F1221">
        <v>7</v>
      </c>
      <c r="G1221">
        <v>8</v>
      </c>
      <c r="H1221">
        <v>2</v>
      </c>
      <c r="I1221">
        <v>0</v>
      </c>
      <c r="J1221" t="s">
        <v>49141</v>
      </c>
      <c r="K1221" s="146" t="s">
        <v>47048</v>
      </c>
      <c r="L1221" t="s">
        <v>11031</v>
      </c>
      <c r="M1221" t="e">
        <f>-----MTVLYIILGIVVVVGLFVWMTYNGLVTLKIRVDEAWSDITVQLKRRADLIPNLVNTVKGYAAHEKGVFEEVTKARSAIMDAKGVKETAEAENQLEGALKSLFAVAESYPDLKANQNFSELQAELVDTEDKIQASRRFYNGGVRDLNTKIKLFPNNIFANMLGFKE-REFFEV--EDRESIEKPVDVQF</f>
        <v>#NAME?</v>
      </c>
    </row>
    <row r="1222" spans="1:13" x14ac:dyDescent="0.2">
      <c r="A1222">
        <v>1241</v>
      </c>
      <c r="B1222" t="s">
        <v>49140</v>
      </c>
      <c r="C1222" t="s">
        <v>47037</v>
      </c>
      <c r="D1222" t="s">
        <v>47467</v>
      </c>
      <c r="E1222">
        <v>914</v>
      </c>
      <c r="F1222">
        <v>7</v>
      </c>
      <c r="G1222">
        <v>8</v>
      </c>
      <c r="H1222">
        <v>2</v>
      </c>
      <c r="I1222">
        <v>0</v>
      </c>
      <c r="J1222" t="s">
        <v>49141</v>
      </c>
      <c r="K1222" s="146" t="s">
        <v>47048</v>
      </c>
      <c r="L1222" t="s">
        <v>11031</v>
      </c>
      <c r="M1222" t="s">
        <v>49142</v>
      </c>
    </row>
    <row r="1223" spans="1:13" x14ac:dyDescent="0.2">
      <c r="A1223">
        <v>1242</v>
      </c>
      <c r="B1223" t="s">
        <v>49140</v>
      </c>
      <c r="C1223" t="s">
        <v>47037</v>
      </c>
      <c r="D1223" t="s">
        <v>47467</v>
      </c>
      <c r="E1223">
        <v>988</v>
      </c>
      <c r="F1223">
        <v>7</v>
      </c>
      <c r="G1223">
        <v>8</v>
      </c>
      <c r="H1223">
        <v>2</v>
      </c>
      <c r="I1223">
        <v>0</v>
      </c>
      <c r="J1223" t="s">
        <v>49143</v>
      </c>
      <c r="K1223" s="146" t="s">
        <v>47048</v>
      </c>
      <c r="L1223" t="s">
        <v>11031</v>
      </c>
      <c r="M1223" t="s">
        <v>49144</v>
      </c>
    </row>
    <row r="1224" spans="1:13" x14ac:dyDescent="0.2">
      <c r="A1224">
        <v>1243</v>
      </c>
      <c r="B1224" t="s">
        <v>49140</v>
      </c>
      <c r="C1224" t="s">
        <v>47037</v>
      </c>
      <c r="D1224" t="s">
        <v>47465</v>
      </c>
      <c r="E1224">
        <v>80</v>
      </c>
      <c r="F1224">
        <v>7</v>
      </c>
      <c r="G1224">
        <v>8</v>
      </c>
      <c r="H1224">
        <v>2</v>
      </c>
      <c r="I1224">
        <v>0</v>
      </c>
      <c r="J1224" t="s">
        <v>49141</v>
      </c>
      <c r="K1224" s="146" t="s">
        <v>47048</v>
      </c>
      <c r="L1224" t="s">
        <v>11031</v>
      </c>
      <c r="M1224" t="e">
        <f>-MNTLQMILIGVIAVVILVALYAIFVYNHVVTVKVRVDNAFSDILVQLKRRADLIPNLIETVKGYTKHESETLEAVVKARSSVLTASTPAEVAGAEKEMKSALSHIFALAESYPELKANENFIRLQDQLEDTEDKIQASRRYYNGAVRQYNEFIVRFPANIFAGMFGYKS-REFYNVSEEENAKIQEAPKVSF</f>
        <v>#NAME?</v>
      </c>
    </row>
    <row r="1225" spans="1:13" x14ac:dyDescent="0.2">
      <c r="A1225">
        <v>1244</v>
      </c>
      <c r="B1225" t="s">
        <v>49140</v>
      </c>
      <c r="C1225" t="s">
        <v>47037</v>
      </c>
      <c r="D1225" t="s">
        <v>47466</v>
      </c>
      <c r="E1225">
        <v>612</v>
      </c>
      <c r="F1225">
        <v>7</v>
      </c>
      <c r="G1225">
        <v>8</v>
      </c>
      <c r="H1225">
        <v>2</v>
      </c>
      <c r="I1225">
        <v>0</v>
      </c>
      <c r="J1225" t="s">
        <v>49141</v>
      </c>
      <c r="K1225" s="146" t="s">
        <v>47048</v>
      </c>
      <c r="L1225" t="s">
        <v>11031</v>
      </c>
      <c r="M1225" t="e">
        <f>-MSPLVITLIVVAVVLLVLVGVVIGAYNSLVVLRNRVEEAWSDITVQLKRRTDLIPNLVNSVKGYATHEKEVFEKVAEARSAIMNAGSVVETAKAENALEGALKSLFAVSEAYPELKANQNFLQLQQELVDTEDKIQAARRFYNGGVRDLNTKIQTFPTNIIAGMFGFQA-KEFFDV--EDRASVENPVEVKF</f>
        <v>#NAME?</v>
      </c>
    </row>
    <row r="1226" spans="1:13" x14ac:dyDescent="0.2">
      <c r="A1226">
        <v>1245</v>
      </c>
      <c r="B1226" t="s">
        <v>49140</v>
      </c>
      <c r="C1226" t="s">
        <v>47037</v>
      </c>
      <c r="D1226" t="s">
        <v>47833</v>
      </c>
      <c r="E1226">
        <v>533</v>
      </c>
      <c r="F1226">
        <v>7</v>
      </c>
      <c r="G1226">
        <v>8</v>
      </c>
      <c r="H1226">
        <v>2</v>
      </c>
      <c r="I1226">
        <v>0</v>
      </c>
      <c r="J1226" t="s">
        <v>49141</v>
      </c>
      <c r="K1226" s="146" t="s">
        <v>47048</v>
      </c>
      <c r="L1226" t="s">
        <v>11031</v>
      </c>
      <c r="M1226" t="e">
        <f>-MGLAITLIVVIGVIILLVIGFFIGTYNSLVTLRNRVEEAWSDITVQLKRRTDLIPNLVNSVKGYATHEKEVFEKVTEARSAIMDAKGVADTAQAENMLEGALKSLFAVAEAYPDLKANENFMQLQQELVDTEDKIQASRRFYNGGVRDLNTKIQTFPANIVAGMFSFQA-KEFFEV--ADRASVENPVEVKF</f>
        <v>#NAME?</v>
      </c>
    </row>
    <row r="1227" spans="1:13" x14ac:dyDescent="0.2">
      <c r="A1227">
        <v>1246</v>
      </c>
      <c r="B1227" t="s">
        <v>49140</v>
      </c>
      <c r="C1227" t="s">
        <v>47037</v>
      </c>
      <c r="D1227" t="s">
        <v>47039</v>
      </c>
      <c r="E1227">
        <v>498</v>
      </c>
      <c r="F1227">
        <v>7</v>
      </c>
      <c r="G1227">
        <v>8</v>
      </c>
      <c r="H1227">
        <v>2</v>
      </c>
      <c r="I1227">
        <v>0</v>
      </c>
      <c r="J1227" t="s">
        <v>49141</v>
      </c>
      <c r="K1227" s="146" t="s">
        <v>47048</v>
      </c>
      <c r="L1227" t="s">
        <v>11031</v>
      </c>
      <c r="M1227" t="e">
        <f>-MSVLAIVLIVIAALLGVIIMFVIGSYNGLVTLRNRVEEAWSDITVQLKRRTDLIPNLVNSVKGYATHEKEVFEKVTEARSAIMNAQGAADTAKAENMMEGVLKSLFAVAEAYPELKANQNFLQLQQELVDTEDKIQAARRFYNGGVRDLNTKIQTFPANIVAGMFGFQA-KEFFDV--EDRASVENPVEVKF</f>
        <v>#NAME?</v>
      </c>
    </row>
    <row r="1228" spans="1:13" x14ac:dyDescent="0.2">
      <c r="A1228">
        <v>1255</v>
      </c>
      <c r="B1228" t="s">
        <v>49145</v>
      </c>
      <c r="C1228" t="s">
        <v>47037</v>
      </c>
      <c r="D1228" t="s">
        <v>47468</v>
      </c>
      <c r="E1228">
        <v>57</v>
      </c>
      <c r="F1228">
        <v>8</v>
      </c>
      <c r="G1228">
        <v>8</v>
      </c>
      <c r="H1228">
        <v>1</v>
      </c>
      <c r="I1228">
        <v>0</v>
      </c>
      <c r="J1228" t="s">
        <v>49146</v>
      </c>
      <c r="K1228" s="146" t="s">
        <v>47040</v>
      </c>
      <c r="L1228" t="s">
        <v>49147</v>
      </c>
      <c r="M1228" t="s">
        <v>47355</v>
      </c>
    </row>
    <row r="1229" spans="1:13" x14ac:dyDescent="0.2">
      <c r="A1229">
        <v>1256</v>
      </c>
      <c r="B1229" t="s">
        <v>49145</v>
      </c>
      <c r="C1229" t="s">
        <v>47037</v>
      </c>
      <c r="D1229" t="s">
        <v>47720</v>
      </c>
      <c r="E1229">
        <v>628</v>
      </c>
      <c r="F1229">
        <v>8</v>
      </c>
      <c r="G1229">
        <v>8</v>
      </c>
      <c r="H1229">
        <v>1</v>
      </c>
      <c r="I1229">
        <v>0</v>
      </c>
      <c r="J1229" t="s">
        <v>49146</v>
      </c>
      <c r="K1229" s="146" t="s">
        <v>47040</v>
      </c>
      <c r="L1229" t="s">
        <v>49147</v>
      </c>
      <c r="M1229" t="s">
        <v>47358</v>
      </c>
    </row>
    <row r="1230" spans="1:13" x14ac:dyDescent="0.2">
      <c r="A1230">
        <v>1257</v>
      </c>
      <c r="B1230" t="s">
        <v>49145</v>
      </c>
      <c r="C1230" t="s">
        <v>47037</v>
      </c>
      <c r="D1230" t="s">
        <v>47467</v>
      </c>
      <c r="E1230">
        <v>740</v>
      </c>
      <c r="F1230">
        <v>8</v>
      </c>
      <c r="G1230">
        <v>8</v>
      </c>
      <c r="H1230">
        <v>1</v>
      </c>
      <c r="I1230">
        <v>0</v>
      </c>
      <c r="J1230" t="s">
        <v>49148</v>
      </c>
      <c r="K1230" s="146" t="s">
        <v>47040</v>
      </c>
      <c r="L1230" t="s">
        <v>49147</v>
      </c>
      <c r="M1230" t="s">
        <v>47354</v>
      </c>
    </row>
    <row r="1231" spans="1:13" x14ac:dyDescent="0.2">
      <c r="A1231">
        <v>1258</v>
      </c>
      <c r="B1231" t="s">
        <v>49145</v>
      </c>
      <c r="C1231" t="s">
        <v>47037</v>
      </c>
      <c r="D1231" t="s">
        <v>47465</v>
      </c>
      <c r="E1231">
        <v>533</v>
      </c>
      <c r="F1231">
        <v>8</v>
      </c>
      <c r="G1231">
        <v>8</v>
      </c>
      <c r="H1231">
        <v>1</v>
      </c>
      <c r="I1231">
        <v>0</v>
      </c>
      <c r="J1231" t="s">
        <v>49148</v>
      </c>
      <c r="K1231" s="146" t="s">
        <v>47040</v>
      </c>
      <c r="L1231" t="s">
        <v>49147</v>
      </c>
      <c r="M1231" t="s">
        <v>49149</v>
      </c>
    </row>
    <row r="1232" spans="1:13" x14ac:dyDescent="0.2">
      <c r="A1232">
        <v>1259</v>
      </c>
      <c r="B1232" t="s">
        <v>49145</v>
      </c>
      <c r="C1232" t="s">
        <v>47037</v>
      </c>
      <c r="D1232" t="s">
        <v>47466</v>
      </c>
      <c r="E1232">
        <v>380</v>
      </c>
      <c r="F1232">
        <v>8</v>
      </c>
      <c r="G1232">
        <v>8</v>
      </c>
      <c r="H1232">
        <v>1</v>
      </c>
      <c r="I1232">
        <v>0</v>
      </c>
      <c r="J1232" t="s">
        <v>49146</v>
      </c>
      <c r="K1232" s="146" t="s">
        <v>47040</v>
      </c>
      <c r="L1232" t="s">
        <v>49147</v>
      </c>
      <c r="M1232" t="s">
        <v>47352</v>
      </c>
    </row>
    <row r="1233" spans="1:13" x14ac:dyDescent="0.2">
      <c r="A1233">
        <v>1260</v>
      </c>
      <c r="B1233" t="s">
        <v>49145</v>
      </c>
      <c r="C1233" t="s">
        <v>47037</v>
      </c>
      <c r="D1233" t="s">
        <v>47833</v>
      </c>
      <c r="E1233">
        <v>486</v>
      </c>
      <c r="F1233">
        <v>8</v>
      </c>
      <c r="G1233">
        <v>8</v>
      </c>
      <c r="H1233">
        <v>1</v>
      </c>
      <c r="I1233">
        <v>0</v>
      </c>
      <c r="J1233" t="s">
        <v>49148</v>
      </c>
      <c r="K1233" s="146" t="s">
        <v>47040</v>
      </c>
      <c r="L1233" t="s">
        <v>49147</v>
      </c>
      <c r="M1233" t="s">
        <v>47357</v>
      </c>
    </row>
    <row r="1234" spans="1:13" x14ac:dyDescent="0.2">
      <c r="A1234">
        <v>1261</v>
      </c>
      <c r="B1234" t="s">
        <v>49145</v>
      </c>
      <c r="C1234" t="s">
        <v>47037</v>
      </c>
      <c r="D1234" t="s">
        <v>47469</v>
      </c>
      <c r="E1234">
        <v>290</v>
      </c>
      <c r="F1234">
        <v>8</v>
      </c>
      <c r="G1234">
        <v>8</v>
      </c>
      <c r="H1234">
        <v>1</v>
      </c>
      <c r="I1234">
        <v>0</v>
      </c>
      <c r="J1234" t="s">
        <v>49148</v>
      </c>
      <c r="K1234" s="146" t="s">
        <v>47040</v>
      </c>
      <c r="L1234" t="s">
        <v>49147</v>
      </c>
      <c r="M1234" t="s">
        <v>47353</v>
      </c>
    </row>
    <row r="1235" spans="1:13" x14ac:dyDescent="0.2">
      <c r="A1235">
        <v>1262</v>
      </c>
      <c r="B1235" t="s">
        <v>49145</v>
      </c>
      <c r="C1235" t="s">
        <v>47037</v>
      </c>
      <c r="D1235" t="s">
        <v>47039</v>
      </c>
      <c r="E1235">
        <v>71</v>
      </c>
      <c r="F1235">
        <v>8</v>
      </c>
      <c r="G1235">
        <v>8</v>
      </c>
      <c r="H1235">
        <v>1</v>
      </c>
      <c r="I1235">
        <v>0</v>
      </c>
      <c r="J1235" t="s">
        <v>49146</v>
      </c>
      <c r="K1235" s="146" t="s">
        <v>47040</v>
      </c>
      <c r="L1235" t="s">
        <v>49147</v>
      </c>
      <c r="M1235" t="s">
        <v>47356</v>
      </c>
    </row>
    <row r="1236" spans="1:13" x14ac:dyDescent="0.2">
      <c r="A1236">
        <v>1263</v>
      </c>
      <c r="B1236" t="s">
        <v>49150</v>
      </c>
      <c r="C1236" t="s">
        <v>47037</v>
      </c>
      <c r="D1236" t="s">
        <v>47468</v>
      </c>
      <c r="E1236">
        <v>352</v>
      </c>
      <c r="F1236">
        <v>8</v>
      </c>
      <c r="G1236">
        <v>8</v>
      </c>
      <c r="H1236">
        <v>1</v>
      </c>
      <c r="I1236">
        <v>0</v>
      </c>
      <c r="J1236" t="s">
        <v>49151</v>
      </c>
      <c r="K1236" s="146" t="s">
        <v>47040</v>
      </c>
      <c r="L1236" t="s">
        <v>49152</v>
      </c>
      <c r="M1236" t="e">
        <f>---------------------MAKKAELLEKAAELKLDVSEKNTIAEIEAAIAA--------AEKHSVREAT--------IAKAGKRSAKAIEEAEAKAEKEARKEAGDTTPQG-DAEAAVKKGPAPKVRPLIERRGKAYRQATEKVEKDKAYTLADAIKLATETNPSKFDASVEIHVRLGVDPRQADQNIRSTVVLPHGTGKTVRVAVFAADTDADKAKKAGADLAGDEAIVKLLDKGTLDFDVLIATPAYMPKLGKYARLLGPKGLMPNPKSGTVSTDVAKATEEAKAGKVEYRVDKQAAIHLSVGKISFGAEKLLENANTFFASLQAQKPSSIKGVYIKSVAVATTMGPGIKVDYQAK</f>
        <v>#NAME?</v>
      </c>
    </row>
    <row r="1237" spans="1:13" x14ac:dyDescent="0.2">
      <c r="A1237">
        <v>1264</v>
      </c>
      <c r="B1237" t="s">
        <v>49150</v>
      </c>
      <c r="C1237" t="s">
        <v>47037</v>
      </c>
      <c r="D1237" t="s">
        <v>47720</v>
      </c>
      <c r="E1237">
        <v>571</v>
      </c>
      <c r="F1237">
        <v>8</v>
      </c>
      <c r="G1237">
        <v>8</v>
      </c>
      <c r="H1237">
        <v>1</v>
      </c>
      <c r="I1237">
        <v>0</v>
      </c>
      <c r="J1237" t="s">
        <v>49153</v>
      </c>
      <c r="K1237" s="146" t="s">
        <v>47040</v>
      </c>
      <c r="L1237" t="s">
        <v>49152</v>
      </c>
      <c r="M1237" t="s">
        <v>49154</v>
      </c>
    </row>
    <row r="1238" spans="1:13" x14ac:dyDescent="0.2">
      <c r="A1238">
        <v>1265</v>
      </c>
      <c r="B1238" t="s">
        <v>49150</v>
      </c>
      <c r="C1238" t="s">
        <v>47037</v>
      </c>
      <c r="D1238" t="s">
        <v>47467</v>
      </c>
      <c r="E1238">
        <v>215</v>
      </c>
      <c r="F1238">
        <v>8</v>
      </c>
      <c r="G1238">
        <v>8</v>
      </c>
      <c r="H1238">
        <v>1</v>
      </c>
      <c r="I1238">
        <v>0</v>
      </c>
      <c r="J1238" t="s">
        <v>49155</v>
      </c>
      <c r="K1238" s="146" t="s">
        <v>47040</v>
      </c>
      <c r="L1238" t="s">
        <v>49152</v>
      </c>
      <c r="M1238" t="e">
        <f>---------------------MARKAELLEQAAKLKLDVSAKNTIAEIEAAINAA---NASVAANDSTKDSGVVAEREAVVAKSGKRSAKALEEAEAKAEKEARKQAGDTTPQG-DVDAAIKKGPAPKVRPLIERRGKAYRKAAEKVEADKIYNLHDALMLAVETNPAKFDASVEVHVRLGVDPRQADQNIRATVVLPHGTGKTVRVAVFASEADAAKAKEAGADVAGEEAIVKLLDKGALDFDVLIATPAYMPKLGKYARQLGPKGLMPNPKSGTVAADVVKAVSEAKAGKVEYRVDKQAIIHLGIGKVSFGVDKLEENAKTFFASLQSQKPSSLKGSYVKSTAIATTMGPGIATENQVN</f>
        <v>#NAME?</v>
      </c>
    </row>
    <row r="1239" spans="1:13" x14ac:dyDescent="0.2">
      <c r="A1239">
        <v>1266</v>
      </c>
      <c r="B1239" t="s">
        <v>49150</v>
      </c>
      <c r="C1239" t="s">
        <v>47037</v>
      </c>
      <c r="D1239" t="s">
        <v>47721</v>
      </c>
      <c r="E1239">
        <v>442</v>
      </c>
      <c r="F1239">
        <v>8</v>
      </c>
      <c r="G1239">
        <v>8</v>
      </c>
      <c r="H1239">
        <v>1</v>
      </c>
      <c r="I1239">
        <v>0</v>
      </c>
      <c r="J1239" t="s">
        <v>49151</v>
      </c>
      <c r="K1239" s="146" t="s">
        <v>47040</v>
      </c>
      <c r="L1239" t="s">
        <v>49152</v>
      </c>
      <c r="M1239" t="e">
        <f>------------------------------------------------------------------------------------------------------------------------------------------------------------------------------------------------------------------------------------------------------------MPKLGKYARLLGPRGLMPNPKSGTVAADVKKATTEAKAGKVEYRVDKQSIVHLSVGKVSFGPQKIEENIDAFFNSLLSQKPSSIKGTFIKSINFSTTMGPSILVENIKN</f>
        <v>#NAME?</v>
      </c>
    </row>
    <row r="1240" spans="1:13" x14ac:dyDescent="0.2">
      <c r="A1240">
        <v>1267</v>
      </c>
      <c r="B1240" t="s">
        <v>49150</v>
      </c>
      <c r="C1240" t="s">
        <v>47037</v>
      </c>
      <c r="D1240" t="s">
        <v>47465</v>
      </c>
      <c r="E1240">
        <v>528</v>
      </c>
      <c r="F1240">
        <v>8</v>
      </c>
      <c r="G1240">
        <v>8</v>
      </c>
      <c r="H1240">
        <v>1</v>
      </c>
      <c r="I1240">
        <v>0</v>
      </c>
      <c r="J1240" t="s">
        <v>49151</v>
      </c>
      <c r="K1240" s="146" t="s">
        <v>47040</v>
      </c>
      <c r="L1240" t="s">
        <v>49152</v>
      </c>
      <c r="M1240" t="e">
        <f>-----------------MSEEQIKSTEELNQTPVETVEAEEK--------------------------------------FAKSGKKSKKHIEEVKAEEERKARAEEHKQ-----EALEEKPKGAKPVTRSILERRGKKYQAAYKNIDKTKAYSLTDAIKLAVETNPAKFDATVEIHARLGVDPRQADQNIRTTIVLPNGNGKTVRVAVFAPEDECKKAKAAGADIAEDAEFIKQLEKGIINFDVLISTPAYMPKLGKFARLLGPKGLMPNPKAGTVTLDIEKAVKESKAGKVEYRVDKQAIVHIGVGKTNFTLDQLNENATVFMDSLKSMKPASIKGQYIKSIFISTTMGPSIAVENIYN</f>
        <v>#NAME?</v>
      </c>
    </row>
    <row r="1241" spans="1:13" x14ac:dyDescent="0.2">
      <c r="A1241">
        <v>1268</v>
      </c>
      <c r="B1241" t="s">
        <v>49150</v>
      </c>
      <c r="C1241" t="s">
        <v>47037</v>
      </c>
      <c r="D1241" t="s">
        <v>47466</v>
      </c>
      <c r="E1241">
        <v>367</v>
      </c>
      <c r="F1241">
        <v>8</v>
      </c>
      <c r="G1241">
        <v>8</v>
      </c>
      <c r="H1241">
        <v>1</v>
      </c>
      <c r="I1241">
        <v>0</v>
      </c>
      <c r="J1241" t="s">
        <v>49155</v>
      </c>
      <c r="K1241" s="146" t="s">
        <v>47040</v>
      </c>
      <c r="L1241" t="s">
        <v>49152</v>
      </c>
      <c r="M1241" t="s">
        <v>49156</v>
      </c>
    </row>
    <row r="1242" spans="1:13" x14ac:dyDescent="0.2">
      <c r="A1242">
        <v>1269</v>
      </c>
      <c r="B1242" t="s">
        <v>49150</v>
      </c>
      <c r="C1242" t="s">
        <v>47037</v>
      </c>
      <c r="D1242" t="s">
        <v>47833</v>
      </c>
      <c r="E1242">
        <v>81</v>
      </c>
      <c r="F1242">
        <v>8</v>
      </c>
      <c r="G1242">
        <v>8</v>
      </c>
      <c r="H1242">
        <v>1</v>
      </c>
      <c r="I1242">
        <v>0</v>
      </c>
      <c r="J1242" t="s">
        <v>49155</v>
      </c>
      <c r="K1242" s="146" t="s">
        <v>47040</v>
      </c>
      <c r="L1242" t="s">
        <v>49152</v>
      </c>
      <c r="M1242" t="s">
        <v>49157</v>
      </c>
    </row>
    <row r="1243" spans="1:13" x14ac:dyDescent="0.2">
      <c r="A1243">
        <v>1270</v>
      </c>
      <c r="B1243" t="s">
        <v>49150</v>
      </c>
      <c r="C1243" t="s">
        <v>47037</v>
      </c>
      <c r="D1243" t="s">
        <v>47039</v>
      </c>
      <c r="E1243">
        <v>305</v>
      </c>
      <c r="F1243">
        <v>8</v>
      </c>
      <c r="G1243">
        <v>8</v>
      </c>
      <c r="H1243">
        <v>1</v>
      </c>
      <c r="I1243">
        <v>0</v>
      </c>
      <c r="J1243" t="s">
        <v>49155</v>
      </c>
      <c r="K1243" s="146" t="s">
        <v>47040</v>
      </c>
      <c r="L1243" t="s">
        <v>49152</v>
      </c>
      <c r="M1243" t="s">
        <v>49158</v>
      </c>
    </row>
    <row r="1244" spans="1:13" x14ac:dyDescent="0.2">
      <c r="A1244">
        <v>1271</v>
      </c>
      <c r="B1244" t="s">
        <v>49159</v>
      </c>
      <c r="C1244" t="s">
        <v>47037</v>
      </c>
      <c r="D1244" t="s">
        <v>47468</v>
      </c>
      <c r="E1244">
        <v>90</v>
      </c>
      <c r="F1244">
        <v>8</v>
      </c>
      <c r="G1244">
        <v>8</v>
      </c>
      <c r="H1244">
        <v>1</v>
      </c>
      <c r="I1244">
        <v>0</v>
      </c>
      <c r="J1244" t="s">
        <v>49160</v>
      </c>
      <c r="K1244" s="146" t="s">
        <v>47050</v>
      </c>
      <c r="L1244" t="s">
        <v>49161</v>
      </c>
      <c r="M1244" t="s">
        <v>49162</v>
      </c>
    </row>
    <row r="1245" spans="1:13" x14ac:dyDescent="0.2">
      <c r="A1245">
        <v>1272</v>
      </c>
      <c r="B1245" t="s">
        <v>49159</v>
      </c>
      <c r="C1245" t="s">
        <v>47037</v>
      </c>
      <c r="D1245" t="s">
        <v>47720</v>
      </c>
      <c r="E1245">
        <v>776</v>
      </c>
      <c r="F1245">
        <v>8</v>
      </c>
      <c r="G1245">
        <v>8</v>
      </c>
      <c r="H1245">
        <v>1</v>
      </c>
      <c r="I1245">
        <v>0</v>
      </c>
      <c r="J1245" t="s">
        <v>49160</v>
      </c>
      <c r="K1245" s="146" t="s">
        <v>47050</v>
      </c>
      <c r="L1245" t="s">
        <v>49161</v>
      </c>
      <c r="M1245" t="s">
        <v>49163</v>
      </c>
    </row>
    <row r="1246" spans="1:13" x14ac:dyDescent="0.2">
      <c r="A1246">
        <v>1273</v>
      </c>
      <c r="B1246" t="s">
        <v>49159</v>
      </c>
      <c r="C1246" t="s">
        <v>47037</v>
      </c>
      <c r="D1246" t="s">
        <v>47467</v>
      </c>
      <c r="E1246">
        <v>19</v>
      </c>
      <c r="F1246">
        <v>8</v>
      </c>
      <c r="G1246">
        <v>8</v>
      </c>
      <c r="H1246">
        <v>1</v>
      </c>
      <c r="I1246">
        <v>0</v>
      </c>
      <c r="J1246" t="s">
        <v>49160</v>
      </c>
      <c r="K1246" s="146" t="s">
        <v>47050</v>
      </c>
      <c r="L1246" t="s">
        <v>49161</v>
      </c>
      <c r="M1246" t="s">
        <v>49164</v>
      </c>
    </row>
    <row r="1247" spans="1:13" x14ac:dyDescent="0.2">
      <c r="A1247">
        <v>1274</v>
      </c>
      <c r="B1247" t="s">
        <v>49159</v>
      </c>
      <c r="C1247" t="s">
        <v>47037</v>
      </c>
      <c r="D1247" t="s">
        <v>47721</v>
      </c>
      <c r="E1247">
        <v>155</v>
      </c>
      <c r="F1247">
        <v>8</v>
      </c>
      <c r="G1247">
        <v>8</v>
      </c>
      <c r="H1247">
        <v>1</v>
      </c>
      <c r="I1247">
        <v>0</v>
      </c>
      <c r="J1247" t="s">
        <v>49165</v>
      </c>
      <c r="K1247" s="146" t="s">
        <v>47050</v>
      </c>
      <c r="L1247" t="s">
        <v>49161</v>
      </c>
      <c r="M1247" t="s">
        <v>49166</v>
      </c>
    </row>
    <row r="1248" spans="1:13" x14ac:dyDescent="0.2">
      <c r="A1248">
        <v>1275</v>
      </c>
      <c r="B1248" t="s">
        <v>49159</v>
      </c>
      <c r="C1248" t="s">
        <v>47037</v>
      </c>
      <c r="D1248" t="s">
        <v>47465</v>
      </c>
      <c r="E1248">
        <v>482</v>
      </c>
      <c r="F1248">
        <v>8</v>
      </c>
      <c r="G1248">
        <v>8</v>
      </c>
      <c r="H1248">
        <v>1</v>
      </c>
      <c r="I1248">
        <v>0</v>
      </c>
      <c r="J1248" t="s">
        <v>49160</v>
      </c>
      <c r="K1248" s="146" t="s">
        <v>47050</v>
      </c>
      <c r="L1248" t="s">
        <v>49161</v>
      </c>
      <c r="M1248" t="s">
        <v>49167</v>
      </c>
    </row>
    <row r="1249" spans="1:13" x14ac:dyDescent="0.2">
      <c r="A1249">
        <v>1276</v>
      </c>
      <c r="B1249" t="s">
        <v>49159</v>
      </c>
      <c r="C1249" t="s">
        <v>47037</v>
      </c>
      <c r="D1249" t="s">
        <v>47466</v>
      </c>
      <c r="E1249">
        <v>533</v>
      </c>
      <c r="F1249">
        <v>8</v>
      </c>
      <c r="G1249">
        <v>8</v>
      </c>
      <c r="H1249">
        <v>1</v>
      </c>
      <c r="I1249">
        <v>0</v>
      </c>
      <c r="J1249" t="s">
        <v>49160</v>
      </c>
      <c r="K1249" s="146" t="s">
        <v>47050</v>
      </c>
      <c r="L1249" t="s">
        <v>49161</v>
      </c>
      <c r="M1249" t="s">
        <v>49168</v>
      </c>
    </row>
    <row r="1250" spans="1:13" x14ac:dyDescent="0.2">
      <c r="A1250">
        <v>1277</v>
      </c>
      <c r="B1250" t="s">
        <v>49159</v>
      </c>
      <c r="C1250" t="s">
        <v>47037</v>
      </c>
      <c r="D1250" t="s">
        <v>47833</v>
      </c>
      <c r="E1250">
        <v>475</v>
      </c>
      <c r="F1250">
        <v>8</v>
      </c>
      <c r="G1250">
        <v>8</v>
      </c>
      <c r="H1250">
        <v>1</v>
      </c>
      <c r="I1250">
        <v>0</v>
      </c>
      <c r="J1250" t="s">
        <v>49160</v>
      </c>
      <c r="K1250" s="146" t="s">
        <v>47050</v>
      </c>
      <c r="L1250" t="s">
        <v>49161</v>
      </c>
      <c r="M1250" t="s">
        <v>49169</v>
      </c>
    </row>
    <row r="1251" spans="1:13" x14ac:dyDescent="0.2">
      <c r="A1251">
        <v>1278</v>
      </c>
      <c r="B1251" t="s">
        <v>49159</v>
      </c>
      <c r="C1251" t="s">
        <v>47037</v>
      </c>
      <c r="D1251" t="s">
        <v>47039</v>
      </c>
      <c r="E1251">
        <v>53</v>
      </c>
      <c r="F1251">
        <v>8</v>
      </c>
      <c r="G1251">
        <v>8</v>
      </c>
      <c r="H1251">
        <v>1</v>
      </c>
      <c r="I1251">
        <v>0</v>
      </c>
      <c r="J1251" t="s">
        <v>49160</v>
      </c>
      <c r="K1251" s="146" t="s">
        <v>47050</v>
      </c>
      <c r="L1251" t="s">
        <v>49161</v>
      </c>
      <c r="M1251" t="s">
        <v>49170</v>
      </c>
    </row>
    <row r="1252" spans="1:13" x14ac:dyDescent="0.2">
      <c r="A1252">
        <v>1279</v>
      </c>
      <c r="B1252" t="s">
        <v>49171</v>
      </c>
      <c r="C1252" t="s">
        <v>47037</v>
      </c>
      <c r="D1252" t="s">
        <v>47468</v>
      </c>
      <c r="E1252">
        <v>487</v>
      </c>
      <c r="F1252">
        <v>8</v>
      </c>
      <c r="G1252">
        <v>8</v>
      </c>
      <c r="H1252">
        <v>1</v>
      </c>
      <c r="I1252">
        <v>0</v>
      </c>
      <c r="J1252" t="s">
        <v>49172</v>
      </c>
      <c r="K1252" s="146" t="s">
        <v>47040</v>
      </c>
      <c r="L1252" t="s">
        <v>49173</v>
      </c>
      <c r="M1252" t="s">
        <v>49174</v>
      </c>
    </row>
    <row r="1253" spans="1:13" x14ac:dyDescent="0.2">
      <c r="A1253">
        <v>1280</v>
      </c>
      <c r="B1253" t="s">
        <v>49171</v>
      </c>
      <c r="C1253" t="s">
        <v>47037</v>
      </c>
      <c r="D1253" t="s">
        <v>47720</v>
      </c>
      <c r="E1253">
        <v>21</v>
      </c>
      <c r="F1253">
        <v>8</v>
      </c>
      <c r="G1253">
        <v>8</v>
      </c>
      <c r="H1253">
        <v>1</v>
      </c>
      <c r="I1253">
        <v>0</v>
      </c>
      <c r="J1253" t="s">
        <v>49172</v>
      </c>
      <c r="K1253" s="146" t="s">
        <v>47040</v>
      </c>
      <c r="L1253" t="s">
        <v>49173</v>
      </c>
      <c r="M1253" t="s">
        <v>49175</v>
      </c>
    </row>
    <row r="1254" spans="1:13" x14ac:dyDescent="0.2">
      <c r="A1254">
        <v>1281</v>
      </c>
      <c r="B1254" t="s">
        <v>49171</v>
      </c>
      <c r="C1254" t="s">
        <v>47037</v>
      </c>
      <c r="D1254" t="s">
        <v>47467</v>
      </c>
      <c r="E1254">
        <v>606</v>
      </c>
      <c r="F1254">
        <v>8</v>
      </c>
      <c r="G1254">
        <v>8</v>
      </c>
      <c r="H1254">
        <v>1</v>
      </c>
      <c r="I1254">
        <v>0</v>
      </c>
      <c r="J1254" t="s">
        <v>49172</v>
      </c>
      <c r="K1254" s="146" t="s">
        <v>47040</v>
      </c>
      <c r="L1254" t="s">
        <v>49173</v>
      </c>
      <c r="M1254" t="s">
        <v>49176</v>
      </c>
    </row>
    <row r="1255" spans="1:13" x14ac:dyDescent="0.2">
      <c r="A1255">
        <v>1282</v>
      </c>
      <c r="B1255" t="s">
        <v>49171</v>
      </c>
      <c r="C1255" t="s">
        <v>47037</v>
      </c>
      <c r="D1255" t="s">
        <v>47721</v>
      </c>
      <c r="E1255">
        <v>422</v>
      </c>
      <c r="F1255">
        <v>8</v>
      </c>
      <c r="G1255">
        <v>8</v>
      </c>
      <c r="H1255">
        <v>1</v>
      </c>
      <c r="I1255">
        <v>0</v>
      </c>
      <c r="J1255" t="s">
        <v>49177</v>
      </c>
      <c r="K1255" s="146" t="s">
        <v>47040</v>
      </c>
      <c r="L1255" t="s">
        <v>49173</v>
      </c>
      <c r="M1255" t="s">
        <v>49178</v>
      </c>
    </row>
    <row r="1256" spans="1:13" x14ac:dyDescent="0.2">
      <c r="A1256">
        <v>1283</v>
      </c>
      <c r="B1256" t="s">
        <v>49171</v>
      </c>
      <c r="C1256" t="s">
        <v>47037</v>
      </c>
      <c r="D1256" t="s">
        <v>47465</v>
      </c>
      <c r="E1256">
        <v>294</v>
      </c>
      <c r="F1256">
        <v>8</v>
      </c>
      <c r="G1256">
        <v>8</v>
      </c>
      <c r="H1256">
        <v>1</v>
      </c>
      <c r="I1256">
        <v>0</v>
      </c>
      <c r="J1256" t="s">
        <v>49177</v>
      </c>
      <c r="K1256" s="146" t="s">
        <v>47040</v>
      </c>
      <c r="L1256" t="s">
        <v>49173</v>
      </c>
      <c r="M1256" t="s">
        <v>49179</v>
      </c>
    </row>
    <row r="1257" spans="1:13" x14ac:dyDescent="0.2">
      <c r="A1257">
        <v>1284</v>
      </c>
      <c r="B1257" t="s">
        <v>49171</v>
      </c>
      <c r="C1257" t="s">
        <v>47037</v>
      </c>
      <c r="D1257" t="s">
        <v>47466</v>
      </c>
      <c r="E1257">
        <v>170</v>
      </c>
      <c r="F1257">
        <v>8</v>
      </c>
      <c r="G1257">
        <v>8</v>
      </c>
      <c r="H1257">
        <v>1</v>
      </c>
      <c r="I1257">
        <v>0</v>
      </c>
      <c r="J1257" t="s">
        <v>49180</v>
      </c>
      <c r="K1257" s="146" t="s">
        <v>47040</v>
      </c>
      <c r="L1257" t="s">
        <v>49173</v>
      </c>
      <c r="M1257" t="s">
        <v>49181</v>
      </c>
    </row>
    <row r="1258" spans="1:13" x14ac:dyDescent="0.2">
      <c r="A1258">
        <v>1285</v>
      </c>
      <c r="B1258" t="s">
        <v>49171</v>
      </c>
      <c r="C1258" t="s">
        <v>47037</v>
      </c>
      <c r="D1258" t="s">
        <v>47833</v>
      </c>
      <c r="E1258">
        <v>118</v>
      </c>
      <c r="F1258">
        <v>8</v>
      </c>
      <c r="G1258">
        <v>8</v>
      </c>
      <c r="H1258">
        <v>1</v>
      </c>
      <c r="I1258">
        <v>0</v>
      </c>
      <c r="J1258" t="s">
        <v>49172</v>
      </c>
      <c r="K1258" s="146" t="s">
        <v>47040</v>
      </c>
      <c r="L1258" t="s">
        <v>49173</v>
      </c>
      <c r="M1258" t="s">
        <v>49182</v>
      </c>
    </row>
    <row r="1259" spans="1:13" x14ac:dyDescent="0.2">
      <c r="A1259">
        <v>1286</v>
      </c>
      <c r="B1259" t="s">
        <v>49171</v>
      </c>
      <c r="C1259" t="s">
        <v>47037</v>
      </c>
      <c r="D1259" t="s">
        <v>47039</v>
      </c>
      <c r="E1259">
        <v>415</v>
      </c>
      <c r="F1259">
        <v>8</v>
      </c>
      <c r="G1259">
        <v>8</v>
      </c>
      <c r="H1259">
        <v>1</v>
      </c>
      <c r="I1259">
        <v>0</v>
      </c>
      <c r="J1259" t="s">
        <v>49180</v>
      </c>
      <c r="K1259" s="146" t="s">
        <v>47040</v>
      </c>
      <c r="L1259" t="s">
        <v>49173</v>
      </c>
      <c r="M1259" t="s">
        <v>49183</v>
      </c>
    </row>
    <row r="1260" spans="1:13" x14ac:dyDescent="0.2">
      <c r="A1260">
        <v>1287</v>
      </c>
      <c r="B1260" t="s">
        <v>49184</v>
      </c>
      <c r="C1260" t="s">
        <v>47037</v>
      </c>
      <c r="D1260" t="s">
        <v>47468</v>
      </c>
      <c r="E1260">
        <v>451</v>
      </c>
      <c r="F1260">
        <v>7</v>
      </c>
      <c r="G1260">
        <v>8</v>
      </c>
      <c r="H1260">
        <v>2</v>
      </c>
      <c r="I1260">
        <v>0</v>
      </c>
      <c r="J1260" t="s">
        <v>49185</v>
      </c>
      <c r="K1260" s="146" t="s">
        <v>47047</v>
      </c>
      <c r="L1260" t="s">
        <v>3114</v>
      </c>
      <c r="M1260" t="s">
        <v>47168</v>
      </c>
    </row>
    <row r="1261" spans="1:13" x14ac:dyDescent="0.2">
      <c r="A1261">
        <v>1288</v>
      </c>
      <c r="B1261" t="s">
        <v>49184</v>
      </c>
      <c r="C1261" t="s">
        <v>47037</v>
      </c>
      <c r="D1261" t="s">
        <v>47720</v>
      </c>
      <c r="E1261">
        <v>55</v>
      </c>
      <c r="F1261">
        <v>7</v>
      </c>
      <c r="G1261">
        <v>8</v>
      </c>
      <c r="H1261">
        <v>2</v>
      </c>
      <c r="I1261">
        <v>0</v>
      </c>
      <c r="J1261" t="s">
        <v>49185</v>
      </c>
      <c r="K1261" s="146" t="s">
        <v>47047</v>
      </c>
      <c r="L1261" t="s">
        <v>3114</v>
      </c>
      <c r="M1261" t="s">
        <v>47171</v>
      </c>
    </row>
    <row r="1262" spans="1:13" x14ac:dyDescent="0.2">
      <c r="A1262">
        <v>1289</v>
      </c>
      <c r="B1262" t="s">
        <v>49184</v>
      </c>
      <c r="C1262" t="s">
        <v>47037</v>
      </c>
      <c r="D1262" t="s">
        <v>47467</v>
      </c>
      <c r="E1262">
        <v>878</v>
      </c>
      <c r="F1262">
        <v>7</v>
      </c>
      <c r="G1262">
        <v>8</v>
      </c>
      <c r="H1262">
        <v>2</v>
      </c>
      <c r="I1262">
        <v>0</v>
      </c>
      <c r="J1262" t="s">
        <v>49186</v>
      </c>
      <c r="K1262" s="146" t="s">
        <v>47047</v>
      </c>
      <c r="L1262" t="s">
        <v>49187</v>
      </c>
      <c r="M1262" t="s">
        <v>47167</v>
      </c>
    </row>
    <row r="1263" spans="1:13" x14ac:dyDescent="0.2">
      <c r="A1263">
        <v>1290</v>
      </c>
      <c r="B1263" t="s">
        <v>49184</v>
      </c>
      <c r="C1263" t="s">
        <v>47037</v>
      </c>
      <c r="D1263" t="s">
        <v>47466</v>
      </c>
      <c r="E1263">
        <v>139</v>
      </c>
      <c r="F1263">
        <v>7</v>
      </c>
      <c r="G1263">
        <v>8</v>
      </c>
      <c r="H1263">
        <v>2</v>
      </c>
      <c r="I1263">
        <v>0</v>
      </c>
      <c r="J1263" t="s">
        <v>49185</v>
      </c>
      <c r="K1263" s="146" t="s">
        <v>47047</v>
      </c>
      <c r="L1263" t="s">
        <v>3114</v>
      </c>
      <c r="M1263" t="s">
        <v>47165</v>
      </c>
    </row>
    <row r="1264" spans="1:13" x14ac:dyDescent="0.2">
      <c r="A1264">
        <v>1291</v>
      </c>
      <c r="B1264" t="s">
        <v>49184</v>
      </c>
      <c r="C1264" t="s">
        <v>47037</v>
      </c>
      <c r="D1264" t="s">
        <v>47833</v>
      </c>
      <c r="E1264">
        <v>294</v>
      </c>
      <c r="F1264">
        <v>7</v>
      </c>
      <c r="G1264">
        <v>8</v>
      </c>
      <c r="H1264">
        <v>2</v>
      </c>
      <c r="I1264">
        <v>0</v>
      </c>
      <c r="J1264" t="s">
        <v>49185</v>
      </c>
      <c r="K1264" s="146" t="s">
        <v>47047</v>
      </c>
      <c r="L1264" t="s">
        <v>3114</v>
      </c>
      <c r="M1264" t="s">
        <v>47170</v>
      </c>
    </row>
    <row r="1265" spans="1:13" x14ac:dyDescent="0.2">
      <c r="A1265">
        <v>1292</v>
      </c>
      <c r="B1265" t="s">
        <v>49184</v>
      </c>
      <c r="C1265" t="s">
        <v>47037</v>
      </c>
      <c r="D1265" t="s">
        <v>47469</v>
      </c>
      <c r="E1265">
        <v>551</v>
      </c>
      <c r="F1265">
        <v>7</v>
      </c>
      <c r="G1265">
        <v>8</v>
      </c>
      <c r="H1265">
        <v>2</v>
      </c>
      <c r="I1265">
        <v>0</v>
      </c>
      <c r="J1265" t="s">
        <v>49185</v>
      </c>
      <c r="K1265" s="146" t="s">
        <v>47047</v>
      </c>
      <c r="L1265" t="s">
        <v>3114</v>
      </c>
      <c r="M1265" t="e">
        <f>-GL-------------------------------------------------PCSLR----------------------------------------------------------SQANHDASLEEIIEKTREVVEYAKFTGALVEAEERYFFGDSNLHKEEIDYEEVKKWNTKPEEAKSFVDATGIDTMAVQVGNLHGLYPVPKILDLDLLRQIRAAIDCQISLHGGSGTPLHYFEDASKIGVSKININSDLRYAFRTTLEKVLRENPDEYAVFKLMPEVYDAVQKVVEEKIGAFGSAGKATL</f>
        <v>#NAME?</v>
      </c>
    </row>
    <row r="1266" spans="1:13" x14ac:dyDescent="0.2">
      <c r="A1266">
        <v>1293</v>
      </c>
      <c r="B1266" t="s">
        <v>49184</v>
      </c>
      <c r="C1266" t="s">
        <v>47037</v>
      </c>
      <c r="D1266" t="s">
        <v>47469</v>
      </c>
      <c r="E1266">
        <v>532</v>
      </c>
      <c r="F1266">
        <v>7</v>
      </c>
      <c r="G1266">
        <v>8</v>
      </c>
      <c r="H1266">
        <v>2</v>
      </c>
      <c r="I1266">
        <v>0</v>
      </c>
      <c r="J1266" t="s">
        <v>49186</v>
      </c>
      <c r="K1266" s="146" t="s">
        <v>47047</v>
      </c>
      <c r="L1266" t="s">
        <v>49187</v>
      </c>
      <c r="M1266" t="s">
        <v>47166</v>
      </c>
    </row>
    <row r="1267" spans="1:13" x14ac:dyDescent="0.2">
      <c r="A1267">
        <v>1294</v>
      </c>
      <c r="B1267" t="s">
        <v>49184</v>
      </c>
      <c r="C1267" t="s">
        <v>47037</v>
      </c>
      <c r="D1267" t="s">
        <v>47039</v>
      </c>
      <c r="E1267">
        <v>447</v>
      </c>
      <c r="F1267">
        <v>7</v>
      </c>
      <c r="G1267">
        <v>8</v>
      </c>
      <c r="H1267">
        <v>2</v>
      </c>
      <c r="I1267">
        <v>0</v>
      </c>
      <c r="J1267" t="s">
        <v>49185</v>
      </c>
      <c r="K1267" s="146" t="s">
        <v>47047</v>
      </c>
      <c r="L1267" t="s">
        <v>3114</v>
      </c>
      <c r="M1267" t="s">
        <v>47169</v>
      </c>
    </row>
    <row r="1268" spans="1:13" x14ac:dyDescent="0.2">
      <c r="A1268">
        <v>1295</v>
      </c>
      <c r="B1268" t="s">
        <v>49188</v>
      </c>
      <c r="C1268" t="s">
        <v>47037</v>
      </c>
      <c r="D1268" t="s">
        <v>47468</v>
      </c>
      <c r="E1268">
        <v>53</v>
      </c>
      <c r="F1268">
        <v>8</v>
      </c>
      <c r="G1268">
        <v>8</v>
      </c>
      <c r="H1268">
        <v>1</v>
      </c>
      <c r="I1268">
        <v>0</v>
      </c>
      <c r="J1268" t="s">
        <v>49189</v>
      </c>
      <c r="K1268" s="146" t="s">
        <v>48304</v>
      </c>
      <c r="L1268" t="s">
        <v>49190</v>
      </c>
      <c r="M1268" t="s">
        <v>47295</v>
      </c>
    </row>
    <row r="1269" spans="1:13" x14ac:dyDescent="0.2">
      <c r="A1269">
        <v>1296</v>
      </c>
      <c r="B1269" t="s">
        <v>49188</v>
      </c>
      <c r="C1269" t="s">
        <v>47037</v>
      </c>
      <c r="D1269" t="s">
        <v>47720</v>
      </c>
      <c r="E1269">
        <v>635</v>
      </c>
      <c r="F1269">
        <v>8</v>
      </c>
      <c r="G1269">
        <v>8</v>
      </c>
      <c r="H1269">
        <v>1</v>
      </c>
      <c r="I1269">
        <v>0</v>
      </c>
      <c r="J1269" t="s">
        <v>49191</v>
      </c>
      <c r="K1269" s="146" t="s">
        <v>48304</v>
      </c>
      <c r="L1269" t="s">
        <v>49190</v>
      </c>
      <c r="M1269" t="s">
        <v>47296</v>
      </c>
    </row>
    <row r="1270" spans="1:13" x14ac:dyDescent="0.2">
      <c r="A1270">
        <v>1297</v>
      </c>
      <c r="B1270" t="s">
        <v>49188</v>
      </c>
      <c r="C1270" t="s">
        <v>47037</v>
      </c>
      <c r="D1270" t="s">
        <v>47467</v>
      </c>
      <c r="E1270">
        <v>206</v>
      </c>
      <c r="F1270">
        <v>8</v>
      </c>
      <c r="G1270">
        <v>8</v>
      </c>
      <c r="H1270">
        <v>1</v>
      </c>
      <c r="I1270">
        <v>0</v>
      </c>
      <c r="J1270" t="s">
        <v>49192</v>
      </c>
      <c r="K1270" s="146" t="s">
        <v>48304</v>
      </c>
      <c r="L1270" t="s">
        <v>49190</v>
      </c>
      <c r="M1270" t="e">
        <f>------MKFQKGLGDFFALDIGTNAVRVLQLSAAGQNSWNLVAHGYVPVDRKVTASDSPEARRQLGEVIMTAVGQSGIKTKNVAIGLPSGKTFTTVVDIPTMSDAELKATMKYQIDQYVPMGTDDAKVDWALLGSSLRAQNQEEVLITSVSKDYSEERLELVES-LGLNVVAEEPDPLAMVRALVPANSANTALMLVDMGELSTDIAITYGDTPRLIRTIPTGLNSLVKATVQNLSVQEDQARQFILKFGLAKDRLEGQVFRAIEMTLDSFASELSKSIKFFQTRYPNVNVSQILLSGFGSTIPQLDAYFSDKTNTSASPANPWQNIQMSQSEQQDLAATAAEYATAIGLAKRRNLS</f>
        <v>#NAME?</v>
      </c>
    </row>
    <row r="1271" spans="1:13" x14ac:dyDescent="0.2">
      <c r="A1271">
        <v>1298</v>
      </c>
      <c r="B1271" t="s">
        <v>49188</v>
      </c>
      <c r="C1271" t="s">
        <v>47037</v>
      </c>
      <c r="D1271" t="s">
        <v>47465</v>
      </c>
      <c r="E1271">
        <v>21</v>
      </c>
      <c r="F1271">
        <v>8</v>
      </c>
      <c r="G1271">
        <v>8</v>
      </c>
      <c r="H1271">
        <v>1</v>
      </c>
      <c r="I1271">
        <v>0</v>
      </c>
      <c r="J1271" t="s">
        <v>49192</v>
      </c>
      <c r="K1271" s="146" t="s">
        <v>48304</v>
      </c>
      <c r="L1271" t="s">
        <v>49190</v>
      </c>
      <c r="M1271" t="s">
        <v>49193</v>
      </c>
    </row>
    <row r="1272" spans="1:13" x14ac:dyDescent="0.2">
      <c r="A1272">
        <v>1299</v>
      </c>
      <c r="B1272" t="s">
        <v>49188</v>
      </c>
      <c r="C1272" t="s">
        <v>47037</v>
      </c>
      <c r="D1272" t="s">
        <v>47466</v>
      </c>
      <c r="E1272">
        <v>384</v>
      </c>
      <c r="F1272">
        <v>8</v>
      </c>
      <c r="G1272">
        <v>8</v>
      </c>
      <c r="H1272">
        <v>1</v>
      </c>
      <c r="I1272">
        <v>0</v>
      </c>
      <c r="J1272" t="s">
        <v>49189</v>
      </c>
      <c r="K1272" s="146" t="s">
        <v>48304</v>
      </c>
      <c r="L1272" t="s">
        <v>49190</v>
      </c>
      <c r="M1272" t="e">
        <f>------MKLAKGLGEFFGLDIDTNAVRVVQLSRTGAG-WSLSHYGYTPVDSKITSGDSPESKRRLGEAIMTAVGQAGIKTSNVAVGLPSNKTFSTIIDVPKVPEQELKAMMKYQIDQYIPMSLDEAEVDWALLGDSLHAQNQYEILLTSTAKSYAEERLELVEN-LGFNVIAEEPNAIAMVRSLSATDSQD-ARLIINMGENSTDLAVVYNGAPRLIRMIPTGLSSLVRSAVQNLSVQEDQARQFILKFGLAPDKLDGQVLRAIDSTLDNFSSELVKSIKFFQTRYPSVAVSGILLSGFGSAIPQLDGYVMNKTGVQSIAADPWQRVQVSQSDQQQLAPIASEFAIAVGLAQRSNIS</f>
        <v>#NAME?</v>
      </c>
    </row>
    <row r="1273" spans="1:13" x14ac:dyDescent="0.2">
      <c r="A1273">
        <v>1300</v>
      </c>
      <c r="B1273" t="s">
        <v>49188</v>
      </c>
      <c r="C1273" t="s">
        <v>47037</v>
      </c>
      <c r="D1273" t="s">
        <v>47833</v>
      </c>
      <c r="E1273">
        <v>491</v>
      </c>
      <c r="F1273">
        <v>8</v>
      </c>
      <c r="G1273">
        <v>8</v>
      </c>
      <c r="H1273">
        <v>1</v>
      </c>
      <c r="I1273">
        <v>0</v>
      </c>
      <c r="J1273" t="s">
        <v>49194</v>
      </c>
      <c r="K1273" s="146" t="s">
        <v>48304</v>
      </c>
      <c r="L1273" t="s">
        <v>49190</v>
      </c>
      <c r="M1273" t="e">
        <f>------MKLAKGLGDFFGLDIGTNAVRVVQLSRSGTG-WNLAHYGYTPVDAKLVGGDSPESKRRLGEAITTAVGQAGIKTSNVAVGLPSNKTFSTVIDVPKVPDQELKAMMKYQIDQYIPMSLDEAEVDWALLGDSLRETDKYEILLTSAAKAYAEERLELVEG-LGFNVIAEEPDPIAMVRALAPSDTQD-ARLILDMGESSTDLAVVYGGVPRLIRTIPTGLSSLVRAAVQNLSIQDDQARQFILKFGLAADRLDGQVLRAIDPTLDNFASELVKSVKFFQTRYPNISVPGILLSGFGSAIPQLDNYVTTKSGIQSAVADPWQKVQVSQADQQQLAPIASEFATAVGLAQRSNSS</f>
        <v>#NAME?</v>
      </c>
    </row>
    <row r="1274" spans="1:13" x14ac:dyDescent="0.2">
      <c r="A1274">
        <v>1301</v>
      </c>
      <c r="B1274" t="s">
        <v>49188</v>
      </c>
      <c r="C1274" t="s">
        <v>47037</v>
      </c>
      <c r="D1274" t="s">
        <v>47469</v>
      </c>
      <c r="E1274">
        <v>293</v>
      </c>
      <c r="F1274">
        <v>8</v>
      </c>
      <c r="G1274">
        <v>8</v>
      </c>
      <c r="H1274">
        <v>1</v>
      </c>
      <c r="I1274">
        <v>0</v>
      </c>
      <c r="J1274" t="s">
        <v>49195</v>
      </c>
      <c r="K1274" s="146" t="s">
        <v>48304</v>
      </c>
      <c r="L1274" t="s">
        <v>49190</v>
      </c>
      <c r="M1274" t="s">
        <v>47294</v>
      </c>
    </row>
    <row r="1275" spans="1:13" x14ac:dyDescent="0.2">
      <c r="A1275">
        <v>1302</v>
      </c>
      <c r="B1275" t="s">
        <v>49188</v>
      </c>
      <c r="C1275" t="s">
        <v>47037</v>
      </c>
      <c r="D1275" t="s">
        <v>47039</v>
      </c>
      <c r="E1275">
        <v>75</v>
      </c>
      <c r="F1275">
        <v>8</v>
      </c>
      <c r="G1275">
        <v>8</v>
      </c>
      <c r="H1275">
        <v>1</v>
      </c>
      <c r="I1275">
        <v>0</v>
      </c>
      <c r="J1275" t="s">
        <v>49189</v>
      </c>
      <c r="K1275" s="146" t="s">
        <v>48304</v>
      </c>
      <c r="L1275" t="s">
        <v>49190</v>
      </c>
      <c r="M1275" t="e">
        <f>------MKLAKGLGDFFGLDIDTNAVRVVQLSRAGTG-WSLSHYGYTPVDSKISSGDSPEARRRLGEAIMTAVGQAGIKTSNVAVGLPSNKTFSTVIDVPKVSEQELKAMMKYQVDQYIPMPLDEAEVDWVMLGDSLHAQNQYEILLTSTAKTYAEERLELVEG-LGFNVIAEEPNAIAMARSLLVSDSQD-ARLIINVGENSTDLAVVYNGAPRLIRMIPTGLSSLVRAAVQNLNVQEDQARQFILKFGLAPDKLDGQVLRAIDSTLDSFSSELVKSIKFFQTRYPNVAVSGILLSGFGSAIPQMDSYVMNKAGIQSITADPWQRVQVSQTDQQQLAPIASEFAIAVGLAQRSNMS</f>
        <v>#NAME?</v>
      </c>
    </row>
    <row r="1276" spans="1:13" x14ac:dyDescent="0.2">
      <c r="A1276">
        <v>1303</v>
      </c>
      <c r="B1276" t="s">
        <v>49196</v>
      </c>
      <c r="C1276" t="s">
        <v>47037</v>
      </c>
      <c r="D1276" t="s">
        <v>47468</v>
      </c>
      <c r="E1276">
        <v>544</v>
      </c>
      <c r="F1276">
        <v>7</v>
      </c>
      <c r="G1276">
        <v>8</v>
      </c>
      <c r="H1276">
        <v>2</v>
      </c>
      <c r="I1276">
        <v>0</v>
      </c>
      <c r="J1276" t="s">
        <v>49197</v>
      </c>
      <c r="K1276" s="146" t="s">
        <v>47225</v>
      </c>
      <c r="L1276" t="s">
        <v>49198</v>
      </c>
      <c r="M1276" t="s">
        <v>47238</v>
      </c>
    </row>
    <row r="1277" spans="1:13" x14ac:dyDescent="0.2">
      <c r="A1277">
        <v>1305</v>
      </c>
      <c r="B1277" t="s">
        <v>49196</v>
      </c>
      <c r="C1277" t="s">
        <v>47037</v>
      </c>
      <c r="D1277" t="s">
        <v>47467</v>
      </c>
      <c r="E1277">
        <v>470</v>
      </c>
      <c r="F1277">
        <v>7</v>
      </c>
      <c r="G1277">
        <v>8</v>
      </c>
      <c r="H1277">
        <v>2</v>
      </c>
      <c r="I1277">
        <v>0</v>
      </c>
      <c r="J1277" t="s">
        <v>49197</v>
      </c>
      <c r="K1277" s="146" t="s">
        <v>47225</v>
      </c>
      <c r="L1277" t="s">
        <v>49198</v>
      </c>
      <c r="M1277" t="e">
        <f>-MQFQLVTLAGIKLDEAVYEVILPTTEGVISVFPSHEALVTVAVPGVVTVRRRKEDRDDELEYFAISGGVVEINQERVRILVDEAEHGDDIIEAESQAALERALKLQEESSDQVELEKAHQLVDRHAVRLKVAELHRRRRRR</f>
        <v>#NAME?</v>
      </c>
    </row>
    <row r="1278" spans="1:13" x14ac:dyDescent="0.2">
      <c r="A1278">
        <v>1306</v>
      </c>
      <c r="B1278" t="s">
        <v>49196</v>
      </c>
      <c r="C1278" t="s">
        <v>47037</v>
      </c>
      <c r="D1278" t="s">
        <v>47467</v>
      </c>
      <c r="E1278">
        <v>642</v>
      </c>
      <c r="F1278">
        <v>7</v>
      </c>
      <c r="G1278">
        <v>8</v>
      </c>
      <c r="H1278">
        <v>2</v>
      </c>
      <c r="I1278">
        <v>0</v>
      </c>
      <c r="J1278" t="s">
        <v>49197</v>
      </c>
      <c r="K1278" s="146" t="s">
        <v>47225</v>
      </c>
      <c r="L1278" t="s">
        <v>49198</v>
      </c>
      <c r="M1278" t="e">
        <f>-MQFQLVTLAGVKLDEAVYEVILPTTEGVISVFPSHEALVTVAIPGVVTVRRRKEDGNDELEYFAISGGVVEINQERVRILVDEAEHGDDIIEAESQAALERALKLQEESSDQVELEKAHQLVDRHAVRLKVAELHRRRRRH</f>
        <v>#NAME?</v>
      </c>
    </row>
    <row r="1279" spans="1:13" x14ac:dyDescent="0.2">
      <c r="A1279">
        <v>1307</v>
      </c>
      <c r="B1279" t="s">
        <v>49196</v>
      </c>
      <c r="C1279" t="s">
        <v>47037</v>
      </c>
      <c r="D1279" t="s">
        <v>47721</v>
      </c>
      <c r="E1279">
        <v>190</v>
      </c>
      <c r="F1279">
        <v>7</v>
      </c>
      <c r="G1279">
        <v>8</v>
      </c>
      <c r="H1279">
        <v>2</v>
      </c>
      <c r="I1279">
        <v>0</v>
      </c>
      <c r="J1279" t="s">
        <v>49199</v>
      </c>
      <c r="K1279" s="146" t="s">
        <v>47225</v>
      </c>
      <c r="L1279" t="s">
        <v>49198</v>
      </c>
      <c r="M1279" t="s">
        <v>47537</v>
      </c>
    </row>
    <row r="1280" spans="1:13" x14ac:dyDescent="0.2">
      <c r="A1280">
        <v>1308</v>
      </c>
      <c r="B1280" t="s">
        <v>49196</v>
      </c>
      <c r="C1280" t="s">
        <v>47037</v>
      </c>
      <c r="D1280" t="s">
        <v>47466</v>
      </c>
      <c r="E1280">
        <v>330</v>
      </c>
      <c r="F1280">
        <v>7</v>
      </c>
      <c r="G1280">
        <v>8</v>
      </c>
      <c r="H1280">
        <v>2</v>
      </c>
      <c r="I1280">
        <v>0</v>
      </c>
      <c r="J1280" t="s">
        <v>49197</v>
      </c>
      <c r="K1280" s="146" t="s">
        <v>47225</v>
      </c>
      <c r="L1280" t="s">
        <v>49198</v>
      </c>
      <c r="M1280" t="e">
        <f>-MKLSLVTLVGTKVDEEVYSVSIPTTDGEISVFPSHEPLVTIARDGVITVRRHKEDSDNQLEYFAISGGVVKIDYSSVQILVDEADHGDDIIEAETQKALERAIKARDEAGDQVEREKAKQLIDRHMVRLKVADLHRRKRRR</f>
        <v>#NAME?</v>
      </c>
    </row>
    <row r="1281" spans="1:13" x14ac:dyDescent="0.2">
      <c r="A1281">
        <v>1309</v>
      </c>
      <c r="B1281" t="s">
        <v>49196</v>
      </c>
      <c r="C1281" t="s">
        <v>47037</v>
      </c>
      <c r="D1281" t="s">
        <v>47833</v>
      </c>
      <c r="E1281">
        <v>643</v>
      </c>
      <c r="F1281">
        <v>7</v>
      </c>
      <c r="G1281">
        <v>8</v>
      </c>
      <c r="H1281">
        <v>2</v>
      </c>
      <c r="I1281">
        <v>0</v>
      </c>
      <c r="J1281" t="s">
        <v>49197</v>
      </c>
      <c r="K1281" s="146" t="s">
        <v>47225</v>
      </c>
      <c r="L1281" t="s">
        <v>49198</v>
      </c>
      <c r="M1281" t="e">
        <f>-MKLSLVTLIGTKVDEEVYSVSIPTTDGEISVFPSHEPLVTIARDGVITVRRHKEDLDSQLEYFAISGGVVKIDYSSVQILVDEADHGDDIIEAETQAALERAIKARDEAGDQVEREKAKQLIDRHMVRLKVADLHRRKRRR</f>
        <v>#NAME?</v>
      </c>
    </row>
    <row r="1282" spans="1:13" x14ac:dyDescent="0.2">
      <c r="A1282">
        <v>1310</v>
      </c>
      <c r="B1282" t="s">
        <v>49196</v>
      </c>
      <c r="C1282" t="s">
        <v>47037</v>
      </c>
      <c r="D1282" t="s">
        <v>47039</v>
      </c>
      <c r="E1282">
        <v>273</v>
      </c>
      <c r="F1282">
        <v>7</v>
      </c>
      <c r="G1282">
        <v>8</v>
      </c>
      <c r="H1282">
        <v>2</v>
      </c>
      <c r="I1282">
        <v>0</v>
      </c>
      <c r="J1282" t="s">
        <v>49197</v>
      </c>
      <c r="K1282" s="146" t="s">
        <v>47225</v>
      </c>
      <c r="L1282" t="s">
        <v>49198</v>
      </c>
      <c r="M1282" t="e">
        <f>-MKLSLVTLVGTKVDEEVYSLSIPTIDGEISVFPSHEPLVTIARDGVITVRRHKEDLDSQLEYFAISGGVVKIDYSSVQILVDEADHGDDIIEAETQAALERAIKARDEAGDQVEREKAKQIIDRHMVRLKVADLHRRKRRR</f>
        <v>#NAME?</v>
      </c>
    </row>
    <row r="1283" spans="1:13" x14ac:dyDescent="0.2">
      <c r="A1283">
        <v>1304</v>
      </c>
      <c r="B1283" t="s">
        <v>49196</v>
      </c>
      <c r="C1283" t="s">
        <v>47037</v>
      </c>
      <c r="D1283" t="s">
        <v>47720</v>
      </c>
      <c r="E1283">
        <v>528</v>
      </c>
      <c r="F1283">
        <v>7</v>
      </c>
      <c r="G1283">
        <v>8</v>
      </c>
      <c r="H1283">
        <v>2</v>
      </c>
      <c r="I1283">
        <v>0</v>
      </c>
      <c r="M1283" t="s">
        <v>47239</v>
      </c>
    </row>
    <row r="1284" spans="1:13" x14ac:dyDescent="0.2">
      <c r="A1284">
        <v>1311</v>
      </c>
      <c r="B1284" t="s">
        <v>49200</v>
      </c>
      <c r="C1284" t="s">
        <v>47037</v>
      </c>
      <c r="D1284" t="s">
        <v>47468</v>
      </c>
      <c r="E1284">
        <v>491</v>
      </c>
      <c r="F1284">
        <v>8</v>
      </c>
      <c r="G1284">
        <v>8</v>
      </c>
      <c r="H1284">
        <v>1</v>
      </c>
      <c r="I1284">
        <v>0</v>
      </c>
      <c r="J1284" t="s">
        <v>49201</v>
      </c>
      <c r="K1284" s="146" t="s">
        <v>47050</v>
      </c>
      <c r="L1284" t="s">
        <v>49202</v>
      </c>
      <c r="M1284" t="s">
        <v>47097</v>
      </c>
    </row>
    <row r="1285" spans="1:13" x14ac:dyDescent="0.2">
      <c r="A1285">
        <v>1312</v>
      </c>
      <c r="B1285" t="s">
        <v>49200</v>
      </c>
      <c r="C1285" t="s">
        <v>47037</v>
      </c>
      <c r="D1285" t="s">
        <v>47720</v>
      </c>
      <c r="E1285">
        <v>25</v>
      </c>
      <c r="F1285">
        <v>8</v>
      </c>
      <c r="G1285">
        <v>8</v>
      </c>
      <c r="H1285">
        <v>1</v>
      </c>
      <c r="I1285">
        <v>0</v>
      </c>
      <c r="J1285" t="s">
        <v>49201</v>
      </c>
      <c r="K1285" s="146" t="s">
        <v>47050</v>
      </c>
      <c r="L1285" t="s">
        <v>49203</v>
      </c>
      <c r="M1285" t="s">
        <v>49204</v>
      </c>
    </row>
    <row r="1286" spans="1:13" x14ac:dyDescent="0.2">
      <c r="A1286">
        <v>1313</v>
      </c>
      <c r="B1286" t="s">
        <v>49200</v>
      </c>
      <c r="C1286" t="s">
        <v>47037</v>
      </c>
      <c r="D1286" t="s">
        <v>47467</v>
      </c>
      <c r="E1286">
        <v>608</v>
      </c>
      <c r="F1286">
        <v>8</v>
      </c>
      <c r="G1286">
        <v>8</v>
      </c>
      <c r="H1286">
        <v>1</v>
      </c>
      <c r="I1286">
        <v>0</v>
      </c>
      <c r="J1286" t="s">
        <v>49201</v>
      </c>
      <c r="K1286" s="146" t="s">
        <v>47050</v>
      </c>
      <c r="L1286" t="s">
        <v>49202</v>
      </c>
      <c r="M1286" t="s">
        <v>47493</v>
      </c>
    </row>
    <row r="1287" spans="1:13" x14ac:dyDescent="0.2">
      <c r="A1287">
        <v>1314</v>
      </c>
      <c r="B1287" t="s">
        <v>49200</v>
      </c>
      <c r="C1287" t="s">
        <v>47037</v>
      </c>
      <c r="D1287" t="s">
        <v>47721</v>
      </c>
      <c r="E1287">
        <v>420</v>
      </c>
      <c r="F1287">
        <v>8</v>
      </c>
      <c r="G1287">
        <v>8</v>
      </c>
      <c r="H1287">
        <v>1</v>
      </c>
      <c r="I1287">
        <v>0</v>
      </c>
      <c r="J1287" t="s">
        <v>49201</v>
      </c>
      <c r="K1287" s="146" t="s">
        <v>47050</v>
      </c>
      <c r="L1287" t="s">
        <v>49203</v>
      </c>
      <c r="M1287" t="s">
        <v>49205</v>
      </c>
    </row>
    <row r="1288" spans="1:13" x14ac:dyDescent="0.2">
      <c r="A1288">
        <v>1315</v>
      </c>
      <c r="B1288" t="s">
        <v>49200</v>
      </c>
      <c r="C1288" t="s">
        <v>47037</v>
      </c>
      <c r="D1288" t="s">
        <v>47466</v>
      </c>
      <c r="E1288">
        <v>172</v>
      </c>
      <c r="F1288">
        <v>8</v>
      </c>
      <c r="G1288">
        <v>8</v>
      </c>
      <c r="H1288">
        <v>1</v>
      </c>
      <c r="I1288">
        <v>0</v>
      </c>
      <c r="J1288" t="s">
        <v>49201</v>
      </c>
      <c r="K1288" s="146" t="s">
        <v>47050</v>
      </c>
      <c r="L1288" t="s">
        <v>49203</v>
      </c>
      <c r="M1288" t="s">
        <v>49206</v>
      </c>
    </row>
    <row r="1289" spans="1:13" x14ac:dyDescent="0.2">
      <c r="A1289">
        <v>1316</v>
      </c>
      <c r="B1289" t="s">
        <v>49200</v>
      </c>
      <c r="C1289" t="s">
        <v>47037</v>
      </c>
      <c r="D1289" t="s">
        <v>47833</v>
      </c>
      <c r="E1289">
        <v>145</v>
      </c>
      <c r="F1289">
        <v>8</v>
      </c>
      <c r="G1289">
        <v>8</v>
      </c>
      <c r="H1289">
        <v>1</v>
      </c>
      <c r="I1289">
        <v>0</v>
      </c>
      <c r="J1289" t="s">
        <v>49201</v>
      </c>
      <c r="K1289" s="146" t="s">
        <v>47050</v>
      </c>
      <c r="L1289" t="s">
        <v>49203</v>
      </c>
      <c r="M1289" t="s">
        <v>49207</v>
      </c>
    </row>
    <row r="1290" spans="1:13" x14ac:dyDescent="0.2">
      <c r="A1290">
        <v>1317</v>
      </c>
      <c r="B1290" t="s">
        <v>49200</v>
      </c>
      <c r="C1290" t="s">
        <v>47037</v>
      </c>
      <c r="D1290" t="s">
        <v>47469</v>
      </c>
      <c r="E1290">
        <v>156</v>
      </c>
      <c r="F1290">
        <v>8</v>
      </c>
      <c r="G1290">
        <v>8</v>
      </c>
      <c r="H1290">
        <v>1</v>
      </c>
      <c r="I1290">
        <v>0</v>
      </c>
      <c r="J1290" t="s">
        <v>49201</v>
      </c>
      <c r="K1290" s="146" t="s">
        <v>47050</v>
      </c>
      <c r="L1290" t="s">
        <v>49202</v>
      </c>
      <c r="M1290" t="e">
        <f>----------------------------------------------------------------------------------------------------------------------------------------------------------------------------------------------------VRELHFPTNRDKLALARRRWAYEELFSLLLAAKMNRRANQQIKGYRLPFKQSEIRQFVAGLPFSLTEAQRRSAWEILQDFERDVPMNRLLQGDVGSGKTVVATMAAYQVALDGYQSAVMVPTEVLAAQHFATMTKLLSSTNVKIGLLTGAIKGKARRELLDRIAEGEIQLVIGTHALFQPAVQFRRLGFVVIDEQHRFGVKQRQDLLAKTNDQC------------------------------------------------------LPHLLAMTATPIPRSLQLTVFGDLDISTLDQLPHGRRQIKTKIVSPNQRTAMVEAIKQELEANHQVYYIAPLIAESEQSEKTGAESLYKKVVGS-YRGYRVGILHGKMPAESKEAVMRQFERHQLDILVSTTVVEVGVDVANATVMVIENADLFGLAQLHQLRGRVGRGESQAYCYLMQSDSKTPTKRLREIERSNDGFHLAEVDLAMRGAGEIYGTAQHGALNLRGVNLADTLLIKQASDEAEKVMGRLIADPSYLDRYQGLKSMINKYQKLTTLN</f>
        <v>#NAME?</v>
      </c>
    </row>
    <row r="1291" spans="1:13" x14ac:dyDescent="0.2">
      <c r="A1291">
        <v>1318</v>
      </c>
      <c r="B1291" t="s">
        <v>49200</v>
      </c>
      <c r="C1291" t="s">
        <v>47037</v>
      </c>
      <c r="D1291" t="s">
        <v>47039</v>
      </c>
      <c r="E1291">
        <v>413</v>
      </c>
      <c r="F1291">
        <v>8</v>
      </c>
      <c r="G1291">
        <v>8</v>
      </c>
      <c r="H1291">
        <v>1</v>
      </c>
      <c r="I1291">
        <v>0</v>
      </c>
      <c r="J1291" t="s">
        <v>49201</v>
      </c>
      <c r="K1291" s="146" t="s">
        <v>47050</v>
      </c>
      <c r="L1291" t="s">
        <v>49203</v>
      </c>
      <c r="M1291" t="s">
        <v>49208</v>
      </c>
    </row>
    <row r="1292" spans="1:13" x14ac:dyDescent="0.2">
      <c r="A1292">
        <v>1319</v>
      </c>
      <c r="B1292" t="s">
        <v>49209</v>
      </c>
      <c r="C1292" t="s">
        <v>47037</v>
      </c>
      <c r="D1292" t="s">
        <v>47468</v>
      </c>
      <c r="E1292">
        <v>554</v>
      </c>
      <c r="F1292">
        <v>8</v>
      </c>
      <c r="G1292">
        <v>8</v>
      </c>
      <c r="H1292">
        <v>1</v>
      </c>
      <c r="I1292">
        <v>0</v>
      </c>
      <c r="J1292" t="s">
        <v>49210</v>
      </c>
      <c r="K1292" s="146" t="s">
        <v>47040</v>
      </c>
      <c r="L1292" t="s">
        <v>49211</v>
      </c>
      <c r="M1292" t="s">
        <v>47269</v>
      </c>
    </row>
    <row r="1293" spans="1:13" x14ac:dyDescent="0.2">
      <c r="A1293">
        <v>1320</v>
      </c>
      <c r="B1293" t="s">
        <v>49209</v>
      </c>
      <c r="C1293" t="s">
        <v>47037</v>
      </c>
      <c r="D1293" t="s">
        <v>47720</v>
      </c>
      <c r="E1293">
        <v>603</v>
      </c>
      <c r="F1293">
        <v>8</v>
      </c>
      <c r="G1293">
        <v>8</v>
      </c>
      <c r="H1293">
        <v>1</v>
      </c>
      <c r="I1293">
        <v>0</v>
      </c>
      <c r="J1293" t="s">
        <v>49212</v>
      </c>
      <c r="K1293" s="146" t="s">
        <v>47040</v>
      </c>
      <c r="L1293" t="s">
        <v>49211</v>
      </c>
      <c r="M1293" t="s">
        <v>47272</v>
      </c>
    </row>
    <row r="1294" spans="1:13" x14ac:dyDescent="0.2">
      <c r="A1294">
        <v>1321</v>
      </c>
      <c r="B1294" t="s">
        <v>49209</v>
      </c>
      <c r="C1294" t="s">
        <v>47037</v>
      </c>
      <c r="D1294" t="s">
        <v>47467</v>
      </c>
      <c r="E1294">
        <v>976</v>
      </c>
      <c r="F1294">
        <v>8</v>
      </c>
      <c r="G1294">
        <v>8</v>
      </c>
      <c r="H1294">
        <v>1</v>
      </c>
      <c r="I1294">
        <v>0</v>
      </c>
      <c r="J1294" t="s">
        <v>49212</v>
      </c>
      <c r="K1294" s="146" t="s">
        <v>47040</v>
      </c>
      <c r="L1294" t="s">
        <v>49211</v>
      </c>
      <c r="M1294" t="s">
        <v>47268</v>
      </c>
    </row>
    <row r="1295" spans="1:13" x14ac:dyDescent="0.2">
      <c r="A1295">
        <v>1322</v>
      </c>
      <c r="B1295" t="s">
        <v>49209</v>
      </c>
      <c r="C1295" t="s">
        <v>47037</v>
      </c>
      <c r="D1295" t="s">
        <v>47721</v>
      </c>
      <c r="E1295">
        <v>261</v>
      </c>
      <c r="F1295">
        <v>8</v>
      </c>
      <c r="G1295">
        <v>8</v>
      </c>
      <c r="H1295">
        <v>1</v>
      </c>
      <c r="I1295">
        <v>0</v>
      </c>
      <c r="J1295" t="s">
        <v>49213</v>
      </c>
      <c r="K1295" s="146" t="s">
        <v>47040</v>
      </c>
      <c r="L1295" t="s">
        <v>49211</v>
      </c>
      <c r="M1295" t="s">
        <v>47618</v>
      </c>
    </row>
    <row r="1296" spans="1:13" x14ac:dyDescent="0.2">
      <c r="A1296">
        <v>1323</v>
      </c>
      <c r="B1296" t="s">
        <v>49209</v>
      </c>
      <c r="C1296" t="s">
        <v>47037</v>
      </c>
      <c r="D1296" t="s">
        <v>47465</v>
      </c>
      <c r="E1296">
        <v>406</v>
      </c>
      <c r="F1296">
        <v>8</v>
      </c>
      <c r="G1296">
        <v>8</v>
      </c>
      <c r="H1296">
        <v>1</v>
      </c>
      <c r="I1296">
        <v>0</v>
      </c>
      <c r="J1296" t="s">
        <v>49212</v>
      </c>
      <c r="K1296" s="146" t="s">
        <v>47040</v>
      </c>
      <c r="L1296" t="s">
        <v>49211</v>
      </c>
      <c r="M1296" t="e">
        <f>---------MNKLYRQKRTRAKIHGTEVRPRLSVHISNLHVSAQIINDDTMTTLVSATTVGTKLTGSKTEKAAKIGEEIAKKAKKANITKVVFDRGAFAYAGRMSALADAARKEGLEF</f>
        <v>#NAME?</v>
      </c>
    </row>
    <row r="1297" spans="1:13" x14ac:dyDescent="0.2">
      <c r="A1297">
        <v>1324</v>
      </c>
      <c r="B1297" t="s">
        <v>49209</v>
      </c>
      <c r="C1297" t="s">
        <v>47037</v>
      </c>
      <c r="D1297" t="s">
        <v>47466</v>
      </c>
      <c r="E1297">
        <v>67</v>
      </c>
      <c r="F1297">
        <v>8</v>
      </c>
      <c r="G1297">
        <v>8</v>
      </c>
      <c r="H1297">
        <v>1</v>
      </c>
      <c r="I1297">
        <v>0</v>
      </c>
      <c r="J1297" t="s">
        <v>49210</v>
      </c>
      <c r="K1297" s="146" t="s">
        <v>47040</v>
      </c>
      <c r="L1297" t="s">
        <v>49211</v>
      </c>
      <c r="M1297" t="s">
        <v>47267</v>
      </c>
    </row>
    <row r="1298" spans="1:13" x14ac:dyDescent="0.2">
      <c r="A1298">
        <v>1325</v>
      </c>
      <c r="B1298" t="s">
        <v>49209</v>
      </c>
      <c r="C1298" t="s">
        <v>47037</v>
      </c>
      <c r="D1298" t="s">
        <v>47833</v>
      </c>
      <c r="E1298">
        <v>301</v>
      </c>
      <c r="F1298">
        <v>8</v>
      </c>
      <c r="G1298">
        <v>8</v>
      </c>
      <c r="H1298">
        <v>1</v>
      </c>
      <c r="I1298">
        <v>0</v>
      </c>
      <c r="J1298" t="s">
        <v>49210</v>
      </c>
      <c r="K1298" s="146" t="s">
        <v>47040</v>
      </c>
      <c r="L1298" t="s">
        <v>49211</v>
      </c>
      <c r="M1298" t="s">
        <v>47271</v>
      </c>
    </row>
    <row r="1299" spans="1:13" x14ac:dyDescent="0.2">
      <c r="A1299">
        <v>1326</v>
      </c>
      <c r="B1299" t="s">
        <v>49209</v>
      </c>
      <c r="C1299" t="s">
        <v>47037</v>
      </c>
      <c r="D1299" t="s">
        <v>47039</v>
      </c>
      <c r="E1299">
        <v>346</v>
      </c>
      <c r="F1299">
        <v>8</v>
      </c>
      <c r="G1299">
        <v>8</v>
      </c>
      <c r="H1299">
        <v>1</v>
      </c>
      <c r="I1299">
        <v>0</v>
      </c>
      <c r="J1299" t="s">
        <v>49210</v>
      </c>
      <c r="K1299" s="146" t="s">
        <v>47040</v>
      </c>
      <c r="L1299" t="s">
        <v>49211</v>
      </c>
      <c r="M1299" t="s">
        <v>47270</v>
      </c>
    </row>
    <row r="1300" spans="1:13" x14ac:dyDescent="0.2">
      <c r="A1300">
        <v>1327</v>
      </c>
      <c r="B1300" t="s">
        <v>49214</v>
      </c>
      <c r="C1300" t="s">
        <v>47037</v>
      </c>
      <c r="D1300" t="s">
        <v>47468</v>
      </c>
      <c r="E1300">
        <v>553</v>
      </c>
      <c r="F1300">
        <v>8</v>
      </c>
      <c r="G1300">
        <v>8</v>
      </c>
      <c r="H1300">
        <v>1</v>
      </c>
      <c r="I1300">
        <v>0</v>
      </c>
      <c r="J1300" t="s">
        <v>49215</v>
      </c>
      <c r="K1300" s="146" t="s">
        <v>47040</v>
      </c>
      <c r="L1300" t="s">
        <v>49216</v>
      </c>
      <c r="M1300" t="s">
        <v>47234</v>
      </c>
    </row>
    <row r="1301" spans="1:13" x14ac:dyDescent="0.2">
      <c r="A1301">
        <v>1328</v>
      </c>
      <c r="B1301" t="s">
        <v>49214</v>
      </c>
      <c r="C1301" t="s">
        <v>47037</v>
      </c>
      <c r="D1301" t="s">
        <v>47720</v>
      </c>
      <c r="E1301">
        <v>604</v>
      </c>
      <c r="F1301">
        <v>8</v>
      </c>
      <c r="G1301">
        <v>8</v>
      </c>
      <c r="H1301">
        <v>1</v>
      </c>
      <c r="I1301">
        <v>0</v>
      </c>
      <c r="J1301" t="s">
        <v>49215</v>
      </c>
      <c r="K1301" s="146" t="s">
        <v>47040</v>
      </c>
      <c r="L1301" t="s">
        <v>49216</v>
      </c>
      <c r="M1301" t="s">
        <v>47237</v>
      </c>
    </row>
    <row r="1302" spans="1:13" x14ac:dyDescent="0.2">
      <c r="A1302">
        <v>1329</v>
      </c>
      <c r="B1302" t="s">
        <v>49214</v>
      </c>
      <c r="C1302" t="s">
        <v>47037</v>
      </c>
      <c r="D1302" t="s">
        <v>47467</v>
      </c>
      <c r="E1302">
        <v>977</v>
      </c>
      <c r="F1302">
        <v>8</v>
      </c>
      <c r="G1302">
        <v>8</v>
      </c>
      <c r="H1302">
        <v>1</v>
      </c>
      <c r="I1302">
        <v>0</v>
      </c>
      <c r="J1302" t="s">
        <v>49215</v>
      </c>
      <c r="K1302" s="146" t="s">
        <v>47040</v>
      </c>
      <c r="L1302" t="s">
        <v>49216</v>
      </c>
      <c r="M1302" t="s">
        <v>47233</v>
      </c>
    </row>
    <row r="1303" spans="1:13" x14ac:dyDescent="0.2">
      <c r="A1303">
        <v>1330</v>
      </c>
      <c r="B1303" t="s">
        <v>49214</v>
      </c>
      <c r="C1303" t="s">
        <v>47037</v>
      </c>
      <c r="D1303" t="s">
        <v>47721</v>
      </c>
      <c r="E1303">
        <v>260</v>
      </c>
      <c r="F1303">
        <v>8</v>
      </c>
      <c r="G1303">
        <v>8</v>
      </c>
      <c r="H1303">
        <v>1</v>
      </c>
      <c r="I1303">
        <v>0</v>
      </c>
      <c r="J1303" t="s">
        <v>49217</v>
      </c>
      <c r="K1303" s="146" t="s">
        <v>47040</v>
      </c>
      <c r="L1303" t="s">
        <v>49216</v>
      </c>
      <c r="M1303" t="s">
        <v>47633</v>
      </c>
    </row>
    <row r="1304" spans="1:13" x14ac:dyDescent="0.2">
      <c r="A1304">
        <v>1331</v>
      </c>
      <c r="B1304" t="s">
        <v>49214</v>
      </c>
      <c r="C1304" t="s">
        <v>47037</v>
      </c>
      <c r="D1304" t="s">
        <v>47465</v>
      </c>
      <c r="E1304">
        <v>407</v>
      </c>
      <c r="F1304">
        <v>8</v>
      </c>
      <c r="G1304">
        <v>8</v>
      </c>
      <c r="H1304">
        <v>1</v>
      </c>
      <c r="I1304">
        <v>0</v>
      </c>
      <c r="J1304" t="s">
        <v>49218</v>
      </c>
      <c r="K1304" s="146" t="s">
        <v>47040</v>
      </c>
      <c r="L1304" t="s">
        <v>49216</v>
      </c>
      <c r="M1304" t="e">
        <f>--MSRIGKQPVQIPAGVTITVGEQFITVAGPKGSLEVPVQKFVVTKVEDGQIIVTRENDEAEARAWHGLQRALLNNAVTGVSKGFEKKLEINGVGFRLSGGPKEIEMSLGFSHPVKYKAPEGIELKTNKMEIIVSGIDKQKVGQVAAEIRAFKKPEPYKGKGIKYADEVILRKAGKAGKK</f>
        <v>#NAME?</v>
      </c>
    </row>
    <row r="1305" spans="1:13" x14ac:dyDescent="0.2">
      <c r="A1305">
        <v>1332</v>
      </c>
      <c r="B1305" t="s">
        <v>49214</v>
      </c>
      <c r="C1305" t="s">
        <v>47037</v>
      </c>
      <c r="D1305" t="s">
        <v>47466</v>
      </c>
      <c r="E1305">
        <v>66</v>
      </c>
      <c r="F1305">
        <v>8</v>
      </c>
      <c r="G1305">
        <v>8</v>
      </c>
      <c r="H1305">
        <v>1</v>
      </c>
      <c r="I1305">
        <v>0</v>
      </c>
      <c r="J1305" t="s">
        <v>49215</v>
      </c>
      <c r="K1305" s="146" t="s">
        <v>47040</v>
      </c>
      <c r="L1305" t="s">
        <v>49216</v>
      </c>
      <c r="M1305" t="s">
        <v>47232</v>
      </c>
    </row>
    <row r="1306" spans="1:13" x14ac:dyDescent="0.2">
      <c r="A1306">
        <v>1333</v>
      </c>
      <c r="B1306" t="s">
        <v>49214</v>
      </c>
      <c r="C1306" t="s">
        <v>47037</v>
      </c>
      <c r="D1306" t="s">
        <v>47833</v>
      </c>
      <c r="E1306">
        <v>300</v>
      </c>
      <c r="F1306">
        <v>8</v>
      </c>
      <c r="G1306">
        <v>8</v>
      </c>
      <c r="H1306">
        <v>1</v>
      </c>
      <c r="I1306">
        <v>0</v>
      </c>
      <c r="J1306" t="s">
        <v>49215</v>
      </c>
      <c r="K1306" s="146" t="s">
        <v>47040</v>
      </c>
      <c r="L1306" t="s">
        <v>49216</v>
      </c>
      <c r="M1306" t="s">
        <v>47236</v>
      </c>
    </row>
    <row r="1307" spans="1:13" x14ac:dyDescent="0.2">
      <c r="A1307">
        <v>1334</v>
      </c>
      <c r="B1307" t="s">
        <v>49214</v>
      </c>
      <c r="C1307" t="s">
        <v>47037</v>
      </c>
      <c r="D1307" t="s">
        <v>47039</v>
      </c>
      <c r="E1307">
        <v>347</v>
      </c>
      <c r="F1307">
        <v>8</v>
      </c>
      <c r="G1307">
        <v>8</v>
      </c>
      <c r="H1307">
        <v>1</v>
      </c>
      <c r="I1307">
        <v>0</v>
      </c>
      <c r="J1307" t="s">
        <v>49218</v>
      </c>
      <c r="K1307" s="146" t="s">
        <v>47040</v>
      </c>
      <c r="L1307" t="s">
        <v>49216</v>
      </c>
      <c r="M1307" t="s">
        <v>47235</v>
      </c>
    </row>
    <row r="1308" spans="1:13" x14ac:dyDescent="0.2">
      <c r="A1308">
        <v>1335</v>
      </c>
      <c r="B1308" t="s">
        <v>49219</v>
      </c>
      <c r="C1308" t="s">
        <v>47037</v>
      </c>
      <c r="D1308" t="s">
        <v>47468</v>
      </c>
      <c r="E1308">
        <v>215</v>
      </c>
      <c r="F1308">
        <v>7</v>
      </c>
      <c r="G1308">
        <v>8</v>
      </c>
      <c r="H1308">
        <v>2</v>
      </c>
      <c r="I1308">
        <v>0</v>
      </c>
      <c r="J1308" t="s">
        <v>49220</v>
      </c>
      <c r="K1308" s="146" t="s">
        <v>47064</v>
      </c>
      <c r="L1308" t="s">
        <v>49221</v>
      </c>
      <c r="M1308" t="s">
        <v>49222</v>
      </c>
    </row>
    <row r="1309" spans="1:13" x14ac:dyDescent="0.2">
      <c r="A1309">
        <v>1336</v>
      </c>
      <c r="B1309" t="s">
        <v>49219</v>
      </c>
      <c r="C1309" t="s">
        <v>47037</v>
      </c>
      <c r="D1309" t="s">
        <v>47720</v>
      </c>
      <c r="E1309">
        <v>374</v>
      </c>
      <c r="F1309">
        <v>7</v>
      </c>
      <c r="G1309">
        <v>8</v>
      </c>
      <c r="H1309">
        <v>2</v>
      </c>
      <c r="I1309">
        <v>0</v>
      </c>
      <c r="J1309" t="s">
        <v>49220</v>
      </c>
      <c r="K1309" s="146" t="s">
        <v>47064</v>
      </c>
      <c r="L1309" t="s">
        <v>49221</v>
      </c>
      <c r="M1309" t="s">
        <v>49223</v>
      </c>
    </row>
    <row r="1310" spans="1:13" x14ac:dyDescent="0.2">
      <c r="A1310">
        <v>1337</v>
      </c>
      <c r="B1310" t="s">
        <v>49219</v>
      </c>
      <c r="C1310" t="s">
        <v>47037</v>
      </c>
      <c r="D1310" t="s">
        <v>47467</v>
      </c>
      <c r="E1310">
        <v>277</v>
      </c>
      <c r="F1310">
        <v>7</v>
      </c>
      <c r="G1310">
        <v>8</v>
      </c>
      <c r="H1310">
        <v>2</v>
      </c>
      <c r="I1310">
        <v>0</v>
      </c>
      <c r="J1310" t="s">
        <v>49220</v>
      </c>
      <c r="K1310" s="146" t="s">
        <v>47064</v>
      </c>
      <c r="L1310" t="s">
        <v>49221</v>
      </c>
      <c r="M1310" t="s">
        <v>49224</v>
      </c>
    </row>
    <row r="1311" spans="1:13" x14ac:dyDescent="0.2">
      <c r="A1311">
        <v>1338</v>
      </c>
      <c r="B1311" t="s">
        <v>49219</v>
      </c>
      <c r="C1311" t="s">
        <v>47037</v>
      </c>
      <c r="D1311" t="s">
        <v>47721</v>
      </c>
      <c r="E1311">
        <v>364</v>
      </c>
      <c r="F1311">
        <v>7</v>
      </c>
      <c r="G1311">
        <v>8</v>
      </c>
      <c r="H1311">
        <v>2</v>
      </c>
      <c r="I1311">
        <v>0</v>
      </c>
      <c r="J1311" t="s">
        <v>49220</v>
      </c>
      <c r="K1311" s="146" t="s">
        <v>47064</v>
      </c>
      <c r="L1311" t="s">
        <v>49221</v>
      </c>
      <c r="M1311" t="s">
        <v>49225</v>
      </c>
    </row>
    <row r="1312" spans="1:13" x14ac:dyDescent="0.2">
      <c r="A1312">
        <v>1339</v>
      </c>
      <c r="B1312" t="s">
        <v>49219</v>
      </c>
      <c r="C1312" t="s">
        <v>47037</v>
      </c>
      <c r="D1312" t="s">
        <v>47465</v>
      </c>
      <c r="E1312">
        <v>363</v>
      </c>
      <c r="F1312">
        <v>7</v>
      </c>
      <c r="G1312">
        <v>8</v>
      </c>
      <c r="H1312">
        <v>2</v>
      </c>
      <c r="I1312">
        <v>0</v>
      </c>
      <c r="J1312" t="s">
        <v>49220</v>
      </c>
      <c r="K1312" s="146" t="s">
        <v>47064</v>
      </c>
      <c r="L1312" t="s">
        <v>49221</v>
      </c>
      <c r="M1312" t="s">
        <v>49226</v>
      </c>
    </row>
    <row r="1313" spans="1:13" x14ac:dyDescent="0.2">
      <c r="A1313">
        <v>1340</v>
      </c>
      <c r="B1313" t="s">
        <v>49219</v>
      </c>
      <c r="C1313" t="s">
        <v>47037</v>
      </c>
      <c r="D1313" t="s">
        <v>47466</v>
      </c>
      <c r="E1313">
        <v>672</v>
      </c>
      <c r="F1313">
        <v>7</v>
      </c>
      <c r="G1313">
        <v>8</v>
      </c>
      <c r="H1313">
        <v>2</v>
      </c>
      <c r="I1313">
        <v>0</v>
      </c>
      <c r="J1313" t="s">
        <v>49227</v>
      </c>
      <c r="K1313" s="146" t="s">
        <v>47064</v>
      </c>
      <c r="L1313" t="s">
        <v>49221</v>
      </c>
      <c r="M1313" t="s">
        <v>49228</v>
      </c>
    </row>
    <row r="1314" spans="1:13" x14ac:dyDescent="0.2">
      <c r="A1314">
        <v>1342</v>
      </c>
      <c r="B1314" t="s">
        <v>49219</v>
      </c>
      <c r="C1314" t="s">
        <v>47037</v>
      </c>
      <c r="D1314" t="s">
        <v>47039</v>
      </c>
      <c r="E1314">
        <v>184</v>
      </c>
      <c r="F1314">
        <v>7</v>
      </c>
      <c r="G1314">
        <v>8</v>
      </c>
      <c r="H1314">
        <v>2</v>
      </c>
      <c r="I1314">
        <v>0</v>
      </c>
      <c r="J1314" t="s">
        <v>49227</v>
      </c>
      <c r="K1314" s="146" t="s">
        <v>47064</v>
      </c>
      <c r="L1314" t="s">
        <v>49221</v>
      </c>
      <c r="M1314" t="s">
        <v>49229</v>
      </c>
    </row>
    <row r="1315" spans="1:13" x14ac:dyDescent="0.2">
      <c r="A1315">
        <v>1341</v>
      </c>
      <c r="B1315" t="s">
        <v>49219</v>
      </c>
      <c r="C1315" t="s">
        <v>47037</v>
      </c>
      <c r="D1315" t="s">
        <v>47466</v>
      </c>
      <c r="E1315">
        <v>674</v>
      </c>
      <c r="F1315">
        <v>7</v>
      </c>
      <c r="G1315">
        <v>8</v>
      </c>
      <c r="H1315">
        <v>2</v>
      </c>
      <c r="I1315">
        <v>0</v>
      </c>
      <c r="M1315" t="s">
        <v>49230</v>
      </c>
    </row>
    <row r="1316" spans="1:13" x14ac:dyDescent="0.2">
      <c r="A1316">
        <v>1343</v>
      </c>
      <c r="B1316" t="s">
        <v>49231</v>
      </c>
      <c r="C1316" t="s">
        <v>47037</v>
      </c>
      <c r="D1316" t="s">
        <v>47468</v>
      </c>
      <c r="E1316">
        <v>696</v>
      </c>
      <c r="F1316">
        <v>7</v>
      </c>
      <c r="G1316">
        <v>8</v>
      </c>
      <c r="H1316">
        <v>2</v>
      </c>
      <c r="I1316">
        <v>0</v>
      </c>
      <c r="M1316" t="e">
        <f>-------------------MAWLVKIIADWLLIPLVLLALYELFFKVESKRRYEIYSRVLMAGLTSYVVAKILGLIYQPEQLRPFELLGVNPGAAYLNNPGFPSDHALFAMFLVLAVWYALRRRSITIIMLTMALLVGVGRILALVHTPLDVVGGMAVACLGALWY-VDWPNVKLASSKKRKNVVK</f>
        <v>#NAME?</v>
      </c>
    </row>
    <row r="1317" spans="1:13" x14ac:dyDescent="0.2">
      <c r="A1317">
        <v>1344</v>
      </c>
      <c r="B1317" t="s">
        <v>49231</v>
      </c>
      <c r="C1317" t="s">
        <v>47037</v>
      </c>
      <c r="D1317" t="s">
        <v>47720</v>
      </c>
      <c r="E1317">
        <v>81</v>
      </c>
      <c r="F1317">
        <v>7</v>
      </c>
      <c r="G1317">
        <v>8</v>
      </c>
      <c r="H1317">
        <v>2</v>
      </c>
      <c r="I1317">
        <v>0</v>
      </c>
      <c r="M1317" t="s">
        <v>47637</v>
      </c>
    </row>
    <row r="1318" spans="1:13" x14ac:dyDescent="0.2">
      <c r="A1318">
        <v>1345</v>
      </c>
      <c r="B1318" t="s">
        <v>49231</v>
      </c>
      <c r="C1318" t="s">
        <v>47037</v>
      </c>
      <c r="D1318" t="s">
        <v>47467</v>
      </c>
      <c r="E1318">
        <v>1023</v>
      </c>
      <c r="F1318">
        <v>7</v>
      </c>
      <c r="G1318">
        <v>8</v>
      </c>
      <c r="H1318">
        <v>2</v>
      </c>
      <c r="I1318">
        <v>0</v>
      </c>
      <c r="M1318" t="e">
        <f>-------------------MQFLVRFVADWLMVPVVLVSLYALVWRVPNRLRYVRYCYILMAGATAYTLAKVAGLLWQPEQLRPFELIGAEPGAAYLNNPGFPSDHALFTMFLALAVWYGTRNRRLGITLVVLAAIISVGRVAALVHTPLDVAGGVIIACVGSLWYGVD--KIMNRSSKIRKDVVK</f>
        <v>#NAME?</v>
      </c>
    </row>
    <row r="1319" spans="1:13" x14ac:dyDescent="0.2">
      <c r="A1319">
        <v>1346</v>
      </c>
      <c r="B1319" t="s">
        <v>49231</v>
      </c>
      <c r="C1319" t="s">
        <v>47037</v>
      </c>
      <c r="D1319" t="s">
        <v>47721</v>
      </c>
      <c r="E1319">
        <v>393</v>
      </c>
      <c r="F1319">
        <v>7</v>
      </c>
      <c r="G1319">
        <v>8</v>
      </c>
      <c r="H1319">
        <v>2</v>
      </c>
      <c r="I1319">
        <v>0</v>
      </c>
      <c r="M1319" t="e">
        <f>----------MNDFLIAVHDQLWVKILADYLLIPIILVGAFLILKTPKKDERFKIYQTVLLAGLTSYFVGKIVGSFFQPETLRPFEKLGLGASASFLPNAGFPSDHALFAMSISFAVLFGIKNVKWGTILVGLSILMLVGRVLALVHTPLDVIGGSLFALIGSLVY-LT----LYFDNKTLKNNKH</f>
        <v>#NAME?</v>
      </c>
    </row>
    <row r="1320" spans="1:13" x14ac:dyDescent="0.2">
      <c r="A1320">
        <v>1347</v>
      </c>
      <c r="B1320" t="s">
        <v>49231</v>
      </c>
      <c r="C1320" t="s">
        <v>47037</v>
      </c>
      <c r="D1320" t="s">
        <v>47466</v>
      </c>
      <c r="E1320">
        <v>106</v>
      </c>
      <c r="F1320">
        <v>7</v>
      </c>
      <c r="G1320">
        <v>8</v>
      </c>
      <c r="H1320">
        <v>2</v>
      </c>
      <c r="I1320">
        <v>0</v>
      </c>
      <c r="M1320" t="s">
        <v>47636</v>
      </c>
    </row>
    <row r="1321" spans="1:13" x14ac:dyDescent="0.2">
      <c r="A1321">
        <v>1348</v>
      </c>
      <c r="B1321" t="s">
        <v>49231</v>
      </c>
      <c r="C1321" t="s">
        <v>47037</v>
      </c>
      <c r="D1321" t="s">
        <v>47833</v>
      </c>
      <c r="E1321">
        <v>543</v>
      </c>
      <c r="F1321">
        <v>7</v>
      </c>
      <c r="G1321">
        <v>8</v>
      </c>
      <c r="H1321">
        <v>2</v>
      </c>
      <c r="I1321">
        <v>0</v>
      </c>
      <c r="M1321" t="e">
        <f>--------------------------------------------------------------------------------------------------NPGFPSDHALFAMFLVLAVWYALRRRSITIIMLTMALLVGVGRILALVHTPLDVVGGMAVACLGALWY-VDWPNVKLASSKKRKNVVK</f>
        <v>#NAME?</v>
      </c>
    </row>
    <row r="1322" spans="1:13" x14ac:dyDescent="0.2">
      <c r="A1322">
        <v>1349</v>
      </c>
      <c r="B1322" t="s">
        <v>49231</v>
      </c>
      <c r="C1322" t="s">
        <v>47037</v>
      </c>
      <c r="D1322" t="s">
        <v>47833</v>
      </c>
      <c r="E1322">
        <v>398</v>
      </c>
      <c r="F1322">
        <v>7</v>
      </c>
      <c r="G1322">
        <v>8</v>
      </c>
      <c r="H1322">
        <v>2</v>
      </c>
      <c r="I1322">
        <v>0</v>
      </c>
      <c r="M1322" t="s">
        <v>47635</v>
      </c>
    </row>
    <row r="1323" spans="1:13" x14ac:dyDescent="0.2">
      <c r="A1323">
        <v>1350</v>
      </c>
      <c r="B1323" t="s">
        <v>49231</v>
      </c>
      <c r="C1323" t="s">
        <v>47037</v>
      </c>
      <c r="D1323" t="s">
        <v>47039</v>
      </c>
      <c r="E1323">
        <v>476</v>
      </c>
      <c r="F1323">
        <v>7</v>
      </c>
      <c r="G1323">
        <v>8</v>
      </c>
      <c r="H1323">
        <v>2</v>
      </c>
      <c r="I1323">
        <v>0</v>
      </c>
      <c r="M1323" t="s">
        <v>47634</v>
      </c>
    </row>
    <row r="1324" spans="1:13" x14ac:dyDescent="0.2">
      <c r="A1324">
        <v>1351</v>
      </c>
      <c r="B1324" t="s">
        <v>49232</v>
      </c>
      <c r="C1324" t="s">
        <v>47037</v>
      </c>
      <c r="D1324" t="s">
        <v>47468</v>
      </c>
      <c r="E1324">
        <v>447</v>
      </c>
      <c r="F1324">
        <v>7</v>
      </c>
      <c r="G1324">
        <v>7</v>
      </c>
      <c r="H1324">
        <v>1</v>
      </c>
      <c r="I1324">
        <v>0</v>
      </c>
      <c r="J1324" t="s">
        <v>49233</v>
      </c>
      <c r="K1324" s="146" t="s">
        <v>47047</v>
      </c>
      <c r="L1324" t="s">
        <v>49234</v>
      </c>
      <c r="M1324" t="e">
        <f>--MAEIVPTVLCENAEDYKLTIERLSPFAKRVHLDLADGEFAPTKTVELSEMWWPQDWQVDIHAMVARPSLYVDALVQMRPSLVIFHAEVDEDLQPSIQQLKASGIQTGVGLLRPTVPNTVKDVISAVDHVLVFSGDLGHYGGKASLMQLEKVRLIRSIHPSVEVGWDGGATLENVFSLAQGGVNIVNCGSAIHSAPDPAEAYQKLVAEVNKQGVI</f>
        <v>#NAME?</v>
      </c>
    </row>
    <row r="1325" spans="1:13" x14ac:dyDescent="0.2">
      <c r="A1325">
        <v>1352</v>
      </c>
      <c r="B1325" t="s">
        <v>49232</v>
      </c>
      <c r="C1325" t="s">
        <v>47037</v>
      </c>
      <c r="D1325" t="s">
        <v>47720</v>
      </c>
      <c r="E1325">
        <v>58</v>
      </c>
      <c r="F1325">
        <v>7</v>
      </c>
      <c r="G1325">
        <v>7</v>
      </c>
      <c r="H1325">
        <v>1</v>
      </c>
      <c r="I1325">
        <v>0</v>
      </c>
      <c r="J1325" t="s">
        <v>49235</v>
      </c>
      <c r="K1325" s="146" t="s">
        <v>47047</v>
      </c>
      <c r="L1325" t="s">
        <v>49234</v>
      </c>
      <c r="M1325" t="e">
        <f>--MSEIVPTILAENPEIYKQQMENVQVFATRLHIDFTDGNFAENQTIPLSDIWWPENVDADIHAMVQKPEDYLADLIRLRPNMVLFHAESEGNLPSVFVTLQQYGIKAGLVLLRKTVPANAAELIELVDHVMIFAGELGQYGSKAHMMQLEKVRLIKKINPLVEIGWDGGVTIDNAYSLVQGGVDILNVGGAIQFADNSAAAYKKLVIEINRRGVL</f>
        <v>#NAME?</v>
      </c>
    </row>
    <row r="1326" spans="1:13" x14ac:dyDescent="0.2">
      <c r="A1326">
        <v>1353</v>
      </c>
      <c r="B1326" t="s">
        <v>49232</v>
      </c>
      <c r="C1326" t="s">
        <v>47037</v>
      </c>
      <c r="D1326" t="s">
        <v>47467</v>
      </c>
      <c r="E1326">
        <v>881</v>
      </c>
      <c r="F1326">
        <v>7</v>
      </c>
      <c r="G1326">
        <v>7</v>
      </c>
      <c r="H1326">
        <v>1</v>
      </c>
      <c r="I1326">
        <v>0</v>
      </c>
      <c r="J1326" t="s">
        <v>49236</v>
      </c>
      <c r="K1326" s="146" t="s">
        <v>47047</v>
      </c>
      <c r="L1326" t="s">
        <v>49234</v>
      </c>
      <c r="M1326" t="e">
        <f>--MTRIVPCITVESEDDYKAAVERLSPFATRVHIDIMDGEFAPTKSIPVDKIWWPQEWTVDIHAMVARPSQYIQALIQMRPATVIFHAEVKEDLTPVIQQLKAVGVHAGVGLLKPTVPNTVTEYIETADHVLVFCGNLGYYGGKASLMQLEKVRLIRNIHPDVEIGWDGGANLENVFSLAQGGVDVINCGGAISRAADAAQAYQQLVTEINRESVI</f>
        <v>#NAME?</v>
      </c>
    </row>
    <row r="1327" spans="1:13" x14ac:dyDescent="0.2">
      <c r="A1327">
        <v>1354</v>
      </c>
      <c r="B1327" t="s">
        <v>49232</v>
      </c>
      <c r="C1327" t="s">
        <v>47037</v>
      </c>
      <c r="D1327" t="s">
        <v>47466</v>
      </c>
      <c r="E1327">
        <v>136</v>
      </c>
      <c r="F1327">
        <v>7</v>
      </c>
      <c r="G1327">
        <v>7</v>
      </c>
      <c r="H1327">
        <v>1</v>
      </c>
      <c r="I1327">
        <v>0</v>
      </c>
      <c r="J1327" t="s">
        <v>49236</v>
      </c>
      <c r="K1327" s="146" t="s">
        <v>47047</v>
      </c>
      <c r="L1327" t="s">
        <v>49234</v>
      </c>
      <c r="M1327" t="s">
        <v>47106</v>
      </c>
    </row>
    <row r="1328" spans="1:13" x14ac:dyDescent="0.2">
      <c r="A1328">
        <v>1355</v>
      </c>
      <c r="B1328" t="s">
        <v>49232</v>
      </c>
      <c r="C1328" t="s">
        <v>47037</v>
      </c>
      <c r="D1328" t="s">
        <v>47833</v>
      </c>
      <c r="E1328">
        <v>262</v>
      </c>
      <c r="F1328">
        <v>7</v>
      </c>
      <c r="G1328">
        <v>7</v>
      </c>
      <c r="H1328">
        <v>1</v>
      </c>
      <c r="I1328">
        <v>0</v>
      </c>
      <c r="J1328" t="s">
        <v>49233</v>
      </c>
      <c r="K1328" s="146" t="s">
        <v>47047</v>
      </c>
      <c r="L1328" t="s">
        <v>49234</v>
      </c>
      <c r="M1328" t="e">
        <f>--MAEIVPTVLCENAEDYKLTIERLSPFAKRVHLDLADGEFAPTKTVELSEMWWPQDWQVDIHAMVARPSLYVDALVQMRPSLVIFHAEVDEDLQPSIQQLKASGIQTGVGLLRPTVPNTVKDVISAVDHVLVFSGDLGHYGGKASLMQLEKVRLIRSIHPSVEVGWDGGATLENVFSLAQGGVNIVNCGSAIHSAPDPAEAYQKLVAEVNKQGVI</f>
        <v>#NAME?</v>
      </c>
    </row>
    <row r="1329" spans="1:13" x14ac:dyDescent="0.2">
      <c r="A1329">
        <v>1356</v>
      </c>
      <c r="B1329" t="s">
        <v>49232</v>
      </c>
      <c r="C1329" t="s">
        <v>47037</v>
      </c>
      <c r="D1329" t="s">
        <v>47469</v>
      </c>
      <c r="E1329">
        <v>536</v>
      </c>
      <c r="F1329">
        <v>7</v>
      </c>
      <c r="G1329">
        <v>7</v>
      </c>
      <c r="H1329">
        <v>1</v>
      </c>
      <c r="I1329">
        <v>0</v>
      </c>
      <c r="J1329" t="s">
        <v>49233</v>
      </c>
      <c r="K1329" s="146" t="s">
        <v>47047</v>
      </c>
      <c r="L1329" t="s">
        <v>49234</v>
      </c>
      <c r="M1329" t="e">
        <f>--MAEIVPTVLCENAEDYKLTIERLSPFAKRVHLDLADGEFAPTKTVELSEMWWPQDWQVDIHAMVARPSLYVDALVQMRPSLVIFHAEVDEDLQPSIQQLKASGIQTGVGLLRPTVPNTVKDVISAVDHVLVFSGDLGHYGGKASLMQLEKVRLIRSIHPSVEVGWDGGATLENVFSLAQGGVNIVNCGSAIHSAPDPAEAYQKLVAEVNKQGVI</f>
        <v>#NAME?</v>
      </c>
    </row>
    <row r="1330" spans="1:13" x14ac:dyDescent="0.2">
      <c r="A1330">
        <v>1357</v>
      </c>
      <c r="B1330" t="s">
        <v>49232</v>
      </c>
      <c r="C1330" t="s">
        <v>47037</v>
      </c>
      <c r="D1330" t="s">
        <v>47039</v>
      </c>
      <c r="E1330">
        <v>451</v>
      </c>
      <c r="F1330">
        <v>7</v>
      </c>
      <c r="G1330">
        <v>7</v>
      </c>
      <c r="H1330">
        <v>1</v>
      </c>
      <c r="I1330">
        <v>0</v>
      </c>
      <c r="J1330" t="s">
        <v>49237</v>
      </c>
      <c r="L1330" t="s">
        <v>49234</v>
      </c>
      <c r="M1330" t="e">
        <f>-MSAVIAPAILAENAAQYKEQVDRITGFVERVHIDISDGEFAPTLTVGIQELWAPEGWTIDIHAMVNNLEEYIPKLIALRPHMIIVHAEATGDVKMALMQIRQAGIMAGLALLKPTVPRTVEEFIKLADHVMIFSGELGRFGGTASLMQLEKIRLIKAINPNVEIGWDGGVLVDNAYSLVQGGVNVLNAGGVIQKSSDPHAIFSKLQQEINKTSVL</f>
        <v>#NAME?</v>
      </c>
    </row>
    <row r="1331" spans="1:13" x14ac:dyDescent="0.2">
      <c r="A1331">
        <v>1365</v>
      </c>
      <c r="B1331" t="s">
        <v>49238</v>
      </c>
      <c r="C1331" t="s">
        <v>47037</v>
      </c>
      <c r="D1331" t="s">
        <v>47468</v>
      </c>
      <c r="E1331">
        <v>450</v>
      </c>
      <c r="F1331">
        <v>7</v>
      </c>
      <c r="G1331">
        <v>7</v>
      </c>
      <c r="H1331">
        <v>1</v>
      </c>
      <c r="I1331">
        <v>0</v>
      </c>
      <c r="J1331" t="s">
        <v>49239</v>
      </c>
      <c r="K1331" s="146" t="s">
        <v>47047</v>
      </c>
      <c r="L1331" t="s">
        <v>49240</v>
      </c>
      <c r="M1331" t="s">
        <v>47196</v>
      </c>
    </row>
    <row r="1332" spans="1:13" x14ac:dyDescent="0.2">
      <c r="A1332">
        <v>1366</v>
      </c>
      <c r="B1332" t="s">
        <v>49238</v>
      </c>
      <c r="C1332" t="s">
        <v>47037</v>
      </c>
      <c r="D1332" t="s">
        <v>47720</v>
      </c>
      <c r="E1332">
        <v>56</v>
      </c>
      <c r="F1332">
        <v>7</v>
      </c>
      <c r="G1332">
        <v>7</v>
      </c>
      <c r="H1332">
        <v>1</v>
      </c>
      <c r="I1332">
        <v>0</v>
      </c>
      <c r="J1332" t="s">
        <v>49241</v>
      </c>
      <c r="K1332" s="146" t="s">
        <v>47047</v>
      </c>
      <c r="L1332" t="s">
        <v>49240</v>
      </c>
      <c r="M1332" t="e">
        <f>-------------------MDGNPRYISTRIGFGEGLVQAGEKDNNVVALCADLTESIQMQDFKNKFGN-RFIEVGVAEQNLVTVASGMARAGKIPFAASYASFSPGRNWEQIRTTICLNNMPVRLVGSHAGVTVGPDGATHQMLEDIAMMRALPNMIVLAPGDAIEAKKATIAMANLNKPSYVRLCRDKTAIFSTNESPFEIGKAYVLRSGTDVTLFGTGIMTVELLSAAKILDSN-GINVEVVHIPTIKPLDEKTILSSIEKTGRAITAEEAQIAGGLGGAIAEILSEKFPAPLKRIGVVDRFGESGTPRELMDLFGLTAEKIVPQVISFVENTPKYHPGF</f>
        <v>#NAME?</v>
      </c>
    </row>
    <row r="1333" spans="1:13" x14ac:dyDescent="0.2">
      <c r="A1333">
        <v>1367</v>
      </c>
      <c r="B1333" t="s">
        <v>49238</v>
      </c>
      <c r="C1333" t="s">
        <v>47037</v>
      </c>
      <c r="D1333" t="s">
        <v>47467</v>
      </c>
      <c r="E1333">
        <v>879</v>
      </c>
      <c r="F1333">
        <v>7</v>
      </c>
      <c r="G1333">
        <v>7</v>
      </c>
      <c r="H1333">
        <v>1</v>
      </c>
      <c r="I1333">
        <v>0</v>
      </c>
      <c r="J1333" t="s">
        <v>49241</v>
      </c>
      <c r="K1333" s="146" t="s">
        <v>47047</v>
      </c>
      <c r="L1333" t="s">
        <v>49240</v>
      </c>
      <c r="M1333" t="e">
        <f>-----------MYPLNDNIYTNSPDIEPTRTGFGRGLKAAGQADKRIVGLCADLVESVKMDAFAREFPE-RYIEVGIAEQNLVTVAAGLARVGKIPFAASYAAFSPGRNWEQIKTTACLNDMPVKIIGGHSGSTVGPDGATHQMFEDIALMRVLPNMVVICPGDSIEADKATRAMARDSRPNYLRVAREKTPIFSTNDSPFEIGKAYVLREGGDVTILSTGIETPYALRAADTLARD-GIQAEIIHVPTVKPLDRTTIIASIKRTGRAVTCEDAQAAGGFGGAVAELLCEEMPAPLLRIGVQDRYGESGKPLEVHQKLGLADDTIVVKTKEFIAHCPQYRAGF</f>
        <v>#NAME?</v>
      </c>
    </row>
    <row r="1334" spans="1:13" x14ac:dyDescent="0.2">
      <c r="A1334">
        <v>1368</v>
      </c>
      <c r="B1334" t="s">
        <v>49238</v>
      </c>
      <c r="C1334" t="s">
        <v>47037</v>
      </c>
      <c r="D1334" t="s">
        <v>47466</v>
      </c>
      <c r="E1334">
        <v>138</v>
      </c>
      <c r="F1334">
        <v>7</v>
      </c>
      <c r="G1334">
        <v>7</v>
      </c>
      <c r="H1334">
        <v>1</v>
      </c>
      <c r="I1334">
        <v>0</v>
      </c>
      <c r="J1334" t="s">
        <v>49241</v>
      </c>
      <c r="K1334" s="146" t="s">
        <v>47047</v>
      </c>
      <c r="L1334" t="s">
        <v>49240</v>
      </c>
      <c r="M1334" t="s">
        <v>47640</v>
      </c>
    </row>
    <row r="1335" spans="1:13" x14ac:dyDescent="0.2">
      <c r="A1335">
        <v>1369</v>
      </c>
      <c r="B1335" t="s">
        <v>49238</v>
      </c>
      <c r="C1335" t="s">
        <v>47037</v>
      </c>
      <c r="D1335" t="s">
        <v>47833</v>
      </c>
      <c r="E1335">
        <v>292</v>
      </c>
      <c r="F1335">
        <v>7</v>
      </c>
      <c r="G1335">
        <v>7</v>
      </c>
      <c r="H1335">
        <v>1</v>
      </c>
      <c r="I1335">
        <v>0</v>
      </c>
      <c r="J1335" t="s">
        <v>49241</v>
      </c>
      <c r="K1335" s="146" t="s">
        <v>47047</v>
      </c>
      <c r="L1335" t="s">
        <v>49240</v>
      </c>
      <c r="M1335" t="s">
        <v>47197</v>
      </c>
    </row>
    <row r="1336" spans="1:13" x14ac:dyDescent="0.2">
      <c r="A1336">
        <v>1370</v>
      </c>
      <c r="B1336" t="s">
        <v>49238</v>
      </c>
      <c r="C1336" t="s">
        <v>47037</v>
      </c>
      <c r="D1336" t="s">
        <v>47469</v>
      </c>
      <c r="E1336">
        <v>533</v>
      </c>
      <c r="F1336">
        <v>7</v>
      </c>
      <c r="G1336">
        <v>7</v>
      </c>
      <c r="H1336">
        <v>1</v>
      </c>
      <c r="I1336">
        <v>0</v>
      </c>
      <c r="J1336" t="s">
        <v>49239</v>
      </c>
      <c r="K1336" s="146" t="s">
        <v>47047</v>
      </c>
      <c r="L1336" t="s">
        <v>49240</v>
      </c>
      <c r="M1336" t="s">
        <v>47196</v>
      </c>
    </row>
    <row r="1337" spans="1:13" x14ac:dyDescent="0.2">
      <c r="A1337">
        <v>1371</v>
      </c>
      <c r="B1337" t="s">
        <v>49238</v>
      </c>
      <c r="C1337" t="s">
        <v>47037</v>
      </c>
      <c r="D1337" t="s">
        <v>47039</v>
      </c>
      <c r="E1337">
        <v>449</v>
      </c>
      <c r="F1337">
        <v>7</v>
      </c>
      <c r="G1337">
        <v>7</v>
      </c>
      <c r="H1337">
        <v>1</v>
      </c>
      <c r="I1337">
        <v>0</v>
      </c>
      <c r="J1337" t="s">
        <v>49241</v>
      </c>
      <c r="K1337" s="146" t="s">
        <v>47047</v>
      </c>
      <c r="L1337" t="s">
        <v>49240</v>
      </c>
      <c r="M1337" t="s">
        <v>47639</v>
      </c>
    </row>
    <row r="1338" spans="1:13" x14ac:dyDescent="0.2">
      <c r="A1338">
        <v>1372</v>
      </c>
      <c r="B1338" t="s">
        <v>49242</v>
      </c>
      <c r="C1338" t="s">
        <v>47037</v>
      </c>
      <c r="D1338" t="s">
        <v>47468</v>
      </c>
      <c r="E1338">
        <v>593</v>
      </c>
      <c r="F1338">
        <v>6</v>
      </c>
      <c r="G1338">
        <v>7</v>
      </c>
      <c r="H1338">
        <v>2</v>
      </c>
      <c r="I1338">
        <v>0</v>
      </c>
      <c r="J1338" t="s">
        <v>49243</v>
      </c>
      <c r="K1338" s="146" t="s">
        <v>47240</v>
      </c>
      <c r="L1338" t="s">
        <v>17960</v>
      </c>
      <c r="M1338" t="e">
        <f>-MGGQVKDYINIDPSTHRMKIIRWIALLIPLLLVAYSVFMQFSPLGKPTAVNMYAFYAVNVCWVIIGFWQFFAAPRQ-PIGHIAGLIGYHILALTYVLTVSGFDMPLIYTWSALLLASSVYLGQSGINISIATLFAAASGSVIIHASDDKQVVSIVIHFLGTLIISYMVKMVIS-AQAIDQAELLRSQTAERLQRDRIVTIVNNLSDAIISTDRNGIISLYNASALNLFDTNTDLAGKCIDDFISIIDKNKQPFKFADKLHSAKTTQYRDDLTARI-SNESIRLGATYSPIRSTNSVSD---DGYVIILRDITKQKSLDDERDEFISVVSHELRTPITIAEGSLSNVSLMIKRPDIPKERLINGISTAHEQIIFLARMVNDLSTLSRAERGVADEPENIDVQSLIDELYAEYAPQAADKSLTFDIDIAPQVGQVSQSRLYLKEILQNFITNAIRYTEKGGVTIIVKPGENDTINFAVKDTGIGISRSDQAHLYQKFWRSEDYRTRETSGTGLGLYVVAKLALKLKTEIKLKSRLNHGSTFSFSLPAVKKIKS</f>
        <v>#NAME?</v>
      </c>
    </row>
    <row r="1339" spans="1:13" x14ac:dyDescent="0.2">
      <c r="A1339">
        <v>1373</v>
      </c>
      <c r="B1339" t="s">
        <v>49242</v>
      </c>
      <c r="C1339" t="s">
        <v>47037</v>
      </c>
      <c r="D1339" t="s">
        <v>47467</v>
      </c>
      <c r="E1339">
        <v>987</v>
      </c>
      <c r="F1339">
        <v>6</v>
      </c>
      <c r="G1339">
        <v>7</v>
      </c>
      <c r="H1339">
        <v>2</v>
      </c>
      <c r="I1339">
        <v>0</v>
      </c>
      <c r="J1339" t="s">
        <v>49244</v>
      </c>
      <c r="K1339" s="146" t="s">
        <v>47240</v>
      </c>
      <c r="L1339" t="s">
        <v>17960</v>
      </c>
      <c r="M1339" t="s">
        <v>49245</v>
      </c>
    </row>
    <row r="1340" spans="1:13" x14ac:dyDescent="0.2">
      <c r="A1340">
        <v>1374</v>
      </c>
      <c r="B1340" t="s">
        <v>49242</v>
      </c>
      <c r="C1340" t="s">
        <v>47037</v>
      </c>
      <c r="D1340" t="s">
        <v>47467</v>
      </c>
      <c r="E1340">
        <v>209</v>
      </c>
      <c r="F1340">
        <v>6</v>
      </c>
      <c r="G1340">
        <v>7</v>
      </c>
      <c r="H1340">
        <v>2</v>
      </c>
      <c r="I1340">
        <v>0</v>
      </c>
      <c r="J1340" t="s">
        <v>49244</v>
      </c>
      <c r="K1340" s="146" t="s">
        <v>47240</v>
      </c>
      <c r="L1340" t="s">
        <v>17960</v>
      </c>
      <c r="M1340" t="s">
        <v>49246</v>
      </c>
    </row>
    <row r="1341" spans="1:13" x14ac:dyDescent="0.2">
      <c r="A1341">
        <v>1376</v>
      </c>
      <c r="B1341" t="s">
        <v>49242</v>
      </c>
      <c r="C1341" t="s">
        <v>47037</v>
      </c>
      <c r="D1341" t="s">
        <v>47833</v>
      </c>
      <c r="E1341">
        <v>89</v>
      </c>
      <c r="F1341">
        <v>6</v>
      </c>
      <c r="G1341">
        <v>7</v>
      </c>
      <c r="H1341">
        <v>2</v>
      </c>
      <c r="I1341">
        <v>0</v>
      </c>
      <c r="J1341" t="s">
        <v>49243</v>
      </c>
      <c r="K1341" s="146" t="s">
        <v>47240</v>
      </c>
      <c r="L1341" t="s">
        <v>17960</v>
      </c>
      <c r="M1341" t="s">
        <v>49247</v>
      </c>
    </row>
    <row r="1342" spans="1:13" x14ac:dyDescent="0.2">
      <c r="A1342">
        <v>1377</v>
      </c>
      <c r="B1342" t="s">
        <v>49242</v>
      </c>
      <c r="C1342" t="s">
        <v>47037</v>
      </c>
      <c r="D1342" t="s">
        <v>47469</v>
      </c>
      <c r="E1342">
        <v>241</v>
      </c>
      <c r="F1342">
        <v>6</v>
      </c>
      <c r="G1342">
        <v>7</v>
      </c>
      <c r="H1342">
        <v>2</v>
      </c>
      <c r="I1342">
        <v>0</v>
      </c>
      <c r="J1342" t="s">
        <v>49243</v>
      </c>
      <c r="K1342" s="146" t="s">
        <v>47240</v>
      </c>
      <c r="L1342" t="s">
        <v>17960</v>
      </c>
      <c r="M1342" t="e">
        <f>-MGGQVKDYINIDPSTHRMKIIRWIALLIPLLLVAYSVFMQFSPLGKPTAVNMYAFYAVNVCWVIIGFWQFFAAPRQ-PIGHIAGLIGYHILALTYVLTVSGFDMPLIYTWSALLLASSVYLGQSGINISIATLFAAASGSVIIHASDDKQVVSIVIHFLGTLIISYMVKMVIS-AQAIDQAELLRSQTAERLQRDRIVTIVNNLSDAIISTDRNGIISLYNASALNLFDTNTDLAGKCIDDFISIIDKNKQPFKFADKLHSAKTTQYRDDLTARI-SNESIRLGATYSPIRSTNSVSD---DGYVIILRDITKQKSLDDERDEFISVVSHELRTPITIAEGSLSNVSLMIKRPDIPKERLINGISTAHEQIIFLARMVNDLSTLSRAERGVADEPENIDVQSLIDELYAEYAPQAADKSLTFDIDIAPQVGQVSQSRLYLKEILQNFITNAIRYTEKGGVTIIVKPGENDTINFAVKDTGIGISRSDQAHLYQKFWRSEDYRTRETSGTGLGLYVVAKLALKLKTEIKLKSRLNHGSTFSFSLPAVKKIKS</f>
        <v>#NAME?</v>
      </c>
    </row>
    <row r="1343" spans="1:13" x14ac:dyDescent="0.2">
      <c r="A1343">
        <v>1378</v>
      </c>
      <c r="B1343" t="s">
        <v>49242</v>
      </c>
      <c r="C1343" t="s">
        <v>47037</v>
      </c>
      <c r="D1343" t="s">
        <v>47039</v>
      </c>
      <c r="E1343">
        <v>312</v>
      </c>
      <c r="F1343">
        <v>6</v>
      </c>
      <c r="G1343">
        <v>7</v>
      </c>
      <c r="H1343">
        <v>2</v>
      </c>
      <c r="I1343">
        <v>0</v>
      </c>
      <c r="J1343" t="s">
        <v>49243</v>
      </c>
      <c r="K1343" s="146" t="s">
        <v>47240</v>
      </c>
      <c r="L1343" t="s">
        <v>17960</v>
      </c>
      <c r="M1343" t="s">
        <v>49248</v>
      </c>
    </row>
    <row r="1344" spans="1:13" x14ac:dyDescent="0.2">
      <c r="A1344">
        <v>1375</v>
      </c>
      <c r="B1344" t="s">
        <v>49242</v>
      </c>
      <c r="C1344" t="s">
        <v>47037</v>
      </c>
      <c r="D1344" t="s">
        <v>47466</v>
      </c>
      <c r="E1344">
        <v>374</v>
      </c>
      <c r="F1344">
        <v>6</v>
      </c>
      <c r="G1344">
        <v>7</v>
      </c>
      <c r="H1344">
        <v>2</v>
      </c>
      <c r="I1344">
        <v>0</v>
      </c>
      <c r="M1344" t="s">
        <v>49249</v>
      </c>
    </row>
    <row r="1345" spans="1:13" x14ac:dyDescent="0.2">
      <c r="A1345">
        <v>1393</v>
      </c>
      <c r="B1345" t="s">
        <v>49250</v>
      </c>
      <c r="C1345" t="s">
        <v>47037</v>
      </c>
      <c r="D1345" t="s">
        <v>47468</v>
      </c>
      <c r="E1345">
        <v>770</v>
      </c>
      <c r="F1345">
        <v>7</v>
      </c>
      <c r="G1345">
        <v>7</v>
      </c>
      <c r="H1345">
        <v>1</v>
      </c>
      <c r="I1345">
        <v>0</v>
      </c>
      <c r="J1345" t="s">
        <v>49251</v>
      </c>
      <c r="K1345" s="146" t="s">
        <v>47082</v>
      </c>
      <c r="L1345" t="s">
        <v>49252</v>
      </c>
      <c r="M1345" t="e">
        <f>------------MLQYLHSSAKNQQIKPLESLRAGSWVRCERPNEDELAELLSLGLDNDLLSDALDPHEVPRLEIGDDWTYLIARLPDTDDDFNDFTTPILFCLNKDYAVTLSRDSLGRLWQPFIDQARSRTDRPVELLVDMIDAISRQYQRRVAAINRQMRAATDNIHTLRVKDIATLAEYERKLNDYLDALIPMNWAVEKLLATS--GLRLRADDKEDVEDLSIDLEQVIARCKSLLRTITNVRDSYRAVMDTRLNETIRLLTVITVALTIPTMIAGLFGMNVPVPGDNDPLM-FWKITIVSIVAACALGGFFLRKR</f>
        <v>#NAME?</v>
      </c>
    </row>
    <row r="1346" spans="1:13" x14ac:dyDescent="0.2">
      <c r="A1346">
        <v>1394</v>
      </c>
      <c r="B1346" t="s">
        <v>49250</v>
      </c>
      <c r="C1346" t="s">
        <v>47037</v>
      </c>
      <c r="D1346" t="s">
        <v>47720</v>
      </c>
      <c r="E1346">
        <v>266</v>
      </c>
      <c r="F1346">
        <v>7</v>
      </c>
      <c r="G1346">
        <v>7</v>
      </c>
      <c r="H1346">
        <v>1</v>
      </c>
      <c r="I1346">
        <v>0</v>
      </c>
      <c r="J1346" t="s">
        <v>49251</v>
      </c>
      <c r="K1346" s="146" t="s">
        <v>47082</v>
      </c>
      <c r="L1346" t="s">
        <v>49252</v>
      </c>
      <c r="M1346" t="e">
        <f>------------MIDYLRSTHYRPSIKKRIELQPGSWIRCEKPNDSEKDRLIELGVDRDILLDALDPHEIPRVELEEGQTYFITRLPDTDDEFNDFTTPVLFLLGQRYIITVSRDNLTRLWQPFIERTHAPTTQKTKFFMLMMEAITRQYQTRVASINRQMRATTSNVQNLTSKDIMKLTEYERKLNDYLDALQPTNTAIEKMLSGR--VLKLYEDDRDLVEDLSIELEQLIARCKSLLRTITNVRDSYRAVMDTRLNETIRLLTVITVALTIPTMIAGLFGMNVPVPGAEDPLM-FWKITIVSIVAACALGGFFLRKR</f>
        <v>#NAME?</v>
      </c>
    </row>
    <row r="1347" spans="1:13" x14ac:dyDescent="0.2">
      <c r="A1347">
        <v>1395</v>
      </c>
      <c r="B1347" t="s">
        <v>49250</v>
      </c>
      <c r="C1347" t="s">
        <v>47037</v>
      </c>
      <c r="D1347" t="s">
        <v>47467</v>
      </c>
      <c r="E1347">
        <v>1009</v>
      </c>
      <c r="F1347">
        <v>7</v>
      </c>
      <c r="G1347">
        <v>7</v>
      </c>
      <c r="H1347">
        <v>1</v>
      </c>
      <c r="I1347">
        <v>0</v>
      </c>
      <c r="J1347" t="s">
        <v>49253</v>
      </c>
      <c r="K1347" s="146" t="s">
        <v>47082</v>
      </c>
      <c r="L1347" t="s">
        <v>49252</v>
      </c>
      <c r="M1347" t="e">
        <f>-----------------------------------------------------LGLDDDLVNDALDPHEIPRIEQGDGWVYFITRLPGVDDNFNDFTTPIMFALG-EHVVTLSRERMGRVWQPFVDRTRIQAPSQTQLFLVMVEAMLRSYQSRVALINRQTRAVTGDVTTLRSRDIATLVEFERKLNDYLDALIPTNVALERTLNTRYKLIKLGEEDQGIVEDLSVDIEQLIARCKSLLRTIQNVRDSFRAVMDTRLNETMRILTVATLALTIPTMLAGLFGMNVDFPFDTHGVMAFWVIVVASIITAIATGYYFLKKR</f>
        <v>#NAME?</v>
      </c>
    </row>
    <row r="1348" spans="1:13" x14ac:dyDescent="0.2">
      <c r="A1348">
        <v>1396</v>
      </c>
      <c r="B1348" t="s">
        <v>49250</v>
      </c>
      <c r="C1348" t="s">
        <v>47037</v>
      </c>
      <c r="D1348" t="s">
        <v>47466</v>
      </c>
      <c r="E1348">
        <v>494</v>
      </c>
      <c r="F1348">
        <v>7</v>
      </c>
      <c r="G1348">
        <v>7</v>
      </c>
      <c r="H1348">
        <v>1</v>
      </c>
      <c r="I1348">
        <v>0</v>
      </c>
      <c r="J1348" t="s">
        <v>49251</v>
      </c>
      <c r="K1348" s="146" t="s">
        <v>47082</v>
      </c>
      <c r="L1348" t="s">
        <v>49252</v>
      </c>
      <c r="M1348" t="e">
        <f>------------MLQYLRSTNSDSIISPQENLQSGSWVRCERPSDEEISQLLTLGLDEDLISDALDPHEVPRIEFDDEWTYLIARLPDTDDDFNDFTTPILFCINKDHIVTLSRDSLGRLWQPFIDKVRIRTDRQVELLVAMVEAISMQYQRRVATINRQMRAATDSIHTLRVNDIATLAEYERKLNDYLDALIPMNWAIEKLLATQ--KLRLKADDKEDVEDISIDLEQVIARCKSLLRTITNVRDSYRAVMDTRLNETIRLLTVITVALTIPTMIAGLYGMNVPVPGADNPLM-FWGITAVSVVLAFVVGYYFLRRR</f>
        <v>#NAME?</v>
      </c>
    </row>
    <row r="1349" spans="1:13" x14ac:dyDescent="0.2">
      <c r="A1349">
        <v>1397</v>
      </c>
      <c r="B1349" t="s">
        <v>49250</v>
      </c>
      <c r="C1349" t="s">
        <v>47037</v>
      </c>
      <c r="D1349" t="s">
        <v>47833</v>
      </c>
      <c r="E1349">
        <v>170</v>
      </c>
      <c r="F1349">
        <v>7</v>
      </c>
      <c r="G1349">
        <v>7</v>
      </c>
      <c r="H1349">
        <v>1</v>
      </c>
      <c r="I1349">
        <v>0</v>
      </c>
      <c r="J1349" t="s">
        <v>49251</v>
      </c>
      <c r="K1349" s="146" t="s">
        <v>47082</v>
      </c>
      <c r="L1349" t="s">
        <v>49252</v>
      </c>
      <c r="M1349" t="e">
        <f>------------MLQYLHSSAKNQQIKPLESLRAGSWVRCERPNEDELAELLSLGLDNDLLSDALDPHEVPRLEIGDDWTYLIARLPDTDDDFNDFTTPILFCLNKDYAVTLSRDSLGRLWQPFIDQARSRTDRPVELLVDMIDAISRQYQRRVAAINRQMRAATDNIHTLRVKDIATLAEYERKLNDYLDALIPMNWAVEKLLATS--GLRLRADDKEDVEDLSIDLEQVIARCKSLLRTITNVRDSYRAVMDTRLNETIRLLTVITVALTIPTMIAGLFGMNVPVPGANDPLM-FWKITVVSIVAACALGGFFLRKR</f>
        <v>#NAME?</v>
      </c>
    </row>
    <row r="1350" spans="1:13" x14ac:dyDescent="0.2">
      <c r="A1350">
        <v>1398</v>
      </c>
      <c r="B1350" t="s">
        <v>49250</v>
      </c>
      <c r="C1350" t="s">
        <v>47037</v>
      </c>
      <c r="D1350" t="s">
        <v>47469</v>
      </c>
      <c r="E1350">
        <v>221</v>
      </c>
      <c r="F1350">
        <v>7</v>
      </c>
      <c r="G1350">
        <v>7</v>
      </c>
      <c r="H1350">
        <v>1</v>
      </c>
      <c r="I1350">
        <v>0</v>
      </c>
      <c r="J1350" t="s">
        <v>49251</v>
      </c>
      <c r="K1350" s="146" t="s">
        <v>47082</v>
      </c>
      <c r="L1350" t="s">
        <v>49252</v>
      </c>
      <c r="M1350" t="e">
        <f>------------MLQYLHSSAKNQQIKPLESLRAGSWVRCERPNEDELAELLSLGLDNDLLSDALDPHEVPRLEIGDDWTYLIARLPDTDDDFNDFTTPILFCLNKDYAVTLSRDSLGRLWQPFIDQARSRTDRPVELLVDMIDAISRQYQRRVAAINRQMRAATDNIHTLRVKDIATLAEYERKLNDYLDALIPMNWAVEKLLATS--GLRLRADDKEDVEDLSIDLEQVIARCKSLLRTITNVRDSYRAVMDTRLNETIRLLTVITVALTIPTMIAGLFGMNVPVPGDNDPLM-FWKITIVSIVAACALGGFFLRKR</f>
        <v>#NAME?</v>
      </c>
    </row>
    <row r="1351" spans="1:13" x14ac:dyDescent="0.2">
      <c r="A1351">
        <v>1399</v>
      </c>
      <c r="B1351" t="s">
        <v>49250</v>
      </c>
      <c r="C1351" t="s">
        <v>47037</v>
      </c>
      <c r="D1351" t="s">
        <v>47039</v>
      </c>
      <c r="E1351">
        <v>625</v>
      </c>
      <c r="F1351">
        <v>7</v>
      </c>
      <c r="G1351">
        <v>7</v>
      </c>
      <c r="H1351">
        <v>1</v>
      </c>
      <c r="I1351">
        <v>0</v>
      </c>
      <c r="J1351" t="s">
        <v>49251</v>
      </c>
      <c r="K1351" s="146" t="s">
        <v>47082</v>
      </c>
      <c r="L1351" t="s">
        <v>49252</v>
      </c>
      <c r="M1351" t="s">
        <v>47093</v>
      </c>
    </row>
    <row r="1352" spans="1:13" x14ac:dyDescent="0.2">
      <c r="A1352">
        <v>1400</v>
      </c>
      <c r="B1352" t="s">
        <v>49254</v>
      </c>
      <c r="C1352" t="s">
        <v>47037</v>
      </c>
      <c r="D1352" t="s">
        <v>47468</v>
      </c>
      <c r="E1352">
        <v>925</v>
      </c>
      <c r="F1352">
        <v>7</v>
      </c>
      <c r="G1352">
        <v>7</v>
      </c>
      <c r="H1352">
        <v>1</v>
      </c>
      <c r="I1352">
        <v>0</v>
      </c>
      <c r="J1352" t="s">
        <v>49255</v>
      </c>
      <c r="K1352" s="146" t="s">
        <v>47040</v>
      </c>
      <c r="L1352" t="s">
        <v>49256</v>
      </c>
      <c r="M1352" t="s">
        <v>49257</v>
      </c>
    </row>
    <row r="1353" spans="1:13" x14ac:dyDescent="0.2">
      <c r="A1353">
        <v>1401</v>
      </c>
      <c r="B1353" t="s">
        <v>49254</v>
      </c>
      <c r="C1353" t="s">
        <v>47037</v>
      </c>
      <c r="D1353" t="s">
        <v>47720</v>
      </c>
      <c r="E1353">
        <v>696</v>
      </c>
      <c r="F1353">
        <v>7</v>
      </c>
      <c r="G1353">
        <v>7</v>
      </c>
      <c r="H1353">
        <v>1</v>
      </c>
      <c r="I1353">
        <v>0</v>
      </c>
      <c r="J1353" t="s">
        <v>49255</v>
      </c>
      <c r="K1353" s="146" t="s">
        <v>47040</v>
      </c>
      <c r="L1353" t="s">
        <v>49256</v>
      </c>
      <c r="M1353" t="e">
        <f>-MPELITGKKTQKQLDAMREGGAILAKIFADIKDFVKPGISEKEVDEFTAKKIIEYGATPTYREPVPDFPGVICISTNEEVVHGVPSDYVFERGDIVSFDMVITYKNMKTDSAFTMVVGEKPSGAIKHLLSVTEKSLYAGINAIHGDGTN-TEEIGAAIEAVLKQAKLGIVRELVGHGVGLEMHMPPDIPNYYIKGSGVVLHEGDTIAIEPMATLGSEKIRTDSQDGWTITTKDGSLAAHFEHTVLITKDGAEILT-----KIR</f>
        <v>#NAME?</v>
      </c>
    </row>
    <row r="1354" spans="1:13" x14ac:dyDescent="0.2">
      <c r="A1354">
        <v>1402</v>
      </c>
      <c r="B1354" t="s">
        <v>49254</v>
      </c>
      <c r="C1354" t="s">
        <v>47037</v>
      </c>
      <c r="D1354" t="s">
        <v>47467</v>
      </c>
      <c r="E1354">
        <v>446</v>
      </c>
      <c r="F1354">
        <v>7</v>
      </c>
      <c r="G1354">
        <v>7</v>
      </c>
      <c r="H1354">
        <v>1</v>
      </c>
      <c r="I1354">
        <v>0</v>
      </c>
      <c r="J1354" t="s">
        <v>49258</v>
      </c>
      <c r="K1354" s="146" t="s">
        <v>47040</v>
      </c>
      <c r="L1354" t="s">
        <v>49256</v>
      </c>
      <c r="M1354" t="s">
        <v>49259</v>
      </c>
    </row>
    <row r="1355" spans="1:13" x14ac:dyDescent="0.2">
      <c r="A1355">
        <v>1403</v>
      </c>
      <c r="B1355" t="s">
        <v>49254</v>
      </c>
      <c r="C1355" t="s">
        <v>47037</v>
      </c>
      <c r="D1355" t="s">
        <v>47721</v>
      </c>
      <c r="E1355">
        <v>123</v>
      </c>
      <c r="F1355">
        <v>7</v>
      </c>
      <c r="G1355">
        <v>7</v>
      </c>
      <c r="H1355">
        <v>1</v>
      </c>
      <c r="I1355">
        <v>0</v>
      </c>
      <c r="J1355" t="s">
        <v>49260</v>
      </c>
      <c r="K1355" s="146" t="s">
        <v>47040</v>
      </c>
      <c r="L1355" t="s">
        <v>49256</v>
      </c>
      <c r="M1355" t="s">
        <v>49261</v>
      </c>
    </row>
    <row r="1356" spans="1:13" x14ac:dyDescent="0.2">
      <c r="A1356">
        <v>1404</v>
      </c>
      <c r="B1356" t="s">
        <v>49254</v>
      </c>
      <c r="C1356" t="s">
        <v>47037</v>
      </c>
      <c r="D1356" t="s">
        <v>47466</v>
      </c>
      <c r="E1356">
        <v>655</v>
      </c>
      <c r="F1356">
        <v>7</v>
      </c>
      <c r="G1356">
        <v>7</v>
      </c>
      <c r="H1356">
        <v>1</v>
      </c>
      <c r="I1356">
        <v>0</v>
      </c>
      <c r="J1356" t="s">
        <v>49262</v>
      </c>
      <c r="K1356" s="146" t="s">
        <v>47040</v>
      </c>
      <c r="L1356" t="s">
        <v>49256</v>
      </c>
      <c r="M1356" t="s">
        <v>49263</v>
      </c>
    </row>
    <row r="1357" spans="1:13" x14ac:dyDescent="0.2">
      <c r="A1357">
        <v>1405</v>
      </c>
      <c r="B1357" t="s">
        <v>49254</v>
      </c>
      <c r="C1357" t="s">
        <v>47037</v>
      </c>
      <c r="D1357" t="s">
        <v>47469</v>
      </c>
      <c r="E1357">
        <v>355</v>
      </c>
      <c r="F1357">
        <v>7</v>
      </c>
      <c r="G1357">
        <v>7</v>
      </c>
      <c r="H1357">
        <v>1</v>
      </c>
      <c r="I1357">
        <v>0</v>
      </c>
      <c r="J1357" t="s">
        <v>49255</v>
      </c>
      <c r="K1357" s="146" t="s">
        <v>47040</v>
      </c>
      <c r="L1357" t="s">
        <v>49256</v>
      </c>
      <c r="M1357" t="s">
        <v>49257</v>
      </c>
    </row>
    <row r="1358" spans="1:13" x14ac:dyDescent="0.2">
      <c r="A1358">
        <v>1406</v>
      </c>
      <c r="B1358" t="s">
        <v>49254</v>
      </c>
      <c r="C1358" t="s">
        <v>47037</v>
      </c>
      <c r="D1358" t="s">
        <v>47039</v>
      </c>
      <c r="E1358">
        <v>135</v>
      </c>
      <c r="F1358">
        <v>7</v>
      </c>
      <c r="G1358">
        <v>7</v>
      </c>
      <c r="H1358">
        <v>1</v>
      </c>
      <c r="I1358">
        <v>0</v>
      </c>
      <c r="J1358" t="s">
        <v>49262</v>
      </c>
      <c r="K1358" s="146" t="s">
        <v>47040</v>
      </c>
      <c r="L1358" t="s">
        <v>49256</v>
      </c>
      <c r="M1358" t="s">
        <v>49264</v>
      </c>
    </row>
    <row r="1359" spans="1:13" x14ac:dyDescent="0.2">
      <c r="A1359">
        <v>1407</v>
      </c>
      <c r="B1359" t="s">
        <v>49265</v>
      </c>
      <c r="C1359" t="s">
        <v>47037</v>
      </c>
      <c r="D1359" t="s">
        <v>47468</v>
      </c>
      <c r="E1359">
        <v>107</v>
      </c>
      <c r="F1359">
        <v>7</v>
      </c>
      <c r="G1359">
        <v>7</v>
      </c>
      <c r="H1359">
        <v>1</v>
      </c>
      <c r="I1359">
        <v>0</v>
      </c>
      <c r="M1359" t="e">
        <f>------MNPSAIINDD-MTLEEKLEAIEREIAKAQAEADQKAEADGLPSAPIDPATLTMCEGCQ</f>
        <v>#NAME?</v>
      </c>
    </row>
    <row r="1360" spans="1:13" x14ac:dyDescent="0.2">
      <c r="A1360">
        <v>1408</v>
      </c>
      <c r="B1360" t="s">
        <v>49265</v>
      </c>
      <c r="C1360" t="s">
        <v>47037</v>
      </c>
      <c r="D1360" t="s">
        <v>47720</v>
      </c>
      <c r="E1360">
        <v>785</v>
      </c>
      <c r="F1360">
        <v>7</v>
      </c>
      <c r="G1360">
        <v>7</v>
      </c>
      <c r="H1360">
        <v>1</v>
      </c>
      <c r="I1360">
        <v>0</v>
      </c>
      <c r="M1360" t="e">
        <f>------MNASQIISED-MTLEEKLKAIDEAIAAAQNKAKIDANKNNTAFVPVDPSDLTMCEGCQ</f>
        <v>#NAME?</v>
      </c>
    </row>
    <row r="1361" spans="1:13" x14ac:dyDescent="0.2">
      <c r="A1361">
        <v>1409</v>
      </c>
      <c r="B1361" t="s">
        <v>49265</v>
      </c>
      <c r="C1361" t="s">
        <v>47037</v>
      </c>
      <c r="D1361" t="s">
        <v>47467</v>
      </c>
      <c r="E1361">
        <v>301</v>
      </c>
      <c r="F1361">
        <v>7</v>
      </c>
      <c r="G1361">
        <v>7</v>
      </c>
      <c r="H1361">
        <v>1</v>
      </c>
      <c r="I1361">
        <v>0</v>
      </c>
      <c r="M1361" t="s">
        <v>47311</v>
      </c>
    </row>
    <row r="1362" spans="1:13" x14ac:dyDescent="0.2">
      <c r="A1362">
        <v>1410</v>
      </c>
      <c r="B1362" t="s">
        <v>49265</v>
      </c>
      <c r="C1362" t="s">
        <v>47037</v>
      </c>
      <c r="D1362" t="s">
        <v>47721</v>
      </c>
      <c r="E1362">
        <v>279</v>
      </c>
      <c r="F1362">
        <v>7</v>
      </c>
      <c r="G1362">
        <v>7</v>
      </c>
      <c r="H1362">
        <v>1</v>
      </c>
      <c r="I1362">
        <v>0</v>
      </c>
      <c r="M1362" t="e">
        <f>------MNANSVISDD-MSLEEKLKAIDDLLNDEKAKEEFNRKHERPLDAPVDPAELTACEGCQ</f>
        <v>#NAME?</v>
      </c>
    </row>
    <row r="1363" spans="1:13" x14ac:dyDescent="0.2">
      <c r="A1363">
        <v>1411</v>
      </c>
      <c r="B1363" t="s">
        <v>49265</v>
      </c>
      <c r="C1363" t="s">
        <v>47037</v>
      </c>
      <c r="D1363" t="s">
        <v>47466</v>
      </c>
      <c r="E1363">
        <v>481</v>
      </c>
      <c r="F1363">
        <v>7</v>
      </c>
      <c r="G1363">
        <v>7</v>
      </c>
      <c r="H1363">
        <v>1</v>
      </c>
      <c r="I1363">
        <v>0</v>
      </c>
      <c r="M1363" t="e">
        <f>----MKMNANQIITDD-MTLEEKLSAIDAALKAAQEAADDQAKSNGTVAAPVDPASLTICDGCE</f>
        <v>#NAME?</v>
      </c>
    </row>
    <row r="1364" spans="1:13" x14ac:dyDescent="0.2">
      <c r="A1364">
        <v>1412</v>
      </c>
      <c r="B1364" t="s">
        <v>49265</v>
      </c>
      <c r="C1364" t="s">
        <v>47037</v>
      </c>
      <c r="D1364" t="s">
        <v>47833</v>
      </c>
      <c r="E1364">
        <v>609</v>
      </c>
      <c r="F1364">
        <v>7</v>
      </c>
      <c r="G1364">
        <v>7</v>
      </c>
      <c r="H1364">
        <v>1</v>
      </c>
      <c r="I1364">
        <v>0</v>
      </c>
      <c r="M1364" t="e">
        <f>----MKMNANQIITDD-MTLEEKLSAIDAALKAAQEAADDQAKSNGTVAAPVDPASLTICDGCE</f>
        <v>#NAME?</v>
      </c>
    </row>
    <row r="1365" spans="1:13" x14ac:dyDescent="0.2">
      <c r="A1365">
        <v>1413</v>
      </c>
      <c r="B1365" t="s">
        <v>49265</v>
      </c>
      <c r="C1365" t="s">
        <v>47037</v>
      </c>
      <c r="D1365" t="s">
        <v>47039</v>
      </c>
      <c r="E1365">
        <v>41</v>
      </c>
      <c r="F1365">
        <v>7</v>
      </c>
      <c r="G1365">
        <v>7</v>
      </c>
      <c r="H1365">
        <v>1</v>
      </c>
      <c r="I1365">
        <v>0</v>
      </c>
      <c r="M1365" t="e">
        <f>----MKMNASQIITDD-MTLEEKLSAIDAALKAAQDVADDQAKANGTVAAPIDPASLTICDGCE</f>
        <v>#NAME?</v>
      </c>
    </row>
    <row r="1366" spans="1:13" x14ac:dyDescent="0.2">
      <c r="A1366">
        <v>1414</v>
      </c>
      <c r="B1366" t="s">
        <v>49266</v>
      </c>
      <c r="C1366" t="s">
        <v>47037</v>
      </c>
      <c r="D1366" t="s">
        <v>47468</v>
      </c>
      <c r="E1366">
        <v>127</v>
      </c>
      <c r="F1366">
        <v>7</v>
      </c>
      <c r="G1366">
        <v>7</v>
      </c>
      <c r="H1366">
        <v>1</v>
      </c>
      <c r="I1366">
        <v>0</v>
      </c>
      <c r="J1366" t="s">
        <v>49267</v>
      </c>
      <c r="K1366" s="146" t="s">
        <v>47047</v>
      </c>
      <c r="L1366" t="s">
        <v>49268</v>
      </c>
      <c r="M1366" t="s">
        <v>49269</v>
      </c>
    </row>
    <row r="1367" spans="1:13" x14ac:dyDescent="0.2">
      <c r="A1367">
        <v>1415</v>
      </c>
      <c r="B1367" t="s">
        <v>49266</v>
      </c>
      <c r="C1367" t="s">
        <v>47037</v>
      </c>
      <c r="D1367" t="s">
        <v>47720</v>
      </c>
      <c r="E1367">
        <v>839</v>
      </c>
      <c r="F1367">
        <v>7</v>
      </c>
      <c r="G1367">
        <v>7</v>
      </c>
      <c r="H1367">
        <v>1</v>
      </c>
      <c r="I1367">
        <v>0</v>
      </c>
      <c r="J1367" t="s">
        <v>49270</v>
      </c>
      <c r="K1367" s="146" t="s">
        <v>47047</v>
      </c>
      <c r="L1367" t="s">
        <v>49268</v>
      </c>
      <c r="M1367" t="s">
        <v>49271</v>
      </c>
    </row>
    <row r="1368" spans="1:13" x14ac:dyDescent="0.2">
      <c r="A1368">
        <v>1416</v>
      </c>
      <c r="B1368" t="s">
        <v>49266</v>
      </c>
      <c r="C1368" t="s">
        <v>47037</v>
      </c>
      <c r="D1368" t="s">
        <v>47467</v>
      </c>
      <c r="E1368">
        <v>4</v>
      </c>
      <c r="F1368">
        <v>7</v>
      </c>
      <c r="G1368">
        <v>7</v>
      </c>
      <c r="H1368">
        <v>1</v>
      </c>
      <c r="I1368">
        <v>0</v>
      </c>
      <c r="J1368" t="s">
        <v>49267</v>
      </c>
      <c r="K1368" s="146" t="s">
        <v>47047</v>
      </c>
      <c r="L1368" t="s">
        <v>49268</v>
      </c>
      <c r="M1368" t="s">
        <v>49272</v>
      </c>
    </row>
    <row r="1369" spans="1:13" x14ac:dyDescent="0.2">
      <c r="A1369">
        <v>1417</v>
      </c>
      <c r="B1369" t="s">
        <v>49266</v>
      </c>
      <c r="C1369" t="s">
        <v>47037</v>
      </c>
      <c r="D1369" t="s">
        <v>47721</v>
      </c>
      <c r="E1369">
        <v>44</v>
      </c>
      <c r="F1369">
        <v>7</v>
      </c>
      <c r="G1369">
        <v>7</v>
      </c>
      <c r="H1369">
        <v>1</v>
      </c>
      <c r="I1369">
        <v>0</v>
      </c>
      <c r="J1369" t="s">
        <v>49267</v>
      </c>
      <c r="K1369" s="146" t="s">
        <v>47047</v>
      </c>
      <c r="L1369" t="s">
        <v>49268</v>
      </c>
      <c r="M1369" t="s">
        <v>49273</v>
      </c>
    </row>
    <row r="1370" spans="1:13" x14ac:dyDescent="0.2">
      <c r="A1370">
        <v>1418</v>
      </c>
      <c r="B1370" t="s">
        <v>49266</v>
      </c>
      <c r="C1370" t="s">
        <v>47037</v>
      </c>
      <c r="D1370" t="s">
        <v>47466</v>
      </c>
      <c r="E1370">
        <v>473</v>
      </c>
      <c r="F1370">
        <v>7</v>
      </c>
      <c r="G1370">
        <v>7</v>
      </c>
      <c r="H1370">
        <v>1</v>
      </c>
      <c r="I1370">
        <v>0</v>
      </c>
      <c r="J1370" t="s">
        <v>49267</v>
      </c>
      <c r="K1370" s="146" t="s">
        <v>47047</v>
      </c>
      <c r="L1370" t="s">
        <v>49268</v>
      </c>
      <c r="M1370" t="s">
        <v>49274</v>
      </c>
    </row>
    <row r="1371" spans="1:13" x14ac:dyDescent="0.2">
      <c r="A1371">
        <v>1419</v>
      </c>
      <c r="B1371" t="s">
        <v>49266</v>
      </c>
      <c r="C1371" t="s">
        <v>47037</v>
      </c>
      <c r="D1371" t="s">
        <v>47469</v>
      </c>
      <c r="E1371">
        <v>76</v>
      </c>
      <c r="F1371">
        <v>7</v>
      </c>
      <c r="G1371">
        <v>7</v>
      </c>
      <c r="H1371">
        <v>1</v>
      </c>
      <c r="I1371">
        <v>0</v>
      </c>
      <c r="J1371" t="s">
        <v>49270</v>
      </c>
      <c r="K1371" s="146" t="s">
        <v>47047</v>
      </c>
      <c r="L1371" t="s">
        <v>49268</v>
      </c>
      <c r="M1371" t="e">
        <f>------------------------------------------------------------------------------------------------------------------------------------------------------------------------------------------AWLEKESALWAKDVPTKQNYAKQLALIAVGKTPVFYGGSLMAPLAYKWKISWNENAKNVAFCNYLPEFSHNEFIGWTSHPVEKPFAVFDLLSDLEHPCILKRFSLSDQMLSGKRPKSNVVPLAGKTPLQQMLWGCILADFASIYVAILNNVDPTQVNLIEKFKKALEK</f>
        <v>#NAME?</v>
      </c>
    </row>
    <row r="1372" spans="1:13" x14ac:dyDescent="0.2">
      <c r="A1372">
        <v>1420</v>
      </c>
      <c r="B1372" t="s">
        <v>49266</v>
      </c>
      <c r="C1372" t="s">
        <v>47037</v>
      </c>
      <c r="D1372" t="s">
        <v>47039</v>
      </c>
      <c r="E1372">
        <v>34</v>
      </c>
      <c r="F1372">
        <v>7</v>
      </c>
      <c r="G1372">
        <v>7</v>
      </c>
      <c r="H1372">
        <v>1</v>
      </c>
      <c r="I1372">
        <v>0</v>
      </c>
      <c r="J1372" t="s">
        <v>49267</v>
      </c>
      <c r="K1372" s="146" t="s">
        <v>47047</v>
      </c>
      <c r="L1372" t="s">
        <v>49268</v>
      </c>
      <c r="M1372" t="s">
        <v>49275</v>
      </c>
    </row>
    <row r="1373" spans="1:13" x14ac:dyDescent="0.2">
      <c r="A1373">
        <v>1421</v>
      </c>
      <c r="B1373" t="s">
        <v>49276</v>
      </c>
      <c r="C1373" t="s">
        <v>47037</v>
      </c>
      <c r="D1373" t="s">
        <v>47468</v>
      </c>
      <c r="E1373">
        <v>922</v>
      </c>
      <c r="F1373">
        <v>7</v>
      </c>
      <c r="G1373">
        <v>7</v>
      </c>
      <c r="H1373">
        <v>1</v>
      </c>
      <c r="I1373">
        <v>0</v>
      </c>
      <c r="M1373" t="s">
        <v>49277</v>
      </c>
    </row>
    <row r="1374" spans="1:13" x14ac:dyDescent="0.2">
      <c r="A1374">
        <v>1422</v>
      </c>
      <c r="B1374" t="s">
        <v>49276</v>
      </c>
      <c r="C1374" t="s">
        <v>47037</v>
      </c>
      <c r="D1374" t="s">
        <v>47720</v>
      </c>
      <c r="E1374">
        <v>693</v>
      </c>
      <c r="F1374">
        <v>7</v>
      </c>
      <c r="G1374">
        <v>7</v>
      </c>
      <c r="H1374">
        <v>1</v>
      </c>
      <c r="I1374">
        <v>0</v>
      </c>
      <c r="M1374" t="e">
        <f>---------------MVQVTRKDQKEANENIIRRFNRKVLQSGVLASAKASMRFSKEISKTERRKSAIIRRARKEEKTQKMRLGVR</f>
        <v>#NAME?</v>
      </c>
    </row>
    <row r="1375" spans="1:13" x14ac:dyDescent="0.2">
      <c r="A1375">
        <v>1423</v>
      </c>
      <c r="B1375" t="s">
        <v>49276</v>
      </c>
      <c r="C1375" t="s">
        <v>47037</v>
      </c>
      <c r="D1375" t="s">
        <v>47467</v>
      </c>
      <c r="E1375">
        <v>449</v>
      </c>
      <c r="F1375">
        <v>7</v>
      </c>
      <c r="G1375">
        <v>7</v>
      </c>
      <c r="H1375">
        <v>1</v>
      </c>
      <c r="I1375">
        <v>0</v>
      </c>
      <c r="M1375" t="e">
        <f>-----------MTDDMVQVTRKDEREANENILRRFNRRVLQSGKLAKVRALMRFEKPISKTDRRNKAILRKERKAEKLAKIRLGVR</f>
        <v>#NAME?</v>
      </c>
    </row>
    <row r="1376" spans="1:13" x14ac:dyDescent="0.2">
      <c r="A1376">
        <v>1424</v>
      </c>
      <c r="B1376" t="s">
        <v>49276</v>
      </c>
      <c r="C1376" t="s">
        <v>47037</v>
      </c>
      <c r="D1376" t="s">
        <v>47721</v>
      </c>
      <c r="E1376">
        <v>120</v>
      </c>
      <c r="F1376">
        <v>7</v>
      </c>
      <c r="G1376">
        <v>7</v>
      </c>
      <c r="H1376">
        <v>1</v>
      </c>
      <c r="I1376">
        <v>0</v>
      </c>
      <c r="M1376" t="e">
        <f>---------------MVQVTRKDEREANENIIRRFNRKVLQSGVLSAAKASMRFSKPVSKTERREKAIIRKERKAEKTQKIRLGVR</f>
        <v>#NAME?</v>
      </c>
    </row>
    <row r="1377" spans="1:13" x14ac:dyDescent="0.2">
      <c r="A1377">
        <v>1425</v>
      </c>
      <c r="B1377" t="s">
        <v>49276</v>
      </c>
      <c r="C1377" t="s">
        <v>47037</v>
      </c>
      <c r="D1377" t="s">
        <v>47466</v>
      </c>
      <c r="E1377">
        <v>652</v>
      </c>
      <c r="F1377">
        <v>7</v>
      </c>
      <c r="G1377">
        <v>7</v>
      </c>
      <c r="H1377">
        <v>1</v>
      </c>
      <c r="I1377">
        <v>0</v>
      </c>
      <c r="M1377" t="e">
        <f>---------------MVQVTRKDQKEANENIIRRFNRRVLQSGVLARAKSVMRFEKPISKTERRKKAIIRRERRAEKTAKMRLGVR</f>
        <v>#NAME?</v>
      </c>
    </row>
    <row r="1378" spans="1:13" x14ac:dyDescent="0.2">
      <c r="A1378">
        <v>1426</v>
      </c>
      <c r="B1378" t="s">
        <v>49276</v>
      </c>
      <c r="C1378" t="s">
        <v>47037</v>
      </c>
      <c r="D1378" t="s">
        <v>47469</v>
      </c>
      <c r="E1378">
        <v>352</v>
      </c>
      <c r="F1378">
        <v>7</v>
      </c>
      <c r="G1378">
        <v>7</v>
      </c>
      <c r="H1378">
        <v>1</v>
      </c>
      <c r="I1378">
        <v>0</v>
      </c>
      <c r="M1378" t="e">
        <f>-----------MHNDMVRVTRKDEKEANENVLRRFNRRLLQSGVMQKARASMRFEKPISKTVRRSRAIVRRMRKAEKTQKLRLGVR</f>
        <v>#NAME?</v>
      </c>
    </row>
    <row r="1379" spans="1:13" x14ac:dyDescent="0.2">
      <c r="A1379">
        <v>1427</v>
      </c>
      <c r="B1379" t="s">
        <v>49276</v>
      </c>
      <c r="C1379" t="s">
        <v>47037</v>
      </c>
      <c r="D1379" t="s">
        <v>47039</v>
      </c>
      <c r="E1379">
        <v>132</v>
      </c>
      <c r="F1379">
        <v>7</v>
      </c>
      <c r="G1379">
        <v>7</v>
      </c>
      <c r="H1379">
        <v>1</v>
      </c>
      <c r="I1379">
        <v>0</v>
      </c>
      <c r="M1379" t="e">
        <f>---------------MVQVTRKDQKEANENIIRRFNRRVLQSGVLARAKSVMRFEKPISKTERRKKAIIRRERRAEKTAKMRLGVR</f>
        <v>#NAME?</v>
      </c>
    </row>
    <row r="1380" spans="1:13" x14ac:dyDescent="0.2">
      <c r="A1380">
        <v>1428</v>
      </c>
      <c r="B1380" t="s">
        <v>49278</v>
      </c>
      <c r="C1380" t="s">
        <v>47037</v>
      </c>
      <c r="D1380" t="s">
        <v>47468</v>
      </c>
      <c r="E1380">
        <v>929</v>
      </c>
      <c r="F1380">
        <v>6</v>
      </c>
      <c r="G1380">
        <v>7</v>
      </c>
      <c r="H1380">
        <v>2</v>
      </c>
      <c r="I1380">
        <v>0</v>
      </c>
      <c r="M1380" t="s">
        <v>47696</v>
      </c>
    </row>
    <row r="1381" spans="1:13" x14ac:dyDescent="0.2">
      <c r="A1381">
        <v>1429</v>
      </c>
      <c r="B1381" t="s">
        <v>49278</v>
      </c>
      <c r="C1381" t="s">
        <v>47037</v>
      </c>
      <c r="D1381" t="s">
        <v>47720</v>
      </c>
      <c r="E1381">
        <v>700</v>
      </c>
      <c r="F1381">
        <v>6</v>
      </c>
      <c r="G1381">
        <v>7</v>
      </c>
      <c r="H1381">
        <v>2</v>
      </c>
      <c r="I1381">
        <v>0</v>
      </c>
      <c r="M1381" t="s">
        <v>47699</v>
      </c>
    </row>
    <row r="1382" spans="1:13" x14ac:dyDescent="0.2">
      <c r="A1382">
        <v>1430</v>
      </c>
      <c r="B1382" t="s">
        <v>49278</v>
      </c>
      <c r="C1382" t="s">
        <v>47037</v>
      </c>
      <c r="D1382" t="s">
        <v>47467</v>
      </c>
      <c r="E1382">
        <v>441</v>
      </c>
      <c r="F1382">
        <v>6</v>
      </c>
      <c r="G1382">
        <v>7</v>
      </c>
      <c r="H1382">
        <v>2</v>
      </c>
      <c r="I1382">
        <v>0</v>
      </c>
      <c r="M1382" t="s">
        <v>47700</v>
      </c>
    </row>
    <row r="1383" spans="1:13" x14ac:dyDescent="0.2">
      <c r="A1383">
        <v>1431</v>
      </c>
      <c r="B1383" t="s">
        <v>49278</v>
      </c>
      <c r="C1383" t="s">
        <v>47037</v>
      </c>
      <c r="D1383" t="s">
        <v>47466</v>
      </c>
      <c r="E1383">
        <v>659</v>
      </c>
      <c r="F1383">
        <v>6</v>
      </c>
      <c r="G1383">
        <v>7</v>
      </c>
      <c r="H1383">
        <v>2</v>
      </c>
      <c r="I1383">
        <v>0</v>
      </c>
      <c r="M1383" t="s">
        <v>47698</v>
      </c>
    </row>
    <row r="1384" spans="1:13" x14ac:dyDescent="0.2">
      <c r="A1384">
        <v>1432</v>
      </c>
      <c r="B1384" t="s">
        <v>49278</v>
      </c>
      <c r="C1384" t="s">
        <v>47037</v>
      </c>
      <c r="D1384" t="s">
        <v>47469</v>
      </c>
      <c r="E1384">
        <v>359</v>
      </c>
      <c r="F1384">
        <v>6</v>
      </c>
      <c r="G1384">
        <v>7</v>
      </c>
      <c r="H1384">
        <v>2</v>
      </c>
      <c r="I1384">
        <v>0</v>
      </c>
      <c r="M1384" t="s">
        <v>47696</v>
      </c>
    </row>
    <row r="1385" spans="1:13" x14ac:dyDescent="0.2">
      <c r="A1385">
        <v>1433</v>
      </c>
      <c r="B1385" t="s">
        <v>49278</v>
      </c>
      <c r="C1385" t="s">
        <v>47037</v>
      </c>
      <c r="D1385" t="s">
        <v>47469</v>
      </c>
      <c r="E1385">
        <v>380</v>
      </c>
      <c r="F1385">
        <v>6</v>
      </c>
      <c r="G1385">
        <v>7</v>
      </c>
      <c r="H1385">
        <v>2</v>
      </c>
      <c r="I1385">
        <v>0</v>
      </c>
      <c r="M1385" t="s">
        <v>47697</v>
      </c>
    </row>
    <row r="1386" spans="1:13" x14ac:dyDescent="0.2">
      <c r="A1386">
        <v>1434</v>
      </c>
      <c r="B1386" t="s">
        <v>49278</v>
      </c>
      <c r="C1386" t="s">
        <v>47037</v>
      </c>
      <c r="D1386" t="s">
        <v>47039</v>
      </c>
      <c r="E1386">
        <v>140</v>
      </c>
      <c r="F1386">
        <v>6</v>
      </c>
      <c r="G1386">
        <v>7</v>
      </c>
      <c r="H1386">
        <v>2</v>
      </c>
      <c r="I1386">
        <v>0</v>
      </c>
      <c r="M1386" t="s">
        <v>47695</v>
      </c>
    </row>
    <row r="1387" spans="1:13" x14ac:dyDescent="0.2">
      <c r="A1387">
        <v>1435</v>
      </c>
      <c r="B1387" t="s">
        <v>49279</v>
      </c>
      <c r="C1387" t="s">
        <v>47037</v>
      </c>
      <c r="D1387" t="s">
        <v>47468</v>
      </c>
      <c r="E1387">
        <v>321</v>
      </c>
      <c r="F1387">
        <v>6</v>
      </c>
      <c r="G1387">
        <v>7</v>
      </c>
      <c r="H1387">
        <v>2</v>
      </c>
      <c r="I1387">
        <v>0</v>
      </c>
      <c r="M1387" t="s">
        <v>47137</v>
      </c>
    </row>
    <row r="1388" spans="1:13" x14ac:dyDescent="0.2">
      <c r="A1388">
        <v>1436</v>
      </c>
      <c r="B1388" t="s">
        <v>49279</v>
      </c>
      <c r="C1388" t="s">
        <v>47037</v>
      </c>
      <c r="D1388" t="s">
        <v>47720</v>
      </c>
      <c r="E1388">
        <v>454</v>
      </c>
      <c r="F1388">
        <v>6</v>
      </c>
      <c r="G1388">
        <v>7</v>
      </c>
      <c r="H1388">
        <v>2</v>
      </c>
      <c r="I1388">
        <v>0</v>
      </c>
      <c r="M1388" t="s">
        <v>47139</v>
      </c>
    </row>
    <row r="1389" spans="1:13" x14ac:dyDescent="0.2">
      <c r="A1389">
        <v>1437</v>
      </c>
      <c r="B1389" t="s">
        <v>49279</v>
      </c>
      <c r="C1389" t="s">
        <v>47037</v>
      </c>
      <c r="D1389" t="s">
        <v>47466</v>
      </c>
      <c r="E1389">
        <v>117</v>
      </c>
      <c r="F1389">
        <v>6</v>
      </c>
      <c r="G1389">
        <v>7</v>
      </c>
      <c r="H1389">
        <v>2</v>
      </c>
      <c r="I1389">
        <v>0</v>
      </c>
      <c r="M1389" t="s">
        <v>47136</v>
      </c>
    </row>
    <row r="1390" spans="1:13" x14ac:dyDescent="0.2">
      <c r="A1390">
        <v>1438</v>
      </c>
      <c r="B1390" t="s">
        <v>49279</v>
      </c>
      <c r="C1390" t="s">
        <v>47037</v>
      </c>
      <c r="D1390" t="s">
        <v>47833</v>
      </c>
      <c r="E1390">
        <v>98</v>
      </c>
      <c r="F1390">
        <v>6</v>
      </c>
      <c r="G1390">
        <v>7</v>
      </c>
      <c r="H1390">
        <v>2</v>
      </c>
      <c r="I1390">
        <v>0</v>
      </c>
      <c r="M1390" t="s">
        <v>47135</v>
      </c>
    </row>
    <row r="1391" spans="1:13" x14ac:dyDescent="0.2">
      <c r="A1391">
        <v>1439</v>
      </c>
      <c r="B1391" t="s">
        <v>49279</v>
      </c>
      <c r="C1391" t="s">
        <v>47037</v>
      </c>
      <c r="D1391" t="s">
        <v>47469</v>
      </c>
      <c r="E1391">
        <v>151</v>
      </c>
      <c r="F1391">
        <v>6</v>
      </c>
      <c r="G1391">
        <v>7</v>
      </c>
      <c r="H1391">
        <v>2</v>
      </c>
      <c r="I1391">
        <v>0</v>
      </c>
      <c r="M1391" t="s">
        <v>47137</v>
      </c>
    </row>
    <row r="1392" spans="1:13" x14ac:dyDescent="0.2">
      <c r="A1392">
        <v>1440</v>
      </c>
      <c r="B1392" t="s">
        <v>49279</v>
      </c>
      <c r="C1392" t="s">
        <v>47037</v>
      </c>
      <c r="D1392" t="s">
        <v>47469</v>
      </c>
      <c r="E1392">
        <v>570</v>
      </c>
      <c r="F1392">
        <v>6</v>
      </c>
      <c r="G1392">
        <v>7</v>
      </c>
      <c r="H1392">
        <v>2</v>
      </c>
      <c r="I1392">
        <v>0</v>
      </c>
      <c r="M1392" t="e">
        <f>--MTKTIVCKDVYGNQYTVPVDELNIRVGVYAVIIEGNKILLTRQWDGYSLIGGGVEKGEAIEESIVREVKEETGLTIMPDKIIHQATTFFKRNAEAQANQSIQLYFTHSQLHGQINNDNITDSEKTYTNGTPEWVDLDKIDDINFRHSVSLETIMRAYRKAKIADKRSEGFVALVLKCVILL</f>
        <v>#NAME?</v>
      </c>
    </row>
    <row r="1393" spans="1:13" x14ac:dyDescent="0.2">
      <c r="A1393">
        <v>1441</v>
      </c>
      <c r="B1393" t="s">
        <v>49279</v>
      </c>
      <c r="C1393" t="s">
        <v>47037</v>
      </c>
      <c r="D1393" t="s">
        <v>47039</v>
      </c>
      <c r="E1393">
        <v>328</v>
      </c>
      <c r="F1393">
        <v>6</v>
      </c>
      <c r="G1393">
        <v>7</v>
      </c>
      <c r="H1393">
        <v>2</v>
      </c>
      <c r="I1393">
        <v>0</v>
      </c>
      <c r="M1393" t="s">
        <v>47138</v>
      </c>
    </row>
    <row r="1394" spans="1:13" x14ac:dyDescent="0.2">
      <c r="A1394">
        <v>1443</v>
      </c>
      <c r="B1394" t="s">
        <v>49280</v>
      </c>
      <c r="C1394" t="s">
        <v>47037</v>
      </c>
      <c r="D1394" t="s">
        <v>47720</v>
      </c>
      <c r="E1394">
        <v>691</v>
      </c>
      <c r="F1394">
        <v>6</v>
      </c>
      <c r="G1394">
        <v>7</v>
      </c>
      <c r="H1394">
        <v>2</v>
      </c>
      <c r="I1394">
        <v>0</v>
      </c>
      <c r="J1394" t="s">
        <v>49281</v>
      </c>
      <c r="K1394" s="146" t="s">
        <v>47084</v>
      </c>
      <c r="L1394" t="s">
        <v>49282</v>
      </c>
      <c r="M1394" t="s">
        <v>47533</v>
      </c>
    </row>
    <row r="1395" spans="1:13" x14ac:dyDescent="0.2">
      <c r="A1395">
        <v>1442</v>
      </c>
      <c r="B1395" t="s">
        <v>49280</v>
      </c>
      <c r="C1395" t="s">
        <v>47037</v>
      </c>
      <c r="D1395" t="s">
        <v>47468</v>
      </c>
      <c r="E1395">
        <v>1</v>
      </c>
      <c r="F1395">
        <v>6</v>
      </c>
      <c r="G1395">
        <v>7</v>
      </c>
      <c r="H1395">
        <v>2</v>
      </c>
      <c r="I1395">
        <v>0</v>
      </c>
      <c r="M1395" t="s">
        <v>47530</v>
      </c>
    </row>
    <row r="1396" spans="1:13" x14ac:dyDescent="0.2">
      <c r="A1396">
        <v>1444</v>
      </c>
      <c r="B1396" t="s">
        <v>49280</v>
      </c>
      <c r="C1396" t="s">
        <v>47037</v>
      </c>
      <c r="D1396" t="s">
        <v>47721</v>
      </c>
      <c r="E1396">
        <v>118</v>
      </c>
      <c r="F1396">
        <v>6</v>
      </c>
      <c r="G1396">
        <v>7</v>
      </c>
      <c r="H1396">
        <v>2</v>
      </c>
      <c r="I1396">
        <v>0</v>
      </c>
      <c r="M1396" t="s">
        <v>47528</v>
      </c>
    </row>
    <row r="1397" spans="1:13" x14ac:dyDescent="0.2">
      <c r="A1397">
        <v>1445</v>
      </c>
      <c r="B1397" t="s">
        <v>49280</v>
      </c>
      <c r="C1397" t="s">
        <v>47037</v>
      </c>
      <c r="D1397" t="s">
        <v>47466</v>
      </c>
      <c r="E1397">
        <v>649</v>
      </c>
      <c r="F1397">
        <v>6</v>
      </c>
      <c r="G1397">
        <v>7</v>
      </c>
      <c r="H1397">
        <v>2</v>
      </c>
      <c r="I1397">
        <v>0</v>
      </c>
      <c r="M1397" t="s">
        <v>47532</v>
      </c>
    </row>
    <row r="1398" spans="1:13" x14ac:dyDescent="0.2">
      <c r="A1398">
        <v>1446</v>
      </c>
      <c r="B1398" t="s">
        <v>49280</v>
      </c>
      <c r="C1398" t="s">
        <v>47037</v>
      </c>
      <c r="D1398" t="s">
        <v>47469</v>
      </c>
      <c r="E1398">
        <v>350</v>
      </c>
      <c r="F1398">
        <v>6</v>
      </c>
      <c r="G1398">
        <v>7</v>
      </c>
      <c r="H1398">
        <v>2</v>
      </c>
      <c r="I1398">
        <v>0</v>
      </c>
      <c r="M1398" t="s">
        <v>47530</v>
      </c>
    </row>
    <row r="1399" spans="1:13" x14ac:dyDescent="0.2">
      <c r="A1399">
        <v>1447</v>
      </c>
      <c r="B1399" t="s">
        <v>49280</v>
      </c>
      <c r="C1399" t="s">
        <v>47037</v>
      </c>
      <c r="D1399" t="s">
        <v>47469</v>
      </c>
      <c r="E1399">
        <v>505</v>
      </c>
      <c r="F1399">
        <v>6</v>
      </c>
      <c r="G1399">
        <v>7</v>
      </c>
      <c r="H1399">
        <v>2</v>
      </c>
      <c r="I1399">
        <v>0</v>
      </c>
      <c r="M1399" t="s">
        <v>47531</v>
      </c>
    </row>
    <row r="1400" spans="1:13" x14ac:dyDescent="0.2">
      <c r="A1400">
        <v>1448</v>
      </c>
      <c r="B1400" t="s">
        <v>49280</v>
      </c>
      <c r="C1400" t="s">
        <v>47037</v>
      </c>
      <c r="D1400" t="s">
        <v>47039</v>
      </c>
      <c r="E1400">
        <v>129</v>
      </c>
      <c r="F1400">
        <v>6</v>
      </c>
      <c r="G1400">
        <v>7</v>
      </c>
      <c r="H1400">
        <v>2</v>
      </c>
      <c r="I1400">
        <v>0</v>
      </c>
      <c r="M1400" t="s">
        <v>47529</v>
      </c>
    </row>
    <row r="1401" spans="1:13" x14ac:dyDescent="0.2">
      <c r="A1401">
        <v>1449</v>
      </c>
      <c r="B1401" t="s">
        <v>49283</v>
      </c>
      <c r="C1401" t="s">
        <v>47037</v>
      </c>
      <c r="D1401" t="s">
        <v>47468</v>
      </c>
      <c r="E1401">
        <v>559</v>
      </c>
      <c r="F1401">
        <v>7</v>
      </c>
      <c r="G1401">
        <v>7</v>
      </c>
      <c r="H1401">
        <v>1</v>
      </c>
      <c r="I1401">
        <v>0</v>
      </c>
      <c r="J1401" t="s">
        <v>49284</v>
      </c>
      <c r="K1401" s="146" t="s">
        <v>47040</v>
      </c>
      <c r="L1401" t="s">
        <v>49285</v>
      </c>
      <c r="M1401" t="s">
        <v>47374</v>
      </c>
    </row>
    <row r="1402" spans="1:13" x14ac:dyDescent="0.2">
      <c r="A1402">
        <v>1450</v>
      </c>
      <c r="B1402" t="s">
        <v>49283</v>
      </c>
      <c r="C1402" t="s">
        <v>47037</v>
      </c>
      <c r="D1402" t="s">
        <v>47720</v>
      </c>
      <c r="E1402">
        <v>597</v>
      </c>
      <c r="F1402">
        <v>7</v>
      </c>
      <c r="G1402">
        <v>7</v>
      </c>
      <c r="H1402">
        <v>1</v>
      </c>
      <c r="I1402">
        <v>0</v>
      </c>
      <c r="J1402" t="s">
        <v>49286</v>
      </c>
      <c r="K1402" s="146" t="s">
        <v>47040</v>
      </c>
      <c r="L1402" t="s">
        <v>49285</v>
      </c>
      <c r="M1402" t="s">
        <v>47375</v>
      </c>
    </row>
    <row r="1403" spans="1:13" x14ac:dyDescent="0.2">
      <c r="A1403">
        <v>1451</v>
      </c>
      <c r="B1403" t="s">
        <v>49283</v>
      </c>
      <c r="C1403" t="s">
        <v>47037</v>
      </c>
      <c r="D1403" t="s">
        <v>47721</v>
      </c>
      <c r="E1403">
        <v>266</v>
      </c>
      <c r="F1403">
        <v>7</v>
      </c>
      <c r="G1403">
        <v>7</v>
      </c>
      <c r="H1403">
        <v>1</v>
      </c>
      <c r="I1403">
        <v>0</v>
      </c>
      <c r="J1403" t="s">
        <v>49287</v>
      </c>
      <c r="K1403" s="146" t="s">
        <v>47040</v>
      </c>
      <c r="L1403" t="s">
        <v>49285</v>
      </c>
      <c r="M1403" t="s">
        <v>47641</v>
      </c>
    </row>
    <row r="1404" spans="1:13" x14ac:dyDescent="0.2">
      <c r="A1404">
        <v>1452</v>
      </c>
      <c r="B1404" t="s">
        <v>49283</v>
      </c>
      <c r="C1404" t="s">
        <v>47037</v>
      </c>
      <c r="D1404" t="s">
        <v>47465</v>
      </c>
      <c r="E1404">
        <v>398</v>
      </c>
      <c r="F1404">
        <v>7</v>
      </c>
      <c r="G1404">
        <v>7</v>
      </c>
      <c r="H1404">
        <v>1</v>
      </c>
      <c r="I1404">
        <v>0</v>
      </c>
      <c r="J1404" t="s">
        <v>49286</v>
      </c>
      <c r="K1404" s="146" t="s">
        <v>47040</v>
      </c>
      <c r="L1404" t="s">
        <v>49285</v>
      </c>
      <c r="M1404" t="s">
        <v>49288</v>
      </c>
    </row>
    <row r="1405" spans="1:13" x14ac:dyDescent="0.2">
      <c r="A1405">
        <v>1453</v>
      </c>
      <c r="B1405" t="s">
        <v>49283</v>
      </c>
      <c r="C1405" t="s">
        <v>47037</v>
      </c>
      <c r="D1405" t="s">
        <v>47466</v>
      </c>
      <c r="E1405">
        <v>73</v>
      </c>
      <c r="F1405">
        <v>7</v>
      </c>
      <c r="G1405">
        <v>7</v>
      </c>
      <c r="H1405">
        <v>1</v>
      </c>
      <c r="I1405">
        <v>0</v>
      </c>
      <c r="J1405" t="s">
        <v>49284</v>
      </c>
      <c r="K1405" s="146" t="s">
        <v>47040</v>
      </c>
      <c r="L1405" t="s">
        <v>49285</v>
      </c>
      <c r="M1405" t="s">
        <v>47373</v>
      </c>
    </row>
    <row r="1406" spans="1:13" x14ac:dyDescent="0.2">
      <c r="A1406">
        <v>1455</v>
      </c>
      <c r="B1406" t="s">
        <v>49283</v>
      </c>
      <c r="C1406" t="s">
        <v>47037</v>
      </c>
      <c r="D1406" t="s">
        <v>47039</v>
      </c>
      <c r="E1406">
        <v>338</v>
      </c>
      <c r="F1406">
        <v>7</v>
      </c>
      <c r="G1406">
        <v>7</v>
      </c>
      <c r="H1406">
        <v>1</v>
      </c>
      <c r="I1406">
        <v>0</v>
      </c>
      <c r="J1406" t="s">
        <v>49284</v>
      </c>
      <c r="K1406" s="146" t="s">
        <v>47040</v>
      </c>
      <c r="L1406" t="s">
        <v>49285</v>
      </c>
      <c r="M1406" t="s">
        <v>47373</v>
      </c>
    </row>
    <row r="1407" spans="1:13" x14ac:dyDescent="0.2">
      <c r="A1407">
        <v>1454</v>
      </c>
      <c r="B1407" t="s">
        <v>49283</v>
      </c>
      <c r="C1407" t="s">
        <v>47037</v>
      </c>
      <c r="D1407" t="s">
        <v>47833</v>
      </c>
      <c r="E1407">
        <v>307</v>
      </c>
      <c r="F1407">
        <v>7</v>
      </c>
      <c r="G1407">
        <v>7</v>
      </c>
      <c r="H1407">
        <v>1</v>
      </c>
      <c r="I1407">
        <v>0</v>
      </c>
      <c r="M1407" t="s">
        <v>47642</v>
      </c>
    </row>
    <row r="1408" spans="1:13" x14ac:dyDescent="0.2">
      <c r="A1408">
        <v>1456</v>
      </c>
      <c r="B1408" t="s">
        <v>49289</v>
      </c>
      <c r="C1408" t="s">
        <v>47037</v>
      </c>
      <c r="D1408" t="s">
        <v>47468</v>
      </c>
      <c r="E1408">
        <v>887</v>
      </c>
      <c r="F1408">
        <v>6</v>
      </c>
      <c r="G1408">
        <v>7</v>
      </c>
      <c r="H1408">
        <v>2</v>
      </c>
      <c r="I1408">
        <v>0</v>
      </c>
      <c r="J1408" t="s">
        <v>49290</v>
      </c>
      <c r="K1408" s="146" t="s">
        <v>47050</v>
      </c>
      <c r="L1408" t="s">
        <v>49291</v>
      </c>
      <c r="M1408" t="s">
        <v>49292</v>
      </c>
    </row>
    <row r="1409" spans="1:13" x14ac:dyDescent="0.2">
      <c r="A1409">
        <v>1457</v>
      </c>
      <c r="B1409" t="s">
        <v>49289</v>
      </c>
      <c r="C1409" t="s">
        <v>47037</v>
      </c>
      <c r="D1409" t="s">
        <v>47468</v>
      </c>
      <c r="E1409">
        <v>851</v>
      </c>
      <c r="F1409">
        <v>6</v>
      </c>
      <c r="G1409">
        <v>7</v>
      </c>
      <c r="H1409">
        <v>2</v>
      </c>
      <c r="I1409">
        <v>0</v>
      </c>
      <c r="J1409" t="s">
        <v>49293</v>
      </c>
      <c r="K1409" s="146" t="s">
        <v>47050</v>
      </c>
      <c r="L1409" t="s">
        <v>49291</v>
      </c>
      <c r="M1409" t="s">
        <v>49294</v>
      </c>
    </row>
    <row r="1410" spans="1:13" x14ac:dyDescent="0.2">
      <c r="A1410">
        <v>1458</v>
      </c>
      <c r="B1410" t="s">
        <v>49289</v>
      </c>
      <c r="C1410" t="s">
        <v>47037</v>
      </c>
      <c r="D1410" t="s">
        <v>47720</v>
      </c>
      <c r="E1410">
        <v>188</v>
      </c>
      <c r="F1410">
        <v>6</v>
      </c>
      <c r="G1410">
        <v>7</v>
      </c>
      <c r="H1410">
        <v>2</v>
      </c>
      <c r="I1410">
        <v>0</v>
      </c>
      <c r="J1410" t="s">
        <v>49290</v>
      </c>
      <c r="K1410" s="146" t="s">
        <v>47050</v>
      </c>
      <c r="L1410" t="s">
        <v>49291</v>
      </c>
      <c r="M1410" t="s">
        <v>49295</v>
      </c>
    </row>
    <row r="1411" spans="1:13" x14ac:dyDescent="0.2">
      <c r="A1411">
        <v>1459</v>
      </c>
      <c r="B1411" t="s">
        <v>49289</v>
      </c>
      <c r="C1411" t="s">
        <v>47037</v>
      </c>
      <c r="D1411" t="s">
        <v>47467</v>
      </c>
      <c r="E1411">
        <v>998</v>
      </c>
      <c r="F1411">
        <v>6</v>
      </c>
      <c r="G1411">
        <v>7</v>
      </c>
      <c r="H1411">
        <v>2</v>
      </c>
      <c r="I1411">
        <v>0</v>
      </c>
      <c r="J1411" t="s">
        <v>49296</v>
      </c>
      <c r="K1411" s="146" t="s">
        <v>47050</v>
      </c>
      <c r="L1411" t="s">
        <v>49291</v>
      </c>
      <c r="M1411" t="s">
        <v>49297</v>
      </c>
    </row>
    <row r="1412" spans="1:13" x14ac:dyDescent="0.2">
      <c r="A1412">
        <v>1460</v>
      </c>
      <c r="B1412" t="s">
        <v>49289</v>
      </c>
      <c r="C1412" t="s">
        <v>47037</v>
      </c>
      <c r="D1412" t="s">
        <v>47465</v>
      </c>
      <c r="E1412">
        <v>293</v>
      </c>
      <c r="F1412">
        <v>6</v>
      </c>
      <c r="G1412">
        <v>7</v>
      </c>
      <c r="H1412">
        <v>2</v>
      </c>
      <c r="I1412">
        <v>0</v>
      </c>
      <c r="J1412" t="s">
        <v>49290</v>
      </c>
      <c r="K1412" s="146" t="s">
        <v>47050</v>
      </c>
      <c r="L1412" t="s">
        <v>49291</v>
      </c>
      <c r="M1412" t="s">
        <v>49298</v>
      </c>
    </row>
    <row r="1413" spans="1:13" x14ac:dyDescent="0.2">
      <c r="A1413">
        <v>1461</v>
      </c>
      <c r="B1413" t="s">
        <v>49289</v>
      </c>
      <c r="C1413" t="s">
        <v>47037</v>
      </c>
      <c r="D1413" t="s">
        <v>47469</v>
      </c>
      <c r="E1413">
        <v>367</v>
      </c>
      <c r="F1413">
        <v>6</v>
      </c>
      <c r="G1413">
        <v>7</v>
      </c>
      <c r="H1413">
        <v>2</v>
      </c>
      <c r="I1413">
        <v>0</v>
      </c>
      <c r="J1413" t="s">
        <v>49290</v>
      </c>
      <c r="K1413" s="146" t="s">
        <v>47050</v>
      </c>
      <c r="L1413" t="s">
        <v>49291</v>
      </c>
      <c r="M1413" t="s">
        <v>49292</v>
      </c>
    </row>
    <row r="1414" spans="1:13" x14ac:dyDescent="0.2">
      <c r="A1414">
        <v>1462</v>
      </c>
      <c r="B1414" t="s">
        <v>49289</v>
      </c>
      <c r="C1414" t="s">
        <v>47037</v>
      </c>
      <c r="D1414" t="s">
        <v>47039</v>
      </c>
      <c r="E1414">
        <v>575</v>
      </c>
      <c r="F1414">
        <v>6</v>
      </c>
      <c r="G1414">
        <v>7</v>
      </c>
      <c r="H1414">
        <v>2</v>
      </c>
      <c r="I1414">
        <v>0</v>
      </c>
      <c r="J1414" t="s">
        <v>49290</v>
      </c>
      <c r="K1414" s="146" t="s">
        <v>47050</v>
      </c>
      <c r="L1414" t="s">
        <v>49291</v>
      </c>
      <c r="M1414" t="s">
        <v>49299</v>
      </c>
    </row>
    <row r="1415" spans="1:13" x14ac:dyDescent="0.2">
      <c r="A1415">
        <v>1463</v>
      </c>
      <c r="B1415" t="s">
        <v>49300</v>
      </c>
      <c r="C1415" t="s">
        <v>47037</v>
      </c>
      <c r="D1415" t="s">
        <v>47468</v>
      </c>
      <c r="E1415">
        <v>662</v>
      </c>
      <c r="F1415">
        <v>7</v>
      </c>
      <c r="G1415">
        <v>7</v>
      </c>
      <c r="H1415">
        <v>1</v>
      </c>
      <c r="I1415">
        <v>0</v>
      </c>
      <c r="J1415" t="s">
        <v>49301</v>
      </c>
      <c r="K1415" s="146" t="s">
        <v>47240</v>
      </c>
      <c r="L1415" t="s">
        <v>49302</v>
      </c>
      <c r="M1415" t="s">
        <v>49303</v>
      </c>
    </row>
    <row r="1416" spans="1:13" x14ac:dyDescent="0.2">
      <c r="A1416">
        <v>1464</v>
      </c>
      <c r="B1416" t="s">
        <v>49300</v>
      </c>
      <c r="C1416" t="s">
        <v>47037</v>
      </c>
      <c r="D1416" t="s">
        <v>47720</v>
      </c>
      <c r="E1416">
        <v>111</v>
      </c>
      <c r="F1416">
        <v>7</v>
      </c>
      <c r="G1416">
        <v>7</v>
      </c>
      <c r="H1416">
        <v>1</v>
      </c>
      <c r="I1416">
        <v>0</v>
      </c>
      <c r="J1416" t="s">
        <v>49301</v>
      </c>
      <c r="K1416" s="146" t="s">
        <v>47240</v>
      </c>
      <c r="L1416" t="s">
        <v>49302</v>
      </c>
      <c r="M1416" t="s">
        <v>49304</v>
      </c>
    </row>
    <row r="1417" spans="1:13" x14ac:dyDescent="0.2">
      <c r="A1417">
        <v>1465</v>
      </c>
      <c r="B1417" t="s">
        <v>49300</v>
      </c>
      <c r="C1417" t="s">
        <v>47037</v>
      </c>
      <c r="D1417" t="s">
        <v>47467</v>
      </c>
      <c r="E1417">
        <v>911</v>
      </c>
      <c r="F1417">
        <v>7</v>
      </c>
      <c r="G1417">
        <v>7</v>
      </c>
      <c r="H1417">
        <v>1</v>
      </c>
      <c r="I1417">
        <v>0</v>
      </c>
      <c r="J1417" t="s">
        <v>49305</v>
      </c>
      <c r="K1417" s="146" t="s">
        <v>47240</v>
      </c>
      <c r="L1417" t="s">
        <v>49302</v>
      </c>
      <c r="M1417" t="s">
        <v>49306</v>
      </c>
    </row>
    <row r="1418" spans="1:13" x14ac:dyDescent="0.2">
      <c r="A1418">
        <v>1466</v>
      </c>
      <c r="B1418" t="s">
        <v>49300</v>
      </c>
      <c r="C1418" t="s">
        <v>47037</v>
      </c>
      <c r="D1418" t="s">
        <v>47465</v>
      </c>
      <c r="E1418">
        <v>305</v>
      </c>
      <c r="F1418">
        <v>7</v>
      </c>
      <c r="G1418">
        <v>7</v>
      </c>
      <c r="H1418">
        <v>1</v>
      </c>
      <c r="I1418">
        <v>0</v>
      </c>
      <c r="J1418" t="s">
        <v>49307</v>
      </c>
      <c r="K1418" s="146" t="s">
        <v>47240</v>
      </c>
      <c r="L1418" t="s">
        <v>49302</v>
      </c>
      <c r="M1418" t="s">
        <v>49308</v>
      </c>
    </row>
    <row r="1419" spans="1:13" x14ac:dyDescent="0.2">
      <c r="A1419">
        <v>1467</v>
      </c>
      <c r="B1419" t="s">
        <v>49300</v>
      </c>
      <c r="C1419" t="s">
        <v>47037</v>
      </c>
      <c r="D1419" t="s">
        <v>47466</v>
      </c>
      <c r="E1419">
        <v>8</v>
      </c>
      <c r="F1419">
        <v>7</v>
      </c>
      <c r="G1419">
        <v>7</v>
      </c>
      <c r="H1419">
        <v>1</v>
      </c>
      <c r="I1419">
        <v>0</v>
      </c>
      <c r="J1419" t="s">
        <v>49301</v>
      </c>
      <c r="K1419" s="146" t="s">
        <v>47240</v>
      </c>
      <c r="L1419" t="s">
        <v>49302</v>
      </c>
      <c r="M1419" t="s">
        <v>49309</v>
      </c>
    </row>
    <row r="1420" spans="1:13" x14ac:dyDescent="0.2">
      <c r="A1420">
        <v>1468</v>
      </c>
      <c r="B1420" t="s">
        <v>49300</v>
      </c>
      <c r="C1420" t="s">
        <v>47037</v>
      </c>
      <c r="D1420" t="s">
        <v>47469</v>
      </c>
      <c r="E1420">
        <v>273</v>
      </c>
      <c r="F1420">
        <v>7</v>
      </c>
      <c r="G1420">
        <v>7</v>
      </c>
      <c r="H1420">
        <v>1</v>
      </c>
      <c r="I1420">
        <v>0</v>
      </c>
      <c r="J1420" t="s">
        <v>49301</v>
      </c>
      <c r="K1420" s="146" t="s">
        <v>47240</v>
      </c>
      <c r="L1420" t="s">
        <v>49302</v>
      </c>
      <c r="M1420" t="s">
        <v>49303</v>
      </c>
    </row>
    <row r="1421" spans="1:13" x14ac:dyDescent="0.2">
      <c r="A1421">
        <v>1469</v>
      </c>
      <c r="B1421" t="s">
        <v>49300</v>
      </c>
      <c r="C1421" t="s">
        <v>47037</v>
      </c>
      <c r="D1421" t="s">
        <v>47039</v>
      </c>
      <c r="E1421">
        <v>405</v>
      </c>
      <c r="F1421">
        <v>7</v>
      </c>
      <c r="G1421">
        <v>7</v>
      </c>
      <c r="H1421">
        <v>1</v>
      </c>
      <c r="I1421">
        <v>0</v>
      </c>
      <c r="J1421" t="s">
        <v>49301</v>
      </c>
      <c r="K1421" s="146" t="s">
        <v>47240</v>
      </c>
      <c r="L1421" t="s">
        <v>49302</v>
      </c>
      <c r="M1421" t="s">
        <v>49310</v>
      </c>
    </row>
    <row r="1422" spans="1:13" x14ac:dyDescent="0.2">
      <c r="A1422">
        <v>1470</v>
      </c>
      <c r="B1422" t="s">
        <v>49311</v>
      </c>
      <c r="C1422" t="s">
        <v>47037</v>
      </c>
      <c r="D1422" t="s">
        <v>47468</v>
      </c>
      <c r="E1422">
        <v>448</v>
      </c>
      <c r="F1422">
        <v>7</v>
      </c>
      <c r="G1422">
        <v>7</v>
      </c>
      <c r="H1422">
        <v>1</v>
      </c>
      <c r="I1422">
        <v>0</v>
      </c>
      <c r="J1422" t="s">
        <v>49312</v>
      </c>
      <c r="K1422" s="146" t="s">
        <v>47047</v>
      </c>
      <c r="L1422" t="s">
        <v>49240</v>
      </c>
      <c r="M1422" t="s">
        <v>47141</v>
      </c>
    </row>
    <row r="1423" spans="1:13" x14ac:dyDescent="0.2">
      <c r="A1423">
        <v>1471</v>
      </c>
      <c r="B1423" t="s">
        <v>49311</v>
      </c>
      <c r="C1423" t="s">
        <v>47037</v>
      </c>
      <c r="D1423" t="s">
        <v>47720</v>
      </c>
      <c r="E1423">
        <v>57</v>
      </c>
      <c r="F1423">
        <v>7</v>
      </c>
      <c r="G1423">
        <v>7</v>
      </c>
      <c r="H1423">
        <v>1</v>
      </c>
      <c r="I1423">
        <v>0</v>
      </c>
      <c r="J1423" t="s">
        <v>49312</v>
      </c>
      <c r="K1423" s="146" t="s">
        <v>47047</v>
      </c>
      <c r="L1423" t="s">
        <v>49240</v>
      </c>
      <c r="M1423" t="s">
        <v>47143</v>
      </c>
    </row>
    <row r="1424" spans="1:13" x14ac:dyDescent="0.2">
      <c r="A1424">
        <v>1472</v>
      </c>
      <c r="B1424" t="s">
        <v>49311</v>
      </c>
      <c r="C1424" t="s">
        <v>47037</v>
      </c>
      <c r="D1424" t="s">
        <v>47467</v>
      </c>
      <c r="E1424">
        <v>880</v>
      </c>
      <c r="F1424">
        <v>7</v>
      </c>
      <c r="G1424">
        <v>7</v>
      </c>
      <c r="H1424">
        <v>1</v>
      </c>
      <c r="I1424">
        <v>0</v>
      </c>
      <c r="J1424" t="s">
        <v>49312</v>
      </c>
      <c r="K1424" s="146" t="s">
        <v>47047</v>
      </c>
      <c r="L1424" t="s">
        <v>49240</v>
      </c>
      <c r="M1424" t="s">
        <v>47142</v>
      </c>
    </row>
    <row r="1425" spans="1:13" x14ac:dyDescent="0.2">
      <c r="A1425">
        <v>1473</v>
      </c>
      <c r="B1425" t="s">
        <v>49311</v>
      </c>
      <c r="C1425" t="s">
        <v>47037</v>
      </c>
      <c r="D1425" t="s">
        <v>47466</v>
      </c>
      <c r="E1425">
        <v>137</v>
      </c>
      <c r="F1425">
        <v>7</v>
      </c>
      <c r="G1425">
        <v>7</v>
      </c>
      <c r="H1425">
        <v>1</v>
      </c>
      <c r="I1425">
        <v>0</v>
      </c>
      <c r="J1425" t="s">
        <v>49313</v>
      </c>
      <c r="K1425" s="146" t="s">
        <v>47047</v>
      </c>
      <c r="L1425" t="s">
        <v>49240</v>
      </c>
      <c r="M1425" t="s">
        <v>49314</v>
      </c>
    </row>
    <row r="1426" spans="1:13" x14ac:dyDescent="0.2">
      <c r="A1426">
        <v>1474</v>
      </c>
      <c r="B1426" t="s">
        <v>49311</v>
      </c>
      <c r="C1426" t="s">
        <v>47037</v>
      </c>
      <c r="D1426" t="s">
        <v>47833</v>
      </c>
      <c r="E1426">
        <v>263</v>
      </c>
      <c r="F1426">
        <v>7</v>
      </c>
      <c r="G1426">
        <v>7</v>
      </c>
      <c r="H1426">
        <v>1</v>
      </c>
      <c r="I1426">
        <v>0</v>
      </c>
      <c r="J1426" t="s">
        <v>49312</v>
      </c>
      <c r="K1426" s="146" t="s">
        <v>47047</v>
      </c>
      <c r="L1426" t="s">
        <v>49240</v>
      </c>
      <c r="M1426" t="s">
        <v>47140</v>
      </c>
    </row>
    <row r="1427" spans="1:13" x14ac:dyDescent="0.2">
      <c r="A1427">
        <v>1475</v>
      </c>
      <c r="B1427" t="s">
        <v>49311</v>
      </c>
      <c r="C1427" t="s">
        <v>47037</v>
      </c>
      <c r="D1427" t="s">
        <v>47469</v>
      </c>
      <c r="E1427">
        <v>535</v>
      </c>
      <c r="F1427">
        <v>7</v>
      </c>
      <c r="G1427">
        <v>7</v>
      </c>
      <c r="H1427">
        <v>1</v>
      </c>
      <c r="I1427">
        <v>0</v>
      </c>
      <c r="J1427" t="s">
        <v>49312</v>
      </c>
      <c r="K1427" s="146" t="s">
        <v>47047</v>
      </c>
      <c r="L1427" t="s">
        <v>49240</v>
      </c>
      <c r="M1427" t="s">
        <v>47141</v>
      </c>
    </row>
    <row r="1428" spans="1:13" x14ac:dyDescent="0.2">
      <c r="A1428">
        <v>1476</v>
      </c>
      <c r="B1428" t="s">
        <v>49311</v>
      </c>
      <c r="C1428" t="s">
        <v>47037</v>
      </c>
      <c r="D1428" t="s">
        <v>47039</v>
      </c>
      <c r="E1428">
        <v>450</v>
      </c>
      <c r="F1428">
        <v>7</v>
      </c>
      <c r="G1428">
        <v>7</v>
      </c>
      <c r="H1428">
        <v>1</v>
      </c>
      <c r="I1428">
        <v>0</v>
      </c>
      <c r="J1428" t="s">
        <v>49312</v>
      </c>
      <c r="K1428" s="146" t="s">
        <v>47047</v>
      </c>
      <c r="L1428" t="s">
        <v>49240</v>
      </c>
      <c r="M1428" t="s">
        <v>49315</v>
      </c>
    </row>
    <row r="1429" spans="1:13" x14ac:dyDescent="0.2">
      <c r="A1429">
        <v>1477</v>
      </c>
      <c r="B1429" t="s">
        <v>49316</v>
      </c>
      <c r="C1429" t="s">
        <v>47037</v>
      </c>
      <c r="D1429" t="s">
        <v>47468</v>
      </c>
      <c r="E1429">
        <v>923</v>
      </c>
      <c r="F1429">
        <v>7</v>
      </c>
      <c r="G1429">
        <v>7</v>
      </c>
      <c r="H1429">
        <v>1</v>
      </c>
      <c r="I1429">
        <v>0</v>
      </c>
      <c r="J1429" t="s">
        <v>49317</v>
      </c>
      <c r="K1429" s="146" t="s">
        <v>47048</v>
      </c>
      <c r="L1429" t="s">
        <v>49318</v>
      </c>
      <c r="M1429" t="s">
        <v>49319</v>
      </c>
    </row>
    <row r="1430" spans="1:13" x14ac:dyDescent="0.2">
      <c r="A1430">
        <v>1478</v>
      </c>
      <c r="B1430" t="s">
        <v>49316</v>
      </c>
      <c r="C1430" t="s">
        <v>47037</v>
      </c>
      <c r="D1430" t="s">
        <v>47720</v>
      </c>
      <c r="E1430">
        <v>694</v>
      </c>
      <c r="F1430">
        <v>7</v>
      </c>
      <c r="G1430">
        <v>7</v>
      </c>
      <c r="H1430">
        <v>1</v>
      </c>
      <c r="I1430">
        <v>0</v>
      </c>
      <c r="J1430" t="s">
        <v>49320</v>
      </c>
      <c r="K1430" s="146" t="s">
        <v>47048</v>
      </c>
      <c r="L1430" t="s">
        <v>49318</v>
      </c>
      <c r="M1430" t="e">
        <f>-MSLKEQIQKDMKAALLSGNRFEGEVLRNLKAAILNEEVSSNKRDVGLEDTKIEKLIAREVKKRKESISLYTQNGRDDLADEEKSEVDILSKYLPTPISEKELVDISKRIISDLGADNMQQMGKVISAVKSKVGISADGATVARIVKELLSN</f>
        <v>#NAME?</v>
      </c>
    </row>
    <row r="1431" spans="1:13" x14ac:dyDescent="0.2">
      <c r="A1431">
        <v>1479</v>
      </c>
      <c r="B1431" t="s">
        <v>49316</v>
      </c>
      <c r="C1431" t="s">
        <v>47037</v>
      </c>
      <c r="D1431" t="s">
        <v>47467</v>
      </c>
      <c r="E1431">
        <v>448</v>
      </c>
      <c r="F1431">
        <v>7</v>
      </c>
      <c r="G1431">
        <v>7</v>
      </c>
      <c r="H1431">
        <v>1</v>
      </c>
      <c r="I1431">
        <v>0</v>
      </c>
      <c r="J1431" t="s">
        <v>49317</v>
      </c>
      <c r="K1431" s="146" t="s">
        <v>47048</v>
      </c>
      <c r="L1431" t="s">
        <v>49318</v>
      </c>
      <c r="M1431" t="e">
        <f>-MALKQRIRDEMKAALLGGNRFLGDTLRNLNAAILDEEVKQNKRNDGLSDEAIEKVIAHEVKKRRESAAIYRENNRVDLAEPEEKEMTILQAYLPEQMTEAELQQLIDEKIVELGVSDLRSMGQVVGAVKAAAGNKADGAMIANLAKQALTK</f>
        <v>#NAME?</v>
      </c>
    </row>
    <row r="1432" spans="1:13" x14ac:dyDescent="0.2">
      <c r="A1432">
        <v>1480</v>
      </c>
      <c r="B1432" t="s">
        <v>49316</v>
      </c>
      <c r="C1432" t="s">
        <v>47037</v>
      </c>
      <c r="D1432" t="s">
        <v>47721</v>
      </c>
      <c r="E1432">
        <v>121</v>
      </c>
      <c r="F1432">
        <v>7</v>
      </c>
      <c r="G1432">
        <v>7</v>
      </c>
      <c r="H1432">
        <v>1</v>
      </c>
      <c r="I1432">
        <v>0</v>
      </c>
      <c r="J1432" t="s">
        <v>49321</v>
      </c>
      <c r="K1432" s="146" t="s">
        <v>47048</v>
      </c>
      <c r="L1432" t="s">
        <v>49318</v>
      </c>
      <c r="M1432" t="e">
        <f>-MSLKQTIQDDFKAALLSGDRFRGEVLNAIKSAVLYEEIASKKREAGLSDSEIENVIVREVKKRKESASIYLENNRKEAADQELKEAAIMEEYLPEKISEAELIKKIDDKIKELEVSDIKGMGKVIGALKSELGSAVDGKLLSDKVKEKLTN</f>
        <v>#NAME?</v>
      </c>
    </row>
    <row r="1433" spans="1:13" x14ac:dyDescent="0.2">
      <c r="A1433">
        <v>1481</v>
      </c>
      <c r="B1433" t="s">
        <v>49316</v>
      </c>
      <c r="C1433" t="s">
        <v>47037</v>
      </c>
      <c r="D1433" t="s">
        <v>47466</v>
      </c>
      <c r="E1433">
        <v>653</v>
      </c>
      <c r="F1433">
        <v>7</v>
      </c>
      <c r="G1433">
        <v>7</v>
      </c>
      <c r="H1433">
        <v>1</v>
      </c>
      <c r="I1433">
        <v>0</v>
      </c>
      <c r="J1433" t="s">
        <v>49317</v>
      </c>
      <c r="K1433" s="146" t="s">
        <v>47048</v>
      </c>
      <c r="L1433" t="s">
        <v>49318</v>
      </c>
      <c r="M1433" t="s">
        <v>49322</v>
      </c>
    </row>
    <row r="1434" spans="1:13" x14ac:dyDescent="0.2">
      <c r="A1434">
        <v>1482</v>
      </c>
      <c r="B1434" t="s">
        <v>49316</v>
      </c>
      <c r="C1434" t="s">
        <v>47037</v>
      </c>
      <c r="D1434" t="s">
        <v>47469</v>
      </c>
      <c r="E1434">
        <v>353</v>
      </c>
      <c r="F1434">
        <v>7</v>
      </c>
      <c r="G1434">
        <v>7</v>
      </c>
      <c r="H1434">
        <v>1</v>
      </c>
      <c r="I1434">
        <v>0</v>
      </c>
      <c r="J1434" t="s">
        <v>49317</v>
      </c>
      <c r="K1434" s="146" t="s">
        <v>47048</v>
      </c>
      <c r="L1434" t="s">
        <v>49318</v>
      </c>
      <c r="M1434" t="s">
        <v>49319</v>
      </c>
    </row>
    <row r="1435" spans="1:13" x14ac:dyDescent="0.2">
      <c r="A1435">
        <v>1483</v>
      </c>
      <c r="B1435" t="s">
        <v>49316</v>
      </c>
      <c r="C1435" t="s">
        <v>47037</v>
      </c>
      <c r="D1435" t="s">
        <v>47039</v>
      </c>
      <c r="E1435">
        <v>133</v>
      </c>
      <c r="F1435">
        <v>7</v>
      </c>
      <c r="G1435">
        <v>7</v>
      </c>
      <c r="H1435">
        <v>1</v>
      </c>
      <c r="I1435">
        <v>0</v>
      </c>
      <c r="J1435" t="s">
        <v>49323</v>
      </c>
      <c r="L1435" t="s">
        <v>49318</v>
      </c>
      <c r="M1435" t="s">
        <v>49324</v>
      </c>
    </row>
    <row r="1436" spans="1:13" x14ac:dyDescent="0.2">
      <c r="A1436">
        <v>1484</v>
      </c>
      <c r="B1436" t="s">
        <v>49325</v>
      </c>
      <c r="C1436" t="s">
        <v>47037</v>
      </c>
      <c r="D1436" t="s">
        <v>47468</v>
      </c>
      <c r="E1436">
        <v>320</v>
      </c>
      <c r="F1436">
        <v>6</v>
      </c>
      <c r="G1436">
        <v>7</v>
      </c>
      <c r="H1436">
        <v>2</v>
      </c>
      <c r="I1436">
        <v>0</v>
      </c>
      <c r="M1436" t="s">
        <v>47205</v>
      </c>
    </row>
    <row r="1437" spans="1:13" x14ac:dyDescent="0.2">
      <c r="A1437">
        <v>1485</v>
      </c>
      <c r="B1437" t="s">
        <v>49325</v>
      </c>
      <c r="C1437" t="s">
        <v>47037</v>
      </c>
      <c r="D1437" t="s">
        <v>47720</v>
      </c>
      <c r="E1437">
        <v>460</v>
      </c>
      <c r="F1437">
        <v>6</v>
      </c>
      <c r="G1437">
        <v>7</v>
      </c>
      <c r="H1437">
        <v>2</v>
      </c>
      <c r="I1437">
        <v>0</v>
      </c>
      <c r="M1437" t="s">
        <v>47209</v>
      </c>
    </row>
    <row r="1438" spans="1:13" x14ac:dyDescent="0.2">
      <c r="A1438">
        <v>1486</v>
      </c>
      <c r="B1438" t="s">
        <v>49325</v>
      </c>
      <c r="C1438" t="s">
        <v>47037</v>
      </c>
      <c r="D1438" t="s">
        <v>47720</v>
      </c>
      <c r="E1438">
        <v>826</v>
      </c>
      <c r="F1438">
        <v>6</v>
      </c>
      <c r="G1438">
        <v>7</v>
      </c>
      <c r="H1438">
        <v>2</v>
      </c>
      <c r="I1438">
        <v>0</v>
      </c>
      <c r="M1438" t="s">
        <v>47206</v>
      </c>
    </row>
    <row r="1439" spans="1:13" x14ac:dyDescent="0.2">
      <c r="A1439">
        <v>1487</v>
      </c>
      <c r="B1439" t="s">
        <v>49325</v>
      </c>
      <c r="C1439" t="s">
        <v>47037</v>
      </c>
      <c r="D1439" t="s">
        <v>47466</v>
      </c>
      <c r="E1439">
        <v>126</v>
      </c>
      <c r="F1439">
        <v>6</v>
      </c>
      <c r="G1439">
        <v>7</v>
      </c>
      <c r="H1439">
        <v>2</v>
      </c>
      <c r="I1439">
        <v>0</v>
      </c>
      <c r="M1439" t="s">
        <v>47204</v>
      </c>
    </row>
    <row r="1440" spans="1:13" x14ac:dyDescent="0.2">
      <c r="A1440">
        <v>1488</v>
      </c>
      <c r="B1440" t="s">
        <v>49325</v>
      </c>
      <c r="C1440" t="s">
        <v>47037</v>
      </c>
      <c r="D1440" t="s">
        <v>47833</v>
      </c>
      <c r="E1440">
        <v>105</v>
      </c>
      <c r="F1440">
        <v>6</v>
      </c>
      <c r="G1440">
        <v>7</v>
      </c>
      <c r="H1440">
        <v>2</v>
      </c>
      <c r="I1440">
        <v>0</v>
      </c>
      <c r="M1440" t="s">
        <v>47208</v>
      </c>
    </row>
    <row r="1441" spans="1:13" x14ac:dyDescent="0.2">
      <c r="A1441">
        <v>1489</v>
      </c>
      <c r="B1441" t="s">
        <v>49325</v>
      </c>
      <c r="C1441" t="s">
        <v>47037</v>
      </c>
      <c r="D1441" t="s">
        <v>47469</v>
      </c>
      <c r="E1441">
        <v>150</v>
      </c>
      <c r="F1441">
        <v>6</v>
      </c>
      <c r="G1441">
        <v>7</v>
      </c>
      <c r="H1441">
        <v>2</v>
      </c>
      <c r="I1441">
        <v>0</v>
      </c>
      <c r="M1441" t="s">
        <v>47205</v>
      </c>
    </row>
    <row r="1442" spans="1:13" x14ac:dyDescent="0.2">
      <c r="A1442">
        <v>1490</v>
      </c>
      <c r="B1442" t="s">
        <v>49325</v>
      </c>
      <c r="C1442" t="s">
        <v>47037</v>
      </c>
      <c r="D1442" t="s">
        <v>47039</v>
      </c>
      <c r="E1442">
        <v>298</v>
      </c>
      <c r="F1442">
        <v>6</v>
      </c>
      <c r="G1442">
        <v>7</v>
      </c>
      <c r="H1442">
        <v>2</v>
      </c>
      <c r="I1442">
        <v>0</v>
      </c>
      <c r="M1442" t="s">
        <v>47207</v>
      </c>
    </row>
    <row r="1443" spans="1:13" x14ac:dyDescent="0.2">
      <c r="A1443">
        <v>1491</v>
      </c>
      <c r="B1443" t="s">
        <v>49326</v>
      </c>
      <c r="C1443" t="s">
        <v>47037</v>
      </c>
      <c r="D1443" t="s">
        <v>47468</v>
      </c>
      <c r="E1443">
        <v>485</v>
      </c>
      <c r="F1443">
        <v>6</v>
      </c>
      <c r="G1443">
        <v>7</v>
      </c>
      <c r="H1443">
        <v>2</v>
      </c>
      <c r="I1443">
        <v>0</v>
      </c>
      <c r="J1443" t="s">
        <v>49327</v>
      </c>
      <c r="K1443" s="146" t="s">
        <v>47048</v>
      </c>
      <c r="L1443" t="s">
        <v>49328</v>
      </c>
      <c r="M1443" t="s">
        <v>49329</v>
      </c>
    </row>
    <row r="1444" spans="1:13" x14ac:dyDescent="0.2">
      <c r="A1444">
        <v>1492</v>
      </c>
      <c r="B1444" t="s">
        <v>49326</v>
      </c>
      <c r="C1444" t="s">
        <v>47037</v>
      </c>
      <c r="D1444" t="s">
        <v>47720</v>
      </c>
      <c r="E1444">
        <v>28</v>
      </c>
      <c r="F1444">
        <v>6</v>
      </c>
      <c r="G1444">
        <v>7</v>
      </c>
      <c r="H1444">
        <v>2</v>
      </c>
      <c r="I1444">
        <v>0</v>
      </c>
      <c r="J1444" t="s">
        <v>49330</v>
      </c>
      <c r="K1444" s="146" t="s">
        <v>47048</v>
      </c>
      <c r="L1444" t="s">
        <v>49328</v>
      </c>
      <c r="M1444" t="e">
        <f>-MELKDLLYIFLLLVILVEVSYVIYIMHSSRARSKNTAMYVDTSVLMDGRILEVAKTGFITADLIIPRSVIGELQLLADGSDSSKRTRARYGLDIAQKLKDCDNISVKILQDSGMPHENVDDRLLSLVKKYGGVICTIDYNLNKVAQVEGIGVVNINELSKNVRFLHLPGEIIKLDITQKGQEANQGVGYTSDGTMVVIENASKYIGKSMEVELVRALQTDAGKMMFAKLTPTSSSSKNNILKNSKHTSDTV------------------------IAKIKSSGRKMNHR------------------NISNNSNRAREENKSSIVASKKATAKSSKQILSAVGGKSQKPKSISKKSTNTKTKEDILISLLEENQK</f>
        <v>#NAME?</v>
      </c>
    </row>
    <row r="1445" spans="1:13" x14ac:dyDescent="0.2">
      <c r="A1445">
        <v>1493</v>
      </c>
      <c r="B1445" t="s">
        <v>49326</v>
      </c>
      <c r="C1445" t="s">
        <v>47037</v>
      </c>
      <c r="D1445" t="s">
        <v>47467</v>
      </c>
      <c r="E1445">
        <v>543</v>
      </c>
      <c r="F1445">
        <v>6</v>
      </c>
      <c r="G1445">
        <v>7</v>
      </c>
      <c r="H1445">
        <v>2</v>
      </c>
      <c r="I1445">
        <v>0</v>
      </c>
      <c r="J1445" t="s">
        <v>49327</v>
      </c>
      <c r="K1445" s="146" t="s">
        <v>47048</v>
      </c>
      <c r="L1445" t="s">
        <v>49328</v>
      </c>
      <c r="M1445" t="s">
        <v>49331</v>
      </c>
    </row>
    <row r="1446" spans="1:13" x14ac:dyDescent="0.2">
      <c r="A1446">
        <v>1494</v>
      </c>
      <c r="B1446" t="s">
        <v>49326</v>
      </c>
      <c r="C1446" t="s">
        <v>47037</v>
      </c>
      <c r="D1446" t="s">
        <v>47467</v>
      </c>
      <c r="E1446">
        <v>517</v>
      </c>
      <c r="F1446">
        <v>6</v>
      </c>
      <c r="G1446">
        <v>7</v>
      </c>
      <c r="H1446">
        <v>2</v>
      </c>
      <c r="I1446">
        <v>0</v>
      </c>
      <c r="J1446" t="s">
        <v>49327</v>
      </c>
      <c r="K1446" s="146" t="s">
        <v>47048</v>
      </c>
      <c r="L1446" t="s">
        <v>49328</v>
      </c>
      <c r="M1446" t="s">
        <v>49332</v>
      </c>
    </row>
    <row r="1447" spans="1:13" x14ac:dyDescent="0.2">
      <c r="A1447">
        <v>1495</v>
      </c>
      <c r="B1447" t="s">
        <v>49326</v>
      </c>
      <c r="C1447" t="s">
        <v>47037</v>
      </c>
      <c r="D1447" t="s">
        <v>47466</v>
      </c>
      <c r="E1447">
        <v>168</v>
      </c>
      <c r="F1447">
        <v>6</v>
      </c>
      <c r="G1447">
        <v>7</v>
      </c>
      <c r="H1447">
        <v>2</v>
      </c>
      <c r="I1447">
        <v>0</v>
      </c>
      <c r="J1447" t="s">
        <v>49327</v>
      </c>
      <c r="K1447" s="146" t="s">
        <v>47048</v>
      </c>
      <c r="L1447" t="s">
        <v>49328</v>
      </c>
      <c r="M1447" t="s">
        <v>49333</v>
      </c>
    </row>
    <row r="1448" spans="1:13" x14ac:dyDescent="0.2">
      <c r="A1448">
        <v>1496</v>
      </c>
      <c r="B1448" t="s">
        <v>49326</v>
      </c>
      <c r="C1448" t="s">
        <v>47037</v>
      </c>
      <c r="D1448" t="s">
        <v>47833</v>
      </c>
      <c r="E1448">
        <v>116</v>
      </c>
      <c r="F1448">
        <v>6</v>
      </c>
      <c r="G1448">
        <v>7</v>
      </c>
      <c r="H1448">
        <v>2</v>
      </c>
      <c r="I1448">
        <v>0</v>
      </c>
      <c r="J1448" t="s">
        <v>49327</v>
      </c>
      <c r="K1448" s="146" t="s">
        <v>47048</v>
      </c>
      <c r="L1448" t="s">
        <v>49328</v>
      </c>
      <c r="M1448" t="s">
        <v>49334</v>
      </c>
    </row>
    <row r="1449" spans="1:13" x14ac:dyDescent="0.2">
      <c r="A1449">
        <v>1497</v>
      </c>
      <c r="B1449" t="s">
        <v>49326</v>
      </c>
      <c r="C1449" t="s">
        <v>47037</v>
      </c>
      <c r="D1449" t="s">
        <v>47039</v>
      </c>
      <c r="E1449">
        <v>417</v>
      </c>
      <c r="F1449">
        <v>6</v>
      </c>
      <c r="G1449">
        <v>7</v>
      </c>
      <c r="H1449">
        <v>2</v>
      </c>
      <c r="I1449">
        <v>0</v>
      </c>
      <c r="J1449" t="s">
        <v>49335</v>
      </c>
      <c r="L1449" t="s">
        <v>49328</v>
      </c>
      <c r="M1449" t="s">
        <v>49336</v>
      </c>
    </row>
    <row r="1450" spans="1:13" x14ac:dyDescent="0.2">
      <c r="A1450">
        <v>1498</v>
      </c>
      <c r="B1450" t="s">
        <v>49337</v>
      </c>
      <c r="C1450" t="s">
        <v>47037</v>
      </c>
      <c r="D1450" t="s">
        <v>47468</v>
      </c>
      <c r="E1450">
        <v>236</v>
      </c>
      <c r="F1450">
        <v>7</v>
      </c>
      <c r="G1450">
        <v>7</v>
      </c>
      <c r="H1450">
        <v>1</v>
      </c>
      <c r="I1450">
        <v>0</v>
      </c>
      <c r="J1450" t="s">
        <v>49338</v>
      </c>
      <c r="K1450" s="146" t="s">
        <v>47050</v>
      </c>
      <c r="L1450" t="s">
        <v>49339</v>
      </c>
      <c r="M1450" t="s">
        <v>47646</v>
      </c>
    </row>
    <row r="1451" spans="1:13" x14ac:dyDescent="0.2">
      <c r="A1451">
        <v>1500</v>
      </c>
      <c r="B1451" t="s">
        <v>49337</v>
      </c>
      <c r="C1451" t="s">
        <v>47037</v>
      </c>
      <c r="D1451" t="s">
        <v>47467</v>
      </c>
      <c r="E1451">
        <v>366</v>
      </c>
      <c r="F1451">
        <v>7</v>
      </c>
      <c r="G1451">
        <v>7</v>
      </c>
      <c r="H1451">
        <v>1</v>
      </c>
      <c r="I1451">
        <v>0</v>
      </c>
      <c r="J1451" t="s">
        <v>49338</v>
      </c>
      <c r="K1451" s="146" t="s">
        <v>47050</v>
      </c>
      <c r="L1451" t="s">
        <v>49339</v>
      </c>
      <c r="M1451" t="s">
        <v>47649</v>
      </c>
    </row>
    <row r="1452" spans="1:13" x14ac:dyDescent="0.2">
      <c r="A1452">
        <v>1502</v>
      </c>
      <c r="B1452" t="s">
        <v>49337</v>
      </c>
      <c r="C1452" t="s">
        <v>47037</v>
      </c>
      <c r="D1452" t="s">
        <v>47466</v>
      </c>
      <c r="E1452">
        <v>189</v>
      </c>
      <c r="F1452">
        <v>7</v>
      </c>
      <c r="G1452">
        <v>7</v>
      </c>
      <c r="H1452">
        <v>1</v>
      </c>
      <c r="I1452">
        <v>0</v>
      </c>
      <c r="J1452" t="s">
        <v>49340</v>
      </c>
      <c r="K1452" s="146" t="s">
        <v>47050</v>
      </c>
      <c r="L1452" t="s">
        <v>49339</v>
      </c>
      <c r="M1452" t="s">
        <v>47648</v>
      </c>
    </row>
    <row r="1453" spans="1:13" x14ac:dyDescent="0.2">
      <c r="A1453">
        <v>1499</v>
      </c>
      <c r="B1453" t="s">
        <v>49337</v>
      </c>
      <c r="C1453" t="s">
        <v>47037</v>
      </c>
      <c r="D1453" t="s">
        <v>47720</v>
      </c>
      <c r="E1453">
        <v>393</v>
      </c>
      <c r="F1453">
        <v>7</v>
      </c>
      <c r="G1453">
        <v>7</v>
      </c>
      <c r="H1453">
        <v>1</v>
      </c>
      <c r="I1453">
        <v>0</v>
      </c>
      <c r="M1453" t="e">
        <f>--MKSETTEAIVLRRTNYGEADRIIQFSTPLGRRSAMARGVRKSRSKLAGGVELLSLSQVVL-RHGRGEISTLVQARMIKFYKNILDNYDKLQFAYEAMKMVAYSSEIIDEPGWFSILKETLEALDNKTVNFALIKTWFYLNYAKLLGNELSLVSDVSGQALSQNRRYIYDKIEHGLRHSERGEITADHIKLLRLMSNYPLRVVMQVGGIEGILPDCWLIARSHTELNK</f>
        <v>#NAME?</v>
      </c>
    </row>
    <row r="1454" spans="1:13" x14ac:dyDescent="0.2">
      <c r="A1454">
        <v>1501</v>
      </c>
      <c r="B1454" t="s">
        <v>49337</v>
      </c>
      <c r="C1454" t="s">
        <v>47037</v>
      </c>
      <c r="D1454" t="s">
        <v>47721</v>
      </c>
      <c r="E1454">
        <v>78</v>
      </c>
      <c r="F1454">
        <v>7</v>
      </c>
      <c r="G1454">
        <v>7</v>
      </c>
      <c r="H1454">
        <v>1</v>
      </c>
      <c r="I1454">
        <v>0</v>
      </c>
      <c r="M1454" t="s">
        <v>47644</v>
      </c>
    </row>
    <row r="1455" spans="1:13" x14ac:dyDescent="0.2">
      <c r="A1455">
        <v>1503</v>
      </c>
      <c r="B1455" t="s">
        <v>49337</v>
      </c>
      <c r="C1455" t="s">
        <v>47037</v>
      </c>
      <c r="D1455" t="s">
        <v>47833</v>
      </c>
      <c r="E1455">
        <v>211</v>
      </c>
      <c r="F1455">
        <v>7</v>
      </c>
      <c r="G1455">
        <v>7</v>
      </c>
      <c r="H1455">
        <v>1</v>
      </c>
      <c r="I1455">
        <v>0</v>
      </c>
      <c r="M1455" t="s">
        <v>47647</v>
      </c>
    </row>
    <row r="1456" spans="1:13" x14ac:dyDescent="0.2">
      <c r="A1456">
        <v>1504</v>
      </c>
      <c r="B1456" t="s">
        <v>49337</v>
      </c>
      <c r="C1456" t="s">
        <v>47037</v>
      </c>
      <c r="D1456" t="s">
        <v>47039</v>
      </c>
      <c r="E1456">
        <v>206</v>
      </c>
      <c r="F1456">
        <v>7</v>
      </c>
      <c r="G1456">
        <v>7</v>
      </c>
      <c r="H1456">
        <v>1</v>
      </c>
      <c r="I1456">
        <v>0</v>
      </c>
      <c r="M1456" t="s">
        <v>47645</v>
      </c>
    </row>
    <row r="1457" spans="1:13" x14ac:dyDescent="0.2">
      <c r="A1457">
        <v>1505</v>
      </c>
      <c r="B1457" t="s">
        <v>49341</v>
      </c>
      <c r="C1457" t="s">
        <v>47037</v>
      </c>
      <c r="D1457" t="s">
        <v>47468</v>
      </c>
      <c r="E1457">
        <v>492</v>
      </c>
      <c r="F1457">
        <v>7</v>
      </c>
      <c r="G1457">
        <v>7</v>
      </c>
      <c r="H1457">
        <v>1</v>
      </c>
      <c r="I1457">
        <v>0</v>
      </c>
      <c r="M1457" t="s">
        <v>49342</v>
      </c>
    </row>
    <row r="1458" spans="1:13" x14ac:dyDescent="0.2">
      <c r="A1458">
        <v>1506</v>
      </c>
      <c r="B1458" t="s">
        <v>49341</v>
      </c>
      <c r="C1458" t="s">
        <v>47037</v>
      </c>
      <c r="D1458" t="s">
        <v>47720</v>
      </c>
      <c r="E1458">
        <v>24</v>
      </c>
      <c r="F1458">
        <v>7</v>
      </c>
      <c r="G1458">
        <v>7</v>
      </c>
      <c r="H1458">
        <v>1</v>
      </c>
      <c r="I1458">
        <v>0</v>
      </c>
      <c r="M1458" t="s">
        <v>49343</v>
      </c>
    </row>
    <row r="1459" spans="1:13" x14ac:dyDescent="0.2">
      <c r="A1459">
        <v>1507</v>
      </c>
      <c r="B1459" t="s">
        <v>49341</v>
      </c>
      <c r="C1459" t="s">
        <v>47037</v>
      </c>
      <c r="D1459" t="s">
        <v>47467</v>
      </c>
      <c r="E1459">
        <v>609</v>
      </c>
      <c r="F1459">
        <v>7</v>
      </c>
      <c r="G1459">
        <v>7</v>
      </c>
      <c r="H1459">
        <v>1</v>
      </c>
      <c r="I1459">
        <v>0</v>
      </c>
      <c r="M1459" t="s">
        <v>49344</v>
      </c>
    </row>
    <row r="1460" spans="1:13" x14ac:dyDescent="0.2">
      <c r="A1460">
        <v>1508</v>
      </c>
      <c r="B1460" t="s">
        <v>49341</v>
      </c>
      <c r="C1460" t="s">
        <v>47037</v>
      </c>
      <c r="D1460" t="s">
        <v>47721</v>
      </c>
      <c r="E1460">
        <v>419</v>
      </c>
      <c r="F1460">
        <v>7</v>
      </c>
      <c r="G1460">
        <v>7</v>
      </c>
      <c r="H1460">
        <v>1</v>
      </c>
      <c r="I1460">
        <v>0</v>
      </c>
      <c r="M1460" t="s">
        <v>47499</v>
      </c>
    </row>
    <row r="1461" spans="1:13" x14ac:dyDescent="0.2">
      <c r="A1461">
        <v>1509</v>
      </c>
      <c r="B1461" t="s">
        <v>49341</v>
      </c>
      <c r="C1461" t="s">
        <v>47037</v>
      </c>
      <c r="D1461" t="s">
        <v>47466</v>
      </c>
      <c r="E1461">
        <v>173</v>
      </c>
      <c r="F1461">
        <v>7</v>
      </c>
      <c r="G1461">
        <v>7</v>
      </c>
      <c r="H1461">
        <v>1</v>
      </c>
      <c r="I1461">
        <v>0</v>
      </c>
      <c r="M1461" t="s">
        <v>49345</v>
      </c>
    </row>
    <row r="1462" spans="1:13" x14ac:dyDescent="0.2">
      <c r="A1462">
        <v>1510</v>
      </c>
      <c r="B1462" t="s">
        <v>49341</v>
      </c>
      <c r="C1462" t="s">
        <v>47037</v>
      </c>
      <c r="D1462" t="s">
        <v>47833</v>
      </c>
      <c r="E1462">
        <v>146</v>
      </c>
      <c r="F1462">
        <v>7</v>
      </c>
      <c r="G1462">
        <v>7</v>
      </c>
      <c r="H1462">
        <v>1</v>
      </c>
      <c r="I1462">
        <v>0</v>
      </c>
      <c r="M1462" t="s">
        <v>49346</v>
      </c>
    </row>
    <row r="1463" spans="1:13" x14ac:dyDescent="0.2">
      <c r="A1463">
        <v>1511</v>
      </c>
      <c r="B1463" t="s">
        <v>49341</v>
      </c>
      <c r="C1463" t="s">
        <v>47037</v>
      </c>
      <c r="D1463" t="s">
        <v>47039</v>
      </c>
      <c r="E1463">
        <v>412</v>
      </c>
      <c r="F1463">
        <v>7</v>
      </c>
      <c r="G1463">
        <v>7</v>
      </c>
      <c r="H1463">
        <v>1</v>
      </c>
      <c r="I1463">
        <v>0</v>
      </c>
      <c r="M1463" t="s">
        <v>49347</v>
      </c>
    </row>
    <row r="1464" spans="1:13" x14ac:dyDescent="0.2">
      <c r="A1464">
        <v>1512</v>
      </c>
      <c r="B1464" t="s">
        <v>49348</v>
      </c>
      <c r="C1464" t="s">
        <v>47037</v>
      </c>
      <c r="D1464" t="s">
        <v>47468</v>
      </c>
      <c r="E1464">
        <v>509</v>
      </c>
      <c r="F1464">
        <v>7</v>
      </c>
      <c r="G1464">
        <v>7</v>
      </c>
      <c r="H1464">
        <v>1</v>
      </c>
      <c r="I1464">
        <v>0</v>
      </c>
      <c r="J1464" t="s">
        <v>49349</v>
      </c>
      <c r="K1464" s="146" t="s">
        <v>47040</v>
      </c>
      <c r="L1464" t="s">
        <v>49350</v>
      </c>
      <c r="M1464" t="s">
        <v>47370</v>
      </c>
    </row>
    <row r="1465" spans="1:13" x14ac:dyDescent="0.2">
      <c r="A1465">
        <v>1513</v>
      </c>
      <c r="B1465" t="s">
        <v>49348</v>
      </c>
      <c r="C1465" t="s">
        <v>47037</v>
      </c>
      <c r="D1465" t="s">
        <v>47720</v>
      </c>
      <c r="E1465">
        <v>5</v>
      </c>
      <c r="F1465">
        <v>7</v>
      </c>
      <c r="G1465">
        <v>7</v>
      </c>
      <c r="H1465">
        <v>1</v>
      </c>
      <c r="I1465">
        <v>0</v>
      </c>
      <c r="J1465" t="s">
        <v>49349</v>
      </c>
      <c r="K1465" s="146" t="s">
        <v>47040</v>
      </c>
      <c r="L1465" t="s">
        <v>49350</v>
      </c>
      <c r="M1465" t="s">
        <v>47372</v>
      </c>
    </row>
    <row r="1466" spans="1:13" x14ac:dyDescent="0.2">
      <c r="A1466">
        <v>1514</v>
      </c>
      <c r="B1466" t="s">
        <v>49348</v>
      </c>
      <c r="C1466" t="s">
        <v>47037</v>
      </c>
      <c r="D1466" t="s">
        <v>47467</v>
      </c>
      <c r="E1466">
        <v>400</v>
      </c>
      <c r="F1466">
        <v>7</v>
      </c>
      <c r="G1466">
        <v>7</v>
      </c>
      <c r="H1466">
        <v>1</v>
      </c>
      <c r="I1466">
        <v>0</v>
      </c>
      <c r="J1466" t="s">
        <v>49351</v>
      </c>
      <c r="K1466" s="146" t="s">
        <v>47040</v>
      </c>
      <c r="L1466" t="s">
        <v>49350</v>
      </c>
      <c r="M1466" t="s">
        <v>47369</v>
      </c>
    </row>
    <row r="1467" spans="1:13" x14ac:dyDescent="0.2">
      <c r="A1467">
        <v>1515</v>
      </c>
      <c r="B1467" t="s">
        <v>49348</v>
      </c>
      <c r="C1467" t="s">
        <v>47037</v>
      </c>
      <c r="D1467" t="s">
        <v>47721</v>
      </c>
      <c r="E1467">
        <v>437</v>
      </c>
      <c r="F1467">
        <v>7</v>
      </c>
      <c r="G1467">
        <v>7</v>
      </c>
      <c r="H1467">
        <v>1</v>
      </c>
      <c r="I1467">
        <v>0</v>
      </c>
      <c r="J1467" t="s">
        <v>49349</v>
      </c>
      <c r="K1467" s="146" t="s">
        <v>47040</v>
      </c>
      <c r="L1467" t="s">
        <v>49350</v>
      </c>
      <c r="M1467" t="s">
        <v>47638</v>
      </c>
    </row>
    <row r="1468" spans="1:13" x14ac:dyDescent="0.2">
      <c r="A1468">
        <v>1516</v>
      </c>
      <c r="B1468" t="s">
        <v>49348</v>
      </c>
      <c r="C1468" t="s">
        <v>47037</v>
      </c>
      <c r="D1468" t="s">
        <v>47465</v>
      </c>
      <c r="E1468">
        <v>315</v>
      </c>
      <c r="F1468">
        <v>7</v>
      </c>
      <c r="G1468">
        <v>7</v>
      </c>
      <c r="H1468">
        <v>1</v>
      </c>
      <c r="I1468">
        <v>0</v>
      </c>
      <c r="J1468" t="s">
        <v>49352</v>
      </c>
      <c r="K1468" s="146" t="s">
        <v>47040</v>
      </c>
      <c r="L1468" t="s">
        <v>49350</v>
      </c>
      <c r="M1468" t="s">
        <v>49353</v>
      </c>
    </row>
    <row r="1469" spans="1:13" x14ac:dyDescent="0.2">
      <c r="A1469">
        <v>1517</v>
      </c>
      <c r="B1469" t="s">
        <v>49348</v>
      </c>
      <c r="C1469" t="s">
        <v>47037</v>
      </c>
      <c r="D1469" t="s">
        <v>47466</v>
      </c>
      <c r="E1469">
        <v>32</v>
      </c>
      <c r="F1469">
        <v>7</v>
      </c>
      <c r="G1469">
        <v>7</v>
      </c>
      <c r="H1469">
        <v>1</v>
      </c>
      <c r="I1469">
        <v>0</v>
      </c>
      <c r="J1469" t="s">
        <v>49349</v>
      </c>
      <c r="K1469" s="146" t="s">
        <v>47040</v>
      </c>
      <c r="L1469" t="s">
        <v>49350</v>
      </c>
      <c r="M1469" t="s">
        <v>47368</v>
      </c>
    </row>
    <row r="1470" spans="1:13" x14ac:dyDescent="0.2">
      <c r="A1470">
        <v>1518</v>
      </c>
      <c r="B1470" t="s">
        <v>49348</v>
      </c>
      <c r="C1470" t="s">
        <v>47037</v>
      </c>
      <c r="D1470" t="s">
        <v>47039</v>
      </c>
      <c r="E1470">
        <v>382</v>
      </c>
      <c r="F1470">
        <v>7</v>
      </c>
      <c r="G1470">
        <v>7</v>
      </c>
      <c r="H1470">
        <v>1</v>
      </c>
      <c r="I1470">
        <v>0</v>
      </c>
      <c r="J1470" t="s">
        <v>49349</v>
      </c>
      <c r="K1470" s="146" t="s">
        <v>47040</v>
      </c>
      <c r="L1470" t="s">
        <v>49350</v>
      </c>
      <c r="M1470" t="s">
        <v>47371</v>
      </c>
    </row>
    <row r="1471" spans="1:13" x14ac:dyDescent="0.2">
      <c r="A1471">
        <v>1519</v>
      </c>
      <c r="B1471" t="s">
        <v>49354</v>
      </c>
      <c r="C1471" t="s">
        <v>47037</v>
      </c>
      <c r="D1471" t="s">
        <v>47468</v>
      </c>
      <c r="E1471">
        <v>438</v>
      </c>
      <c r="F1471">
        <v>7</v>
      </c>
      <c r="G1471">
        <v>7</v>
      </c>
      <c r="H1471">
        <v>1</v>
      </c>
      <c r="I1471">
        <v>0</v>
      </c>
      <c r="J1471" t="s">
        <v>49355</v>
      </c>
      <c r="K1471" s="146" t="s">
        <v>47038</v>
      </c>
      <c r="L1471" t="s">
        <v>49356</v>
      </c>
      <c r="M1471" t="s">
        <v>49357</v>
      </c>
    </row>
    <row r="1472" spans="1:13" x14ac:dyDescent="0.2">
      <c r="A1472">
        <v>1520</v>
      </c>
      <c r="B1472" t="s">
        <v>49354</v>
      </c>
      <c r="C1472" t="s">
        <v>47037</v>
      </c>
      <c r="D1472" t="s">
        <v>47720</v>
      </c>
      <c r="E1472">
        <v>206</v>
      </c>
      <c r="F1472">
        <v>7</v>
      </c>
      <c r="G1472">
        <v>7</v>
      </c>
      <c r="H1472">
        <v>1</v>
      </c>
      <c r="I1472">
        <v>0</v>
      </c>
      <c r="J1472" t="s">
        <v>49355</v>
      </c>
      <c r="K1472" s="146" t="s">
        <v>47038</v>
      </c>
      <c r="L1472" t="s">
        <v>49356</v>
      </c>
      <c r="M1472" t="s">
        <v>47554</v>
      </c>
    </row>
    <row r="1473" spans="1:13" x14ac:dyDescent="0.2">
      <c r="A1473">
        <v>1521</v>
      </c>
      <c r="B1473" t="s">
        <v>49354</v>
      </c>
      <c r="C1473" t="s">
        <v>47037</v>
      </c>
      <c r="D1473" t="s">
        <v>47467</v>
      </c>
      <c r="E1473">
        <v>142</v>
      </c>
      <c r="F1473">
        <v>7</v>
      </c>
      <c r="G1473">
        <v>7</v>
      </c>
      <c r="H1473">
        <v>1</v>
      </c>
      <c r="I1473">
        <v>0</v>
      </c>
      <c r="J1473" t="s">
        <v>49355</v>
      </c>
      <c r="K1473" s="146" t="s">
        <v>47038</v>
      </c>
      <c r="L1473" t="s">
        <v>49356</v>
      </c>
      <c r="M1473" t="s">
        <v>49358</v>
      </c>
    </row>
    <row r="1474" spans="1:13" x14ac:dyDescent="0.2">
      <c r="A1474">
        <v>1522</v>
      </c>
      <c r="B1474" t="s">
        <v>49354</v>
      </c>
      <c r="C1474" t="s">
        <v>47037</v>
      </c>
      <c r="D1474" t="s">
        <v>47721</v>
      </c>
      <c r="E1474">
        <v>372</v>
      </c>
      <c r="F1474">
        <v>7</v>
      </c>
      <c r="G1474">
        <v>7</v>
      </c>
      <c r="H1474">
        <v>1</v>
      </c>
      <c r="I1474">
        <v>0</v>
      </c>
      <c r="J1474" t="s">
        <v>49355</v>
      </c>
      <c r="K1474" s="146" t="s">
        <v>47038</v>
      </c>
      <c r="L1474" t="s">
        <v>49356</v>
      </c>
      <c r="M1474" t="s">
        <v>49359</v>
      </c>
    </row>
    <row r="1475" spans="1:13" x14ac:dyDescent="0.2">
      <c r="A1475">
        <v>1523</v>
      </c>
      <c r="B1475" t="s">
        <v>49354</v>
      </c>
      <c r="C1475" t="s">
        <v>47037</v>
      </c>
      <c r="D1475" t="s">
        <v>47466</v>
      </c>
      <c r="E1475">
        <v>677</v>
      </c>
      <c r="F1475">
        <v>7</v>
      </c>
      <c r="G1475">
        <v>7</v>
      </c>
      <c r="H1475">
        <v>1</v>
      </c>
      <c r="I1475">
        <v>0</v>
      </c>
      <c r="J1475" t="s">
        <v>49355</v>
      </c>
      <c r="K1475" s="146" t="s">
        <v>47038</v>
      </c>
      <c r="L1475" t="s">
        <v>49356</v>
      </c>
      <c r="M1475" t="s">
        <v>49360</v>
      </c>
    </row>
    <row r="1476" spans="1:13" x14ac:dyDescent="0.2">
      <c r="A1476">
        <v>1524</v>
      </c>
      <c r="B1476" t="s">
        <v>49354</v>
      </c>
      <c r="C1476" t="s">
        <v>47037</v>
      </c>
      <c r="D1476" t="s">
        <v>47833</v>
      </c>
      <c r="E1476">
        <v>460</v>
      </c>
      <c r="F1476">
        <v>7</v>
      </c>
      <c r="G1476">
        <v>7</v>
      </c>
      <c r="H1476">
        <v>1</v>
      </c>
      <c r="I1476">
        <v>0</v>
      </c>
      <c r="J1476" t="s">
        <v>49355</v>
      </c>
      <c r="K1476" s="146" t="s">
        <v>47038</v>
      </c>
      <c r="L1476" t="s">
        <v>49356</v>
      </c>
      <c r="M1476" t="s">
        <v>49361</v>
      </c>
    </row>
    <row r="1477" spans="1:13" x14ac:dyDescent="0.2">
      <c r="A1477">
        <v>1525</v>
      </c>
      <c r="B1477" t="s">
        <v>49354</v>
      </c>
      <c r="C1477" t="s">
        <v>47037</v>
      </c>
      <c r="D1477" t="s">
        <v>47039</v>
      </c>
      <c r="E1477">
        <v>592</v>
      </c>
      <c r="F1477">
        <v>7</v>
      </c>
      <c r="G1477">
        <v>7</v>
      </c>
      <c r="H1477">
        <v>1</v>
      </c>
      <c r="I1477">
        <v>0</v>
      </c>
      <c r="J1477" t="s">
        <v>49355</v>
      </c>
      <c r="K1477" s="146" t="s">
        <v>47038</v>
      </c>
      <c r="L1477" t="s">
        <v>49356</v>
      </c>
      <c r="M1477" t="s">
        <v>49362</v>
      </c>
    </row>
    <row r="1478" spans="1:13" x14ac:dyDescent="0.2">
      <c r="A1478">
        <v>1526</v>
      </c>
      <c r="B1478" t="s">
        <v>49363</v>
      </c>
      <c r="C1478" t="s">
        <v>47037</v>
      </c>
      <c r="D1478" t="s">
        <v>47468</v>
      </c>
      <c r="E1478">
        <v>92</v>
      </c>
      <c r="F1478">
        <v>7</v>
      </c>
      <c r="G1478">
        <v>7</v>
      </c>
      <c r="H1478">
        <v>1</v>
      </c>
      <c r="I1478">
        <v>0</v>
      </c>
      <c r="J1478" t="s">
        <v>49364</v>
      </c>
      <c r="K1478" s="146" t="s">
        <v>47084</v>
      </c>
      <c r="L1478" t="s">
        <v>49365</v>
      </c>
      <c r="M1478" t="s">
        <v>49366</v>
      </c>
    </row>
    <row r="1479" spans="1:13" x14ac:dyDescent="0.2">
      <c r="A1479">
        <v>1527</v>
      </c>
      <c r="B1479" t="s">
        <v>49363</v>
      </c>
      <c r="C1479" t="s">
        <v>47037</v>
      </c>
      <c r="D1479" t="s">
        <v>47720</v>
      </c>
      <c r="E1479">
        <v>778</v>
      </c>
      <c r="F1479">
        <v>7</v>
      </c>
      <c r="G1479">
        <v>7</v>
      </c>
      <c r="H1479">
        <v>1</v>
      </c>
      <c r="I1479">
        <v>0</v>
      </c>
      <c r="J1479" t="s">
        <v>49367</v>
      </c>
      <c r="K1479" s="146" t="s">
        <v>47084</v>
      </c>
      <c r="L1479" t="s">
        <v>49365</v>
      </c>
      <c r="M1479" t="s">
        <v>49368</v>
      </c>
    </row>
    <row r="1480" spans="1:13" x14ac:dyDescent="0.2">
      <c r="A1480">
        <v>1528</v>
      </c>
      <c r="B1480" t="s">
        <v>49363</v>
      </c>
      <c r="C1480" t="s">
        <v>47037</v>
      </c>
      <c r="D1480" t="s">
        <v>47467</v>
      </c>
      <c r="E1480">
        <v>16</v>
      </c>
      <c r="F1480">
        <v>7</v>
      </c>
      <c r="G1480">
        <v>7</v>
      </c>
      <c r="H1480">
        <v>1</v>
      </c>
      <c r="I1480">
        <v>0</v>
      </c>
      <c r="J1480" t="s">
        <v>49364</v>
      </c>
      <c r="K1480" s="146" t="s">
        <v>47084</v>
      </c>
      <c r="L1480" t="s">
        <v>49365</v>
      </c>
      <c r="M1480" t="s">
        <v>49369</v>
      </c>
    </row>
    <row r="1481" spans="1:13" x14ac:dyDescent="0.2">
      <c r="A1481">
        <v>1529</v>
      </c>
      <c r="B1481" t="s">
        <v>49363</v>
      </c>
      <c r="C1481" t="s">
        <v>47037</v>
      </c>
      <c r="D1481" t="s">
        <v>47465</v>
      </c>
      <c r="E1481">
        <v>24</v>
      </c>
      <c r="F1481">
        <v>7</v>
      </c>
      <c r="G1481">
        <v>7</v>
      </c>
      <c r="H1481">
        <v>1</v>
      </c>
      <c r="I1481">
        <v>0</v>
      </c>
      <c r="J1481" t="s">
        <v>49367</v>
      </c>
      <c r="K1481" s="146" t="s">
        <v>47084</v>
      </c>
      <c r="L1481" t="s">
        <v>49365</v>
      </c>
      <c r="M1481" t="s">
        <v>49370</v>
      </c>
    </row>
    <row r="1482" spans="1:13" x14ac:dyDescent="0.2">
      <c r="A1482">
        <v>1530</v>
      </c>
      <c r="B1482" t="s">
        <v>49363</v>
      </c>
      <c r="C1482" t="s">
        <v>47037</v>
      </c>
      <c r="D1482" t="s">
        <v>47466</v>
      </c>
      <c r="E1482">
        <v>530</v>
      </c>
      <c r="F1482">
        <v>7</v>
      </c>
      <c r="G1482">
        <v>7</v>
      </c>
      <c r="H1482">
        <v>1</v>
      </c>
      <c r="I1482">
        <v>0</v>
      </c>
      <c r="J1482" t="s">
        <v>49364</v>
      </c>
      <c r="K1482" s="146" t="s">
        <v>47084</v>
      </c>
      <c r="L1482" t="s">
        <v>49365</v>
      </c>
      <c r="M1482" t="e">
        <f>-MSDDITAKPV--------NLNEDDDFDPTLIDEEESEDL----DSLTTGQYLDDVSDDSVRLYLREIGKIPLLSSEEEMDLARRIVEGDKKAKDKMAEANMRLVVSIAKRYSGRGLDFLDLIQEGNTGLLRAVEKFDPDKGFKFSTYATWWIRQAITRAIADQARTIRIPVHMVETINKLLRTQRRMTQELNREPTIEELSKELDMEPEKIEYVIKIKQDISSLDAGVGRDGEDD-DSVLQDFIVDEDTVSPEDSASNQLLKEQVQEILSSLSDREQKIVRMRFGLDNGKNHTLEEVGQEFAVTRERIRQIEAKALAKLRKHKDAKKLYEYLD</f>
        <v>#NAME?</v>
      </c>
    </row>
    <row r="1483" spans="1:13" x14ac:dyDescent="0.2">
      <c r="A1483">
        <v>1531</v>
      </c>
      <c r="B1483" t="s">
        <v>49363</v>
      </c>
      <c r="C1483" t="s">
        <v>47037</v>
      </c>
      <c r="D1483" t="s">
        <v>47833</v>
      </c>
      <c r="E1483">
        <v>473</v>
      </c>
      <c r="F1483">
        <v>7</v>
      </c>
      <c r="G1483">
        <v>7</v>
      </c>
      <c r="H1483">
        <v>1</v>
      </c>
      <c r="I1483">
        <v>0</v>
      </c>
      <c r="J1483" t="s">
        <v>49367</v>
      </c>
      <c r="K1483" s="146" t="s">
        <v>47084</v>
      </c>
      <c r="L1483" t="s">
        <v>49365</v>
      </c>
      <c r="M1483" t="e">
        <f>-MSDDTTTKPA--------NLNDDADFDPAAIDEEESEDL----TSLSTGQYLDDVSDDSVRLYLREIGKIPLLSAEEEMELARRIIKGDKKAKDKMAEANMRLVVSIAKRYSGRGLDFLDLIQEGNTGLLRAVEKFDPDKGFKFSTYATWWIRQAITRAIADQARTIRIPVHMVETINKLLRTQRRMTQELNREPTIEELSKELDMEPEKIEYVIKIKQDISSLDASVGRDGEDD-ESALQDFIVDEDTVSPEDSATSQLLKEQVQDMLSSLSDREQKIVRMRFGLDNGKNHTLEEVGQEFAVTRERIRQIEAKALAKLRKHKDAKKLYEYLD</f>
        <v>#NAME?</v>
      </c>
    </row>
    <row r="1484" spans="1:13" x14ac:dyDescent="0.2">
      <c r="A1484">
        <v>1532</v>
      </c>
      <c r="B1484" t="s">
        <v>49363</v>
      </c>
      <c r="C1484" t="s">
        <v>47037</v>
      </c>
      <c r="D1484" t="s">
        <v>47039</v>
      </c>
      <c r="E1484">
        <v>50</v>
      </c>
      <c r="F1484">
        <v>7</v>
      </c>
      <c r="G1484">
        <v>7</v>
      </c>
      <c r="H1484">
        <v>1</v>
      </c>
      <c r="I1484">
        <v>0</v>
      </c>
      <c r="J1484" t="s">
        <v>49367</v>
      </c>
      <c r="K1484" s="146" t="s">
        <v>47084</v>
      </c>
      <c r="L1484" t="s">
        <v>49365</v>
      </c>
      <c r="M1484" t="e">
        <f>-MSDENTTKP---------TNLNDDDFDPTLIDEEESEDL----DSLTTGQYLDDVSDDSVRLYLREIGKIPLLSAEEEMDLARRIIEGDKKAKDKMAEANMRLVVSIAKRYSGRGLDFLDLIQEGNTGLLRAVEKFDPDKGFKFSTYATWWIRQAITRAIADQARTIRIPVHMVETINKLLRTQRRMTQELNREPTIDELAKELDMEPEKIEYVIKIKQDISSLDAGVGRDGEDD-DSVLQDFIVDEDTVSPEDSASNQLLKEQVQDILSSLSDREQKIVRMRFGLDNGKNHTLEEVGQEFAVTRERIRQIEAKALAKLRKHKDAKKLYEYLD</f>
        <v>#NAME?</v>
      </c>
    </row>
    <row r="1485" spans="1:13" x14ac:dyDescent="0.2">
      <c r="A1485">
        <v>1533</v>
      </c>
      <c r="B1485" t="s">
        <v>49371</v>
      </c>
      <c r="C1485" t="s">
        <v>47037</v>
      </c>
      <c r="D1485" t="s">
        <v>47468</v>
      </c>
      <c r="E1485">
        <v>547</v>
      </c>
      <c r="F1485">
        <v>6</v>
      </c>
      <c r="G1485">
        <v>7</v>
      </c>
      <c r="H1485">
        <v>2</v>
      </c>
      <c r="I1485">
        <v>0</v>
      </c>
      <c r="J1485" t="s">
        <v>49372</v>
      </c>
      <c r="K1485" s="146" t="s">
        <v>47225</v>
      </c>
      <c r="L1485" t="s">
        <v>49373</v>
      </c>
      <c r="M1485" t="s">
        <v>49374</v>
      </c>
    </row>
    <row r="1486" spans="1:13" x14ac:dyDescent="0.2">
      <c r="A1486">
        <v>1534</v>
      </c>
      <c r="B1486" t="s">
        <v>49371</v>
      </c>
      <c r="C1486" t="s">
        <v>47037</v>
      </c>
      <c r="D1486" t="s">
        <v>47720</v>
      </c>
      <c r="E1486">
        <v>523</v>
      </c>
      <c r="F1486">
        <v>6</v>
      </c>
      <c r="G1486">
        <v>7</v>
      </c>
      <c r="H1486">
        <v>2</v>
      </c>
      <c r="I1486">
        <v>0</v>
      </c>
      <c r="J1486" t="s">
        <v>49372</v>
      </c>
      <c r="K1486" s="146" t="s">
        <v>47225</v>
      </c>
      <c r="L1486" t="s">
        <v>49373</v>
      </c>
      <c r="M1486" t="s">
        <v>47594</v>
      </c>
    </row>
    <row r="1487" spans="1:13" x14ac:dyDescent="0.2">
      <c r="A1487">
        <v>1535</v>
      </c>
      <c r="B1487" t="s">
        <v>49371</v>
      </c>
      <c r="C1487" t="s">
        <v>47037</v>
      </c>
      <c r="D1487" t="s">
        <v>47467</v>
      </c>
      <c r="E1487">
        <v>474</v>
      </c>
      <c r="F1487">
        <v>6</v>
      </c>
      <c r="G1487">
        <v>7</v>
      </c>
      <c r="H1487">
        <v>2</v>
      </c>
      <c r="I1487">
        <v>0</v>
      </c>
      <c r="J1487" t="s">
        <v>49375</v>
      </c>
      <c r="K1487" s="146" t="s">
        <v>47225</v>
      </c>
      <c r="L1487" t="s">
        <v>49373</v>
      </c>
      <c r="M1487" t="s">
        <v>47595</v>
      </c>
    </row>
    <row r="1488" spans="1:13" x14ac:dyDescent="0.2">
      <c r="A1488">
        <v>1537</v>
      </c>
      <c r="B1488" t="s">
        <v>49371</v>
      </c>
      <c r="C1488" t="s">
        <v>47037</v>
      </c>
      <c r="D1488" t="s">
        <v>47721</v>
      </c>
      <c r="E1488">
        <v>187</v>
      </c>
      <c r="F1488">
        <v>6</v>
      </c>
      <c r="G1488">
        <v>7</v>
      </c>
      <c r="H1488">
        <v>2</v>
      </c>
      <c r="I1488">
        <v>0</v>
      </c>
      <c r="J1488" t="s">
        <v>49372</v>
      </c>
      <c r="K1488" s="146" t="s">
        <v>47225</v>
      </c>
      <c r="L1488" t="s">
        <v>49373</v>
      </c>
      <c r="M1488" t="s">
        <v>47591</v>
      </c>
    </row>
    <row r="1489" spans="1:13" x14ac:dyDescent="0.2">
      <c r="A1489">
        <v>1538</v>
      </c>
      <c r="B1489" t="s">
        <v>49371</v>
      </c>
      <c r="C1489" t="s">
        <v>47037</v>
      </c>
      <c r="D1489" t="s">
        <v>47466</v>
      </c>
      <c r="E1489">
        <v>326</v>
      </c>
      <c r="F1489">
        <v>6</v>
      </c>
      <c r="G1489">
        <v>7</v>
      </c>
      <c r="H1489">
        <v>2</v>
      </c>
      <c r="I1489">
        <v>0</v>
      </c>
      <c r="J1489" t="s">
        <v>49376</v>
      </c>
      <c r="K1489" s="146" t="s">
        <v>47225</v>
      </c>
      <c r="L1489" t="s">
        <v>49373</v>
      </c>
      <c r="M1489" t="s">
        <v>47593</v>
      </c>
    </row>
    <row r="1490" spans="1:13" x14ac:dyDescent="0.2">
      <c r="A1490">
        <v>1536</v>
      </c>
      <c r="B1490" t="s">
        <v>49371</v>
      </c>
      <c r="C1490" t="s">
        <v>47037</v>
      </c>
      <c r="D1490" t="s">
        <v>47467</v>
      </c>
      <c r="E1490">
        <v>637</v>
      </c>
      <c r="F1490">
        <v>6</v>
      </c>
      <c r="G1490">
        <v>7</v>
      </c>
      <c r="H1490">
        <v>2</v>
      </c>
      <c r="I1490">
        <v>0</v>
      </c>
      <c r="M1490" t="e">
        <f>-------------------------------------------------------------------------------------------------------------------------------------------------------------------------------------------------------------------------------------------------------------------------------------------------------------------------------------------------------------------------------------------------------------------------------------------------------------------DDVPAAKIKEAQQALLERLWAEHKDDMRALTKGDKKFGEDEKIAKIVRNTAKAIAKGYEE</f>
        <v>#NAME?</v>
      </c>
    </row>
    <row r="1491" spans="1:13" x14ac:dyDescent="0.2">
      <c r="A1491">
        <v>1539</v>
      </c>
      <c r="B1491" t="s">
        <v>49371</v>
      </c>
      <c r="C1491" t="s">
        <v>47037</v>
      </c>
      <c r="D1491" t="s">
        <v>47039</v>
      </c>
      <c r="E1491">
        <v>270</v>
      </c>
      <c r="F1491">
        <v>6</v>
      </c>
      <c r="G1491">
        <v>7</v>
      </c>
      <c r="H1491">
        <v>2</v>
      </c>
      <c r="I1491">
        <v>0</v>
      </c>
      <c r="J1491" t="s">
        <v>49377</v>
      </c>
      <c r="L1491" t="s">
        <v>49373</v>
      </c>
      <c r="M1491" t="s">
        <v>47592</v>
      </c>
    </row>
    <row r="1492" spans="1:13" x14ac:dyDescent="0.2">
      <c r="A1492">
        <v>1540</v>
      </c>
      <c r="B1492" t="s">
        <v>49378</v>
      </c>
      <c r="C1492" t="s">
        <v>47037</v>
      </c>
      <c r="D1492" t="s">
        <v>47468</v>
      </c>
      <c r="E1492">
        <v>227</v>
      </c>
      <c r="F1492">
        <v>7</v>
      </c>
      <c r="G1492">
        <v>7</v>
      </c>
      <c r="H1492">
        <v>1</v>
      </c>
      <c r="I1492">
        <v>0</v>
      </c>
      <c r="J1492" t="s">
        <v>49379</v>
      </c>
      <c r="K1492" s="146" t="s">
        <v>47040</v>
      </c>
      <c r="L1492" t="s">
        <v>49380</v>
      </c>
      <c r="M1492" t="s">
        <v>47386</v>
      </c>
    </row>
    <row r="1493" spans="1:13" x14ac:dyDescent="0.2">
      <c r="A1493">
        <v>1541</v>
      </c>
      <c r="B1493" t="s">
        <v>49378</v>
      </c>
      <c r="C1493" t="s">
        <v>47037</v>
      </c>
      <c r="D1493" t="s">
        <v>47720</v>
      </c>
      <c r="E1493">
        <v>383</v>
      </c>
      <c r="F1493">
        <v>7</v>
      </c>
      <c r="G1493">
        <v>7</v>
      </c>
      <c r="H1493">
        <v>1</v>
      </c>
      <c r="I1493">
        <v>0</v>
      </c>
      <c r="J1493" t="s">
        <v>49379</v>
      </c>
      <c r="K1493" s="146" t="s">
        <v>47040</v>
      </c>
      <c r="L1493" t="s">
        <v>49380</v>
      </c>
      <c r="M1493" t="s">
        <v>47389</v>
      </c>
    </row>
    <row r="1494" spans="1:13" x14ac:dyDescent="0.2">
      <c r="A1494">
        <v>1542</v>
      </c>
      <c r="B1494" t="s">
        <v>49378</v>
      </c>
      <c r="C1494" t="s">
        <v>47037</v>
      </c>
      <c r="D1494" t="s">
        <v>47721</v>
      </c>
      <c r="E1494">
        <v>356</v>
      </c>
      <c r="F1494">
        <v>7</v>
      </c>
      <c r="G1494">
        <v>7</v>
      </c>
      <c r="H1494">
        <v>1</v>
      </c>
      <c r="I1494">
        <v>0</v>
      </c>
      <c r="J1494" t="s">
        <v>49379</v>
      </c>
      <c r="K1494" s="146" t="s">
        <v>47040</v>
      </c>
      <c r="L1494" t="s">
        <v>49380</v>
      </c>
      <c r="M1494" t="s">
        <v>47654</v>
      </c>
    </row>
    <row r="1495" spans="1:13" x14ac:dyDescent="0.2">
      <c r="A1495">
        <v>1543</v>
      </c>
      <c r="B1495" t="s">
        <v>49378</v>
      </c>
      <c r="C1495" t="s">
        <v>47037</v>
      </c>
      <c r="D1495" t="s">
        <v>47465</v>
      </c>
      <c r="E1495">
        <v>218</v>
      </c>
      <c r="F1495">
        <v>7</v>
      </c>
      <c r="G1495">
        <v>7</v>
      </c>
      <c r="H1495">
        <v>1</v>
      </c>
      <c r="I1495">
        <v>0</v>
      </c>
      <c r="J1495" t="s">
        <v>49379</v>
      </c>
      <c r="K1495" s="146" t="s">
        <v>47040</v>
      </c>
      <c r="L1495" t="s">
        <v>49380</v>
      </c>
      <c r="M1495" t="s">
        <v>49381</v>
      </c>
    </row>
    <row r="1496" spans="1:13" x14ac:dyDescent="0.2">
      <c r="A1496">
        <v>1544</v>
      </c>
      <c r="B1496" t="s">
        <v>49378</v>
      </c>
      <c r="C1496" t="s">
        <v>47037</v>
      </c>
      <c r="D1496" t="s">
        <v>47466</v>
      </c>
      <c r="E1496">
        <v>181</v>
      </c>
      <c r="F1496">
        <v>7</v>
      </c>
      <c r="G1496">
        <v>7</v>
      </c>
      <c r="H1496">
        <v>1</v>
      </c>
      <c r="I1496">
        <v>0</v>
      </c>
      <c r="J1496" t="s">
        <v>49379</v>
      </c>
      <c r="K1496" s="146" t="s">
        <v>47040</v>
      </c>
      <c r="L1496" t="s">
        <v>49380</v>
      </c>
      <c r="M1496" t="s">
        <v>49382</v>
      </c>
    </row>
    <row r="1497" spans="1:13" x14ac:dyDescent="0.2">
      <c r="A1497">
        <v>1545</v>
      </c>
      <c r="B1497" t="s">
        <v>49378</v>
      </c>
      <c r="C1497" t="s">
        <v>47037</v>
      </c>
      <c r="D1497" t="s">
        <v>47833</v>
      </c>
      <c r="E1497">
        <v>203</v>
      </c>
      <c r="F1497">
        <v>7</v>
      </c>
      <c r="G1497">
        <v>7</v>
      </c>
      <c r="H1497">
        <v>1</v>
      </c>
      <c r="I1497">
        <v>0</v>
      </c>
      <c r="J1497" t="s">
        <v>49383</v>
      </c>
      <c r="K1497" s="146" t="s">
        <v>47040</v>
      </c>
      <c r="L1497" t="s">
        <v>49380</v>
      </c>
      <c r="M1497" t="s">
        <v>47388</v>
      </c>
    </row>
    <row r="1498" spans="1:13" x14ac:dyDescent="0.2">
      <c r="A1498">
        <v>1546</v>
      </c>
      <c r="B1498" t="s">
        <v>49378</v>
      </c>
      <c r="C1498" t="s">
        <v>47037</v>
      </c>
      <c r="D1498" t="s">
        <v>47039</v>
      </c>
      <c r="E1498">
        <v>198</v>
      </c>
      <c r="F1498">
        <v>7</v>
      </c>
      <c r="G1498">
        <v>7</v>
      </c>
      <c r="H1498">
        <v>1</v>
      </c>
      <c r="I1498">
        <v>0</v>
      </c>
      <c r="J1498" t="s">
        <v>49379</v>
      </c>
      <c r="K1498" s="146" t="s">
        <v>47040</v>
      </c>
      <c r="L1498" t="s">
        <v>49380</v>
      </c>
      <c r="M1498" t="s">
        <v>47387</v>
      </c>
    </row>
    <row r="1499" spans="1:13" x14ac:dyDescent="0.2">
      <c r="A1499">
        <v>1547</v>
      </c>
      <c r="B1499" t="s">
        <v>49384</v>
      </c>
      <c r="C1499" t="s">
        <v>47037</v>
      </c>
      <c r="D1499" t="s">
        <v>47468</v>
      </c>
      <c r="E1499">
        <v>826</v>
      </c>
      <c r="F1499">
        <v>6</v>
      </c>
      <c r="G1499">
        <v>7</v>
      </c>
      <c r="H1499">
        <v>2</v>
      </c>
      <c r="I1499">
        <v>0</v>
      </c>
      <c r="J1499" t="s">
        <v>49385</v>
      </c>
      <c r="K1499" s="146" t="s">
        <v>47225</v>
      </c>
      <c r="L1499" t="s">
        <v>49386</v>
      </c>
      <c r="M1499" t="s">
        <v>49387</v>
      </c>
    </row>
    <row r="1500" spans="1:13" x14ac:dyDescent="0.2">
      <c r="A1500">
        <v>1548</v>
      </c>
      <c r="B1500" t="s">
        <v>49384</v>
      </c>
      <c r="C1500" t="s">
        <v>47037</v>
      </c>
      <c r="D1500" t="s">
        <v>47468</v>
      </c>
      <c r="E1500">
        <v>825</v>
      </c>
      <c r="F1500">
        <v>6</v>
      </c>
      <c r="G1500">
        <v>7</v>
      </c>
      <c r="H1500">
        <v>2</v>
      </c>
      <c r="I1500">
        <v>0</v>
      </c>
      <c r="J1500" t="s">
        <v>49388</v>
      </c>
      <c r="K1500" s="146" t="s">
        <v>47225</v>
      </c>
      <c r="L1500" t="s">
        <v>49386</v>
      </c>
      <c r="M1500" t="s">
        <v>49389</v>
      </c>
    </row>
    <row r="1501" spans="1:13" x14ac:dyDescent="0.2">
      <c r="A1501">
        <v>1549</v>
      </c>
      <c r="B1501" t="s">
        <v>49384</v>
      </c>
      <c r="C1501" t="s">
        <v>47037</v>
      </c>
      <c r="D1501" t="s">
        <v>47720</v>
      </c>
      <c r="E1501">
        <v>229</v>
      </c>
      <c r="F1501">
        <v>6</v>
      </c>
      <c r="G1501">
        <v>7</v>
      </c>
      <c r="H1501">
        <v>2</v>
      </c>
      <c r="I1501">
        <v>0</v>
      </c>
      <c r="J1501" t="s">
        <v>49390</v>
      </c>
      <c r="K1501" s="146" t="s">
        <v>47225</v>
      </c>
      <c r="L1501" t="s">
        <v>49391</v>
      </c>
      <c r="M1501" t="s">
        <v>47280</v>
      </c>
    </row>
    <row r="1502" spans="1:13" x14ac:dyDescent="0.2">
      <c r="A1502">
        <v>1550</v>
      </c>
      <c r="B1502" t="s">
        <v>49384</v>
      </c>
      <c r="C1502" t="s">
        <v>47037</v>
      </c>
      <c r="D1502" t="s">
        <v>47467</v>
      </c>
      <c r="E1502">
        <v>385</v>
      </c>
      <c r="F1502">
        <v>6</v>
      </c>
      <c r="G1502">
        <v>7</v>
      </c>
      <c r="H1502">
        <v>2</v>
      </c>
      <c r="I1502">
        <v>0</v>
      </c>
      <c r="J1502" t="s">
        <v>49392</v>
      </c>
      <c r="K1502" s="146" t="s">
        <v>47225</v>
      </c>
      <c r="L1502" t="s">
        <v>49391</v>
      </c>
      <c r="M1502" t="s">
        <v>47278</v>
      </c>
    </row>
    <row r="1503" spans="1:13" x14ac:dyDescent="0.2">
      <c r="A1503">
        <v>1551</v>
      </c>
      <c r="B1503" t="s">
        <v>49384</v>
      </c>
      <c r="C1503" t="s">
        <v>47037</v>
      </c>
      <c r="D1503" t="s">
        <v>47721</v>
      </c>
      <c r="E1503">
        <v>16</v>
      </c>
      <c r="F1503">
        <v>6</v>
      </c>
      <c r="G1503">
        <v>7</v>
      </c>
      <c r="H1503">
        <v>2</v>
      </c>
      <c r="I1503">
        <v>0</v>
      </c>
      <c r="J1503" t="s">
        <v>49393</v>
      </c>
      <c r="K1503" s="146" t="s">
        <v>47225</v>
      </c>
      <c r="L1503" t="s">
        <v>49391</v>
      </c>
      <c r="M1503" t="s">
        <v>47619</v>
      </c>
    </row>
    <row r="1504" spans="1:13" x14ac:dyDescent="0.2">
      <c r="A1504">
        <v>1552</v>
      </c>
      <c r="B1504" t="s">
        <v>49384</v>
      </c>
      <c r="C1504" t="s">
        <v>47037</v>
      </c>
      <c r="D1504" t="s">
        <v>47466</v>
      </c>
      <c r="E1504">
        <v>514</v>
      </c>
      <c r="F1504">
        <v>6</v>
      </c>
      <c r="G1504">
        <v>7</v>
      </c>
      <c r="H1504">
        <v>2</v>
      </c>
      <c r="I1504">
        <v>0</v>
      </c>
      <c r="J1504" t="s">
        <v>49394</v>
      </c>
      <c r="K1504" s="146" t="s">
        <v>47225</v>
      </c>
      <c r="L1504" t="s">
        <v>49391</v>
      </c>
      <c r="M1504" t="s">
        <v>47277</v>
      </c>
    </row>
    <row r="1505" spans="1:13" x14ac:dyDescent="0.2">
      <c r="A1505">
        <v>1553</v>
      </c>
      <c r="B1505" t="s">
        <v>49384</v>
      </c>
      <c r="C1505" t="s">
        <v>47037</v>
      </c>
      <c r="D1505" t="s">
        <v>47039</v>
      </c>
      <c r="E1505">
        <v>606</v>
      </c>
      <c r="F1505">
        <v>6</v>
      </c>
      <c r="G1505">
        <v>7</v>
      </c>
      <c r="H1505">
        <v>2</v>
      </c>
      <c r="I1505">
        <v>0</v>
      </c>
      <c r="J1505" t="s">
        <v>49394</v>
      </c>
      <c r="K1505" s="146" t="s">
        <v>47225</v>
      </c>
      <c r="L1505" t="s">
        <v>49391</v>
      </c>
      <c r="M1505" t="s">
        <v>47279</v>
      </c>
    </row>
    <row r="1506" spans="1:13" x14ac:dyDescent="0.2">
      <c r="A1506">
        <v>1561</v>
      </c>
      <c r="B1506" t="s">
        <v>49395</v>
      </c>
      <c r="C1506" t="s">
        <v>47037</v>
      </c>
      <c r="D1506" t="s">
        <v>47468</v>
      </c>
      <c r="E1506">
        <v>756</v>
      </c>
      <c r="F1506">
        <v>7</v>
      </c>
      <c r="G1506">
        <v>7</v>
      </c>
      <c r="H1506">
        <v>1</v>
      </c>
      <c r="I1506">
        <v>0</v>
      </c>
      <c r="J1506" t="s">
        <v>49396</v>
      </c>
      <c r="K1506" s="146" t="s">
        <v>47050</v>
      </c>
      <c r="L1506" t="s">
        <v>49397</v>
      </c>
      <c r="M1506" t="s">
        <v>47101</v>
      </c>
    </row>
    <row r="1507" spans="1:13" x14ac:dyDescent="0.2">
      <c r="A1507">
        <v>1562</v>
      </c>
      <c r="B1507" t="s">
        <v>49395</v>
      </c>
      <c r="C1507" t="s">
        <v>47037</v>
      </c>
      <c r="D1507" t="s">
        <v>47720</v>
      </c>
      <c r="E1507">
        <v>299</v>
      </c>
      <c r="F1507">
        <v>7</v>
      </c>
      <c r="G1507">
        <v>7</v>
      </c>
      <c r="H1507">
        <v>1</v>
      </c>
      <c r="I1507">
        <v>0</v>
      </c>
      <c r="J1507" t="s">
        <v>49396</v>
      </c>
      <c r="K1507" s="146" t="s">
        <v>47050</v>
      </c>
      <c r="L1507" t="s">
        <v>49397</v>
      </c>
      <c r="M1507" t="s">
        <v>47104</v>
      </c>
    </row>
    <row r="1508" spans="1:13" x14ac:dyDescent="0.2">
      <c r="A1508">
        <v>1563</v>
      </c>
      <c r="B1508" t="s">
        <v>49395</v>
      </c>
      <c r="C1508" t="s">
        <v>47037</v>
      </c>
      <c r="D1508" t="s">
        <v>47467</v>
      </c>
      <c r="E1508">
        <v>74</v>
      </c>
      <c r="F1508">
        <v>7</v>
      </c>
      <c r="G1508">
        <v>7</v>
      </c>
      <c r="H1508">
        <v>1</v>
      </c>
      <c r="I1508">
        <v>0</v>
      </c>
      <c r="J1508" t="s">
        <v>49396</v>
      </c>
      <c r="K1508" s="146" t="s">
        <v>47050</v>
      </c>
      <c r="L1508" t="s">
        <v>49397</v>
      </c>
      <c r="M1508" t="s">
        <v>47100</v>
      </c>
    </row>
    <row r="1509" spans="1:13" x14ac:dyDescent="0.2">
      <c r="A1509">
        <v>1564</v>
      </c>
      <c r="B1509" t="s">
        <v>49395</v>
      </c>
      <c r="C1509" t="s">
        <v>47037</v>
      </c>
      <c r="D1509" t="s">
        <v>47466</v>
      </c>
      <c r="E1509">
        <v>436</v>
      </c>
      <c r="F1509">
        <v>7</v>
      </c>
      <c r="G1509">
        <v>7</v>
      </c>
      <c r="H1509">
        <v>1</v>
      </c>
      <c r="I1509">
        <v>0</v>
      </c>
      <c r="J1509" t="s">
        <v>49396</v>
      </c>
      <c r="K1509" s="146" t="s">
        <v>47050</v>
      </c>
      <c r="L1509" t="s">
        <v>49397</v>
      </c>
      <c r="M1509" t="s">
        <v>47098</v>
      </c>
    </row>
    <row r="1510" spans="1:13" x14ac:dyDescent="0.2">
      <c r="A1510">
        <v>1565</v>
      </c>
      <c r="B1510" t="s">
        <v>49395</v>
      </c>
      <c r="C1510" t="s">
        <v>47037</v>
      </c>
      <c r="D1510" t="s">
        <v>47833</v>
      </c>
      <c r="E1510">
        <v>232</v>
      </c>
      <c r="F1510">
        <v>7</v>
      </c>
      <c r="G1510">
        <v>7</v>
      </c>
      <c r="H1510">
        <v>1</v>
      </c>
      <c r="I1510">
        <v>0</v>
      </c>
      <c r="J1510" t="s">
        <v>49396</v>
      </c>
      <c r="K1510" s="146" t="s">
        <v>47050</v>
      </c>
      <c r="L1510" t="s">
        <v>49397</v>
      </c>
      <c r="M1510" t="s">
        <v>47103</v>
      </c>
    </row>
    <row r="1511" spans="1:13" x14ac:dyDescent="0.2">
      <c r="A1511">
        <v>1566</v>
      </c>
      <c r="B1511" t="s">
        <v>49395</v>
      </c>
      <c r="C1511" t="s">
        <v>47037</v>
      </c>
      <c r="D1511" t="s">
        <v>47469</v>
      </c>
      <c r="E1511">
        <v>161</v>
      </c>
      <c r="F1511">
        <v>7</v>
      </c>
      <c r="G1511">
        <v>7</v>
      </c>
      <c r="H1511">
        <v>1</v>
      </c>
      <c r="I1511">
        <v>0</v>
      </c>
      <c r="J1511" t="s">
        <v>49398</v>
      </c>
      <c r="K1511" s="146" t="s">
        <v>47050</v>
      </c>
      <c r="L1511" t="s">
        <v>49397</v>
      </c>
      <c r="M1511" t="s">
        <v>47099</v>
      </c>
    </row>
    <row r="1512" spans="1:13" x14ac:dyDescent="0.2">
      <c r="A1512">
        <v>1567</v>
      </c>
      <c r="B1512" t="s">
        <v>49395</v>
      </c>
      <c r="C1512" t="s">
        <v>47037</v>
      </c>
      <c r="D1512" t="s">
        <v>47039</v>
      </c>
      <c r="E1512">
        <v>656</v>
      </c>
      <c r="F1512">
        <v>7</v>
      </c>
      <c r="G1512">
        <v>7</v>
      </c>
      <c r="H1512">
        <v>1</v>
      </c>
      <c r="I1512">
        <v>0</v>
      </c>
      <c r="J1512" t="s">
        <v>49396</v>
      </c>
      <c r="K1512" s="146" t="s">
        <v>47050</v>
      </c>
      <c r="L1512" t="s">
        <v>49397</v>
      </c>
      <c r="M1512" t="s">
        <v>47102</v>
      </c>
    </row>
    <row r="1513" spans="1:13" x14ac:dyDescent="0.2">
      <c r="A1513">
        <v>1568</v>
      </c>
      <c r="B1513" t="s">
        <v>49399</v>
      </c>
      <c r="C1513" t="s">
        <v>47037</v>
      </c>
      <c r="D1513" t="s">
        <v>47468</v>
      </c>
      <c r="E1513">
        <v>560</v>
      </c>
      <c r="F1513">
        <v>7</v>
      </c>
      <c r="G1513">
        <v>7</v>
      </c>
      <c r="H1513">
        <v>1</v>
      </c>
      <c r="I1513">
        <v>0</v>
      </c>
      <c r="J1513" t="s">
        <v>49400</v>
      </c>
      <c r="K1513" s="146" t="s">
        <v>47040</v>
      </c>
      <c r="L1513" t="s">
        <v>49401</v>
      </c>
      <c r="M1513" t="e">
        <f>-----MAE--AKSKKKQRRSVPTGQLHVQATFNNTIITFADSKGNALTAASAGACGFRGSKKGTAYAAQIAAEKAAEAAKSTYGLRTVDVFIKGVGLGRDAAIRAISSFDISINSIKDVTGVPHGGVRPRKARRA</f>
        <v>#NAME?</v>
      </c>
    </row>
    <row r="1514" spans="1:13" x14ac:dyDescent="0.2">
      <c r="A1514">
        <v>1569</v>
      </c>
      <c r="B1514" t="s">
        <v>49399</v>
      </c>
      <c r="C1514" t="s">
        <v>47037</v>
      </c>
      <c r="D1514" t="s">
        <v>47720</v>
      </c>
      <c r="E1514">
        <v>596</v>
      </c>
      <c r="F1514">
        <v>7</v>
      </c>
      <c r="G1514">
        <v>7</v>
      </c>
      <c r="H1514">
        <v>1</v>
      </c>
      <c r="I1514">
        <v>0</v>
      </c>
      <c r="J1514" t="s">
        <v>49402</v>
      </c>
      <c r="K1514" s="146" t="s">
        <v>47040</v>
      </c>
      <c r="L1514" t="s">
        <v>49401</v>
      </c>
      <c r="M1514" t="e">
        <f>-----MAEAKTSARKKQRRSVPSGQLHIQATFNNTTITFTDKKGNALTASSAGACGFRGSKKGTAYAAQVAAEKAAEAAKSLHGLSSVDVFVKGVGLGRDAAIRAMSNLDITVDSIKDVTGVPHGGVRPKKARRA</f>
        <v>#NAME?</v>
      </c>
    </row>
    <row r="1515" spans="1:13" x14ac:dyDescent="0.2">
      <c r="A1515">
        <v>1570</v>
      </c>
      <c r="B1515" t="s">
        <v>49399</v>
      </c>
      <c r="C1515" t="s">
        <v>47037</v>
      </c>
      <c r="D1515" t="s">
        <v>47467</v>
      </c>
      <c r="E1515">
        <v>341</v>
      </c>
      <c r="F1515">
        <v>7</v>
      </c>
      <c r="G1515">
        <v>7</v>
      </c>
      <c r="H1515">
        <v>1</v>
      </c>
      <c r="I1515">
        <v>0</v>
      </c>
      <c r="J1515" t="s">
        <v>49402</v>
      </c>
      <c r="K1515" s="146" t="s">
        <v>47040</v>
      </c>
      <c r="L1515" t="s">
        <v>49401</v>
      </c>
      <c r="M1515" t="e">
        <f>----------------------NGQLHVQATFNNTIVTFADSKGNALTASSAGACGFRGSKKGTAYAAQIAAEKAAEAAKSSYGLRTVDVFVKGVGLGRDAAIRALGTFDITVNSIKDVTGVPHGGVRPRKARRA</f>
        <v>#NAME?</v>
      </c>
    </row>
    <row r="1516" spans="1:13" x14ac:dyDescent="0.2">
      <c r="A1516">
        <v>1571</v>
      </c>
      <c r="B1516" t="s">
        <v>49399</v>
      </c>
      <c r="C1516" t="s">
        <v>47037</v>
      </c>
      <c r="D1516" t="s">
        <v>47721</v>
      </c>
      <c r="E1516">
        <v>267</v>
      </c>
      <c r="F1516">
        <v>7</v>
      </c>
      <c r="G1516">
        <v>7</v>
      </c>
      <c r="H1516">
        <v>1</v>
      </c>
      <c r="I1516">
        <v>0</v>
      </c>
      <c r="J1516" t="s">
        <v>49402</v>
      </c>
      <c r="K1516" s="146" t="s">
        <v>47040</v>
      </c>
      <c r="L1516" t="s">
        <v>49401</v>
      </c>
      <c r="M1516" t="e">
        <f>-----MAE--KVTRKKARRSVPAGQLHIQATFNNTIVTFTDKKGNVLTSASAGSCGFRGSKKGTAYASQIACEKAAESAKALYGLSTVDVFVKGVGLGRDSAIRTLGNFDIRVDSIKDVTGVPHGGVRPRKARKG</f>
        <v>#NAME?</v>
      </c>
    </row>
    <row r="1517" spans="1:13" x14ac:dyDescent="0.2">
      <c r="A1517">
        <v>1572</v>
      </c>
      <c r="B1517" t="s">
        <v>49399</v>
      </c>
      <c r="C1517" t="s">
        <v>47037</v>
      </c>
      <c r="D1517" t="s">
        <v>47465</v>
      </c>
      <c r="E1517">
        <v>397</v>
      </c>
      <c r="F1517">
        <v>7</v>
      </c>
      <c r="G1517">
        <v>7</v>
      </c>
      <c r="H1517">
        <v>1</v>
      </c>
      <c r="I1517">
        <v>0</v>
      </c>
      <c r="J1517" t="s">
        <v>49403</v>
      </c>
      <c r="K1517" s="146" t="s">
        <v>47040</v>
      </c>
      <c r="L1517" t="s">
        <v>49401</v>
      </c>
      <c r="M1517" t="s">
        <v>49404</v>
      </c>
    </row>
    <row r="1518" spans="1:13" x14ac:dyDescent="0.2">
      <c r="A1518">
        <v>1573</v>
      </c>
      <c r="B1518" t="s">
        <v>49399</v>
      </c>
      <c r="C1518" t="s">
        <v>47037</v>
      </c>
      <c r="D1518" t="s">
        <v>47466</v>
      </c>
      <c r="E1518">
        <v>74</v>
      </c>
      <c r="F1518">
        <v>7</v>
      </c>
      <c r="G1518">
        <v>7</v>
      </c>
      <c r="H1518">
        <v>1</v>
      </c>
      <c r="I1518">
        <v>0</v>
      </c>
      <c r="J1518" t="s">
        <v>49400</v>
      </c>
      <c r="K1518" s="146" t="s">
        <v>47040</v>
      </c>
      <c r="L1518" t="s">
        <v>49401</v>
      </c>
      <c r="M1518" t="e">
        <f>-----MADA-KSTKKKQRRSVPAGQLHIQATFNNTIVTFSDKKGNVLTASSAGACGFRGSKKGTAYASQVAAEKAAEAAKSQYGLKSVDVFVKGVGLGRDAAIRAVSAFDISVESIKDVTGVPHGGVRPRKARRA</f>
        <v>#NAME?</v>
      </c>
    </row>
    <row r="1519" spans="1:13" x14ac:dyDescent="0.2">
      <c r="A1519">
        <v>1574</v>
      </c>
      <c r="B1519" t="s">
        <v>49399</v>
      </c>
      <c r="C1519" t="s">
        <v>47037</v>
      </c>
      <c r="D1519" t="s">
        <v>47039</v>
      </c>
      <c r="E1519">
        <v>337</v>
      </c>
      <c r="F1519">
        <v>7</v>
      </c>
      <c r="G1519">
        <v>7</v>
      </c>
      <c r="H1519">
        <v>1</v>
      </c>
      <c r="I1519">
        <v>0</v>
      </c>
      <c r="J1519" t="s">
        <v>49400</v>
      </c>
      <c r="K1519" s="146" t="s">
        <v>47040</v>
      </c>
      <c r="L1519" t="s">
        <v>49401</v>
      </c>
      <c r="M1519" t="e">
        <f>-----MADA-RSTKKKQRRSVPAGQLHIQATFNNTIVTFSDKKGNVLTASSAGACGFRGSKKGTAYASQVAAEKAAEAAKTQYGLKSVDVFVKGVGLGRDAAIRAVGAFDISVESIKDVTGVPHGGVRPRKVRRA</f>
        <v>#NAME?</v>
      </c>
    </row>
    <row r="1520" spans="1:13" x14ac:dyDescent="0.2">
      <c r="A1520">
        <v>1575</v>
      </c>
      <c r="B1520" t="s">
        <v>49405</v>
      </c>
      <c r="C1520" t="s">
        <v>47037</v>
      </c>
      <c r="D1520" t="s">
        <v>47468</v>
      </c>
      <c r="E1520">
        <v>259</v>
      </c>
      <c r="F1520">
        <v>7</v>
      </c>
      <c r="G1520">
        <v>7</v>
      </c>
      <c r="H1520">
        <v>1</v>
      </c>
      <c r="I1520">
        <v>0</v>
      </c>
      <c r="J1520" t="s">
        <v>49406</v>
      </c>
      <c r="K1520" s="146" t="s">
        <v>6547</v>
      </c>
      <c r="L1520" t="s">
        <v>49407</v>
      </c>
      <c r="M1520" t="s">
        <v>47261</v>
      </c>
    </row>
    <row r="1521" spans="1:13" x14ac:dyDescent="0.2">
      <c r="A1521">
        <v>1576</v>
      </c>
      <c r="B1521" t="s">
        <v>49405</v>
      </c>
      <c r="C1521" t="s">
        <v>47037</v>
      </c>
      <c r="D1521" t="s">
        <v>47720</v>
      </c>
      <c r="E1521">
        <v>427</v>
      </c>
      <c r="F1521">
        <v>7</v>
      </c>
      <c r="G1521">
        <v>7</v>
      </c>
      <c r="H1521">
        <v>1</v>
      </c>
      <c r="I1521">
        <v>0</v>
      </c>
      <c r="J1521" t="s">
        <v>49408</v>
      </c>
      <c r="K1521" s="146" t="s">
        <v>6547</v>
      </c>
      <c r="L1521" t="s">
        <v>49407</v>
      </c>
      <c r="M1521" t="s">
        <v>47567</v>
      </c>
    </row>
    <row r="1522" spans="1:13" x14ac:dyDescent="0.2">
      <c r="A1522">
        <v>1577</v>
      </c>
      <c r="B1522" t="s">
        <v>49405</v>
      </c>
      <c r="C1522" t="s">
        <v>47037</v>
      </c>
      <c r="D1522" t="s">
        <v>47467</v>
      </c>
      <c r="E1522">
        <v>503</v>
      </c>
      <c r="F1522">
        <v>7</v>
      </c>
      <c r="G1522">
        <v>7</v>
      </c>
      <c r="H1522">
        <v>1</v>
      </c>
      <c r="I1522">
        <v>0</v>
      </c>
      <c r="J1522" t="s">
        <v>49406</v>
      </c>
      <c r="K1522" s="146" t="s">
        <v>6547</v>
      </c>
      <c r="L1522" t="s">
        <v>49407</v>
      </c>
      <c r="M1522" t="s">
        <v>47260</v>
      </c>
    </row>
    <row r="1523" spans="1:13" x14ac:dyDescent="0.2">
      <c r="A1523">
        <v>1578</v>
      </c>
      <c r="B1523" t="s">
        <v>49405</v>
      </c>
      <c r="C1523" t="s">
        <v>47037</v>
      </c>
      <c r="D1523" t="s">
        <v>47721</v>
      </c>
      <c r="E1523">
        <v>92</v>
      </c>
      <c r="F1523">
        <v>7</v>
      </c>
      <c r="G1523">
        <v>7</v>
      </c>
      <c r="H1523">
        <v>1</v>
      </c>
      <c r="I1523">
        <v>0</v>
      </c>
      <c r="J1523" t="s">
        <v>49409</v>
      </c>
      <c r="K1523" s="146" t="s">
        <v>6547</v>
      </c>
      <c r="L1523" t="s">
        <v>49407</v>
      </c>
      <c r="M1523" t="s">
        <v>47566</v>
      </c>
    </row>
    <row r="1524" spans="1:13" x14ac:dyDescent="0.2">
      <c r="A1524">
        <v>1579</v>
      </c>
      <c r="B1524" t="s">
        <v>49405</v>
      </c>
      <c r="C1524" t="s">
        <v>47037</v>
      </c>
      <c r="D1524" t="s">
        <v>47466</v>
      </c>
      <c r="E1524">
        <v>210</v>
      </c>
      <c r="F1524">
        <v>7</v>
      </c>
      <c r="G1524">
        <v>7</v>
      </c>
      <c r="H1524">
        <v>1</v>
      </c>
      <c r="I1524">
        <v>0</v>
      </c>
      <c r="J1524" t="s">
        <v>49409</v>
      </c>
      <c r="K1524" s="146" t="s">
        <v>6547</v>
      </c>
      <c r="L1524" t="s">
        <v>49407</v>
      </c>
      <c r="M1524" t="s">
        <v>49410</v>
      </c>
    </row>
    <row r="1525" spans="1:13" x14ac:dyDescent="0.2">
      <c r="A1525">
        <v>1580</v>
      </c>
      <c r="B1525" t="s">
        <v>49405</v>
      </c>
      <c r="C1525" t="s">
        <v>47037</v>
      </c>
      <c r="D1525" t="s">
        <v>47833</v>
      </c>
      <c r="E1525">
        <v>442</v>
      </c>
      <c r="F1525">
        <v>7</v>
      </c>
      <c r="G1525">
        <v>7</v>
      </c>
      <c r="H1525">
        <v>1</v>
      </c>
      <c r="I1525">
        <v>0</v>
      </c>
      <c r="J1525" t="s">
        <v>49409</v>
      </c>
      <c r="K1525" s="146" t="s">
        <v>6547</v>
      </c>
      <c r="L1525" t="s">
        <v>49407</v>
      </c>
      <c r="M1525" t="s">
        <v>49411</v>
      </c>
    </row>
    <row r="1526" spans="1:13" x14ac:dyDescent="0.2">
      <c r="A1526">
        <v>1581</v>
      </c>
      <c r="B1526" t="s">
        <v>49405</v>
      </c>
      <c r="C1526" t="s">
        <v>47037</v>
      </c>
      <c r="D1526" t="s">
        <v>47039</v>
      </c>
      <c r="E1526">
        <v>224</v>
      </c>
      <c r="F1526">
        <v>7</v>
      </c>
      <c r="G1526">
        <v>7</v>
      </c>
      <c r="H1526">
        <v>1</v>
      </c>
      <c r="I1526">
        <v>0</v>
      </c>
      <c r="J1526" t="s">
        <v>49409</v>
      </c>
      <c r="K1526" s="146" t="s">
        <v>6547</v>
      </c>
      <c r="L1526" t="s">
        <v>49407</v>
      </c>
      <c r="M1526" t="s">
        <v>49412</v>
      </c>
    </row>
    <row r="1527" spans="1:13" x14ac:dyDescent="0.2">
      <c r="A1527">
        <v>1582</v>
      </c>
      <c r="B1527" t="s">
        <v>49413</v>
      </c>
      <c r="C1527" t="s">
        <v>47037</v>
      </c>
      <c r="D1527" t="s">
        <v>47468</v>
      </c>
      <c r="E1527">
        <v>16</v>
      </c>
      <c r="F1527">
        <v>7</v>
      </c>
      <c r="G1527">
        <v>7</v>
      </c>
      <c r="H1527">
        <v>1</v>
      </c>
      <c r="I1527">
        <v>0</v>
      </c>
      <c r="M1527" t="e">
        <f>-------------MAGTKIGGMKAAKKNLAK-DPNFYAKIGRKGGQNGHTGGFAANPQLARIAGAKGGRISRRGKAKTTVTQD---------DVTLAA</f>
        <v>#NAME?</v>
      </c>
    </row>
    <row r="1528" spans="1:13" x14ac:dyDescent="0.2">
      <c r="A1528">
        <v>1583</v>
      </c>
      <c r="B1528" t="s">
        <v>49413</v>
      </c>
      <c r="C1528" t="s">
        <v>47037</v>
      </c>
      <c r="D1528" t="s">
        <v>47720</v>
      </c>
      <c r="E1528">
        <v>680</v>
      </c>
      <c r="F1528">
        <v>7</v>
      </c>
      <c r="G1528">
        <v>7</v>
      </c>
      <c r="H1528">
        <v>1</v>
      </c>
      <c r="I1528">
        <v>0</v>
      </c>
      <c r="M1528" t="s">
        <v>47314</v>
      </c>
    </row>
    <row r="1529" spans="1:13" x14ac:dyDescent="0.2">
      <c r="A1529">
        <v>1584</v>
      </c>
      <c r="B1529" t="s">
        <v>49413</v>
      </c>
      <c r="C1529" t="s">
        <v>47037</v>
      </c>
      <c r="D1529" t="s">
        <v>47721</v>
      </c>
      <c r="E1529">
        <v>103</v>
      </c>
      <c r="F1529">
        <v>7</v>
      </c>
      <c r="G1529">
        <v>7</v>
      </c>
      <c r="H1529">
        <v>1</v>
      </c>
      <c r="I1529">
        <v>0</v>
      </c>
      <c r="M1529" t="s">
        <v>47582</v>
      </c>
    </row>
    <row r="1530" spans="1:13" x14ac:dyDescent="0.2">
      <c r="A1530">
        <v>1585</v>
      </c>
      <c r="B1530" t="s">
        <v>49413</v>
      </c>
      <c r="C1530" t="s">
        <v>47037</v>
      </c>
      <c r="D1530" t="s">
        <v>47465</v>
      </c>
      <c r="E1530">
        <v>279</v>
      </c>
      <c r="F1530">
        <v>7</v>
      </c>
      <c r="G1530">
        <v>7</v>
      </c>
      <c r="H1530">
        <v>1</v>
      </c>
      <c r="I1530">
        <v>0</v>
      </c>
      <c r="M1530" t="s">
        <v>49414</v>
      </c>
    </row>
    <row r="1531" spans="1:13" x14ac:dyDescent="0.2">
      <c r="A1531">
        <v>1586</v>
      </c>
      <c r="B1531" t="s">
        <v>49413</v>
      </c>
      <c r="C1531" t="s">
        <v>47037</v>
      </c>
      <c r="D1531" t="s">
        <v>47466</v>
      </c>
      <c r="E1531">
        <v>707</v>
      </c>
      <c r="F1531">
        <v>7</v>
      </c>
      <c r="G1531">
        <v>7</v>
      </c>
      <c r="H1531">
        <v>1</v>
      </c>
      <c r="I1531">
        <v>0</v>
      </c>
      <c r="M1531" t="s">
        <v>47312</v>
      </c>
    </row>
    <row r="1532" spans="1:13" x14ac:dyDescent="0.2">
      <c r="A1532">
        <v>1587</v>
      </c>
      <c r="B1532" t="s">
        <v>49413</v>
      </c>
      <c r="C1532" t="s">
        <v>47037</v>
      </c>
      <c r="D1532" t="s">
        <v>47833</v>
      </c>
      <c r="E1532">
        <v>311</v>
      </c>
      <c r="F1532">
        <v>7</v>
      </c>
      <c r="G1532">
        <v>7</v>
      </c>
      <c r="H1532">
        <v>1</v>
      </c>
      <c r="I1532">
        <v>0</v>
      </c>
      <c r="M1532" t="e">
        <f>-------------MAGTKAGGLKAAKKNLAR-DPNFYAKIGAKGGKNGKTGGFAANPALARIAGAKGGKISRRRKATATTAASVTAASATQDDVTLAV</f>
        <v>#NAME?</v>
      </c>
    </row>
    <row r="1533" spans="1:13" x14ac:dyDescent="0.2">
      <c r="A1533">
        <v>1588</v>
      </c>
      <c r="B1533" t="s">
        <v>49413</v>
      </c>
      <c r="C1533" t="s">
        <v>47037</v>
      </c>
      <c r="D1533" t="s">
        <v>47039</v>
      </c>
      <c r="E1533">
        <v>116</v>
      </c>
      <c r="F1533">
        <v>7</v>
      </c>
      <c r="G1533">
        <v>7</v>
      </c>
      <c r="H1533">
        <v>1</v>
      </c>
      <c r="I1533">
        <v>0</v>
      </c>
      <c r="M1533" t="s">
        <v>47313</v>
      </c>
    </row>
    <row r="1534" spans="1:13" x14ac:dyDescent="0.2">
      <c r="A1534">
        <v>1596</v>
      </c>
      <c r="B1534" t="s">
        <v>49415</v>
      </c>
      <c r="C1534" t="s">
        <v>47037</v>
      </c>
      <c r="D1534" t="s">
        <v>47468</v>
      </c>
      <c r="E1534">
        <v>60</v>
      </c>
      <c r="F1534">
        <v>7</v>
      </c>
      <c r="G1534">
        <v>7</v>
      </c>
      <c r="H1534">
        <v>1</v>
      </c>
      <c r="I1534">
        <v>0</v>
      </c>
      <c r="J1534" t="s">
        <v>49416</v>
      </c>
      <c r="K1534" s="146" t="s">
        <v>47040</v>
      </c>
      <c r="L1534" t="s">
        <v>49417</v>
      </c>
      <c r="M1534" t="s">
        <v>49418</v>
      </c>
    </row>
    <row r="1535" spans="1:13" x14ac:dyDescent="0.2">
      <c r="A1535">
        <v>1597</v>
      </c>
      <c r="B1535" t="s">
        <v>49415</v>
      </c>
      <c r="C1535" t="s">
        <v>47037</v>
      </c>
      <c r="D1535" t="s">
        <v>47720</v>
      </c>
      <c r="E1535">
        <v>625</v>
      </c>
      <c r="F1535">
        <v>7</v>
      </c>
      <c r="G1535">
        <v>7</v>
      </c>
      <c r="H1535">
        <v>1</v>
      </c>
      <c r="I1535">
        <v>0</v>
      </c>
      <c r="J1535" t="s">
        <v>49419</v>
      </c>
      <c r="K1535" s="146" t="s">
        <v>47040</v>
      </c>
      <c r="L1535" t="s">
        <v>49417</v>
      </c>
      <c r="M1535" t="s">
        <v>49420</v>
      </c>
    </row>
    <row r="1536" spans="1:13" x14ac:dyDescent="0.2">
      <c r="A1536">
        <v>1599</v>
      </c>
      <c r="B1536" t="s">
        <v>49415</v>
      </c>
      <c r="C1536" t="s">
        <v>47037</v>
      </c>
      <c r="D1536" t="s">
        <v>47465</v>
      </c>
      <c r="E1536">
        <v>530</v>
      </c>
      <c r="F1536">
        <v>7</v>
      </c>
      <c r="G1536">
        <v>7</v>
      </c>
      <c r="H1536">
        <v>1</v>
      </c>
      <c r="I1536">
        <v>0</v>
      </c>
      <c r="J1536" t="s">
        <v>49419</v>
      </c>
      <c r="K1536" s="146" t="s">
        <v>47040</v>
      </c>
      <c r="L1536" t="s">
        <v>49417</v>
      </c>
      <c r="M1536" t="s">
        <v>49421</v>
      </c>
    </row>
    <row r="1537" spans="1:13" x14ac:dyDescent="0.2">
      <c r="A1537">
        <v>1600</v>
      </c>
      <c r="B1537" t="s">
        <v>49415</v>
      </c>
      <c r="C1537" t="s">
        <v>47037</v>
      </c>
      <c r="D1537" t="s">
        <v>47466</v>
      </c>
      <c r="E1537">
        <v>377</v>
      </c>
      <c r="F1537">
        <v>7</v>
      </c>
      <c r="G1537">
        <v>7</v>
      </c>
      <c r="H1537">
        <v>1</v>
      </c>
      <c r="I1537">
        <v>0</v>
      </c>
      <c r="J1537" t="s">
        <v>49416</v>
      </c>
      <c r="K1537" s="146" t="s">
        <v>47040</v>
      </c>
      <c r="L1537" t="s">
        <v>49417</v>
      </c>
      <c r="M1537" t="s">
        <v>49422</v>
      </c>
    </row>
    <row r="1538" spans="1:13" x14ac:dyDescent="0.2">
      <c r="A1538">
        <v>1601</v>
      </c>
      <c r="B1538" t="s">
        <v>49415</v>
      </c>
      <c r="C1538" t="s">
        <v>47037</v>
      </c>
      <c r="D1538" t="s">
        <v>47833</v>
      </c>
      <c r="E1538">
        <v>483</v>
      </c>
      <c r="F1538">
        <v>7</v>
      </c>
      <c r="G1538">
        <v>7</v>
      </c>
      <c r="H1538">
        <v>1</v>
      </c>
      <c r="I1538">
        <v>0</v>
      </c>
      <c r="J1538" t="s">
        <v>49416</v>
      </c>
      <c r="K1538" s="146" t="s">
        <v>47040</v>
      </c>
      <c r="L1538" t="s">
        <v>49417</v>
      </c>
      <c r="M1538" t="s">
        <v>49423</v>
      </c>
    </row>
    <row r="1539" spans="1:13" x14ac:dyDescent="0.2">
      <c r="A1539">
        <v>1602</v>
      </c>
      <c r="B1539" t="s">
        <v>49415</v>
      </c>
      <c r="C1539" t="s">
        <v>47037</v>
      </c>
      <c r="D1539" t="s">
        <v>47039</v>
      </c>
      <c r="E1539">
        <v>68</v>
      </c>
      <c r="F1539">
        <v>7</v>
      </c>
      <c r="G1539">
        <v>7</v>
      </c>
      <c r="H1539">
        <v>1</v>
      </c>
      <c r="I1539">
        <v>0</v>
      </c>
      <c r="J1539" t="s">
        <v>49416</v>
      </c>
      <c r="K1539" s="146" t="s">
        <v>47040</v>
      </c>
      <c r="L1539" t="s">
        <v>49417</v>
      </c>
      <c r="M1539" t="s">
        <v>49424</v>
      </c>
    </row>
    <row r="1540" spans="1:13" x14ac:dyDescent="0.2">
      <c r="A1540">
        <v>1598</v>
      </c>
      <c r="B1540" t="s">
        <v>49415</v>
      </c>
      <c r="C1540" t="s">
        <v>47037</v>
      </c>
      <c r="D1540" t="s">
        <v>47467</v>
      </c>
      <c r="E1540">
        <v>737</v>
      </c>
      <c r="F1540">
        <v>7</v>
      </c>
      <c r="G1540">
        <v>7</v>
      </c>
      <c r="H1540">
        <v>1</v>
      </c>
      <c r="I1540">
        <v>0</v>
      </c>
      <c r="M1540" t="e">
        <f>--------------------------------------EDNWGKERLAYKIKGEDFAVYVLLNVELPAAAPLKISNALNISDDVIRYLLVKVDEKARTALVEAKKRAEERGEASSDLEA</f>
        <v>#NAME?</v>
      </c>
    </row>
    <row r="1541" spans="1:13" x14ac:dyDescent="0.2">
      <c r="A1541">
        <v>1603</v>
      </c>
      <c r="B1541" t="s">
        <v>49425</v>
      </c>
      <c r="C1541" t="s">
        <v>47037</v>
      </c>
      <c r="D1541" t="s">
        <v>47468</v>
      </c>
      <c r="E1541">
        <v>27</v>
      </c>
      <c r="F1541">
        <v>7</v>
      </c>
      <c r="G1541">
        <v>7</v>
      </c>
      <c r="H1541">
        <v>1</v>
      </c>
      <c r="I1541">
        <v>0</v>
      </c>
      <c r="J1541" t="s">
        <v>49426</v>
      </c>
      <c r="K1541" s="146" t="s">
        <v>47040</v>
      </c>
      <c r="L1541" t="s">
        <v>49427</v>
      </c>
      <c r="M1541" t="e">
        <f>-------------------------MIGADGKQLGVMSLREALDIAQKAGVDLVEISPKANPPVAKIVDWGKYQYQKMKEQQKARRNN--KANELKQMRFGLKIGSNDLEIKLRKIRAFLSDGHKVKILIFFRGREIAHKNLGYDLIDKMMEQLKDEATLEQKPTMAGRNLSIVIRSK</f>
        <v>#NAME?</v>
      </c>
    </row>
    <row r="1542" spans="1:13" x14ac:dyDescent="0.2">
      <c r="A1542">
        <v>1604</v>
      </c>
      <c r="B1542" t="s">
        <v>49425</v>
      </c>
      <c r="C1542" t="s">
        <v>47037</v>
      </c>
      <c r="D1542" t="s">
        <v>47720</v>
      </c>
      <c r="E1542">
        <v>666</v>
      </c>
      <c r="F1542">
        <v>7</v>
      </c>
      <c r="G1542">
        <v>7</v>
      </c>
      <c r="H1542">
        <v>1</v>
      </c>
      <c r="I1542">
        <v>0</v>
      </c>
      <c r="J1542" t="s">
        <v>49428</v>
      </c>
      <c r="K1542" s="146" t="s">
        <v>47040</v>
      </c>
      <c r="L1542" t="s">
        <v>49427</v>
      </c>
      <c r="M1542" t="e">
        <f>-----------------------MRVIGSSGEQLGIMPTLEALKIASESGVDLVEISPNANPPVVKIVDWGKYQYQKMKEQQKNRRKA--KVSELKQMRLGLKISQNDLEIKLRKIRKFLTDGNKVKIMIFFRGREMAHKELGFDMMGKIIETLEDYAVVEQKPQMAGRNLSTTIRSK</f>
        <v>#NAME?</v>
      </c>
    </row>
    <row r="1543" spans="1:13" x14ac:dyDescent="0.2">
      <c r="A1543">
        <v>1605</v>
      </c>
      <c r="B1543" t="s">
        <v>49425</v>
      </c>
      <c r="C1543" t="s">
        <v>47037</v>
      </c>
      <c r="D1543" t="s">
        <v>47721</v>
      </c>
      <c r="E1543">
        <v>139</v>
      </c>
      <c r="F1543">
        <v>7</v>
      </c>
      <c r="G1543">
        <v>7</v>
      </c>
      <c r="H1543">
        <v>1</v>
      </c>
      <c r="I1543">
        <v>0</v>
      </c>
      <c r="J1543" t="s">
        <v>49429</v>
      </c>
      <c r="K1543" s="146" t="s">
        <v>47040</v>
      </c>
      <c r="L1543" t="s">
        <v>49427</v>
      </c>
      <c r="M1543" t="e">
        <f>--------------------------------------------MAEEAGVDLVEISPNAEPPVAKIIDWGKYQYHKMKEQ-KNRNKN--KGGELKQMRFGLKIGSGDLEIKLKKIKKFLAEDNKVKIQIFFRGREMAHKELGFEMIEKILASLEEYAVAEHKPQLAGRNLNVVIRKK</f>
        <v>#NAME?</v>
      </c>
    </row>
    <row r="1544" spans="1:13" x14ac:dyDescent="0.2">
      <c r="A1544">
        <v>1606</v>
      </c>
      <c r="B1544" t="s">
        <v>49425</v>
      </c>
      <c r="C1544" t="s">
        <v>47037</v>
      </c>
      <c r="D1544" t="s">
        <v>47465</v>
      </c>
      <c r="E1544">
        <v>601</v>
      </c>
      <c r="F1544">
        <v>7</v>
      </c>
      <c r="G1544">
        <v>7</v>
      </c>
      <c r="H1544">
        <v>1</v>
      </c>
      <c r="I1544">
        <v>0</v>
      </c>
      <c r="J1544" t="s">
        <v>49428</v>
      </c>
      <c r="K1544" s="146" t="s">
        <v>47040</v>
      </c>
      <c r="L1544" t="s">
        <v>49427</v>
      </c>
      <c r="M1544" t="e">
        <f>-----------------------------------------------------------------------------MKEEAKNRKKAREKQSELKQMKIGLKISDNDLNIKIRKIKSFLEDGDHCRIIITFKGREMAHKEIGSQLLDRILEQMADCAIVEGKPQFAGRNLSVGVRKK</f>
        <v>#NAME?</v>
      </c>
    </row>
    <row r="1545" spans="1:13" x14ac:dyDescent="0.2">
      <c r="A1545">
        <v>1607</v>
      </c>
      <c r="B1545" t="s">
        <v>49425</v>
      </c>
      <c r="C1545" t="s">
        <v>47037</v>
      </c>
      <c r="D1545" t="s">
        <v>47466</v>
      </c>
      <c r="E1545">
        <v>411</v>
      </c>
      <c r="F1545">
        <v>7</v>
      </c>
      <c r="G1545">
        <v>7</v>
      </c>
      <c r="H1545">
        <v>1</v>
      </c>
      <c r="I1545">
        <v>0</v>
      </c>
      <c r="J1545" t="s">
        <v>49430</v>
      </c>
      <c r="K1545" s="146" t="s">
        <v>47040</v>
      </c>
      <c r="L1545" t="s">
        <v>49427</v>
      </c>
      <c r="M1545" t="s">
        <v>47329</v>
      </c>
    </row>
    <row r="1546" spans="1:13" x14ac:dyDescent="0.2">
      <c r="A1546">
        <v>1608</v>
      </c>
      <c r="B1546" t="s">
        <v>49425</v>
      </c>
      <c r="C1546" t="s">
        <v>47037</v>
      </c>
      <c r="D1546" t="s">
        <v>47833</v>
      </c>
      <c r="E1546">
        <v>151</v>
      </c>
      <c r="F1546">
        <v>7</v>
      </c>
      <c r="G1546">
        <v>7</v>
      </c>
      <c r="H1546">
        <v>1</v>
      </c>
      <c r="I1546">
        <v>0</v>
      </c>
      <c r="J1546" t="s">
        <v>49431</v>
      </c>
      <c r="K1546" s="146" t="s">
        <v>47040</v>
      </c>
      <c r="L1546" t="s">
        <v>49427</v>
      </c>
      <c r="M1546" t="e">
        <f>------------------------------------MPLRDALRAAEEAGLDLVEISPNANPSVAKVIDWGKYQYQKMKDQQRNRRSA--KSGDLKQMRFGLKIGAGDLEVKLKKIRKFLEGGHKVRIQVVYKGREMAHKEIGYELINKIMGHLEEEAILEQKPQMAGRNLSVVIRSK</f>
        <v>#NAME?</v>
      </c>
    </row>
    <row r="1547" spans="1:13" x14ac:dyDescent="0.2">
      <c r="A1547">
        <v>1609</v>
      </c>
      <c r="B1547" t="s">
        <v>49425</v>
      </c>
      <c r="C1547" t="s">
        <v>47037</v>
      </c>
      <c r="D1547" t="s">
        <v>47039</v>
      </c>
      <c r="E1547">
        <v>103</v>
      </c>
      <c r="F1547">
        <v>7</v>
      </c>
      <c r="G1547">
        <v>7</v>
      </c>
      <c r="H1547">
        <v>1</v>
      </c>
      <c r="I1547">
        <v>0</v>
      </c>
      <c r="J1547" t="s">
        <v>49426</v>
      </c>
      <c r="K1547" s="146" t="s">
        <v>47040</v>
      </c>
      <c r="L1547" t="s">
        <v>49427</v>
      </c>
      <c r="M1547" t="e">
        <f>------------------------------------MSLQEALKKAEDMNLDLVEISPGAKPPVAKIIDWGKYQYQKMKDQQKNRRQA--KSGDLKQMRFGLKIGAGDLEVKLKKIRKFLENGHKVRIQVVYKGREMAHKEIGYELIDKVMDQLSDDAILEQKPQMAGRNLSVVIRSK</f>
        <v>#NAME?</v>
      </c>
    </row>
    <row r="1548" spans="1:13" x14ac:dyDescent="0.2">
      <c r="A1548">
        <v>1610</v>
      </c>
      <c r="B1548" t="s">
        <v>49432</v>
      </c>
      <c r="C1548" t="s">
        <v>47037</v>
      </c>
      <c r="D1548" t="s">
        <v>47468</v>
      </c>
      <c r="E1548">
        <v>240</v>
      </c>
      <c r="F1548">
        <v>6</v>
      </c>
      <c r="G1548">
        <v>7</v>
      </c>
      <c r="H1548">
        <v>2</v>
      </c>
      <c r="I1548">
        <v>0</v>
      </c>
      <c r="M1548" t="e">
        <f>---MTKLTNGHLVTQDSVGVTRHDYLYRISLKALIYNDAGQILVVKEINRTYWDLPGGGMDYDEDFESSLKRELYEEVGYKGDLRYQLFDASEQMYIERLDANQICFYCRVWSENFDFIPGEEGDEIMFINPEELLLQKSEVDAPARAHAAHMKWQEL---HSEIVR</f>
        <v>#NAME?</v>
      </c>
    </row>
    <row r="1549" spans="1:13" x14ac:dyDescent="0.2">
      <c r="A1549">
        <v>1611</v>
      </c>
      <c r="B1549" t="s">
        <v>49432</v>
      </c>
      <c r="C1549" t="s">
        <v>47037</v>
      </c>
      <c r="D1549" t="s">
        <v>47720</v>
      </c>
      <c r="E1549">
        <v>396</v>
      </c>
      <c r="F1549">
        <v>6</v>
      </c>
      <c r="G1549">
        <v>7</v>
      </c>
      <c r="H1549">
        <v>2</v>
      </c>
      <c r="I1549">
        <v>0</v>
      </c>
      <c r="M1549" t="s">
        <v>47334</v>
      </c>
    </row>
    <row r="1550" spans="1:13" x14ac:dyDescent="0.2">
      <c r="A1550">
        <v>1612</v>
      </c>
      <c r="B1550" t="s">
        <v>49432</v>
      </c>
      <c r="C1550" t="s">
        <v>47037</v>
      </c>
      <c r="D1550" t="s">
        <v>47467</v>
      </c>
      <c r="E1550">
        <v>369</v>
      </c>
      <c r="F1550">
        <v>6</v>
      </c>
      <c r="G1550">
        <v>7</v>
      </c>
      <c r="H1550">
        <v>2</v>
      </c>
      <c r="I1550">
        <v>0</v>
      </c>
      <c r="M1550" t="s">
        <v>47330</v>
      </c>
    </row>
    <row r="1551" spans="1:13" x14ac:dyDescent="0.2">
      <c r="A1551">
        <v>1613</v>
      </c>
      <c r="B1551" t="s">
        <v>49432</v>
      </c>
      <c r="C1551" t="s">
        <v>47037</v>
      </c>
      <c r="D1551" t="s">
        <v>47466</v>
      </c>
      <c r="E1551">
        <v>192</v>
      </c>
      <c r="F1551">
        <v>6</v>
      </c>
      <c r="G1551">
        <v>7</v>
      </c>
      <c r="H1551">
        <v>2</v>
      </c>
      <c r="I1551">
        <v>0</v>
      </c>
      <c r="M1551" t="e">
        <f>---MSNAINGQLITHDSEGAIKRDYLYRVSIKALIYNDAGQILVVKEDGRPLWDLPGGGMDYGETFESALKRELYEEVGYKGNLRYQLFDASDEIYVERIDANQICFSCRVWTENFDFSAGVDADEVMFIDPEELRLQESESGAPIR-YNVHLKWQKLCGANSLPTE</f>
        <v>#NAME?</v>
      </c>
    </row>
    <row r="1552" spans="1:13" x14ac:dyDescent="0.2">
      <c r="A1552">
        <v>1614</v>
      </c>
      <c r="B1552" t="s">
        <v>49432</v>
      </c>
      <c r="C1552" t="s">
        <v>47037</v>
      </c>
      <c r="D1552" t="s">
        <v>47833</v>
      </c>
      <c r="E1552">
        <v>404</v>
      </c>
      <c r="F1552">
        <v>6</v>
      </c>
      <c r="G1552">
        <v>7</v>
      </c>
      <c r="H1552">
        <v>2</v>
      </c>
      <c r="I1552">
        <v>0</v>
      </c>
      <c r="M1552" t="s">
        <v>47332</v>
      </c>
    </row>
    <row r="1553" spans="1:13" x14ac:dyDescent="0.2">
      <c r="A1553">
        <v>1615</v>
      </c>
      <c r="B1553" t="s">
        <v>49432</v>
      </c>
      <c r="C1553" t="s">
        <v>47037</v>
      </c>
      <c r="D1553" t="s">
        <v>47833</v>
      </c>
      <c r="E1553">
        <v>413</v>
      </c>
      <c r="F1553">
        <v>6</v>
      </c>
      <c r="G1553">
        <v>7</v>
      </c>
      <c r="H1553">
        <v>2</v>
      </c>
      <c r="I1553">
        <v>0</v>
      </c>
      <c r="M1553" t="s">
        <v>47333</v>
      </c>
    </row>
    <row r="1554" spans="1:13" x14ac:dyDescent="0.2">
      <c r="A1554">
        <v>1616</v>
      </c>
      <c r="B1554" t="s">
        <v>49432</v>
      </c>
      <c r="C1554" t="s">
        <v>47037</v>
      </c>
      <c r="D1554" t="s">
        <v>47039</v>
      </c>
      <c r="E1554">
        <v>209</v>
      </c>
      <c r="F1554">
        <v>6</v>
      </c>
      <c r="G1554">
        <v>7</v>
      </c>
      <c r="H1554">
        <v>2</v>
      </c>
      <c r="I1554">
        <v>0</v>
      </c>
      <c r="M1554" t="s">
        <v>47331</v>
      </c>
    </row>
    <row r="1555" spans="1:13" x14ac:dyDescent="0.2">
      <c r="A1555">
        <v>1617</v>
      </c>
      <c r="B1555" t="s">
        <v>49433</v>
      </c>
      <c r="C1555" t="s">
        <v>47037</v>
      </c>
      <c r="D1555" t="s">
        <v>47468</v>
      </c>
      <c r="E1555">
        <v>512</v>
      </c>
      <c r="F1555">
        <v>7</v>
      </c>
      <c r="G1555">
        <v>7</v>
      </c>
      <c r="H1555">
        <v>1</v>
      </c>
      <c r="I1555">
        <v>0</v>
      </c>
      <c r="J1555" t="s">
        <v>49434</v>
      </c>
      <c r="K1555" s="146" t="s">
        <v>47040</v>
      </c>
      <c r="L1555" t="s">
        <v>49435</v>
      </c>
      <c r="M1555" t="s">
        <v>47342</v>
      </c>
    </row>
    <row r="1556" spans="1:13" x14ac:dyDescent="0.2">
      <c r="A1556">
        <v>1618</v>
      </c>
      <c r="B1556" t="s">
        <v>49433</v>
      </c>
      <c r="C1556" t="s">
        <v>47037</v>
      </c>
      <c r="D1556" t="s">
        <v>47720</v>
      </c>
      <c r="E1556">
        <v>865</v>
      </c>
      <c r="F1556">
        <v>7</v>
      </c>
      <c r="G1556">
        <v>7</v>
      </c>
      <c r="H1556">
        <v>1</v>
      </c>
      <c r="I1556">
        <v>0</v>
      </c>
      <c r="J1556" t="s">
        <v>49436</v>
      </c>
      <c r="K1556" s="146" t="s">
        <v>47040</v>
      </c>
      <c r="L1556" t="s">
        <v>49435</v>
      </c>
      <c r="M1556" t="e">
        <f>---------------------------------------------------------------------------------------------------------------------------------------------------------------------------------------------------------------------MPIEDVFSIKGRGTVATGRIEQGVVKLNDEVEIVGIRPTKKSVVTGIEAFKKSLDQGQAGDNAGLLLRGIERNDIERGQVLCKPGSITPHTEFEAEVYVLKKEEGGRHTPFSKGYKPQFYFRTTDVTGEVELPSDKEMVMPGDTVTFKVKLLAPIAMEQGLNFAIREGGRTVGAGVVTKINK</f>
        <v>#NAME?</v>
      </c>
    </row>
    <row r="1557" spans="1:13" x14ac:dyDescent="0.2">
      <c r="A1557">
        <v>1619</v>
      </c>
      <c r="B1557" t="s">
        <v>49433</v>
      </c>
      <c r="C1557" t="s">
        <v>47037</v>
      </c>
      <c r="D1557" t="s">
        <v>47467</v>
      </c>
      <c r="E1557">
        <v>654</v>
      </c>
      <c r="F1557">
        <v>7</v>
      </c>
      <c r="G1557">
        <v>7</v>
      </c>
      <c r="H1557">
        <v>1</v>
      </c>
      <c r="I1557">
        <v>0</v>
      </c>
      <c r="J1557" t="s">
        <v>49434</v>
      </c>
      <c r="K1557" s="146" t="s">
        <v>47040</v>
      </c>
      <c r="L1557" t="s">
        <v>49435</v>
      </c>
      <c r="M1557" t="s">
        <v>47341</v>
      </c>
    </row>
    <row r="1558" spans="1:13" x14ac:dyDescent="0.2">
      <c r="A1558">
        <v>1620</v>
      </c>
      <c r="B1558" t="s">
        <v>49433</v>
      </c>
      <c r="C1558" t="s">
        <v>47037</v>
      </c>
      <c r="D1558" t="s">
        <v>47465</v>
      </c>
      <c r="E1558">
        <v>165</v>
      </c>
      <c r="F1558">
        <v>7</v>
      </c>
      <c r="G1558">
        <v>7</v>
      </c>
      <c r="H1558">
        <v>1</v>
      </c>
      <c r="I1558">
        <v>0</v>
      </c>
      <c r="J1558" t="s">
        <v>49437</v>
      </c>
      <c r="K1558" s="146" t="s">
        <v>47040</v>
      </c>
      <c r="L1558" t="s">
        <v>49435</v>
      </c>
      <c r="M1558" t="s">
        <v>49438</v>
      </c>
    </row>
    <row r="1559" spans="1:13" x14ac:dyDescent="0.2">
      <c r="A1559">
        <v>1621</v>
      </c>
      <c r="B1559" t="s">
        <v>49433</v>
      </c>
      <c r="C1559" t="s">
        <v>47037</v>
      </c>
      <c r="D1559" t="s">
        <v>47466</v>
      </c>
      <c r="E1559">
        <v>42</v>
      </c>
      <c r="F1559">
        <v>7</v>
      </c>
      <c r="G1559">
        <v>7</v>
      </c>
      <c r="H1559">
        <v>1</v>
      </c>
      <c r="I1559">
        <v>0</v>
      </c>
      <c r="J1559" t="s">
        <v>49439</v>
      </c>
      <c r="K1559" s="146" t="s">
        <v>47040</v>
      </c>
      <c r="L1559" t="s">
        <v>49435</v>
      </c>
      <c r="M1559" t="s">
        <v>47340</v>
      </c>
    </row>
    <row r="1560" spans="1:13" x14ac:dyDescent="0.2">
      <c r="A1560">
        <v>1622</v>
      </c>
      <c r="B1560" t="s">
        <v>49433</v>
      </c>
      <c r="C1560" t="s">
        <v>47037</v>
      </c>
      <c r="D1560" t="s">
        <v>47833</v>
      </c>
      <c r="E1560">
        <v>493</v>
      </c>
      <c r="F1560">
        <v>7</v>
      </c>
      <c r="G1560">
        <v>7</v>
      </c>
      <c r="H1560">
        <v>1</v>
      </c>
      <c r="I1560">
        <v>0</v>
      </c>
      <c r="J1560" t="s">
        <v>49440</v>
      </c>
      <c r="K1560" s="146" t="s">
        <v>47040</v>
      </c>
      <c r="L1560" t="s">
        <v>49435</v>
      </c>
      <c r="M1560" t="s">
        <v>47344</v>
      </c>
    </row>
    <row r="1561" spans="1:13" x14ac:dyDescent="0.2">
      <c r="A1561">
        <v>1623</v>
      </c>
      <c r="B1561" t="s">
        <v>49433</v>
      </c>
      <c r="C1561" t="s">
        <v>47037</v>
      </c>
      <c r="D1561" t="s">
        <v>47039</v>
      </c>
      <c r="E1561">
        <v>371</v>
      </c>
      <c r="F1561">
        <v>7</v>
      </c>
      <c r="G1561">
        <v>7</v>
      </c>
      <c r="H1561">
        <v>1</v>
      </c>
      <c r="I1561">
        <v>0</v>
      </c>
      <c r="J1561" t="s">
        <v>49441</v>
      </c>
      <c r="L1561" t="s">
        <v>49435</v>
      </c>
      <c r="M1561" t="s">
        <v>47343</v>
      </c>
    </row>
    <row r="1562" spans="1:13" x14ac:dyDescent="0.2">
      <c r="A1562">
        <v>1624</v>
      </c>
      <c r="B1562" t="s">
        <v>49442</v>
      </c>
      <c r="C1562" t="s">
        <v>47037</v>
      </c>
      <c r="D1562" t="s">
        <v>47468</v>
      </c>
      <c r="E1562">
        <v>751</v>
      </c>
      <c r="F1562">
        <v>7</v>
      </c>
      <c r="G1562">
        <v>7</v>
      </c>
      <c r="H1562">
        <v>1</v>
      </c>
      <c r="I1562">
        <v>0</v>
      </c>
      <c r="J1562" t="s">
        <v>49443</v>
      </c>
      <c r="K1562" s="146" t="s">
        <v>47038</v>
      </c>
      <c r="L1562" t="s">
        <v>49444</v>
      </c>
      <c r="M1562" t="s">
        <v>47264</v>
      </c>
    </row>
    <row r="1563" spans="1:13" x14ac:dyDescent="0.2">
      <c r="A1563">
        <v>1625</v>
      </c>
      <c r="B1563" t="s">
        <v>49442</v>
      </c>
      <c r="C1563" t="s">
        <v>47037</v>
      </c>
      <c r="D1563" t="s">
        <v>47720</v>
      </c>
      <c r="E1563">
        <v>435</v>
      </c>
      <c r="F1563">
        <v>7</v>
      </c>
      <c r="G1563">
        <v>7</v>
      </c>
      <c r="H1563">
        <v>1</v>
      </c>
      <c r="I1563">
        <v>0</v>
      </c>
      <c r="J1563" t="s">
        <v>49443</v>
      </c>
      <c r="K1563" s="146" t="s">
        <v>47038</v>
      </c>
      <c r="L1563" t="s">
        <v>49444</v>
      </c>
      <c r="M1563" t="e">
        <f>----------------------------------------------MRCGYCHNPELVLPERLAPSIPVEEAMIFLKSRIGRLDGVVISGGEPTVNEDLPVLCRMIKSLGFDVKLDTNGTHPDIVRGMVEEGTIDFIAMDVKGPLEKYVEIAARPIDLMAIKANVRLMIDSGIGHEFRTTIVREQLEVADFEKIGELVKGAKRFALQHFRTGTTISPKFANYHTFTDEEFRAAQKIMERYVDECVIH</f>
        <v>#NAME?</v>
      </c>
    </row>
    <row r="1564" spans="1:13" x14ac:dyDescent="0.2">
      <c r="A1564">
        <v>1626</v>
      </c>
      <c r="B1564" t="s">
        <v>49442</v>
      </c>
      <c r="C1564" t="s">
        <v>47037</v>
      </c>
      <c r="D1564" t="s">
        <v>47467</v>
      </c>
      <c r="E1564">
        <v>952</v>
      </c>
      <c r="F1564">
        <v>7</v>
      </c>
      <c r="G1564">
        <v>7</v>
      </c>
      <c r="H1564">
        <v>1</v>
      </c>
      <c r="I1564">
        <v>0</v>
      </c>
      <c r="J1564" t="s">
        <v>49445</v>
      </c>
      <c r="K1564" s="146" t="s">
        <v>47038</v>
      </c>
      <c r="L1564" t="s">
        <v>49444</v>
      </c>
      <c r="M1564" t="s">
        <v>47263</v>
      </c>
    </row>
    <row r="1565" spans="1:13" x14ac:dyDescent="0.2">
      <c r="A1565">
        <v>1627</v>
      </c>
      <c r="B1565" t="s">
        <v>49442</v>
      </c>
      <c r="C1565" t="s">
        <v>47037</v>
      </c>
      <c r="D1565" t="s">
        <v>47721</v>
      </c>
      <c r="E1565">
        <v>223</v>
      </c>
      <c r="F1565">
        <v>7</v>
      </c>
      <c r="G1565">
        <v>7</v>
      </c>
      <c r="H1565">
        <v>1</v>
      </c>
      <c r="I1565">
        <v>0</v>
      </c>
      <c r="J1565" t="s">
        <v>49443</v>
      </c>
      <c r="K1565" s="146" t="s">
        <v>47038</v>
      </c>
      <c r="L1565" t="s">
        <v>49444</v>
      </c>
      <c r="M1565" t="e">
        <f>------------------MLIGGMQKNSLIDYPGKVSAALFTIGCNMRCGYCHNPELVLPERYANSMNLDEIFDFLEARKDKLDGIVISGGEPTMQPDLYDFIKTIKEMGYLVKLDTQGTNSKILKKLIEDKLIDFVAMDVKGPLDKYVMLAARPVDLDTILESISIIRDSGIDHEFRTTVVKEQIDPSDFQKIGELVKGAKRFALQRFRPGNTVSPSFSRKTTYSDEEFEEFKEIMSKYVKECVVH</f>
        <v>#NAME?</v>
      </c>
    </row>
    <row r="1566" spans="1:13" x14ac:dyDescent="0.2">
      <c r="A1566">
        <v>1628</v>
      </c>
      <c r="B1566" t="s">
        <v>49442</v>
      </c>
      <c r="C1566" t="s">
        <v>47037</v>
      </c>
      <c r="D1566" t="s">
        <v>47466</v>
      </c>
      <c r="E1566">
        <v>439</v>
      </c>
      <c r="F1566">
        <v>7</v>
      </c>
      <c r="G1566">
        <v>7</v>
      </c>
      <c r="H1566">
        <v>1</v>
      </c>
      <c r="I1566">
        <v>0</v>
      </c>
      <c r="J1566" t="s">
        <v>49443</v>
      </c>
      <c r="K1566" s="146" t="s">
        <v>47038</v>
      </c>
      <c r="L1566" t="s">
        <v>49444</v>
      </c>
      <c r="M1566" t="s">
        <v>47262</v>
      </c>
    </row>
    <row r="1567" spans="1:13" x14ac:dyDescent="0.2">
      <c r="A1567">
        <v>1629</v>
      </c>
      <c r="B1567" t="s">
        <v>49442</v>
      </c>
      <c r="C1567" t="s">
        <v>47037</v>
      </c>
      <c r="D1567" t="s">
        <v>47833</v>
      </c>
      <c r="E1567">
        <v>229</v>
      </c>
      <c r="F1567">
        <v>7</v>
      </c>
      <c r="G1567">
        <v>7</v>
      </c>
      <c r="H1567">
        <v>1</v>
      </c>
      <c r="I1567">
        <v>0</v>
      </c>
      <c r="J1567" t="s">
        <v>49443</v>
      </c>
      <c r="K1567" s="146" t="s">
        <v>47038</v>
      </c>
      <c r="L1567" t="s">
        <v>49444</v>
      </c>
      <c r="M1567" t="s">
        <v>47266</v>
      </c>
    </row>
    <row r="1568" spans="1:13" x14ac:dyDescent="0.2">
      <c r="A1568">
        <v>1630</v>
      </c>
      <c r="B1568" t="s">
        <v>49442</v>
      </c>
      <c r="C1568" t="s">
        <v>47037</v>
      </c>
      <c r="D1568" t="s">
        <v>47039</v>
      </c>
      <c r="E1568">
        <v>659</v>
      </c>
      <c r="F1568">
        <v>7</v>
      </c>
      <c r="G1568">
        <v>7</v>
      </c>
      <c r="H1568">
        <v>1</v>
      </c>
      <c r="I1568">
        <v>0</v>
      </c>
      <c r="J1568" t="s">
        <v>49443</v>
      </c>
      <c r="K1568" s="146" t="s">
        <v>47038</v>
      </c>
      <c r="L1568" t="s">
        <v>49444</v>
      </c>
      <c r="M1568" t="s">
        <v>47265</v>
      </c>
    </row>
    <row r="1569" spans="1:13" x14ac:dyDescent="0.2">
      <c r="A1569">
        <v>1632</v>
      </c>
      <c r="B1569" t="s">
        <v>49446</v>
      </c>
      <c r="C1569" t="s">
        <v>47037</v>
      </c>
      <c r="D1569" t="s">
        <v>47720</v>
      </c>
      <c r="E1569">
        <v>662</v>
      </c>
      <c r="F1569">
        <v>7</v>
      </c>
      <c r="G1569">
        <v>7</v>
      </c>
      <c r="H1569">
        <v>1</v>
      </c>
      <c r="I1569">
        <v>0</v>
      </c>
      <c r="J1569" t="s">
        <v>49447</v>
      </c>
      <c r="K1569" s="146" t="s">
        <v>47040</v>
      </c>
      <c r="L1569" t="s">
        <v>49448</v>
      </c>
      <c r="M1569" t="s">
        <v>47705</v>
      </c>
    </row>
    <row r="1570" spans="1:13" x14ac:dyDescent="0.2">
      <c r="A1570">
        <v>1634</v>
      </c>
      <c r="B1570" t="s">
        <v>49446</v>
      </c>
      <c r="C1570" t="s">
        <v>47037</v>
      </c>
      <c r="D1570" t="s">
        <v>47721</v>
      </c>
      <c r="E1570">
        <v>147</v>
      </c>
      <c r="F1570">
        <v>7</v>
      </c>
      <c r="G1570">
        <v>7</v>
      </c>
      <c r="H1570">
        <v>1</v>
      </c>
      <c r="I1570">
        <v>0</v>
      </c>
      <c r="J1570" t="s">
        <v>49447</v>
      </c>
      <c r="K1570" s="146" t="s">
        <v>47040</v>
      </c>
      <c r="L1570" t="s">
        <v>49448</v>
      </c>
      <c r="M1570" t="s">
        <v>47701</v>
      </c>
    </row>
    <row r="1571" spans="1:13" x14ac:dyDescent="0.2">
      <c r="A1571">
        <v>1637</v>
      </c>
      <c r="B1571" t="s">
        <v>49446</v>
      </c>
      <c r="C1571" t="s">
        <v>47037</v>
      </c>
      <c r="D1571" t="s">
        <v>47039</v>
      </c>
      <c r="E1571">
        <v>99</v>
      </c>
      <c r="F1571">
        <v>7</v>
      </c>
      <c r="G1571">
        <v>7</v>
      </c>
      <c r="H1571">
        <v>1</v>
      </c>
      <c r="I1571">
        <v>0</v>
      </c>
      <c r="J1571" t="s">
        <v>49447</v>
      </c>
      <c r="K1571" s="146" t="s">
        <v>47040</v>
      </c>
      <c r="L1571" t="s">
        <v>49448</v>
      </c>
      <c r="M1571" t="s">
        <v>47702</v>
      </c>
    </row>
    <row r="1572" spans="1:13" x14ac:dyDescent="0.2">
      <c r="A1572">
        <v>1631</v>
      </c>
      <c r="B1572" t="s">
        <v>49446</v>
      </c>
      <c r="C1572" t="s">
        <v>47037</v>
      </c>
      <c r="D1572" t="s">
        <v>47468</v>
      </c>
      <c r="E1572">
        <v>31</v>
      </c>
      <c r="F1572">
        <v>7</v>
      </c>
      <c r="G1572">
        <v>7</v>
      </c>
      <c r="H1572">
        <v>1</v>
      </c>
      <c r="I1572">
        <v>0</v>
      </c>
      <c r="M1572" t="s">
        <v>47703</v>
      </c>
    </row>
    <row r="1573" spans="1:13" x14ac:dyDescent="0.2">
      <c r="A1573">
        <v>1633</v>
      </c>
      <c r="B1573" t="s">
        <v>49446</v>
      </c>
      <c r="C1573" t="s">
        <v>47037</v>
      </c>
      <c r="D1573" t="s">
        <v>47467</v>
      </c>
      <c r="E1573">
        <v>461</v>
      </c>
      <c r="F1573">
        <v>7</v>
      </c>
      <c r="G1573">
        <v>7</v>
      </c>
      <c r="H1573">
        <v>1</v>
      </c>
      <c r="I1573">
        <v>0</v>
      </c>
      <c r="M1573" t="s">
        <v>47706</v>
      </c>
    </row>
    <row r="1574" spans="1:13" x14ac:dyDescent="0.2">
      <c r="A1574">
        <v>1635</v>
      </c>
      <c r="B1574" t="s">
        <v>49446</v>
      </c>
      <c r="C1574" t="s">
        <v>47037</v>
      </c>
      <c r="D1574" t="s">
        <v>47465</v>
      </c>
      <c r="E1574">
        <v>598</v>
      </c>
      <c r="F1574">
        <v>7</v>
      </c>
      <c r="G1574">
        <v>7</v>
      </c>
      <c r="H1574">
        <v>1</v>
      </c>
      <c r="I1574">
        <v>0</v>
      </c>
      <c r="M1574" t="s">
        <v>49449</v>
      </c>
    </row>
    <row r="1575" spans="1:13" x14ac:dyDescent="0.2">
      <c r="A1575">
        <v>1636</v>
      </c>
      <c r="B1575" t="s">
        <v>49446</v>
      </c>
      <c r="C1575" t="s">
        <v>47037</v>
      </c>
      <c r="D1575" t="s">
        <v>47833</v>
      </c>
      <c r="E1575">
        <v>144</v>
      </c>
      <c r="F1575">
        <v>7</v>
      </c>
      <c r="G1575">
        <v>7</v>
      </c>
      <c r="H1575">
        <v>1</v>
      </c>
      <c r="I1575">
        <v>0</v>
      </c>
      <c r="M1575" t="s">
        <v>47704</v>
      </c>
    </row>
    <row r="1576" spans="1:13" x14ac:dyDescent="0.2">
      <c r="A1576">
        <v>1638</v>
      </c>
      <c r="B1576" t="s">
        <v>49450</v>
      </c>
      <c r="C1576" t="s">
        <v>47037</v>
      </c>
      <c r="D1576" t="s">
        <v>47720</v>
      </c>
      <c r="E1576">
        <v>533</v>
      </c>
      <c r="F1576">
        <v>6</v>
      </c>
      <c r="G1576">
        <v>7</v>
      </c>
      <c r="H1576">
        <v>2</v>
      </c>
      <c r="I1576">
        <v>0</v>
      </c>
      <c r="J1576" t="s">
        <v>49451</v>
      </c>
      <c r="K1576" s="146" t="s">
        <v>47047</v>
      </c>
      <c r="L1576" t="s">
        <v>47661</v>
      </c>
      <c r="M1576" t="s">
        <v>47668</v>
      </c>
    </row>
    <row r="1577" spans="1:13" x14ac:dyDescent="0.2">
      <c r="A1577">
        <v>1639</v>
      </c>
      <c r="B1577" t="s">
        <v>49450</v>
      </c>
      <c r="C1577" t="s">
        <v>47037</v>
      </c>
      <c r="D1577" t="s">
        <v>47721</v>
      </c>
      <c r="E1577">
        <v>344</v>
      </c>
      <c r="F1577">
        <v>6</v>
      </c>
      <c r="G1577">
        <v>7</v>
      </c>
      <c r="H1577">
        <v>2</v>
      </c>
      <c r="I1577">
        <v>0</v>
      </c>
      <c r="J1577" t="s">
        <v>49451</v>
      </c>
      <c r="K1577" s="146" t="s">
        <v>47047</v>
      </c>
      <c r="L1577" t="s">
        <v>47661</v>
      </c>
      <c r="M1577" t="s">
        <v>47662</v>
      </c>
    </row>
    <row r="1578" spans="1:13" x14ac:dyDescent="0.2">
      <c r="A1578">
        <v>1640</v>
      </c>
      <c r="B1578" t="s">
        <v>49450</v>
      </c>
      <c r="C1578" t="s">
        <v>47037</v>
      </c>
      <c r="D1578" t="s">
        <v>47466</v>
      </c>
      <c r="E1578">
        <v>39</v>
      </c>
      <c r="F1578">
        <v>6</v>
      </c>
      <c r="G1578">
        <v>7</v>
      </c>
      <c r="H1578">
        <v>2</v>
      </c>
      <c r="I1578">
        <v>0</v>
      </c>
      <c r="J1578" t="s">
        <v>49451</v>
      </c>
      <c r="K1578" s="146" t="s">
        <v>47047</v>
      </c>
      <c r="L1578" t="s">
        <v>47661</v>
      </c>
      <c r="M1578" t="s">
        <v>47667</v>
      </c>
    </row>
    <row r="1579" spans="1:13" x14ac:dyDescent="0.2">
      <c r="A1579">
        <v>1641</v>
      </c>
      <c r="B1579" t="s">
        <v>49450</v>
      </c>
      <c r="C1579" t="s">
        <v>47037</v>
      </c>
      <c r="D1579" t="s">
        <v>47833</v>
      </c>
      <c r="E1579">
        <v>496</v>
      </c>
      <c r="F1579">
        <v>6</v>
      </c>
      <c r="G1579">
        <v>7</v>
      </c>
      <c r="H1579">
        <v>2</v>
      </c>
      <c r="I1579">
        <v>0</v>
      </c>
      <c r="J1579" t="s">
        <v>49451</v>
      </c>
      <c r="K1579" s="146" t="s">
        <v>47047</v>
      </c>
      <c r="L1579" t="s">
        <v>47661</v>
      </c>
      <c r="M1579" t="s">
        <v>47666</v>
      </c>
    </row>
    <row r="1580" spans="1:13" x14ac:dyDescent="0.2">
      <c r="A1580">
        <v>1642</v>
      </c>
      <c r="B1580" t="s">
        <v>49450</v>
      </c>
      <c r="C1580" t="s">
        <v>47037</v>
      </c>
      <c r="D1580" t="s">
        <v>47469</v>
      </c>
      <c r="E1580">
        <v>433</v>
      </c>
      <c r="F1580">
        <v>6</v>
      </c>
      <c r="G1580">
        <v>7</v>
      </c>
      <c r="H1580">
        <v>2</v>
      </c>
      <c r="I1580">
        <v>0</v>
      </c>
      <c r="J1580" t="s">
        <v>49451</v>
      </c>
      <c r="K1580" s="146" t="s">
        <v>47047</v>
      </c>
      <c r="L1580" t="s">
        <v>47661</v>
      </c>
      <c r="M1580" t="s">
        <v>47664</v>
      </c>
    </row>
    <row r="1581" spans="1:13" x14ac:dyDescent="0.2">
      <c r="A1581">
        <v>1643</v>
      </c>
      <c r="B1581" t="s">
        <v>49450</v>
      </c>
      <c r="C1581" t="s">
        <v>47037</v>
      </c>
      <c r="D1581" t="s">
        <v>47469</v>
      </c>
      <c r="E1581">
        <v>480</v>
      </c>
      <c r="F1581">
        <v>6</v>
      </c>
      <c r="G1581">
        <v>7</v>
      </c>
      <c r="H1581">
        <v>2</v>
      </c>
      <c r="I1581">
        <v>0</v>
      </c>
      <c r="J1581" t="s">
        <v>49451</v>
      </c>
      <c r="K1581" s="146" t="s">
        <v>47047</v>
      </c>
      <c r="L1581" t="s">
        <v>47661</v>
      </c>
      <c r="M1581" t="s">
        <v>47665</v>
      </c>
    </row>
    <row r="1582" spans="1:13" x14ac:dyDescent="0.2">
      <c r="A1582">
        <v>1644</v>
      </c>
      <c r="B1582" t="s">
        <v>49450</v>
      </c>
      <c r="C1582" t="s">
        <v>47037</v>
      </c>
      <c r="D1582" t="s">
        <v>47039</v>
      </c>
      <c r="E1582">
        <v>375</v>
      </c>
      <c r="F1582">
        <v>6</v>
      </c>
      <c r="G1582">
        <v>7</v>
      </c>
      <c r="H1582">
        <v>2</v>
      </c>
      <c r="I1582">
        <v>0</v>
      </c>
      <c r="J1582" t="s">
        <v>49451</v>
      </c>
      <c r="K1582" s="146" t="s">
        <v>47047</v>
      </c>
      <c r="L1582" t="s">
        <v>47661</v>
      </c>
      <c r="M1582" t="s">
        <v>47663</v>
      </c>
    </row>
    <row r="1583" spans="1:13" x14ac:dyDescent="0.2">
      <c r="A1583">
        <v>1645</v>
      </c>
      <c r="B1583" t="s">
        <v>49452</v>
      </c>
      <c r="C1583" t="s">
        <v>47037</v>
      </c>
      <c r="D1583" t="s">
        <v>47468</v>
      </c>
      <c r="E1583">
        <v>28</v>
      </c>
      <c r="F1583">
        <v>7</v>
      </c>
      <c r="G1583">
        <v>7</v>
      </c>
      <c r="H1583">
        <v>1</v>
      </c>
      <c r="I1583">
        <v>0</v>
      </c>
      <c r="M1583" t="s">
        <v>47319</v>
      </c>
    </row>
    <row r="1584" spans="1:13" x14ac:dyDescent="0.2">
      <c r="A1584">
        <v>1646</v>
      </c>
      <c r="B1584" t="s">
        <v>49452</v>
      </c>
      <c r="C1584" t="s">
        <v>47037</v>
      </c>
      <c r="D1584" t="s">
        <v>47720</v>
      </c>
      <c r="E1584">
        <v>665</v>
      </c>
      <c r="F1584">
        <v>7</v>
      </c>
      <c r="G1584">
        <v>7</v>
      </c>
      <c r="H1584">
        <v>1</v>
      </c>
      <c r="I1584">
        <v>0</v>
      </c>
      <c r="M1584" t="s">
        <v>47322</v>
      </c>
    </row>
    <row r="1585" spans="1:13" x14ac:dyDescent="0.2">
      <c r="A1585">
        <v>1647</v>
      </c>
      <c r="B1585" t="s">
        <v>49452</v>
      </c>
      <c r="C1585" t="s">
        <v>47037</v>
      </c>
      <c r="D1585" t="s">
        <v>47721</v>
      </c>
      <c r="E1585">
        <v>140</v>
      </c>
      <c r="F1585">
        <v>7</v>
      </c>
      <c r="G1585">
        <v>7</v>
      </c>
      <c r="H1585">
        <v>1</v>
      </c>
      <c r="I1585">
        <v>0</v>
      </c>
      <c r="M1585" t="s">
        <v>47669</v>
      </c>
    </row>
    <row r="1586" spans="1:13" x14ac:dyDescent="0.2">
      <c r="A1586">
        <v>1648</v>
      </c>
      <c r="B1586" t="s">
        <v>49452</v>
      </c>
      <c r="C1586" t="s">
        <v>47037</v>
      </c>
      <c r="D1586" t="s">
        <v>47465</v>
      </c>
      <c r="E1586">
        <v>600</v>
      </c>
      <c r="F1586">
        <v>7</v>
      </c>
      <c r="G1586">
        <v>7</v>
      </c>
      <c r="H1586">
        <v>1</v>
      </c>
      <c r="I1586">
        <v>0</v>
      </c>
      <c r="M1586" t="s">
        <v>49453</v>
      </c>
    </row>
    <row r="1587" spans="1:13" x14ac:dyDescent="0.2">
      <c r="A1587">
        <v>1649</v>
      </c>
      <c r="B1587" t="s">
        <v>49452</v>
      </c>
      <c r="C1587" t="s">
        <v>47037</v>
      </c>
      <c r="D1587" t="s">
        <v>47466</v>
      </c>
      <c r="E1587">
        <v>410</v>
      </c>
      <c r="F1587">
        <v>7</v>
      </c>
      <c r="G1587">
        <v>7</v>
      </c>
      <c r="H1587">
        <v>1</v>
      </c>
      <c r="I1587">
        <v>0</v>
      </c>
      <c r="M1587" t="s">
        <v>47318</v>
      </c>
    </row>
    <row r="1588" spans="1:13" x14ac:dyDescent="0.2">
      <c r="A1588">
        <v>1650</v>
      </c>
      <c r="B1588" t="s">
        <v>49452</v>
      </c>
      <c r="C1588" t="s">
        <v>47037</v>
      </c>
      <c r="D1588" t="s">
        <v>47833</v>
      </c>
      <c r="E1588">
        <v>150</v>
      </c>
      <c r="F1588">
        <v>7</v>
      </c>
      <c r="G1588">
        <v>7</v>
      </c>
      <c r="H1588">
        <v>1</v>
      </c>
      <c r="I1588">
        <v>0</v>
      </c>
      <c r="M1588" t="s">
        <v>47321</v>
      </c>
    </row>
    <row r="1589" spans="1:13" x14ac:dyDescent="0.2">
      <c r="A1589">
        <v>1651</v>
      </c>
      <c r="B1589" t="s">
        <v>49452</v>
      </c>
      <c r="C1589" t="s">
        <v>47037</v>
      </c>
      <c r="D1589" t="s">
        <v>47039</v>
      </c>
      <c r="E1589">
        <v>102</v>
      </c>
      <c r="F1589">
        <v>7</v>
      </c>
      <c r="G1589">
        <v>7</v>
      </c>
      <c r="H1589">
        <v>1</v>
      </c>
      <c r="I1589">
        <v>0</v>
      </c>
      <c r="M1589" t="s">
        <v>47320</v>
      </c>
    </row>
    <row r="1590" spans="1:13" x14ac:dyDescent="0.2">
      <c r="A1590">
        <v>1652</v>
      </c>
      <c r="B1590" t="s">
        <v>49454</v>
      </c>
      <c r="C1590" t="s">
        <v>47037</v>
      </c>
      <c r="D1590" t="s">
        <v>47468</v>
      </c>
      <c r="E1590">
        <v>465</v>
      </c>
      <c r="F1590">
        <v>7</v>
      </c>
      <c r="G1590">
        <v>7</v>
      </c>
      <c r="H1590">
        <v>1</v>
      </c>
      <c r="I1590">
        <v>0</v>
      </c>
      <c r="J1590" t="s">
        <v>49455</v>
      </c>
      <c r="K1590" s="146" t="s">
        <v>47050</v>
      </c>
      <c r="L1590" t="s">
        <v>49456</v>
      </c>
      <c r="M1590" t="s">
        <v>49457</v>
      </c>
    </row>
    <row r="1591" spans="1:13" x14ac:dyDescent="0.2">
      <c r="A1591">
        <v>1653</v>
      </c>
      <c r="B1591" t="s">
        <v>49454</v>
      </c>
      <c r="C1591" t="s">
        <v>47037</v>
      </c>
      <c r="D1591" t="s">
        <v>47720</v>
      </c>
      <c r="E1591">
        <v>42</v>
      </c>
      <c r="F1591">
        <v>7</v>
      </c>
      <c r="G1591">
        <v>7</v>
      </c>
      <c r="H1591">
        <v>1</v>
      </c>
      <c r="I1591">
        <v>0</v>
      </c>
      <c r="J1591" t="s">
        <v>49455</v>
      </c>
      <c r="K1591" s="146" t="s">
        <v>47050</v>
      </c>
      <c r="L1591" t="s">
        <v>49456</v>
      </c>
      <c r="M1591" t="s">
        <v>49458</v>
      </c>
    </row>
    <row r="1592" spans="1:13" x14ac:dyDescent="0.2">
      <c r="A1592">
        <v>1654</v>
      </c>
      <c r="B1592" t="s">
        <v>49454</v>
      </c>
      <c r="C1592" t="s">
        <v>47037</v>
      </c>
      <c r="D1592" t="s">
        <v>47467</v>
      </c>
      <c r="E1592">
        <v>877</v>
      </c>
      <c r="F1592">
        <v>7</v>
      </c>
      <c r="G1592">
        <v>7</v>
      </c>
      <c r="H1592">
        <v>1</v>
      </c>
      <c r="I1592">
        <v>0</v>
      </c>
      <c r="J1592" t="s">
        <v>49455</v>
      </c>
      <c r="K1592" s="146" t="s">
        <v>47050</v>
      </c>
      <c r="L1592" t="s">
        <v>49456</v>
      </c>
      <c r="M1592" t="s">
        <v>49459</v>
      </c>
    </row>
    <row r="1593" spans="1:13" x14ac:dyDescent="0.2">
      <c r="A1593">
        <v>1655</v>
      </c>
      <c r="B1593" t="s">
        <v>49454</v>
      </c>
      <c r="C1593" t="s">
        <v>47037</v>
      </c>
      <c r="D1593" t="s">
        <v>47721</v>
      </c>
      <c r="E1593">
        <v>481</v>
      </c>
      <c r="F1593">
        <v>7</v>
      </c>
      <c r="G1593">
        <v>7</v>
      </c>
      <c r="H1593">
        <v>1</v>
      </c>
      <c r="I1593">
        <v>0</v>
      </c>
      <c r="J1593" t="s">
        <v>49455</v>
      </c>
      <c r="K1593" s="146" t="s">
        <v>47050</v>
      </c>
      <c r="L1593" t="s">
        <v>49456</v>
      </c>
      <c r="M1593" t="s">
        <v>49460</v>
      </c>
    </row>
    <row r="1594" spans="1:13" x14ac:dyDescent="0.2">
      <c r="A1594">
        <v>1656</v>
      </c>
      <c r="B1594" t="s">
        <v>49454</v>
      </c>
      <c r="C1594" t="s">
        <v>47037</v>
      </c>
      <c r="D1594" t="s">
        <v>47465</v>
      </c>
      <c r="E1594">
        <v>146</v>
      </c>
      <c r="F1594">
        <v>7</v>
      </c>
      <c r="G1594">
        <v>7</v>
      </c>
      <c r="H1594">
        <v>1</v>
      </c>
      <c r="I1594">
        <v>0</v>
      </c>
      <c r="J1594" t="s">
        <v>49455</v>
      </c>
      <c r="K1594" s="146" t="s">
        <v>47050</v>
      </c>
      <c r="L1594" t="s">
        <v>49456</v>
      </c>
      <c r="M1594" t="s">
        <v>49461</v>
      </c>
    </row>
    <row r="1595" spans="1:13" x14ac:dyDescent="0.2">
      <c r="A1595">
        <v>1657</v>
      </c>
      <c r="B1595" t="s">
        <v>49454</v>
      </c>
      <c r="C1595" t="s">
        <v>47037</v>
      </c>
      <c r="D1595" t="s">
        <v>47466</v>
      </c>
      <c r="E1595">
        <v>152</v>
      </c>
      <c r="F1595">
        <v>7</v>
      </c>
      <c r="G1595">
        <v>7</v>
      </c>
      <c r="H1595">
        <v>1</v>
      </c>
      <c r="I1595">
        <v>0</v>
      </c>
      <c r="J1595" t="s">
        <v>49455</v>
      </c>
      <c r="K1595" s="146" t="s">
        <v>47050</v>
      </c>
      <c r="L1595" t="s">
        <v>49456</v>
      </c>
      <c r="M1595" t="s">
        <v>49462</v>
      </c>
    </row>
    <row r="1596" spans="1:13" x14ac:dyDescent="0.2">
      <c r="A1596">
        <v>1658</v>
      </c>
      <c r="B1596" t="s">
        <v>49454</v>
      </c>
      <c r="C1596" t="s">
        <v>47037</v>
      </c>
      <c r="D1596" t="s">
        <v>47039</v>
      </c>
      <c r="E1596">
        <v>433</v>
      </c>
      <c r="F1596">
        <v>7</v>
      </c>
      <c r="G1596">
        <v>7</v>
      </c>
      <c r="H1596">
        <v>1</v>
      </c>
      <c r="I1596">
        <v>0</v>
      </c>
      <c r="J1596" t="s">
        <v>49455</v>
      </c>
      <c r="K1596" s="146" t="s">
        <v>47050</v>
      </c>
      <c r="L1596" t="s">
        <v>49456</v>
      </c>
      <c r="M1596" t="s">
        <v>49463</v>
      </c>
    </row>
    <row r="1597" spans="1:13" x14ac:dyDescent="0.2">
      <c r="A1597">
        <v>1659</v>
      </c>
      <c r="B1597" t="s">
        <v>49464</v>
      </c>
      <c r="C1597" t="s">
        <v>47037</v>
      </c>
      <c r="D1597" t="s">
        <v>47468</v>
      </c>
      <c r="E1597">
        <v>184</v>
      </c>
      <c r="F1597">
        <v>7</v>
      </c>
      <c r="G1597">
        <v>7</v>
      </c>
      <c r="H1597">
        <v>1</v>
      </c>
      <c r="I1597">
        <v>0</v>
      </c>
      <c r="J1597" t="s">
        <v>49465</v>
      </c>
      <c r="K1597" s="146" t="s">
        <v>47083</v>
      </c>
      <c r="L1597" t="s">
        <v>49466</v>
      </c>
      <c r="M1597" t="s">
        <v>49467</v>
      </c>
    </row>
    <row r="1598" spans="1:13" x14ac:dyDescent="0.2">
      <c r="A1598">
        <v>1660</v>
      </c>
      <c r="B1598" t="s">
        <v>49464</v>
      </c>
      <c r="C1598" t="s">
        <v>47037</v>
      </c>
      <c r="D1598" t="s">
        <v>47720</v>
      </c>
      <c r="E1598">
        <v>348</v>
      </c>
      <c r="F1598">
        <v>7</v>
      </c>
      <c r="G1598">
        <v>7</v>
      </c>
      <c r="H1598">
        <v>1</v>
      </c>
      <c r="I1598">
        <v>0</v>
      </c>
      <c r="J1598" t="s">
        <v>49465</v>
      </c>
      <c r="K1598" s="146" t="s">
        <v>47083</v>
      </c>
      <c r="L1598" t="s">
        <v>49466</v>
      </c>
      <c r="M1598" t="s">
        <v>49468</v>
      </c>
    </row>
    <row r="1599" spans="1:13" x14ac:dyDescent="0.2">
      <c r="A1599">
        <v>1661</v>
      </c>
      <c r="B1599" t="s">
        <v>49464</v>
      </c>
      <c r="C1599" t="s">
        <v>47037</v>
      </c>
      <c r="D1599" t="s">
        <v>47467</v>
      </c>
      <c r="E1599">
        <v>180</v>
      </c>
      <c r="F1599">
        <v>7</v>
      </c>
      <c r="G1599">
        <v>7</v>
      </c>
      <c r="H1599">
        <v>1</v>
      </c>
      <c r="I1599">
        <v>0</v>
      </c>
      <c r="J1599" t="s">
        <v>49465</v>
      </c>
      <c r="K1599" s="146" t="s">
        <v>47083</v>
      </c>
      <c r="L1599" t="s">
        <v>49466</v>
      </c>
      <c r="M1599" t="s">
        <v>49469</v>
      </c>
    </row>
    <row r="1600" spans="1:13" x14ac:dyDescent="0.2">
      <c r="A1600">
        <v>1662</v>
      </c>
      <c r="B1600" t="s">
        <v>49464</v>
      </c>
      <c r="C1600" t="s">
        <v>47037</v>
      </c>
      <c r="D1600" t="s">
        <v>47721</v>
      </c>
      <c r="E1600">
        <v>496</v>
      </c>
      <c r="F1600">
        <v>7</v>
      </c>
      <c r="G1600">
        <v>7</v>
      </c>
      <c r="H1600">
        <v>1</v>
      </c>
      <c r="I1600">
        <v>0</v>
      </c>
      <c r="J1600" t="s">
        <v>49470</v>
      </c>
      <c r="K1600" s="146" t="s">
        <v>47083</v>
      </c>
      <c r="L1600" t="s">
        <v>49466</v>
      </c>
      <c r="M1600" t="s">
        <v>49471</v>
      </c>
    </row>
    <row r="1601" spans="1:13" x14ac:dyDescent="0.2">
      <c r="A1601">
        <v>1663</v>
      </c>
      <c r="B1601" t="s">
        <v>49464</v>
      </c>
      <c r="C1601" t="s">
        <v>47037</v>
      </c>
      <c r="D1601" t="s">
        <v>47465</v>
      </c>
      <c r="E1601">
        <v>171</v>
      </c>
      <c r="F1601">
        <v>7</v>
      </c>
      <c r="G1601">
        <v>7</v>
      </c>
      <c r="H1601">
        <v>1</v>
      </c>
      <c r="I1601">
        <v>0</v>
      </c>
      <c r="J1601" t="s">
        <v>49472</v>
      </c>
      <c r="K1601" s="146" t="s">
        <v>47083</v>
      </c>
      <c r="L1601" t="s">
        <v>49466</v>
      </c>
      <c r="M1601" t="s">
        <v>49473</v>
      </c>
    </row>
    <row r="1602" spans="1:13" x14ac:dyDescent="0.2">
      <c r="A1602">
        <v>1664</v>
      </c>
      <c r="B1602" t="s">
        <v>49464</v>
      </c>
      <c r="C1602" t="s">
        <v>47037</v>
      </c>
      <c r="D1602" t="s">
        <v>47466</v>
      </c>
      <c r="E1602">
        <v>639</v>
      </c>
      <c r="F1602">
        <v>7</v>
      </c>
      <c r="G1602">
        <v>7</v>
      </c>
      <c r="H1602">
        <v>1</v>
      </c>
      <c r="I1602">
        <v>0</v>
      </c>
      <c r="J1602" t="s">
        <v>49472</v>
      </c>
      <c r="K1602" s="146" t="s">
        <v>47083</v>
      </c>
      <c r="L1602" t="s">
        <v>49466</v>
      </c>
      <c r="M1602" t="e">
        <f>--MTKIIAVTNQKGGVGKTTTSINVAYFLAKAGKKTLLVDFDPQGNATSGLGIDK---------QNLGATISEVIMRQIDLANIILPTEYKNLSIAPATPHLANTEVELAQAQGRFVRLREALQK-ATDYDYIIIDSPPSLSLLTVNGMIAANYVLLPVQAEFYALEGLGQLLESMKLIKKGLNPPLELLGVLLTMMDSRTTLSGQVHAEVKKYFPDKIFKNSIPRNIRLAEAPSHGAPVGAYDRFSKGSRAYKALTKEIIERVER</f>
        <v>#NAME?</v>
      </c>
    </row>
    <row r="1603" spans="1:13" x14ac:dyDescent="0.2">
      <c r="A1603">
        <v>1665</v>
      </c>
      <c r="B1603" t="s">
        <v>49464</v>
      </c>
      <c r="C1603" t="s">
        <v>47037</v>
      </c>
      <c r="D1603" t="s">
        <v>47039</v>
      </c>
      <c r="E1603">
        <v>151</v>
      </c>
      <c r="F1603">
        <v>7</v>
      </c>
      <c r="G1603">
        <v>7</v>
      </c>
      <c r="H1603">
        <v>1</v>
      </c>
      <c r="I1603">
        <v>0</v>
      </c>
      <c r="J1603" t="s">
        <v>49474</v>
      </c>
      <c r="L1603" t="s">
        <v>49466</v>
      </c>
      <c r="M1603" t="e">
        <f>--MTKIIAVTNQKGGVGKTTTSINVAYFLAKAGKKTLLVDFDPQGNATSGLGVDK---------QNLGATISEVIMRQIDLANIVLPTEYKNLSIAPATPHLANTEVELAQAEGRFIRLREALKK-ATDYDYIIIDSPPSLSLLTVNGMIAANYVLLPVQAEFYALEGLGQLLESMKLIKKGLNPPLELLGVLLTMMDSRTTLSGQVHAEIKKYFPDKIFKNNIPRNIRLAEAPSHGAPVGAYDRFSKGSRAYKALTKEIIERVER</f>
        <v>#NAME?</v>
      </c>
    </row>
    <row r="1604" spans="1:13" x14ac:dyDescent="0.2">
      <c r="A1604">
        <v>1666</v>
      </c>
      <c r="B1604" t="s">
        <v>49475</v>
      </c>
      <c r="C1604" t="s">
        <v>47037</v>
      </c>
      <c r="D1604" t="s">
        <v>47468</v>
      </c>
      <c r="E1604">
        <v>29</v>
      </c>
      <c r="F1604">
        <v>7</v>
      </c>
      <c r="G1604">
        <v>7</v>
      </c>
      <c r="H1604">
        <v>1</v>
      </c>
      <c r="I1604">
        <v>0</v>
      </c>
      <c r="J1604" t="s">
        <v>49476</v>
      </c>
      <c r="K1604" s="146" t="s">
        <v>47040</v>
      </c>
      <c r="L1604" t="s">
        <v>49477</v>
      </c>
      <c r="M1604" t="s">
        <v>49478</v>
      </c>
    </row>
    <row r="1605" spans="1:13" x14ac:dyDescent="0.2">
      <c r="A1605">
        <v>1667</v>
      </c>
      <c r="B1605" t="s">
        <v>49475</v>
      </c>
      <c r="C1605" t="s">
        <v>47037</v>
      </c>
      <c r="D1605" t="s">
        <v>47720</v>
      </c>
      <c r="E1605">
        <v>664</v>
      </c>
      <c r="F1605">
        <v>7</v>
      </c>
      <c r="G1605">
        <v>7</v>
      </c>
      <c r="H1605">
        <v>1</v>
      </c>
      <c r="I1605">
        <v>0</v>
      </c>
      <c r="J1605" t="s">
        <v>49479</v>
      </c>
      <c r="K1605" s="146" t="s">
        <v>47040</v>
      </c>
      <c r="L1605" t="s">
        <v>49477</v>
      </c>
      <c r="M1605" t="s">
        <v>49480</v>
      </c>
    </row>
    <row r="1606" spans="1:13" x14ac:dyDescent="0.2">
      <c r="A1606">
        <v>1668</v>
      </c>
      <c r="B1606" t="s">
        <v>49475</v>
      </c>
      <c r="C1606" t="s">
        <v>47037</v>
      </c>
      <c r="D1606" t="s">
        <v>47721</v>
      </c>
      <c r="E1606">
        <v>141</v>
      </c>
      <c r="F1606">
        <v>7</v>
      </c>
      <c r="G1606">
        <v>7</v>
      </c>
      <c r="H1606">
        <v>1</v>
      </c>
      <c r="I1606">
        <v>0</v>
      </c>
      <c r="J1606" t="s">
        <v>49479</v>
      </c>
      <c r="K1606" s="146" t="s">
        <v>47040</v>
      </c>
      <c r="L1606" t="s">
        <v>49477</v>
      </c>
      <c r="M1606" t="s">
        <v>49481</v>
      </c>
    </row>
    <row r="1607" spans="1:13" x14ac:dyDescent="0.2">
      <c r="A1607">
        <v>1669</v>
      </c>
      <c r="B1607" t="s">
        <v>49475</v>
      </c>
      <c r="C1607" t="s">
        <v>47037</v>
      </c>
      <c r="D1607" t="s">
        <v>47465</v>
      </c>
      <c r="E1607">
        <v>599</v>
      </c>
      <c r="F1607">
        <v>7</v>
      </c>
      <c r="G1607">
        <v>7</v>
      </c>
      <c r="H1607">
        <v>1</v>
      </c>
      <c r="I1607">
        <v>0</v>
      </c>
      <c r="J1607" t="s">
        <v>49476</v>
      </c>
      <c r="K1607" s="146" t="s">
        <v>47040</v>
      </c>
      <c r="L1607" t="s">
        <v>49477</v>
      </c>
      <c r="M1607" t="s">
        <v>49482</v>
      </c>
    </row>
    <row r="1608" spans="1:13" x14ac:dyDescent="0.2">
      <c r="A1608">
        <v>1670</v>
      </c>
      <c r="B1608" t="s">
        <v>49475</v>
      </c>
      <c r="C1608" t="s">
        <v>47037</v>
      </c>
      <c r="D1608" t="s">
        <v>47466</v>
      </c>
      <c r="E1608">
        <v>409</v>
      </c>
      <c r="F1608">
        <v>7</v>
      </c>
      <c r="G1608">
        <v>7</v>
      </c>
      <c r="H1608">
        <v>1</v>
      </c>
      <c r="I1608">
        <v>0</v>
      </c>
      <c r="J1608" t="s">
        <v>49479</v>
      </c>
      <c r="K1608" s="146" t="s">
        <v>47040</v>
      </c>
      <c r="L1608" t="s">
        <v>49477</v>
      </c>
      <c r="M1608" t="s">
        <v>49483</v>
      </c>
    </row>
    <row r="1609" spans="1:13" x14ac:dyDescent="0.2">
      <c r="A1609">
        <v>1671</v>
      </c>
      <c r="B1609" t="s">
        <v>49475</v>
      </c>
      <c r="C1609" t="s">
        <v>47037</v>
      </c>
      <c r="D1609" t="s">
        <v>47833</v>
      </c>
      <c r="E1609">
        <v>149</v>
      </c>
      <c r="F1609">
        <v>7</v>
      </c>
      <c r="G1609">
        <v>7</v>
      </c>
      <c r="H1609">
        <v>1</v>
      </c>
      <c r="I1609">
        <v>0</v>
      </c>
      <c r="J1609" t="s">
        <v>49484</v>
      </c>
      <c r="K1609" s="146" t="s">
        <v>47040</v>
      </c>
      <c r="L1609" t="s">
        <v>49477</v>
      </c>
      <c r="M1609" t="s">
        <v>49485</v>
      </c>
    </row>
    <row r="1610" spans="1:13" x14ac:dyDescent="0.2">
      <c r="A1610">
        <v>1672</v>
      </c>
      <c r="B1610" t="s">
        <v>49475</v>
      </c>
      <c r="C1610" t="s">
        <v>47037</v>
      </c>
      <c r="D1610" t="s">
        <v>47039</v>
      </c>
      <c r="E1610">
        <v>101</v>
      </c>
      <c r="F1610">
        <v>7</v>
      </c>
      <c r="G1610">
        <v>7</v>
      </c>
      <c r="H1610">
        <v>1</v>
      </c>
      <c r="I1610">
        <v>0</v>
      </c>
      <c r="J1610" t="s">
        <v>49479</v>
      </c>
      <c r="K1610" s="146" t="s">
        <v>47040</v>
      </c>
      <c r="L1610" t="s">
        <v>49477</v>
      </c>
      <c r="M1610" t="s">
        <v>49486</v>
      </c>
    </row>
    <row r="1611" spans="1:13" x14ac:dyDescent="0.2">
      <c r="A1611">
        <v>1673</v>
      </c>
      <c r="B1611" t="s">
        <v>49487</v>
      </c>
      <c r="C1611" t="s">
        <v>47037</v>
      </c>
      <c r="D1611" t="s">
        <v>47468</v>
      </c>
      <c r="E1611">
        <v>714</v>
      </c>
      <c r="F1611">
        <v>6</v>
      </c>
      <c r="G1611">
        <v>7</v>
      </c>
      <c r="H1611">
        <v>2</v>
      </c>
      <c r="I1611">
        <v>0</v>
      </c>
      <c r="J1611" t="s">
        <v>49488</v>
      </c>
      <c r="K1611" s="146" t="s">
        <v>47040</v>
      </c>
      <c r="L1611" t="s">
        <v>49489</v>
      </c>
      <c r="M1611" t="s">
        <v>47583</v>
      </c>
    </row>
    <row r="1612" spans="1:13" x14ac:dyDescent="0.2">
      <c r="A1612">
        <v>1674</v>
      </c>
      <c r="B1612" t="s">
        <v>49487</v>
      </c>
      <c r="C1612" t="s">
        <v>47037</v>
      </c>
      <c r="D1612" t="s">
        <v>47720</v>
      </c>
      <c r="E1612">
        <v>68</v>
      </c>
      <c r="F1612">
        <v>6</v>
      </c>
      <c r="G1612">
        <v>7</v>
      </c>
      <c r="H1612">
        <v>2</v>
      </c>
      <c r="I1612">
        <v>0</v>
      </c>
      <c r="J1612" t="s">
        <v>49490</v>
      </c>
      <c r="K1612" s="146" t="s">
        <v>47040</v>
      </c>
      <c r="L1612" t="s">
        <v>49489</v>
      </c>
      <c r="M1612" t="s">
        <v>47586</v>
      </c>
    </row>
    <row r="1613" spans="1:13" x14ac:dyDescent="0.2">
      <c r="A1613">
        <v>1675</v>
      </c>
      <c r="B1613" t="s">
        <v>49487</v>
      </c>
      <c r="C1613" t="s">
        <v>47037</v>
      </c>
      <c r="D1613" t="s">
        <v>47467</v>
      </c>
      <c r="E1613">
        <v>947</v>
      </c>
      <c r="F1613">
        <v>6</v>
      </c>
      <c r="G1613">
        <v>7</v>
      </c>
      <c r="H1613">
        <v>2</v>
      </c>
      <c r="I1613">
        <v>0</v>
      </c>
      <c r="J1613" t="s">
        <v>49490</v>
      </c>
      <c r="K1613" s="146" t="s">
        <v>47040</v>
      </c>
      <c r="L1613" t="s">
        <v>49489</v>
      </c>
      <c r="M1613" t="e">
        <f>----------------------------------------------------------------------------------------------------------------------------------------------------------------------------------------------------------------------------------------------------------------------------------------------------------------------------------------------------------------------------------------------------------------------------------------------------------------------------------------------------------------------------------------------------------------------RQIREQLSRAGANEALTYSFVHEHILKRAEQHADQAYKLSNALSPDLQYYRLSVLPSLLDKVHANIKAGHDEFCLFEIGKGHDVRLPHSEDGLPSEQTFVDAVYAAKKARASAPYYQVQRMAVRLLSSLGAQFELAPMATENDDGKELSGVEFEVAAPFDRQRSAWILCGK-ERLGIVGEFKQAVRRNFKLPEYAAGFSINFDRL---LAQPRDEQAYRPLSRFPSTSRDVSLRAPRDVSYAELYHVVQAAVDESAGDITVTIEPRAIFQPANDRSIKTTTFRLCMTHYERTLTDADAKPIVDRVATMALAKLGAECV</f>
        <v>#NAME?</v>
      </c>
    </row>
    <row r="1614" spans="1:13" x14ac:dyDescent="0.2">
      <c r="A1614">
        <v>1676</v>
      </c>
      <c r="B1614" t="s">
        <v>49487</v>
      </c>
      <c r="C1614" t="s">
        <v>47037</v>
      </c>
      <c r="D1614" t="s">
        <v>47466</v>
      </c>
      <c r="E1614">
        <v>128</v>
      </c>
      <c r="F1614">
        <v>6</v>
      </c>
      <c r="G1614">
        <v>7</v>
      </c>
      <c r="H1614">
        <v>2</v>
      </c>
      <c r="I1614">
        <v>0</v>
      </c>
      <c r="J1614" t="s">
        <v>49491</v>
      </c>
      <c r="K1614" s="146" t="s">
        <v>47040</v>
      </c>
      <c r="L1614" t="s">
        <v>49489</v>
      </c>
      <c r="M1614" t="s">
        <v>47585</v>
      </c>
    </row>
    <row r="1615" spans="1:13" x14ac:dyDescent="0.2">
      <c r="A1615">
        <v>1677</v>
      </c>
      <c r="B1615" t="s">
        <v>49487</v>
      </c>
      <c r="C1615" t="s">
        <v>47037</v>
      </c>
      <c r="D1615" t="s">
        <v>47833</v>
      </c>
      <c r="E1615">
        <v>271</v>
      </c>
      <c r="F1615">
        <v>6</v>
      </c>
      <c r="G1615">
        <v>7</v>
      </c>
      <c r="H1615">
        <v>2</v>
      </c>
      <c r="I1615">
        <v>0</v>
      </c>
      <c r="J1615" t="s">
        <v>49492</v>
      </c>
      <c r="K1615" s="146" t="s">
        <v>47040</v>
      </c>
      <c r="L1615" t="s">
        <v>49489</v>
      </c>
      <c r="M1615" t="s">
        <v>47110</v>
      </c>
    </row>
    <row r="1616" spans="1:13" x14ac:dyDescent="0.2">
      <c r="A1616">
        <v>1678</v>
      </c>
      <c r="B1616" t="s">
        <v>49487</v>
      </c>
      <c r="C1616" t="s">
        <v>47037</v>
      </c>
      <c r="D1616" t="s">
        <v>47833</v>
      </c>
      <c r="E1616">
        <v>568</v>
      </c>
      <c r="F1616">
        <v>6</v>
      </c>
      <c r="G1616">
        <v>7</v>
      </c>
      <c r="H1616">
        <v>2</v>
      </c>
      <c r="I1616">
        <v>0</v>
      </c>
      <c r="J1616" t="s">
        <v>49491</v>
      </c>
      <c r="K1616" s="146" t="s">
        <v>47040</v>
      </c>
      <c r="L1616" t="s">
        <v>49489</v>
      </c>
      <c r="M1616" t="s">
        <v>47584</v>
      </c>
    </row>
    <row r="1617" spans="1:13" x14ac:dyDescent="0.2">
      <c r="A1617">
        <v>1679</v>
      </c>
      <c r="B1617" t="s">
        <v>49487</v>
      </c>
      <c r="C1617" t="s">
        <v>47037</v>
      </c>
      <c r="D1617" t="s">
        <v>47039</v>
      </c>
      <c r="E1617">
        <v>459</v>
      </c>
      <c r="F1617">
        <v>6</v>
      </c>
      <c r="G1617">
        <v>7</v>
      </c>
      <c r="H1617">
        <v>2</v>
      </c>
      <c r="I1617">
        <v>0</v>
      </c>
      <c r="J1617" t="s">
        <v>49492</v>
      </c>
      <c r="K1617" s="146" t="s">
        <v>47040</v>
      </c>
      <c r="L1617" t="s">
        <v>49489</v>
      </c>
      <c r="M1617" t="s">
        <v>47111</v>
      </c>
    </row>
    <row r="1618" spans="1:13" x14ac:dyDescent="0.2">
      <c r="A1618">
        <v>1680</v>
      </c>
      <c r="B1618" t="s">
        <v>49493</v>
      </c>
      <c r="C1618" t="s">
        <v>47037</v>
      </c>
      <c r="D1618" t="s">
        <v>47468</v>
      </c>
      <c r="E1618">
        <v>504</v>
      </c>
      <c r="F1618">
        <v>7</v>
      </c>
      <c r="G1618">
        <v>7</v>
      </c>
      <c r="H1618">
        <v>1</v>
      </c>
      <c r="I1618">
        <v>0</v>
      </c>
      <c r="J1618" t="s">
        <v>49494</v>
      </c>
      <c r="K1618" s="146" t="s">
        <v>47084</v>
      </c>
      <c r="L1618" t="s">
        <v>48764</v>
      </c>
      <c r="M1618" t="s">
        <v>49495</v>
      </c>
    </row>
    <row r="1619" spans="1:13" x14ac:dyDescent="0.2">
      <c r="A1619">
        <v>1681</v>
      </c>
      <c r="B1619" t="s">
        <v>49493</v>
      </c>
      <c r="C1619" t="s">
        <v>47037</v>
      </c>
      <c r="D1619" t="s">
        <v>47720</v>
      </c>
      <c r="E1619">
        <v>8</v>
      </c>
      <c r="F1619">
        <v>7</v>
      </c>
      <c r="G1619">
        <v>7</v>
      </c>
      <c r="H1619">
        <v>1</v>
      </c>
      <c r="I1619">
        <v>0</v>
      </c>
      <c r="J1619" t="s">
        <v>49494</v>
      </c>
      <c r="K1619" s="146" t="s">
        <v>47084</v>
      </c>
      <c r="L1619" t="s">
        <v>48764</v>
      </c>
      <c r="M1619" t="s">
        <v>49496</v>
      </c>
    </row>
    <row r="1620" spans="1:13" x14ac:dyDescent="0.2">
      <c r="A1620">
        <v>1682</v>
      </c>
      <c r="B1620" t="s">
        <v>49493</v>
      </c>
      <c r="C1620" t="s">
        <v>47037</v>
      </c>
      <c r="D1620" t="s">
        <v>47467</v>
      </c>
      <c r="E1620">
        <v>888</v>
      </c>
      <c r="F1620">
        <v>7</v>
      </c>
      <c r="G1620">
        <v>7</v>
      </c>
      <c r="H1620">
        <v>1</v>
      </c>
      <c r="I1620">
        <v>0</v>
      </c>
      <c r="J1620" t="s">
        <v>49494</v>
      </c>
      <c r="K1620" s="146" t="s">
        <v>47084</v>
      </c>
      <c r="L1620" t="s">
        <v>48764</v>
      </c>
      <c r="M1620" t="s">
        <v>49497</v>
      </c>
    </row>
    <row r="1621" spans="1:13" x14ac:dyDescent="0.2">
      <c r="A1621">
        <v>1683</v>
      </c>
      <c r="B1621" t="s">
        <v>49493</v>
      </c>
      <c r="C1621" t="s">
        <v>47037</v>
      </c>
      <c r="D1621" t="s">
        <v>47721</v>
      </c>
      <c r="E1621">
        <v>297</v>
      </c>
      <c r="F1621">
        <v>7</v>
      </c>
      <c r="G1621">
        <v>7</v>
      </c>
      <c r="H1621">
        <v>1</v>
      </c>
      <c r="I1621">
        <v>0</v>
      </c>
      <c r="J1621" t="s">
        <v>49498</v>
      </c>
      <c r="K1621" s="146" t="s">
        <v>47084</v>
      </c>
      <c r="L1621" t="s">
        <v>48764</v>
      </c>
      <c r="M1621" t="s">
        <v>49499</v>
      </c>
    </row>
    <row r="1622" spans="1:13" x14ac:dyDescent="0.2">
      <c r="A1622">
        <v>1684</v>
      </c>
      <c r="B1622" t="s">
        <v>49493</v>
      </c>
      <c r="C1622" t="s">
        <v>47037</v>
      </c>
      <c r="D1622" t="s">
        <v>47465</v>
      </c>
      <c r="E1622">
        <v>330</v>
      </c>
      <c r="F1622">
        <v>7</v>
      </c>
      <c r="G1622">
        <v>7</v>
      </c>
      <c r="H1622">
        <v>1</v>
      </c>
      <c r="I1622">
        <v>0</v>
      </c>
      <c r="J1622" t="s">
        <v>49498</v>
      </c>
      <c r="K1622" s="146" t="s">
        <v>47084</v>
      </c>
      <c r="L1622" t="s">
        <v>48764</v>
      </c>
      <c r="M1622" t="s">
        <v>49500</v>
      </c>
    </row>
    <row r="1623" spans="1:13" x14ac:dyDescent="0.2">
      <c r="A1623">
        <v>1685</v>
      </c>
      <c r="B1623" t="s">
        <v>49493</v>
      </c>
      <c r="C1623" t="s">
        <v>47037</v>
      </c>
      <c r="D1623" t="s">
        <v>47466</v>
      </c>
      <c r="E1623">
        <v>27</v>
      </c>
      <c r="F1623">
        <v>7</v>
      </c>
      <c r="G1623">
        <v>7</v>
      </c>
      <c r="H1623">
        <v>1</v>
      </c>
      <c r="I1623">
        <v>0</v>
      </c>
      <c r="J1623" t="s">
        <v>49498</v>
      </c>
      <c r="K1623" s="146" t="s">
        <v>47084</v>
      </c>
      <c r="L1623" t="s">
        <v>48764</v>
      </c>
      <c r="M1623" t="s">
        <v>49501</v>
      </c>
    </row>
    <row r="1624" spans="1:13" x14ac:dyDescent="0.2">
      <c r="A1624">
        <v>1686</v>
      </c>
      <c r="B1624" t="s">
        <v>49493</v>
      </c>
      <c r="C1624" t="s">
        <v>47037</v>
      </c>
      <c r="D1624" t="s">
        <v>47039</v>
      </c>
      <c r="E1624">
        <v>385</v>
      </c>
      <c r="F1624">
        <v>7</v>
      </c>
      <c r="G1624">
        <v>7</v>
      </c>
      <c r="H1624">
        <v>1</v>
      </c>
      <c r="I1624">
        <v>0</v>
      </c>
      <c r="J1624" t="s">
        <v>49498</v>
      </c>
      <c r="K1624" s="146" t="s">
        <v>47084</v>
      </c>
      <c r="L1624" t="s">
        <v>48764</v>
      </c>
      <c r="M1624" t="s">
        <v>49502</v>
      </c>
    </row>
    <row r="1625" spans="1:13" x14ac:dyDescent="0.2">
      <c r="A1625">
        <v>1687</v>
      </c>
      <c r="B1625" t="s">
        <v>49503</v>
      </c>
      <c r="C1625" t="s">
        <v>47037</v>
      </c>
      <c r="D1625" t="s">
        <v>47468</v>
      </c>
      <c r="E1625">
        <v>835</v>
      </c>
      <c r="F1625">
        <v>6</v>
      </c>
      <c r="G1625">
        <v>7</v>
      </c>
      <c r="H1625">
        <v>2</v>
      </c>
      <c r="I1625">
        <v>0</v>
      </c>
      <c r="J1625" t="s">
        <v>49504</v>
      </c>
      <c r="K1625" s="146" t="s">
        <v>47048</v>
      </c>
      <c r="L1625" t="s">
        <v>49505</v>
      </c>
      <c r="M1625" t="s">
        <v>49506</v>
      </c>
    </row>
    <row r="1626" spans="1:13" x14ac:dyDescent="0.2">
      <c r="A1626">
        <v>1688</v>
      </c>
      <c r="B1626" t="s">
        <v>49503</v>
      </c>
      <c r="C1626" t="s">
        <v>47037</v>
      </c>
      <c r="D1626" t="s">
        <v>47720</v>
      </c>
      <c r="E1626">
        <v>241</v>
      </c>
      <c r="F1626">
        <v>6</v>
      </c>
      <c r="G1626">
        <v>7</v>
      </c>
      <c r="H1626">
        <v>2</v>
      </c>
      <c r="I1626">
        <v>0</v>
      </c>
      <c r="J1626" t="s">
        <v>49504</v>
      </c>
      <c r="K1626" s="146" t="s">
        <v>47048</v>
      </c>
      <c r="L1626" t="s">
        <v>49505</v>
      </c>
      <c r="M1626" t="e">
        <f>-----MLNPEDFIITRKRKKYKFAKFANSPICYELDEW----SQRPVDV--IEIGAGNGLFSVEMAKRFPQIQFLALDVKGDRLQKGAYEATNQNINNIYFLRARADQLASICHPKSIESIWITFPDPFLRRRSSGRRLTNSYFLKIYQQILNSNGALYLKHDNRDFFCWSLEQLVINRWRIEELSFDLHESNLVDSYKIKTTYETRWLEDGLTINFVKALPPLS</f>
        <v>#NAME?</v>
      </c>
    </row>
    <row r="1627" spans="1:13" x14ac:dyDescent="0.2">
      <c r="A1627">
        <v>1689</v>
      </c>
      <c r="B1627" t="s">
        <v>49503</v>
      </c>
      <c r="C1627" t="s">
        <v>47037</v>
      </c>
      <c r="D1627" t="s">
        <v>47467</v>
      </c>
      <c r="E1627">
        <v>424</v>
      </c>
      <c r="F1627">
        <v>6</v>
      </c>
      <c r="G1627">
        <v>7</v>
      </c>
      <c r="H1627">
        <v>2</v>
      </c>
      <c r="I1627">
        <v>0</v>
      </c>
      <c r="J1627" t="s">
        <v>49504</v>
      </c>
      <c r="K1627" s="146" t="s">
        <v>47048</v>
      </c>
      <c r="L1627" t="s">
        <v>49505</v>
      </c>
      <c r="M1627" t="e">
        <f>--MSQLLDPNDFIITRKRKKYRFALFANSPLCFEFSEW----APRAVDV--LEIGAGTGLFSVELAARHPEQIFVALDVKGDRLQKGARQAEARGLSNVFFVRARADQLVELVAARSLRAIWFTFPDPFPRQRSAGRRLTHQHFLRIYAELLCSDGKLLLKHDNLDFFCWSLEQLVAAQWLIQELSFDLHESNLYDEYKIKTTYEQRWLDEGRKTNFVCAKAPAK</f>
        <v>#NAME?</v>
      </c>
    </row>
    <row r="1628" spans="1:13" x14ac:dyDescent="0.2">
      <c r="A1628">
        <v>1690</v>
      </c>
      <c r="B1628" t="s">
        <v>49503</v>
      </c>
      <c r="C1628" t="s">
        <v>47037</v>
      </c>
      <c r="D1628" t="s">
        <v>47466</v>
      </c>
      <c r="E1628">
        <v>507</v>
      </c>
      <c r="F1628">
        <v>6</v>
      </c>
      <c r="G1628">
        <v>7</v>
      </c>
      <c r="H1628">
        <v>2</v>
      </c>
      <c r="I1628">
        <v>0</v>
      </c>
      <c r="J1628" t="s">
        <v>49507</v>
      </c>
      <c r="K1628" s="146" t="s">
        <v>47048</v>
      </c>
      <c r="L1628" t="s">
        <v>49505</v>
      </c>
      <c r="M1628" t="s">
        <v>47150</v>
      </c>
    </row>
    <row r="1629" spans="1:13" x14ac:dyDescent="0.2">
      <c r="A1629">
        <v>1691</v>
      </c>
      <c r="B1629" t="s">
        <v>49503</v>
      </c>
      <c r="C1629" t="s">
        <v>47037</v>
      </c>
      <c r="D1629" t="s">
        <v>47833</v>
      </c>
      <c r="E1629">
        <v>579</v>
      </c>
      <c r="F1629">
        <v>6</v>
      </c>
      <c r="G1629">
        <v>7</v>
      </c>
      <c r="H1629">
        <v>2</v>
      </c>
      <c r="I1629">
        <v>0</v>
      </c>
      <c r="J1629" t="s">
        <v>49504</v>
      </c>
      <c r="K1629" s="146" t="s">
        <v>47048</v>
      </c>
      <c r="L1629" t="s">
        <v>49505</v>
      </c>
      <c r="M1629" t="s">
        <v>47151</v>
      </c>
    </row>
    <row r="1630" spans="1:13" x14ac:dyDescent="0.2">
      <c r="A1630">
        <v>1692</v>
      </c>
      <c r="B1630" t="s">
        <v>49503</v>
      </c>
      <c r="C1630" t="s">
        <v>47037</v>
      </c>
      <c r="D1630" t="s">
        <v>47833</v>
      </c>
      <c r="E1630">
        <v>29</v>
      </c>
      <c r="F1630">
        <v>6</v>
      </c>
      <c r="G1630">
        <v>7</v>
      </c>
      <c r="H1630">
        <v>2</v>
      </c>
      <c r="I1630">
        <v>0</v>
      </c>
      <c r="J1630" t="s">
        <v>49504</v>
      </c>
      <c r="K1630" s="146" t="s">
        <v>47048</v>
      </c>
      <c r="L1630" t="s">
        <v>49505</v>
      </c>
      <c r="M1630" t="s">
        <v>47149</v>
      </c>
    </row>
    <row r="1631" spans="1:13" x14ac:dyDescent="0.2">
      <c r="A1631">
        <v>1693</v>
      </c>
      <c r="B1631" t="s">
        <v>49503</v>
      </c>
      <c r="C1631" t="s">
        <v>47037</v>
      </c>
      <c r="D1631" t="s">
        <v>47039</v>
      </c>
      <c r="E1631">
        <v>613</v>
      </c>
      <c r="F1631">
        <v>6</v>
      </c>
      <c r="G1631">
        <v>7</v>
      </c>
      <c r="H1631">
        <v>2</v>
      </c>
      <c r="I1631">
        <v>0</v>
      </c>
      <c r="J1631" t="s">
        <v>49504</v>
      </c>
      <c r="K1631" s="146" t="s">
        <v>47048</v>
      </c>
      <c r="L1631" t="s">
        <v>49505</v>
      </c>
      <c r="M1631" t="e">
        <f>---MSFVDPNQFIITRKRKKYKFALFHNSPLCFEFDEW----VPHQVDV--VEIGAGNGMFIVELATRHPEQVFVAVDVKGDRLQKGAREAEARGLNNVFFVRARADQLGELFTPNSLNAIWLTFSDPFLRKRSAGRRLTHPHFLKTYAELLQPDGSLIIKHDNPDFFNWSLEQLVTEGWCLKELTFDLHESDLGEDYKILTAYEQRWLSEGRIINFV--KAAHR</f>
        <v>#NAME?</v>
      </c>
    </row>
    <row r="1632" spans="1:13" x14ac:dyDescent="0.2">
      <c r="A1632">
        <v>1694</v>
      </c>
      <c r="B1632" t="s">
        <v>49508</v>
      </c>
      <c r="C1632" t="s">
        <v>47037</v>
      </c>
      <c r="D1632" t="s">
        <v>47468</v>
      </c>
      <c r="E1632">
        <v>701</v>
      </c>
      <c r="F1632">
        <v>7</v>
      </c>
      <c r="G1632">
        <v>7</v>
      </c>
      <c r="H1632">
        <v>1</v>
      </c>
      <c r="I1632">
        <v>0</v>
      </c>
      <c r="J1632" t="s">
        <v>49509</v>
      </c>
      <c r="K1632" s="146" t="s">
        <v>47040</v>
      </c>
      <c r="L1632" t="s">
        <v>49510</v>
      </c>
      <c r="M1632" t="s">
        <v>47514</v>
      </c>
    </row>
    <row r="1633" spans="1:13" x14ac:dyDescent="0.2">
      <c r="A1633">
        <v>1695</v>
      </c>
      <c r="B1633" t="s">
        <v>49508</v>
      </c>
      <c r="C1633" t="s">
        <v>47037</v>
      </c>
      <c r="D1633" t="s">
        <v>47720</v>
      </c>
      <c r="E1633">
        <v>76</v>
      </c>
      <c r="F1633">
        <v>7</v>
      </c>
      <c r="G1633">
        <v>7</v>
      </c>
      <c r="H1633">
        <v>1</v>
      </c>
      <c r="I1633">
        <v>0</v>
      </c>
      <c r="J1633" t="s">
        <v>49511</v>
      </c>
      <c r="K1633" s="146" t="s">
        <v>47040</v>
      </c>
      <c r="L1633" t="s">
        <v>49510</v>
      </c>
      <c r="M1633" t="s">
        <v>47517</v>
      </c>
    </row>
    <row r="1634" spans="1:13" x14ac:dyDescent="0.2">
      <c r="A1634">
        <v>1696</v>
      </c>
      <c r="B1634" t="s">
        <v>49508</v>
      </c>
      <c r="C1634" t="s">
        <v>47037</v>
      </c>
      <c r="D1634" t="s">
        <v>47467</v>
      </c>
      <c r="E1634">
        <v>1028</v>
      </c>
      <c r="F1634">
        <v>7</v>
      </c>
      <c r="G1634">
        <v>7</v>
      </c>
      <c r="H1634">
        <v>1</v>
      </c>
      <c r="I1634">
        <v>0</v>
      </c>
      <c r="J1634" t="s">
        <v>49511</v>
      </c>
      <c r="K1634" s="146" t="s">
        <v>47040</v>
      </c>
      <c r="L1634" t="s">
        <v>49510</v>
      </c>
      <c r="M1634" t="s">
        <v>47518</v>
      </c>
    </row>
    <row r="1635" spans="1:13" x14ac:dyDescent="0.2">
      <c r="A1635">
        <v>1697</v>
      </c>
      <c r="B1635" t="s">
        <v>49508</v>
      </c>
      <c r="C1635" t="s">
        <v>47037</v>
      </c>
      <c r="D1635" t="s">
        <v>47721</v>
      </c>
      <c r="E1635">
        <v>402</v>
      </c>
      <c r="F1635">
        <v>7</v>
      </c>
      <c r="G1635">
        <v>7</v>
      </c>
      <c r="H1635">
        <v>1</v>
      </c>
      <c r="I1635">
        <v>0</v>
      </c>
      <c r="J1635" t="s">
        <v>49509</v>
      </c>
      <c r="K1635" s="146" t="s">
        <v>47040</v>
      </c>
      <c r="L1635" t="s">
        <v>49510</v>
      </c>
      <c r="M1635" t="s">
        <v>49512</v>
      </c>
    </row>
    <row r="1636" spans="1:13" x14ac:dyDescent="0.2">
      <c r="A1636">
        <v>1698</v>
      </c>
      <c r="B1636" t="s">
        <v>49508</v>
      </c>
      <c r="C1636" t="s">
        <v>47037</v>
      </c>
      <c r="D1636" t="s">
        <v>47466</v>
      </c>
      <c r="E1636">
        <v>111</v>
      </c>
      <c r="F1636">
        <v>7</v>
      </c>
      <c r="G1636">
        <v>7</v>
      </c>
      <c r="H1636">
        <v>1</v>
      </c>
      <c r="I1636">
        <v>0</v>
      </c>
      <c r="J1636" t="s">
        <v>49509</v>
      </c>
      <c r="K1636" s="146" t="s">
        <v>47040</v>
      </c>
      <c r="L1636" t="s">
        <v>49510</v>
      </c>
      <c r="M1636" t="s">
        <v>47516</v>
      </c>
    </row>
    <row r="1637" spans="1:13" x14ac:dyDescent="0.2">
      <c r="A1637">
        <v>1699</v>
      </c>
      <c r="B1637" t="s">
        <v>49508</v>
      </c>
      <c r="C1637" t="s">
        <v>47037</v>
      </c>
      <c r="D1637" t="s">
        <v>47833</v>
      </c>
      <c r="E1637">
        <v>538</v>
      </c>
      <c r="F1637">
        <v>7</v>
      </c>
      <c r="G1637">
        <v>7</v>
      </c>
      <c r="H1637">
        <v>1</v>
      </c>
      <c r="I1637">
        <v>0</v>
      </c>
      <c r="J1637" t="s">
        <v>49509</v>
      </c>
      <c r="K1637" s="146" t="s">
        <v>47040</v>
      </c>
      <c r="L1637" t="s">
        <v>49510</v>
      </c>
      <c r="M1637" t="s">
        <v>47515</v>
      </c>
    </row>
    <row r="1638" spans="1:13" x14ac:dyDescent="0.2">
      <c r="A1638">
        <v>1700</v>
      </c>
      <c r="B1638" t="s">
        <v>49508</v>
      </c>
      <c r="C1638" t="s">
        <v>47037</v>
      </c>
      <c r="D1638" t="s">
        <v>47039</v>
      </c>
      <c r="E1638">
        <v>471</v>
      </c>
      <c r="F1638">
        <v>7</v>
      </c>
      <c r="G1638">
        <v>7</v>
      </c>
      <c r="H1638">
        <v>1</v>
      </c>
      <c r="I1638">
        <v>0</v>
      </c>
      <c r="J1638" t="s">
        <v>49513</v>
      </c>
      <c r="L1638" t="s">
        <v>49510</v>
      </c>
      <c r="M1638" t="s">
        <v>47513</v>
      </c>
    </row>
    <row r="1639" spans="1:13" x14ac:dyDescent="0.2">
      <c r="A1639">
        <v>1701</v>
      </c>
      <c r="B1639" t="s">
        <v>49514</v>
      </c>
      <c r="C1639" t="s">
        <v>47037</v>
      </c>
      <c r="D1639" t="s">
        <v>47468</v>
      </c>
      <c r="E1639">
        <v>484</v>
      </c>
      <c r="F1639">
        <v>6</v>
      </c>
      <c r="G1639">
        <v>7</v>
      </c>
      <c r="H1639">
        <v>2</v>
      </c>
      <c r="I1639">
        <v>0</v>
      </c>
      <c r="J1639" t="s">
        <v>49515</v>
      </c>
      <c r="K1639" s="146" t="s">
        <v>47038</v>
      </c>
      <c r="L1639" t="s">
        <v>49516</v>
      </c>
      <c r="M1639" t="s">
        <v>49517</v>
      </c>
    </row>
    <row r="1640" spans="1:13" x14ac:dyDescent="0.2">
      <c r="A1640">
        <v>1702</v>
      </c>
      <c r="B1640" t="s">
        <v>49514</v>
      </c>
      <c r="C1640" t="s">
        <v>47037</v>
      </c>
      <c r="D1640" t="s">
        <v>47720</v>
      </c>
      <c r="E1640">
        <v>29</v>
      </c>
      <c r="F1640">
        <v>6</v>
      </c>
      <c r="G1640">
        <v>7</v>
      </c>
      <c r="H1640">
        <v>2</v>
      </c>
      <c r="I1640">
        <v>0</v>
      </c>
      <c r="J1640" t="s">
        <v>49515</v>
      </c>
      <c r="K1640" s="146" t="s">
        <v>47038</v>
      </c>
      <c r="L1640" t="s">
        <v>49516</v>
      </c>
      <c r="M1640" t="s">
        <v>49518</v>
      </c>
    </row>
    <row r="1641" spans="1:13" x14ac:dyDescent="0.2">
      <c r="A1641">
        <v>1703</v>
      </c>
      <c r="B1641" t="s">
        <v>49514</v>
      </c>
      <c r="C1641" t="s">
        <v>47037</v>
      </c>
      <c r="D1641" t="s">
        <v>47467</v>
      </c>
      <c r="E1641">
        <v>518</v>
      </c>
      <c r="F1641">
        <v>6</v>
      </c>
      <c r="G1641">
        <v>7</v>
      </c>
      <c r="H1641">
        <v>2</v>
      </c>
      <c r="I1641">
        <v>0</v>
      </c>
      <c r="J1641" t="s">
        <v>49515</v>
      </c>
      <c r="K1641" s="146" t="s">
        <v>47038</v>
      </c>
      <c r="L1641" t="s">
        <v>49516</v>
      </c>
      <c r="M1641" t="s">
        <v>49519</v>
      </c>
    </row>
    <row r="1642" spans="1:13" x14ac:dyDescent="0.2">
      <c r="A1642">
        <v>1704</v>
      </c>
      <c r="B1642" t="s">
        <v>49514</v>
      </c>
      <c r="C1642" t="s">
        <v>47037</v>
      </c>
      <c r="D1642" t="s">
        <v>47467</v>
      </c>
      <c r="E1642">
        <v>542</v>
      </c>
      <c r="F1642">
        <v>6</v>
      </c>
      <c r="G1642">
        <v>7</v>
      </c>
      <c r="H1642">
        <v>2</v>
      </c>
      <c r="I1642">
        <v>0</v>
      </c>
      <c r="J1642" t="s">
        <v>49515</v>
      </c>
      <c r="K1642" s="146" t="s">
        <v>47038</v>
      </c>
      <c r="L1642" t="s">
        <v>49516</v>
      </c>
      <c r="M1642" t="s">
        <v>49520</v>
      </c>
    </row>
    <row r="1643" spans="1:13" x14ac:dyDescent="0.2">
      <c r="A1643">
        <v>1705</v>
      </c>
      <c r="B1643" t="s">
        <v>49514</v>
      </c>
      <c r="C1643" t="s">
        <v>47037</v>
      </c>
      <c r="D1643" t="s">
        <v>47466</v>
      </c>
      <c r="E1643">
        <v>167</v>
      </c>
      <c r="F1643">
        <v>6</v>
      </c>
      <c r="G1643">
        <v>7</v>
      </c>
      <c r="H1643">
        <v>2</v>
      </c>
      <c r="I1643">
        <v>0</v>
      </c>
      <c r="J1643" t="s">
        <v>49515</v>
      </c>
      <c r="K1643" s="146" t="s">
        <v>47038</v>
      </c>
      <c r="L1643" t="s">
        <v>49516</v>
      </c>
      <c r="M1643" t="s">
        <v>49521</v>
      </c>
    </row>
    <row r="1644" spans="1:13" x14ac:dyDescent="0.2">
      <c r="A1644">
        <v>1706</v>
      </c>
      <c r="B1644" t="s">
        <v>49514</v>
      </c>
      <c r="C1644" t="s">
        <v>47037</v>
      </c>
      <c r="D1644" t="s">
        <v>47833</v>
      </c>
      <c r="E1644">
        <v>115</v>
      </c>
      <c r="F1644">
        <v>6</v>
      </c>
      <c r="G1644">
        <v>7</v>
      </c>
      <c r="H1644">
        <v>2</v>
      </c>
      <c r="I1644">
        <v>0</v>
      </c>
      <c r="J1644" t="s">
        <v>49515</v>
      </c>
      <c r="K1644" s="146" t="s">
        <v>47038</v>
      </c>
      <c r="L1644" t="s">
        <v>49516</v>
      </c>
      <c r="M1644" t="s">
        <v>49522</v>
      </c>
    </row>
    <row r="1645" spans="1:13" x14ac:dyDescent="0.2">
      <c r="A1645">
        <v>1707</v>
      </c>
      <c r="B1645" t="s">
        <v>49514</v>
      </c>
      <c r="C1645" t="s">
        <v>47037</v>
      </c>
      <c r="D1645" t="s">
        <v>47039</v>
      </c>
      <c r="E1645">
        <v>418</v>
      </c>
      <c r="F1645">
        <v>6</v>
      </c>
      <c r="G1645">
        <v>7</v>
      </c>
      <c r="H1645">
        <v>2</v>
      </c>
      <c r="I1645">
        <v>0</v>
      </c>
      <c r="J1645" t="s">
        <v>49515</v>
      </c>
      <c r="K1645" s="146" t="s">
        <v>47038</v>
      </c>
      <c r="L1645" t="s">
        <v>49516</v>
      </c>
      <c r="M1645" t="s">
        <v>49523</v>
      </c>
    </row>
    <row r="1646" spans="1:13" x14ac:dyDescent="0.2">
      <c r="A1646">
        <v>1708</v>
      </c>
      <c r="B1646" t="s">
        <v>49524</v>
      </c>
      <c r="C1646" t="s">
        <v>47037</v>
      </c>
      <c r="D1646" t="s">
        <v>47468</v>
      </c>
      <c r="E1646">
        <v>486</v>
      </c>
      <c r="F1646">
        <v>7</v>
      </c>
      <c r="G1646">
        <v>7</v>
      </c>
      <c r="H1646">
        <v>1</v>
      </c>
      <c r="I1646">
        <v>0</v>
      </c>
      <c r="J1646" t="s">
        <v>49525</v>
      </c>
      <c r="K1646" s="146" t="s">
        <v>6547</v>
      </c>
      <c r="L1646" t="s">
        <v>49526</v>
      </c>
      <c r="M1646" t="s">
        <v>49527</v>
      </c>
    </row>
    <row r="1647" spans="1:13" x14ac:dyDescent="0.2">
      <c r="A1647">
        <v>1709</v>
      </c>
      <c r="B1647" t="s">
        <v>49524</v>
      </c>
      <c r="C1647" t="s">
        <v>47037</v>
      </c>
      <c r="D1647" t="s">
        <v>47720</v>
      </c>
      <c r="E1647">
        <v>27</v>
      </c>
      <c r="F1647">
        <v>7</v>
      </c>
      <c r="G1647">
        <v>7</v>
      </c>
      <c r="H1647">
        <v>1</v>
      </c>
      <c r="I1647">
        <v>0</v>
      </c>
      <c r="J1647" t="s">
        <v>49525</v>
      </c>
      <c r="K1647" s="146" t="s">
        <v>6547</v>
      </c>
      <c r="L1647" t="s">
        <v>49526</v>
      </c>
      <c r="M1647" t="e">
        <f>---------MIRMVKKKNTNSRNMSLYANLSQKHKTKKDQRNRKHAEYLATLPKNPFKRLLYRMHPKRVMGYWFSRKGAMMLLKIVGVFVLIITVSIAALFAYFRKDIDSIRPEELDKRVQTTLTRYYDRNNVLLWEDKGDGNYRHTVKSTEISDRMRQATIAIEDRDFYNHKGVSLTGLLRAIVNNARGGSTQGGSTLTQQLVKQVFF-PEESKERGIKGIPRKIKELILSIEVERMYNKEQIIALYLNESPYGGRRNGVESGARTYFGKSSKDLSIAEAALLAGIPNQPGLYDPYNKAGHKALIKRQHKVIDSMRELNYITEAEAKEAKAYPILAHIKPLVENTEGIKAPHFVLEVRKQLERELGKTAVGRGGLAIKTTLDWRAQQAAEAAVAAGASMLPR------------YGGDNLSLSSVDVQTGQVIAMVGSVDYNKPGYGQQNSATSLLEPGSSIKPIVDFAPLFKQRKGVN--YAPGSILRDENIDNIYCAGYRGSCTVQNYTRQTYGNVTIRQSLAGSLNRPSVKAMYISG---IKESIKTAQDLGDLSYCENNNDA---GLSASIGGGCTVRQIEHTNAYATLARGGNYKPLAYMLEVKNSTGEVLKKWEDNESKQAVDPQVAYMLTSILSDANARSITFGSQGRSFGFVVPNVVTASKTGTTE---NGKGAAKDSWFMNYSPVVASGVWMGNHDGRPLATSDNSVVRRVANNYTESVHKTVYQPDGKWKINQQFVRPQGIRDLNIGGKTDVYPSWFDQKAGNSDEKLTFDKVSKKKATDCTPADAKIEIGVQKSTDPITKKPTYIAPD-GYDASKDDDIHKCDDVKPSINYMTIEKSGSSHKIIVQTTQGTHPLSNIKITVGGSIVMDSGISGSGT---TSVTTQLSNNQEIVVTVQDNAYYTGTLSRKYTEDKPSSNDDDKDDESRPPTAADTRSRRINSTRSNG</f>
        <v>#NAME?</v>
      </c>
    </row>
    <row r="1648" spans="1:13" x14ac:dyDescent="0.2">
      <c r="A1648">
        <v>1712</v>
      </c>
      <c r="B1648" t="s">
        <v>49524</v>
      </c>
      <c r="C1648" t="s">
        <v>47037</v>
      </c>
      <c r="D1648" t="s">
        <v>47466</v>
      </c>
      <c r="E1648">
        <v>169</v>
      </c>
      <c r="F1648">
        <v>7</v>
      </c>
      <c r="G1648">
        <v>7</v>
      </c>
      <c r="H1648">
        <v>1</v>
      </c>
      <c r="I1648">
        <v>0</v>
      </c>
      <c r="J1648" t="s">
        <v>49525</v>
      </c>
      <c r="K1648" s="146" t="s">
        <v>6547</v>
      </c>
      <c r="L1648" t="s">
        <v>49526</v>
      </c>
      <c r="M1648" t="s">
        <v>49528</v>
      </c>
    </row>
    <row r="1649" spans="1:13" x14ac:dyDescent="0.2">
      <c r="A1649">
        <v>1713</v>
      </c>
      <c r="B1649" t="s">
        <v>49524</v>
      </c>
      <c r="C1649" t="s">
        <v>47037</v>
      </c>
      <c r="D1649" t="s">
        <v>47833</v>
      </c>
      <c r="E1649">
        <v>117</v>
      </c>
      <c r="F1649">
        <v>7</v>
      </c>
      <c r="G1649">
        <v>7</v>
      </c>
      <c r="H1649">
        <v>1</v>
      </c>
      <c r="I1649">
        <v>0</v>
      </c>
      <c r="J1649" t="s">
        <v>49529</v>
      </c>
      <c r="K1649" s="146" t="s">
        <v>6547</v>
      </c>
      <c r="L1649" t="s">
        <v>49526</v>
      </c>
      <c r="M1649" t="s">
        <v>49530</v>
      </c>
    </row>
    <row r="1650" spans="1:13" x14ac:dyDescent="0.2">
      <c r="A1650">
        <v>1714</v>
      </c>
      <c r="B1650" t="s">
        <v>49524</v>
      </c>
      <c r="C1650" t="s">
        <v>47037</v>
      </c>
      <c r="D1650" t="s">
        <v>47039</v>
      </c>
      <c r="E1650">
        <v>416</v>
      </c>
      <c r="F1650">
        <v>7</v>
      </c>
      <c r="G1650">
        <v>7</v>
      </c>
      <c r="H1650">
        <v>1</v>
      </c>
      <c r="I1650">
        <v>0</v>
      </c>
      <c r="J1650" t="s">
        <v>49525</v>
      </c>
      <c r="K1650" s="146" t="s">
        <v>6547</v>
      </c>
      <c r="L1650" t="s">
        <v>49526</v>
      </c>
      <c r="M1650" t="s">
        <v>49531</v>
      </c>
    </row>
    <row r="1651" spans="1:13" x14ac:dyDescent="0.2">
      <c r="A1651">
        <v>1710</v>
      </c>
      <c r="B1651" t="s">
        <v>49524</v>
      </c>
      <c r="C1651" t="s">
        <v>47037</v>
      </c>
      <c r="D1651" t="s">
        <v>47467</v>
      </c>
      <c r="E1651">
        <v>605</v>
      </c>
      <c r="F1651">
        <v>7</v>
      </c>
      <c r="G1651">
        <v>7</v>
      </c>
      <c r="H1651">
        <v>1</v>
      </c>
      <c r="I1651">
        <v>0</v>
      </c>
      <c r="M1651" t="s">
        <v>49532</v>
      </c>
    </row>
    <row r="1652" spans="1:13" x14ac:dyDescent="0.2">
      <c r="A1652">
        <v>1711</v>
      </c>
      <c r="B1652" t="s">
        <v>49524</v>
      </c>
      <c r="C1652" t="s">
        <v>47037</v>
      </c>
      <c r="D1652" t="s">
        <v>47721</v>
      </c>
      <c r="E1652">
        <v>423</v>
      </c>
      <c r="F1652">
        <v>7</v>
      </c>
      <c r="G1652">
        <v>7</v>
      </c>
      <c r="H1652">
        <v>1</v>
      </c>
      <c r="I1652">
        <v>0</v>
      </c>
      <c r="M1652" t="s">
        <v>49533</v>
      </c>
    </row>
    <row r="1653" spans="1:13" x14ac:dyDescent="0.2">
      <c r="A1653">
        <v>1715</v>
      </c>
      <c r="B1653" t="s">
        <v>49534</v>
      </c>
      <c r="C1653" t="s">
        <v>47037</v>
      </c>
      <c r="D1653" t="s">
        <v>47468</v>
      </c>
      <c r="E1653">
        <v>32</v>
      </c>
      <c r="F1653">
        <v>7</v>
      </c>
      <c r="G1653">
        <v>7</v>
      </c>
      <c r="H1653">
        <v>1</v>
      </c>
      <c r="I1653">
        <v>0</v>
      </c>
      <c r="J1653" t="s">
        <v>49535</v>
      </c>
      <c r="K1653" s="146" t="s">
        <v>47048</v>
      </c>
      <c r="L1653" t="s">
        <v>49536</v>
      </c>
      <c r="M1653" t="s">
        <v>47404</v>
      </c>
    </row>
    <row r="1654" spans="1:13" x14ac:dyDescent="0.2">
      <c r="A1654">
        <v>1716</v>
      </c>
      <c r="B1654" t="s">
        <v>49534</v>
      </c>
      <c r="C1654" t="s">
        <v>47037</v>
      </c>
      <c r="D1654" t="s">
        <v>47720</v>
      </c>
      <c r="E1654">
        <v>661</v>
      </c>
      <c r="F1654">
        <v>7</v>
      </c>
      <c r="G1654">
        <v>7</v>
      </c>
      <c r="H1654">
        <v>1</v>
      </c>
      <c r="I1654">
        <v>0</v>
      </c>
      <c r="J1654" t="s">
        <v>49535</v>
      </c>
      <c r="K1654" s="146" t="s">
        <v>47048</v>
      </c>
      <c r="L1654" t="s">
        <v>49536</v>
      </c>
      <c r="M1654" t="s">
        <v>47407</v>
      </c>
    </row>
    <row r="1655" spans="1:13" x14ac:dyDescent="0.2">
      <c r="A1655">
        <v>1717</v>
      </c>
      <c r="B1655" t="s">
        <v>49534</v>
      </c>
      <c r="C1655" t="s">
        <v>47037</v>
      </c>
      <c r="D1655" t="s">
        <v>47467</v>
      </c>
      <c r="E1655">
        <v>462</v>
      </c>
      <c r="F1655">
        <v>7</v>
      </c>
      <c r="G1655">
        <v>7</v>
      </c>
      <c r="H1655">
        <v>1</v>
      </c>
      <c r="I1655">
        <v>0</v>
      </c>
      <c r="J1655" t="s">
        <v>49535</v>
      </c>
      <c r="K1655" s="146" t="s">
        <v>47048</v>
      </c>
      <c r="L1655" t="s">
        <v>49536</v>
      </c>
      <c r="M1655" t="s">
        <v>47403</v>
      </c>
    </row>
    <row r="1656" spans="1:13" x14ac:dyDescent="0.2">
      <c r="A1656">
        <v>1718</v>
      </c>
      <c r="B1656" t="s">
        <v>49534</v>
      </c>
      <c r="C1656" t="s">
        <v>47037</v>
      </c>
      <c r="D1656" t="s">
        <v>47721</v>
      </c>
      <c r="E1656">
        <v>148</v>
      </c>
      <c r="F1656">
        <v>7</v>
      </c>
      <c r="G1656">
        <v>7</v>
      </c>
      <c r="H1656">
        <v>1</v>
      </c>
      <c r="I1656">
        <v>0</v>
      </c>
      <c r="J1656" t="s">
        <v>49537</v>
      </c>
      <c r="K1656" s="146" t="s">
        <v>47048</v>
      </c>
      <c r="L1656" t="s">
        <v>49536</v>
      </c>
      <c r="M1656" t="s">
        <v>47670</v>
      </c>
    </row>
    <row r="1657" spans="1:13" x14ac:dyDescent="0.2">
      <c r="A1657">
        <v>1719</v>
      </c>
      <c r="B1657" t="s">
        <v>49534</v>
      </c>
      <c r="C1657" t="s">
        <v>47037</v>
      </c>
      <c r="D1657" t="s">
        <v>47466</v>
      </c>
      <c r="E1657">
        <v>407</v>
      </c>
      <c r="F1657">
        <v>7</v>
      </c>
      <c r="G1657">
        <v>7</v>
      </c>
      <c r="H1657">
        <v>1</v>
      </c>
      <c r="I1657">
        <v>0</v>
      </c>
      <c r="J1657" t="s">
        <v>49535</v>
      </c>
      <c r="K1657" s="146" t="s">
        <v>47048</v>
      </c>
      <c r="L1657" t="s">
        <v>49536</v>
      </c>
      <c r="M1657" t="s">
        <v>47402</v>
      </c>
    </row>
    <row r="1658" spans="1:13" x14ac:dyDescent="0.2">
      <c r="A1658">
        <v>1720</v>
      </c>
      <c r="B1658" t="s">
        <v>49534</v>
      </c>
      <c r="C1658" t="s">
        <v>47037</v>
      </c>
      <c r="D1658" t="s">
        <v>47833</v>
      </c>
      <c r="E1658">
        <v>143</v>
      </c>
      <c r="F1658">
        <v>7</v>
      </c>
      <c r="G1658">
        <v>7</v>
      </c>
      <c r="H1658">
        <v>1</v>
      </c>
      <c r="I1658">
        <v>0</v>
      </c>
      <c r="J1658" t="s">
        <v>49535</v>
      </c>
      <c r="K1658" s="146" t="s">
        <v>47048</v>
      </c>
      <c r="L1658" t="s">
        <v>49536</v>
      </c>
      <c r="M1658" t="s">
        <v>47406</v>
      </c>
    </row>
    <row r="1659" spans="1:13" x14ac:dyDescent="0.2">
      <c r="A1659">
        <v>1721</v>
      </c>
      <c r="B1659" t="s">
        <v>49534</v>
      </c>
      <c r="C1659" t="s">
        <v>47037</v>
      </c>
      <c r="D1659" t="s">
        <v>47039</v>
      </c>
      <c r="E1659">
        <v>98</v>
      </c>
      <c r="F1659">
        <v>7</v>
      </c>
      <c r="G1659">
        <v>7</v>
      </c>
      <c r="H1659">
        <v>1</v>
      </c>
      <c r="I1659">
        <v>0</v>
      </c>
      <c r="J1659" t="s">
        <v>49535</v>
      </c>
      <c r="K1659" s="146" t="s">
        <v>47048</v>
      </c>
      <c r="L1659" t="s">
        <v>49536</v>
      </c>
      <c r="M1659" t="s">
        <v>47405</v>
      </c>
    </row>
    <row r="1660" spans="1:13" x14ac:dyDescent="0.2">
      <c r="A1660">
        <v>1722</v>
      </c>
      <c r="B1660" t="s">
        <v>49538</v>
      </c>
      <c r="C1660" t="s">
        <v>47037</v>
      </c>
      <c r="D1660" t="s">
        <v>47468</v>
      </c>
      <c r="E1660">
        <v>786</v>
      </c>
      <c r="F1660">
        <v>7</v>
      </c>
      <c r="G1660">
        <v>7</v>
      </c>
      <c r="H1660">
        <v>1</v>
      </c>
      <c r="I1660">
        <v>0</v>
      </c>
      <c r="J1660" t="s">
        <v>49539</v>
      </c>
      <c r="K1660" s="146" t="s">
        <v>47045</v>
      </c>
      <c r="L1660" t="s">
        <v>49540</v>
      </c>
      <c r="M1660" t="s">
        <v>49541</v>
      </c>
    </row>
    <row r="1661" spans="1:13" x14ac:dyDescent="0.2">
      <c r="A1661">
        <v>1723</v>
      </c>
      <c r="B1661" t="s">
        <v>49538</v>
      </c>
      <c r="C1661" t="s">
        <v>47037</v>
      </c>
      <c r="D1661" t="s">
        <v>47720</v>
      </c>
      <c r="E1661">
        <v>431</v>
      </c>
      <c r="F1661">
        <v>7</v>
      </c>
      <c r="G1661">
        <v>7</v>
      </c>
      <c r="H1661">
        <v>1</v>
      </c>
      <c r="I1661">
        <v>0</v>
      </c>
      <c r="J1661" t="s">
        <v>49539</v>
      </c>
      <c r="K1661" s="146" t="s">
        <v>47045</v>
      </c>
      <c r="L1661" t="s">
        <v>49540</v>
      </c>
      <c r="M1661" t="s">
        <v>49542</v>
      </c>
    </row>
    <row r="1662" spans="1:13" x14ac:dyDescent="0.2">
      <c r="A1662">
        <v>1724</v>
      </c>
      <c r="B1662" t="s">
        <v>49538</v>
      </c>
      <c r="C1662" t="s">
        <v>47037</v>
      </c>
      <c r="D1662" t="s">
        <v>47467</v>
      </c>
      <c r="E1662">
        <v>396</v>
      </c>
      <c r="F1662">
        <v>7</v>
      </c>
      <c r="G1662">
        <v>7</v>
      </c>
      <c r="H1662">
        <v>1</v>
      </c>
      <c r="I1662">
        <v>0</v>
      </c>
      <c r="J1662" t="s">
        <v>49539</v>
      </c>
      <c r="K1662" s="146" t="s">
        <v>47045</v>
      </c>
      <c r="L1662" t="s">
        <v>87</v>
      </c>
      <c r="M1662" t="s">
        <v>49543</v>
      </c>
    </row>
    <row r="1663" spans="1:13" x14ac:dyDescent="0.2">
      <c r="A1663">
        <v>1725</v>
      </c>
      <c r="B1663" t="s">
        <v>49538</v>
      </c>
      <c r="C1663" t="s">
        <v>47037</v>
      </c>
      <c r="D1663" t="s">
        <v>47721</v>
      </c>
      <c r="E1663">
        <v>204</v>
      </c>
      <c r="F1663">
        <v>7</v>
      </c>
      <c r="G1663">
        <v>7</v>
      </c>
      <c r="H1663">
        <v>1</v>
      </c>
      <c r="I1663">
        <v>0</v>
      </c>
      <c r="J1663" t="s">
        <v>49539</v>
      </c>
      <c r="K1663" s="146" t="s">
        <v>47045</v>
      </c>
      <c r="L1663" t="s">
        <v>87</v>
      </c>
      <c r="M1663" t="s">
        <v>49544</v>
      </c>
    </row>
    <row r="1664" spans="1:13" x14ac:dyDescent="0.2">
      <c r="A1664">
        <v>1726</v>
      </c>
      <c r="B1664" t="s">
        <v>49538</v>
      </c>
      <c r="C1664" t="s">
        <v>47037</v>
      </c>
      <c r="D1664" t="s">
        <v>47465</v>
      </c>
      <c r="E1664">
        <v>156</v>
      </c>
      <c r="F1664">
        <v>7</v>
      </c>
      <c r="G1664">
        <v>7</v>
      </c>
      <c r="H1664">
        <v>1</v>
      </c>
      <c r="I1664">
        <v>0</v>
      </c>
      <c r="J1664" t="s">
        <v>49539</v>
      </c>
      <c r="K1664" s="146" t="s">
        <v>47045</v>
      </c>
      <c r="L1664" t="s">
        <v>87</v>
      </c>
      <c r="M1664" t="s">
        <v>49545</v>
      </c>
    </row>
    <row r="1665" spans="1:13" x14ac:dyDescent="0.2">
      <c r="A1665">
        <v>1727</v>
      </c>
      <c r="B1665" t="s">
        <v>49538</v>
      </c>
      <c r="C1665" t="s">
        <v>47037</v>
      </c>
      <c r="D1665" t="s">
        <v>47466</v>
      </c>
      <c r="E1665">
        <v>417</v>
      </c>
      <c r="F1665">
        <v>7</v>
      </c>
      <c r="G1665">
        <v>7</v>
      </c>
      <c r="H1665">
        <v>1</v>
      </c>
      <c r="I1665">
        <v>0</v>
      </c>
      <c r="J1665" t="s">
        <v>49539</v>
      </c>
      <c r="K1665" s="146" t="s">
        <v>47045</v>
      </c>
      <c r="L1665" t="s">
        <v>87</v>
      </c>
      <c r="M1665" t="s">
        <v>49546</v>
      </c>
    </row>
    <row r="1666" spans="1:13" x14ac:dyDescent="0.2">
      <c r="A1666">
        <v>1728</v>
      </c>
      <c r="B1666" t="s">
        <v>49538</v>
      </c>
      <c r="C1666" t="s">
        <v>47037</v>
      </c>
      <c r="D1666" t="s">
        <v>47039</v>
      </c>
      <c r="E1666">
        <v>636</v>
      </c>
      <c r="F1666">
        <v>7</v>
      </c>
      <c r="G1666">
        <v>7</v>
      </c>
      <c r="H1666">
        <v>1</v>
      </c>
      <c r="I1666">
        <v>0</v>
      </c>
      <c r="J1666" t="s">
        <v>49539</v>
      </c>
      <c r="K1666" s="146" t="s">
        <v>47045</v>
      </c>
      <c r="L1666" t="s">
        <v>87</v>
      </c>
      <c r="M1666" t="s">
        <v>49547</v>
      </c>
    </row>
    <row r="1667" spans="1:13" x14ac:dyDescent="0.2">
      <c r="A1667">
        <v>1729</v>
      </c>
      <c r="B1667" t="s">
        <v>49548</v>
      </c>
      <c r="C1667" t="s">
        <v>47037</v>
      </c>
      <c r="D1667" t="s">
        <v>47468</v>
      </c>
      <c r="E1667">
        <v>573</v>
      </c>
      <c r="F1667">
        <v>7</v>
      </c>
      <c r="G1667">
        <v>7</v>
      </c>
      <c r="H1667">
        <v>1</v>
      </c>
      <c r="I1667">
        <v>0</v>
      </c>
      <c r="M1667" t="s">
        <v>47291</v>
      </c>
    </row>
    <row r="1668" spans="1:13" x14ac:dyDescent="0.2">
      <c r="A1668">
        <v>1730</v>
      </c>
      <c r="B1668" t="s">
        <v>49548</v>
      </c>
      <c r="C1668" t="s">
        <v>47037</v>
      </c>
      <c r="D1668" t="s">
        <v>47720</v>
      </c>
      <c r="E1668">
        <v>586</v>
      </c>
      <c r="F1668">
        <v>7</v>
      </c>
      <c r="G1668">
        <v>7</v>
      </c>
      <c r="H1668">
        <v>1</v>
      </c>
      <c r="I1668">
        <v>0</v>
      </c>
      <c r="M1668" t="e">
        <f>---MFGLLFIIIVGIAIIFYEPKLNKKSTVSSKKLAEKIDKLWDIAQDSIKNNKYLRAEKALLTILRVDERNANAYNRLGIIYAKQKAYKDAIECFEIAQSLEPSASSLHNAGLIYLETDNLEKAALAFEQAMTMESTVPSRHIAYAKVLQKLGRDEKAIKSFEKAVELDRSVQSLRILLDAYEKVGDKEKASEVKAEIDKMLTPKNIKSS-IVASQHSSSQAQFKLPSRNIAQPIYKRHK</f>
        <v>#NAME?</v>
      </c>
    </row>
    <row r="1669" spans="1:13" x14ac:dyDescent="0.2">
      <c r="A1669">
        <v>1731</v>
      </c>
      <c r="B1669" t="s">
        <v>49548</v>
      </c>
      <c r="C1669" t="s">
        <v>47037</v>
      </c>
      <c r="D1669" t="s">
        <v>47467</v>
      </c>
      <c r="E1669">
        <v>350</v>
      </c>
      <c r="F1669">
        <v>7</v>
      </c>
      <c r="G1669">
        <v>7</v>
      </c>
      <c r="H1669">
        <v>1</v>
      </c>
      <c r="I1669">
        <v>0</v>
      </c>
      <c r="M1669" t="s">
        <v>47290</v>
      </c>
    </row>
    <row r="1670" spans="1:13" x14ac:dyDescent="0.2">
      <c r="A1670">
        <v>1732</v>
      </c>
      <c r="B1670" t="s">
        <v>49548</v>
      </c>
      <c r="C1670" t="s">
        <v>47037</v>
      </c>
      <c r="D1670" t="s">
        <v>47721</v>
      </c>
      <c r="E1670">
        <v>276</v>
      </c>
      <c r="F1670">
        <v>7</v>
      </c>
      <c r="G1670">
        <v>7</v>
      </c>
      <c r="H1670">
        <v>1</v>
      </c>
      <c r="I1670">
        <v>0</v>
      </c>
      <c r="M1670" t="s">
        <v>47579</v>
      </c>
    </row>
    <row r="1671" spans="1:13" x14ac:dyDescent="0.2">
      <c r="A1671">
        <v>1733</v>
      </c>
      <c r="B1671" t="s">
        <v>49548</v>
      </c>
      <c r="C1671" t="s">
        <v>47037</v>
      </c>
      <c r="D1671" t="s">
        <v>47466</v>
      </c>
      <c r="E1671">
        <v>89</v>
      </c>
      <c r="F1671">
        <v>7</v>
      </c>
      <c r="G1671">
        <v>7</v>
      </c>
      <c r="H1671">
        <v>1</v>
      </c>
      <c r="I1671">
        <v>0</v>
      </c>
      <c r="M1671" t="s">
        <v>47289</v>
      </c>
    </row>
    <row r="1672" spans="1:13" x14ac:dyDescent="0.2">
      <c r="A1672">
        <v>1734</v>
      </c>
      <c r="B1672" t="s">
        <v>49548</v>
      </c>
      <c r="C1672" t="s">
        <v>47037</v>
      </c>
      <c r="D1672" t="s">
        <v>47833</v>
      </c>
      <c r="E1672">
        <v>92</v>
      </c>
      <c r="F1672">
        <v>7</v>
      </c>
      <c r="G1672">
        <v>7</v>
      </c>
      <c r="H1672">
        <v>1</v>
      </c>
      <c r="I1672">
        <v>0</v>
      </c>
      <c r="M1672" t="s">
        <v>47293</v>
      </c>
    </row>
    <row r="1673" spans="1:13" x14ac:dyDescent="0.2">
      <c r="A1673">
        <v>1735</v>
      </c>
      <c r="B1673" t="s">
        <v>49548</v>
      </c>
      <c r="C1673" t="s">
        <v>47037</v>
      </c>
      <c r="D1673" t="s">
        <v>47039</v>
      </c>
      <c r="E1673">
        <v>324</v>
      </c>
      <c r="F1673">
        <v>7</v>
      </c>
      <c r="G1673">
        <v>7</v>
      </c>
      <c r="H1673">
        <v>1</v>
      </c>
      <c r="I1673">
        <v>0</v>
      </c>
      <c r="J1673" t="s">
        <v>49549</v>
      </c>
      <c r="L1673" t="s">
        <v>49550</v>
      </c>
      <c r="M1673" t="s">
        <v>47292</v>
      </c>
    </row>
    <row r="1674" spans="1:13" x14ac:dyDescent="0.2">
      <c r="A1674">
        <v>1736</v>
      </c>
      <c r="B1674" t="s">
        <v>49551</v>
      </c>
      <c r="C1674" t="s">
        <v>47037</v>
      </c>
      <c r="D1674" t="s">
        <v>47468</v>
      </c>
      <c r="E1674">
        <v>482</v>
      </c>
      <c r="F1674">
        <v>6</v>
      </c>
      <c r="G1674">
        <v>7</v>
      </c>
      <c r="H1674">
        <v>2</v>
      </c>
      <c r="I1674">
        <v>0</v>
      </c>
      <c r="J1674" t="s">
        <v>49552</v>
      </c>
      <c r="K1674" s="146" t="s">
        <v>47038</v>
      </c>
      <c r="L1674" t="s">
        <v>49553</v>
      </c>
      <c r="M1674" t="s">
        <v>49554</v>
      </c>
    </row>
    <row r="1675" spans="1:13" x14ac:dyDescent="0.2">
      <c r="A1675">
        <v>1737</v>
      </c>
      <c r="B1675" t="s">
        <v>49551</v>
      </c>
      <c r="C1675" t="s">
        <v>47037</v>
      </c>
      <c r="D1675" t="s">
        <v>47720</v>
      </c>
      <c r="E1675">
        <v>31</v>
      </c>
      <c r="F1675">
        <v>6</v>
      </c>
      <c r="G1675">
        <v>7</v>
      </c>
      <c r="H1675">
        <v>2</v>
      </c>
      <c r="I1675">
        <v>0</v>
      </c>
      <c r="J1675" t="s">
        <v>49552</v>
      </c>
      <c r="K1675" s="146" t="s">
        <v>47038</v>
      </c>
      <c r="L1675" t="s">
        <v>49553</v>
      </c>
      <c r="M1675" t="s">
        <v>49555</v>
      </c>
    </row>
    <row r="1676" spans="1:13" x14ac:dyDescent="0.2">
      <c r="A1676">
        <v>1738</v>
      </c>
      <c r="B1676" t="s">
        <v>49551</v>
      </c>
      <c r="C1676" t="s">
        <v>47037</v>
      </c>
      <c r="D1676" t="s">
        <v>47467</v>
      </c>
      <c r="E1676">
        <v>520</v>
      </c>
      <c r="F1676">
        <v>6</v>
      </c>
      <c r="G1676">
        <v>7</v>
      </c>
      <c r="H1676">
        <v>2</v>
      </c>
      <c r="I1676">
        <v>0</v>
      </c>
      <c r="J1676" t="s">
        <v>49556</v>
      </c>
      <c r="K1676" s="146" t="s">
        <v>47038</v>
      </c>
      <c r="L1676" t="s">
        <v>49553</v>
      </c>
      <c r="M1676" t="s">
        <v>49557</v>
      </c>
    </row>
    <row r="1677" spans="1:13" x14ac:dyDescent="0.2">
      <c r="A1677">
        <v>1739</v>
      </c>
      <c r="B1677" t="s">
        <v>49551</v>
      </c>
      <c r="C1677" t="s">
        <v>47037</v>
      </c>
      <c r="D1677" t="s">
        <v>47467</v>
      </c>
      <c r="E1677">
        <v>540</v>
      </c>
      <c r="F1677">
        <v>6</v>
      </c>
      <c r="G1677">
        <v>7</v>
      </c>
      <c r="H1677">
        <v>2</v>
      </c>
      <c r="I1677">
        <v>0</v>
      </c>
      <c r="J1677" t="s">
        <v>49556</v>
      </c>
      <c r="K1677" s="146" t="s">
        <v>47038</v>
      </c>
      <c r="L1677" t="s">
        <v>49553</v>
      </c>
      <c r="M1677" t="s">
        <v>49558</v>
      </c>
    </row>
    <row r="1678" spans="1:13" x14ac:dyDescent="0.2">
      <c r="A1678">
        <v>1740</v>
      </c>
      <c r="B1678" t="s">
        <v>49551</v>
      </c>
      <c r="C1678" t="s">
        <v>47037</v>
      </c>
      <c r="D1678" t="s">
        <v>47466</v>
      </c>
      <c r="E1678">
        <v>165</v>
      </c>
      <c r="F1678">
        <v>6</v>
      </c>
      <c r="G1678">
        <v>7</v>
      </c>
      <c r="H1678">
        <v>2</v>
      </c>
      <c r="I1678">
        <v>0</v>
      </c>
      <c r="J1678" t="s">
        <v>49559</v>
      </c>
      <c r="K1678" s="146" t="s">
        <v>47038</v>
      </c>
      <c r="L1678" t="s">
        <v>49553</v>
      </c>
      <c r="M1678" t="s">
        <v>49560</v>
      </c>
    </row>
    <row r="1679" spans="1:13" x14ac:dyDescent="0.2">
      <c r="A1679">
        <v>1741</v>
      </c>
      <c r="B1679" t="s">
        <v>49551</v>
      </c>
      <c r="C1679" t="s">
        <v>47037</v>
      </c>
      <c r="D1679" t="s">
        <v>47833</v>
      </c>
      <c r="E1679">
        <v>113</v>
      </c>
      <c r="F1679">
        <v>6</v>
      </c>
      <c r="G1679">
        <v>7</v>
      </c>
      <c r="H1679">
        <v>2</v>
      </c>
      <c r="I1679">
        <v>0</v>
      </c>
      <c r="J1679" t="s">
        <v>49552</v>
      </c>
      <c r="K1679" s="146" t="s">
        <v>47038</v>
      </c>
      <c r="L1679" t="s">
        <v>49553</v>
      </c>
      <c r="M1679" t="s">
        <v>49561</v>
      </c>
    </row>
    <row r="1680" spans="1:13" x14ac:dyDescent="0.2">
      <c r="A1680">
        <v>1742</v>
      </c>
      <c r="B1680" t="s">
        <v>49551</v>
      </c>
      <c r="C1680" t="s">
        <v>47037</v>
      </c>
      <c r="D1680" t="s">
        <v>47039</v>
      </c>
      <c r="E1680">
        <v>420</v>
      </c>
      <c r="F1680">
        <v>6</v>
      </c>
      <c r="G1680">
        <v>7</v>
      </c>
      <c r="H1680">
        <v>2</v>
      </c>
      <c r="I1680">
        <v>0</v>
      </c>
      <c r="J1680" t="s">
        <v>49552</v>
      </c>
      <c r="K1680" s="146" t="s">
        <v>47038</v>
      </c>
      <c r="L1680" t="s">
        <v>49553</v>
      </c>
      <c r="M1680" t="s">
        <v>49562</v>
      </c>
    </row>
    <row r="1681" spans="1:13" x14ac:dyDescent="0.2">
      <c r="A1681">
        <v>1743</v>
      </c>
      <c r="B1681" t="s">
        <v>49563</v>
      </c>
      <c r="C1681" t="s">
        <v>47037</v>
      </c>
      <c r="D1681" t="s">
        <v>47468</v>
      </c>
      <c r="E1681">
        <v>91</v>
      </c>
      <c r="F1681">
        <v>7</v>
      </c>
      <c r="G1681">
        <v>7</v>
      </c>
      <c r="H1681">
        <v>1</v>
      </c>
      <c r="I1681">
        <v>0</v>
      </c>
      <c r="J1681" t="s">
        <v>49564</v>
      </c>
      <c r="K1681" s="146" t="s">
        <v>47063</v>
      </c>
      <c r="L1681" t="s">
        <v>49565</v>
      </c>
      <c r="M1681" t="s">
        <v>49566</v>
      </c>
    </row>
    <row r="1682" spans="1:13" x14ac:dyDescent="0.2">
      <c r="A1682">
        <v>1744</v>
      </c>
      <c r="B1682" t="s">
        <v>49563</v>
      </c>
      <c r="C1682" t="s">
        <v>47037</v>
      </c>
      <c r="D1682" t="s">
        <v>47720</v>
      </c>
      <c r="E1682">
        <v>777</v>
      </c>
      <c r="F1682">
        <v>7</v>
      </c>
      <c r="G1682">
        <v>7</v>
      </c>
      <c r="H1682">
        <v>1</v>
      </c>
      <c r="I1682">
        <v>0</v>
      </c>
      <c r="J1682" t="s">
        <v>49564</v>
      </c>
      <c r="K1682" s="146" t="s">
        <v>47063</v>
      </c>
      <c r="L1682" t="s">
        <v>49565</v>
      </c>
      <c r="M1682" t="s">
        <v>49567</v>
      </c>
    </row>
    <row r="1683" spans="1:13" x14ac:dyDescent="0.2">
      <c r="A1683">
        <v>1745</v>
      </c>
      <c r="B1683" t="s">
        <v>49563</v>
      </c>
      <c r="C1683" t="s">
        <v>47037</v>
      </c>
      <c r="D1683" t="s">
        <v>47467</v>
      </c>
      <c r="E1683">
        <v>18</v>
      </c>
      <c r="F1683">
        <v>7</v>
      </c>
      <c r="G1683">
        <v>7</v>
      </c>
      <c r="H1683">
        <v>1</v>
      </c>
      <c r="I1683">
        <v>0</v>
      </c>
      <c r="J1683" t="s">
        <v>49564</v>
      </c>
      <c r="K1683" s="146" t="s">
        <v>47063</v>
      </c>
      <c r="L1683" t="s">
        <v>49565</v>
      </c>
      <c r="M1683" t="s">
        <v>49568</v>
      </c>
    </row>
    <row r="1684" spans="1:13" x14ac:dyDescent="0.2">
      <c r="A1684">
        <v>1746</v>
      </c>
      <c r="B1684" t="s">
        <v>49563</v>
      </c>
      <c r="C1684" t="s">
        <v>47037</v>
      </c>
      <c r="D1684" t="s">
        <v>47465</v>
      </c>
      <c r="E1684">
        <v>481</v>
      </c>
      <c r="F1684">
        <v>7</v>
      </c>
      <c r="G1684">
        <v>7</v>
      </c>
      <c r="H1684">
        <v>1</v>
      </c>
      <c r="I1684">
        <v>0</v>
      </c>
      <c r="J1684" t="s">
        <v>49564</v>
      </c>
      <c r="K1684" s="146" t="s">
        <v>47063</v>
      </c>
      <c r="L1684" t="s">
        <v>49565</v>
      </c>
      <c r="M1684" t="s">
        <v>49569</v>
      </c>
    </row>
    <row r="1685" spans="1:13" x14ac:dyDescent="0.2">
      <c r="A1685">
        <v>1747</v>
      </c>
      <c r="B1685" t="s">
        <v>49563</v>
      </c>
      <c r="C1685" t="s">
        <v>47037</v>
      </c>
      <c r="D1685" t="s">
        <v>47466</v>
      </c>
      <c r="E1685">
        <v>531</v>
      </c>
      <c r="F1685">
        <v>7</v>
      </c>
      <c r="G1685">
        <v>7</v>
      </c>
      <c r="H1685">
        <v>1</v>
      </c>
      <c r="I1685">
        <v>0</v>
      </c>
      <c r="J1685" t="s">
        <v>49564</v>
      </c>
      <c r="K1685" s="146" t="s">
        <v>47063</v>
      </c>
      <c r="L1685" t="s">
        <v>49565</v>
      </c>
      <c r="M1685" t="e">
        <f>-----MTQ--PHAKIIALVGLAGSGKSSAVEYLTEKGFPKIYFGGVIYKAMDEAGIEKTWD--NQQQFREEIRRREGKDFVIKRVIKNIHDLINAGQNKIVLDGLYTWSEYKFLKHEFPGQVVVIAIVTPKYLRYQRMAKRIERPMQPHEVDQRDWSEIENLEKGGPIAIADYFIINDGSLEQLHQKIDAATHDAHFCKSPEQC</f>
        <v>#NAME?</v>
      </c>
    </row>
    <row r="1686" spans="1:13" x14ac:dyDescent="0.2">
      <c r="A1686">
        <v>1748</v>
      </c>
      <c r="B1686" t="s">
        <v>49563</v>
      </c>
      <c r="C1686" t="s">
        <v>47037</v>
      </c>
      <c r="D1686" t="s">
        <v>47833</v>
      </c>
      <c r="E1686">
        <v>474</v>
      </c>
      <c r="F1686">
        <v>7</v>
      </c>
      <c r="G1686">
        <v>7</v>
      </c>
      <c r="H1686">
        <v>1</v>
      </c>
      <c r="I1686">
        <v>0</v>
      </c>
      <c r="J1686" t="s">
        <v>49564</v>
      </c>
      <c r="K1686" s="146" t="s">
        <v>47063</v>
      </c>
      <c r="L1686" t="s">
        <v>49565</v>
      </c>
      <c r="M1686" t="e">
        <f>-----MIQ--PHAKIIALVGLAGSGKSSAVEYLTKKGFPKIYFGGVIYKAMEEAGIEPTWD--NQQKFREEIRQREGKDFVIKRVIKNIHDLINAGQNKIVLDGLYTWSEYKILKHEFPGQVVVIAIVTPKHLRYQRMVKRPERPMQPREVDQRDWSEIENLEKGGPIAIADYFIINDSDLIQLHQKIDAVTRDAHFCKSPEQC</f>
        <v>#NAME?</v>
      </c>
    </row>
    <row r="1687" spans="1:13" x14ac:dyDescent="0.2">
      <c r="A1687">
        <v>1749</v>
      </c>
      <c r="B1687" t="s">
        <v>49563</v>
      </c>
      <c r="C1687" t="s">
        <v>47037</v>
      </c>
      <c r="D1687" t="s">
        <v>47039</v>
      </c>
      <c r="E1687">
        <v>51</v>
      </c>
      <c r="F1687">
        <v>7</v>
      </c>
      <c r="G1687">
        <v>7</v>
      </c>
      <c r="H1687">
        <v>1</v>
      </c>
      <c r="I1687">
        <v>0</v>
      </c>
      <c r="J1687" t="s">
        <v>49564</v>
      </c>
      <c r="K1687" s="146" t="s">
        <v>47063</v>
      </c>
      <c r="L1687" t="s">
        <v>49565</v>
      </c>
      <c r="M1687" t="e">
        <f>-----MTQ--PHARIIALVGLAGSGKSSAVEYLTEKGFPKIYFGGVIYKAMDEAGIEKTWD--NQQKFREEIRQREGKDFVIKRVIKNVRDLINAGQNKIVLDGLYTWSEYKIIKHEFPGQVVVIAIVTPKHLRYQRMVKRPERPMQPHEVDQRDWSEIENLEKGGPIAIADYFVINDGNLDQLHQKIDAVTHDAHFCKSPEQC</f>
        <v>#NAME?</v>
      </c>
    </row>
    <row r="1688" spans="1:13" x14ac:dyDescent="0.2">
      <c r="A1688">
        <v>1751</v>
      </c>
      <c r="B1688" t="s">
        <v>49570</v>
      </c>
      <c r="C1688" t="s">
        <v>47037</v>
      </c>
      <c r="D1688" t="s">
        <v>47720</v>
      </c>
      <c r="E1688">
        <v>514</v>
      </c>
      <c r="F1688">
        <v>6</v>
      </c>
      <c r="G1688">
        <v>7</v>
      </c>
      <c r="H1688">
        <v>2</v>
      </c>
      <c r="I1688">
        <v>0</v>
      </c>
      <c r="J1688" t="s">
        <v>49571</v>
      </c>
      <c r="K1688" s="146" t="s">
        <v>47038</v>
      </c>
      <c r="L1688" t="s">
        <v>1382</v>
      </c>
      <c r="M1688" t="s">
        <v>47526</v>
      </c>
    </row>
    <row r="1689" spans="1:13" x14ac:dyDescent="0.2">
      <c r="A1689">
        <v>1753</v>
      </c>
      <c r="B1689" t="s">
        <v>49570</v>
      </c>
      <c r="C1689" t="s">
        <v>47037</v>
      </c>
      <c r="D1689" t="s">
        <v>47467</v>
      </c>
      <c r="E1689">
        <v>923</v>
      </c>
      <c r="F1689">
        <v>6</v>
      </c>
      <c r="G1689">
        <v>7</v>
      </c>
      <c r="H1689">
        <v>2</v>
      </c>
      <c r="I1689">
        <v>0</v>
      </c>
      <c r="J1689" t="s">
        <v>49572</v>
      </c>
      <c r="K1689" s="146" t="s">
        <v>47038</v>
      </c>
      <c r="L1689" t="s">
        <v>1382</v>
      </c>
      <c r="M1689" t="s">
        <v>47527</v>
      </c>
    </row>
    <row r="1690" spans="1:13" x14ac:dyDescent="0.2">
      <c r="A1690">
        <v>1754</v>
      </c>
      <c r="B1690" t="s">
        <v>49570</v>
      </c>
      <c r="C1690" t="s">
        <v>47037</v>
      </c>
      <c r="D1690" t="s">
        <v>47721</v>
      </c>
      <c r="E1690">
        <v>180</v>
      </c>
      <c r="F1690">
        <v>6</v>
      </c>
      <c r="G1690">
        <v>7</v>
      </c>
      <c r="H1690">
        <v>2</v>
      </c>
      <c r="I1690">
        <v>0</v>
      </c>
      <c r="J1690" t="s">
        <v>49571</v>
      </c>
      <c r="K1690" s="146" t="s">
        <v>47038</v>
      </c>
      <c r="L1690" t="s">
        <v>1382</v>
      </c>
      <c r="M1690" t="e">
        <f>---------------MEEPKVTVYSTNWCAFCHTEKEWLASLGVQFVSKNIEDDLQAKDEMLEKVGGTWSGVPVTDINGNIVIGFNRPELEKLLTENNLIPTNTN</f>
        <v>#NAME?</v>
      </c>
    </row>
    <row r="1691" spans="1:13" x14ac:dyDescent="0.2">
      <c r="A1691">
        <v>1750</v>
      </c>
      <c r="B1691" t="s">
        <v>49570</v>
      </c>
      <c r="C1691" t="s">
        <v>47037</v>
      </c>
      <c r="D1691" t="s">
        <v>47468</v>
      </c>
      <c r="E1691">
        <v>550</v>
      </c>
      <c r="F1691">
        <v>6</v>
      </c>
      <c r="G1691">
        <v>7</v>
      </c>
      <c r="H1691">
        <v>2</v>
      </c>
      <c r="I1691">
        <v>0</v>
      </c>
      <c r="M1691" t="s">
        <v>47524</v>
      </c>
    </row>
    <row r="1692" spans="1:13" x14ac:dyDescent="0.2">
      <c r="A1692">
        <v>1752</v>
      </c>
      <c r="B1692" t="s">
        <v>49570</v>
      </c>
      <c r="C1692" t="s">
        <v>47037</v>
      </c>
      <c r="D1692" t="s">
        <v>47720</v>
      </c>
      <c r="E1692">
        <v>851</v>
      </c>
      <c r="F1692">
        <v>6</v>
      </c>
      <c r="G1692">
        <v>7</v>
      </c>
      <c r="H1692">
        <v>2</v>
      </c>
      <c r="I1692">
        <v>0</v>
      </c>
      <c r="M1692" t="s">
        <v>47523</v>
      </c>
    </row>
    <row r="1693" spans="1:13" x14ac:dyDescent="0.2">
      <c r="A1693">
        <v>1755</v>
      </c>
      <c r="B1693" t="s">
        <v>49570</v>
      </c>
      <c r="C1693" t="s">
        <v>47037</v>
      </c>
      <c r="D1693" t="s">
        <v>47466</v>
      </c>
      <c r="E1693">
        <v>252</v>
      </c>
      <c r="F1693">
        <v>6</v>
      </c>
      <c r="G1693">
        <v>7</v>
      </c>
      <c r="H1693">
        <v>2</v>
      </c>
      <c r="I1693">
        <v>0</v>
      </c>
      <c r="M1693" t="s">
        <v>47525</v>
      </c>
    </row>
    <row r="1694" spans="1:13" x14ac:dyDescent="0.2">
      <c r="A1694">
        <v>1756</v>
      </c>
      <c r="B1694" t="s">
        <v>49570</v>
      </c>
      <c r="C1694" t="s">
        <v>47037</v>
      </c>
      <c r="D1694" t="s">
        <v>47039</v>
      </c>
      <c r="E1694">
        <v>264</v>
      </c>
      <c r="F1694">
        <v>6</v>
      </c>
      <c r="G1694">
        <v>7</v>
      </c>
      <c r="H1694">
        <v>2</v>
      </c>
      <c r="I1694">
        <v>0</v>
      </c>
      <c r="J1694" t="s">
        <v>49573</v>
      </c>
      <c r="L1694" t="s">
        <v>1382</v>
      </c>
      <c r="M1694" t="s">
        <v>47522</v>
      </c>
    </row>
    <row r="1695" spans="1:13" x14ac:dyDescent="0.2">
      <c r="A1695">
        <v>1757</v>
      </c>
      <c r="B1695" t="s">
        <v>49574</v>
      </c>
      <c r="C1695" t="s">
        <v>47037</v>
      </c>
      <c r="D1695" t="s">
        <v>47468</v>
      </c>
      <c r="E1695">
        <v>458</v>
      </c>
      <c r="F1695">
        <v>7</v>
      </c>
      <c r="G1695">
        <v>7</v>
      </c>
      <c r="H1695">
        <v>1</v>
      </c>
      <c r="I1695">
        <v>0</v>
      </c>
      <c r="J1695" t="s">
        <v>49575</v>
      </c>
      <c r="K1695" s="146" t="s">
        <v>47040</v>
      </c>
      <c r="L1695" t="s">
        <v>49576</v>
      </c>
      <c r="M1695" t="s">
        <v>49577</v>
      </c>
    </row>
    <row r="1696" spans="1:13" x14ac:dyDescent="0.2">
      <c r="A1696">
        <v>1758</v>
      </c>
      <c r="B1696" t="s">
        <v>49574</v>
      </c>
      <c r="C1696" t="s">
        <v>47037</v>
      </c>
      <c r="D1696" t="s">
        <v>47720</v>
      </c>
      <c r="E1696">
        <v>47</v>
      </c>
      <c r="F1696">
        <v>7</v>
      </c>
      <c r="G1696">
        <v>7</v>
      </c>
      <c r="H1696">
        <v>1</v>
      </c>
      <c r="I1696">
        <v>0</v>
      </c>
      <c r="J1696" t="s">
        <v>49578</v>
      </c>
      <c r="K1696" s="146" t="s">
        <v>47040</v>
      </c>
      <c r="L1696" t="s">
        <v>49576</v>
      </c>
      <c r="M1696" t="s">
        <v>49579</v>
      </c>
    </row>
    <row r="1697" spans="1:13" x14ac:dyDescent="0.2">
      <c r="A1697">
        <v>1759</v>
      </c>
      <c r="B1697" t="s">
        <v>49574</v>
      </c>
      <c r="C1697" t="s">
        <v>47037</v>
      </c>
      <c r="D1697" t="s">
        <v>47467</v>
      </c>
      <c r="E1697">
        <v>851</v>
      </c>
      <c r="F1697">
        <v>7</v>
      </c>
      <c r="G1697">
        <v>7</v>
      </c>
      <c r="H1697">
        <v>1</v>
      </c>
      <c r="I1697">
        <v>0</v>
      </c>
      <c r="J1697" t="s">
        <v>49580</v>
      </c>
      <c r="K1697" s="146" t="s">
        <v>47040</v>
      </c>
      <c r="L1697" t="s">
        <v>49576</v>
      </c>
      <c r="M1697" t="s">
        <v>49581</v>
      </c>
    </row>
    <row r="1698" spans="1:13" x14ac:dyDescent="0.2">
      <c r="A1698">
        <v>1760</v>
      </c>
      <c r="B1698" t="s">
        <v>49574</v>
      </c>
      <c r="C1698" t="s">
        <v>47037</v>
      </c>
      <c r="D1698" t="s">
        <v>47721</v>
      </c>
      <c r="E1698">
        <v>433</v>
      </c>
      <c r="F1698">
        <v>7</v>
      </c>
      <c r="G1698">
        <v>7</v>
      </c>
      <c r="H1698">
        <v>1</v>
      </c>
      <c r="I1698">
        <v>0</v>
      </c>
      <c r="J1698" t="s">
        <v>49575</v>
      </c>
      <c r="K1698" s="146" t="s">
        <v>47040</v>
      </c>
      <c r="L1698" t="s">
        <v>49576</v>
      </c>
      <c r="M1698" t="s">
        <v>49582</v>
      </c>
    </row>
    <row r="1699" spans="1:13" x14ac:dyDescent="0.2">
      <c r="A1699">
        <v>1761</v>
      </c>
      <c r="B1699" t="s">
        <v>49574</v>
      </c>
      <c r="C1699" t="s">
        <v>47037</v>
      </c>
      <c r="D1699" t="s">
        <v>47465</v>
      </c>
      <c r="E1699">
        <v>540</v>
      </c>
      <c r="F1699">
        <v>7</v>
      </c>
      <c r="G1699">
        <v>7</v>
      </c>
      <c r="H1699">
        <v>1</v>
      </c>
      <c r="I1699">
        <v>0</v>
      </c>
      <c r="J1699" t="s">
        <v>49575</v>
      </c>
      <c r="K1699" s="146" t="s">
        <v>47040</v>
      </c>
      <c r="L1699" t="s">
        <v>49576</v>
      </c>
      <c r="M1699" t="s">
        <v>49583</v>
      </c>
    </row>
    <row r="1700" spans="1:13" x14ac:dyDescent="0.2">
      <c r="A1700">
        <v>1762</v>
      </c>
      <c r="B1700" t="s">
        <v>49574</v>
      </c>
      <c r="C1700" t="s">
        <v>47037</v>
      </c>
      <c r="D1700" t="s">
        <v>47466</v>
      </c>
      <c r="E1700">
        <v>147</v>
      </c>
      <c r="F1700">
        <v>7</v>
      </c>
      <c r="G1700">
        <v>7</v>
      </c>
      <c r="H1700">
        <v>1</v>
      </c>
      <c r="I1700">
        <v>0</v>
      </c>
      <c r="J1700" t="s">
        <v>49578</v>
      </c>
      <c r="K1700" s="146" t="s">
        <v>47040</v>
      </c>
      <c r="L1700" t="s">
        <v>49576</v>
      </c>
      <c r="M1700" t="s">
        <v>49584</v>
      </c>
    </row>
    <row r="1701" spans="1:13" x14ac:dyDescent="0.2">
      <c r="A1701">
        <v>1763</v>
      </c>
      <c r="B1701" t="s">
        <v>49574</v>
      </c>
      <c r="C1701" t="s">
        <v>47037</v>
      </c>
      <c r="D1701" t="s">
        <v>47039</v>
      </c>
      <c r="E1701">
        <v>439</v>
      </c>
      <c r="F1701">
        <v>7</v>
      </c>
      <c r="G1701">
        <v>7</v>
      </c>
      <c r="H1701">
        <v>1</v>
      </c>
      <c r="I1701">
        <v>0</v>
      </c>
      <c r="J1701" t="s">
        <v>49578</v>
      </c>
      <c r="K1701" s="146" t="s">
        <v>47040</v>
      </c>
      <c r="L1701" t="s">
        <v>49576</v>
      </c>
      <c r="M1701" t="s">
        <v>49585</v>
      </c>
    </row>
    <row r="1702" spans="1:13" x14ac:dyDescent="0.2">
      <c r="A1702">
        <v>1764</v>
      </c>
      <c r="B1702" t="s">
        <v>49586</v>
      </c>
      <c r="C1702" t="s">
        <v>47037</v>
      </c>
      <c r="D1702" t="s">
        <v>47720</v>
      </c>
      <c r="E1702">
        <v>268</v>
      </c>
      <c r="F1702">
        <v>7</v>
      </c>
      <c r="G1702">
        <v>7</v>
      </c>
      <c r="H1702">
        <v>1</v>
      </c>
      <c r="I1702">
        <v>0</v>
      </c>
      <c r="J1702" t="s">
        <v>49587</v>
      </c>
      <c r="K1702" s="146" t="s">
        <v>47048</v>
      </c>
      <c r="L1702" t="s">
        <v>49588</v>
      </c>
      <c r="M1702" t="s">
        <v>49589</v>
      </c>
    </row>
    <row r="1703" spans="1:13" x14ac:dyDescent="0.2">
      <c r="A1703">
        <v>1765</v>
      </c>
      <c r="B1703" t="s">
        <v>49586</v>
      </c>
      <c r="C1703" t="s">
        <v>47037</v>
      </c>
      <c r="D1703" t="s">
        <v>47467</v>
      </c>
      <c r="E1703">
        <v>894</v>
      </c>
      <c r="F1703">
        <v>7</v>
      </c>
      <c r="G1703">
        <v>7</v>
      </c>
      <c r="H1703">
        <v>1</v>
      </c>
      <c r="I1703">
        <v>0</v>
      </c>
      <c r="J1703" t="s">
        <v>49587</v>
      </c>
      <c r="K1703" s="146" t="s">
        <v>47048</v>
      </c>
      <c r="L1703" t="s">
        <v>49588</v>
      </c>
      <c r="M1703" t="e">
        <f>-VEKIKKVKK--KLRSP-----SAFTVLFVVIALMAALTWVIPSGQYKLDKDGN------RESGTYSKVDKQKIVDLDDSGEPKKDDDGNTVTHDGRQGLWDAFIAPIKGM------SEKLDVIVFVLILGGFLGVTMKTGALDATLGALLRKMKGKEKWLIPILMVFFSIGGTTYGMQEETVAFYALVVPIMMAAGYNAMTAVMVIVLGAGSGVLGSTLNPFSTGIAAKSAGVELDKVLGVQAIIWLLCLAAAIVFTMRYAAKVKKGNYKDDVR--YKPATTALD--MTNVPKFTRSRIAVMIVFALTFVCMTISLMPWEK-WGVTLFKDLYTAASDVPVVGALFGIGHSLPFGDWYFNEISALFLISTIVIATIYY--RQFKKEEVFVVDAFLKGSADLLSVALIIAVAAGVGVVMQSGGIQDTIISWGENSLKHVGQGFVGVLAYIFFLPMSFIIPSSSGLAAATMPVIAPVAELVGVGKEVVVAAFATASGVLNMMAPTIASLMGGLALAGVSYRTWLKRTLPIMIIFAAISLVVIALFGMIH</f>
        <v>#NAME?</v>
      </c>
    </row>
    <row r="1704" spans="1:13" x14ac:dyDescent="0.2">
      <c r="A1704">
        <v>1766</v>
      </c>
      <c r="B1704" t="s">
        <v>49586</v>
      </c>
      <c r="C1704" t="s">
        <v>47037</v>
      </c>
      <c r="D1704" t="s">
        <v>47721</v>
      </c>
      <c r="E1704">
        <v>289</v>
      </c>
      <c r="F1704">
        <v>7</v>
      </c>
      <c r="G1704">
        <v>7</v>
      </c>
      <c r="H1704">
        <v>1</v>
      </c>
      <c r="I1704">
        <v>0</v>
      </c>
      <c r="J1704" t="s">
        <v>49587</v>
      </c>
      <c r="K1704" s="146" t="s">
        <v>47048</v>
      </c>
      <c r="L1704" t="s">
        <v>49588</v>
      </c>
      <c r="M1704" t="s">
        <v>49590</v>
      </c>
    </row>
    <row r="1705" spans="1:13" x14ac:dyDescent="0.2">
      <c r="A1705">
        <v>1767</v>
      </c>
      <c r="B1705" t="s">
        <v>49586</v>
      </c>
      <c r="C1705" t="s">
        <v>47037</v>
      </c>
      <c r="D1705" t="s">
        <v>47465</v>
      </c>
      <c r="E1705">
        <v>348</v>
      </c>
      <c r="F1705">
        <v>7</v>
      </c>
      <c r="G1705">
        <v>7</v>
      </c>
      <c r="H1705">
        <v>1</v>
      </c>
      <c r="I1705">
        <v>0</v>
      </c>
      <c r="J1705" t="s">
        <v>49587</v>
      </c>
      <c r="K1705" s="146" t="s">
        <v>47048</v>
      </c>
      <c r="L1705" t="s">
        <v>49588</v>
      </c>
      <c r="M1705" t="s">
        <v>49591</v>
      </c>
    </row>
    <row r="1706" spans="1:13" x14ac:dyDescent="0.2">
      <c r="A1706">
        <v>1768</v>
      </c>
      <c r="B1706" t="s">
        <v>49586</v>
      </c>
      <c r="C1706" t="s">
        <v>47037</v>
      </c>
      <c r="D1706" t="s">
        <v>47466</v>
      </c>
      <c r="E1706">
        <v>492</v>
      </c>
      <c r="F1706">
        <v>7</v>
      </c>
      <c r="G1706">
        <v>7</v>
      </c>
      <c r="H1706">
        <v>1</v>
      </c>
      <c r="I1706">
        <v>0</v>
      </c>
      <c r="J1706" t="s">
        <v>49587</v>
      </c>
      <c r="K1706" s="146" t="s">
        <v>47048</v>
      </c>
      <c r="L1706" t="s">
        <v>49588</v>
      </c>
      <c r="M1706" t="s">
        <v>49592</v>
      </c>
    </row>
    <row r="1707" spans="1:13" x14ac:dyDescent="0.2">
      <c r="A1707">
        <v>1769</v>
      </c>
      <c r="B1707" t="s">
        <v>49586</v>
      </c>
      <c r="C1707" t="s">
        <v>47037</v>
      </c>
      <c r="D1707" t="s">
        <v>47833</v>
      </c>
      <c r="E1707">
        <v>10</v>
      </c>
      <c r="F1707">
        <v>7</v>
      </c>
      <c r="G1707">
        <v>7</v>
      </c>
      <c r="H1707">
        <v>1</v>
      </c>
      <c r="I1707">
        <v>0</v>
      </c>
      <c r="J1707" t="s">
        <v>49587</v>
      </c>
      <c r="K1707" s="146" t="s">
        <v>47048</v>
      </c>
      <c r="L1707" t="s">
        <v>49588</v>
      </c>
      <c r="M1707" t="s">
        <v>49593</v>
      </c>
    </row>
    <row r="1708" spans="1:13" x14ac:dyDescent="0.2">
      <c r="A1708">
        <v>1770</v>
      </c>
      <c r="B1708" t="s">
        <v>49586</v>
      </c>
      <c r="C1708" t="s">
        <v>47037</v>
      </c>
      <c r="D1708" t="s">
        <v>47039</v>
      </c>
      <c r="E1708">
        <v>627</v>
      </c>
      <c r="F1708">
        <v>7</v>
      </c>
      <c r="G1708">
        <v>7</v>
      </c>
      <c r="H1708">
        <v>1</v>
      </c>
      <c r="I1708">
        <v>0</v>
      </c>
      <c r="J1708" t="s">
        <v>49587</v>
      </c>
      <c r="K1708" s="146" t="s">
        <v>47048</v>
      </c>
      <c r="L1708" t="s">
        <v>49588</v>
      </c>
      <c r="M1708" t="s">
        <v>49594</v>
      </c>
    </row>
    <row r="1709" spans="1:13" x14ac:dyDescent="0.2">
      <c r="A1709">
        <v>1771</v>
      </c>
      <c r="B1709" t="s">
        <v>49595</v>
      </c>
      <c r="C1709" t="s">
        <v>47037</v>
      </c>
      <c r="D1709" t="s">
        <v>47468</v>
      </c>
      <c r="E1709">
        <v>186</v>
      </c>
      <c r="F1709">
        <v>7</v>
      </c>
      <c r="G1709">
        <v>7</v>
      </c>
      <c r="H1709">
        <v>1</v>
      </c>
      <c r="I1709">
        <v>0</v>
      </c>
      <c r="J1709" t="s">
        <v>49596</v>
      </c>
      <c r="K1709" s="146" t="s">
        <v>47064</v>
      </c>
      <c r="L1709" t="s">
        <v>49597</v>
      </c>
      <c r="M1709" t="s">
        <v>49598</v>
      </c>
    </row>
    <row r="1710" spans="1:13" x14ac:dyDescent="0.2">
      <c r="A1710">
        <v>1772</v>
      </c>
      <c r="B1710" t="s">
        <v>49595</v>
      </c>
      <c r="C1710" t="s">
        <v>47037</v>
      </c>
      <c r="D1710" t="s">
        <v>47720</v>
      </c>
      <c r="E1710">
        <v>350</v>
      </c>
      <c r="F1710">
        <v>7</v>
      </c>
      <c r="G1710">
        <v>7</v>
      </c>
      <c r="H1710">
        <v>1</v>
      </c>
      <c r="I1710">
        <v>0</v>
      </c>
      <c r="J1710" t="s">
        <v>49599</v>
      </c>
      <c r="K1710" s="146" t="s">
        <v>47064</v>
      </c>
      <c r="L1710" t="s">
        <v>49597</v>
      </c>
      <c r="M1710" t="s">
        <v>49600</v>
      </c>
    </row>
    <row r="1711" spans="1:13" x14ac:dyDescent="0.2">
      <c r="A1711">
        <v>1773</v>
      </c>
      <c r="B1711" t="s">
        <v>49595</v>
      </c>
      <c r="C1711" t="s">
        <v>47037</v>
      </c>
      <c r="D1711" t="s">
        <v>47467</v>
      </c>
      <c r="E1711">
        <v>182</v>
      </c>
      <c r="F1711">
        <v>7</v>
      </c>
      <c r="G1711">
        <v>7</v>
      </c>
      <c r="H1711">
        <v>1</v>
      </c>
      <c r="I1711">
        <v>0</v>
      </c>
      <c r="J1711" t="s">
        <v>49601</v>
      </c>
      <c r="K1711" s="146" t="s">
        <v>47064</v>
      </c>
      <c r="L1711" t="s">
        <v>49597</v>
      </c>
      <c r="M1711" t="s">
        <v>49602</v>
      </c>
    </row>
    <row r="1712" spans="1:13" x14ac:dyDescent="0.2">
      <c r="A1712">
        <v>1774</v>
      </c>
      <c r="B1712" t="s">
        <v>49595</v>
      </c>
      <c r="C1712" t="s">
        <v>47037</v>
      </c>
      <c r="D1712" t="s">
        <v>47721</v>
      </c>
      <c r="E1712">
        <v>494</v>
      </c>
      <c r="F1712">
        <v>7</v>
      </c>
      <c r="G1712">
        <v>7</v>
      </c>
      <c r="H1712">
        <v>1</v>
      </c>
      <c r="I1712">
        <v>0</v>
      </c>
      <c r="J1712" t="s">
        <v>49599</v>
      </c>
      <c r="K1712" s="146" t="s">
        <v>47064</v>
      </c>
      <c r="L1712" t="s">
        <v>49597</v>
      </c>
      <c r="M1712" t="e">
        <f>----------------------MQRHPALKDILNIFIFIVAVFLGTFIVNTYLFKTFNVVGPSMENTFYTNDRVIVNRLAVSLAHVQNKEYIPRRGEIIVFRNPQ--------YTPGT---KDEYIVKRVIAFTGEKVKVINGVLFVYNKQYPDGFTPDSEFHS----EPGSPTSKMSDEDGVTIPEGRIFVAGDHRQGKYSLDSRNGLGTIPYYDIVGPVAFRIFPFTSLRSFTHEGTDKWPRLSE</f>
        <v>#NAME?</v>
      </c>
    </row>
    <row r="1713" spans="1:13" x14ac:dyDescent="0.2">
      <c r="A1713">
        <v>1775</v>
      </c>
      <c r="B1713" t="s">
        <v>49595</v>
      </c>
      <c r="C1713" t="s">
        <v>47037</v>
      </c>
      <c r="D1713" t="s">
        <v>47465</v>
      </c>
      <c r="E1713">
        <v>47</v>
      </c>
      <c r="F1713">
        <v>7</v>
      </c>
      <c r="G1713">
        <v>7</v>
      </c>
      <c r="H1713">
        <v>1</v>
      </c>
      <c r="I1713">
        <v>0</v>
      </c>
      <c r="J1713" t="s">
        <v>49601</v>
      </c>
      <c r="K1713" s="146" t="s">
        <v>47064</v>
      </c>
      <c r="L1713" t="s">
        <v>49597</v>
      </c>
      <c r="M1713" t="s">
        <v>49603</v>
      </c>
    </row>
    <row r="1714" spans="1:13" x14ac:dyDescent="0.2">
      <c r="A1714">
        <v>1776</v>
      </c>
      <c r="B1714" t="s">
        <v>49595</v>
      </c>
      <c r="C1714" t="s">
        <v>47037</v>
      </c>
      <c r="D1714" t="s">
        <v>47466</v>
      </c>
      <c r="E1714">
        <v>641</v>
      </c>
      <c r="F1714">
        <v>7</v>
      </c>
      <c r="G1714">
        <v>7</v>
      </c>
      <c r="H1714">
        <v>1</v>
      </c>
      <c r="I1714">
        <v>0</v>
      </c>
      <c r="J1714" t="s">
        <v>49601</v>
      </c>
      <c r="K1714" s="146" t="s">
        <v>47064</v>
      </c>
      <c r="L1714" t="s">
        <v>49597</v>
      </c>
      <c r="M1714" t="s">
        <v>49604</v>
      </c>
    </row>
    <row r="1715" spans="1:13" x14ac:dyDescent="0.2">
      <c r="A1715">
        <v>1777</v>
      </c>
      <c r="B1715" t="s">
        <v>49595</v>
      </c>
      <c r="C1715" t="s">
        <v>47037</v>
      </c>
      <c r="D1715" t="s">
        <v>47039</v>
      </c>
      <c r="E1715">
        <v>153</v>
      </c>
      <c r="F1715">
        <v>7</v>
      </c>
      <c r="G1715">
        <v>7</v>
      </c>
      <c r="H1715">
        <v>1</v>
      </c>
      <c r="I1715">
        <v>0</v>
      </c>
      <c r="J1715" t="s">
        <v>49601</v>
      </c>
      <c r="K1715" s="146" t="s">
        <v>47064</v>
      </c>
      <c r="L1715" t="s">
        <v>49597</v>
      </c>
      <c r="M1715" t="s">
        <v>49605</v>
      </c>
    </row>
    <row r="1716" spans="1:13" x14ac:dyDescent="0.2">
      <c r="A1716">
        <v>1785</v>
      </c>
      <c r="B1716" t="s">
        <v>49606</v>
      </c>
      <c r="C1716" t="s">
        <v>47037</v>
      </c>
      <c r="D1716" t="s">
        <v>47468</v>
      </c>
      <c r="E1716">
        <v>289</v>
      </c>
      <c r="F1716">
        <v>6</v>
      </c>
      <c r="G1716">
        <v>7</v>
      </c>
      <c r="H1716">
        <v>2</v>
      </c>
      <c r="I1716">
        <v>0</v>
      </c>
      <c r="J1716" t="s">
        <v>49607</v>
      </c>
      <c r="K1716" s="146" t="s">
        <v>47050</v>
      </c>
      <c r="L1716" t="s">
        <v>49608</v>
      </c>
      <c r="M1716" t="s">
        <v>47186</v>
      </c>
    </row>
    <row r="1717" spans="1:13" x14ac:dyDescent="0.2">
      <c r="A1717">
        <v>1786</v>
      </c>
      <c r="B1717" t="s">
        <v>49606</v>
      </c>
      <c r="C1717" t="s">
        <v>47037</v>
      </c>
      <c r="D1717" t="s">
        <v>47720</v>
      </c>
      <c r="E1717">
        <v>443</v>
      </c>
      <c r="F1717">
        <v>6</v>
      </c>
      <c r="G1717">
        <v>7</v>
      </c>
      <c r="H1717">
        <v>2</v>
      </c>
      <c r="I1717">
        <v>0</v>
      </c>
      <c r="J1717" t="s">
        <v>49609</v>
      </c>
      <c r="K1717" s="146" t="s">
        <v>47050</v>
      </c>
      <c r="L1717" t="s">
        <v>49608</v>
      </c>
      <c r="M1717" t="s">
        <v>47189</v>
      </c>
    </row>
    <row r="1718" spans="1:13" x14ac:dyDescent="0.2">
      <c r="A1718">
        <v>1787</v>
      </c>
      <c r="B1718" t="s">
        <v>49606</v>
      </c>
      <c r="C1718" t="s">
        <v>47037</v>
      </c>
      <c r="D1718" t="s">
        <v>47467</v>
      </c>
      <c r="E1718">
        <v>789</v>
      </c>
      <c r="F1718">
        <v>6</v>
      </c>
      <c r="G1718">
        <v>7</v>
      </c>
      <c r="H1718">
        <v>2</v>
      </c>
      <c r="I1718">
        <v>0</v>
      </c>
      <c r="J1718" t="s">
        <v>49610</v>
      </c>
      <c r="K1718" s="146" t="s">
        <v>47050</v>
      </c>
      <c r="L1718" t="s">
        <v>49608</v>
      </c>
      <c r="M1718" t="s">
        <v>47184</v>
      </c>
    </row>
    <row r="1719" spans="1:13" x14ac:dyDescent="0.2">
      <c r="A1719">
        <v>1788</v>
      </c>
      <c r="B1719" t="s">
        <v>49606</v>
      </c>
      <c r="C1719" t="s">
        <v>47037</v>
      </c>
      <c r="D1719" t="s">
        <v>47467</v>
      </c>
      <c r="E1719">
        <v>751</v>
      </c>
      <c r="F1719">
        <v>6</v>
      </c>
      <c r="G1719">
        <v>7</v>
      </c>
      <c r="H1719">
        <v>2</v>
      </c>
      <c r="I1719">
        <v>0</v>
      </c>
      <c r="J1719" t="s">
        <v>49610</v>
      </c>
      <c r="K1719" s="146" t="s">
        <v>47050</v>
      </c>
      <c r="L1719" t="s">
        <v>49608</v>
      </c>
      <c r="M1719" t="s">
        <v>47185</v>
      </c>
    </row>
    <row r="1720" spans="1:13" x14ac:dyDescent="0.2">
      <c r="A1720">
        <v>1789</v>
      </c>
      <c r="B1720" t="s">
        <v>49606</v>
      </c>
      <c r="C1720" t="s">
        <v>47037</v>
      </c>
      <c r="D1720" t="s">
        <v>47466</v>
      </c>
      <c r="E1720">
        <v>228</v>
      </c>
      <c r="F1720">
        <v>6</v>
      </c>
      <c r="G1720">
        <v>7</v>
      </c>
      <c r="H1720">
        <v>2</v>
      </c>
      <c r="I1720">
        <v>0</v>
      </c>
      <c r="J1720" t="s">
        <v>49607</v>
      </c>
      <c r="K1720" s="146" t="s">
        <v>47050</v>
      </c>
      <c r="L1720" t="s">
        <v>49608</v>
      </c>
      <c r="M1720" t="s">
        <v>47183</v>
      </c>
    </row>
    <row r="1721" spans="1:13" x14ac:dyDescent="0.2">
      <c r="A1721">
        <v>1790</v>
      </c>
      <c r="B1721" t="s">
        <v>49606</v>
      </c>
      <c r="C1721" t="s">
        <v>47037</v>
      </c>
      <c r="D1721" t="s">
        <v>47833</v>
      </c>
      <c r="E1721">
        <v>238</v>
      </c>
      <c r="F1721">
        <v>6</v>
      </c>
      <c r="G1721">
        <v>7</v>
      </c>
      <c r="H1721">
        <v>2</v>
      </c>
      <c r="I1721">
        <v>0</v>
      </c>
      <c r="J1721" t="s">
        <v>49607</v>
      </c>
      <c r="K1721" s="146" t="s">
        <v>47050</v>
      </c>
      <c r="L1721" t="s">
        <v>49608</v>
      </c>
      <c r="M1721" t="s">
        <v>47188</v>
      </c>
    </row>
    <row r="1722" spans="1:13" x14ac:dyDescent="0.2">
      <c r="A1722">
        <v>1791</v>
      </c>
      <c r="B1722" t="s">
        <v>49606</v>
      </c>
      <c r="C1722" t="s">
        <v>47037</v>
      </c>
      <c r="D1722" t="s">
        <v>47039</v>
      </c>
      <c r="E1722">
        <v>238</v>
      </c>
      <c r="F1722">
        <v>6</v>
      </c>
      <c r="G1722">
        <v>7</v>
      </c>
      <c r="H1722">
        <v>2</v>
      </c>
      <c r="I1722">
        <v>0</v>
      </c>
      <c r="J1722" t="s">
        <v>49607</v>
      </c>
      <c r="K1722" s="146" t="s">
        <v>47050</v>
      </c>
      <c r="L1722" t="s">
        <v>49608</v>
      </c>
      <c r="M1722" t="s">
        <v>47187</v>
      </c>
    </row>
    <row r="1723" spans="1:13" x14ac:dyDescent="0.2">
      <c r="A1723">
        <v>1792</v>
      </c>
      <c r="B1723" t="s">
        <v>49611</v>
      </c>
      <c r="C1723" t="s">
        <v>47037</v>
      </c>
      <c r="D1723" t="s">
        <v>47468</v>
      </c>
      <c r="E1723">
        <v>750</v>
      </c>
      <c r="F1723">
        <v>7</v>
      </c>
      <c r="G1723">
        <v>7</v>
      </c>
      <c r="H1723">
        <v>1</v>
      </c>
      <c r="I1723">
        <v>0</v>
      </c>
      <c r="J1723" t="s">
        <v>49612</v>
      </c>
      <c r="K1723" s="146" t="s">
        <v>47062</v>
      </c>
      <c r="L1723" t="s">
        <v>49613</v>
      </c>
      <c r="M1723" t="s">
        <v>47628</v>
      </c>
    </row>
    <row r="1724" spans="1:13" x14ac:dyDescent="0.2">
      <c r="A1724">
        <v>1793</v>
      </c>
      <c r="B1724" t="s">
        <v>49611</v>
      </c>
      <c r="C1724" t="s">
        <v>47037</v>
      </c>
      <c r="D1724" t="s">
        <v>47720</v>
      </c>
      <c r="E1724">
        <v>436</v>
      </c>
      <c r="F1724">
        <v>7</v>
      </c>
      <c r="G1724">
        <v>7</v>
      </c>
      <c r="H1724">
        <v>1</v>
      </c>
      <c r="I1724">
        <v>0</v>
      </c>
      <c r="J1724" t="s">
        <v>49612</v>
      </c>
      <c r="K1724" s="146" t="s">
        <v>47062</v>
      </c>
      <c r="L1724" t="s">
        <v>49613</v>
      </c>
      <c r="M1724" t="s">
        <v>47631</v>
      </c>
    </row>
    <row r="1725" spans="1:13" x14ac:dyDescent="0.2">
      <c r="A1725">
        <v>1794</v>
      </c>
      <c r="B1725" t="s">
        <v>49611</v>
      </c>
      <c r="C1725" t="s">
        <v>47037</v>
      </c>
      <c r="D1725" t="s">
        <v>47467</v>
      </c>
      <c r="E1725">
        <v>951</v>
      </c>
      <c r="F1725">
        <v>7</v>
      </c>
      <c r="G1725">
        <v>7</v>
      </c>
      <c r="H1725">
        <v>1</v>
      </c>
      <c r="I1725">
        <v>0</v>
      </c>
      <c r="J1725" t="s">
        <v>49614</v>
      </c>
      <c r="K1725" s="146" t="s">
        <v>47062</v>
      </c>
      <c r="L1725" t="s">
        <v>49613</v>
      </c>
      <c r="M1725" t="s">
        <v>47632</v>
      </c>
    </row>
    <row r="1726" spans="1:13" x14ac:dyDescent="0.2">
      <c r="A1726">
        <v>1795</v>
      </c>
      <c r="B1726" t="s">
        <v>49611</v>
      </c>
      <c r="C1726" t="s">
        <v>47037</v>
      </c>
      <c r="D1726" t="s">
        <v>47721</v>
      </c>
      <c r="E1726">
        <v>224</v>
      </c>
      <c r="F1726">
        <v>7</v>
      </c>
      <c r="G1726">
        <v>7</v>
      </c>
      <c r="H1726">
        <v>1</v>
      </c>
      <c r="I1726">
        <v>0</v>
      </c>
      <c r="J1726" t="s">
        <v>49614</v>
      </c>
      <c r="K1726" s="146" t="s">
        <v>47062</v>
      </c>
      <c r="L1726" t="s">
        <v>49613</v>
      </c>
      <c r="M1726" t="s">
        <v>47626</v>
      </c>
    </row>
    <row r="1727" spans="1:13" x14ac:dyDescent="0.2">
      <c r="A1727">
        <v>1796</v>
      </c>
      <c r="B1727" t="s">
        <v>49611</v>
      </c>
      <c r="C1727" t="s">
        <v>47037</v>
      </c>
      <c r="D1727" t="s">
        <v>47466</v>
      </c>
      <c r="E1727">
        <v>440</v>
      </c>
      <c r="F1727">
        <v>7</v>
      </c>
      <c r="G1727">
        <v>7</v>
      </c>
      <c r="H1727">
        <v>1</v>
      </c>
      <c r="I1727">
        <v>0</v>
      </c>
      <c r="J1727" t="s">
        <v>49612</v>
      </c>
      <c r="K1727" s="146" t="s">
        <v>47062</v>
      </c>
      <c r="L1727" t="s">
        <v>49613</v>
      </c>
      <c r="M1727" t="s">
        <v>47630</v>
      </c>
    </row>
    <row r="1728" spans="1:13" x14ac:dyDescent="0.2">
      <c r="A1728">
        <v>1797</v>
      </c>
      <c r="B1728" t="s">
        <v>49611</v>
      </c>
      <c r="C1728" t="s">
        <v>47037</v>
      </c>
      <c r="D1728" t="s">
        <v>47833</v>
      </c>
      <c r="E1728">
        <v>228</v>
      </c>
      <c r="F1728">
        <v>7</v>
      </c>
      <c r="G1728">
        <v>7</v>
      </c>
      <c r="H1728">
        <v>1</v>
      </c>
      <c r="I1728">
        <v>0</v>
      </c>
      <c r="J1728" t="s">
        <v>49612</v>
      </c>
      <c r="K1728" s="146" t="s">
        <v>47062</v>
      </c>
      <c r="L1728" t="s">
        <v>49613</v>
      </c>
      <c r="M1728" t="s">
        <v>47629</v>
      </c>
    </row>
    <row r="1729" spans="1:13" x14ac:dyDescent="0.2">
      <c r="A1729">
        <v>1798</v>
      </c>
      <c r="B1729" t="s">
        <v>49611</v>
      </c>
      <c r="C1729" t="s">
        <v>47037</v>
      </c>
      <c r="D1729" t="s">
        <v>47039</v>
      </c>
      <c r="E1729">
        <v>660</v>
      </c>
      <c r="F1729">
        <v>7</v>
      </c>
      <c r="G1729">
        <v>7</v>
      </c>
      <c r="H1729">
        <v>1</v>
      </c>
      <c r="I1729">
        <v>0</v>
      </c>
      <c r="J1729" t="s">
        <v>49614</v>
      </c>
      <c r="K1729" s="146" t="s">
        <v>47062</v>
      </c>
      <c r="L1729" t="s">
        <v>49613</v>
      </c>
      <c r="M1729" t="s">
        <v>47627</v>
      </c>
    </row>
    <row r="1730" spans="1:13" x14ac:dyDescent="0.2">
      <c r="A1730">
        <v>1799</v>
      </c>
      <c r="B1730" t="s">
        <v>49615</v>
      </c>
      <c r="C1730" t="s">
        <v>47037</v>
      </c>
      <c r="D1730" t="s">
        <v>47468</v>
      </c>
      <c r="E1730">
        <v>84</v>
      </c>
      <c r="F1730">
        <v>7</v>
      </c>
      <c r="G1730">
        <v>7</v>
      </c>
      <c r="H1730">
        <v>1</v>
      </c>
      <c r="I1730">
        <v>0</v>
      </c>
      <c r="M1730" t="s">
        <v>49616</v>
      </c>
    </row>
    <row r="1731" spans="1:13" x14ac:dyDescent="0.2">
      <c r="A1731">
        <v>1800</v>
      </c>
      <c r="B1731" t="s">
        <v>49615</v>
      </c>
      <c r="C1731" t="s">
        <v>47037</v>
      </c>
      <c r="D1731" t="s">
        <v>47720</v>
      </c>
      <c r="E1731">
        <v>771</v>
      </c>
      <c r="F1731">
        <v>7</v>
      </c>
      <c r="G1731">
        <v>7</v>
      </c>
      <c r="H1731">
        <v>1</v>
      </c>
      <c r="I1731">
        <v>0</v>
      </c>
      <c r="M1731" t="s">
        <v>49617</v>
      </c>
    </row>
    <row r="1732" spans="1:13" x14ac:dyDescent="0.2">
      <c r="A1732">
        <v>1801</v>
      </c>
      <c r="B1732" t="s">
        <v>49615</v>
      </c>
      <c r="C1732" t="s">
        <v>47037</v>
      </c>
      <c r="D1732" t="s">
        <v>47467</v>
      </c>
      <c r="E1732">
        <v>28</v>
      </c>
      <c r="F1732">
        <v>7</v>
      </c>
      <c r="G1732">
        <v>7</v>
      </c>
      <c r="H1732">
        <v>1</v>
      </c>
      <c r="I1732">
        <v>0</v>
      </c>
      <c r="M1732" t="s">
        <v>49618</v>
      </c>
    </row>
    <row r="1733" spans="1:13" x14ac:dyDescent="0.2">
      <c r="A1733">
        <v>1802</v>
      </c>
      <c r="B1733" t="s">
        <v>49615</v>
      </c>
      <c r="C1733" t="s">
        <v>47037</v>
      </c>
      <c r="D1733" t="s">
        <v>47721</v>
      </c>
      <c r="E1733">
        <v>160</v>
      </c>
      <c r="F1733">
        <v>7</v>
      </c>
      <c r="G1733">
        <v>7</v>
      </c>
      <c r="H1733">
        <v>1</v>
      </c>
      <c r="I1733">
        <v>0</v>
      </c>
      <c r="M1733" t="s">
        <v>49619</v>
      </c>
    </row>
    <row r="1734" spans="1:13" x14ac:dyDescent="0.2">
      <c r="A1734">
        <v>1803</v>
      </c>
      <c r="B1734" t="s">
        <v>49615</v>
      </c>
      <c r="C1734" t="s">
        <v>47037</v>
      </c>
      <c r="D1734" t="s">
        <v>47465</v>
      </c>
      <c r="E1734">
        <v>424</v>
      </c>
      <c r="F1734">
        <v>7</v>
      </c>
      <c r="G1734">
        <v>7</v>
      </c>
      <c r="H1734">
        <v>1</v>
      </c>
      <c r="I1734">
        <v>0</v>
      </c>
      <c r="M1734" t="s">
        <v>49620</v>
      </c>
    </row>
    <row r="1735" spans="1:13" x14ac:dyDescent="0.2">
      <c r="A1735">
        <v>1804</v>
      </c>
      <c r="B1735" t="s">
        <v>49615</v>
      </c>
      <c r="C1735" t="s">
        <v>47037</v>
      </c>
      <c r="D1735" t="s">
        <v>47466</v>
      </c>
      <c r="E1735">
        <v>538</v>
      </c>
      <c r="F1735">
        <v>7</v>
      </c>
      <c r="G1735">
        <v>7</v>
      </c>
      <c r="H1735">
        <v>1</v>
      </c>
      <c r="I1735">
        <v>0</v>
      </c>
      <c r="M1735" t="s">
        <v>49621</v>
      </c>
    </row>
    <row r="1736" spans="1:13" x14ac:dyDescent="0.2">
      <c r="A1736">
        <v>1805</v>
      </c>
      <c r="B1736" t="s">
        <v>49615</v>
      </c>
      <c r="C1736" t="s">
        <v>47037</v>
      </c>
      <c r="D1736" t="s">
        <v>47039</v>
      </c>
      <c r="E1736">
        <v>57</v>
      </c>
      <c r="F1736">
        <v>7</v>
      </c>
      <c r="G1736">
        <v>7</v>
      </c>
      <c r="H1736">
        <v>1</v>
      </c>
      <c r="I1736">
        <v>0</v>
      </c>
      <c r="M1736" t="s">
        <v>49622</v>
      </c>
    </row>
    <row r="1737" spans="1:13" x14ac:dyDescent="0.2">
      <c r="A1737">
        <v>1806</v>
      </c>
      <c r="B1737" t="s">
        <v>49623</v>
      </c>
      <c r="C1737" t="s">
        <v>47037</v>
      </c>
      <c r="D1737" t="s">
        <v>47468</v>
      </c>
      <c r="E1737">
        <v>470</v>
      </c>
      <c r="F1737">
        <v>6</v>
      </c>
      <c r="G1737">
        <v>7</v>
      </c>
      <c r="H1737">
        <v>2</v>
      </c>
      <c r="I1737">
        <v>0</v>
      </c>
      <c r="J1737" t="s">
        <v>49624</v>
      </c>
      <c r="K1737" s="146" t="s">
        <v>47225</v>
      </c>
      <c r="L1737" t="s">
        <v>49625</v>
      </c>
      <c r="M1737" t="s">
        <v>47679</v>
      </c>
    </row>
    <row r="1738" spans="1:13" x14ac:dyDescent="0.2">
      <c r="A1738">
        <v>1807</v>
      </c>
      <c r="B1738" t="s">
        <v>49623</v>
      </c>
      <c r="C1738" t="s">
        <v>47037</v>
      </c>
      <c r="D1738" t="s">
        <v>47720</v>
      </c>
      <c r="E1738">
        <v>39</v>
      </c>
      <c r="F1738">
        <v>6</v>
      </c>
      <c r="G1738">
        <v>7</v>
      </c>
      <c r="H1738">
        <v>2</v>
      </c>
      <c r="I1738">
        <v>0</v>
      </c>
      <c r="J1738" t="s">
        <v>49624</v>
      </c>
      <c r="K1738" s="146" t="s">
        <v>47225</v>
      </c>
      <c r="L1738" t="s">
        <v>49625</v>
      </c>
      <c r="M1738" t="s">
        <v>47681</v>
      </c>
    </row>
    <row r="1739" spans="1:13" x14ac:dyDescent="0.2">
      <c r="A1739">
        <v>1808</v>
      </c>
      <c r="B1739" t="s">
        <v>49623</v>
      </c>
      <c r="C1739" t="s">
        <v>47037</v>
      </c>
      <c r="D1739" t="s">
        <v>47467</v>
      </c>
      <c r="E1739">
        <v>514</v>
      </c>
      <c r="F1739">
        <v>6</v>
      </c>
      <c r="G1739">
        <v>7</v>
      </c>
      <c r="H1739">
        <v>2</v>
      </c>
      <c r="I1739">
        <v>0</v>
      </c>
      <c r="J1739" t="s">
        <v>49624</v>
      </c>
      <c r="K1739" s="146" t="s">
        <v>47225</v>
      </c>
      <c r="L1739" t="s">
        <v>49625</v>
      </c>
      <c r="M1739" t="s">
        <v>47682</v>
      </c>
    </row>
    <row r="1740" spans="1:13" x14ac:dyDescent="0.2">
      <c r="A1740">
        <v>1809</v>
      </c>
      <c r="B1740" t="s">
        <v>49623</v>
      </c>
      <c r="C1740" t="s">
        <v>47037</v>
      </c>
      <c r="D1740" t="s">
        <v>47467</v>
      </c>
      <c r="E1740">
        <v>597</v>
      </c>
      <c r="F1740">
        <v>6</v>
      </c>
      <c r="G1740">
        <v>7</v>
      </c>
      <c r="H1740">
        <v>2</v>
      </c>
      <c r="I1740">
        <v>0</v>
      </c>
      <c r="J1740" t="s">
        <v>49624</v>
      </c>
      <c r="K1740" s="146" t="s">
        <v>47225</v>
      </c>
      <c r="L1740" t="s">
        <v>49625</v>
      </c>
      <c r="M1740" t="s">
        <v>47683</v>
      </c>
    </row>
    <row r="1741" spans="1:13" x14ac:dyDescent="0.2">
      <c r="A1741">
        <v>1810</v>
      </c>
      <c r="B1741" t="s">
        <v>49623</v>
      </c>
      <c r="C1741" t="s">
        <v>47037</v>
      </c>
      <c r="D1741" t="s">
        <v>47721</v>
      </c>
      <c r="E1741">
        <v>312</v>
      </c>
      <c r="F1741">
        <v>6</v>
      </c>
      <c r="G1741">
        <v>7</v>
      </c>
      <c r="H1741">
        <v>2</v>
      </c>
      <c r="I1741">
        <v>0</v>
      </c>
      <c r="J1741" t="s">
        <v>49624</v>
      </c>
      <c r="K1741" s="146" t="s">
        <v>47225</v>
      </c>
      <c r="L1741" t="s">
        <v>49625</v>
      </c>
      <c r="M1741" t="s">
        <v>47677</v>
      </c>
    </row>
    <row r="1742" spans="1:13" x14ac:dyDescent="0.2">
      <c r="A1742">
        <v>1811</v>
      </c>
      <c r="B1742" t="s">
        <v>49623</v>
      </c>
      <c r="C1742" t="s">
        <v>47037</v>
      </c>
      <c r="D1742" t="s">
        <v>47466</v>
      </c>
      <c r="E1742">
        <v>156</v>
      </c>
      <c r="F1742">
        <v>6</v>
      </c>
      <c r="G1742">
        <v>7</v>
      </c>
      <c r="H1742">
        <v>2</v>
      </c>
      <c r="I1742">
        <v>0</v>
      </c>
      <c r="J1742" t="s">
        <v>49624</v>
      </c>
      <c r="K1742" s="146" t="s">
        <v>47225</v>
      </c>
      <c r="L1742" t="s">
        <v>49625</v>
      </c>
      <c r="M1742" t="s">
        <v>47680</v>
      </c>
    </row>
    <row r="1743" spans="1:13" x14ac:dyDescent="0.2">
      <c r="A1743">
        <v>1812</v>
      </c>
      <c r="B1743" t="s">
        <v>49623</v>
      </c>
      <c r="C1743" t="s">
        <v>47037</v>
      </c>
      <c r="D1743" t="s">
        <v>47039</v>
      </c>
      <c r="E1743">
        <v>429</v>
      </c>
      <c r="F1743">
        <v>6</v>
      </c>
      <c r="G1743">
        <v>7</v>
      </c>
      <c r="H1743">
        <v>2</v>
      </c>
      <c r="I1743">
        <v>0</v>
      </c>
      <c r="J1743" t="s">
        <v>49624</v>
      </c>
      <c r="K1743" s="146" t="s">
        <v>47225</v>
      </c>
      <c r="L1743" t="s">
        <v>49625</v>
      </c>
      <c r="M1743" t="s">
        <v>47678</v>
      </c>
    </row>
    <row r="1744" spans="1:13" x14ac:dyDescent="0.2">
      <c r="A1744">
        <v>1813</v>
      </c>
      <c r="B1744" t="s">
        <v>49626</v>
      </c>
      <c r="C1744" t="s">
        <v>47037</v>
      </c>
      <c r="D1744" t="s">
        <v>47468</v>
      </c>
      <c r="E1744">
        <v>503</v>
      </c>
      <c r="F1744">
        <v>7</v>
      </c>
      <c r="G1744">
        <v>7</v>
      </c>
      <c r="H1744">
        <v>1</v>
      </c>
      <c r="I1744">
        <v>0</v>
      </c>
      <c r="J1744" t="s">
        <v>49627</v>
      </c>
      <c r="K1744" s="146" t="s">
        <v>47038</v>
      </c>
      <c r="L1744" t="s">
        <v>49628</v>
      </c>
      <c r="M1744" t="e">
        <f>-MKPSNYLVPNVIVRTRDGERGYDIYSRLLEDRIIFLGEEVNEATANVIVAQLLHLANEDPEKDIQLYINSPGGVVYDGLAIYDTMQYIKPDVQTIGIGLQASMGAFLLSSGAKGKRYLLPNARVMIHQPSSGTHGKVTDQEISLREAIELKERLAKIIAGNTGQKLDKVKADMERDYWMSADEALQYGVVDEVIGHKNS</f>
        <v>#NAME?</v>
      </c>
    </row>
    <row r="1745" spans="1:13" x14ac:dyDescent="0.2">
      <c r="A1745">
        <v>1814</v>
      </c>
      <c r="B1745" t="s">
        <v>49626</v>
      </c>
      <c r="C1745" t="s">
        <v>47037</v>
      </c>
      <c r="D1745" t="s">
        <v>47720</v>
      </c>
      <c r="E1745">
        <v>11</v>
      </c>
      <c r="F1745">
        <v>7</v>
      </c>
      <c r="G1745">
        <v>7</v>
      </c>
      <c r="H1745">
        <v>1</v>
      </c>
      <c r="I1745">
        <v>0</v>
      </c>
      <c r="J1745" t="s">
        <v>49627</v>
      </c>
      <c r="K1745" s="146" t="s">
        <v>47038</v>
      </c>
      <c r="L1745" t="s">
        <v>49628</v>
      </c>
      <c r="M1745" t="s">
        <v>49629</v>
      </c>
    </row>
    <row r="1746" spans="1:13" x14ac:dyDescent="0.2">
      <c r="A1746">
        <v>1815</v>
      </c>
      <c r="B1746" t="s">
        <v>49626</v>
      </c>
      <c r="C1746" t="s">
        <v>47037</v>
      </c>
      <c r="D1746" t="s">
        <v>47467</v>
      </c>
      <c r="E1746">
        <v>579</v>
      </c>
      <c r="F1746">
        <v>7</v>
      </c>
      <c r="G1746">
        <v>7</v>
      </c>
      <c r="H1746">
        <v>1</v>
      </c>
      <c r="I1746">
        <v>0</v>
      </c>
      <c r="J1746" t="s">
        <v>49627</v>
      </c>
      <c r="K1746" s="146" t="s">
        <v>47038</v>
      </c>
      <c r="L1746" t="s">
        <v>49628</v>
      </c>
      <c r="M1746" t="s">
        <v>49630</v>
      </c>
    </row>
    <row r="1747" spans="1:13" x14ac:dyDescent="0.2">
      <c r="A1747">
        <v>1816</v>
      </c>
      <c r="B1747" t="s">
        <v>49626</v>
      </c>
      <c r="C1747" t="s">
        <v>47037</v>
      </c>
      <c r="D1747" t="s">
        <v>47721</v>
      </c>
      <c r="E1747">
        <v>296</v>
      </c>
      <c r="F1747">
        <v>7</v>
      </c>
      <c r="G1747">
        <v>7</v>
      </c>
      <c r="H1747">
        <v>1</v>
      </c>
      <c r="I1747">
        <v>0</v>
      </c>
      <c r="J1747" t="s">
        <v>49627</v>
      </c>
      <c r="K1747" s="146" t="s">
        <v>47038</v>
      </c>
      <c r="L1747" t="s">
        <v>49628</v>
      </c>
      <c r="M1747" t="s">
        <v>49631</v>
      </c>
    </row>
    <row r="1748" spans="1:13" x14ac:dyDescent="0.2">
      <c r="A1748">
        <v>1817</v>
      </c>
      <c r="B1748" t="s">
        <v>49626</v>
      </c>
      <c r="C1748" t="s">
        <v>47037</v>
      </c>
      <c r="D1748" t="s">
        <v>47466</v>
      </c>
      <c r="E1748">
        <v>20</v>
      </c>
      <c r="F1748">
        <v>7</v>
      </c>
      <c r="G1748">
        <v>7</v>
      </c>
      <c r="H1748">
        <v>1</v>
      </c>
      <c r="I1748">
        <v>0</v>
      </c>
      <c r="J1748" t="s">
        <v>49632</v>
      </c>
      <c r="K1748" s="146" t="s">
        <v>47038</v>
      </c>
      <c r="L1748" t="s">
        <v>49628</v>
      </c>
      <c r="M1748" t="s">
        <v>49633</v>
      </c>
    </row>
    <row r="1749" spans="1:13" x14ac:dyDescent="0.2">
      <c r="A1749">
        <v>1818</v>
      </c>
      <c r="B1749" t="s">
        <v>49626</v>
      </c>
      <c r="C1749" t="s">
        <v>47037</v>
      </c>
      <c r="D1749" t="s">
        <v>47469</v>
      </c>
      <c r="E1749">
        <v>430</v>
      </c>
      <c r="F1749">
        <v>7</v>
      </c>
      <c r="G1749">
        <v>7</v>
      </c>
      <c r="H1749">
        <v>1</v>
      </c>
      <c r="I1749">
        <v>0</v>
      </c>
      <c r="J1749" t="s">
        <v>49627</v>
      </c>
      <c r="K1749" s="146" t="s">
        <v>47038</v>
      </c>
      <c r="L1749" t="s">
        <v>49628</v>
      </c>
      <c r="M1749" t="s">
        <v>49634</v>
      </c>
    </row>
    <row r="1750" spans="1:13" x14ac:dyDescent="0.2">
      <c r="A1750">
        <v>1819</v>
      </c>
      <c r="B1750" t="s">
        <v>49626</v>
      </c>
      <c r="C1750" t="s">
        <v>47037</v>
      </c>
      <c r="D1750" t="s">
        <v>47039</v>
      </c>
      <c r="E1750">
        <v>392</v>
      </c>
      <c r="F1750">
        <v>7</v>
      </c>
      <c r="G1750">
        <v>7</v>
      </c>
      <c r="H1750">
        <v>1</v>
      </c>
      <c r="I1750">
        <v>0</v>
      </c>
      <c r="J1750" t="s">
        <v>49632</v>
      </c>
      <c r="K1750" s="146" t="s">
        <v>47038</v>
      </c>
      <c r="L1750" t="s">
        <v>49628</v>
      </c>
      <c r="M1750" t="s">
        <v>49635</v>
      </c>
    </row>
    <row r="1751" spans="1:13" x14ac:dyDescent="0.2">
      <c r="A1751">
        <v>1820</v>
      </c>
      <c r="B1751" t="s">
        <v>49636</v>
      </c>
      <c r="C1751" t="s">
        <v>47037</v>
      </c>
      <c r="D1751" t="s">
        <v>47468</v>
      </c>
      <c r="E1751">
        <v>785</v>
      </c>
      <c r="F1751">
        <v>7</v>
      </c>
      <c r="G1751">
        <v>7</v>
      </c>
      <c r="H1751">
        <v>1</v>
      </c>
      <c r="I1751">
        <v>0</v>
      </c>
      <c r="J1751" t="s">
        <v>49637</v>
      </c>
      <c r="K1751" s="146" t="s">
        <v>47045</v>
      </c>
      <c r="L1751" t="s">
        <v>49638</v>
      </c>
      <c r="M1751" t="s">
        <v>49639</v>
      </c>
    </row>
    <row r="1752" spans="1:13" x14ac:dyDescent="0.2">
      <c r="A1752">
        <v>1821</v>
      </c>
      <c r="B1752" t="s">
        <v>49636</v>
      </c>
      <c r="C1752" t="s">
        <v>47037</v>
      </c>
      <c r="D1752" t="s">
        <v>47720</v>
      </c>
      <c r="E1752">
        <v>432</v>
      </c>
      <c r="F1752">
        <v>7</v>
      </c>
      <c r="G1752">
        <v>7</v>
      </c>
      <c r="H1752">
        <v>1</v>
      </c>
      <c r="I1752">
        <v>0</v>
      </c>
      <c r="J1752" t="s">
        <v>49637</v>
      </c>
      <c r="K1752" s="146" t="s">
        <v>47045</v>
      </c>
      <c r="L1752" t="s">
        <v>49638</v>
      </c>
      <c r="M1752" t="e">
        <f>-----------------------------------MKTKAKPLFGKIWIIGALLFMSMISWMLYDILQREGAIGRYDD-------IIVMGTNAGFKPFEYKNGNEIVGFDVDIAKEIAKKTNKTLKIEDMSFDGLLPALNSGQVDMVIAGMSVTPEREKNALFSKSYYSAAQRMIIKK-GSSIKNKYQLEGKKIGVQLGTTGDTLASKIKGAHIAQFPTAPSVLTELNAGGVDVAILDNAPAEQYTTGFKELIVLPGSLSNEDYAIAIKLGNNKLLEQINQVIDEMKQDGRYKKLIKKYFGNDTISLQGEEK</f>
        <v>#NAME?</v>
      </c>
    </row>
    <row r="1753" spans="1:13" x14ac:dyDescent="0.2">
      <c r="A1753">
        <v>1822</v>
      </c>
      <c r="B1753" t="s">
        <v>49636</v>
      </c>
      <c r="C1753" t="s">
        <v>47037</v>
      </c>
      <c r="D1753" t="s">
        <v>47467</v>
      </c>
      <c r="E1753">
        <v>397</v>
      </c>
      <c r="F1753">
        <v>7</v>
      </c>
      <c r="G1753">
        <v>7</v>
      </c>
      <c r="H1753">
        <v>1</v>
      </c>
      <c r="I1753">
        <v>0</v>
      </c>
      <c r="J1753" t="s">
        <v>49640</v>
      </c>
      <c r="K1753" s="146" t="s">
        <v>47045</v>
      </c>
      <c r="L1753" t="s">
        <v>49638</v>
      </c>
      <c r="M1753" t="s">
        <v>47578</v>
      </c>
    </row>
    <row r="1754" spans="1:13" x14ac:dyDescent="0.2">
      <c r="A1754">
        <v>1823</v>
      </c>
      <c r="B1754" t="s">
        <v>49636</v>
      </c>
      <c r="C1754" t="s">
        <v>47037</v>
      </c>
      <c r="D1754" t="s">
        <v>47721</v>
      </c>
      <c r="E1754">
        <v>203</v>
      </c>
      <c r="F1754">
        <v>7</v>
      </c>
      <c r="G1754">
        <v>7</v>
      </c>
      <c r="H1754">
        <v>1</v>
      </c>
      <c r="I1754">
        <v>0</v>
      </c>
      <c r="J1754" t="s">
        <v>49637</v>
      </c>
      <c r="K1754" s="146" t="s">
        <v>47045</v>
      </c>
      <c r="L1754" t="s">
        <v>49638</v>
      </c>
      <c r="M1754" t="e">
        <f>------------------------------------MDKKNKMFNRGLLLGLFLFSLMIAWMSYDIFSRDGIIGGSTN-------VLVMGTNAGFKPFEYKEGENVVGFDVDLAKEIAKELGKELKIEDMAFDGLLPALDSGQIDMAIAGMSVTPERQKNVLFSNSYYSAAQKIIVRE-GSDIRNKYQLEGKHLGVQLGTTGDTLANKINNVRVSQFPTAPSVLQELSTGGVDAVILDDAPANRYLNNFNNLKILTGSLSDEQYAIAIKKGNSDLQVKANKVIDDMKKDGRYQKLLDKYFSNDKNKNGEDKK</f>
        <v>#NAME?</v>
      </c>
    </row>
    <row r="1755" spans="1:13" x14ac:dyDescent="0.2">
      <c r="A1755">
        <v>1824</v>
      </c>
      <c r="B1755" t="s">
        <v>49636</v>
      </c>
      <c r="C1755" t="s">
        <v>47037</v>
      </c>
      <c r="D1755" t="s">
        <v>47465</v>
      </c>
      <c r="E1755">
        <v>157</v>
      </c>
      <c r="F1755">
        <v>7</v>
      </c>
      <c r="G1755">
        <v>7</v>
      </c>
      <c r="H1755">
        <v>1</v>
      </c>
      <c r="I1755">
        <v>0</v>
      </c>
      <c r="J1755" t="s">
        <v>49641</v>
      </c>
      <c r="K1755" s="146" t="s">
        <v>47045</v>
      </c>
      <c r="L1755" t="s">
        <v>49638</v>
      </c>
      <c r="M1755" t="s">
        <v>49642</v>
      </c>
    </row>
    <row r="1756" spans="1:13" x14ac:dyDescent="0.2">
      <c r="A1756">
        <v>1825</v>
      </c>
      <c r="B1756" t="s">
        <v>49636</v>
      </c>
      <c r="C1756" t="s">
        <v>47037</v>
      </c>
      <c r="D1756" t="s">
        <v>47466</v>
      </c>
      <c r="E1756">
        <v>418</v>
      </c>
      <c r="F1756">
        <v>7</v>
      </c>
      <c r="G1756">
        <v>7</v>
      </c>
      <c r="H1756">
        <v>1</v>
      </c>
      <c r="I1756">
        <v>0</v>
      </c>
      <c r="J1756" t="s">
        <v>49643</v>
      </c>
      <c r="K1756" s="146" t="s">
        <v>47045</v>
      </c>
      <c r="L1756" t="s">
        <v>49638</v>
      </c>
      <c r="M1756" t="s">
        <v>47577</v>
      </c>
    </row>
    <row r="1757" spans="1:13" x14ac:dyDescent="0.2">
      <c r="A1757">
        <v>1826</v>
      </c>
      <c r="B1757" t="s">
        <v>49636</v>
      </c>
      <c r="C1757" t="s">
        <v>47037</v>
      </c>
      <c r="D1757" t="s">
        <v>47039</v>
      </c>
      <c r="E1757">
        <v>637</v>
      </c>
      <c r="F1757">
        <v>7</v>
      </c>
      <c r="G1757">
        <v>7</v>
      </c>
      <c r="H1757">
        <v>1</v>
      </c>
      <c r="I1757">
        <v>0</v>
      </c>
      <c r="J1757" t="s">
        <v>49637</v>
      </c>
      <c r="K1757" s="146" t="s">
        <v>47045</v>
      </c>
      <c r="L1757" t="s">
        <v>49638</v>
      </c>
      <c r="M1757" t="s">
        <v>47576</v>
      </c>
    </row>
    <row r="1758" spans="1:13" x14ac:dyDescent="0.2">
      <c r="A1758">
        <v>1827</v>
      </c>
      <c r="B1758" t="s">
        <v>49644</v>
      </c>
      <c r="C1758" t="s">
        <v>47037</v>
      </c>
      <c r="D1758" t="s">
        <v>47468</v>
      </c>
      <c r="E1758">
        <v>82</v>
      </c>
      <c r="F1758">
        <v>7</v>
      </c>
      <c r="G1758">
        <v>7</v>
      </c>
      <c r="H1758">
        <v>1</v>
      </c>
      <c r="I1758">
        <v>0</v>
      </c>
      <c r="J1758" t="s">
        <v>49645</v>
      </c>
      <c r="K1758" s="146" t="s">
        <v>47040</v>
      </c>
      <c r="L1758" t="s">
        <v>49646</v>
      </c>
      <c r="M1758" t="s">
        <v>47686</v>
      </c>
    </row>
    <row r="1759" spans="1:13" x14ac:dyDescent="0.2">
      <c r="A1759">
        <v>1828</v>
      </c>
      <c r="B1759" t="s">
        <v>49644</v>
      </c>
      <c r="C1759" t="s">
        <v>47037</v>
      </c>
      <c r="D1759" t="s">
        <v>47720</v>
      </c>
      <c r="E1759">
        <v>769</v>
      </c>
      <c r="F1759">
        <v>7</v>
      </c>
      <c r="G1759">
        <v>7</v>
      </c>
      <c r="H1759">
        <v>1</v>
      </c>
      <c r="I1759">
        <v>0</v>
      </c>
      <c r="J1759" t="s">
        <v>49647</v>
      </c>
      <c r="K1759" s="146" t="s">
        <v>47040</v>
      </c>
      <c r="L1759" t="s">
        <v>49646</v>
      </c>
      <c r="M1759" t="s">
        <v>47689</v>
      </c>
    </row>
    <row r="1760" spans="1:13" x14ac:dyDescent="0.2">
      <c r="A1760">
        <v>1829</v>
      </c>
      <c r="B1760" t="s">
        <v>49644</v>
      </c>
      <c r="C1760" t="s">
        <v>47037</v>
      </c>
      <c r="D1760" t="s">
        <v>47467</v>
      </c>
      <c r="E1760">
        <v>33</v>
      </c>
      <c r="F1760">
        <v>7</v>
      </c>
      <c r="G1760">
        <v>7</v>
      </c>
      <c r="H1760">
        <v>1</v>
      </c>
      <c r="I1760">
        <v>0</v>
      </c>
      <c r="J1760" t="s">
        <v>49647</v>
      </c>
      <c r="K1760" s="146" t="s">
        <v>47040</v>
      </c>
      <c r="L1760" t="s">
        <v>49646</v>
      </c>
      <c r="M1760" t="s">
        <v>47690</v>
      </c>
    </row>
    <row r="1761" spans="1:13" x14ac:dyDescent="0.2">
      <c r="A1761">
        <v>1830</v>
      </c>
      <c r="B1761" t="s">
        <v>49644</v>
      </c>
      <c r="C1761" t="s">
        <v>47037</v>
      </c>
      <c r="D1761" t="s">
        <v>47721</v>
      </c>
      <c r="E1761">
        <v>162</v>
      </c>
      <c r="F1761">
        <v>7</v>
      </c>
      <c r="G1761">
        <v>7</v>
      </c>
      <c r="H1761">
        <v>1</v>
      </c>
      <c r="I1761">
        <v>0</v>
      </c>
      <c r="J1761" t="s">
        <v>49647</v>
      </c>
      <c r="K1761" s="146" t="s">
        <v>47040</v>
      </c>
      <c r="L1761" t="s">
        <v>49646</v>
      </c>
      <c r="M1761" t="s">
        <v>47684</v>
      </c>
    </row>
    <row r="1762" spans="1:13" x14ac:dyDescent="0.2">
      <c r="A1762">
        <v>1831</v>
      </c>
      <c r="B1762" t="s">
        <v>49644</v>
      </c>
      <c r="C1762" t="s">
        <v>47037</v>
      </c>
      <c r="D1762" t="s">
        <v>47466</v>
      </c>
      <c r="E1762">
        <v>540</v>
      </c>
      <c r="F1762">
        <v>7</v>
      </c>
      <c r="G1762">
        <v>7</v>
      </c>
      <c r="H1762">
        <v>1</v>
      </c>
      <c r="I1762">
        <v>0</v>
      </c>
      <c r="J1762" t="s">
        <v>49647</v>
      </c>
      <c r="K1762" s="146" t="s">
        <v>47040</v>
      </c>
      <c r="L1762" t="s">
        <v>49646</v>
      </c>
      <c r="M1762" t="s">
        <v>47688</v>
      </c>
    </row>
    <row r="1763" spans="1:13" x14ac:dyDescent="0.2">
      <c r="A1763">
        <v>1832</v>
      </c>
      <c r="B1763" t="s">
        <v>49644</v>
      </c>
      <c r="C1763" t="s">
        <v>47037</v>
      </c>
      <c r="D1763" t="s">
        <v>47469</v>
      </c>
      <c r="E1763">
        <v>39</v>
      </c>
      <c r="F1763">
        <v>7</v>
      </c>
      <c r="G1763">
        <v>7</v>
      </c>
      <c r="H1763">
        <v>1</v>
      </c>
      <c r="I1763">
        <v>0</v>
      </c>
      <c r="J1763" t="s">
        <v>49648</v>
      </c>
      <c r="K1763" s="146" t="s">
        <v>47040</v>
      </c>
      <c r="L1763" t="s">
        <v>49646</v>
      </c>
      <c r="M1763" t="s">
        <v>47687</v>
      </c>
    </row>
    <row r="1764" spans="1:13" x14ac:dyDescent="0.2">
      <c r="A1764">
        <v>1833</v>
      </c>
      <c r="B1764" t="s">
        <v>49644</v>
      </c>
      <c r="C1764" t="s">
        <v>47037</v>
      </c>
      <c r="D1764" t="s">
        <v>47039</v>
      </c>
      <c r="E1764">
        <v>59</v>
      </c>
      <c r="F1764">
        <v>7</v>
      </c>
      <c r="G1764">
        <v>7</v>
      </c>
      <c r="H1764">
        <v>1</v>
      </c>
      <c r="I1764">
        <v>0</v>
      </c>
      <c r="J1764" t="s">
        <v>49647</v>
      </c>
      <c r="K1764" s="146" t="s">
        <v>47040</v>
      </c>
      <c r="L1764" t="s">
        <v>49646</v>
      </c>
      <c r="M1764" t="s">
        <v>47685</v>
      </c>
    </row>
    <row r="1765" spans="1:13" x14ac:dyDescent="0.2">
      <c r="A1765">
        <v>1834</v>
      </c>
      <c r="B1765" t="s">
        <v>49649</v>
      </c>
      <c r="C1765" t="s">
        <v>47037</v>
      </c>
      <c r="D1765" t="s">
        <v>47468</v>
      </c>
      <c r="E1765">
        <v>0</v>
      </c>
      <c r="F1765">
        <v>7</v>
      </c>
      <c r="G1765">
        <v>7</v>
      </c>
      <c r="H1765">
        <v>1</v>
      </c>
      <c r="I1765">
        <v>0</v>
      </c>
      <c r="J1765" t="s">
        <v>49650</v>
      </c>
      <c r="K1765" s="146" t="s">
        <v>47050</v>
      </c>
      <c r="L1765" t="s">
        <v>49651</v>
      </c>
      <c r="M1765" t="s">
        <v>49652</v>
      </c>
    </row>
    <row r="1766" spans="1:13" x14ac:dyDescent="0.2">
      <c r="A1766">
        <v>1835</v>
      </c>
      <c r="B1766" t="s">
        <v>49649</v>
      </c>
      <c r="C1766" t="s">
        <v>47037</v>
      </c>
      <c r="D1766" t="s">
        <v>47720</v>
      </c>
      <c r="E1766">
        <v>692</v>
      </c>
      <c r="F1766">
        <v>7</v>
      </c>
      <c r="G1766">
        <v>7</v>
      </c>
      <c r="H1766">
        <v>1</v>
      </c>
      <c r="I1766">
        <v>0</v>
      </c>
      <c r="J1766" t="s">
        <v>49650</v>
      </c>
      <c r="K1766" s="146" t="s">
        <v>47050</v>
      </c>
      <c r="L1766" t="s">
        <v>49651</v>
      </c>
      <c r="M1766" t="s">
        <v>47623</v>
      </c>
    </row>
    <row r="1767" spans="1:13" x14ac:dyDescent="0.2">
      <c r="A1767">
        <v>1836</v>
      </c>
      <c r="B1767" t="s">
        <v>49649</v>
      </c>
      <c r="C1767" t="s">
        <v>47037</v>
      </c>
      <c r="D1767" t="s">
        <v>47467</v>
      </c>
      <c r="E1767">
        <v>451</v>
      </c>
      <c r="F1767">
        <v>7</v>
      </c>
      <c r="G1767">
        <v>7</v>
      </c>
      <c r="H1767">
        <v>1</v>
      </c>
      <c r="I1767">
        <v>0</v>
      </c>
      <c r="J1767" t="s">
        <v>49650</v>
      </c>
      <c r="K1767" s="146" t="s">
        <v>47050</v>
      </c>
      <c r="L1767" t="s">
        <v>49651</v>
      </c>
      <c r="M1767" t="s">
        <v>47624</v>
      </c>
    </row>
    <row r="1768" spans="1:13" x14ac:dyDescent="0.2">
      <c r="A1768">
        <v>1837</v>
      </c>
      <c r="B1768" t="s">
        <v>49649</v>
      </c>
      <c r="C1768" t="s">
        <v>47037</v>
      </c>
      <c r="D1768" t="s">
        <v>47721</v>
      </c>
      <c r="E1768">
        <v>119</v>
      </c>
      <c r="F1768">
        <v>7</v>
      </c>
      <c r="G1768">
        <v>7</v>
      </c>
      <c r="H1768">
        <v>1</v>
      </c>
      <c r="I1768">
        <v>0</v>
      </c>
      <c r="J1768" t="s">
        <v>49650</v>
      </c>
      <c r="K1768" s="146" t="s">
        <v>47050</v>
      </c>
      <c r="L1768" t="s">
        <v>49651</v>
      </c>
      <c r="M1768" t="s">
        <v>47620</v>
      </c>
    </row>
    <row r="1769" spans="1:13" x14ac:dyDescent="0.2">
      <c r="A1769">
        <v>1838</v>
      </c>
      <c r="B1769" t="s">
        <v>49649</v>
      </c>
      <c r="C1769" t="s">
        <v>47037</v>
      </c>
      <c r="D1769" t="s">
        <v>47466</v>
      </c>
      <c r="E1769">
        <v>650</v>
      </c>
      <c r="F1769">
        <v>7</v>
      </c>
      <c r="G1769">
        <v>7</v>
      </c>
      <c r="H1769">
        <v>1</v>
      </c>
      <c r="I1769">
        <v>0</v>
      </c>
      <c r="J1769" t="s">
        <v>49650</v>
      </c>
      <c r="K1769" s="146" t="s">
        <v>47050</v>
      </c>
      <c r="L1769" t="s">
        <v>49651</v>
      </c>
      <c r="M1769" t="s">
        <v>49653</v>
      </c>
    </row>
    <row r="1770" spans="1:13" x14ac:dyDescent="0.2">
      <c r="A1770">
        <v>1839</v>
      </c>
      <c r="B1770" t="s">
        <v>49649</v>
      </c>
      <c r="C1770" t="s">
        <v>47037</v>
      </c>
      <c r="D1770" t="s">
        <v>47469</v>
      </c>
      <c r="E1770">
        <v>351</v>
      </c>
      <c r="F1770">
        <v>7</v>
      </c>
      <c r="G1770">
        <v>7</v>
      </c>
      <c r="H1770">
        <v>1</v>
      </c>
      <c r="I1770">
        <v>0</v>
      </c>
      <c r="J1770" t="s">
        <v>49650</v>
      </c>
      <c r="K1770" s="146" t="s">
        <v>47050</v>
      </c>
      <c r="L1770" t="s">
        <v>49651</v>
      </c>
      <c r="M1770" t="s">
        <v>47622</v>
      </c>
    </row>
    <row r="1771" spans="1:13" x14ac:dyDescent="0.2">
      <c r="A1771">
        <v>1840</v>
      </c>
      <c r="B1771" t="s">
        <v>49649</v>
      </c>
      <c r="C1771" t="s">
        <v>47037</v>
      </c>
      <c r="D1771" t="s">
        <v>47039</v>
      </c>
      <c r="E1771">
        <v>130</v>
      </c>
      <c r="F1771">
        <v>7</v>
      </c>
      <c r="G1771">
        <v>7</v>
      </c>
      <c r="H1771">
        <v>1</v>
      </c>
      <c r="I1771">
        <v>0</v>
      </c>
      <c r="J1771" t="s">
        <v>49650</v>
      </c>
      <c r="K1771" s="146" t="s">
        <v>47050</v>
      </c>
      <c r="L1771" t="s">
        <v>49651</v>
      </c>
      <c r="M1771" t="s">
        <v>47621</v>
      </c>
    </row>
    <row r="1772" spans="1:13" x14ac:dyDescent="0.2">
      <c r="A1772">
        <v>1841</v>
      </c>
      <c r="B1772" t="s">
        <v>49654</v>
      </c>
      <c r="C1772" t="s">
        <v>47037</v>
      </c>
      <c r="D1772" t="s">
        <v>47468</v>
      </c>
      <c r="E1772">
        <v>683</v>
      </c>
      <c r="F1772">
        <v>7</v>
      </c>
      <c r="G1772">
        <v>7</v>
      </c>
      <c r="H1772">
        <v>1</v>
      </c>
      <c r="I1772">
        <v>0</v>
      </c>
      <c r="J1772" t="s">
        <v>49655</v>
      </c>
      <c r="K1772" s="146" t="s">
        <v>47040</v>
      </c>
      <c r="L1772" t="s">
        <v>47105</v>
      </c>
      <c r="M1772" t="s">
        <v>49656</v>
      </c>
    </row>
    <row r="1773" spans="1:13" x14ac:dyDescent="0.2">
      <c r="A1773">
        <v>1842</v>
      </c>
      <c r="B1773" t="s">
        <v>49654</v>
      </c>
      <c r="C1773" t="s">
        <v>47037</v>
      </c>
      <c r="D1773" t="s">
        <v>47720</v>
      </c>
      <c r="E1773">
        <v>93</v>
      </c>
      <c r="F1773">
        <v>7</v>
      </c>
      <c r="G1773">
        <v>7</v>
      </c>
      <c r="H1773">
        <v>1</v>
      </c>
      <c r="I1773">
        <v>0</v>
      </c>
      <c r="J1773" t="s">
        <v>49657</v>
      </c>
      <c r="K1773" s="146" t="s">
        <v>47040</v>
      </c>
      <c r="L1773" t="s">
        <v>47105</v>
      </c>
      <c r="M1773" t="s">
        <v>49658</v>
      </c>
    </row>
    <row r="1774" spans="1:13" x14ac:dyDescent="0.2">
      <c r="A1774">
        <v>1843</v>
      </c>
      <c r="B1774" t="s">
        <v>49654</v>
      </c>
      <c r="C1774" t="s">
        <v>47037</v>
      </c>
      <c r="D1774" t="s">
        <v>47467</v>
      </c>
      <c r="E1774">
        <v>958</v>
      </c>
      <c r="F1774">
        <v>7</v>
      </c>
      <c r="G1774">
        <v>7</v>
      </c>
      <c r="H1774">
        <v>1</v>
      </c>
      <c r="I1774">
        <v>0</v>
      </c>
      <c r="J1774" t="s">
        <v>49659</v>
      </c>
      <c r="K1774" s="146" t="s">
        <v>47040</v>
      </c>
      <c r="L1774" t="s">
        <v>47105</v>
      </c>
      <c r="M1774" t="s">
        <v>49660</v>
      </c>
    </row>
    <row r="1775" spans="1:13" x14ac:dyDescent="0.2">
      <c r="A1775">
        <v>1844</v>
      </c>
      <c r="B1775" t="s">
        <v>49654</v>
      </c>
      <c r="C1775" t="s">
        <v>47037</v>
      </c>
      <c r="D1775" t="s">
        <v>47465</v>
      </c>
      <c r="E1775">
        <v>323</v>
      </c>
      <c r="F1775">
        <v>7</v>
      </c>
      <c r="G1775">
        <v>7</v>
      </c>
      <c r="H1775">
        <v>1</v>
      </c>
      <c r="I1775">
        <v>0</v>
      </c>
      <c r="J1775" t="s">
        <v>49657</v>
      </c>
      <c r="K1775" s="146" t="s">
        <v>47040</v>
      </c>
      <c r="L1775" t="s">
        <v>47105</v>
      </c>
      <c r="M1775" t="s">
        <v>49661</v>
      </c>
    </row>
    <row r="1776" spans="1:13" x14ac:dyDescent="0.2">
      <c r="A1776">
        <v>1845</v>
      </c>
      <c r="B1776" t="s">
        <v>49654</v>
      </c>
      <c r="C1776" t="s">
        <v>47037</v>
      </c>
      <c r="D1776" t="s">
        <v>47466</v>
      </c>
      <c r="E1776">
        <v>97</v>
      </c>
      <c r="F1776">
        <v>7</v>
      </c>
      <c r="G1776">
        <v>7</v>
      </c>
      <c r="H1776">
        <v>1</v>
      </c>
      <c r="I1776">
        <v>0</v>
      </c>
      <c r="J1776" t="s">
        <v>49657</v>
      </c>
      <c r="K1776" s="146" t="s">
        <v>47040</v>
      </c>
      <c r="L1776" t="s">
        <v>47105</v>
      </c>
      <c r="M1776" t="s">
        <v>49662</v>
      </c>
    </row>
    <row r="1777" spans="1:13" x14ac:dyDescent="0.2">
      <c r="A1777">
        <v>1846</v>
      </c>
      <c r="B1777" t="s">
        <v>49654</v>
      </c>
      <c r="C1777" t="s">
        <v>47037</v>
      </c>
      <c r="D1777" t="s">
        <v>47833</v>
      </c>
      <c r="E1777">
        <v>390</v>
      </c>
      <c r="F1777">
        <v>7</v>
      </c>
      <c r="G1777">
        <v>7</v>
      </c>
      <c r="H1777">
        <v>1</v>
      </c>
      <c r="I1777">
        <v>0</v>
      </c>
      <c r="J1777" t="s">
        <v>49657</v>
      </c>
      <c r="K1777" s="146" t="s">
        <v>47040</v>
      </c>
      <c r="L1777" t="s">
        <v>47105</v>
      </c>
      <c r="M1777" t="s">
        <v>49663</v>
      </c>
    </row>
    <row r="1778" spans="1:13" x14ac:dyDescent="0.2">
      <c r="A1778">
        <v>1847</v>
      </c>
      <c r="B1778" t="s">
        <v>49654</v>
      </c>
      <c r="C1778" t="s">
        <v>47037</v>
      </c>
      <c r="D1778" t="s">
        <v>47039</v>
      </c>
      <c r="E1778">
        <v>489</v>
      </c>
      <c r="F1778">
        <v>7</v>
      </c>
      <c r="G1778">
        <v>7</v>
      </c>
      <c r="H1778">
        <v>1</v>
      </c>
      <c r="I1778">
        <v>0</v>
      </c>
      <c r="J1778" t="s">
        <v>49657</v>
      </c>
      <c r="K1778" s="146" t="s">
        <v>47040</v>
      </c>
      <c r="L1778" t="s">
        <v>47105</v>
      </c>
      <c r="M1778" t="s">
        <v>49664</v>
      </c>
    </row>
    <row r="1779" spans="1:13" x14ac:dyDescent="0.2">
      <c r="A1779">
        <v>1848</v>
      </c>
      <c r="B1779" t="s">
        <v>49665</v>
      </c>
      <c r="C1779" t="s">
        <v>47037</v>
      </c>
      <c r="D1779" t="s">
        <v>47468</v>
      </c>
      <c r="E1779">
        <v>688</v>
      </c>
      <c r="F1779">
        <v>7</v>
      </c>
      <c r="G1779">
        <v>7</v>
      </c>
      <c r="H1779">
        <v>1</v>
      </c>
      <c r="I1779">
        <v>0</v>
      </c>
      <c r="J1779" t="s">
        <v>49666</v>
      </c>
      <c r="K1779" s="146" t="s">
        <v>47084</v>
      </c>
      <c r="L1779" t="s">
        <v>49667</v>
      </c>
      <c r="M1779" t="s">
        <v>49668</v>
      </c>
    </row>
    <row r="1780" spans="1:13" x14ac:dyDescent="0.2">
      <c r="A1780">
        <v>1849</v>
      </c>
      <c r="B1780" t="s">
        <v>49665</v>
      </c>
      <c r="C1780" t="s">
        <v>47037</v>
      </c>
      <c r="D1780" t="s">
        <v>47720</v>
      </c>
      <c r="E1780">
        <v>89</v>
      </c>
      <c r="F1780">
        <v>7</v>
      </c>
      <c r="G1780">
        <v>7</v>
      </c>
      <c r="H1780">
        <v>1</v>
      </c>
      <c r="I1780">
        <v>0</v>
      </c>
      <c r="J1780" t="s">
        <v>49669</v>
      </c>
      <c r="K1780" s="146" t="s">
        <v>47084</v>
      </c>
      <c r="L1780" t="s">
        <v>49667</v>
      </c>
      <c r="M1780" t="s">
        <v>49670</v>
      </c>
    </row>
    <row r="1781" spans="1:13" x14ac:dyDescent="0.2">
      <c r="A1781">
        <v>1850</v>
      </c>
      <c r="B1781" t="s">
        <v>49665</v>
      </c>
      <c r="C1781" t="s">
        <v>47037</v>
      </c>
      <c r="D1781" t="s">
        <v>47467</v>
      </c>
      <c r="E1781">
        <v>787</v>
      </c>
      <c r="F1781">
        <v>7</v>
      </c>
      <c r="G1781">
        <v>7</v>
      </c>
      <c r="H1781">
        <v>1</v>
      </c>
      <c r="I1781">
        <v>0</v>
      </c>
      <c r="J1781" t="s">
        <v>49666</v>
      </c>
      <c r="K1781" s="146" t="s">
        <v>47084</v>
      </c>
      <c r="L1781" t="s">
        <v>49667</v>
      </c>
      <c r="M1781" t="s">
        <v>49671</v>
      </c>
    </row>
    <row r="1782" spans="1:13" x14ac:dyDescent="0.2">
      <c r="A1782">
        <v>1851</v>
      </c>
      <c r="B1782" t="s">
        <v>49665</v>
      </c>
      <c r="C1782" t="s">
        <v>47037</v>
      </c>
      <c r="D1782" t="s">
        <v>47465</v>
      </c>
      <c r="E1782">
        <v>327</v>
      </c>
      <c r="F1782">
        <v>7</v>
      </c>
      <c r="G1782">
        <v>7</v>
      </c>
      <c r="H1782">
        <v>1</v>
      </c>
      <c r="I1782">
        <v>0</v>
      </c>
      <c r="J1782" t="s">
        <v>49666</v>
      </c>
      <c r="K1782" s="146" t="s">
        <v>47084</v>
      </c>
      <c r="L1782" t="s">
        <v>49667</v>
      </c>
      <c r="M1782" t="s">
        <v>49672</v>
      </c>
    </row>
    <row r="1783" spans="1:13" x14ac:dyDescent="0.2">
      <c r="A1783">
        <v>1852</v>
      </c>
      <c r="B1783" t="s">
        <v>49665</v>
      </c>
      <c r="C1783" t="s">
        <v>47037</v>
      </c>
      <c r="D1783" t="s">
        <v>47466</v>
      </c>
      <c r="E1783">
        <v>102</v>
      </c>
      <c r="F1783">
        <v>7</v>
      </c>
      <c r="G1783">
        <v>7</v>
      </c>
      <c r="H1783">
        <v>1</v>
      </c>
      <c r="I1783">
        <v>0</v>
      </c>
      <c r="J1783" t="s">
        <v>49673</v>
      </c>
      <c r="K1783" s="146" t="s">
        <v>47084</v>
      </c>
      <c r="L1783" t="s">
        <v>49667</v>
      </c>
      <c r="M1783" t="s">
        <v>49674</v>
      </c>
    </row>
    <row r="1784" spans="1:13" x14ac:dyDescent="0.2">
      <c r="A1784">
        <v>1853</v>
      </c>
      <c r="B1784" t="s">
        <v>49665</v>
      </c>
      <c r="C1784" t="s">
        <v>47037</v>
      </c>
      <c r="D1784" t="s">
        <v>47833</v>
      </c>
      <c r="E1784">
        <v>394</v>
      </c>
      <c r="F1784">
        <v>7</v>
      </c>
      <c r="G1784">
        <v>7</v>
      </c>
      <c r="H1784">
        <v>1</v>
      </c>
      <c r="I1784">
        <v>0</v>
      </c>
      <c r="J1784" t="s">
        <v>49673</v>
      </c>
      <c r="K1784" s="146" t="s">
        <v>47084</v>
      </c>
      <c r="L1784" t="s">
        <v>49667</v>
      </c>
      <c r="M1784" t="s">
        <v>49675</v>
      </c>
    </row>
    <row r="1785" spans="1:13" x14ac:dyDescent="0.2">
      <c r="A1785">
        <v>1854</v>
      </c>
      <c r="B1785" t="s">
        <v>49665</v>
      </c>
      <c r="C1785" t="s">
        <v>47037</v>
      </c>
      <c r="D1785" t="s">
        <v>47039</v>
      </c>
      <c r="E1785">
        <v>484</v>
      </c>
      <c r="F1785">
        <v>7</v>
      </c>
      <c r="G1785">
        <v>7</v>
      </c>
      <c r="H1785">
        <v>1</v>
      </c>
      <c r="I1785">
        <v>0</v>
      </c>
      <c r="J1785" t="s">
        <v>49666</v>
      </c>
      <c r="K1785" s="146" t="s">
        <v>47084</v>
      </c>
      <c r="L1785" t="s">
        <v>49667</v>
      </c>
      <c r="M1785" t="s">
        <v>49676</v>
      </c>
    </row>
    <row r="1786" spans="1:13" x14ac:dyDescent="0.2">
      <c r="A1786">
        <v>1869</v>
      </c>
      <c r="B1786" t="s">
        <v>49677</v>
      </c>
      <c r="C1786" t="s">
        <v>47037</v>
      </c>
      <c r="D1786" t="s">
        <v>47468</v>
      </c>
      <c r="E1786">
        <v>396</v>
      </c>
      <c r="F1786">
        <v>7</v>
      </c>
      <c r="G1786">
        <v>7</v>
      </c>
      <c r="H1786">
        <v>1</v>
      </c>
      <c r="I1786">
        <v>0</v>
      </c>
      <c r="J1786" t="s">
        <v>49678</v>
      </c>
      <c r="K1786" s="146" t="s">
        <v>47050</v>
      </c>
      <c r="L1786" t="s">
        <v>49679</v>
      </c>
      <c r="M1786" t="s">
        <v>49680</v>
      </c>
    </row>
    <row r="1787" spans="1:13" x14ac:dyDescent="0.2">
      <c r="A1787">
        <v>1870</v>
      </c>
      <c r="B1787" t="s">
        <v>49677</v>
      </c>
      <c r="C1787" t="s">
        <v>47037</v>
      </c>
      <c r="D1787" t="s">
        <v>47720</v>
      </c>
      <c r="E1787">
        <v>151</v>
      </c>
      <c r="F1787">
        <v>7</v>
      </c>
      <c r="G1787">
        <v>7</v>
      </c>
      <c r="H1787">
        <v>1</v>
      </c>
      <c r="I1787">
        <v>0</v>
      </c>
      <c r="J1787" t="s">
        <v>49681</v>
      </c>
      <c r="K1787" s="146" t="s">
        <v>47050</v>
      </c>
      <c r="L1787" t="s">
        <v>49682</v>
      </c>
      <c r="M1787" t="s">
        <v>49683</v>
      </c>
    </row>
    <row r="1788" spans="1:13" x14ac:dyDescent="0.2">
      <c r="A1788">
        <v>1871</v>
      </c>
      <c r="B1788" t="s">
        <v>49677</v>
      </c>
      <c r="C1788" t="s">
        <v>47037</v>
      </c>
      <c r="D1788" t="s">
        <v>47467</v>
      </c>
      <c r="E1788">
        <v>127</v>
      </c>
      <c r="F1788">
        <v>7</v>
      </c>
      <c r="G1788">
        <v>7</v>
      </c>
      <c r="H1788">
        <v>1</v>
      </c>
      <c r="I1788">
        <v>0</v>
      </c>
      <c r="J1788" t="s">
        <v>49678</v>
      </c>
      <c r="K1788" s="146" t="s">
        <v>47050</v>
      </c>
      <c r="L1788" t="s">
        <v>49679</v>
      </c>
      <c r="M1788" t="s">
        <v>49684</v>
      </c>
    </row>
    <row r="1789" spans="1:13" x14ac:dyDescent="0.2">
      <c r="A1789">
        <v>1872</v>
      </c>
      <c r="B1789" t="s">
        <v>49677</v>
      </c>
      <c r="C1789" t="s">
        <v>47037</v>
      </c>
      <c r="D1789" t="s">
        <v>47721</v>
      </c>
      <c r="E1789">
        <v>37</v>
      </c>
      <c r="F1789">
        <v>7</v>
      </c>
      <c r="G1789">
        <v>7</v>
      </c>
      <c r="H1789">
        <v>1</v>
      </c>
      <c r="I1789">
        <v>0</v>
      </c>
      <c r="J1789" t="s">
        <v>49678</v>
      </c>
      <c r="K1789" s="146" t="s">
        <v>47050</v>
      </c>
      <c r="L1789" t="s">
        <v>49679</v>
      </c>
      <c r="M1789" t="s">
        <v>49685</v>
      </c>
    </row>
    <row r="1790" spans="1:13" x14ac:dyDescent="0.2">
      <c r="A1790">
        <v>1873</v>
      </c>
      <c r="B1790" t="s">
        <v>49677</v>
      </c>
      <c r="C1790" t="s">
        <v>47037</v>
      </c>
      <c r="D1790" t="s">
        <v>47466</v>
      </c>
      <c r="E1790">
        <v>278</v>
      </c>
      <c r="F1790">
        <v>7</v>
      </c>
      <c r="G1790">
        <v>7</v>
      </c>
      <c r="H1790">
        <v>1</v>
      </c>
      <c r="I1790">
        <v>0</v>
      </c>
      <c r="J1790" t="s">
        <v>49686</v>
      </c>
      <c r="K1790" s="146" t="s">
        <v>47050</v>
      </c>
      <c r="L1790" t="s">
        <v>49679</v>
      </c>
      <c r="M1790" t="s">
        <v>49687</v>
      </c>
    </row>
    <row r="1791" spans="1:13" x14ac:dyDescent="0.2">
      <c r="A1791">
        <v>1874</v>
      </c>
      <c r="B1791" t="s">
        <v>49677</v>
      </c>
      <c r="C1791" t="s">
        <v>47037</v>
      </c>
      <c r="D1791" t="s">
        <v>47469</v>
      </c>
      <c r="E1791">
        <v>655</v>
      </c>
      <c r="F1791">
        <v>7</v>
      </c>
      <c r="G1791">
        <v>7</v>
      </c>
      <c r="H1791">
        <v>1</v>
      </c>
      <c r="I1791">
        <v>0</v>
      </c>
      <c r="J1791" t="s">
        <v>49678</v>
      </c>
      <c r="K1791" s="146" t="s">
        <v>47050</v>
      </c>
      <c r="L1791" t="s">
        <v>49679</v>
      </c>
      <c r="M1791" t="s">
        <v>49688</v>
      </c>
    </row>
    <row r="1792" spans="1:13" x14ac:dyDescent="0.2">
      <c r="A1792">
        <v>1875</v>
      </c>
      <c r="B1792" t="s">
        <v>49677</v>
      </c>
      <c r="C1792" t="s">
        <v>47037</v>
      </c>
      <c r="D1792" t="s">
        <v>47039</v>
      </c>
      <c r="E1792">
        <v>534</v>
      </c>
      <c r="F1792">
        <v>7</v>
      </c>
      <c r="G1792">
        <v>7</v>
      </c>
      <c r="H1792">
        <v>1</v>
      </c>
      <c r="I1792">
        <v>0</v>
      </c>
      <c r="J1792" t="s">
        <v>49678</v>
      </c>
      <c r="K1792" s="146" t="s">
        <v>47050</v>
      </c>
      <c r="L1792" t="s">
        <v>49679</v>
      </c>
      <c r="M1792" t="s">
        <v>49689</v>
      </c>
    </row>
    <row r="1793" spans="1:13" x14ac:dyDescent="0.2">
      <c r="A1793">
        <v>1876</v>
      </c>
      <c r="B1793" t="s">
        <v>49690</v>
      </c>
      <c r="C1793" t="s">
        <v>47037</v>
      </c>
      <c r="D1793" t="s">
        <v>47468</v>
      </c>
      <c r="E1793">
        <v>493</v>
      </c>
      <c r="F1793">
        <v>7</v>
      </c>
      <c r="G1793">
        <v>7</v>
      </c>
      <c r="H1793">
        <v>1</v>
      </c>
      <c r="I1793">
        <v>0</v>
      </c>
      <c r="J1793" t="s">
        <v>49691</v>
      </c>
      <c r="K1793" s="146" t="s">
        <v>47050</v>
      </c>
      <c r="L1793" t="s">
        <v>49692</v>
      </c>
      <c r="M1793" t="s">
        <v>49693</v>
      </c>
    </row>
    <row r="1794" spans="1:13" x14ac:dyDescent="0.2">
      <c r="A1794">
        <v>1877</v>
      </c>
      <c r="B1794" t="s">
        <v>49690</v>
      </c>
      <c r="C1794" t="s">
        <v>47037</v>
      </c>
      <c r="D1794" t="s">
        <v>47720</v>
      </c>
      <c r="E1794">
        <v>23</v>
      </c>
      <c r="F1794">
        <v>7</v>
      </c>
      <c r="G1794">
        <v>7</v>
      </c>
      <c r="H1794">
        <v>1</v>
      </c>
      <c r="I1794">
        <v>0</v>
      </c>
      <c r="J1794" t="s">
        <v>49694</v>
      </c>
      <c r="K1794" s="146" t="s">
        <v>47050</v>
      </c>
      <c r="L1794" t="s">
        <v>49692</v>
      </c>
      <c r="M1794" t="s">
        <v>49695</v>
      </c>
    </row>
    <row r="1795" spans="1:13" x14ac:dyDescent="0.2">
      <c r="A1795">
        <v>1878</v>
      </c>
      <c r="B1795" t="s">
        <v>49690</v>
      </c>
      <c r="C1795" t="s">
        <v>47037</v>
      </c>
      <c r="D1795" t="s">
        <v>47467</v>
      </c>
      <c r="E1795">
        <v>610</v>
      </c>
      <c r="F1795">
        <v>7</v>
      </c>
      <c r="G1795">
        <v>7</v>
      </c>
      <c r="H1795">
        <v>1</v>
      </c>
      <c r="I1795">
        <v>0</v>
      </c>
      <c r="J1795" t="s">
        <v>49696</v>
      </c>
      <c r="K1795" s="146" t="s">
        <v>47050</v>
      </c>
      <c r="L1795" t="s">
        <v>49692</v>
      </c>
      <c r="M1795" t="s">
        <v>49697</v>
      </c>
    </row>
    <row r="1796" spans="1:13" x14ac:dyDescent="0.2">
      <c r="A1796">
        <v>1879</v>
      </c>
      <c r="B1796" t="s">
        <v>49690</v>
      </c>
      <c r="C1796" t="s">
        <v>47037</v>
      </c>
      <c r="D1796" t="s">
        <v>47466</v>
      </c>
      <c r="E1796">
        <v>174</v>
      </c>
      <c r="F1796">
        <v>7</v>
      </c>
      <c r="G1796">
        <v>7</v>
      </c>
      <c r="H1796">
        <v>1</v>
      </c>
      <c r="I1796">
        <v>0</v>
      </c>
      <c r="J1796" t="s">
        <v>49691</v>
      </c>
      <c r="K1796" s="146" t="s">
        <v>47050</v>
      </c>
      <c r="L1796" t="s">
        <v>49692</v>
      </c>
      <c r="M1796" t="s">
        <v>49698</v>
      </c>
    </row>
    <row r="1797" spans="1:13" x14ac:dyDescent="0.2">
      <c r="A1797">
        <v>1880</v>
      </c>
      <c r="B1797" t="s">
        <v>49690</v>
      </c>
      <c r="C1797" t="s">
        <v>47037</v>
      </c>
      <c r="D1797" t="s">
        <v>47833</v>
      </c>
      <c r="E1797">
        <v>147</v>
      </c>
      <c r="F1797">
        <v>7</v>
      </c>
      <c r="G1797">
        <v>7</v>
      </c>
      <c r="H1797">
        <v>1</v>
      </c>
      <c r="I1797">
        <v>0</v>
      </c>
      <c r="J1797" t="s">
        <v>49691</v>
      </c>
      <c r="K1797" s="146" t="s">
        <v>47050</v>
      </c>
      <c r="L1797" t="s">
        <v>49692</v>
      </c>
      <c r="M1797" t="e">
        <f>-MRVRIIAGEFGGRFIQAPPGSTTH--PMGERVRSAMFNSL--GETVRGARVLDAFAGSGAIGLEALSRGAESVVFVERGRVAQRVITENIASLGV-DEKSIVIKTTISNWLESMSVTEKFDIIFADPPY--HNPQFSTVSRLMGLLKPGGCMILSHPGIGEVP-IQNGIVVVDN-RSYGEAHLTRFRRQVGLLSEHST</f>
        <v>#NAME?</v>
      </c>
    </row>
    <row r="1798" spans="1:13" x14ac:dyDescent="0.2">
      <c r="A1798">
        <v>1881</v>
      </c>
      <c r="B1798" t="s">
        <v>49690</v>
      </c>
      <c r="C1798" t="s">
        <v>47037</v>
      </c>
      <c r="D1798" t="s">
        <v>47469</v>
      </c>
      <c r="E1798">
        <v>157</v>
      </c>
      <c r="F1798">
        <v>7</v>
      </c>
      <c r="G1798">
        <v>7</v>
      </c>
      <c r="H1798">
        <v>1</v>
      </c>
      <c r="I1798">
        <v>0</v>
      </c>
      <c r="J1798" t="s">
        <v>49699</v>
      </c>
      <c r="K1798" s="146" t="s">
        <v>47050</v>
      </c>
      <c r="L1798" t="s">
        <v>49692</v>
      </c>
      <c r="M1798" t="s">
        <v>49700</v>
      </c>
    </row>
    <row r="1799" spans="1:13" x14ac:dyDescent="0.2">
      <c r="A1799">
        <v>1882</v>
      </c>
      <c r="B1799" t="s">
        <v>49690</v>
      </c>
      <c r="C1799" t="s">
        <v>47037</v>
      </c>
      <c r="D1799" t="s">
        <v>47039</v>
      </c>
      <c r="E1799">
        <v>411</v>
      </c>
      <c r="F1799">
        <v>7</v>
      </c>
      <c r="G1799">
        <v>7</v>
      </c>
      <c r="H1799">
        <v>1</v>
      </c>
      <c r="I1799">
        <v>0</v>
      </c>
      <c r="J1799" t="s">
        <v>49691</v>
      </c>
      <c r="K1799" s="146" t="s">
        <v>47050</v>
      </c>
      <c r="L1799" t="s">
        <v>49692</v>
      </c>
      <c r="M1799" t="s">
        <v>49701</v>
      </c>
    </row>
    <row r="1800" spans="1:13" x14ac:dyDescent="0.2">
      <c r="A1800">
        <v>1883</v>
      </c>
      <c r="B1800" t="s">
        <v>49702</v>
      </c>
      <c r="C1800" t="s">
        <v>47037</v>
      </c>
      <c r="D1800" t="s">
        <v>47468</v>
      </c>
      <c r="E1800">
        <v>86</v>
      </c>
      <c r="F1800">
        <v>7</v>
      </c>
      <c r="G1800">
        <v>7</v>
      </c>
      <c r="H1800">
        <v>1</v>
      </c>
      <c r="I1800">
        <v>0</v>
      </c>
      <c r="J1800" t="s">
        <v>49703</v>
      </c>
      <c r="K1800" s="146" t="s">
        <v>47050</v>
      </c>
      <c r="L1800" t="s">
        <v>49704</v>
      </c>
      <c r="M1800" t="s">
        <v>49705</v>
      </c>
    </row>
    <row r="1801" spans="1:13" x14ac:dyDescent="0.2">
      <c r="A1801">
        <v>1884</v>
      </c>
      <c r="B1801" t="s">
        <v>49702</v>
      </c>
      <c r="C1801" t="s">
        <v>47037</v>
      </c>
      <c r="D1801" t="s">
        <v>47720</v>
      </c>
      <c r="E1801">
        <v>773</v>
      </c>
      <c r="F1801">
        <v>7</v>
      </c>
      <c r="G1801">
        <v>7</v>
      </c>
      <c r="H1801">
        <v>1</v>
      </c>
      <c r="I1801">
        <v>0</v>
      </c>
      <c r="J1801" t="s">
        <v>49703</v>
      </c>
      <c r="K1801" s="146" t="s">
        <v>47050</v>
      </c>
      <c r="L1801" t="s">
        <v>49704</v>
      </c>
      <c r="M1801" t="s">
        <v>49706</v>
      </c>
    </row>
    <row r="1802" spans="1:13" x14ac:dyDescent="0.2">
      <c r="A1802">
        <v>1885</v>
      </c>
      <c r="B1802" t="s">
        <v>49702</v>
      </c>
      <c r="C1802" t="s">
        <v>47037</v>
      </c>
      <c r="D1802" t="s">
        <v>47467</v>
      </c>
      <c r="E1802">
        <v>25</v>
      </c>
      <c r="F1802">
        <v>7</v>
      </c>
      <c r="G1802">
        <v>7</v>
      </c>
      <c r="H1802">
        <v>1</v>
      </c>
      <c r="I1802">
        <v>0</v>
      </c>
      <c r="J1802" t="s">
        <v>49707</v>
      </c>
      <c r="K1802" s="146" t="s">
        <v>47050</v>
      </c>
      <c r="L1802" t="s">
        <v>49704</v>
      </c>
      <c r="M1802" t="s">
        <v>49708</v>
      </c>
    </row>
    <row r="1803" spans="1:13" x14ac:dyDescent="0.2">
      <c r="A1803">
        <v>1886</v>
      </c>
      <c r="B1803" t="s">
        <v>49702</v>
      </c>
      <c r="C1803" t="s">
        <v>47037</v>
      </c>
      <c r="D1803" t="s">
        <v>47721</v>
      </c>
      <c r="E1803">
        <v>158</v>
      </c>
      <c r="F1803">
        <v>7</v>
      </c>
      <c r="G1803">
        <v>7</v>
      </c>
      <c r="H1803">
        <v>1</v>
      </c>
      <c r="I1803">
        <v>0</v>
      </c>
      <c r="J1803" t="s">
        <v>49703</v>
      </c>
      <c r="K1803" s="146" t="s">
        <v>47050</v>
      </c>
      <c r="L1803" t="s">
        <v>49704</v>
      </c>
      <c r="M1803" t="s">
        <v>47691</v>
      </c>
    </row>
    <row r="1804" spans="1:13" x14ac:dyDescent="0.2">
      <c r="A1804">
        <v>1887</v>
      </c>
      <c r="B1804" t="s">
        <v>49702</v>
      </c>
      <c r="C1804" t="s">
        <v>47037</v>
      </c>
      <c r="D1804" t="s">
        <v>47466</v>
      </c>
      <c r="E1804">
        <v>535</v>
      </c>
      <c r="F1804">
        <v>7</v>
      </c>
      <c r="G1804">
        <v>7</v>
      </c>
      <c r="H1804">
        <v>1</v>
      </c>
      <c r="I1804">
        <v>0</v>
      </c>
      <c r="J1804" t="s">
        <v>49703</v>
      </c>
      <c r="K1804" s="146" t="s">
        <v>47050</v>
      </c>
      <c r="L1804" t="s">
        <v>49704</v>
      </c>
      <c r="M1804" t="s">
        <v>49709</v>
      </c>
    </row>
    <row r="1805" spans="1:13" x14ac:dyDescent="0.2">
      <c r="A1805">
        <v>1888</v>
      </c>
      <c r="B1805" t="s">
        <v>49702</v>
      </c>
      <c r="C1805" t="s">
        <v>47037</v>
      </c>
      <c r="D1805" t="s">
        <v>47833</v>
      </c>
      <c r="E1805">
        <v>641</v>
      </c>
      <c r="F1805">
        <v>7</v>
      </c>
      <c r="G1805">
        <v>7</v>
      </c>
      <c r="H1805">
        <v>1</v>
      </c>
      <c r="I1805">
        <v>0</v>
      </c>
      <c r="J1805" t="s">
        <v>49703</v>
      </c>
      <c r="K1805" s="146" t="s">
        <v>47050</v>
      </c>
      <c r="L1805" t="s">
        <v>49704</v>
      </c>
      <c r="M1805" t="e">
        <f>-----EVETVRRGLAELLPGRVVARVVVFNSPKSFPNALADVEQFLHGARVTAVRRRAKVLMIDLDTRYSLVVHLKMTGQLVFRQSSRHSARVFPKKSRGPRKVAQDFSADTAREIDDFAGGHPNDSLIGELPDRSTRVEIDFVDGSRLFFNDQRKFGWVKLLPTDEVSNLPFMQKVGPEPL-DPQTRAEDFIQRIRRRQNSMIKPAFLDQAVIAGVGNIYADEALWAAQIHPQTRVKNISDQQLNTLFNELRQILQLSIDQGGSTDKNYVDAEGRKGNYLAFANVFRREGQACHRHPDQEIIKLKVGGRGTYICPVCQKPPKFDK</f>
        <v>#NAME?</v>
      </c>
    </row>
    <row r="1806" spans="1:13" x14ac:dyDescent="0.2">
      <c r="A1806">
        <v>1889</v>
      </c>
      <c r="B1806" t="s">
        <v>49702</v>
      </c>
      <c r="C1806" t="s">
        <v>47037</v>
      </c>
      <c r="D1806" t="s">
        <v>47039</v>
      </c>
      <c r="E1806">
        <v>55</v>
      </c>
      <c r="F1806">
        <v>7</v>
      </c>
      <c r="G1806">
        <v>7</v>
      </c>
      <c r="H1806">
        <v>1</v>
      </c>
      <c r="I1806">
        <v>0</v>
      </c>
      <c r="J1806" t="s">
        <v>49703</v>
      </c>
      <c r="K1806" s="146" t="s">
        <v>47050</v>
      </c>
      <c r="L1806" t="s">
        <v>49704</v>
      </c>
      <c r="M1806" t="s">
        <v>49710</v>
      </c>
    </row>
    <row r="1807" spans="1:13" x14ac:dyDescent="0.2">
      <c r="A1807">
        <v>1890</v>
      </c>
      <c r="B1807" t="s">
        <v>49711</v>
      </c>
      <c r="C1807" t="s">
        <v>47037</v>
      </c>
      <c r="D1807" t="s">
        <v>47468</v>
      </c>
      <c r="E1807">
        <v>420</v>
      </c>
      <c r="F1807">
        <v>6</v>
      </c>
      <c r="G1807">
        <v>7</v>
      </c>
      <c r="H1807">
        <v>2</v>
      </c>
      <c r="I1807">
        <v>0</v>
      </c>
      <c r="J1807" t="s">
        <v>49712</v>
      </c>
      <c r="K1807" s="146" t="s">
        <v>47048</v>
      </c>
      <c r="L1807" t="s">
        <v>49713</v>
      </c>
      <c r="M1807" t="s">
        <v>49714</v>
      </c>
    </row>
    <row r="1808" spans="1:13" x14ac:dyDescent="0.2">
      <c r="A1808">
        <v>1891</v>
      </c>
      <c r="B1808" t="s">
        <v>49711</v>
      </c>
      <c r="C1808" t="s">
        <v>47037</v>
      </c>
      <c r="D1808" t="s">
        <v>47720</v>
      </c>
      <c r="E1808">
        <v>174</v>
      </c>
      <c r="F1808">
        <v>6</v>
      </c>
      <c r="G1808">
        <v>7</v>
      </c>
      <c r="H1808">
        <v>2</v>
      </c>
      <c r="I1808">
        <v>0</v>
      </c>
      <c r="J1808" t="s">
        <v>49715</v>
      </c>
      <c r="K1808" s="146" t="s">
        <v>47048</v>
      </c>
      <c r="L1808" t="s">
        <v>49713</v>
      </c>
      <c r="M1808" t="e">
        <f>-MTDRLKLRILQLYPDDMNIYGDRGNLLALDRRLRQHGFEPEIINHNVGDKFN-KDVDIIIGGGGQDSGQEKIQEDLKYISNKLKILAENGTPMLVICGMYQLFGNQFITSQSKTIEGIGILNIETIAGNERLIGNIKITSDKFGDIIGYENHSGQTYLGENTEPLGYVTLGEGNNLHDKSEGALYKNIIGTYLHGSLLPKNPRITDFLIQQAAINR--Y-GKFIPAE-INDGLIEKARVSAMSRPR</f>
        <v>#NAME?</v>
      </c>
    </row>
    <row r="1809" spans="1:13" x14ac:dyDescent="0.2">
      <c r="A1809">
        <v>1892</v>
      </c>
      <c r="B1809" t="s">
        <v>49711</v>
      </c>
      <c r="C1809" t="s">
        <v>47037</v>
      </c>
      <c r="D1809" t="s">
        <v>47467</v>
      </c>
      <c r="E1809">
        <v>817</v>
      </c>
      <c r="F1809">
        <v>6</v>
      </c>
      <c r="G1809">
        <v>7</v>
      </c>
      <c r="H1809">
        <v>2</v>
      </c>
      <c r="I1809">
        <v>0</v>
      </c>
      <c r="J1809" t="s">
        <v>49712</v>
      </c>
      <c r="K1809" s="146" t="s">
        <v>47048</v>
      </c>
      <c r="L1809" t="s">
        <v>49713</v>
      </c>
      <c r="M1809" t="e">
        <f>----MKSINLLQLYPKDMNIYGDWGNTLVLKRRLEWHGYGVQLLEYNPGDEFP-QGVDLIVGGGGQDSGQLKIRDDLQKIGPALHALANDGVPMLVICGMYQLFGNFFKTKDGEMISGIKLLDIETVGGAERLIGNIVTSSEQFGLIVGYENHSGLTTLGANVRPLGQVIRGAGNNNRDETEGARYRNVIGTYLHGSLLPKNPAIADWLIEQAVTRK--F-GDFTPTV-IEDRFAMLARDTAQRRPR</f>
        <v>#NAME?</v>
      </c>
    </row>
    <row r="1810" spans="1:13" x14ac:dyDescent="0.2">
      <c r="A1810">
        <v>1893</v>
      </c>
      <c r="B1810" t="s">
        <v>49711</v>
      </c>
      <c r="C1810" t="s">
        <v>47037</v>
      </c>
      <c r="D1810" t="s">
        <v>47467</v>
      </c>
      <c r="E1810">
        <v>821</v>
      </c>
      <c r="F1810">
        <v>6</v>
      </c>
      <c r="G1810">
        <v>7</v>
      </c>
      <c r="H1810">
        <v>2</v>
      </c>
      <c r="I1810">
        <v>0</v>
      </c>
      <c r="J1810" t="s">
        <v>49712</v>
      </c>
      <c r="K1810" s="146" t="s">
        <v>47048</v>
      </c>
      <c r="L1810" t="s">
        <v>49713</v>
      </c>
      <c r="M1810" t="e">
        <f>-----------------MNIYGDWGNTLVLKRRLEWHGYNVQLLEYNPGNEFP-QDVDLVVGGGGQDSGQLKIRDDLQKIGSVLRALADDGVPMLVICGMYQLFGKFFRTKGGEIISGIKLLDIETIGGDERLIGNIVTSSEQFGLIVGYENHSGLTTLGANVRPLGQVIRGAGNNNQDETEGARYRNVIGTYLHGSLLPKNPAIADWLIEQAVTRK--F-GDFTPTV-IEDRFAMLARDIAQRRPR</f>
        <v>#NAME?</v>
      </c>
    </row>
    <row r="1811" spans="1:13" x14ac:dyDescent="0.2">
      <c r="A1811">
        <v>1894</v>
      </c>
      <c r="B1811" t="s">
        <v>49711</v>
      </c>
      <c r="C1811" t="s">
        <v>47037</v>
      </c>
      <c r="D1811" t="s">
        <v>47721</v>
      </c>
      <c r="E1811">
        <v>230</v>
      </c>
      <c r="F1811">
        <v>6</v>
      </c>
      <c r="G1811">
        <v>7</v>
      </c>
      <c r="H1811">
        <v>2</v>
      </c>
      <c r="I1811">
        <v>0</v>
      </c>
      <c r="J1811" t="s">
        <v>49715</v>
      </c>
      <c r="K1811" s="146" t="s">
        <v>47048</v>
      </c>
      <c r="L1811" t="s">
        <v>49713</v>
      </c>
      <c r="M1811" t="e">
        <f>--MKKYELNILELYPKDMNIYGDSGNVLVLKKRAEKRNISVNILSYNIGDSFP-KNVDIVVAGGGQDSGQEKVNKDLLKIKDKLKKLAENYTPMLLICGSYQLFGNYFRTNEGKVLKGIGILNAYTEATNERMVGNIITESVPFGEIIGYENHSGKTTLEGDTLPLGLVKLGAGNNGEDNTEGARYKNVIGTYLHGSLLPKNPRIADFLISEAMAKK--YPDDFTKLKALDDSLADKARKVAVTRPR</f>
        <v>#NAME?</v>
      </c>
    </row>
    <row r="1812" spans="1:13" x14ac:dyDescent="0.2">
      <c r="A1812">
        <v>1895</v>
      </c>
      <c r="B1812" t="s">
        <v>49711</v>
      </c>
      <c r="C1812" t="s">
        <v>47037</v>
      </c>
      <c r="D1812" t="s">
        <v>47466</v>
      </c>
      <c r="E1812">
        <v>303</v>
      </c>
      <c r="F1812">
        <v>6</v>
      </c>
      <c r="G1812">
        <v>7</v>
      </c>
      <c r="H1812">
        <v>2</v>
      </c>
      <c r="I1812">
        <v>0</v>
      </c>
      <c r="J1812" t="s">
        <v>49716</v>
      </c>
      <c r="K1812" s="146" t="s">
        <v>47048</v>
      </c>
      <c r="L1812" t="s">
        <v>49713</v>
      </c>
      <c r="M1812" t="e">
        <f>-----MKITIAQLYPRDMNLYGDWGNTLVLKKRLERRGFEVEIIDHNPGDSTDFSKIDIFVGGGGQDSGQTIIQNDLLARADELRQLAKDGVPMLMICGMYQLFGRFFRTLKGEEIVGANILPIETIAGDERMIGNIVIRSQEFGDIVGYENHSGQTFLDKTAKPLGQVIKGAGNNMTDANEGVRYNNIIATYLHGPILPKNPQIADFLIGEALERRGVS-ADSGLER-IDDTLANKAKEIALKLSR</f>
        <v>#NAME?</v>
      </c>
    </row>
    <row r="1813" spans="1:13" x14ac:dyDescent="0.2">
      <c r="A1813">
        <v>1896</v>
      </c>
      <c r="B1813" t="s">
        <v>49711</v>
      </c>
      <c r="C1813" t="s">
        <v>47037</v>
      </c>
      <c r="D1813" t="s">
        <v>47039</v>
      </c>
      <c r="E1813">
        <v>556</v>
      </c>
      <c r="F1813">
        <v>6</v>
      </c>
      <c r="G1813">
        <v>7</v>
      </c>
      <c r="H1813">
        <v>2</v>
      </c>
      <c r="I1813">
        <v>0</v>
      </c>
      <c r="J1813" t="s">
        <v>49716</v>
      </c>
      <c r="K1813" s="146" t="s">
        <v>47048</v>
      </c>
      <c r="L1813" t="s">
        <v>49713</v>
      </c>
      <c r="M1813" t="e">
        <f>----MTKITIAQLYPRDMNLYGDWGNTLVLKKRLEWRGFEVEIIDHNPGDSTDFSKIDIFVGGGGQDSGQTIIQNDLLKRADELQQLANDGVPMLMICGMYQLFGRFFRTLKGEEIVGANILPIETIAGEERMIGNIIIKSQEFGEIIGYENHSGQTFLDKTVTPLGQVIKGAGNNMIDTNEGVRYNNVIATYLHGPILPKNPQIADFLINEVLRRRDIS-IDFGVDN-IDDEIAHKAREISLKLPR</f>
        <v>#NAME?</v>
      </c>
    </row>
    <row r="1814" spans="1:13" x14ac:dyDescent="0.2">
      <c r="A1814">
        <v>1897</v>
      </c>
      <c r="B1814" t="s">
        <v>49717</v>
      </c>
      <c r="C1814" t="s">
        <v>47037</v>
      </c>
      <c r="D1814" t="s">
        <v>47468</v>
      </c>
      <c r="E1814">
        <v>562</v>
      </c>
      <c r="F1814">
        <v>7</v>
      </c>
      <c r="G1814">
        <v>7</v>
      </c>
      <c r="H1814">
        <v>1</v>
      </c>
      <c r="I1814">
        <v>0</v>
      </c>
      <c r="J1814" t="s">
        <v>49718</v>
      </c>
      <c r="K1814" s="146" t="s">
        <v>47084</v>
      </c>
      <c r="L1814" t="s">
        <v>48764</v>
      </c>
      <c r="M1814" t="s">
        <v>49719</v>
      </c>
    </row>
    <row r="1815" spans="1:13" x14ac:dyDescent="0.2">
      <c r="A1815">
        <v>1898</v>
      </c>
      <c r="B1815" t="s">
        <v>49717</v>
      </c>
      <c r="C1815" t="s">
        <v>47037</v>
      </c>
      <c r="D1815" t="s">
        <v>47720</v>
      </c>
      <c r="E1815">
        <v>594</v>
      </c>
      <c r="F1815">
        <v>7</v>
      </c>
      <c r="G1815">
        <v>7</v>
      </c>
      <c r="H1815">
        <v>1</v>
      </c>
      <c r="I1815">
        <v>0</v>
      </c>
      <c r="J1815" t="s">
        <v>49720</v>
      </c>
      <c r="K1815" s="146" t="s">
        <v>47084</v>
      </c>
      <c r="L1815" t="s">
        <v>48764</v>
      </c>
      <c r="M1815" t="s">
        <v>49721</v>
      </c>
    </row>
    <row r="1816" spans="1:13" x14ac:dyDescent="0.2">
      <c r="A1816">
        <v>1899</v>
      </c>
      <c r="B1816" t="s">
        <v>49717</v>
      </c>
      <c r="C1816" t="s">
        <v>47037</v>
      </c>
      <c r="D1816" t="s">
        <v>47467</v>
      </c>
      <c r="E1816">
        <v>343</v>
      </c>
      <c r="F1816">
        <v>7</v>
      </c>
      <c r="G1816">
        <v>7</v>
      </c>
      <c r="H1816">
        <v>1</v>
      </c>
      <c r="I1816">
        <v>0</v>
      </c>
      <c r="J1816" t="s">
        <v>49720</v>
      </c>
      <c r="K1816" s="146" t="s">
        <v>47084</v>
      </c>
      <c r="L1816" t="s">
        <v>48764</v>
      </c>
      <c r="M1816" t="s">
        <v>49722</v>
      </c>
    </row>
    <row r="1817" spans="1:13" x14ac:dyDescent="0.2">
      <c r="A1817">
        <v>1900</v>
      </c>
      <c r="B1817" t="s">
        <v>49717</v>
      </c>
      <c r="C1817" t="s">
        <v>47037</v>
      </c>
      <c r="D1817" t="s">
        <v>47721</v>
      </c>
      <c r="E1817">
        <v>269</v>
      </c>
      <c r="F1817">
        <v>7</v>
      </c>
      <c r="G1817">
        <v>7</v>
      </c>
      <c r="H1817">
        <v>1</v>
      </c>
      <c r="I1817">
        <v>0</v>
      </c>
      <c r="J1817" t="s">
        <v>49718</v>
      </c>
      <c r="K1817" s="146" t="s">
        <v>47084</v>
      </c>
      <c r="L1817" t="s">
        <v>48764</v>
      </c>
      <c r="M1817" t="e">
        <f>-MSNAIHNPALAGITSEGDNISTFTIEPLHPGYGNTLGNSLRRVLLSSVEGAAITSYRIEGVSHEFTTIDGIKEDAVDIMLNIKNIRLRVFSDNPVELTLS--------KKGAGKVLASDIQANADVEIVNPQQIIATIDDPNASLTIHFVAQKGRGYLTIEESSESRIHSDMVALDAVYSPVLRVRYKVEKTRVGQISNLDKLVLTVETSGAITPQDAFEEAAAILVNQYSALAGSTQVEAAPALGQEDDTENQELNTLIEDLSLSARTANALVNNNIRTLNDLVNLSEQDLRELKGFGSKALDEVKLKLTELDLYA</f>
        <v>#NAME?</v>
      </c>
    </row>
    <row r="1818" spans="1:13" x14ac:dyDescent="0.2">
      <c r="A1818">
        <v>1901</v>
      </c>
      <c r="B1818" t="s">
        <v>49717</v>
      </c>
      <c r="C1818" t="s">
        <v>47037</v>
      </c>
      <c r="D1818" t="s">
        <v>47465</v>
      </c>
      <c r="E1818">
        <v>395</v>
      </c>
      <c r="F1818">
        <v>7</v>
      </c>
      <c r="G1818">
        <v>7</v>
      </c>
      <c r="H1818">
        <v>1</v>
      </c>
      <c r="I1818">
        <v>0</v>
      </c>
      <c r="J1818" t="s">
        <v>49723</v>
      </c>
      <c r="K1818" s="146" t="s">
        <v>47084</v>
      </c>
      <c r="L1818" t="s">
        <v>48764</v>
      </c>
      <c r="M1818" t="s">
        <v>49724</v>
      </c>
    </row>
    <row r="1819" spans="1:13" x14ac:dyDescent="0.2">
      <c r="A1819">
        <v>1902</v>
      </c>
      <c r="B1819" t="s">
        <v>49717</v>
      </c>
      <c r="C1819" t="s">
        <v>47037</v>
      </c>
      <c r="D1819" t="s">
        <v>47466</v>
      </c>
      <c r="E1819">
        <v>76</v>
      </c>
      <c r="F1819">
        <v>7</v>
      </c>
      <c r="G1819">
        <v>7</v>
      </c>
      <c r="H1819">
        <v>1</v>
      </c>
      <c r="I1819">
        <v>0</v>
      </c>
      <c r="J1819" t="s">
        <v>49720</v>
      </c>
      <c r="K1819" s="146" t="s">
        <v>47084</v>
      </c>
      <c r="L1819" t="s">
        <v>48764</v>
      </c>
      <c r="M1819" t="s">
        <v>49725</v>
      </c>
    </row>
    <row r="1820" spans="1:13" x14ac:dyDescent="0.2">
      <c r="A1820">
        <v>1903</v>
      </c>
      <c r="B1820" t="s">
        <v>49717</v>
      </c>
      <c r="C1820" t="s">
        <v>47037</v>
      </c>
      <c r="D1820" t="s">
        <v>47039</v>
      </c>
      <c r="E1820">
        <v>335</v>
      </c>
      <c r="F1820">
        <v>7</v>
      </c>
      <c r="G1820">
        <v>7</v>
      </c>
      <c r="H1820">
        <v>1</v>
      </c>
      <c r="I1820">
        <v>0</v>
      </c>
      <c r="J1820" t="s">
        <v>49720</v>
      </c>
      <c r="K1820" s="146" t="s">
        <v>47084</v>
      </c>
      <c r="L1820" t="s">
        <v>48764</v>
      </c>
      <c r="M1820" t="s">
        <v>49726</v>
      </c>
    </row>
    <row r="1821" spans="1:13" x14ac:dyDescent="0.2">
      <c r="A1821">
        <v>1904</v>
      </c>
      <c r="B1821" t="s">
        <v>49727</v>
      </c>
      <c r="C1821" t="s">
        <v>47037</v>
      </c>
      <c r="D1821" t="s">
        <v>47468</v>
      </c>
      <c r="E1821">
        <v>508</v>
      </c>
      <c r="F1821">
        <v>7</v>
      </c>
      <c r="G1821">
        <v>7</v>
      </c>
      <c r="H1821">
        <v>1</v>
      </c>
      <c r="I1821">
        <v>0</v>
      </c>
      <c r="J1821" t="s">
        <v>49728</v>
      </c>
      <c r="K1821" s="146" t="s">
        <v>47040</v>
      </c>
      <c r="L1821" t="s">
        <v>49729</v>
      </c>
      <c r="M1821" t="s">
        <v>47378</v>
      </c>
    </row>
    <row r="1822" spans="1:13" x14ac:dyDescent="0.2">
      <c r="A1822">
        <v>1905</v>
      </c>
      <c r="B1822" t="s">
        <v>49727</v>
      </c>
      <c r="C1822" t="s">
        <v>47037</v>
      </c>
      <c r="D1822" t="s">
        <v>47720</v>
      </c>
      <c r="E1822">
        <v>6</v>
      </c>
      <c r="F1822">
        <v>7</v>
      </c>
      <c r="G1822">
        <v>7</v>
      </c>
      <c r="H1822">
        <v>1</v>
      </c>
      <c r="I1822">
        <v>0</v>
      </c>
      <c r="J1822" t="s">
        <v>49728</v>
      </c>
      <c r="K1822" s="146" t="s">
        <v>47040</v>
      </c>
      <c r="L1822" t="s">
        <v>49729</v>
      </c>
      <c r="M1822" t="s">
        <v>47380</v>
      </c>
    </row>
    <row r="1823" spans="1:13" x14ac:dyDescent="0.2">
      <c r="A1823">
        <v>1906</v>
      </c>
      <c r="B1823" t="s">
        <v>49727</v>
      </c>
      <c r="C1823" t="s">
        <v>47037</v>
      </c>
      <c r="D1823" t="s">
        <v>47467</v>
      </c>
      <c r="E1823">
        <v>401</v>
      </c>
      <c r="F1823">
        <v>7</v>
      </c>
      <c r="G1823">
        <v>7</v>
      </c>
      <c r="H1823">
        <v>1</v>
      </c>
      <c r="I1823">
        <v>0</v>
      </c>
      <c r="J1823" t="s">
        <v>49728</v>
      </c>
      <c r="K1823" s="146" t="s">
        <v>47040</v>
      </c>
      <c r="L1823" t="s">
        <v>49729</v>
      </c>
      <c r="M1823" t="s">
        <v>47377</v>
      </c>
    </row>
    <row r="1824" spans="1:13" x14ac:dyDescent="0.2">
      <c r="A1824">
        <v>1907</v>
      </c>
      <c r="B1824" t="s">
        <v>49727</v>
      </c>
      <c r="C1824" t="s">
        <v>47037</v>
      </c>
      <c r="D1824" t="s">
        <v>47721</v>
      </c>
      <c r="E1824">
        <v>436</v>
      </c>
      <c r="F1824">
        <v>7</v>
      </c>
      <c r="G1824">
        <v>7</v>
      </c>
      <c r="H1824">
        <v>1</v>
      </c>
      <c r="I1824">
        <v>0</v>
      </c>
      <c r="J1824" t="s">
        <v>49728</v>
      </c>
      <c r="K1824" s="146" t="s">
        <v>47040</v>
      </c>
      <c r="L1824" t="s">
        <v>49729</v>
      </c>
      <c r="M1824" t="s">
        <v>47643</v>
      </c>
    </row>
    <row r="1825" spans="1:13" x14ac:dyDescent="0.2">
      <c r="A1825">
        <v>1908</v>
      </c>
      <c r="B1825" t="s">
        <v>49727</v>
      </c>
      <c r="C1825" t="s">
        <v>47037</v>
      </c>
      <c r="D1825" t="s">
        <v>47465</v>
      </c>
      <c r="E1825">
        <v>314</v>
      </c>
      <c r="F1825">
        <v>7</v>
      </c>
      <c r="G1825">
        <v>7</v>
      </c>
      <c r="H1825">
        <v>1</v>
      </c>
      <c r="I1825">
        <v>0</v>
      </c>
      <c r="J1825" t="s">
        <v>49728</v>
      </c>
      <c r="K1825" s="146" t="s">
        <v>47040</v>
      </c>
      <c r="L1825" t="s">
        <v>49729</v>
      </c>
      <c r="M1825" t="s">
        <v>49730</v>
      </c>
    </row>
    <row r="1826" spans="1:13" x14ac:dyDescent="0.2">
      <c r="A1826">
        <v>1909</v>
      </c>
      <c r="B1826" t="s">
        <v>49727</v>
      </c>
      <c r="C1826" t="s">
        <v>47037</v>
      </c>
      <c r="D1826" t="s">
        <v>47466</v>
      </c>
      <c r="E1826">
        <v>31</v>
      </c>
      <c r="F1826">
        <v>7</v>
      </c>
      <c r="G1826">
        <v>7</v>
      </c>
      <c r="H1826">
        <v>1</v>
      </c>
      <c r="I1826">
        <v>0</v>
      </c>
      <c r="J1826" t="s">
        <v>49728</v>
      </c>
      <c r="K1826" s="146" t="s">
        <v>47040</v>
      </c>
      <c r="L1826" t="s">
        <v>49729</v>
      </c>
      <c r="M1826" t="s">
        <v>47376</v>
      </c>
    </row>
    <row r="1827" spans="1:13" x14ac:dyDescent="0.2">
      <c r="A1827">
        <v>1910</v>
      </c>
      <c r="B1827" t="s">
        <v>49727</v>
      </c>
      <c r="C1827" t="s">
        <v>47037</v>
      </c>
      <c r="D1827" t="s">
        <v>47039</v>
      </c>
      <c r="E1827">
        <v>383</v>
      </c>
      <c r="F1827">
        <v>7</v>
      </c>
      <c r="G1827">
        <v>7</v>
      </c>
      <c r="H1827">
        <v>1</v>
      </c>
      <c r="I1827">
        <v>0</v>
      </c>
      <c r="J1827" t="s">
        <v>49728</v>
      </c>
      <c r="K1827" s="146" t="s">
        <v>47040</v>
      </c>
      <c r="L1827" t="s">
        <v>49729</v>
      </c>
      <c r="M1827" t="s">
        <v>47379</v>
      </c>
    </row>
    <row r="1828" spans="1:13" x14ac:dyDescent="0.2">
      <c r="A1828">
        <v>1911</v>
      </c>
      <c r="B1828" t="s">
        <v>49731</v>
      </c>
      <c r="C1828" t="s">
        <v>47037</v>
      </c>
      <c r="D1828" t="s">
        <v>47468</v>
      </c>
      <c r="E1828">
        <v>561</v>
      </c>
      <c r="F1828">
        <v>7</v>
      </c>
      <c r="G1828">
        <v>7</v>
      </c>
      <c r="H1828">
        <v>1</v>
      </c>
      <c r="I1828">
        <v>0</v>
      </c>
      <c r="J1828" t="s">
        <v>49732</v>
      </c>
      <c r="K1828" s="146" t="s">
        <v>47040</v>
      </c>
      <c r="L1828" t="s">
        <v>49733</v>
      </c>
      <c r="M1828" t="s">
        <v>47443</v>
      </c>
    </row>
    <row r="1829" spans="1:13" x14ac:dyDescent="0.2">
      <c r="A1829">
        <v>1912</v>
      </c>
      <c r="B1829" t="s">
        <v>49731</v>
      </c>
      <c r="C1829" t="s">
        <v>47037</v>
      </c>
      <c r="D1829" t="s">
        <v>47720</v>
      </c>
      <c r="E1829">
        <v>595</v>
      </c>
      <c r="F1829">
        <v>7</v>
      </c>
      <c r="G1829">
        <v>7</v>
      </c>
      <c r="H1829">
        <v>1</v>
      </c>
      <c r="I1829">
        <v>0</v>
      </c>
      <c r="J1829" t="s">
        <v>49732</v>
      </c>
      <c r="K1829" s="146" t="s">
        <v>47040</v>
      </c>
      <c r="L1829" t="s">
        <v>49733</v>
      </c>
      <c r="M1829" t="s">
        <v>47445</v>
      </c>
    </row>
    <row r="1830" spans="1:13" x14ac:dyDescent="0.2">
      <c r="A1830">
        <v>1913</v>
      </c>
      <c r="B1830" t="s">
        <v>49731</v>
      </c>
      <c r="C1830" t="s">
        <v>47037</v>
      </c>
      <c r="D1830" t="s">
        <v>47467</v>
      </c>
      <c r="E1830">
        <v>342</v>
      </c>
      <c r="F1830">
        <v>7</v>
      </c>
      <c r="G1830">
        <v>7</v>
      </c>
      <c r="H1830">
        <v>1</v>
      </c>
      <c r="I1830">
        <v>0</v>
      </c>
      <c r="J1830" t="s">
        <v>49732</v>
      </c>
      <c r="K1830" s="146" t="s">
        <v>47040</v>
      </c>
      <c r="L1830" t="s">
        <v>49733</v>
      </c>
      <c r="M1830" t="s">
        <v>47442</v>
      </c>
    </row>
    <row r="1831" spans="1:13" x14ac:dyDescent="0.2">
      <c r="A1831">
        <v>1914</v>
      </c>
      <c r="B1831" t="s">
        <v>49731</v>
      </c>
      <c r="C1831" t="s">
        <v>47037</v>
      </c>
      <c r="D1831" t="s">
        <v>47721</v>
      </c>
      <c r="E1831">
        <v>268</v>
      </c>
      <c r="F1831">
        <v>7</v>
      </c>
      <c r="G1831">
        <v>7</v>
      </c>
      <c r="H1831">
        <v>1</v>
      </c>
      <c r="I1831">
        <v>0</v>
      </c>
      <c r="J1831" t="s">
        <v>49732</v>
      </c>
      <c r="K1831" s="146" t="s">
        <v>47040</v>
      </c>
      <c r="L1831" t="s">
        <v>49733</v>
      </c>
      <c r="M1831" t="s">
        <v>47676</v>
      </c>
    </row>
    <row r="1832" spans="1:13" x14ac:dyDescent="0.2">
      <c r="A1832">
        <v>1915</v>
      </c>
      <c r="B1832" t="s">
        <v>49731</v>
      </c>
      <c r="C1832" t="s">
        <v>47037</v>
      </c>
      <c r="D1832" t="s">
        <v>47465</v>
      </c>
      <c r="E1832">
        <v>396</v>
      </c>
      <c r="F1832">
        <v>7</v>
      </c>
      <c r="G1832">
        <v>7</v>
      </c>
      <c r="H1832">
        <v>1</v>
      </c>
      <c r="I1832">
        <v>0</v>
      </c>
      <c r="J1832" t="s">
        <v>49734</v>
      </c>
      <c r="K1832" s="146" t="s">
        <v>47040</v>
      </c>
      <c r="L1832" t="s">
        <v>49733</v>
      </c>
      <c r="M1832" t="s">
        <v>49735</v>
      </c>
    </row>
    <row r="1833" spans="1:13" x14ac:dyDescent="0.2">
      <c r="A1833">
        <v>1916</v>
      </c>
      <c r="B1833" t="s">
        <v>49731</v>
      </c>
      <c r="C1833" t="s">
        <v>47037</v>
      </c>
      <c r="D1833" t="s">
        <v>47466</v>
      </c>
      <c r="E1833">
        <v>75</v>
      </c>
      <c r="F1833">
        <v>7</v>
      </c>
      <c r="G1833">
        <v>7</v>
      </c>
      <c r="H1833">
        <v>1</v>
      </c>
      <c r="I1833">
        <v>0</v>
      </c>
      <c r="J1833" t="s">
        <v>49732</v>
      </c>
      <c r="K1833" s="146" t="s">
        <v>47040</v>
      </c>
      <c r="L1833" t="s">
        <v>49733</v>
      </c>
      <c r="M1833" t="s">
        <v>47441</v>
      </c>
    </row>
    <row r="1834" spans="1:13" x14ac:dyDescent="0.2">
      <c r="A1834">
        <v>1917</v>
      </c>
      <c r="B1834" t="s">
        <v>49731</v>
      </c>
      <c r="C1834" t="s">
        <v>47037</v>
      </c>
      <c r="D1834" t="s">
        <v>47039</v>
      </c>
      <c r="E1834">
        <v>336</v>
      </c>
      <c r="F1834">
        <v>7</v>
      </c>
      <c r="G1834">
        <v>7</v>
      </c>
      <c r="H1834">
        <v>1</v>
      </c>
      <c r="I1834">
        <v>0</v>
      </c>
      <c r="J1834" t="s">
        <v>49732</v>
      </c>
      <c r="K1834" s="146" t="s">
        <v>47040</v>
      </c>
      <c r="L1834" t="s">
        <v>49733</v>
      </c>
      <c r="M1834" t="s">
        <v>47444</v>
      </c>
    </row>
    <row r="1835" spans="1:13" x14ac:dyDescent="0.2">
      <c r="A1835">
        <v>1918</v>
      </c>
      <c r="B1835" t="s">
        <v>49736</v>
      </c>
      <c r="C1835" t="s">
        <v>47037</v>
      </c>
      <c r="D1835" t="s">
        <v>47468</v>
      </c>
      <c r="E1835">
        <v>81</v>
      </c>
      <c r="F1835">
        <v>7</v>
      </c>
      <c r="G1835">
        <v>7</v>
      </c>
      <c r="H1835">
        <v>1</v>
      </c>
      <c r="I1835">
        <v>0</v>
      </c>
      <c r="J1835" t="s">
        <v>49737</v>
      </c>
      <c r="K1835" s="146" t="s">
        <v>47040</v>
      </c>
      <c r="L1835" t="s">
        <v>49738</v>
      </c>
      <c r="M1835" t="s">
        <v>47457</v>
      </c>
    </row>
    <row r="1836" spans="1:13" x14ac:dyDescent="0.2">
      <c r="A1836">
        <v>1919</v>
      </c>
      <c r="B1836" t="s">
        <v>49736</v>
      </c>
      <c r="C1836" t="s">
        <v>47037</v>
      </c>
      <c r="D1836" t="s">
        <v>47720</v>
      </c>
      <c r="E1836">
        <v>767</v>
      </c>
      <c r="F1836">
        <v>7</v>
      </c>
      <c r="G1836">
        <v>7</v>
      </c>
      <c r="H1836">
        <v>1</v>
      </c>
      <c r="I1836">
        <v>0</v>
      </c>
      <c r="J1836" t="s">
        <v>49737</v>
      </c>
      <c r="K1836" s="146" t="s">
        <v>47040</v>
      </c>
      <c r="L1836" t="s">
        <v>49738</v>
      </c>
      <c r="M1836" t="s">
        <v>47459</v>
      </c>
    </row>
    <row r="1837" spans="1:13" x14ac:dyDescent="0.2">
      <c r="A1837">
        <v>1920</v>
      </c>
      <c r="B1837" t="s">
        <v>49736</v>
      </c>
      <c r="C1837" t="s">
        <v>47037</v>
      </c>
      <c r="D1837" t="s">
        <v>47467</v>
      </c>
      <c r="E1837">
        <v>296</v>
      </c>
      <c r="F1837">
        <v>7</v>
      </c>
      <c r="G1837">
        <v>7</v>
      </c>
      <c r="H1837">
        <v>1</v>
      </c>
      <c r="I1837">
        <v>0</v>
      </c>
      <c r="J1837" t="s">
        <v>49737</v>
      </c>
      <c r="K1837" s="146" t="s">
        <v>47040</v>
      </c>
      <c r="L1837" t="s">
        <v>49738</v>
      </c>
      <c r="M1837" t="s">
        <v>47456</v>
      </c>
    </row>
    <row r="1838" spans="1:13" x14ac:dyDescent="0.2">
      <c r="A1838">
        <v>1921</v>
      </c>
      <c r="B1838" t="s">
        <v>49736</v>
      </c>
      <c r="C1838" t="s">
        <v>47037</v>
      </c>
      <c r="D1838" t="s">
        <v>47721</v>
      </c>
      <c r="E1838">
        <v>163</v>
      </c>
      <c r="F1838">
        <v>7</v>
      </c>
      <c r="G1838">
        <v>7</v>
      </c>
      <c r="H1838">
        <v>1</v>
      </c>
      <c r="I1838">
        <v>0</v>
      </c>
      <c r="J1838" t="s">
        <v>49737</v>
      </c>
      <c r="K1838" s="146" t="s">
        <v>47040</v>
      </c>
      <c r="L1838" t="s">
        <v>49738</v>
      </c>
      <c r="M1838" t="s">
        <v>47692</v>
      </c>
    </row>
    <row r="1839" spans="1:13" x14ac:dyDescent="0.2">
      <c r="A1839">
        <v>1922</v>
      </c>
      <c r="B1839" t="s">
        <v>49736</v>
      </c>
      <c r="C1839" t="s">
        <v>47037</v>
      </c>
      <c r="D1839" t="s">
        <v>47466</v>
      </c>
      <c r="E1839">
        <v>541</v>
      </c>
      <c r="F1839">
        <v>7</v>
      </c>
      <c r="G1839">
        <v>7</v>
      </c>
      <c r="H1839">
        <v>1</v>
      </c>
      <c r="I1839">
        <v>0</v>
      </c>
      <c r="J1839" t="s">
        <v>49737</v>
      </c>
      <c r="K1839" s="146" t="s">
        <v>47040</v>
      </c>
      <c r="L1839" t="s">
        <v>49738</v>
      </c>
      <c r="M1839" t="s">
        <v>47454</v>
      </c>
    </row>
    <row r="1840" spans="1:13" x14ac:dyDescent="0.2">
      <c r="A1840">
        <v>1923</v>
      </c>
      <c r="B1840" t="s">
        <v>49736</v>
      </c>
      <c r="C1840" t="s">
        <v>47037</v>
      </c>
      <c r="D1840" t="s">
        <v>47469</v>
      </c>
      <c r="E1840">
        <v>40</v>
      </c>
      <c r="F1840">
        <v>7</v>
      </c>
      <c r="G1840">
        <v>7</v>
      </c>
      <c r="H1840">
        <v>1</v>
      </c>
      <c r="I1840">
        <v>0</v>
      </c>
      <c r="J1840" t="s">
        <v>49737</v>
      </c>
      <c r="K1840" s="146" t="s">
        <v>47040</v>
      </c>
      <c r="L1840" t="s">
        <v>49738</v>
      </c>
      <c r="M1840" t="s">
        <v>47455</v>
      </c>
    </row>
    <row r="1841" spans="1:13" x14ac:dyDescent="0.2">
      <c r="A1841">
        <v>1924</v>
      </c>
      <c r="B1841" t="s">
        <v>49736</v>
      </c>
      <c r="C1841" t="s">
        <v>47037</v>
      </c>
      <c r="D1841" t="s">
        <v>47039</v>
      </c>
      <c r="E1841">
        <v>60</v>
      </c>
      <c r="F1841">
        <v>7</v>
      </c>
      <c r="G1841">
        <v>7</v>
      </c>
      <c r="H1841">
        <v>1</v>
      </c>
      <c r="I1841">
        <v>0</v>
      </c>
      <c r="J1841" t="s">
        <v>49737</v>
      </c>
      <c r="K1841" s="146" t="s">
        <v>47040</v>
      </c>
      <c r="L1841" t="s">
        <v>49738</v>
      </c>
      <c r="M1841" t="s">
        <v>47458</v>
      </c>
    </row>
    <row r="1842" spans="1:13" x14ac:dyDescent="0.2">
      <c r="A1842">
        <v>1925</v>
      </c>
      <c r="B1842" t="s">
        <v>49739</v>
      </c>
      <c r="C1842" t="s">
        <v>47037</v>
      </c>
      <c r="D1842" t="s">
        <v>47468</v>
      </c>
      <c r="E1842">
        <v>558</v>
      </c>
      <c r="F1842">
        <v>7</v>
      </c>
      <c r="G1842">
        <v>7</v>
      </c>
      <c r="H1842">
        <v>1</v>
      </c>
      <c r="I1842">
        <v>0</v>
      </c>
      <c r="J1842" t="s">
        <v>49740</v>
      </c>
      <c r="K1842" s="146" t="s">
        <v>47040</v>
      </c>
      <c r="L1842" t="s">
        <v>49741</v>
      </c>
      <c r="M1842" t="s">
        <v>49742</v>
      </c>
    </row>
    <row r="1843" spans="1:13" x14ac:dyDescent="0.2">
      <c r="A1843">
        <v>1926</v>
      </c>
      <c r="B1843" t="s">
        <v>49739</v>
      </c>
      <c r="C1843" t="s">
        <v>47037</v>
      </c>
      <c r="D1843" t="s">
        <v>47720</v>
      </c>
      <c r="E1843">
        <v>598</v>
      </c>
      <c r="F1843">
        <v>7</v>
      </c>
      <c r="G1843">
        <v>7</v>
      </c>
      <c r="H1843">
        <v>1</v>
      </c>
      <c r="I1843">
        <v>0</v>
      </c>
      <c r="J1843" t="s">
        <v>49743</v>
      </c>
      <c r="K1843" s="146" t="s">
        <v>47040</v>
      </c>
      <c r="L1843" t="s">
        <v>49741</v>
      </c>
      <c r="M1843" t="e">
        <f>------MVSQKEVIKMVGKVVEALPGTKFKVELENGHTILAHISGRMRKHYIRLVPGDRVEVEMTPYDLTQGRISFRLRDERPSKDA</f>
        <v>#NAME?</v>
      </c>
    </row>
    <row r="1844" spans="1:13" x14ac:dyDescent="0.2">
      <c r="A1844">
        <v>1927</v>
      </c>
      <c r="B1844" t="s">
        <v>49739</v>
      </c>
      <c r="C1844" t="s">
        <v>47037</v>
      </c>
      <c r="D1844" t="s">
        <v>47721</v>
      </c>
      <c r="E1844">
        <v>265</v>
      </c>
      <c r="F1844">
        <v>7</v>
      </c>
      <c r="G1844">
        <v>7</v>
      </c>
      <c r="H1844">
        <v>1</v>
      </c>
      <c r="I1844">
        <v>0</v>
      </c>
      <c r="J1844" t="s">
        <v>49744</v>
      </c>
      <c r="K1844" s="146" t="s">
        <v>47040</v>
      </c>
      <c r="L1844" t="s">
        <v>49741</v>
      </c>
      <c r="M1844" t="s">
        <v>49745</v>
      </c>
    </row>
    <row r="1845" spans="1:13" x14ac:dyDescent="0.2">
      <c r="A1845">
        <v>1928</v>
      </c>
      <c r="B1845" t="s">
        <v>49739</v>
      </c>
      <c r="C1845" t="s">
        <v>47037</v>
      </c>
      <c r="D1845" t="s">
        <v>47465</v>
      </c>
      <c r="E1845">
        <v>399</v>
      </c>
      <c r="F1845">
        <v>7</v>
      </c>
      <c r="G1845">
        <v>7</v>
      </c>
      <c r="H1845">
        <v>1</v>
      </c>
      <c r="I1845">
        <v>0</v>
      </c>
      <c r="J1845" t="s">
        <v>49744</v>
      </c>
      <c r="K1845" s="146" t="s">
        <v>47040</v>
      </c>
      <c r="L1845" t="s">
        <v>49741</v>
      </c>
      <c r="M1845" t="s">
        <v>49746</v>
      </c>
    </row>
    <row r="1846" spans="1:13" x14ac:dyDescent="0.2">
      <c r="A1846">
        <v>1929</v>
      </c>
      <c r="B1846" t="s">
        <v>49739</v>
      </c>
      <c r="C1846" t="s">
        <v>47037</v>
      </c>
      <c r="D1846" t="s">
        <v>47466</v>
      </c>
      <c r="E1846">
        <v>72</v>
      </c>
      <c r="F1846">
        <v>7</v>
      </c>
      <c r="G1846">
        <v>7</v>
      </c>
      <c r="H1846">
        <v>1</v>
      </c>
      <c r="I1846">
        <v>0</v>
      </c>
      <c r="J1846" t="s">
        <v>49743</v>
      </c>
      <c r="K1846" s="146" t="s">
        <v>47040</v>
      </c>
      <c r="L1846" t="s">
        <v>49741</v>
      </c>
      <c r="M1846" t="e">
        <f>---------------MVGKVVEALPNTQFKVELENGHSIIAHISGRMRKHYIRLVPGDKVEVEMTPYDLTKGRISFRLRDDRP-QGR</f>
        <v>#NAME?</v>
      </c>
    </row>
    <row r="1847" spans="1:13" x14ac:dyDescent="0.2">
      <c r="A1847">
        <v>1930</v>
      </c>
      <c r="B1847" t="s">
        <v>49739</v>
      </c>
      <c r="C1847" t="s">
        <v>47037</v>
      </c>
      <c r="D1847" t="s">
        <v>47833</v>
      </c>
      <c r="E1847">
        <v>306</v>
      </c>
      <c r="F1847">
        <v>7</v>
      </c>
      <c r="G1847">
        <v>7</v>
      </c>
      <c r="H1847">
        <v>1</v>
      </c>
      <c r="I1847">
        <v>0</v>
      </c>
      <c r="J1847" t="s">
        <v>49743</v>
      </c>
      <c r="K1847" s="146" t="s">
        <v>47040</v>
      </c>
      <c r="L1847" t="s">
        <v>49741</v>
      </c>
      <c r="M1847" t="e">
        <f>---------------MIGKVVEALPNTQFRVELENGHSIIAHISGRMRKHYIRLVPGDKVEVEMTPYDLTKGRISFRLRDDRPQQSR</f>
        <v>#NAME?</v>
      </c>
    </row>
    <row r="1848" spans="1:13" x14ac:dyDescent="0.2">
      <c r="A1848">
        <v>1931</v>
      </c>
      <c r="B1848" t="s">
        <v>49739</v>
      </c>
      <c r="C1848" t="s">
        <v>47037</v>
      </c>
      <c r="D1848" t="s">
        <v>47039</v>
      </c>
      <c r="E1848">
        <v>339</v>
      </c>
      <c r="F1848">
        <v>7</v>
      </c>
      <c r="G1848">
        <v>7</v>
      </c>
      <c r="H1848">
        <v>1</v>
      </c>
      <c r="I1848">
        <v>0</v>
      </c>
      <c r="J1848" t="s">
        <v>49743</v>
      </c>
      <c r="K1848" s="146" t="s">
        <v>47040</v>
      </c>
      <c r="L1848" t="s">
        <v>49741</v>
      </c>
      <c r="M1848" t="e">
        <f>---------------MVGKVVEALPNTQFRVELENGHSIIAHISGRMRKHYIRLVPGDKVEVEMTPYDLTKGRISFRLRDDRPQQGR</f>
        <v>#NAME?</v>
      </c>
    </row>
    <row r="1849" spans="1:13" x14ac:dyDescent="0.2">
      <c r="A1849">
        <v>1932</v>
      </c>
      <c r="B1849" t="s">
        <v>49747</v>
      </c>
      <c r="C1849" t="s">
        <v>47037</v>
      </c>
      <c r="D1849" t="s">
        <v>47468</v>
      </c>
      <c r="E1849">
        <v>440</v>
      </c>
      <c r="F1849">
        <v>6</v>
      </c>
      <c r="G1849">
        <v>7</v>
      </c>
      <c r="H1849">
        <v>2</v>
      </c>
      <c r="I1849">
        <v>0</v>
      </c>
      <c r="J1849" t="s">
        <v>49748</v>
      </c>
      <c r="K1849" s="146" t="s">
        <v>47062</v>
      </c>
      <c r="L1849" t="s">
        <v>49749</v>
      </c>
      <c r="M1849" t="s">
        <v>47089</v>
      </c>
    </row>
    <row r="1850" spans="1:13" x14ac:dyDescent="0.2">
      <c r="A1850">
        <v>1933</v>
      </c>
      <c r="B1850" t="s">
        <v>49747</v>
      </c>
      <c r="C1850" t="s">
        <v>47037</v>
      </c>
      <c r="D1850" t="s">
        <v>47720</v>
      </c>
      <c r="E1850">
        <v>208</v>
      </c>
      <c r="F1850">
        <v>6</v>
      </c>
      <c r="G1850">
        <v>7</v>
      </c>
      <c r="H1850">
        <v>2</v>
      </c>
      <c r="I1850">
        <v>0</v>
      </c>
      <c r="J1850" t="s">
        <v>49750</v>
      </c>
      <c r="K1850" s="146" t="s">
        <v>47062</v>
      </c>
      <c r="L1850" t="s">
        <v>49749</v>
      </c>
      <c r="M1850" t="s">
        <v>47092</v>
      </c>
    </row>
    <row r="1851" spans="1:13" x14ac:dyDescent="0.2">
      <c r="A1851">
        <v>1934</v>
      </c>
      <c r="B1851" t="s">
        <v>49747</v>
      </c>
      <c r="C1851" t="s">
        <v>47037</v>
      </c>
      <c r="D1851" t="s">
        <v>47467</v>
      </c>
      <c r="E1851">
        <v>144</v>
      </c>
      <c r="F1851">
        <v>6</v>
      </c>
      <c r="G1851">
        <v>7</v>
      </c>
      <c r="H1851">
        <v>2</v>
      </c>
      <c r="I1851">
        <v>0</v>
      </c>
      <c r="J1851" t="s">
        <v>49748</v>
      </c>
      <c r="K1851" s="146" t="s">
        <v>47062</v>
      </c>
      <c r="L1851" t="s">
        <v>49749</v>
      </c>
      <c r="M1851" t="e">
        <f>---MDLAQKIAAYQPNSGVRQLVADTKLVLLVGISGAGKDTTKQRLLQDSEFADIVSYTTRPPRRNAGVQERDGVDYHFIDEATAEKMLDTHDFVEAKFVHGTVYGTGVAEIQAIHDAGRIAITDIDVQGVDEYKNLSQTVVAIFLLPPNYDEWRRRLQTRYASVEEFETEWPKRFASAIKELTHALEVPYYHFIINDNLDETVRIAGDIARKPDAYNRKDDEARLVARDLLEELQGLAQPRRG</f>
        <v>#NAME?</v>
      </c>
    </row>
    <row r="1852" spans="1:13" x14ac:dyDescent="0.2">
      <c r="A1852">
        <v>1936</v>
      </c>
      <c r="B1852" t="s">
        <v>49747</v>
      </c>
      <c r="C1852" t="s">
        <v>47037</v>
      </c>
      <c r="D1852" t="s">
        <v>47466</v>
      </c>
      <c r="E1852">
        <v>527</v>
      </c>
      <c r="F1852">
        <v>6</v>
      </c>
      <c r="G1852">
        <v>7</v>
      </c>
      <c r="H1852">
        <v>2</v>
      </c>
      <c r="I1852">
        <v>0</v>
      </c>
      <c r="J1852" t="s">
        <v>49751</v>
      </c>
      <c r="K1852" s="146" t="s">
        <v>47062</v>
      </c>
      <c r="L1852" t="s">
        <v>49749</v>
      </c>
      <c r="M1852" t="s">
        <v>47087</v>
      </c>
    </row>
    <row r="1853" spans="1:13" x14ac:dyDescent="0.2">
      <c r="A1853">
        <v>1937</v>
      </c>
      <c r="B1853" t="s">
        <v>49747</v>
      </c>
      <c r="C1853" t="s">
        <v>47037</v>
      </c>
      <c r="D1853" t="s">
        <v>47833</v>
      </c>
      <c r="E1853">
        <v>464</v>
      </c>
      <c r="F1853">
        <v>6</v>
      </c>
      <c r="G1853">
        <v>7</v>
      </c>
      <c r="H1853">
        <v>2</v>
      </c>
      <c r="I1853">
        <v>0</v>
      </c>
      <c r="J1853" t="s">
        <v>49752</v>
      </c>
      <c r="K1853" s="146" t="s">
        <v>47062</v>
      </c>
      <c r="L1853" t="s">
        <v>49749</v>
      </c>
      <c r="M1853" t="s">
        <v>47091</v>
      </c>
    </row>
    <row r="1854" spans="1:13" x14ac:dyDescent="0.2">
      <c r="A1854">
        <v>1935</v>
      </c>
      <c r="B1854" t="s">
        <v>49747</v>
      </c>
      <c r="C1854" t="s">
        <v>47037</v>
      </c>
      <c r="D1854" t="s">
        <v>47467</v>
      </c>
      <c r="E1854">
        <v>147</v>
      </c>
      <c r="F1854">
        <v>6</v>
      </c>
      <c r="G1854">
        <v>7</v>
      </c>
      <c r="H1854">
        <v>2</v>
      </c>
      <c r="I1854">
        <v>0</v>
      </c>
      <c r="M1854" t="s">
        <v>47088</v>
      </c>
    </row>
    <row r="1855" spans="1:13" x14ac:dyDescent="0.2">
      <c r="A1855">
        <v>1938</v>
      </c>
      <c r="B1855" t="s">
        <v>49747</v>
      </c>
      <c r="C1855" t="s">
        <v>47037</v>
      </c>
      <c r="D1855" t="s">
        <v>47039</v>
      </c>
      <c r="E1855">
        <v>595</v>
      </c>
      <c r="F1855">
        <v>6</v>
      </c>
      <c r="G1855">
        <v>7</v>
      </c>
      <c r="H1855">
        <v>2</v>
      </c>
      <c r="I1855">
        <v>0</v>
      </c>
      <c r="J1855" t="s">
        <v>49753</v>
      </c>
      <c r="L1855" t="s">
        <v>49749</v>
      </c>
      <c r="M1855" t="s">
        <v>47090</v>
      </c>
    </row>
    <row r="1856" spans="1:13" x14ac:dyDescent="0.2">
      <c r="A1856">
        <v>1939</v>
      </c>
      <c r="B1856" t="s">
        <v>49754</v>
      </c>
      <c r="C1856" t="s">
        <v>47037</v>
      </c>
      <c r="D1856" t="s">
        <v>47468</v>
      </c>
      <c r="E1856">
        <v>546</v>
      </c>
      <c r="F1856">
        <v>6</v>
      </c>
      <c r="G1856">
        <v>7</v>
      </c>
      <c r="H1856">
        <v>2</v>
      </c>
      <c r="I1856">
        <v>0</v>
      </c>
      <c r="J1856" t="s">
        <v>49755</v>
      </c>
      <c r="K1856" s="146" t="s">
        <v>47225</v>
      </c>
      <c r="L1856" t="s">
        <v>49756</v>
      </c>
      <c r="M1856" t="s">
        <v>49757</v>
      </c>
    </row>
    <row r="1857" spans="1:13" x14ac:dyDescent="0.2">
      <c r="A1857">
        <v>1940</v>
      </c>
      <c r="B1857" t="s">
        <v>49754</v>
      </c>
      <c r="C1857" t="s">
        <v>47037</v>
      </c>
      <c r="D1857" t="s">
        <v>47720</v>
      </c>
      <c r="E1857">
        <v>525</v>
      </c>
      <c r="F1857">
        <v>6</v>
      </c>
      <c r="G1857">
        <v>7</v>
      </c>
      <c r="H1857">
        <v>2</v>
      </c>
      <c r="I1857">
        <v>0</v>
      </c>
      <c r="J1857" t="s">
        <v>49758</v>
      </c>
      <c r="K1857" s="146" t="s">
        <v>47225</v>
      </c>
      <c r="L1857" t="s">
        <v>49756</v>
      </c>
      <c r="M1857" t="s">
        <v>47603</v>
      </c>
    </row>
    <row r="1858" spans="1:13" x14ac:dyDescent="0.2">
      <c r="A1858">
        <v>1941</v>
      </c>
      <c r="B1858" t="s">
        <v>49754</v>
      </c>
      <c r="C1858" t="s">
        <v>47037</v>
      </c>
      <c r="D1858" t="s">
        <v>47467</v>
      </c>
      <c r="E1858">
        <v>473</v>
      </c>
      <c r="F1858">
        <v>6</v>
      </c>
      <c r="G1858">
        <v>7</v>
      </c>
      <c r="H1858">
        <v>2</v>
      </c>
      <c r="I1858">
        <v>0</v>
      </c>
      <c r="J1858" t="s">
        <v>49755</v>
      </c>
      <c r="K1858" s="146" t="s">
        <v>47225</v>
      </c>
      <c r="L1858" t="s">
        <v>49756</v>
      </c>
      <c r="M1858" t="s">
        <v>47605</v>
      </c>
    </row>
    <row r="1859" spans="1:13" x14ac:dyDescent="0.2">
      <c r="A1859">
        <v>1942</v>
      </c>
      <c r="B1859" t="s">
        <v>49754</v>
      </c>
      <c r="C1859" t="s">
        <v>47037</v>
      </c>
      <c r="D1859" t="s">
        <v>47467</v>
      </c>
      <c r="E1859">
        <v>638</v>
      </c>
      <c r="F1859">
        <v>6</v>
      </c>
      <c r="G1859">
        <v>7</v>
      </c>
      <c r="H1859">
        <v>2</v>
      </c>
      <c r="I1859">
        <v>0</v>
      </c>
      <c r="J1859" t="s">
        <v>49755</v>
      </c>
      <c r="K1859" s="146" t="s">
        <v>47225</v>
      </c>
      <c r="L1859" t="s">
        <v>49756</v>
      </c>
      <c r="M1859" t="s">
        <v>47604</v>
      </c>
    </row>
    <row r="1860" spans="1:13" x14ac:dyDescent="0.2">
      <c r="A1860">
        <v>1943</v>
      </c>
      <c r="B1860" t="s">
        <v>49754</v>
      </c>
      <c r="C1860" t="s">
        <v>47037</v>
      </c>
      <c r="D1860" t="s">
        <v>47721</v>
      </c>
      <c r="E1860">
        <v>188</v>
      </c>
      <c r="F1860">
        <v>6</v>
      </c>
      <c r="G1860">
        <v>7</v>
      </c>
      <c r="H1860">
        <v>2</v>
      </c>
      <c r="I1860">
        <v>0</v>
      </c>
      <c r="J1860" t="s">
        <v>49759</v>
      </c>
      <c r="K1860" s="146" t="s">
        <v>47225</v>
      </c>
      <c r="L1860" t="s">
        <v>49756</v>
      </c>
      <c r="M1860" t="s">
        <v>47602</v>
      </c>
    </row>
    <row r="1861" spans="1:13" x14ac:dyDescent="0.2">
      <c r="A1861">
        <v>1944</v>
      </c>
      <c r="B1861" t="s">
        <v>49754</v>
      </c>
      <c r="C1861" t="s">
        <v>47037</v>
      </c>
      <c r="D1861" t="s">
        <v>47466</v>
      </c>
      <c r="E1861">
        <v>327</v>
      </c>
      <c r="F1861">
        <v>6</v>
      </c>
      <c r="G1861">
        <v>7</v>
      </c>
      <c r="H1861">
        <v>2</v>
      </c>
      <c r="I1861">
        <v>0</v>
      </c>
      <c r="J1861" t="s">
        <v>49755</v>
      </c>
      <c r="K1861" s="146" t="s">
        <v>47225</v>
      </c>
      <c r="L1861" t="s">
        <v>49756</v>
      </c>
      <c r="M1861" t="e">
        <f>-MPSTRALKNRIRSVDSTKQITKAMQLVAASKMRRAQEADKASAPYTMAAEELLSYLASQGATDNHPLFARRKINKRLIIVVASDKGLAGAYNTNVLKKYLELLKRDDERGIENLTLTIGRRASQFATRLKDTKIIGTYEDLPDQ-PSGLTFHTILNTAVNMFENGEVDAVTLVYTRFVNSMVQTAELDRLLPAGTKILVDPSE--VSNTISDAKYEPSIPEVLDAVAYRLVGARLLQALLDARASEHSMRMMAMKNATDNASDLVDDLTLAMNKARQGAITQELAEISGGVEAMEQ</f>
        <v>#NAME?</v>
      </c>
    </row>
    <row r="1862" spans="1:13" x14ac:dyDescent="0.2">
      <c r="A1862">
        <v>1945</v>
      </c>
      <c r="B1862" t="s">
        <v>49754</v>
      </c>
      <c r="C1862" t="s">
        <v>47037</v>
      </c>
      <c r="D1862" t="s">
        <v>47039</v>
      </c>
      <c r="E1862">
        <v>271</v>
      </c>
      <c r="F1862">
        <v>6</v>
      </c>
      <c r="G1862">
        <v>7</v>
      </c>
      <c r="H1862">
        <v>2</v>
      </c>
      <c r="I1862">
        <v>0</v>
      </c>
      <c r="J1862" t="s">
        <v>49755</v>
      </c>
      <c r="K1862" s="146" t="s">
        <v>47225</v>
      </c>
      <c r="L1862" t="s">
        <v>49756</v>
      </c>
      <c r="M1862" t="e">
        <f>-MPSTRALKNRIRSVDSTKQITKAMQLVAASKMRRSQEADKASAPYTMAAEELLSYLASQGATDNHLLFKRRKITKRLIIVIASDKGLAGAYNTNVLKKYLELLKRDDERGIENLTLTIGRRASQFASRLKDTKIIGNYDDLPDQ-PSGLTFHTILNTATSMFENGEVDAVTLVYTRFVNSMVQTAELSRLLPAGTKTLIDPSE--VSNTVSDAKYEPSIPEVLDAVANRLTGARLLQALLDARASEHSMRMMAMKNATDNASDLVDDLTLAMNKARQGAITQELAEISGGVEAMEQ</f>
        <v>#NAME?</v>
      </c>
    </row>
    <row r="1863" spans="1:13" x14ac:dyDescent="0.2">
      <c r="A1863">
        <v>1946</v>
      </c>
      <c r="B1863" t="s">
        <v>49760</v>
      </c>
      <c r="C1863" t="s">
        <v>47037</v>
      </c>
      <c r="D1863" t="s">
        <v>47468</v>
      </c>
      <c r="E1863">
        <v>108</v>
      </c>
      <c r="F1863">
        <v>6</v>
      </c>
      <c r="G1863">
        <v>6</v>
      </c>
      <c r="H1863">
        <v>1</v>
      </c>
      <c r="I1863">
        <v>0</v>
      </c>
      <c r="J1863" t="s">
        <v>49761</v>
      </c>
      <c r="K1863" s="146" t="s">
        <v>47062</v>
      </c>
      <c r="L1863" t="s">
        <v>49762</v>
      </c>
      <c r="M1863" t="s">
        <v>47309</v>
      </c>
    </row>
    <row r="1864" spans="1:13" x14ac:dyDescent="0.2">
      <c r="A1864">
        <v>1947</v>
      </c>
      <c r="B1864" t="s">
        <v>49760</v>
      </c>
      <c r="C1864" t="s">
        <v>47037</v>
      </c>
      <c r="D1864" t="s">
        <v>47720</v>
      </c>
      <c r="E1864">
        <v>786</v>
      </c>
      <c r="F1864">
        <v>6</v>
      </c>
      <c r="G1864">
        <v>6</v>
      </c>
      <c r="H1864">
        <v>1</v>
      </c>
      <c r="I1864">
        <v>0</v>
      </c>
      <c r="J1864" t="s">
        <v>49761</v>
      </c>
      <c r="K1864" s="146" t="s">
        <v>47062</v>
      </c>
      <c r="L1864" t="s">
        <v>49762</v>
      </c>
      <c r="M1864" t="s">
        <v>47310</v>
      </c>
    </row>
    <row r="1865" spans="1:13" x14ac:dyDescent="0.2">
      <c r="A1865">
        <v>1948</v>
      </c>
      <c r="B1865" t="s">
        <v>49760</v>
      </c>
      <c r="C1865" t="s">
        <v>47037</v>
      </c>
      <c r="D1865" t="s">
        <v>47467</v>
      </c>
      <c r="E1865">
        <v>303</v>
      </c>
      <c r="F1865">
        <v>6</v>
      </c>
      <c r="G1865">
        <v>6</v>
      </c>
      <c r="H1865">
        <v>1</v>
      </c>
      <c r="I1865">
        <v>0</v>
      </c>
      <c r="J1865" t="s">
        <v>49761</v>
      </c>
      <c r="K1865" s="146" t="s">
        <v>47062</v>
      </c>
      <c r="L1865" t="s">
        <v>49762</v>
      </c>
      <c r="M1865" t="s">
        <v>47308</v>
      </c>
    </row>
    <row r="1866" spans="1:13" x14ac:dyDescent="0.2">
      <c r="A1866">
        <v>1949</v>
      </c>
      <c r="B1866" t="s">
        <v>49760</v>
      </c>
      <c r="C1866" t="s">
        <v>47037</v>
      </c>
      <c r="D1866" t="s">
        <v>47466</v>
      </c>
      <c r="E1866">
        <v>479</v>
      </c>
      <c r="F1866">
        <v>6</v>
      </c>
      <c r="G1866">
        <v>6</v>
      </c>
      <c r="H1866">
        <v>1</v>
      </c>
      <c r="I1866">
        <v>0</v>
      </c>
      <c r="J1866" t="s">
        <v>49761</v>
      </c>
      <c r="K1866" s="146" t="s">
        <v>47062</v>
      </c>
      <c r="L1866" t="s">
        <v>49762</v>
      </c>
      <c r="M1866" t="s">
        <v>47307</v>
      </c>
    </row>
    <row r="1867" spans="1:13" x14ac:dyDescent="0.2">
      <c r="A1867">
        <v>1950</v>
      </c>
      <c r="B1867" t="s">
        <v>49760</v>
      </c>
      <c r="C1867" t="s">
        <v>47037</v>
      </c>
      <c r="D1867" t="s">
        <v>47833</v>
      </c>
      <c r="E1867">
        <v>607</v>
      </c>
      <c r="F1867">
        <v>6</v>
      </c>
      <c r="G1867">
        <v>6</v>
      </c>
      <c r="H1867">
        <v>1</v>
      </c>
      <c r="I1867">
        <v>0</v>
      </c>
      <c r="J1867" t="s">
        <v>49761</v>
      </c>
      <c r="K1867" s="146" t="s">
        <v>47062</v>
      </c>
      <c r="L1867" t="s">
        <v>49762</v>
      </c>
      <c r="M1867" t="s">
        <v>47307</v>
      </c>
    </row>
    <row r="1868" spans="1:13" x14ac:dyDescent="0.2">
      <c r="A1868">
        <v>1951</v>
      </c>
      <c r="B1868" t="s">
        <v>49760</v>
      </c>
      <c r="C1868" t="s">
        <v>47037</v>
      </c>
      <c r="D1868" t="s">
        <v>47039</v>
      </c>
      <c r="E1868">
        <v>39</v>
      </c>
      <c r="F1868">
        <v>6</v>
      </c>
      <c r="G1868">
        <v>6</v>
      </c>
      <c r="H1868">
        <v>1</v>
      </c>
      <c r="I1868">
        <v>0</v>
      </c>
      <c r="J1868" t="s">
        <v>49761</v>
      </c>
      <c r="K1868" s="146" t="s">
        <v>47062</v>
      </c>
      <c r="L1868" t="s">
        <v>49762</v>
      </c>
      <c r="M1868" t="s">
        <v>47307</v>
      </c>
    </row>
    <row r="1869" spans="1:13" x14ac:dyDescent="0.2">
      <c r="A1869">
        <v>1958</v>
      </c>
      <c r="B1869" t="s">
        <v>49763</v>
      </c>
      <c r="C1869" t="s">
        <v>47037</v>
      </c>
      <c r="D1869" t="s">
        <v>47468</v>
      </c>
      <c r="E1869">
        <v>167</v>
      </c>
      <c r="F1869">
        <v>6</v>
      </c>
      <c r="G1869">
        <v>6</v>
      </c>
      <c r="H1869">
        <v>1</v>
      </c>
      <c r="I1869">
        <v>0</v>
      </c>
      <c r="J1869" t="s">
        <v>49764</v>
      </c>
      <c r="K1869" s="146" t="s">
        <v>6547</v>
      </c>
      <c r="L1869" t="s">
        <v>49765</v>
      </c>
      <c r="M1869" t="s">
        <v>47118</v>
      </c>
    </row>
    <row r="1870" spans="1:13" x14ac:dyDescent="0.2">
      <c r="A1870">
        <v>1959</v>
      </c>
      <c r="B1870" t="s">
        <v>49763</v>
      </c>
      <c r="C1870" t="s">
        <v>47037</v>
      </c>
      <c r="D1870" t="s">
        <v>47720</v>
      </c>
      <c r="E1870">
        <v>335</v>
      </c>
      <c r="F1870">
        <v>6</v>
      </c>
      <c r="G1870">
        <v>6</v>
      </c>
      <c r="H1870">
        <v>1</v>
      </c>
      <c r="I1870">
        <v>0</v>
      </c>
      <c r="J1870" t="s">
        <v>49764</v>
      </c>
      <c r="K1870" s="146" t="s">
        <v>6547</v>
      </c>
      <c r="L1870" t="s">
        <v>49765</v>
      </c>
      <c r="M1870" t="s">
        <v>47121</v>
      </c>
    </row>
    <row r="1871" spans="1:13" x14ac:dyDescent="0.2">
      <c r="A1871">
        <v>1960</v>
      </c>
      <c r="B1871" t="s">
        <v>49763</v>
      </c>
      <c r="C1871" t="s">
        <v>47037</v>
      </c>
      <c r="D1871" t="s">
        <v>47467</v>
      </c>
      <c r="E1871">
        <v>95</v>
      </c>
      <c r="F1871">
        <v>6</v>
      </c>
      <c r="G1871">
        <v>6</v>
      </c>
      <c r="H1871">
        <v>1</v>
      </c>
      <c r="I1871">
        <v>0</v>
      </c>
      <c r="J1871" t="s">
        <v>49766</v>
      </c>
      <c r="K1871" s="146" t="s">
        <v>6547</v>
      </c>
      <c r="L1871" t="s">
        <v>49765</v>
      </c>
      <c r="M1871" t="s">
        <v>49767</v>
      </c>
    </row>
    <row r="1872" spans="1:13" x14ac:dyDescent="0.2">
      <c r="A1872">
        <v>1961</v>
      </c>
      <c r="B1872" t="s">
        <v>49763</v>
      </c>
      <c r="C1872" t="s">
        <v>47037</v>
      </c>
      <c r="D1872" t="s">
        <v>47833</v>
      </c>
      <c r="E1872">
        <v>682</v>
      </c>
      <c r="F1872">
        <v>6</v>
      </c>
      <c r="G1872">
        <v>6</v>
      </c>
      <c r="H1872">
        <v>1</v>
      </c>
      <c r="I1872">
        <v>0</v>
      </c>
      <c r="J1872" t="s">
        <v>49764</v>
      </c>
      <c r="K1872" s="146" t="s">
        <v>6547</v>
      </c>
      <c r="L1872" t="s">
        <v>49765</v>
      </c>
      <c r="M1872" t="s">
        <v>47120</v>
      </c>
    </row>
    <row r="1873" spans="1:13" x14ac:dyDescent="0.2">
      <c r="A1873">
        <v>1962</v>
      </c>
      <c r="B1873" t="s">
        <v>49763</v>
      </c>
      <c r="C1873" t="s">
        <v>47037</v>
      </c>
      <c r="D1873" t="s">
        <v>47469</v>
      </c>
      <c r="E1873">
        <v>106</v>
      </c>
      <c r="F1873">
        <v>6</v>
      </c>
      <c r="G1873">
        <v>6</v>
      </c>
      <c r="H1873">
        <v>1</v>
      </c>
      <c r="I1873">
        <v>0</v>
      </c>
      <c r="J1873" t="s">
        <v>49764</v>
      </c>
      <c r="K1873" s="146" t="s">
        <v>6547</v>
      </c>
      <c r="L1873" t="s">
        <v>49765</v>
      </c>
      <c r="M1873" t="s">
        <v>47118</v>
      </c>
    </row>
    <row r="1874" spans="1:13" x14ac:dyDescent="0.2">
      <c r="A1874">
        <v>1963</v>
      </c>
      <c r="B1874" t="s">
        <v>49763</v>
      </c>
      <c r="C1874" t="s">
        <v>47037</v>
      </c>
      <c r="D1874" t="s">
        <v>47039</v>
      </c>
      <c r="E1874">
        <v>687</v>
      </c>
      <c r="F1874">
        <v>6</v>
      </c>
      <c r="G1874">
        <v>6</v>
      </c>
      <c r="H1874">
        <v>1</v>
      </c>
      <c r="I1874">
        <v>0</v>
      </c>
      <c r="J1874" t="s">
        <v>49764</v>
      </c>
      <c r="K1874" s="146" t="s">
        <v>6547</v>
      </c>
      <c r="L1874" t="s">
        <v>49765</v>
      </c>
      <c r="M1874" t="s">
        <v>47119</v>
      </c>
    </row>
    <row r="1875" spans="1:13" x14ac:dyDescent="0.2">
      <c r="A1875">
        <v>1964</v>
      </c>
      <c r="B1875" t="s">
        <v>49768</v>
      </c>
      <c r="C1875" t="s">
        <v>47037</v>
      </c>
      <c r="D1875" t="s">
        <v>47468</v>
      </c>
      <c r="E1875">
        <v>383</v>
      </c>
      <c r="F1875">
        <v>6</v>
      </c>
      <c r="G1875">
        <v>6</v>
      </c>
      <c r="H1875">
        <v>1</v>
      </c>
      <c r="I1875">
        <v>0</v>
      </c>
      <c r="J1875" t="s">
        <v>49769</v>
      </c>
      <c r="K1875" s="146" t="s">
        <v>47045</v>
      </c>
      <c r="L1875" t="s">
        <v>49770</v>
      </c>
      <c r="M1875" t="s">
        <v>47285</v>
      </c>
    </row>
    <row r="1876" spans="1:13" x14ac:dyDescent="0.2">
      <c r="A1876">
        <v>1965</v>
      </c>
      <c r="B1876" t="s">
        <v>49768</v>
      </c>
      <c r="C1876" t="s">
        <v>47037</v>
      </c>
      <c r="D1876" t="s">
        <v>47720</v>
      </c>
      <c r="E1876">
        <v>143</v>
      </c>
      <c r="F1876">
        <v>6</v>
      </c>
      <c r="G1876">
        <v>6</v>
      </c>
      <c r="H1876">
        <v>1</v>
      </c>
      <c r="I1876">
        <v>0</v>
      </c>
      <c r="J1876" t="s">
        <v>49769</v>
      </c>
      <c r="K1876" s="146" t="s">
        <v>47045</v>
      </c>
      <c r="L1876" t="s">
        <v>49770</v>
      </c>
      <c r="M1876" t="s">
        <v>47288</v>
      </c>
    </row>
    <row r="1877" spans="1:13" x14ac:dyDescent="0.2">
      <c r="A1877">
        <v>1966</v>
      </c>
      <c r="B1877" t="s">
        <v>49768</v>
      </c>
      <c r="C1877" t="s">
        <v>47037</v>
      </c>
      <c r="D1877" t="s">
        <v>47467</v>
      </c>
      <c r="E1877">
        <v>118</v>
      </c>
      <c r="F1877">
        <v>6</v>
      </c>
      <c r="G1877">
        <v>6</v>
      </c>
      <c r="H1877">
        <v>1</v>
      </c>
      <c r="I1877">
        <v>0</v>
      </c>
      <c r="J1877" t="s">
        <v>49769</v>
      </c>
      <c r="K1877" s="146" t="s">
        <v>47045</v>
      </c>
      <c r="L1877" t="s">
        <v>49770</v>
      </c>
      <c r="M1877" t="s">
        <v>47284</v>
      </c>
    </row>
    <row r="1878" spans="1:13" x14ac:dyDescent="0.2">
      <c r="A1878">
        <v>1967</v>
      </c>
      <c r="B1878" t="s">
        <v>49768</v>
      </c>
      <c r="C1878" t="s">
        <v>47037</v>
      </c>
      <c r="D1878" t="s">
        <v>47466</v>
      </c>
      <c r="E1878">
        <v>270</v>
      </c>
      <c r="F1878">
        <v>6</v>
      </c>
      <c r="G1878">
        <v>6</v>
      </c>
      <c r="H1878">
        <v>1</v>
      </c>
      <c r="I1878">
        <v>0</v>
      </c>
      <c r="J1878" t="s">
        <v>49769</v>
      </c>
      <c r="K1878" s="146" t="s">
        <v>47045</v>
      </c>
      <c r="L1878" t="s">
        <v>49770</v>
      </c>
      <c r="M1878" t="s">
        <v>47283</v>
      </c>
    </row>
    <row r="1879" spans="1:13" x14ac:dyDescent="0.2">
      <c r="A1879">
        <v>1968</v>
      </c>
      <c r="B1879" t="s">
        <v>49768</v>
      </c>
      <c r="C1879" t="s">
        <v>47037</v>
      </c>
      <c r="D1879" t="s">
        <v>47833</v>
      </c>
      <c r="E1879">
        <v>339</v>
      </c>
      <c r="F1879">
        <v>6</v>
      </c>
      <c r="G1879">
        <v>6</v>
      </c>
      <c r="H1879">
        <v>1</v>
      </c>
      <c r="I1879">
        <v>0</v>
      </c>
      <c r="J1879" t="s">
        <v>49769</v>
      </c>
      <c r="K1879" s="146" t="s">
        <v>47045</v>
      </c>
      <c r="L1879" t="s">
        <v>49770</v>
      </c>
      <c r="M1879" t="s">
        <v>47287</v>
      </c>
    </row>
    <row r="1880" spans="1:13" x14ac:dyDescent="0.2">
      <c r="A1880">
        <v>1969</v>
      </c>
      <c r="B1880" t="s">
        <v>49768</v>
      </c>
      <c r="C1880" t="s">
        <v>47037</v>
      </c>
      <c r="D1880" t="s">
        <v>47039</v>
      </c>
      <c r="E1880">
        <v>524</v>
      </c>
      <c r="F1880">
        <v>6</v>
      </c>
      <c r="G1880">
        <v>6</v>
      </c>
      <c r="H1880">
        <v>1</v>
      </c>
      <c r="I1880">
        <v>0</v>
      </c>
      <c r="J1880" t="s">
        <v>49769</v>
      </c>
      <c r="K1880" s="146" t="s">
        <v>47045</v>
      </c>
      <c r="L1880" t="s">
        <v>49770</v>
      </c>
      <c r="M1880" t="s">
        <v>47286</v>
      </c>
    </row>
    <row r="1881" spans="1:13" x14ac:dyDescent="0.2">
      <c r="A1881">
        <v>1970</v>
      </c>
      <c r="B1881" t="s">
        <v>49771</v>
      </c>
      <c r="C1881" t="s">
        <v>47037</v>
      </c>
      <c r="D1881" t="s">
        <v>47468</v>
      </c>
      <c r="E1881">
        <v>779</v>
      </c>
      <c r="F1881">
        <v>6</v>
      </c>
      <c r="G1881">
        <v>6</v>
      </c>
      <c r="H1881">
        <v>1</v>
      </c>
      <c r="I1881">
        <v>0</v>
      </c>
      <c r="J1881" t="s">
        <v>49772</v>
      </c>
      <c r="K1881" s="146" t="s">
        <v>47038</v>
      </c>
      <c r="L1881" t="s">
        <v>49773</v>
      </c>
      <c r="M1881" t="s">
        <v>47068</v>
      </c>
    </row>
    <row r="1882" spans="1:13" x14ac:dyDescent="0.2">
      <c r="A1882">
        <v>1971</v>
      </c>
      <c r="B1882" t="s">
        <v>49771</v>
      </c>
      <c r="C1882" t="s">
        <v>47037</v>
      </c>
      <c r="D1882" t="s">
        <v>47467</v>
      </c>
      <c r="E1882">
        <v>264</v>
      </c>
      <c r="F1882">
        <v>6</v>
      </c>
      <c r="G1882">
        <v>6</v>
      </c>
      <c r="H1882">
        <v>1</v>
      </c>
      <c r="I1882">
        <v>0</v>
      </c>
      <c r="J1882" t="s">
        <v>49772</v>
      </c>
      <c r="K1882" s="146" t="s">
        <v>47038</v>
      </c>
      <c r="L1882" t="s">
        <v>49773</v>
      </c>
      <c r="M1882" t="e">
        <f>--MRNNRGIAPINIVLGVVAAGIVALFVYNIANRPPNQHVGNGRPWVQHMSRGNADTKNVFIDYTDYFCSYCAQVEAATSQHEFNDTYIKPGKLRYEHRVVTVLKSMVPNSEQGAEAAYCAADQNKYWEYTHDIVPRIKSDYFDKGIGVKNVAVPKEIPKLPLNYFAESAKSAKLDIATFSDCMAHEKHKSEIEANTKRALALGVSGLPYIVVNNYTTSGFAGGYNGLHTILKAGGINP</f>
        <v>#NAME?</v>
      </c>
    </row>
    <row r="1883" spans="1:13" x14ac:dyDescent="0.2">
      <c r="A1883">
        <v>1973</v>
      </c>
      <c r="B1883" t="s">
        <v>49771</v>
      </c>
      <c r="C1883" t="s">
        <v>47037</v>
      </c>
      <c r="D1883" t="s">
        <v>47833</v>
      </c>
      <c r="E1883">
        <v>178</v>
      </c>
      <c r="F1883">
        <v>6</v>
      </c>
      <c r="G1883">
        <v>6</v>
      </c>
      <c r="H1883">
        <v>1</v>
      </c>
      <c r="I1883">
        <v>0</v>
      </c>
      <c r="J1883" t="s">
        <v>49772</v>
      </c>
      <c r="K1883" s="146" t="s">
        <v>47038</v>
      </c>
      <c r="L1883" t="s">
        <v>49773</v>
      </c>
      <c r="M1883" t="s">
        <v>47070</v>
      </c>
    </row>
    <row r="1884" spans="1:13" x14ac:dyDescent="0.2">
      <c r="A1884">
        <v>1974</v>
      </c>
      <c r="B1884" t="s">
        <v>49771</v>
      </c>
      <c r="C1884" t="s">
        <v>47037</v>
      </c>
      <c r="D1884" t="s">
        <v>47469</v>
      </c>
      <c r="E1884">
        <v>230</v>
      </c>
      <c r="F1884">
        <v>6</v>
      </c>
      <c r="G1884">
        <v>6</v>
      </c>
      <c r="H1884">
        <v>1</v>
      </c>
      <c r="I1884">
        <v>0</v>
      </c>
      <c r="J1884" t="s">
        <v>49772</v>
      </c>
      <c r="K1884" s="146" t="s">
        <v>47038</v>
      </c>
      <c r="L1884" t="s">
        <v>49773</v>
      </c>
      <c r="M1884" t="s">
        <v>47068</v>
      </c>
    </row>
    <row r="1885" spans="1:13" x14ac:dyDescent="0.2">
      <c r="A1885">
        <v>1972</v>
      </c>
      <c r="B1885" t="s">
        <v>49771</v>
      </c>
      <c r="C1885" t="s">
        <v>47037</v>
      </c>
      <c r="D1885" t="s">
        <v>47466</v>
      </c>
      <c r="E1885">
        <v>423</v>
      </c>
      <c r="F1885">
        <v>6</v>
      </c>
      <c r="G1885">
        <v>6</v>
      </c>
      <c r="H1885">
        <v>1</v>
      </c>
      <c r="I1885">
        <v>0</v>
      </c>
      <c r="M1885" t="s">
        <v>47067</v>
      </c>
    </row>
    <row r="1886" spans="1:13" x14ac:dyDescent="0.2">
      <c r="A1886">
        <v>1975</v>
      </c>
      <c r="B1886" t="s">
        <v>49771</v>
      </c>
      <c r="C1886" t="s">
        <v>47037</v>
      </c>
      <c r="D1886" t="s">
        <v>47039</v>
      </c>
      <c r="E1886">
        <v>642</v>
      </c>
      <c r="F1886">
        <v>6</v>
      </c>
      <c r="G1886">
        <v>6</v>
      </c>
      <c r="H1886">
        <v>1</v>
      </c>
      <c r="I1886">
        <v>0</v>
      </c>
      <c r="M1886" t="s">
        <v>47069</v>
      </c>
    </row>
    <row r="1887" spans="1:13" x14ac:dyDescent="0.2">
      <c r="A1887">
        <v>1976</v>
      </c>
      <c r="B1887" t="s">
        <v>49774</v>
      </c>
      <c r="C1887" t="s">
        <v>47037</v>
      </c>
      <c r="D1887" t="s">
        <v>47468</v>
      </c>
      <c r="E1887">
        <v>394</v>
      </c>
      <c r="F1887">
        <v>6</v>
      </c>
      <c r="G1887">
        <v>6</v>
      </c>
      <c r="H1887">
        <v>1</v>
      </c>
      <c r="I1887">
        <v>0</v>
      </c>
      <c r="J1887" t="s">
        <v>49775</v>
      </c>
      <c r="K1887" s="146" t="s">
        <v>47050</v>
      </c>
      <c r="L1887" t="s">
        <v>49776</v>
      </c>
      <c r="M1887" t="s">
        <v>47211</v>
      </c>
    </row>
    <row r="1888" spans="1:13" x14ac:dyDescent="0.2">
      <c r="A1888">
        <v>1980</v>
      </c>
      <c r="B1888" t="s">
        <v>49774</v>
      </c>
      <c r="C1888" t="s">
        <v>47037</v>
      </c>
      <c r="D1888" t="s">
        <v>47469</v>
      </c>
      <c r="E1888">
        <v>469</v>
      </c>
      <c r="F1888">
        <v>6</v>
      </c>
      <c r="G1888">
        <v>6</v>
      </c>
      <c r="H1888">
        <v>1</v>
      </c>
      <c r="I1888">
        <v>0</v>
      </c>
      <c r="J1888" t="s">
        <v>49775</v>
      </c>
      <c r="K1888" s="146" t="s">
        <v>47050</v>
      </c>
      <c r="L1888" t="s">
        <v>49776</v>
      </c>
      <c r="M1888" t="s">
        <v>47211</v>
      </c>
    </row>
    <row r="1889" spans="1:13" x14ac:dyDescent="0.2">
      <c r="A1889">
        <v>1977</v>
      </c>
      <c r="B1889" t="s">
        <v>49774</v>
      </c>
      <c r="C1889" t="s">
        <v>47037</v>
      </c>
      <c r="D1889" t="s">
        <v>47720</v>
      </c>
      <c r="E1889">
        <v>149</v>
      </c>
      <c r="F1889">
        <v>6</v>
      </c>
      <c r="G1889">
        <v>6</v>
      </c>
      <c r="H1889">
        <v>1</v>
      </c>
      <c r="I1889">
        <v>0</v>
      </c>
      <c r="J1889" t="s">
        <v>49777</v>
      </c>
      <c r="K1889" s="146" t="s">
        <v>47048</v>
      </c>
      <c r="L1889" t="s">
        <v>48349</v>
      </c>
      <c r="M1889" t="e">
        <f>-----------------------------------------------------------MAKQKEFVIKRCFNTKLILIGSSIIL-----------------------IMTIGVLAISEVQRRNTIKT-------------------------------------ILATVNENKKTI--KKIINFDTKQIKSYAHTVDYKEIKQAGAPGVREVKYSIKTRGDGLELSRNKIFDDIVLKPVEQIEIVGARLPNALTKAKSAHIFKDSKGISHRETYYDLPMKVALNSCG-GGSYSVREDGAKIDKDGYVLVAANYNNYPRCSLVETSMGTGRVYDTGGFAKYHPHGFDLATDWTNGDGR</f>
        <v>#NAME?</v>
      </c>
    </row>
    <row r="1890" spans="1:13" x14ac:dyDescent="0.2">
      <c r="A1890">
        <v>1978</v>
      </c>
      <c r="B1890" t="s">
        <v>49774</v>
      </c>
      <c r="C1890" t="s">
        <v>47037</v>
      </c>
      <c r="D1890" t="s">
        <v>47466</v>
      </c>
      <c r="E1890">
        <v>276</v>
      </c>
      <c r="F1890">
        <v>6</v>
      </c>
      <c r="G1890">
        <v>6</v>
      </c>
      <c r="H1890">
        <v>1</v>
      </c>
      <c r="I1890">
        <v>0</v>
      </c>
      <c r="M1890" t="s">
        <v>47210</v>
      </c>
    </row>
    <row r="1891" spans="1:13" x14ac:dyDescent="0.2">
      <c r="A1891">
        <v>1979</v>
      </c>
      <c r="B1891" t="s">
        <v>49774</v>
      </c>
      <c r="C1891" t="s">
        <v>47037</v>
      </c>
      <c r="D1891" t="s">
        <v>47833</v>
      </c>
      <c r="E1891">
        <v>545</v>
      </c>
      <c r="F1891">
        <v>6</v>
      </c>
      <c r="G1891">
        <v>6</v>
      </c>
      <c r="H1891">
        <v>1</v>
      </c>
      <c r="I1891">
        <v>0</v>
      </c>
      <c r="M1891" t="e">
        <f>--MRAKGL--FFGKIIGL---AVLVAIATPMISF-----------ADGNTSGEHLVRIYDRGEEKTIITNALTVRQALRAAKITIDEKIDAVEPNIDMELTGAKYQVNIFRARPITIVDGNKRLKVTTAEQTPALIAKAAGLTLYREDKTHFTNSDDLLVNGVGLVMKIDRSKQRTITEEVDINFEIEQIKDDSQPIGFKSVKQLGEKGVRKVIYQVEVE-NEREISRREVASEITKQSKKQIEIIGTKPKNPLTKSKGAQIFTDSKGVAHRETYYDLPMNIVIKACGSGGTYTVRADGAKVDRDGYILVAANYGNYPRCSVVETSMGLGKVYDTGGFAAKHPHGFDLATDWTNGDGR</f>
        <v>#NAME?</v>
      </c>
    </row>
    <row r="1892" spans="1:13" x14ac:dyDescent="0.2">
      <c r="A1892">
        <v>1981</v>
      </c>
      <c r="B1892" t="s">
        <v>49774</v>
      </c>
      <c r="C1892" t="s">
        <v>47037</v>
      </c>
      <c r="D1892" t="s">
        <v>47039</v>
      </c>
      <c r="E1892">
        <v>532</v>
      </c>
      <c r="F1892">
        <v>6</v>
      </c>
      <c r="G1892">
        <v>6</v>
      </c>
      <c r="H1892">
        <v>1</v>
      </c>
      <c r="I1892">
        <v>0</v>
      </c>
      <c r="M1892" t="s">
        <v>47212</v>
      </c>
    </row>
    <row r="1893" spans="1:13" x14ac:dyDescent="0.2">
      <c r="A1893">
        <v>1982</v>
      </c>
      <c r="B1893" t="s">
        <v>49778</v>
      </c>
      <c r="C1893" t="s">
        <v>47037</v>
      </c>
      <c r="D1893" t="s">
        <v>47468</v>
      </c>
      <c r="E1893">
        <v>314</v>
      </c>
      <c r="F1893">
        <v>6</v>
      </c>
      <c r="G1893">
        <v>6</v>
      </c>
      <c r="H1893">
        <v>1</v>
      </c>
      <c r="I1893">
        <v>0</v>
      </c>
      <c r="J1893" t="s">
        <v>49779</v>
      </c>
      <c r="K1893" s="146" t="s">
        <v>47041</v>
      </c>
      <c r="L1893" t="s">
        <v>49780</v>
      </c>
      <c r="M1893" t="s">
        <v>49781</v>
      </c>
    </row>
    <row r="1894" spans="1:13" x14ac:dyDescent="0.2">
      <c r="A1894">
        <v>1983</v>
      </c>
      <c r="B1894" t="s">
        <v>49778</v>
      </c>
      <c r="C1894" t="s">
        <v>47037</v>
      </c>
      <c r="D1894" t="s">
        <v>47720</v>
      </c>
      <c r="E1894">
        <v>471</v>
      </c>
      <c r="F1894">
        <v>6</v>
      </c>
      <c r="G1894">
        <v>6</v>
      </c>
      <c r="H1894">
        <v>1</v>
      </c>
      <c r="I1894">
        <v>0</v>
      </c>
      <c r="J1894" t="s">
        <v>49779</v>
      </c>
      <c r="K1894" s="146" t="s">
        <v>47041</v>
      </c>
      <c r="L1894" t="s">
        <v>49780</v>
      </c>
      <c r="M1894" t="s">
        <v>49782</v>
      </c>
    </row>
    <row r="1895" spans="1:13" x14ac:dyDescent="0.2">
      <c r="A1895">
        <v>1984</v>
      </c>
      <c r="B1895" t="s">
        <v>49778</v>
      </c>
      <c r="C1895" t="s">
        <v>47037</v>
      </c>
      <c r="D1895" t="s">
        <v>47467</v>
      </c>
      <c r="E1895">
        <v>250</v>
      </c>
      <c r="F1895">
        <v>6</v>
      </c>
      <c r="G1895">
        <v>6</v>
      </c>
      <c r="H1895">
        <v>1</v>
      </c>
      <c r="I1895">
        <v>0</v>
      </c>
      <c r="J1895" t="s">
        <v>49779</v>
      </c>
      <c r="K1895" s="146" t="s">
        <v>47041</v>
      </c>
      <c r="L1895" t="s">
        <v>49780</v>
      </c>
      <c r="M1895" t="s">
        <v>49783</v>
      </c>
    </row>
    <row r="1896" spans="1:13" x14ac:dyDescent="0.2">
      <c r="A1896">
        <v>1985</v>
      </c>
      <c r="B1896" t="s">
        <v>49778</v>
      </c>
      <c r="C1896" t="s">
        <v>47037</v>
      </c>
      <c r="D1896" t="s">
        <v>47721</v>
      </c>
      <c r="E1896">
        <v>324</v>
      </c>
      <c r="F1896">
        <v>6</v>
      </c>
      <c r="G1896">
        <v>6</v>
      </c>
      <c r="H1896">
        <v>1</v>
      </c>
      <c r="I1896">
        <v>0</v>
      </c>
      <c r="J1896" t="s">
        <v>49784</v>
      </c>
      <c r="K1896" s="146" t="s">
        <v>47041</v>
      </c>
      <c r="L1896" t="s">
        <v>49780</v>
      </c>
      <c r="M1896" t="s">
        <v>49785</v>
      </c>
    </row>
    <row r="1897" spans="1:13" x14ac:dyDescent="0.2">
      <c r="A1897">
        <v>1986</v>
      </c>
      <c r="B1897" t="s">
        <v>49778</v>
      </c>
      <c r="C1897" t="s">
        <v>47037</v>
      </c>
      <c r="D1897" t="s">
        <v>47469</v>
      </c>
      <c r="E1897">
        <v>145</v>
      </c>
      <c r="F1897">
        <v>6</v>
      </c>
      <c r="G1897">
        <v>6</v>
      </c>
      <c r="H1897">
        <v>1</v>
      </c>
      <c r="I1897">
        <v>0</v>
      </c>
      <c r="J1897" t="s">
        <v>49779</v>
      </c>
      <c r="K1897" s="146" t="s">
        <v>47041</v>
      </c>
      <c r="L1897" t="s">
        <v>49780</v>
      </c>
      <c r="M1897" t="s">
        <v>49781</v>
      </c>
    </row>
    <row r="1898" spans="1:13" x14ac:dyDescent="0.2">
      <c r="A1898">
        <v>1987</v>
      </c>
      <c r="B1898" t="s">
        <v>49778</v>
      </c>
      <c r="C1898" t="s">
        <v>47037</v>
      </c>
      <c r="D1898" t="s">
        <v>47039</v>
      </c>
      <c r="E1898">
        <v>464</v>
      </c>
      <c r="F1898">
        <v>6</v>
      </c>
      <c r="G1898">
        <v>6</v>
      </c>
      <c r="H1898">
        <v>1</v>
      </c>
      <c r="I1898">
        <v>0</v>
      </c>
      <c r="J1898" t="s">
        <v>49779</v>
      </c>
      <c r="K1898" s="146" t="s">
        <v>47041</v>
      </c>
      <c r="L1898" t="s">
        <v>49780</v>
      </c>
      <c r="M1898" t="s">
        <v>49786</v>
      </c>
    </row>
    <row r="1899" spans="1:13" x14ac:dyDescent="0.2">
      <c r="A1899">
        <v>1988</v>
      </c>
      <c r="B1899" t="s">
        <v>49787</v>
      </c>
      <c r="C1899" t="s">
        <v>47037</v>
      </c>
      <c r="D1899" t="s">
        <v>47468</v>
      </c>
      <c r="E1899">
        <v>807</v>
      </c>
      <c r="F1899">
        <v>6</v>
      </c>
      <c r="G1899">
        <v>6</v>
      </c>
      <c r="H1899">
        <v>1</v>
      </c>
      <c r="I1899">
        <v>0</v>
      </c>
      <c r="J1899" t="s">
        <v>49788</v>
      </c>
      <c r="K1899" s="146" t="s">
        <v>47084</v>
      </c>
      <c r="L1899" t="s">
        <v>4815</v>
      </c>
      <c r="M1899" t="e">
        <f>------------------MDASAYAESLAIQLRKGFLVYCVLLVCAKQPQYTGDIVKQMSESDLMVVEGTIYPLLSRLQKYGYLKHEWQESEQGPPRKYYSLTDNGAQLVDELKNRIKMLNTSLKNLEKGAKR</f>
        <v>#NAME?</v>
      </c>
    </row>
    <row r="1900" spans="1:13" x14ac:dyDescent="0.2">
      <c r="A1900">
        <v>1989</v>
      </c>
      <c r="B1900" t="s">
        <v>49787</v>
      </c>
      <c r="C1900" t="s">
        <v>47037</v>
      </c>
      <c r="D1900" t="s">
        <v>47720</v>
      </c>
      <c r="E1900">
        <v>368</v>
      </c>
      <c r="F1900">
        <v>6</v>
      </c>
      <c r="G1900">
        <v>6</v>
      </c>
      <c r="H1900">
        <v>1</v>
      </c>
      <c r="I1900">
        <v>0</v>
      </c>
      <c r="J1900" t="s">
        <v>49789</v>
      </c>
      <c r="K1900" s="146" t="s">
        <v>47084</v>
      </c>
      <c r="L1900" t="s">
        <v>4815</v>
      </c>
      <c r="M1900" t="s">
        <v>47317</v>
      </c>
    </row>
    <row r="1901" spans="1:13" x14ac:dyDescent="0.2">
      <c r="A1901">
        <v>1990</v>
      </c>
      <c r="B1901" t="s">
        <v>49787</v>
      </c>
      <c r="C1901" t="s">
        <v>47037</v>
      </c>
      <c r="D1901" t="s">
        <v>47467</v>
      </c>
      <c r="E1901">
        <v>339</v>
      </c>
      <c r="F1901">
        <v>6</v>
      </c>
      <c r="G1901">
        <v>6</v>
      </c>
      <c r="H1901">
        <v>1</v>
      </c>
      <c r="I1901">
        <v>0</v>
      </c>
      <c r="J1901" t="s">
        <v>49789</v>
      </c>
      <c r="K1901" s="146" t="s">
        <v>47084</v>
      </c>
      <c r="L1901" t="s">
        <v>4815</v>
      </c>
      <c r="M1901" t="s">
        <v>47315</v>
      </c>
    </row>
    <row r="1902" spans="1:13" x14ac:dyDescent="0.2">
      <c r="A1902">
        <v>1991</v>
      </c>
      <c r="B1902" t="s">
        <v>49787</v>
      </c>
      <c r="C1902" t="s">
        <v>47037</v>
      </c>
      <c r="D1902" t="s">
        <v>47466</v>
      </c>
      <c r="E1902">
        <v>725</v>
      </c>
      <c r="F1902">
        <v>6</v>
      </c>
      <c r="G1902">
        <v>6</v>
      </c>
      <c r="H1902">
        <v>1</v>
      </c>
      <c r="I1902">
        <v>0</v>
      </c>
      <c r="J1902" t="s">
        <v>49788</v>
      </c>
      <c r="K1902" s="146" t="s">
        <v>47084</v>
      </c>
      <c r="L1902" t="s">
        <v>4815</v>
      </c>
      <c r="M1902" t="s">
        <v>49790</v>
      </c>
    </row>
    <row r="1903" spans="1:13" x14ac:dyDescent="0.2">
      <c r="A1903">
        <v>1992</v>
      </c>
      <c r="B1903" t="s">
        <v>49787</v>
      </c>
      <c r="C1903" t="s">
        <v>47037</v>
      </c>
      <c r="D1903" t="s">
        <v>47469</v>
      </c>
      <c r="E1903">
        <v>529</v>
      </c>
      <c r="F1903">
        <v>6</v>
      </c>
      <c r="G1903">
        <v>6</v>
      </c>
      <c r="H1903">
        <v>1</v>
      </c>
      <c r="I1903">
        <v>0</v>
      </c>
      <c r="J1903" t="s">
        <v>49788</v>
      </c>
      <c r="K1903" s="146" t="s">
        <v>47084</v>
      </c>
      <c r="L1903" t="s">
        <v>4815</v>
      </c>
      <c r="M1903" t="e">
        <f>------------------MDASAYAESLAIQLRKGFLVYCVLLVCAKQPQYTGDIVKQMSESDLMVVEGTIYPLLSRLQKYGYLKHEWQESEQGPPRKYYSLTDNGAQLVDELKNRIKMLNTSLKNLEKGAKR</f>
        <v>#NAME?</v>
      </c>
    </row>
    <row r="1904" spans="1:13" x14ac:dyDescent="0.2">
      <c r="A1904">
        <v>1993</v>
      </c>
      <c r="B1904" t="s">
        <v>49787</v>
      </c>
      <c r="C1904" t="s">
        <v>47037</v>
      </c>
      <c r="D1904" t="s">
        <v>47039</v>
      </c>
      <c r="E1904">
        <v>179</v>
      </c>
      <c r="F1904">
        <v>6</v>
      </c>
      <c r="G1904">
        <v>6</v>
      </c>
      <c r="H1904">
        <v>1</v>
      </c>
      <c r="I1904">
        <v>0</v>
      </c>
      <c r="J1904" t="s">
        <v>49788</v>
      </c>
      <c r="K1904" s="146" t="s">
        <v>47084</v>
      </c>
      <c r="L1904" t="s">
        <v>4815</v>
      </c>
      <c r="M1904" t="s">
        <v>47316</v>
      </c>
    </row>
    <row r="1905" spans="1:13" x14ac:dyDescent="0.2">
      <c r="A1905">
        <v>2006</v>
      </c>
      <c r="B1905" t="s">
        <v>49791</v>
      </c>
      <c r="C1905" t="s">
        <v>47037</v>
      </c>
      <c r="D1905" t="s">
        <v>47468</v>
      </c>
      <c r="E1905">
        <v>926</v>
      </c>
      <c r="F1905">
        <v>6</v>
      </c>
      <c r="G1905">
        <v>6</v>
      </c>
      <c r="H1905">
        <v>1</v>
      </c>
      <c r="I1905">
        <v>0</v>
      </c>
      <c r="J1905" t="s">
        <v>49792</v>
      </c>
      <c r="K1905" s="146" t="s">
        <v>47083</v>
      </c>
      <c r="L1905" t="s">
        <v>48372</v>
      </c>
      <c r="M1905" t="s">
        <v>47712</v>
      </c>
    </row>
    <row r="1906" spans="1:13" x14ac:dyDescent="0.2">
      <c r="A1906">
        <v>2007</v>
      </c>
      <c r="B1906" t="s">
        <v>49791</v>
      </c>
      <c r="C1906" t="s">
        <v>47037</v>
      </c>
      <c r="D1906" t="s">
        <v>47720</v>
      </c>
      <c r="E1906">
        <v>697</v>
      </c>
      <c r="F1906">
        <v>6</v>
      </c>
      <c r="G1906">
        <v>6</v>
      </c>
      <c r="H1906">
        <v>1</v>
      </c>
      <c r="I1906">
        <v>0</v>
      </c>
      <c r="J1906" t="s">
        <v>49793</v>
      </c>
      <c r="K1906" s="146" t="s">
        <v>47083</v>
      </c>
      <c r="L1906" t="s">
        <v>48372</v>
      </c>
      <c r="M1906" t="s">
        <v>47713</v>
      </c>
    </row>
    <row r="1907" spans="1:13" x14ac:dyDescent="0.2">
      <c r="A1907">
        <v>2008</v>
      </c>
      <c r="B1907" t="s">
        <v>49791</v>
      </c>
      <c r="C1907" t="s">
        <v>47037</v>
      </c>
      <c r="D1907" t="s">
        <v>47467</v>
      </c>
      <c r="E1907">
        <v>445</v>
      </c>
      <c r="F1907">
        <v>6</v>
      </c>
      <c r="G1907">
        <v>6</v>
      </c>
      <c r="H1907">
        <v>1</v>
      </c>
      <c r="I1907">
        <v>0</v>
      </c>
      <c r="J1907" t="s">
        <v>49794</v>
      </c>
      <c r="K1907" s="146" t="s">
        <v>47083</v>
      </c>
      <c r="L1907" t="s">
        <v>48372</v>
      </c>
      <c r="M1907" t="s">
        <v>47714</v>
      </c>
    </row>
    <row r="1908" spans="1:13" x14ac:dyDescent="0.2">
      <c r="A1908">
        <v>2009</v>
      </c>
      <c r="B1908" t="s">
        <v>49791</v>
      </c>
      <c r="C1908" t="s">
        <v>47037</v>
      </c>
      <c r="D1908" t="s">
        <v>47466</v>
      </c>
      <c r="E1908">
        <v>656</v>
      </c>
      <c r="F1908">
        <v>6</v>
      </c>
      <c r="G1908">
        <v>6</v>
      </c>
      <c r="H1908">
        <v>1</v>
      </c>
      <c r="I1908">
        <v>0</v>
      </c>
      <c r="J1908" t="s">
        <v>49792</v>
      </c>
      <c r="K1908" s="146" t="s">
        <v>47083</v>
      </c>
      <c r="L1908" t="s">
        <v>48372</v>
      </c>
      <c r="M1908" t="s">
        <v>49795</v>
      </c>
    </row>
    <row r="1909" spans="1:13" x14ac:dyDescent="0.2">
      <c r="A1909">
        <v>2010</v>
      </c>
      <c r="B1909" t="s">
        <v>49791</v>
      </c>
      <c r="C1909" t="s">
        <v>47037</v>
      </c>
      <c r="D1909" t="s">
        <v>47469</v>
      </c>
      <c r="E1909">
        <v>356</v>
      </c>
      <c r="F1909">
        <v>6</v>
      </c>
      <c r="G1909">
        <v>6</v>
      </c>
      <c r="H1909">
        <v>1</v>
      </c>
      <c r="I1909">
        <v>0</v>
      </c>
      <c r="J1909" t="s">
        <v>49792</v>
      </c>
      <c r="K1909" s="146" t="s">
        <v>47083</v>
      </c>
      <c r="L1909" t="s">
        <v>48372</v>
      </c>
      <c r="M1909" t="s">
        <v>47712</v>
      </c>
    </row>
    <row r="1910" spans="1:13" x14ac:dyDescent="0.2">
      <c r="A1910">
        <v>2011</v>
      </c>
      <c r="B1910" t="s">
        <v>49791</v>
      </c>
      <c r="C1910" t="s">
        <v>47037</v>
      </c>
      <c r="D1910" t="s">
        <v>47039</v>
      </c>
      <c r="E1910">
        <v>137</v>
      </c>
      <c r="F1910">
        <v>6</v>
      </c>
      <c r="G1910">
        <v>6</v>
      </c>
      <c r="H1910">
        <v>1</v>
      </c>
      <c r="I1910">
        <v>0</v>
      </c>
      <c r="J1910" t="s">
        <v>49792</v>
      </c>
      <c r="K1910" s="146" t="s">
        <v>47083</v>
      </c>
      <c r="L1910" t="s">
        <v>48372</v>
      </c>
      <c r="M1910" t="s">
        <v>47711</v>
      </c>
    </row>
    <row r="1911" spans="1:13" x14ac:dyDescent="0.2">
      <c r="A1911">
        <v>2018</v>
      </c>
      <c r="B1911" t="s">
        <v>49796</v>
      </c>
      <c r="C1911" t="s">
        <v>47037</v>
      </c>
      <c r="D1911" t="s">
        <v>47468</v>
      </c>
      <c r="E1911">
        <v>766</v>
      </c>
      <c r="F1911">
        <v>6</v>
      </c>
      <c r="G1911">
        <v>6</v>
      </c>
      <c r="H1911">
        <v>1</v>
      </c>
      <c r="I1911">
        <v>0</v>
      </c>
      <c r="M1911" t="s">
        <v>47152</v>
      </c>
    </row>
    <row r="1912" spans="1:13" x14ac:dyDescent="0.2">
      <c r="A1912">
        <v>2019</v>
      </c>
      <c r="B1912" t="s">
        <v>49796</v>
      </c>
      <c r="C1912" t="s">
        <v>47037</v>
      </c>
      <c r="D1912" t="s">
        <v>47720</v>
      </c>
      <c r="E1912">
        <v>289</v>
      </c>
      <c r="F1912">
        <v>6</v>
      </c>
      <c r="G1912">
        <v>6</v>
      </c>
      <c r="H1912">
        <v>1</v>
      </c>
      <c r="I1912">
        <v>0</v>
      </c>
      <c r="M1912" t="e">
        <f>--------------------------------MSKSKNPITIARSIIRIGDAARNANDYSLLGALHEMVEQLSQHGIKDTDVDMDLLLEYVEAADGCDYCRAGDGKPSFEELTTKINQQLARRGQAQVEASDQSVLKFEPLVHLVTAAYAKNEDGMTSGLSIALVVNQDGSVDLPREHFLNAELLDYFDENRPVDWRHAESDLPQRLQGYHLVAGSVEVQEILPRELEAMSF</f>
        <v>#NAME?</v>
      </c>
    </row>
    <row r="1913" spans="1:13" x14ac:dyDescent="0.2">
      <c r="A1913">
        <v>2020</v>
      </c>
      <c r="B1913" t="s">
        <v>49796</v>
      </c>
      <c r="C1913" t="s">
        <v>47037</v>
      </c>
      <c r="D1913" t="s">
        <v>47467</v>
      </c>
      <c r="E1913">
        <v>85</v>
      </c>
      <c r="F1913">
        <v>6</v>
      </c>
      <c r="G1913">
        <v>6</v>
      </c>
      <c r="H1913">
        <v>1</v>
      </c>
      <c r="I1913">
        <v>0</v>
      </c>
      <c r="M1913" t="e">
        <f>--------------------------------MNKPNKSVTIARAIIRIGDAARNANDYSLLGALHEMVEQLSQNGVKDTDVDMDLLSEYVEAADGCDYCRAGDGKPSVDELTAKINQQLACRGQAQVEASDQSVLKFEPLVHLVTAAYAKNDNGTTSGLSIALVVNRDGSVDLPRDHFLNAELLDYFDENHPVNWRSVERDLPSKLHGYHLVAGSVEVQEILPRELEAMSF</f>
        <v>#NAME?</v>
      </c>
    </row>
    <row r="1914" spans="1:13" x14ac:dyDescent="0.2">
      <c r="A1914">
        <v>2021</v>
      </c>
      <c r="B1914" t="s">
        <v>49796</v>
      </c>
      <c r="C1914" t="s">
        <v>47037</v>
      </c>
      <c r="D1914" t="s">
        <v>47466</v>
      </c>
      <c r="E1914">
        <v>428</v>
      </c>
      <c r="F1914">
        <v>6</v>
      </c>
      <c r="G1914">
        <v>6</v>
      </c>
      <c r="H1914">
        <v>1</v>
      </c>
      <c r="I1914">
        <v>0</v>
      </c>
      <c r="M1914" t="e">
        <f>--------------------------------MNTPNKTITIARAIIRIGDAARNANDYSLLGALHEMVEQLSQHGVKDTDVDMDLLLEYVEAADGCDYCRAGDGKPSVDELTTKINQQLARRGQAQVEASDQSVLKFEPLVHLVTAAYAKNEGGVTAGLSIALVVNQDGSVDLPREHFLNAELLDYFDENRPVNWRSVERDLPSKLHGYHLVAGSVEVQEILPRELEAMSF</f>
        <v>#NAME?</v>
      </c>
    </row>
    <row r="1915" spans="1:13" x14ac:dyDescent="0.2">
      <c r="A1915">
        <v>2022</v>
      </c>
      <c r="B1915" t="s">
        <v>49796</v>
      </c>
      <c r="C1915" t="s">
        <v>47037</v>
      </c>
      <c r="D1915" t="s">
        <v>47833</v>
      </c>
      <c r="E1915">
        <v>166</v>
      </c>
      <c r="F1915">
        <v>6</v>
      </c>
      <c r="G1915">
        <v>6</v>
      </c>
      <c r="H1915">
        <v>1</v>
      </c>
      <c r="I1915">
        <v>0</v>
      </c>
      <c r="M1915" t="e">
        <f>--------------------------------MNKPNKTITIARAIIRIGDAARNANDYSLLGALHEMVEQLSQYGVKDTDVDMDLLLEYVEAVDGCDYCRAGDGQPDVDELTTKINQQLARCGRAQVEAIDQSVLKFEPMIHLVMAAYAKNEGGVTSGLSIALVVNQDGSVDLPRDHFLNTELLDYFDENRPVNWCSVERNLPSKLHGYHLVAGSIEVQEILPRELEAMSF</f>
        <v>#NAME?</v>
      </c>
    </row>
    <row r="1916" spans="1:13" x14ac:dyDescent="0.2">
      <c r="A1916">
        <v>2023</v>
      </c>
      <c r="B1916" t="s">
        <v>49796</v>
      </c>
      <c r="C1916" t="s">
        <v>47037</v>
      </c>
      <c r="D1916" t="s">
        <v>47469</v>
      </c>
      <c r="E1916">
        <v>217</v>
      </c>
      <c r="F1916">
        <v>6</v>
      </c>
      <c r="G1916">
        <v>6</v>
      </c>
      <c r="H1916">
        <v>1</v>
      </c>
      <c r="I1916">
        <v>0</v>
      </c>
      <c r="M1916" t="s">
        <v>47152</v>
      </c>
    </row>
    <row r="1917" spans="1:13" x14ac:dyDescent="0.2">
      <c r="A1917">
        <v>2030</v>
      </c>
      <c r="B1917" t="s">
        <v>49797</v>
      </c>
      <c r="C1917" t="s">
        <v>47037</v>
      </c>
      <c r="D1917" t="s">
        <v>47468</v>
      </c>
      <c r="E1917">
        <v>34</v>
      </c>
      <c r="F1917">
        <v>6</v>
      </c>
      <c r="G1917">
        <v>6</v>
      </c>
      <c r="H1917">
        <v>1</v>
      </c>
      <c r="I1917">
        <v>0</v>
      </c>
      <c r="J1917" t="s">
        <v>49798</v>
      </c>
      <c r="K1917" s="146" t="s">
        <v>47040</v>
      </c>
      <c r="L1917" t="s">
        <v>49799</v>
      </c>
      <c r="M1917" t="s">
        <v>47383</v>
      </c>
    </row>
    <row r="1918" spans="1:13" x14ac:dyDescent="0.2">
      <c r="A1918">
        <v>2031</v>
      </c>
      <c r="B1918" t="s">
        <v>49797</v>
      </c>
      <c r="C1918" t="s">
        <v>47037</v>
      </c>
      <c r="D1918" t="s">
        <v>47720</v>
      </c>
      <c r="E1918">
        <v>659</v>
      </c>
      <c r="F1918">
        <v>6</v>
      </c>
      <c r="G1918">
        <v>6</v>
      </c>
      <c r="H1918">
        <v>1</v>
      </c>
      <c r="I1918">
        <v>0</v>
      </c>
      <c r="J1918" t="s">
        <v>49800</v>
      </c>
      <c r="K1918" s="146" t="s">
        <v>47040</v>
      </c>
      <c r="L1918" t="s">
        <v>49799</v>
      </c>
      <c r="M1918" t="e">
        <f>--MESS------------NYNKTPLIVIVGPTASGKTSLAINLAEIYGGEIICADSRTVYKDMDIGTAKPSYEDCQRVPHWGIDLVYPYEYFSAAEFKQYSLKKIEDIRSRNKIPFLVGGTGLYIDAIVFDYKF-GNKSDVKKRTLLEKLTIEELWEYCSKNNIELPDNYNNKRYVIRCIEQGGINNSRKVEINNNIIVVGISTDRDNLRKRIKDRIEQFFDNNVVEEARILGKIYGWDNRAMSGNIYPILHKYIDNEINIEEAKVEIFYRDWHLAKRQMTWFRRNKNIEWLELNQVPSYIYSRMAS---LSKI</f>
        <v>#NAME?</v>
      </c>
    </row>
    <row r="1919" spans="1:13" x14ac:dyDescent="0.2">
      <c r="A1919">
        <v>2032</v>
      </c>
      <c r="B1919" t="s">
        <v>49797</v>
      </c>
      <c r="C1919" t="s">
        <v>47037</v>
      </c>
      <c r="D1919" t="s">
        <v>47467</v>
      </c>
      <c r="E1919">
        <v>464</v>
      </c>
      <c r="F1919">
        <v>6</v>
      </c>
      <c r="G1919">
        <v>6</v>
      </c>
      <c r="H1919">
        <v>1</v>
      </c>
      <c r="I1919">
        <v>0</v>
      </c>
      <c r="J1919" t="s">
        <v>49801</v>
      </c>
      <c r="K1919" s="146" t="s">
        <v>47040</v>
      </c>
      <c r="L1919" t="s">
        <v>49799</v>
      </c>
      <c r="M1919" t="s">
        <v>47382</v>
      </c>
    </row>
    <row r="1920" spans="1:13" x14ac:dyDescent="0.2">
      <c r="A1920">
        <v>2033</v>
      </c>
      <c r="B1920" t="s">
        <v>49797</v>
      </c>
      <c r="C1920" t="s">
        <v>47037</v>
      </c>
      <c r="D1920" t="s">
        <v>47466</v>
      </c>
      <c r="E1920">
        <v>405</v>
      </c>
      <c r="F1920">
        <v>6</v>
      </c>
      <c r="G1920">
        <v>6</v>
      </c>
      <c r="H1920">
        <v>1</v>
      </c>
      <c r="I1920">
        <v>0</v>
      </c>
      <c r="J1920" t="s">
        <v>49800</v>
      </c>
      <c r="K1920" s="146" t="s">
        <v>47040</v>
      </c>
      <c r="L1920" t="s">
        <v>49799</v>
      </c>
      <c r="M1920" t="s">
        <v>47381</v>
      </c>
    </row>
    <row r="1921" spans="1:13" x14ac:dyDescent="0.2">
      <c r="A1921">
        <v>2034</v>
      </c>
      <c r="B1921" t="s">
        <v>49797</v>
      </c>
      <c r="C1921" t="s">
        <v>47037</v>
      </c>
      <c r="D1921" t="s">
        <v>47833</v>
      </c>
      <c r="E1921">
        <v>141</v>
      </c>
      <c r="F1921">
        <v>6</v>
      </c>
      <c r="G1921">
        <v>6</v>
      </c>
      <c r="H1921">
        <v>1</v>
      </c>
      <c r="I1921">
        <v>0</v>
      </c>
      <c r="J1921" t="s">
        <v>49798</v>
      </c>
      <c r="K1921" s="146" t="s">
        <v>47040</v>
      </c>
      <c r="L1921" t="s">
        <v>49799</v>
      </c>
      <c r="M1921" t="s">
        <v>47385</v>
      </c>
    </row>
    <row r="1922" spans="1:13" x14ac:dyDescent="0.2">
      <c r="A1922">
        <v>2035</v>
      </c>
      <c r="B1922" t="s">
        <v>49797</v>
      </c>
      <c r="C1922" t="s">
        <v>47037</v>
      </c>
      <c r="D1922" t="s">
        <v>47039</v>
      </c>
      <c r="E1922">
        <v>96</v>
      </c>
      <c r="F1922">
        <v>6</v>
      </c>
      <c r="G1922">
        <v>6</v>
      </c>
      <c r="H1922">
        <v>1</v>
      </c>
      <c r="I1922">
        <v>0</v>
      </c>
      <c r="J1922" t="s">
        <v>49800</v>
      </c>
      <c r="K1922" s="146" t="s">
        <v>47040</v>
      </c>
      <c r="L1922" t="s">
        <v>49799</v>
      </c>
      <c r="M1922" t="s">
        <v>47384</v>
      </c>
    </row>
    <row r="1923" spans="1:13" x14ac:dyDescent="0.2">
      <c r="A1923">
        <v>2036</v>
      </c>
      <c r="B1923" t="s">
        <v>49802</v>
      </c>
      <c r="C1923" t="s">
        <v>47037</v>
      </c>
      <c r="D1923" t="s">
        <v>47468</v>
      </c>
      <c r="E1923">
        <v>468</v>
      </c>
      <c r="F1923">
        <v>6</v>
      </c>
      <c r="G1923">
        <v>6</v>
      </c>
      <c r="H1923">
        <v>1</v>
      </c>
      <c r="I1923">
        <v>0</v>
      </c>
      <c r="J1923" t="s">
        <v>49803</v>
      </c>
      <c r="K1923" s="146" t="s">
        <v>47064</v>
      </c>
      <c r="L1923" t="s">
        <v>48256</v>
      </c>
      <c r="M1923" t="s">
        <v>49804</v>
      </c>
    </row>
    <row r="1924" spans="1:13" x14ac:dyDescent="0.2">
      <c r="A1924">
        <v>2037</v>
      </c>
      <c r="B1924" t="s">
        <v>49802</v>
      </c>
      <c r="C1924" t="s">
        <v>47037</v>
      </c>
      <c r="D1924" t="s">
        <v>47720</v>
      </c>
      <c r="E1924">
        <v>40</v>
      </c>
      <c r="F1924">
        <v>6</v>
      </c>
      <c r="G1924">
        <v>6</v>
      </c>
      <c r="H1924">
        <v>1</v>
      </c>
      <c r="I1924">
        <v>0</v>
      </c>
      <c r="J1924" t="s">
        <v>49805</v>
      </c>
      <c r="K1924" s="146" t="s">
        <v>47064</v>
      </c>
      <c r="L1924" t="s">
        <v>49806</v>
      </c>
      <c r="M1924" t="s">
        <v>49807</v>
      </c>
    </row>
    <row r="1925" spans="1:13" x14ac:dyDescent="0.2">
      <c r="A1925">
        <v>2038</v>
      </c>
      <c r="B1925" t="s">
        <v>49802</v>
      </c>
      <c r="C1925" t="s">
        <v>47037</v>
      </c>
      <c r="D1925" t="s">
        <v>47467</v>
      </c>
      <c r="E1925">
        <v>515</v>
      </c>
      <c r="F1925">
        <v>6</v>
      </c>
      <c r="G1925">
        <v>6</v>
      </c>
      <c r="H1925">
        <v>1</v>
      </c>
      <c r="I1925">
        <v>0</v>
      </c>
      <c r="J1925" t="s">
        <v>49803</v>
      </c>
      <c r="K1925" s="146" t="s">
        <v>47064</v>
      </c>
      <c r="L1925" t="s">
        <v>48256</v>
      </c>
      <c r="M1925" t="e">
        <f>-----------------------------------------------------------------------------------------------------------------------------------------------------------------------------------------------------------------------------------------------------NIRVETVPTVYGQDAVLRLFNFDESLLNLDLLGIPPRQRREIDEVVSHPRGLMLMVGPTGSGKSTTLYSVLNALNTSDRKLITLEDPVEYSLSGISQIPIDTTHGQSFADGLRSVLRLDPDVVMVGEIRDTDTARTAIQASITGHLVLSSFHANSTSTAFSRMIDMIGVNPIFSSAIRLVIAQRLVRRLVDTTKEEYEPDEATRNYVKRVLAGIPADVECPDL------DTFKLWRPKPSN-DAPFGYKGRIVIMEQLIVTEEIQKYIRGDVEDVHPESIEQTAKAEGMLTLEQVGVLAALRGETTLEEVGRVI</f>
        <v>#NAME?</v>
      </c>
    </row>
    <row r="1926" spans="1:13" x14ac:dyDescent="0.2">
      <c r="A1926">
        <v>2039</v>
      </c>
      <c r="B1926" t="s">
        <v>49802</v>
      </c>
      <c r="C1926" t="s">
        <v>47037</v>
      </c>
      <c r="D1926" t="s">
        <v>47465</v>
      </c>
      <c r="E1926">
        <v>415</v>
      </c>
      <c r="F1926">
        <v>6</v>
      </c>
      <c r="G1926">
        <v>6</v>
      </c>
      <c r="H1926">
        <v>1</v>
      </c>
      <c r="I1926">
        <v>0</v>
      </c>
      <c r="J1926" t="s">
        <v>49808</v>
      </c>
      <c r="K1926" s="146" t="s">
        <v>47064</v>
      </c>
      <c r="L1926" t="s">
        <v>49806</v>
      </c>
      <c r="M1926" t="s">
        <v>49809</v>
      </c>
    </row>
    <row r="1927" spans="1:13" x14ac:dyDescent="0.2">
      <c r="A1927">
        <v>2040</v>
      </c>
      <c r="B1927" t="s">
        <v>49802</v>
      </c>
      <c r="C1927" t="s">
        <v>47037</v>
      </c>
      <c r="D1927" t="s">
        <v>47466</v>
      </c>
      <c r="E1927">
        <v>154</v>
      </c>
      <c r="F1927">
        <v>6</v>
      </c>
      <c r="G1927">
        <v>6</v>
      </c>
      <c r="H1927">
        <v>1</v>
      </c>
      <c r="I1927">
        <v>0</v>
      </c>
      <c r="J1927" t="s">
        <v>49808</v>
      </c>
      <c r="K1927" s="146" t="s">
        <v>47064</v>
      </c>
      <c r="L1927" t="s">
        <v>49806</v>
      </c>
      <c r="M1927" t="s">
        <v>49810</v>
      </c>
    </row>
    <row r="1928" spans="1:13" x14ac:dyDescent="0.2">
      <c r="A1928">
        <v>2041</v>
      </c>
      <c r="B1928" t="s">
        <v>49802</v>
      </c>
      <c r="C1928" t="s">
        <v>47037</v>
      </c>
      <c r="D1928" t="s">
        <v>47039</v>
      </c>
      <c r="E1928">
        <v>431</v>
      </c>
      <c r="F1928">
        <v>6</v>
      </c>
      <c r="G1928">
        <v>6</v>
      </c>
      <c r="H1928">
        <v>1</v>
      </c>
      <c r="I1928">
        <v>0</v>
      </c>
      <c r="J1928" t="s">
        <v>49808</v>
      </c>
      <c r="K1928" s="146" t="s">
        <v>47064</v>
      </c>
      <c r="L1928" t="s">
        <v>49806</v>
      </c>
      <c r="M1928" t="s">
        <v>49811</v>
      </c>
    </row>
    <row r="1929" spans="1:13" x14ac:dyDescent="0.2">
      <c r="A1929">
        <v>2044</v>
      </c>
      <c r="B1929" t="s">
        <v>49812</v>
      </c>
      <c r="C1929" t="s">
        <v>47037</v>
      </c>
      <c r="D1929" t="s">
        <v>47467</v>
      </c>
      <c r="E1929">
        <v>263</v>
      </c>
      <c r="F1929">
        <v>6</v>
      </c>
      <c r="G1929">
        <v>6</v>
      </c>
      <c r="H1929">
        <v>1</v>
      </c>
      <c r="I1929">
        <v>0</v>
      </c>
      <c r="J1929" t="s">
        <v>49813</v>
      </c>
      <c r="K1929" s="146" t="s">
        <v>47050</v>
      </c>
      <c r="L1929" t="s">
        <v>49814</v>
      </c>
      <c r="M1929" t="s">
        <v>47081</v>
      </c>
    </row>
    <row r="1930" spans="1:13" x14ac:dyDescent="0.2">
      <c r="A1930">
        <v>2042</v>
      </c>
      <c r="B1930" t="s">
        <v>49812</v>
      </c>
      <c r="C1930" t="s">
        <v>47037</v>
      </c>
      <c r="D1930" t="s">
        <v>47468</v>
      </c>
      <c r="E1930">
        <v>804</v>
      </c>
      <c r="F1930">
        <v>6</v>
      </c>
      <c r="G1930">
        <v>6</v>
      </c>
      <c r="H1930">
        <v>1</v>
      </c>
      <c r="I1930">
        <v>0</v>
      </c>
      <c r="J1930" t="s">
        <v>49815</v>
      </c>
      <c r="K1930" s="146" t="s">
        <v>47048</v>
      </c>
      <c r="L1930" t="s">
        <v>49816</v>
      </c>
      <c r="M1930" t="s">
        <v>49817</v>
      </c>
    </row>
    <row r="1931" spans="1:13" x14ac:dyDescent="0.2">
      <c r="A1931">
        <v>2043</v>
      </c>
      <c r="B1931" t="s">
        <v>49812</v>
      </c>
      <c r="C1931" t="s">
        <v>47037</v>
      </c>
      <c r="D1931" t="s">
        <v>47720</v>
      </c>
      <c r="E1931">
        <v>271</v>
      </c>
      <c r="F1931">
        <v>6</v>
      </c>
      <c r="G1931">
        <v>6</v>
      </c>
      <c r="H1931">
        <v>1</v>
      </c>
      <c r="I1931">
        <v>0</v>
      </c>
      <c r="J1931" t="s">
        <v>49815</v>
      </c>
      <c r="K1931" s="146" t="s">
        <v>47048</v>
      </c>
      <c r="L1931" t="s">
        <v>49816</v>
      </c>
      <c r="M1931" t="s">
        <v>49818</v>
      </c>
    </row>
    <row r="1932" spans="1:13" x14ac:dyDescent="0.2">
      <c r="A1932">
        <v>2045</v>
      </c>
      <c r="B1932" t="s">
        <v>49812</v>
      </c>
      <c r="C1932" t="s">
        <v>47037</v>
      </c>
      <c r="D1932" t="s">
        <v>47466</v>
      </c>
      <c r="E1932">
        <v>489</v>
      </c>
      <c r="F1932">
        <v>6</v>
      </c>
      <c r="G1932">
        <v>6</v>
      </c>
      <c r="H1932">
        <v>1</v>
      </c>
      <c r="I1932">
        <v>0</v>
      </c>
      <c r="J1932" t="s">
        <v>49819</v>
      </c>
      <c r="K1932" s="146" t="s">
        <v>47048</v>
      </c>
      <c r="L1932" t="s">
        <v>49816</v>
      </c>
      <c r="M1932" t="s">
        <v>49820</v>
      </c>
    </row>
    <row r="1933" spans="1:13" x14ac:dyDescent="0.2">
      <c r="A1933">
        <v>2046</v>
      </c>
      <c r="B1933" t="s">
        <v>49812</v>
      </c>
      <c r="C1933" t="s">
        <v>47037</v>
      </c>
      <c r="D1933" t="s">
        <v>47833</v>
      </c>
      <c r="E1933">
        <v>7</v>
      </c>
      <c r="F1933">
        <v>6</v>
      </c>
      <c r="G1933">
        <v>6</v>
      </c>
      <c r="H1933">
        <v>1</v>
      </c>
      <c r="I1933">
        <v>0</v>
      </c>
      <c r="J1933" t="s">
        <v>49815</v>
      </c>
      <c r="K1933" s="146" t="s">
        <v>47048</v>
      </c>
      <c r="L1933" t="s">
        <v>49816</v>
      </c>
      <c r="M1933" t="s">
        <v>49821</v>
      </c>
    </row>
    <row r="1934" spans="1:13" x14ac:dyDescent="0.2">
      <c r="A1934">
        <v>2047</v>
      </c>
      <c r="B1934" t="s">
        <v>49812</v>
      </c>
      <c r="C1934" t="s">
        <v>47037</v>
      </c>
      <c r="D1934" t="s">
        <v>47039</v>
      </c>
      <c r="E1934">
        <v>630</v>
      </c>
      <c r="F1934">
        <v>6</v>
      </c>
      <c r="G1934">
        <v>6</v>
      </c>
      <c r="H1934">
        <v>1</v>
      </c>
      <c r="I1934">
        <v>0</v>
      </c>
      <c r="J1934" t="s">
        <v>49815</v>
      </c>
      <c r="K1934" s="146" t="s">
        <v>47048</v>
      </c>
      <c r="L1934" t="s">
        <v>49816</v>
      </c>
      <c r="M1934" t="s">
        <v>49822</v>
      </c>
    </row>
    <row r="1935" spans="1:13" x14ac:dyDescent="0.2">
      <c r="A1935">
        <v>2048</v>
      </c>
      <c r="B1935" t="s">
        <v>49823</v>
      </c>
      <c r="C1935" t="s">
        <v>47037</v>
      </c>
      <c r="D1935" t="s">
        <v>47468</v>
      </c>
      <c r="E1935">
        <v>609</v>
      </c>
      <c r="F1935">
        <v>6</v>
      </c>
      <c r="G1935">
        <v>6</v>
      </c>
      <c r="H1935">
        <v>1</v>
      </c>
      <c r="I1935">
        <v>0</v>
      </c>
      <c r="M1935" t="s">
        <v>47243</v>
      </c>
    </row>
    <row r="1936" spans="1:13" x14ac:dyDescent="0.2">
      <c r="A1936">
        <v>2049</v>
      </c>
      <c r="B1936" t="s">
        <v>49823</v>
      </c>
      <c r="C1936" t="s">
        <v>47037</v>
      </c>
      <c r="D1936" t="s">
        <v>47720</v>
      </c>
      <c r="E1936">
        <v>502</v>
      </c>
      <c r="F1936">
        <v>6</v>
      </c>
      <c r="G1936">
        <v>6</v>
      </c>
      <c r="H1936">
        <v>1</v>
      </c>
      <c r="I1936">
        <v>0</v>
      </c>
      <c r="M1936" t="s">
        <v>47246</v>
      </c>
    </row>
    <row r="1937" spans="1:13" x14ac:dyDescent="0.2">
      <c r="A1937">
        <v>2050</v>
      </c>
      <c r="B1937" t="s">
        <v>49823</v>
      </c>
      <c r="C1937" t="s">
        <v>47037</v>
      </c>
      <c r="D1937" t="s">
        <v>47467</v>
      </c>
      <c r="E1937">
        <v>572</v>
      </c>
      <c r="F1937">
        <v>6</v>
      </c>
      <c r="G1937">
        <v>6</v>
      </c>
      <c r="H1937">
        <v>1</v>
      </c>
      <c r="I1937">
        <v>0</v>
      </c>
      <c r="M1937" t="s">
        <v>47242</v>
      </c>
    </row>
    <row r="1938" spans="1:13" x14ac:dyDescent="0.2">
      <c r="A1938">
        <v>2051</v>
      </c>
      <c r="B1938" t="s">
        <v>49823</v>
      </c>
      <c r="C1938" t="s">
        <v>47037</v>
      </c>
      <c r="D1938" t="s">
        <v>47466</v>
      </c>
      <c r="E1938">
        <v>245</v>
      </c>
      <c r="F1938">
        <v>6</v>
      </c>
      <c r="G1938">
        <v>6</v>
      </c>
      <c r="H1938">
        <v>1</v>
      </c>
      <c r="I1938">
        <v>0</v>
      </c>
      <c r="M1938" t="s">
        <v>47241</v>
      </c>
    </row>
    <row r="1939" spans="1:13" x14ac:dyDescent="0.2">
      <c r="A1939">
        <v>2052</v>
      </c>
      <c r="B1939" t="s">
        <v>49823</v>
      </c>
      <c r="C1939" t="s">
        <v>47037</v>
      </c>
      <c r="D1939" t="s">
        <v>47833</v>
      </c>
      <c r="E1939">
        <v>621</v>
      </c>
      <c r="F1939">
        <v>6</v>
      </c>
      <c r="G1939">
        <v>6</v>
      </c>
      <c r="H1939">
        <v>1</v>
      </c>
      <c r="I1939">
        <v>0</v>
      </c>
      <c r="M1939" t="s">
        <v>47245</v>
      </c>
    </row>
    <row r="1940" spans="1:13" x14ac:dyDescent="0.2">
      <c r="A1940">
        <v>2053</v>
      </c>
      <c r="B1940" t="s">
        <v>49823</v>
      </c>
      <c r="C1940" t="s">
        <v>47037</v>
      </c>
      <c r="D1940" t="s">
        <v>47039</v>
      </c>
      <c r="E1940">
        <v>256</v>
      </c>
      <c r="F1940">
        <v>6</v>
      </c>
      <c r="G1940">
        <v>6</v>
      </c>
      <c r="H1940">
        <v>1</v>
      </c>
      <c r="I1940">
        <v>0</v>
      </c>
      <c r="M1940" t="s">
        <v>47244</v>
      </c>
    </row>
    <row r="1941" spans="1:13" x14ac:dyDescent="0.2">
      <c r="A1941">
        <v>2060</v>
      </c>
      <c r="B1941" t="s">
        <v>49824</v>
      </c>
      <c r="C1941" t="s">
        <v>47037</v>
      </c>
      <c r="D1941" t="s">
        <v>47468</v>
      </c>
      <c r="E1941">
        <v>185</v>
      </c>
      <c r="F1941">
        <v>6</v>
      </c>
      <c r="G1941">
        <v>6</v>
      </c>
      <c r="H1941">
        <v>1</v>
      </c>
      <c r="I1941">
        <v>0</v>
      </c>
      <c r="J1941" t="s">
        <v>49825</v>
      </c>
      <c r="K1941" s="146" t="s">
        <v>47084</v>
      </c>
      <c r="L1941" t="s">
        <v>49826</v>
      </c>
      <c r="M1941" t="e">
        <f>-MPAKKGLGRGFDSLIPTELLDESFDPTAEQDERVSDLRYIKLASIMPDPDQPRREFDDDALVELGKSIKEHGVLQPIVVRP--HGDGYMIVAGERRFRASKLAKLDRIPALVRTLSGQHRLELSLIENIQRRDLNPLETATAYLKLRDQFNLTLDDIGKRVG-KTSAAIANTMRLLRLPGAVRDVVARGELSEGQARSLTSLPEEEILRVVPIIIKEQWSARTIERYVSNYKKL--HGTASTKGR--KAVRSSRFIREEECFAKRFGTPVAVKETRKGAGRIIISFKDQADFERIAKLLGE</f>
        <v>#NAME?</v>
      </c>
    </row>
    <row r="1942" spans="1:13" x14ac:dyDescent="0.2">
      <c r="A1942">
        <v>2061</v>
      </c>
      <c r="B1942" t="s">
        <v>49824</v>
      </c>
      <c r="C1942" t="s">
        <v>47037</v>
      </c>
      <c r="D1942" t="s">
        <v>47720</v>
      </c>
      <c r="E1942">
        <v>349</v>
      </c>
      <c r="F1942">
        <v>6</v>
      </c>
      <c r="G1942">
        <v>6</v>
      </c>
      <c r="H1942">
        <v>1</v>
      </c>
      <c r="I1942">
        <v>0</v>
      </c>
      <c r="J1942" t="s">
        <v>49827</v>
      </c>
      <c r="K1942" s="146" t="s">
        <v>47084</v>
      </c>
      <c r="L1942" t="s">
        <v>49826</v>
      </c>
      <c r="M1942" t="s">
        <v>47693</v>
      </c>
    </row>
    <row r="1943" spans="1:13" x14ac:dyDescent="0.2">
      <c r="A1943">
        <v>2062</v>
      </c>
      <c r="B1943" t="s">
        <v>49824</v>
      </c>
      <c r="C1943" t="s">
        <v>47037</v>
      </c>
      <c r="D1943" t="s">
        <v>47467</v>
      </c>
      <c r="E1943">
        <v>181</v>
      </c>
      <c r="F1943">
        <v>6</v>
      </c>
      <c r="G1943">
        <v>6</v>
      </c>
      <c r="H1943">
        <v>1</v>
      </c>
      <c r="I1943">
        <v>0</v>
      </c>
      <c r="J1943" t="s">
        <v>49828</v>
      </c>
      <c r="K1943" s="146" t="s">
        <v>47084</v>
      </c>
      <c r="L1943" t="s">
        <v>49826</v>
      </c>
      <c r="M1943" t="s">
        <v>47694</v>
      </c>
    </row>
    <row r="1944" spans="1:13" x14ac:dyDescent="0.2">
      <c r="A1944">
        <v>2063</v>
      </c>
      <c r="B1944" t="s">
        <v>49824</v>
      </c>
      <c r="C1944" t="s">
        <v>47037</v>
      </c>
      <c r="D1944" t="s">
        <v>47721</v>
      </c>
      <c r="E1944">
        <v>495</v>
      </c>
      <c r="F1944">
        <v>6</v>
      </c>
      <c r="G1944">
        <v>6</v>
      </c>
      <c r="H1944">
        <v>1</v>
      </c>
      <c r="I1944">
        <v>0</v>
      </c>
      <c r="J1944" t="s">
        <v>49827</v>
      </c>
      <c r="K1944" s="146" t="s">
        <v>47084</v>
      </c>
      <c r="L1944" t="s">
        <v>49826</v>
      </c>
      <c r="M1944" t="e">
        <f>-MTKKGGLGRGLDSLIPTNLLDESFEISAEQESKMSDMRQIKITDIVADSSQPRKNFDPESLEELANSIKEHGVLLPLVVVPAKDGNGYVIVAGERRYRASKMAGLKKVPAIVRTLSAQHKLELSLIENVQRQDLNPMEMAIAYMNLRDQFNLSLSEISKRVGNKNVSTISNTIRLLKLPEEVQKALIENKLSEGQARPLIGMDEKIVLEFLPKIIEEEWSVRKLEQFAVNLKKT--KETAEEEDKVVKKIQDSPYQKELDKITKRLDAGVKIRTNAKGGGAISIKFKNDEDFKRISKLLGF</f>
        <v>#NAME?</v>
      </c>
    </row>
    <row r="1945" spans="1:13" x14ac:dyDescent="0.2">
      <c r="A1945">
        <v>2064</v>
      </c>
      <c r="B1945" t="s">
        <v>49824</v>
      </c>
      <c r="C1945" t="s">
        <v>47037</v>
      </c>
      <c r="D1945" t="s">
        <v>47466</v>
      </c>
      <c r="E1945">
        <v>640</v>
      </c>
      <c r="F1945">
        <v>6</v>
      </c>
      <c r="G1945">
        <v>6</v>
      </c>
      <c r="H1945">
        <v>1</v>
      </c>
      <c r="I1945">
        <v>0</v>
      </c>
      <c r="J1945" t="s">
        <v>49829</v>
      </c>
      <c r="K1945" s="146" t="s">
        <v>47084</v>
      </c>
      <c r="L1945" t="s">
        <v>49826</v>
      </c>
      <c r="M1945" t="e">
        <f>---MKKGLGRGFGSLIPTNLIDETFDPTAQQDVKVSHLRDIAIDQVVPDPDQPRRFFDENALNELTESVREHGVVQPIVVTP--KGDKYLIVAGERRWRAANRANLTEVPCIVRSMSDQNRLEVSLIENLQRHDLNALETATAYQKLRDQFNMTLEEIGKRLGGKSISAVSNTLRLLKLPKSVQQALFEGRLNEGQARPLIGLPDDAAEDIMERAIREEWSARRIEQVVTLWKQA--KASPIENKR---RPADMPHADAVESLSKRFGTGVKIRTNGRGAGQISIKFKDNLEFERIRELLEK</f>
        <v>#NAME?</v>
      </c>
    </row>
    <row r="1946" spans="1:13" x14ac:dyDescent="0.2">
      <c r="A1946">
        <v>2065</v>
      </c>
      <c r="B1946" t="s">
        <v>49824</v>
      </c>
      <c r="C1946" t="s">
        <v>47037</v>
      </c>
      <c r="D1946" t="s">
        <v>47039</v>
      </c>
      <c r="E1946">
        <v>152</v>
      </c>
      <c r="F1946">
        <v>6</v>
      </c>
      <c r="G1946">
        <v>6</v>
      </c>
      <c r="H1946">
        <v>1</v>
      </c>
      <c r="I1946">
        <v>0</v>
      </c>
      <c r="J1946" t="s">
        <v>49829</v>
      </c>
      <c r="K1946" s="146" t="s">
        <v>47084</v>
      </c>
      <c r="L1946" t="s">
        <v>49826</v>
      </c>
      <c r="M1946" t="e">
        <f>---MKKGLGRGFESLIPTNLIDETFDPTAQQDEKVSRLRDIAIDRVVPDPDQPRRFFDEAALNELAESVREHGVVQPIVVTP--KGDKYLIVAGERRWRAANKAGLTEVPCIVRSMNDQNRLEISLIENLQRHDLNALETATAYQKLRDQFNMTLEEIGKRLGGKSISAVSNTLRLLKLPKSVQKALFEGRLNEGQARPLIGLPEEAAEDIMERAIREEWSARRVEQVVTLWKQA--KDSPIENKR---RPADMPHADVVASLSKRFGTGVKIRTNGRGAGQISIKFKDGLEFERIRELLER</f>
        <v>#NAME?</v>
      </c>
    </row>
    <row r="1947" spans="1:13" x14ac:dyDescent="0.2">
      <c r="A1947">
        <v>2066</v>
      </c>
      <c r="B1947" t="s">
        <v>49830</v>
      </c>
      <c r="C1947" t="s">
        <v>47037</v>
      </c>
      <c r="D1947" t="s">
        <v>47468</v>
      </c>
      <c r="E1947">
        <v>212</v>
      </c>
      <c r="F1947">
        <v>6</v>
      </c>
      <c r="G1947">
        <v>6</v>
      </c>
      <c r="H1947">
        <v>1</v>
      </c>
      <c r="I1947">
        <v>0</v>
      </c>
      <c r="J1947" t="s">
        <v>49831</v>
      </c>
      <c r="K1947" s="146" t="s">
        <v>47040</v>
      </c>
      <c r="L1947" t="s">
        <v>49832</v>
      </c>
      <c r="M1947" t="s">
        <v>47390</v>
      </c>
    </row>
    <row r="1948" spans="1:13" x14ac:dyDescent="0.2">
      <c r="A1948">
        <v>2067</v>
      </c>
      <c r="B1948" t="s">
        <v>49830</v>
      </c>
      <c r="C1948" t="s">
        <v>47037</v>
      </c>
      <c r="D1948" t="s">
        <v>47720</v>
      </c>
      <c r="E1948">
        <v>372</v>
      </c>
      <c r="F1948">
        <v>6</v>
      </c>
      <c r="G1948">
        <v>6</v>
      </c>
      <c r="H1948">
        <v>1</v>
      </c>
      <c r="I1948">
        <v>0</v>
      </c>
      <c r="J1948" t="s">
        <v>49831</v>
      </c>
      <c r="K1948" s="146" t="s">
        <v>47040</v>
      </c>
      <c r="L1948" t="s">
        <v>49832</v>
      </c>
      <c r="M1948" t="s">
        <v>49833</v>
      </c>
    </row>
    <row r="1949" spans="1:13" x14ac:dyDescent="0.2">
      <c r="A1949">
        <v>2068</v>
      </c>
      <c r="B1949" t="s">
        <v>49830</v>
      </c>
      <c r="C1949" t="s">
        <v>47037</v>
      </c>
      <c r="D1949" t="s">
        <v>47467</v>
      </c>
      <c r="E1949">
        <v>823</v>
      </c>
      <c r="F1949">
        <v>6</v>
      </c>
      <c r="G1949">
        <v>6</v>
      </c>
      <c r="H1949">
        <v>1</v>
      </c>
      <c r="I1949">
        <v>0</v>
      </c>
      <c r="J1949" t="s">
        <v>49834</v>
      </c>
      <c r="K1949" s="146" t="s">
        <v>47040</v>
      </c>
      <c r="L1949" t="s">
        <v>49832</v>
      </c>
      <c r="M1949" t="s">
        <v>49835</v>
      </c>
    </row>
    <row r="1950" spans="1:13" x14ac:dyDescent="0.2">
      <c r="A1950">
        <v>2069</v>
      </c>
      <c r="B1950" t="s">
        <v>49830</v>
      </c>
      <c r="C1950" t="s">
        <v>47037</v>
      </c>
      <c r="D1950" t="s">
        <v>47721</v>
      </c>
      <c r="E1950">
        <v>366</v>
      </c>
      <c r="F1950">
        <v>6</v>
      </c>
      <c r="G1950">
        <v>6</v>
      </c>
      <c r="H1950">
        <v>1</v>
      </c>
      <c r="I1950">
        <v>0</v>
      </c>
      <c r="J1950" t="s">
        <v>49831</v>
      </c>
      <c r="K1950" s="146" t="s">
        <v>47040</v>
      </c>
      <c r="L1950" t="s">
        <v>49832</v>
      </c>
      <c r="M1950" t="s">
        <v>47655</v>
      </c>
    </row>
    <row r="1951" spans="1:13" x14ac:dyDescent="0.2">
      <c r="A1951">
        <v>2070</v>
      </c>
      <c r="B1951" t="s">
        <v>49830</v>
      </c>
      <c r="C1951" t="s">
        <v>47037</v>
      </c>
      <c r="D1951" t="s">
        <v>47465</v>
      </c>
      <c r="E1951">
        <v>361</v>
      </c>
      <c r="F1951">
        <v>6</v>
      </c>
      <c r="G1951">
        <v>6</v>
      </c>
      <c r="H1951">
        <v>1</v>
      </c>
      <c r="I1951">
        <v>0</v>
      </c>
      <c r="J1951" t="s">
        <v>49831</v>
      </c>
      <c r="K1951" s="146" t="s">
        <v>47040</v>
      </c>
      <c r="L1951" t="s">
        <v>49832</v>
      </c>
      <c r="M1951" t="s">
        <v>49836</v>
      </c>
    </row>
    <row r="1952" spans="1:13" x14ac:dyDescent="0.2">
      <c r="A1952">
        <v>2071</v>
      </c>
      <c r="B1952" t="s">
        <v>49830</v>
      </c>
      <c r="C1952" t="s">
        <v>47037</v>
      </c>
      <c r="D1952" t="s">
        <v>47039</v>
      </c>
      <c r="E1952">
        <v>182</v>
      </c>
      <c r="F1952">
        <v>6</v>
      </c>
      <c r="G1952">
        <v>6</v>
      </c>
      <c r="H1952">
        <v>1</v>
      </c>
      <c r="I1952">
        <v>0</v>
      </c>
      <c r="J1952" t="s">
        <v>49831</v>
      </c>
      <c r="K1952" s="146" t="s">
        <v>47040</v>
      </c>
      <c r="L1952" t="s">
        <v>49832</v>
      </c>
      <c r="M1952" t="s">
        <v>49837</v>
      </c>
    </row>
    <row r="1953" spans="1:13" x14ac:dyDescent="0.2">
      <c r="A1953">
        <v>2072</v>
      </c>
      <c r="B1953" t="s">
        <v>49838</v>
      </c>
      <c r="C1953" t="s">
        <v>47037</v>
      </c>
      <c r="D1953" t="s">
        <v>47468</v>
      </c>
      <c r="E1953">
        <v>380</v>
      </c>
      <c r="F1953">
        <v>6</v>
      </c>
      <c r="G1953">
        <v>6</v>
      </c>
      <c r="H1953">
        <v>1</v>
      </c>
      <c r="I1953">
        <v>0</v>
      </c>
      <c r="J1953" t="s">
        <v>49839</v>
      </c>
      <c r="K1953" s="146" t="s">
        <v>47040</v>
      </c>
      <c r="L1953" t="s">
        <v>49840</v>
      </c>
      <c r="M1953" t="e">
        <f>----------------------------------MNTQEIRQKYLEFCQRNGHVVIERAPLILHNDPTTLFTGSGMQPLLPYLLGQDHPQGTKLADSQTCLRAQDIEDVGDNRHTTFFEMLGNWSMGEYFKRQQIEWFFEFLTEIVGLDPHKIYVSCFIGDEKNNIPRDDEAAQIWQEVFAKKGIEAKIVELDSAENGDRLGMQ-GGRIFFYNDKENWWSRGGGIDSTPIGDPCGPDSEVFYDFGEQHHD-ASFGQ-AHPASDSGRFMEIGNQVFMQYRRLDDGSFEPLARKNVDFGGGLERIAAAAIDSPDVFKISLLQPIIKKLESLSGKEYDTHTASMRVIADHLRAAVFLAVDGCVPSNKEQGYVMRRLLRRAIRYSFDLGIEQNFLQEVVPVIADLYEADFPEVKENRESIIAVLVKEEKAFRQTLRKGLRQMQHYIDD------------------GLTGEELFMLYDTFGFPVELSTEEAYKQGIKLSDNWRAEFDARMAEQRQRSKTARKGQFSGGLEGHDPIHLKYHTATHLLGAALRKVLKAPDLQQHGSNITAERLRFDFNHD-KLTPEEKQAVEDQVNAWIDADLPVSFTVYPTDEALN-MGAIGAFGERYGDKVKVYSIGEGDNIVSFEVCGGPHVEHTGVLAEGCKRFKITKEESSSAGIRRIKAVLS</f>
        <v>#NAME?</v>
      </c>
    </row>
    <row r="1954" spans="1:13" x14ac:dyDescent="0.2">
      <c r="A1954">
        <v>2073</v>
      </c>
      <c r="B1954" t="s">
        <v>49838</v>
      </c>
      <c r="C1954" t="s">
        <v>47037</v>
      </c>
      <c r="D1954" t="s">
        <v>47720</v>
      </c>
      <c r="E1954">
        <v>139</v>
      </c>
      <c r="F1954">
        <v>6</v>
      </c>
      <c r="G1954">
        <v>6</v>
      </c>
      <c r="H1954">
        <v>1</v>
      </c>
      <c r="I1954">
        <v>0</v>
      </c>
      <c r="J1954" t="s">
        <v>49839</v>
      </c>
      <c r="K1954" s="146" t="s">
        <v>47040</v>
      </c>
      <c r="L1954" t="s">
        <v>49840</v>
      </c>
      <c r="M1954" t="s">
        <v>49841</v>
      </c>
    </row>
    <row r="1955" spans="1:13" x14ac:dyDescent="0.2">
      <c r="A1955">
        <v>2074</v>
      </c>
      <c r="B1955" t="s">
        <v>49838</v>
      </c>
      <c r="C1955" t="s">
        <v>47037</v>
      </c>
      <c r="D1955" t="s">
        <v>47467</v>
      </c>
      <c r="E1955">
        <v>115</v>
      </c>
      <c r="F1955">
        <v>6</v>
      </c>
      <c r="G1955">
        <v>6</v>
      </c>
      <c r="H1955">
        <v>1</v>
      </c>
      <c r="I1955">
        <v>0</v>
      </c>
      <c r="J1955" t="s">
        <v>49839</v>
      </c>
      <c r="K1955" s="146" t="s">
        <v>47040</v>
      </c>
      <c r="L1955" t="s">
        <v>49840</v>
      </c>
      <c r="M1955" t="s">
        <v>47391</v>
      </c>
    </row>
    <row r="1956" spans="1:13" x14ac:dyDescent="0.2">
      <c r="A1956">
        <v>2075</v>
      </c>
      <c r="B1956" t="s">
        <v>49838</v>
      </c>
      <c r="C1956" t="s">
        <v>47037</v>
      </c>
      <c r="D1956" t="s">
        <v>47465</v>
      </c>
      <c r="E1956">
        <v>310</v>
      </c>
      <c r="F1956">
        <v>6</v>
      </c>
      <c r="G1956">
        <v>6</v>
      </c>
      <c r="H1956">
        <v>1</v>
      </c>
      <c r="I1956">
        <v>0</v>
      </c>
      <c r="J1956" t="s">
        <v>49839</v>
      </c>
      <c r="K1956" s="146" t="s">
        <v>47040</v>
      </c>
      <c r="L1956" t="s">
        <v>49840</v>
      </c>
      <c r="M1956" t="e">
        <f>----------------------------------MNASEIRQKFLEYQTARGHQVIAPARLVLENDPTTLFTGSGMQPLLPYLLGEPHPAGQRLADSQPCLRLQDIEDVGDPRHTTVFEMLGNWSLGDYFKQEQIPAFFKFLTEIVGLDPHKIYVTCFIGNEKYGIPKDTESAEIWQRVFAEVGVQAEIAEIGSSEDGAKRGIKENEHIFFYDDHENWWSRGGGVETTPIGDPCGPDSEVFYDFGEDKQDVARFGK-SHPASDGARFMEIGNQVFMQYKRNQDGTFSELTKKNIDFGAGLERIAAAAMDSFDVFETSLLKPIITKLEAISGLSYADHTEEMRVIADHLRGAYLLSAQGLVPSNKQQGYALRRLIRRAVMKATNLGIDQDFLAQIVPIIAENYQDLSSEILTNRADALNVLIREEQAFRRSIHRGLKELHKLKDQ------------------GLTGKELFMLQDTYGFPLELSLEEAKQNQINLSENWQAEFQASLDEQRQRSQTASKGMFKGGLEDHGEASVKYHTATHLLLAALQKIVD-PNIAQAGSNITSERLRFDFNLDRKLTDEEKKQIEDQVNQWIEDDYPVSFAEYDKAYARDVLKAHGSFWEKYGDVVKVYTIGAAENPVSRELCGGPHVEHTGVLG----HFKIKKEESSAAGIRRIKAILD</f>
        <v>#NAME?</v>
      </c>
    </row>
    <row r="1957" spans="1:13" x14ac:dyDescent="0.2">
      <c r="A1957">
        <v>2076</v>
      </c>
      <c r="B1957" t="s">
        <v>49838</v>
      </c>
      <c r="C1957" t="s">
        <v>47037</v>
      </c>
      <c r="D1957" t="s">
        <v>47466</v>
      </c>
      <c r="E1957">
        <v>266</v>
      </c>
      <c r="F1957">
        <v>6</v>
      </c>
      <c r="G1957">
        <v>6</v>
      </c>
      <c r="H1957">
        <v>1</v>
      </c>
      <c r="I1957">
        <v>0</v>
      </c>
      <c r="J1957" t="s">
        <v>49839</v>
      </c>
      <c r="K1957" s="146" t="s">
        <v>47040</v>
      </c>
      <c r="L1957" t="s">
        <v>49840</v>
      </c>
      <c r="M1957" t="e">
        <f>------------------------MGLFYDIITLMNAQKIRSKYLEFYKKQGHAVVERAPLILTNDPTTLFTGAGMQPMIPYLLGEAHPEGKRIADSQTCLRAQDIDDIGDNRHTTFFEMLGNWSLGDYFKEEQIGWMWTFLTEEIGLDPQRLYVTCFIGAPEYNIEKDVEAAKLWQKKFAEKGIDAKMADIGSEEQGAARGVNPGERIFFYDGSKNWWSRNGGPETTPVGDPCGPDSEMFYEFDFIEHD-PKFGENCHPNCDCGRFMEIGNNVFMAYKKVAEGKFEPLDKPNIDHGSGLERIAAAVNNDPDVFKISLLWPIIEKLQDLSGKDYTSHTESMRVIADHLRAAAFMAVDGCVPSNKEQGYVMRRLLRRAIRYSFDLGIEQNFLQEVVPTIADLYEADFPEVKNNRDNIIAVLVKEEKAFRQTLRKGLRQMQRYIDD------------------GLTGEELFTLYDTFGFPVELSTEEAYKQGIKLSDNWREEFTAKMNEQRQRSKTARKGQFSGGLEGHDSIHLKYHTATHLLGAALRKVLNAPDLQQHGSNITADRLRFDFNHD-KLTPEEKQAVEDQVNDWIDEDLPVSFAVYPTDEALD-MGAIGAFGERYGDEVKVYSIGKDDNIVSFEVCGGPHVEHTGVLAEDGKRFKITKEESSSAGIRRIKAVLR</f>
        <v>#NAME?</v>
      </c>
    </row>
    <row r="1958" spans="1:13" x14ac:dyDescent="0.2">
      <c r="A1958">
        <v>2077</v>
      </c>
      <c r="B1958" t="s">
        <v>49838</v>
      </c>
      <c r="C1958" t="s">
        <v>47037</v>
      </c>
      <c r="D1958" t="s">
        <v>47039</v>
      </c>
      <c r="E1958">
        <v>520</v>
      </c>
      <c r="F1958">
        <v>6</v>
      </c>
      <c r="G1958">
        <v>6</v>
      </c>
      <c r="H1958">
        <v>1</v>
      </c>
      <c r="I1958">
        <v>0</v>
      </c>
      <c r="J1958" t="s">
        <v>49839</v>
      </c>
      <c r="K1958" s="146" t="s">
        <v>47040</v>
      </c>
      <c r="L1958" t="s">
        <v>49840</v>
      </c>
      <c r="M1958" t="e">
        <f>----------------------------------MKAQDIRQKYLDFYQRNGHAVIKRAPLILTNDPTTLFTGAGMQPMIPYLLGEPHSEGKRIADSQSCLRAQDIDDIGDNRHTTFFEMLGNWSLGDYFKKEQINWMWQFLSEEVGLDMNRVYVTCYIGDERYNIPKDTEAAEIWAELYEKAGLSSSQADIGSEQAGYARGIKPGERIFYYDGSKNWWSRNGGPETTPIGDPCGPDSEMFYEFDFIEHD-PKFGEHCHPNCDCGRFMEIGNNVFMAYKKVADGVFESLEKPNIDHGSGLERIAAASNNDPDVFKISLLWPIIEKLQDLSGKNYDSHTESMRVIADHLRAATFMAVDGCVPSNKEQGYVMRRLLRRAIRYSFDLGIEQNFMQEVVPVIANLYEADFPEVKESREQIIAVLVKEEKAFRQTLRKGLRQMQHYIDD------------------GLTGEELFTLYDTFGFPVELSTEEAHKQGIKLSDNWRAEFNAKMAEQRQRSKTARKGQFSGGLEGHDPIHLKYHTATHLLGAALRKVLNAPDLQQHGSNITADRLRFDFNHD-KLTLEEKQAVEDQVNAWIDADLPVKFAVYPTEEALK-MGAIGAFGERYGEEVKVYSIGEDDNIISFEVCGGPHVDHTGILNEDGKRFKITKEESSAAGIRRIKAVLR</f>
        <v>#NAME?</v>
      </c>
    </row>
    <row r="1959" spans="1:13" x14ac:dyDescent="0.2">
      <c r="A1959">
        <v>2078</v>
      </c>
      <c r="B1959" t="s">
        <v>49842</v>
      </c>
      <c r="C1959" t="s">
        <v>47037</v>
      </c>
      <c r="D1959" t="s">
        <v>47468</v>
      </c>
      <c r="E1959">
        <v>386</v>
      </c>
      <c r="F1959">
        <v>6</v>
      </c>
      <c r="G1959">
        <v>6</v>
      </c>
      <c r="H1959">
        <v>1</v>
      </c>
      <c r="I1959">
        <v>0</v>
      </c>
      <c r="J1959" t="s">
        <v>49843</v>
      </c>
      <c r="K1959" s="146" t="s">
        <v>47050</v>
      </c>
      <c r="L1959" t="s">
        <v>49844</v>
      </c>
      <c r="M1959" t="s">
        <v>47253</v>
      </c>
    </row>
    <row r="1960" spans="1:13" x14ac:dyDescent="0.2">
      <c r="A1960">
        <v>2079</v>
      </c>
      <c r="B1960" t="s">
        <v>49842</v>
      </c>
      <c r="C1960" t="s">
        <v>47037</v>
      </c>
      <c r="D1960" t="s">
        <v>47720</v>
      </c>
      <c r="E1960">
        <v>146</v>
      </c>
      <c r="F1960">
        <v>6</v>
      </c>
      <c r="G1960">
        <v>6</v>
      </c>
      <c r="H1960">
        <v>1</v>
      </c>
      <c r="I1960">
        <v>0</v>
      </c>
      <c r="J1960" t="s">
        <v>49845</v>
      </c>
      <c r="K1960" s="146" t="s">
        <v>47050</v>
      </c>
      <c r="L1960" t="s">
        <v>49844</v>
      </c>
      <c r="M1960" t="s">
        <v>49846</v>
      </c>
    </row>
    <row r="1961" spans="1:13" x14ac:dyDescent="0.2">
      <c r="A1961">
        <v>2080</v>
      </c>
      <c r="B1961" t="s">
        <v>49842</v>
      </c>
      <c r="C1961" t="s">
        <v>47037</v>
      </c>
      <c r="D1961" t="s">
        <v>47467</v>
      </c>
      <c r="E1961">
        <v>121</v>
      </c>
      <c r="F1961">
        <v>6</v>
      </c>
      <c r="G1961">
        <v>6</v>
      </c>
      <c r="H1961">
        <v>1</v>
      </c>
      <c r="I1961">
        <v>0</v>
      </c>
      <c r="J1961" t="s">
        <v>49847</v>
      </c>
      <c r="K1961" s="146" t="s">
        <v>47050</v>
      </c>
      <c r="L1961" t="s">
        <v>49844</v>
      </c>
      <c r="M1961" t="e">
        <f>------------MKLIDSHCHLHDSDFYDDETRERVYQEAIHAGVA-MICVGTDTRSSHEAVAFAESHHNVWVAVGIHPHEAAVNQADDIRKLLSQKSDK--VVGIGEIGLDYHYDHSPREVQLQRLREQLQLAVAFDLPVSFHVRDA-------FDDFWPIFDEFSGIRGVLHSFTDTQVNLDAGFARGLYMGINGISTFTKDAAQQTMYRHAPLERVLLETDAPYLTPIPFRGKVNVPAYVGKVAEFQARVRGISLDDIARITTANTRTLFGVHYARGTTSHHRISSFRKS</f>
        <v>#NAME?</v>
      </c>
    </row>
    <row r="1962" spans="1:13" x14ac:dyDescent="0.2">
      <c r="A1962">
        <v>2081</v>
      </c>
      <c r="B1962" t="s">
        <v>49842</v>
      </c>
      <c r="C1962" t="s">
        <v>47037</v>
      </c>
      <c r="D1962" t="s">
        <v>47466</v>
      </c>
      <c r="E1962">
        <v>273</v>
      </c>
      <c r="F1962">
        <v>6</v>
      </c>
      <c r="G1962">
        <v>6</v>
      </c>
      <c r="H1962">
        <v>1</v>
      </c>
      <c r="I1962">
        <v>0</v>
      </c>
      <c r="J1962" t="s">
        <v>49843</v>
      </c>
      <c r="K1962" s="146" t="s">
        <v>47050</v>
      </c>
      <c r="L1962" t="s">
        <v>49844</v>
      </c>
      <c r="M1962" t="s">
        <v>47658</v>
      </c>
    </row>
    <row r="1963" spans="1:13" x14ac:dyDescent="0.2">
      <c r="A1963">
        <v>2082</v>
      </c>
      <c r="B1963" t="s">
        <v>49842</v>
      </c>
      <c r="C1963" t="s">
        <v>47037</v>
      </c>
      <c r="D1963" t="s">
        <v>47833</v>
      </c>
      <c r="E1963">
        <v>342</v>
      </c>
      <c r="F1963">
        <v>6</v>
      </c>
      <c r="G1963">
        <v>6</v>
      </c>
      <c r="H1963">
        <v>1</v>
      </c>
      <c r="I1963">
        <v>0</v>
      </c>
      <c r="J1963" t="s">
        <v>49843</v>
      </c>
      <c r="K1963" s="146" t="s">
        <v>47050</v>
      </c>
      <c r="L1963" t="s">
        <v>49844</v>
      </c>
      <c r="M1963" t="s">
        <v>47657</v>
      </c>
    </row>
    <row r="1964" spans="1:13" x14ac:dyDescent="0.2">
      <c r="A1964">
        <v>2083</v>
      </c>
      <c r="B1964" t="s">
        <v>49842</v>
      </c>
      <c r="C1964" t="s">
        <v>47037</v>
      </c>
      <c r="D1964" t="s">
        <v>47039</v>
      </c>
      <c r="E1964">
        <v>527</v>
      </c>
      <c r="F1964">
        <v>6</v>
      </c>
      <c r="G1964">
        <v>6</v>
      </c>
      <c r="H1964">
        <v>1</v>
      </c>
      <c r="I1964">
        <v>0</v>
      </c>
      <c r="J1964" t="s">
        <v>49843</v>
      </c>
      <c r="K1964" s="146" t="s">
        <v>47050</v>
      </c>
      <c r="L1964" t="s">
        <v>49844</v>
      </c>
      <c r="M1964" t="s">
        <v>47656</v>
      </c>
    </row>
    <row r="1965" spans="1:13" x14ac:dyDescent="0.2">
      <c r="A1965">
        <v>2090</v>
      </c>
      <c r="B1965" t="s">
        <v>49848</v>
      </c>
      <c r="C1965" t="s">
        <v>47037</v>
      </c>
      <c r="D1965" t="s">
        <v>47468</v>
      </c>
      <c r="E1965">
        <v>327</v>
      </c>
      <c r="F1965">
        <v>6</v>
      </c>
      <c r="G1965">
        <v>6</v>
      </c>
      <c r="H1965">
        <v>1</v>
      </c>
      <c r="I1965">
        <v>0</v>
      </c>
      <c r="J1965" t="s">
        <v>49849</v>
      </c>
      <c r="K1965" s="146" t="s">
        <v>47240</v>
      </c>
      <c r="L1965" t="s">
        <v>47860</v>
      </c>
      <c r="M1965" t="s">
        <v>49850</v>
      </c>
    </row>
    <row r="1966" spans="1:13" x14ac:dyDescent="0.2">
      <c r="A1966">
        <v>2091</v>
      </c>
      <c r="B1966" t="s">
        <v>49848</v>
      </c>
      <c r="C1966" t="s">
        <v>47037</v>
      </c>
      <c r="D1966" t="s">
        <v>47720</v>
      </c>
      <c r="E1966">
        <v>483</v>
      </c>
      <c r="F1966">
        <v>6</v>
      </c>
      <c r="G1966">
        <v>6</v>
      </c>
      <c r="H1966">
        <v>1</v>
      </c>
      <c r="I1966">
        <v>0</v>
      </c>
      <c r="J1966" t="s">
        <v>49849</v>
      </c>
      <c r="K1966" s="146" t="s">
        <v>47240</v>
      </c>
      <c r="L1966" t="s">
        <v>47860</v>
      </c>
      <c r="M1966" t="s">
        <v>49851</v>
      </c>
    </row>
    <row r="1967" spans="1:13" x14ac:dyDescent="0.2">
      <c r="A1967">
        <v>2092</v>
      </c>
      <c r="B1967" t="s">
        <v>49848</v>
      </c>
      <c r="C1967" t="s">
        <v>47037</v>
      </c>
      <c r="D1967" t="s">
        <v>47467</v>
      </c>
      <c r="E1967">
        <v>252</v>
      </c>
      <c r="F1967">
        <v>6</v>
      </c>
      <c r="G1967">
        <v>6</v>
      </c>
      <c r="H1967">
        <v>1</v>
      </c>
      <c r="I1967">
        <v>0</v>
      </c>
      <c r="J1967" t="s">
        <v>49849</v>
      </c>
      <c r="K1967" s="146" t="s">
        <v>47240</v>
      </c>
      <c r="L1967" t="s">
        <v>47860</v>
      </c>
      <c r="M1967" t="e">
        <f>-----------MTHGDLETTHPTILLVEDEPALREGTGRFLRTRGYRVLTAEDGQSALAQIQQADIIILDIMLPDMTGLEVLEQLRQVSDVPVLIVTALGDEATQISSFNRLADDYVTKPFSLTVLDKRLQALLRRHPPLPKR-WHYGKAEVDFAAYTSQYAGRDAALTPKEIQLLKLFVSHPGRVWSRQAILDALWTHEELPFDRVIDVYVKNLRKRLHLDCIVTVKGVGYRYEAPNVIS</f>
        <v>#NAME?</v>
      </c>
    </row>
    <row r="1968" spans="1:13" x14ac:dyDescent="0.2">
      <c r="A1968">
        <v>2093</v>
      </c>
      <c r="B1968" t="s">
        <v>49848</v>
      </c>
      <c r="C1968" t="s">
        <v>47037</v>
      </c>
      <c r="D1968" t="s">
        <v>47721</v>
      </c>
      <c r="E1968">
        <v>322</v>
      </c>
      <c r="F1968">
        <v>6</v>
      </c>
      <c r="G1968">
        <v>6</v>
      </c>
      <c r="H1968">
        <v>1</v>
      </c>
      <c r="I1968">
        <v>0</v>
      </c>
      <c r="J1968" t="s">
        <v>49849</v>
      </c>
      <c r="K1968" s="146" t="s">
        <v>47240</v>
      </c>
      <c r="L1968" t="s">
        <v>47860</v>
      </c>
      <c r="M1968" t="e">
        <f>-------------------MQPIVLVIEDEEQIREGICNFLNNKGYKTIKAKSANQALPYIDKASIILLDIMLPDTLGTAFLKEIRKTSNVPVIMLTALIDEDTQVTSFNNLADDYITKPFSLVILEKHIKALLRRQQKVEK--WIYDNIEIDFSNYKSKVNNQEIDLKPKEIDLLNLLINNPNRILTRNEIMNYLY-QDEMPFDRIIDTYIKNIRKKLPINIIKTIRGIGYSYEEPKDLS</f>
        <v>#NAME?</v>
      </c>
    </row>
    <row r="1969" spans="1:13" x14ac:dyDescent="0.2">
      <c r="A1969">
        <v>2094</v>
      </c>
      <c r="B1969" t="s">
        <v>49848</v>
      </c>
      <c r="C1969" t="s">
        <v>47037</v>
      </c>
      <c r="D1969" t="s">
        <v>47833</v>
      </c>
      <c r="E1969">
        <v>651</v>
      </c>
      <c r="F1969">
        <v>6</v>
      </c>
      <c r="G1969">
        <v>6</v>
      </c>
      <c r="H1969">
        <v>1</v>
      </c>
      <c r="I1969">
        <v>0</v>
      </c>
      <c r="J1969" t="s">
        <v>49849</v>
      </c>
      <c r="K1969" s="146" t="s">
        <v>47240</v>
      </c>
      <c r="L1969" t="s">
        <v>47860</v>
      </c>
      <c r="M1969" t="s">
        <v>49852</v>
      </c>
    </row>
    <row r="1970" spans="1:13" x14ac:dyDescent="0.2">
      <c r="A1970">
        <v>2095</v>
      </c>
      <c r="B1970" t="s">
        <v>49848</v>
      </c>
      <c r="C1970" t="s">
        <v>47037</v>
      </c>
      <c r="D1970" t="s">
        <v>47039</v>
      </c>
      <c r="E1970">
        <v>467</v>
      </c>
      <c r="F1970">
        <v>6</v>
      </c>
      <c r="G1970">
        <v>6</v>
      </c>
      <c r="H1970">
        <v>1</v>
      </c>
      <c r="I1970">
        <v>0</v>
      </c>
      <c r="J1970" t="s">
        <v>49849</v>
      </c>
      <c r="K1970" s="146" t="s">
        <v>47240</v>
      </c>
      <c r="L1970" t="s">
        <v>47860</v>
      </c>
      <c r="M1970" t="s">
        <v>49853</v>
      </c>
    </row>
    <row r="1971" spans="1:13" x14ac:dyDescent="0.2">
      <c r="A1971">
        <v>2102</v>
      </c>
      <c r="B1971" t="s">
        <v>49854</v>
      </c>
      <c r="C1971" t="s">
        <v>47037</v>
      </c>
      <c r="D1971" t="s">
        <v>47468</v>
      </c>
      <c r="E1971">
        <v>206</v>
      </c>
      <c r="F1971">
        <v>6</v>
      </c>
      <c r="G1971">
        <v>6</v>
      </c>
      <c r="H1971">
        <v>1</v>
      </c>
      <c r="I1971">
        <v>0</v>
      </c>
      <c r="J1971" t="s">
        <v>49855</v>
      </c>
      <c r="K1971" s="146" t="s">
        <v>47040</v>
      </c>
      <c r="L1971" t="s">
        <v>49856</v>
      </c>
      <c r="M1971" t="s">
        <v>49857</v>
      </c>
    </row>
    <row r="1972" spans="1:13" x14ac:dyDescent="0.2">
      <c r="A1972">
        <v>2103</v>
      </c>
      <c r="B1972" t="s">
        <v>49854</v>
      </c>
      <c r="C1972" t="s">
        <v>47037</v>
      </c>
      <c r="D1972" t="s">
        <v>47720</v>
      </c>
      <c r="E1972">
        <v>366</v>
      </c>
      <c r="F1972">
        <v>6</v>
      </c>
      <c r="G1972">
        <v>6</v>
      </c>
      <c r="H1972">
        <v>1</v>
      </c>
      <c r="I1972">
        <v>0</v>
      </c>
      <c r="J1972" t="s">
        <v>49858</v>
      </c>
      <c r="K1972" s="146" t="s">
        <v>47040</v>
      </c>
      <c r="L1972" t="s">
        <v>49856</v>
      </c>
      <c r="M1972" t="s">
        <v>49859</v>
      </c>
    </row>
    <row r="1973" spans="1:13" x14ac:dyDescent="0.2">
      <c r="A1973">
        <v>2104</v>
      </c>
      <c r="B1973" t="s">
        <v>49854</v>
      </c>
      <c r="C1973" t="s">
        <v>47037</v>
      </c>
      <c r="D1973" t="s">
        <v>47467</v>
      </c>
      <c r="E1973">
        <v>332</v>
      </c>
      <c r="F1973">
        <v>6</v>
      </c>
      <c r="G1973">
        <v>6</v>
      </c>
      <c r="H1973">
        <v>1</v>
      </c>
      <c r="I1973">
        <v>0</v>
      </c>
      <c r="J1973" t="s">
        <v>49860</v>
      </c>
      <c r="K1973" s="146" t="s">
        <v>47040</v>
      </c>
      <c r="L1973" t="s">
        <v>49856</v>
      </c>
      <c r="M1973" t="s">
        <v>49861</v>
      </c>
    </row>
    <row r="1974" spans="1:13" x14ac:dyDescent="0.2">
      <c r="A1974">
        <v>2105</v>
      </c>
      <c r="B1974" t="s">
        <v>49854</v>
      </c>
      <c r="C1974" t="s">
        <v>47037</v>
      </c>
      <c r="D1974" t="s">
        <v>47465</v>
      </c>
      <c r="E1974">
        <v>360</v>
      </c>
      <c r="F1974">
        <v>6</v>
      </c>
      <c r="G1974">
        <v>6</v>
      </c>
      <c r="H1974">
        <v>1</v>
      </c>
      <c r="I1974">
        <v>0</v>
      </c>
      <c r="J1974" t="s">
        <v>49858</v>
      </c>
      <c r="K1974" s="146" t="s">
        <v>47040</v>
      </c>
      <c r="L1974" t="s">
        <v>49856</v>
      </c>
      <c r="M1974" t="s">
        <v>49862</v>
      </c>
    </row>
    <row r="1975" spans="1:13" x14ac:dyDescent="0.2">
      <c r="A1975">
        <v>2106</v>
      </c>
      <c r="B1975" t="s">
        <v>49854</v>
      </c>
      <c r="C1975" t="s">
        <v>47037</v>
      </c>
      <c r="D1975" t="s">
        <v>47466</v>
      </c>
      <c r="E1975">
        <v>554</v>
      </c>
      <c r="F1975">
        <v>6</v>
      </c>
      <c r="G1975">
        <v>6</v>
      </c>
      <c r="H1975">
        <v>1</v>
      </c>
      <c r="I1975">
        <v>0</v>
      </c>
      <c r="J1975" t="s">
        <v>49858</v>
      </c>
      <c r="K1975" s="146" t="s">
        <v>47040</v>
      </c>
      <c r="L1975" t="s">
        <v>49856</v>
      </c>
      <c r="M1975" t="s">
        <v>49863</v>
      </c>
    </row>
    <row r="1976" spans="1:13" x14ac:dyDescent="0.2">
      <c r="A1976">
        <v>2107</v>
      </c>
      <c r="B1976" t="s">
        <v>49854</v>
      </c>
      <c r="C1976" t="s">
        <v>47037</v>
      </c>
      <c r="D1976" t="s">
        <v>47039</v>
      </c>
      <c r="E1976">
        <v>173</v>
      </c>
      <c r="F1976">
        <v>6</v>
      </c>
      <c r="G1976">
        <v>6</v>
      </c>
      <c r="H1976">
        <v>1</v>
      </c>
      <c r="I1976">
        <v>0</v>
      </c>
      <c r="J1976" t="s">
        <v>49858</v>
      </c>
      <c r="K1976" s="146" t="s">
        <v>47040</v>
      </c>
      <c r="L1976" t="s">
        <v>49856</v>
      </c>
      <c r="M1976" t="s">
        <v>49864</v>
      </c>
    </row>
    <row r="1977" spans="1:13" x14ac:dyDescent="0.2">
      <c r="A1977">
        <v>2126</v>
      </c>
      <c r="B1977" t="s">
        <v>49865</v>
      </c>
      <c r="C1977" t="s">
        <v>47037</v>
      </c>
      <c r="D1977" t="s">
        <v>47468</v>
      </c>
      <c r="E1977">
        <v>222</v>
      </c>
      <c r="F1977">
        <v>6</v>
      </c>
      <c r="G1977">
        <v>6</v>
      </c>
      <c r="H1977">
        <v>1</v>
      </c>
      <c r="I1977">
        <v>0</v>
      </c>
      <c r="J1977" t="s">
        <v>49866</v>
      </c>
      <c r="K1977" s="146" t="s">
        <v>47083</v>
      </c>
      <c r="L1977" t="s">
        <v>49867</v>
      </c>
      <c r="M1977" t="s">
        <v>47398</v>
      </c>
    </row>
    <row r="1978" spans="1:13" x14ac:dyDescent="0.2">
      <c r="A1978">
        <v>2127</v>
      </c>
      <c r="B1978" t="s">
        <v>49865</v>
      </c>
      <c r="C1978" t="s">
        <v>47037</v>
      </c>
      <c r="D1978" t="s">
        <v>47720</v>
      </c>
      <c r="E1978">
        <v>380</v>
      </c>
      <c r="F1978">
        <v>6</v>
      </c>
      <c r="G1978">
        <v>6</v>
      </c>
      <c r="H1978">
        <v>1</v>
      </c>
      <c r="I1978">
        <v>0</v>
      </c>
      <c r="J1978" t="s">
        <v>49866</v>
      </c>
      <c r="K1978" s="146" t="s">
        <v>47083</v>
      </c>
      <c r="L1978" t="s">
        <v>49867</v>
      </c>
      <c r="M1978" t="s">
        <v>47401</v>
      </c>
    </row>
    <row r="1979" spans="1:13" x14ac:dyDescent="0.2">
      <c r="A1979">
        <v>2128</v>
      </c>
      <c r="B1979" t="s">
        <v>49865</v>
      </c>
      <c r="C1979" t="s">
        <v>47037</v>
      </c>
      <c r="D1979" t="s">
        <v>47467</v>
      </c>
      <c r="E1979">
        <v>802</v>
      </c>
      <c r="F1979">
        <v>6</v>
      </c>
      <c r="G1979">
        <v>6</v>
      </c>
      <c r="H1979">
        <v>1</v>
      </c>
      <c r="I1979">
        <v>0</v>
      </c>
      <c r="J1979" t="s">
        <v>49866</v>
      </c>
      <c r="K1979" s="146" t="s">
        <v>47083</v>
      </c>
      <c r="L1979" t="s">
        <v>49867</v>
      </c>
      <c r="M1979" t="s">
        <v>47397</v>
      </c>
    </row>
    <row r="1980" spans="1:13" x14ac:dyDescent="0.2">
      <c r="A1980">
        <v>2129</v>
      </c>
      <c r="B1980" t="s">
        <v>49865</v>
      </c>
      <c r="C1980" t="s">
        <v>47037</v>
      </c>
      <c r="D1980" t="s">
        <v>47466</v>
      </c>
      <c r="E1980">
        <v>666</v>
      </c>
      <c r="F1980">
        <v>6</v>
      </c>
      <c r="G1980">
        <v>6</v>
      </c>
      <c r="H1980">
        <v>1</v>
      </c>
      <c r="I1980">
        <v>0</v>
      </c>
      <c r="J1980" t="s">
        <v>49866</v>
      </c>
      <c r="K1980" s="146" t="s">
        <v>47083</v>
      </c>
      <c r="L1980" t="s">
        <v>49867</v>
      </c>
      <c r="M1980" t="s">
        <v>49868</v>
      </c>
    </row>
    <row r="1981" spans="1:13" x14ac:dyDescent="0.2">
      <c r="A1981">
        <v>2130</v>
      </c>
      <c r="B1981" t="s">
        <v>49865</v>
      </c>
      <c r="C1981" t="s">
        <v>47037</v>
      </c>
      <c r="D1981" t="s">
        <v>47833</v>
      </c>
      <c r="E1981">
        <v>197</v>
      </c>
      <c r="F1981">
        <v>6</v>
      </c>
      <c r="G1981">
        <v>6</v>
      </c>
      <c r="H1981">
        <v>1</v>
      </c>
      <c r="I1981">
        <v>0</v>
      </c>
      <c r="J1981" t="s">
        <v>49869</v>
      </c>
      <c r="K1981" s="146" t="s">
        <v>47083</v>
      </c>
      <c r="L1981" t="s">
        <v>49870</v>
      </c>
      <c r="M1981" t="s">
        <v>47400</v>
      </c>
    </row>
    <row r="1982" spans="1:13" x14ac:dyDescent="0.2">
      <c r="A1982">
        <v>2131</v>
      </c>
      <c r="B1982" t="s">
        <v>49865</v>
      </c>
      <c r="C1982" t="s">
        <v>47037</v>
      </c>
      <c r="D1982" t="s">
        <v>47039</v>
      </c>
      <c r="E1982">
        <v>190</v>
      </c>
      <c r="F1982">
        <v>6</v>
      </c>
      <c r="G1982">
        <v>6</v>
      </c>
      <c r="H1982">
        <v>1</v>
      </c>
      <c r="I1982">
        <v>0</v>
      </c>
      <c r="J1982" t="s">
        <v>49866</v>
      </c>
      <c r="K1982" s="146" t="s">
        <v>47083</v>
      </c>
      <c r="L1982" t="s">
        <v>49867</v>
      </c>
      <c r="M1982" t="s">
        <v>47399</v>
      </c>
    </row>
    <row r="1983" spans="1:13" x14ac:dyDescent="0.2">
      <c r="A1983">
        <v>2132</v>
      </c>
      <c r="B1983" t="s">
        <v>49871</v>
      </c>
      <c r="C1983" t="s">
        <v>47037</v>
      </c>
      <c r="D1983" t="s">
        <v>47468</v>
      </c>
      <c r="E1983">
        <v>290</v>
      </c>
      <c r="F1983">
        <v>6</v>
      </c>
      <c r="G1983">
        <v>6</v>
      </c>
      <c r="H1983">
        <v>1</v>
      </c>
      <c r="I1983">
        <v>0</v>
      </c>
      <c r="J1983" t="s">
        <v>49872</v>
      </c>
      <c r="K1983" s="146" t="s">
        <v>47040</v>
      </c>
      <c r="L1983" t="s">
        <v>49873</v>
      </c>
      <c r="M1983" t="s">
        <v>47249</v>
      </c>
    </row>
    <row r="1984" spans="1:13" x14ac:dyDescent="0.2">
      <c r="A1984">
        <v>2133</v>
      </c>
      <c r="B1984" t="s">
        <v>49871</v>
      </c>
      <c r="C1984" t="s">
        <v>47037</v>
      </c>
      <c r="D1984" t="s">
        <v>47720</v>
      </c>
      <c r="E1984">
        <v>447</v>
      </c>
      <c r="F1984">
        <v>6</v>
      </c>
      <c r="G1984">
        <v>6</v>
      </c>
      <c r="H1984">
        <v>1</v>
      </c>
      <c r="I1984">
        <v>0</v>
      </c>
      <c r="J1984" t="s">
        <v>49874</v>
      </c>
      <c r="K1984" s="146" t="s">
        <v>47040</v>
      </c>
      <c r="L1984" t="s">
        <v>49873</v>
      </c>
      <c r="M1984" t="s">
        <v>47252</v>
      </c>
    </row>
    <row r="1985" spans="1:13" x14ac:dyDescent="0.2">
      <c r="A1985">
        <v>2134</v>
      </c>
      <c r="B1985" t="s">
        <v>49871</v>
      </c>
      <c r="C1985" t="s">
        <v>47037</v>
      </c>
      <c r="D1985" t="s">
        <v>47467</v>
      </c>
      <c r="E1985">
        <v>72</v>
      </c>
      <c r="F1985">
        <v>6</v>
      </c>
      <c r="G1985">
        <v>6</v>
      </c>
      <c r="H1985">
        <v>1</v>
      </c>
      <c r="I1985">
        <v>0</v>
      </c>
      <c r="J1985" t="s">
        <v>49872</v>
      </c>
      <c r="K1985" s="146" t="s">
        <v>47040</v>
      </c>
      <c r="L1985" t="s">
        <v>49873</v>
      </c>
      <c r="M1985" t="s">
        <v>47248</v>
      </c>
    </row>
    <row r="1986" spans="1:13" x14ac:dyDescent="0.2">
      <c r="A1986">
        <v>2135</v>
      </c>
      <c r="B1986" t="s">
        <v>49871</v>
      </c>
      <c r="C1986" t="s">
        <v>47037</v>
      </c>
      <c r="D1986" t="s">
        <v>47466</v>
      </c>
      <c r="E1986">
        <v>229</v>
      </c>
      <c r="F1986">
        <v>6</v>
      </c>
      <c r="G1986">
        <v>6</v>
      </c>
      <c r="H1986">
        <v>1</v>
      </c>
      <c r="I1986">
        <v>0</v>
      </c>
      <c r="J1986" t="s">
        <v>49872</v>
      </c>
      <c r="K1986" s="146" t="s">
        <v>47040</v>
      </c>
      <c r="L1986" t="s">
        <v>49873</v>
      </c>
      <c r="M1986" t="s">
        <v>47247</v>
      </c>
    </row>
    <row r="1987" spans="1:13" x14ac:dyDescent="0.2">
      <c r="A1987">
        <v>2136</v>
      </c>
      <c r="B1987" t="s">
        <v>49871</v>
      </c>
      <c r="C1987" t="s">
        <v>47037</v>
      </c>
      <c r="D1987" t="s">
        <v>47833</v>
      </c>
      <c r="E1987">
        <v>239</v>
      </c>
      <c r="F1987">
        <v>6</v>
      </c>
      <c r="G1987">
        <v>6</v>
      </c>
      <c r="H1987">
        <v>1</v>
      </c>
      <c r="I1987">
        <v>0</v>
      </c>
      <c r="J1987" t="s">
        <v>49872</v>
      </c>
      <c r="K1987" s="146" t="s">
        <v>47040</v>
      </c>
      <c r="L1987" t="s">
        <v>49873</v>
      </c>
      <c r="M1987" t="s">
        <v>47251</v>
      </c>
    </row>
    <row r="1988" spans="1:13" x14ac:dyDescent="0.2">
      <c r="A1988">
        <v>2137</v>
      </c>
      <c r="B1988" t="s">
        <v>49871</v>
      </c>
      <c r="C1988" t="s">
        <v>47037</v>
      </c>
      <c r="D1988" t="s">
        <v>47039</v>
      </c>
      <c r="E1988">
        <v>239</v>
      </c>
      <c r="F1988">
        <v>6</v>
      </c>
      <c r="G1988">
        <v>6</v>
      </c>
      <c r="H1988">
        <v>1</v>
      </c>
      <c r="I1988">
        <v>0</v>
      </c>
      <c r="J1988" t="s">
        <v>49872</v>
      </c>
      <c r="K1988" s="146" t="s">
        <v>47040</v>
      </c>
      <c r="L1988" t="s">
        <v>49873</v>
      </c>
      <c r="M1988" t="s">
        <v>47250</v>
      </c>
    </row>
    <row r="1989" spans="1:13" x14ac:dyDescent="0.2">
      <c r="A1989">
        <v>2138</v>
      </c>
      <c r="B1989" t="s">
        <v>49875</v>
      </c>
      <c r="C1989" t="s">
        <v>47037</v>
      </c>
      <c r="D1989" t="s">
        <v>47468</v>
      </c>
      <c r="E1989">
        <v>181</v>
      </c>
      <c r="F1989">
        <v>6</v>
      </c>
      <c r="G1989">
        <v>6</v>
      </c>
      <c r="H1989">
        <v>1</v>
      </c>
      <c r="I1989">
        <v>0</v>
      </c>
      <c r="J1989" t="s">
        <v>49876</v>
      </c>
      <c r="K1989" s="146" t="s">
        <v>47040</v>
      </c>
      <c r="L1989" t="s">
        <v>49877</v>
      </c>
      <c r="M1989" t="s">
        <v>49878</v>
      </c>
    </row>
    <row r="1990" spans="1:13" x14ac:dyDescent="0.2">
      <c r="A1990">
        <v>2139</v>
      </c>
      <c r="B1990" t="s">
        <v>49875</v>
      </c>
      <c r="C1990" t="s">
        <v>47037</v>
      </c>
      <c r="D1990" t="s">
        <v>47720</v>
      </c>
      <c r="E1990">
        <v>704</v>
      </c>
      <c r="F1990">
        <v>6</v>
      </c>
      <c r="G1990">
        <v>6</v>
      </c>
      <c r="H1990">
        <v>1</v>
      </c>
      <c r="I1990">
        <v>0</v>
      </c>
      <c r="J1990" t="s">
        <v>49876</v>
      </c>
      <c r="K1990" s="146" t="s">
        <v>47040</v>
      </c>
      <c r="L1990" t="s">
        <v>49877</v>
      </c>
      <c r="M1990" t="s">
        <v>49879</v>
      </c>
    </row>
    <row r="1991" spans="1:13" x14ac:dyDescent="0.2">
      <c r="A1991">
        <v>2140</v>
      </c>
      <c r="B1991" t="s">
        <v>49875</v>
      </c>
      <c r="C1991" t="s">
        <v>47037</v>
      </c>
      <c r="D1991" t="s">
        <v>47467</v>
      </c>
      <c r="E1991">
        <v>173</v>
      </c>
      <c r="F1991">
        <v>6</v>
      </c>
      <c r="G1991">
        <v>6</v>
      </c>
      <c r="H1991">
        <v>1</v>
      </c>
      <c r="I1991">
        <v>0</v>
      </c>
      <c r="J1991" t="s">
        <v>49876</v>
      </c>
      <c r="K1991" s="146" t="s">
        <v>47040</v>
      </c>
      <c r="L1991" t="s">
        <v>49877</v>
      </c>
      <c r="M1991" t="s">
        <v>49880</v>
      </c>
    </row>
    <row r="1992" spans="1:13" x14ac:dyDescent="0.2">
      <c r="A1992">
        <v>2141</v>
      </c>
      <c r="B1992" t="s">
        <v>49875</v>
      </c>
      <c r="C1992" t="s">
        <v>47037</v>
      </c>
      <c r="D1992" t="s">
        <v>47721</v>
      </c>
      <c r="E1992">
        <v>129</v>
      </c>
      <c r="F1992">
        <v>6</v>
      </c>
      <c r="G1992">
        <v>6</v>
      </c>
      <c r="H1992">
        <v>1</v>
      </c>
      <c r="I1992">
        <v>0</v>
      </c>
      <c r="J1992" t="s">
        <v>49881</v>
      </c>
      <c r="K1992" s="146" t="s">
        <v>47040</v>
      </c>
      <c r="L1992" t="s">
        <v>49877</v>
      </c>
      <c r="M1992" t="s">
        <v>49882</v>
      </c>
    </row>
    <row r="1993" spans="1:13" x14ac:dyDescent="0.2">
      <c r="A1993">
        <v>2142</v>
      </c>
      <c r="B1993" t="s">
        <v>49875</v>
      </c>
      <c r="C1993" t="s">
        <v>47037</v>
      </c>
      <c r="D1993" t="s">
        <v>47466</v>
      </c>
      <c r="E1993">
        <v>635</v>
      </c>
      <c r="F1993">
        <v>6</v>
      </c>
      <c r="G1993">
        <v>6</v>
      </c>
      <c r="H1993">
        <v>1</v>
      </c>
      <c r="I1993">
        <v>0</v>
      </c>
      <c r="J1993" t="s">
        <v>49883</v>
      </c>
      <c r="K1993" s="146" t="s">
        <v>47040</v>
      </c>
      <c r="L1993" t="s">
        <v>49877</v>
      </c>
      <c r="M1993" t="s">
        <v>49884</v>
      </c>
    </row>
    <row r="1994" spans="1:13" x14ac:dyDescent="0.2">
      <c r="A1994">
        <v>2143</v>
      </c>
      <c r="B1994" t="s">
        <v>49875</v>
      </c>
      <c r="C1994" t="s">
        <v>47037</v>
      </c>
      <c r="D1994" t="s">
        <v>47039</v>
      </c>
      <c r="E1994">
        <v>147</v>
      </c>
      <c r="F1994">
        <v>6</v>
      </c>
      <c r="G1994">
        <v>6</v>
      </c>
      <c r="H1994">
        <v>1</v>
      </c>
      <c r="I1994">
        <v>0</v>
      </c>
      <c r="J1994" t="s">
        <v>49876</v>
      </c>
      <c r="K1994" s="146" t="s">
        <v>47040</v>
      </c>
      <c r="L1994" t="s">
        <v>49877</v>
      </c>
      <c r="M1994" t="s">
        <v>49885</v>
      </c>
    </row>
    <row r="1995" spans="1:13" x14ac:dyDescent="0.2">
      <c r="A1995">
        <v>2144</v>
      </c>
      <c r="B1995" t="s">
        <v>49886</v>
      </c>
      <c r="C1995" t="s">
        <v>47037</v>
      </c>
      <c r="D1995" t="s">
        <v>47468</v>
      </c>
      <c r="E1995">
        <v>479</v>
      </c>
      <c r="F1995">
        <v>6</v>
      </c>
      <c r="G1995">
        <v>6</v>
      </c>
      <c r="H1995">
        <v>1</v>
      </c>
      <c r="I1995">
        <v>0</v>
      </c>
      <c r="J1995" t="s">
        <v>49887</v>
      </c>
      <c r="K1995" s="146" t="s">
        <v>47040</v>
      </c>
      <c r="L1995" t="s">
        <v>49888</v>
      </c>
      <c r="M1995" t="e">
        <f>---MLLAKITLCYQGANDILDLMNQPLVFRITHRLPGTLARAGTIETPHGTIQTPAFIVGGTKATVKALTVEQVKACGGQSILANTYHLMQRPGAEIIHKAGGLGKFMDYDGPTFTDSGGFQIFSLGIAYKKGIDAVAHTQKGNAAQAVKSANQLAKVTDQGAQFRSHLDGKYIMMTPESSMELQHAIGADIHMAFDELTAPLAARGTIVKAMQ-RTHAWAERCLVRHDELNAEHLARGENLQALYGVVQGARDETLRRQSANFLGQRNFDGYGIGGVFQPGEIADVVRWVCETLPEDKPRHLLGLGSQPADLFLGVEYGIDTFDCVAPTRQARNGALYTFDGRINISNARFREDFAPIDAECDCYTCQHHTRAYINHLFRADEILGATLASIHNERFVVSTVDQIRASLLDGTFFDFKRSFLTRYYGDNLPIGVTL</f>
        <v>#NAME?</v>
      </c>
    </row>
    <row r="1996" spans="1:13" x14ac:dyDescent="0.2">
      <c r="A1996">
        <v>2145</v>
      </c>
      <c r="B1996" t="s">
        <v>49886</v>
      </c>
      <c r="C1996" t="s">
        <v>47037</v>
      </c>
      <c r="D1996" t="s">
        <v>47720</v>
      </c>
      <c r="E1996">
        <v>552</v>
      </c>
      <c r="F1996">
        <v>6</v>
      </c>
      <c r="G1996">
        <v>6</v>
      </c>
      <c r="H1996">
        <v>1</v>
      </c>
      <c r="I1996">
        <v>0</v>
      </c>
      <c r="J1996" t="s">
        <v>49887</v>
      </c>
      <c r="K1996" s="146" t="s">
        <v>47040</v>
      </c>
      <c r="L1996" t="s">
        <v>49888</v>
      </c>
      <c r="M1996" t="s">
        <v>47710</v>
      </c>
    </row>
    <row r="1997" spans="1:13" x14ac:dyDescent="0.2">
      <c r="A1997">
        <v>2146</v>
      </c>
      <c r="B1997" t="s">
        <v>49886</v>
      </c>
      <c r="C1997" t="s">
        <v>47037</v>
      </c>
      <c r="D1997" t="s">
        <v>47467</v>
      </c>
      <c r="E1997">
        <v>814</v>
      </c>
      <c r="F1997">
        <v>6</v>
      </c>
      <c r="G1997">
        <v>6</v>
      </c>
      <c r="H1997">
        <v>1</v>
      </c>
      <c r="I1997">
        <v>0</v>
      </c>
      <c r="J1997" t="s">
        <v>49887</v>
      </c>
      <c r="K1997" s="146" t="s">
        <v>47040</v>
      </c>
      <c r="L1997" t="s">
        <v>49888</v>
      </c>
      <c r="M1997" t="s">
        <v>49889</v>
      </c>
    </row>
    <row r="1998" spans="1:13" x14ac:dyDescent="0.2">
      <c r="A1998">
        <v>2147</v>
      </c>
      <c r="B1998" t="s">
        <v>49886</v>
      </c>
      <c r="C1998" t="s">
        <v>47037</v>
      </c>
      <c r="D1998" t="s">
        <v>47466</v>
      </c>
      <c r="E1998">
        <v>41</v>
      </c>
      <c r="F1998">
        <v>6</v>
      </c>
      <c r="G1998">
        <v>6</v>
      </c>
      <c r="H1998">
        <v>1</v>
      </c>
      <c r="I1998">
        <v>0</v>
      </c>
      <c r="J1998" t="s">
        <v>49887</v>
      </c>
      <c r="K1998" s="146" t="s">
        <v>47040</v>
      </c>
      <c r="L1998" t="s">
        <v>49888</v>
      </c>
      <c r="M1998" t="s">
        <v>47709</v>
      </c>
    </row>
    <row r="1999" spans="1:13" x14ac:dyDescent="0.2">
      <c r="A1999">
        <v>2148</v>
      </c>
      <c r="B1999" t="s">
        <v>49886</v>
      </c>
      <c r="C1999" t="s">
        <v>47037</v>
      </c>
      <c r="D1999" t="s">
        <v>47833</v>
      </c>
      <c r="E1999">
        <v>495</v>
      </c>
      <c r="F1999">
        <v>6</v>
      </c>
      <c r="G1999">
        <v>6</v>
      </c>
      <c r="H1999">
        <v>1</v>
      </c>
      <c r="I1999">
        <v>0</v>
      </c>
      <c r="J1999" t="s">
        <v>49887</v>
      </c>
      <c r="K1999" s="146" t="s">
        <v>47040</v>
      </c>
      <c r="L1999" t="s">
        <v>49888</v>
      </c>
      <c r="M1999" t="s">
        <v>47708</v>
      </c>
    </row>
    <row r="2000" spans="1:13" x14ac:dyDescent="0.2">
      <c r="A2000">
        <v>2149</v>
      </c>
      <c r="B2000" t="s">
        <v>49886</v>
      </c>
      <c r="C2000" t="s">
        <v>47037</v>
      </c>
      <c r="D2000" t="s">
        <v>47039</v>
      </c>
      <c r="E2000">
        <v>372</v>
      </c>
      <c r="F2000">
        <v>6</v>
      </c>
      <c r="G2000">
        <v>6</v>
      </c>
      <c r="H2000">
        <v>1</v>
      </c>
      <c r="I2000">
        <v>0</v>
      </c>
      <c r="J2000" t="s">
        <v>49887</v>
      </c>
      <c r="K2000" s="146" t="s">
        <v>47040</v>
      </c>
      <c r="L2000" t="s">
        <v>49888</v>
      </c>
      <c r="M2000" t="s">
        <v>47707</v>
      </c>
    </row>
    <row r="2001" spans="1:13" x14ac:dyDescent="0.2">
      <c r="A2001">
        <v>2150</v>
      </c>
      <c r="B2001" t="s">
        <v>49890</v>
      </c>
      <c r="C2001" t="s">
        <v>47037</v>
      </c>
      <c r="D2001" t="s">
        <v>47468</v>
      </c>
      <c r="E2001">
        <v>529</v>
      </c>
      <c r="F2001">
        <v>6</v>
      </c>
      <c r="G2001">
        <v>6</v>
      </c>
      <c r="H2001">
        <v>1</v>
      </c>
      <c r="I2001">
        <v>0</v>
      </c>
      <c r="J2001" t="s">
        <v>49891</v>
      </c>
      <c r="K2001" s="146" t="s">
        <v>47040</v>
      </c>
      <c r="L2001" t="s">
        <v>49892</v>
      </c>
      <c r="M2001" t="s">
        <v>47433</v>
      </c>
    </row>
    <row r="2002" spans="1:13" x14ac:dyDescent="0.2">
      <c r="A2002">
        <v>2151</v>
      </c>
      <c r="B2002" t="s">
        <v>49890</v>
      </c>
      <c r="C2002" t="s">
        <v>47037</v>
      </c>
      <c r="D2002" t="s">
        <v>47720</v>
      </c>
      <c r="E2002">
        <v>609</v>
      </c>
      <c r="F2002">
        <v>6</v>
      </c>
      <c r="G2002">
        <v>6</v>
      </c>
      <c r="H2002">
        <v>1</v>
      </c>
      <c r="I2002">
        <v>0</v>
      </c>
      <c r="J2002" t="s">
        <v>49891</v>
      </c>
      <c r="K2002" s="146" t="s">
        <v>47040</v>
      </c>
      <c r="L2002" t="s">
        <v>49892</v>
      </c>
      <c r="M2002" t="s">
        <v>47435</v>
      </c>
    </row>
    <row r="2003" spans="1:13" x14ac:dyDescent="0.2">
      <c r="A2003">
        <v>2152</v>
      </c>
      <c r="B2003" t="s">
        <v>49890</v>
      </c>
      <c r="C2003" t="s">
        <v>47037</v>
      </c>
      <c r="D2003" t="s">
        <v>47467</v>
      </c>
      <c r="E2003">
        <v>665</v>
      </c>
      <c r="F2003">
        <v>6</v>
      </c>
      <c r="G2003">
        <v>6</v>
      </c>
      <c r="H2003">
        <v>1</v>
      </c>
      <c r="I2003">
        <v>0</v>
      </c>
      <c r="J2003" t="s">
        <v>49891</v>
      </c>
      <c r="K2003" s="146" t="s">
        <v>47040</v>
      </c>
      <c r="L2003" t="s">
        <v>49892</v>
      </c>
      <c r="M2003" t="s">
        <v>47432</v>
      </c>
    </row>
    <row r="2004" spans="1:13" x14ac:dyDescent="0.2">
      <c r="A2004">
        <v>2153</v>
      </c>
      <c r="B2004" t="s">
        <v>49890</v>
      </c>
      <c r="C2004" t="s">
        <v>47037</v>
      </c>
      <c r="D2004" t="s">
        <v>47721</v>
      </c>
      <c r="E2004">
        <v>255</v>
      </c>
      <c r="F2004">
        <v>6</v>
      </c>
      <c r="G2004">
        <v>6</v>
      </c>
      <c r="H2004">
        <v>1</v>
      </c>
      <c r="I2004">
        <v>0</v>
      </c>
      <c r="J2004" t="s">
        <v>49891</v>
      </c>
      <c r="K2004" s="146" t="s">
        <v>47040</v>
      </c>
      <c r="L2004" t="s">
        <v>49892</v>
      </c>
      <c r="M2004" t="s">
        <v>47671</v>
      </c>
    </row>
    <row r="2005" spans="1:13" x14ac:dyDescent="0.2">
      <c r="A2005">
        <v>2154</v>
      </c>
      <c r="B2005" t="s">
        <v>49890</v>
      </c>
      <c r="C2005" t="s">
        <v>47037</v>
      </c>
      <c r="D2005" t="s">
        <v>47466</v>
      </c>
      <c r="E2005">
        <v>57</v>
      </c>
      <c r="F2005">
        <v>6</v>
      </c>
      <c r="G2005">
        <v>6</v>
      </c>
      <c r="H2005">
        <v>1</v>
      </c>
      <c r="I2005">
        <v>0</v>
      </c>
      <c r="J2005" t="s">
        <v>49891</v>
      </c>
      <c r="K2005" s="146" t="s">
        <v>47040</v>
      </c>
      <c r="L2005" t="s">
        <v>49892</v>
      </c>
      <c r="M2005" t="s">
        <v>47431</v>
      </c>
    </row>
    <row r="2006" spans="1:13" x14ac:dyDescent="0.2">
      <c r="A2006">
        <v>2155</v>
      </c>
      <c r="B2006" t="s">
        <v>49890</v>
      </c>
      <c r="C2006" t="s">
        <v>47037</v>
      </c>
      <c r="D2006" t="s">
        <v>47039</v>
      </c>
      <c r="E2006">
        <v>357</v>
      </c>
      <c r="F2006">
        <v>6</v>
      </c>
      <c r="G2006">
        <v>6</v>
      </c>
      <c r="H2006">
        <v>1</v>
      </c>
      <c r="I2006">
        <v>0</v>
      </c>
      <c r="J2006" t="s">
        <v>49891</v>
      </c>
      <c r="K2006" s="146" t="s">
        <v>47040</v>
      </c>
      <c r="L2006" t="s">
        <v>49892</v>
      </c>
      <c r="M2006" t="s">
        <v>47434</v>
      </c>
    </row>
    <row r="2007" spans="1:13" x14ac:dyDescent="0.2">
      <c r="A2007">
        <v>2163</v>
      </c>
      <c r="B2007" t="s">
        <v>49893</v>
      </c>
      <c r="C2007" t="s">
        <v>47037</v>
      </c>
      <c r="D2007" t="s">
        <v>47720</v>
      </c>
      <c r="E2007">
        <v>381</v>
      </c>
      <c r="F2007">
        <v>6</v>
      </c>
      <c r="G2007">
        <v>6</v>
      </c>
      <c r="H2007">
        <v>1</v>
      </c>
      <c r="I2007">
        <v>0</v>
      </c>
      <c r="J2007" t="s">
        <v>49894</v>
      </c>
      <c r="K2007" s="146" t="s">
        <v>48304</v>
      </c>
      <c r="L2007" t="s">
        <v>49776</v>
      </c>
      <c r="M2007" t="s">
        <v>47409</v>
      </c>
    </row>
    <row r="2008" spans="1:13" x14ac:dyDescent="0.2">
      <c r="A2008">
        <v>2166</v>
      </c>
      <c r="B2008" t="s">
        <v>49893</v>
      </c>
      <c r="C2008" t="s">
        <v>47037</v>
      </c>
      <c r="D2008" t="s">
        <v>47833</v>
      </c>
      <c r="E2008">
        <v>198</v>
      </c>
      <c r="F2008">
        <v>6</v>
      </c>
      <c r="G2008">
        <v>6</v>
      </c>
      <c r="H2008">
        <v>1</v>
      </c>
      <c r="I2008">
        <v>0</v>
      </c>
      <c r="J2008" t="s">
        <v>49894</v>
      </c>
      <c r="K2008" s="146" t="s">
        <v>48304</v>
      </c>
      <c r="L2008" t="s">
        <v>49776</v>
      </c>
      <c r="M2008" t="s">
        <v>49895</v>
      </c>
    </row>
    <row r="2009" spans="1:13" x14ac:dyDescent="0.2">
      <c r="A2009">
        <v>2165</v>
      </c>
      <c r="B2009" t="s">
        <v>49893</v>
      </c>
      <c r="C2009" t="s">
        <v>47037</v>
      </c>
      <c r="D2009" t="s">
        <v>47466</v>
      </c>
      <c r="E2009">
        <v>665</v>
      </c>
      <c r="F2009">
        <v>6</v>
      </c>
      <c r="G2009">
        <v>6</v>
      </c>
      <c r="H2009">
        <v>1</v>
      </c>
      <c r="I2009">
        <v>0</v>
      </c>
      <c r="J2009" t="s">
        <v>49896</v>
      </c>
      <c r="K2009" s="146" t="s">
        <v>47048</v>
      </c>
      <c r="L2009" t="s">
        <v>49897</v>
      </c>
      <c r="M2009" t="s">
        <v>49898</v>
      </c>
    </row>
    <row r="2010" spans="1:13" x14ac:dyDescent="0.2">
      <c r="A2010">
        <v>2167</v>
      </c>
      <c r="B2010" t="s">
        <v>49893</v>
      </c>
      <c r="C2010" t="s">
        <v>47037</v>
      </c>
      <c r="D2010" t="s">
        <v>47039</v>
      </c>
      <c r="E2010">
        <v>191</v>
      </c>
      <c r="F2010">
        <v>6</v>
      </c>
      <c r="G2010">
        <v>6</v>
      </c>
      <c r="H2010">
        <v>1</v>
      </c>
      <c r="I2010">
        <v>0</v>
      </c>
      <c r="J2010" t="s">
        <v>49896</v>
      </c>
      <c r="K2010" s="146" t="s">
        <v>47048</v>
      </c>
      <c r="L2010" t="s">
        <v>49897</v>
      </c>
      <c r="M2010" t="e">
        <f>---------------------MAMSVLLAGSGVFGLASHVLARDYNAEIQAKQKEVDSYNSEASRLGQMADNLQSELDKINGQIAAIQAQIADSQTKINNLNEQIKKNEASIKQNRKAMGRILADLYVDDQISPLEMLASSNNISDYIDKQEQRSSLKSSLNDKIKEIKSLQKKLEENKKSVENTLRDQELQRNAMASKQSEKAKLIADTKNDQNNYAALAQKRNAEVSKLREEQAAANRRAV--------GGG-VSIPGGIPGGGGYPGAWANAPLDAYVDPWGLYTRECVSYVAWKIHSTGRYVPHFGGAGNANQWPSTAARHGIPSGSTPKVGSAAVMNIGYYGHVMYVESVNGDGTITVSDYNFAWDGL----YR-----HYTRSASGLTYVYF</f>
        <v>#NAME?</v>
      </c>
    </row>
    <row r="2011" spans="1:13" x14ac:dyDescent="0.2">
      <c r="A2011">
        <v>2162</v>
      </c>
      <c r="B2011" t="s">
        <v>49893</v>
      </c>
      <c r="C2011" t="s">
        <v>47037</v>
      </c>
      <c r="D2011" t="s">
        <v>47468</v>
      </c>
      <c r="E2011">
        <v>223</v>
      </c>
      <c r="F2011">
        <v>6</v>
      </c>
      <c r="G2011">
        <v>6</v>
      </c>
      <c r="H2011">
        <v>1</v>
      </c>
      <c r="I2011">
        <v>0</v>
      </c>
      <c r="M2011" t="e">
        <f>---------------------------MSASIPVAFAQNVLADQYDEQVKKLQSEADSYQQQAATLGALASTLQAQLDVLTKQKNEIQAQINASQAKRDKLEKDIAATEKKIEINKEALGEIVADMYVDSSISPLEMLASSKNIGDYVDKQEYRSSMQDNLSTKIKQIKSLKAQLEKQKKQVENVLRDQKSQKSALAAKEAEQAKLVSDTRGEESAYNGLVAKRNNEISSVRAQQAAAMAAAARQS-----TGGSLNIGAGSASGGGYPAIWANAEQDTLVDNWGLYNRECVSYTAWKVASTGRYVPHFGGAGNANQWPSTTARYGIANGSTPKAGSVAIWYVGVYGHAMYVEAVNGDGTITVSDYNNNIDGLGWGRYH-----YYTRSSAGLTYIYF</f>
        <v>#NAME?</v>
      </c>
    </row>
    <row r="2012" spans="1:13" x14ac:dyDescent="0.2">
      <c r="A2012">
        <v>2164</v>
      </c>
      <c r="B2012" t="s">
        <v>49893</v>
      </c>
      <c r="C2012" t="s">
        <v>47037</v>
      </c>
      <c r="D2012" t="s">
        <v>47467</v>
      </c>
      <c r="E2012">
        <v>803</v>
      </c>
      <c r="F2012">
        <v>6</v>
      </c>
      <c r="G2012">
        <v>6</v>
      </c>
      <c r="H2012">
        <v>1</v>
      </c>
      <c r="I2012">
        <v>0</v>
      </c>
      <c r="M2012" t="s">
        <v>47408</v>
      </c>
    </row>
    <row r="2013" spans="1:13" x14ac:dyDescent="0.2">
      <c r="A2013">
        <v>2168</v>
      </c>
      <c r="B2013" t="s">
        <v>49899</v>
      </c>
      <c r="C2013" t="s">
        <v>47037</v>
      </c>
      <c r="D2013" t="s">
        <v>47468</v>
      </c>
      <c r="E2013">
        <v>530</v>
      </c>
      <c r="F2013">
        <v>6</v>
      </c>
      <c r="G2013">
        <v>6</v>
      </c>
      <c r="H2013">
        <v>1</v>
      </c>
      <c r="I2013">
        <v>0</v>
      </c>
      <c r="J2013" t="s">
        <v>49900</v>
      </c>
      <c r="K2013" s="146" t="s">
        <v>47040</v>
      </c>
      <c r="L2013" t="s">
        <v>49901</v>
      </c>
      <c r="M2013" t="s">
        <v>47411</v>
      </c>
    </row>
    <row r="2014" spans="1:13" x14ac:dyDescent="0.2">
      <c r="A2014">
        <v>2169</v>
      </c>
      <c r="B2014" t="s">
        <v>49899</v>
      </c>
      <c r="C2014" t="s">
        <v>47037</v>
      </c>
      <c r="D2014" t="s">
        <v>47720</v>
      </c>
      <c r="E2014">
        <v>608</v>
      </c>
      <c r="F2014">
        <v>6</v>
      </c>
      <c r="G2014">
        <v>6</v>
      </c>
      <c r="H2014">
        <v>1</v>
      </c>
      <c r="I2014">
        <v>0</v>
      </c>
      <c r="J2014" t="s">
        <v>49902</v>
      </c>
      <c r="K2014" s="146" t="s">
        <v>47040</v>
      </c>
      <c r="L2014" t="s">
        <v>49901</v>
      </c>
      <c r="M2014" t="e">
        <f>-MARIKKDDIVKIISGKNKGVTGKVIAVLPKKNAALIENVGTAKRKVKPNQINPQGGMKDIHVPTSMHKIALVVDEKSSATSRVGYSKNDDGKTVRIARQLNNKEIK</f>
        <v>#NAME?</v>
      </c>
    </row>
    <row r="2015" spans="1:13" x14ac:dyDescent="0.2">
      <c r="A2015">
        <v>2170</v>
      </c>
      <c r="B2015" t="s">
        <v>49899</v>
      </c>
      <c r="C2015" t="s">
        <v>47037</v>
      </c>
      <c r="D2015" t="s">
        <v>47467</v>
      </c>
      <c r="E2015">
        <v>664</v>
      </c>
      <c r="F2015">
        <v>6</v>
      </c>
      <c r="G2015">
        <v>6</v>
      </c>
      <c r="H2015">
        <v>1</v>
      </c>
      <c r="I2015">
        <v>0</v>
      </c>
      <c r="J2015" t="s">
        <v>49902</v>
      </c>
      <c r="K2015" s="146" t="s">
        <v>47040</v>
      </c>
      <c r="L2015" t="s">
        <v>49901</v>
      </c>
      <c r="M2015" t="s">
        <v>47410</v>
      </c>
    </row>
    <row r="2016" spans="1:13" x14ac:dyDescent="0.2">
      <c r="A2016">
        <v>2171</v>
      </c>
      <c r="B2016" t="s">
        <v>49899</v>
      </c>
      <c r="C2016" t="s">
        <v>47037</v>
      </c>
      <c r="D2016" t="s">
        <v>47721</v>
      </c>
      <c r="E2016">
        <v>256</v>
      </c>
      <c r="F2016">
        <v>6</v>
      </c>
      <c r="G2016">
        <v>6</v>
      </c>
      <c r="H2016">
        <v>1</v>
      </c>
      <c r="I2016">
        <v>0</v>
      </c>
      <c r="J2016" t="s">
        <v>49902</v>
      </c>
      <c r="K2016" s="146" t="s">
        <v>47040</v>
      </c>
      <c r="L2016" t="s">
        <v>49901</v>
      </c>
      <c r="M2016" t="s">
        <v>47672</v>
      </c>
    </row>
    <row r="2017" spans="1:13" x14ac:dyDescent="0.2">
      <c r="A2017">
        <v>2172</v>
      </c>
      <c r="B2017" t="s">
        <v>49899</v>
      </c>
      <c r="C2017" t="s">
        <v>47037</v>
      </c>
      <c r="D2017" t="s">
        <v>47466</v>
      </c>
      <c r="E2017">
        <v>58</v>
      </c>
      <c r="F2017">
        <v>6</v>
      </c>
      <c r="G2017">
        <v>6</v>
      </c>
      <c r="H2017">
        <v>1</v>
      </c>
      <c r="I2017">
        <v>0</v>
      </c>
      <c r="J2017" t="s">
        <v>49903</v>
      </c>
      <c r="K2017" s="146" t="s">
        <v>47040</v>
      </c>
      <c r="L2017" t="s">
        <v>49904</v>
      </c>
      <c r="M2017" t="e">
        <f>-MARIHKDDTVKIIAGKNKGTTGKVLKVNTKDQTVLVEGVGVGHRHVKPSQYNPKGGKKDIHVPMDISKVALVVDEKSGKTSRVGLVKNADGGKTRVARQVKNKEIK</f>
        <v>#NAME?</v>
      </c>
    </row>
    <row r="2018" spans="1:13" x14ac:dyDescent="0.2">
      <c r="A2018">
        <v>2173</v>
      </c>
      <c r="B2018" t="s">
        <v>49899</v>
      </c>
      <c r="C2018" t="s">
        <v>47037</v>
      </c>
      <c r="D2018" t="s">
        <v>47039</v>
      </c>
      <c r="E2018">
        <v>356</v>
      </c>
      <c r="F2018">
        <v>6</v>
      </c>
      <c r="G2018">
        <v>6</v>
      </c>
      <c r="H2018">
        <v>1</v>
      </c>
      <c r="I2018">
        <v>0</v>
      </c>
      <c r="J2018" t="s">
        <v>49903</v>
      </c>
      <c r="K2018" s="146" t="s">
        <v>47040</v>
      </c>
      <c r="L2018" t="s">
        <v>49904</v>
      </c>
      <c r="M2018" t="e">
        <f>-MARIHKDDTVKIIAGKNKGTTGKVLKVNTKDQTVLVEGVGVGHRHVKPSQYNPKGGKKDIHVPMDISKVALVVDEKSGKTSRVGLVKNADGGKTRVARQAKNKEIK</f>
        <v>#NAME?</v>
      </c>
    </row>
    <row r="2019" spans="1:13" x14ac:dyDescent="0.2">
      <c r="A2019">
        <v>2174</v>
      </c>
      <c r="B2019" t="s">
        <v>49905</v>
      </c>
      <c r="C2019" t="s">
        <v>47037</v>
      </c>
      <c r="D2019" t="s">
        <v>47468</v>
      </c>
      <c r="E2019">
        <v>532</v>
      </c>
      <c r="F2019">
        <v>6</v>
      </c>
      <c r="G2019">
        <v>6</v>
      </c>
      <c r="H2019">
        <v>1</v>
      </c>
      <c r="I2019">
        <v>0</v>
      </c>
      <c r="J2019" t="s">
        <v>49906</v>
      </c>
      <c r="K2019" s="146" t="s">
        <v>47040</v>
      </c>
      <c r="L2019" t="s">
        <v>49907</v>
      </c>
      <c r="M2019" t="s">
        <v>47416</v>
      </c>
    </row>
    <row r="2020" spans="1:13" x14ac:dyDescent="0.2">
      <c r="A2020">
        <v>2175</v>
      </c>
      <c r="B2020" t="s">
        <v>49905</v>
      </c>
      <c r="C2020" t="s">
        <v>47037</v>
      </c>
      <c r="D2020" t="s">
        <v>47720</v>
      </c>
      <c r="E2020">
        <v>606</v>
      </c>
      <c r="F2020">
        <v>6</v>
      </c>
      <c r="G2020">
        <v>6</v>
      </c>
      <c r="H2020">
        <v>1</v>
      </c>
      <c r="I2020">
        <v>0</v>
      </c>
      <c r="J2020" t="s">
        <v>49906</v>
      </c>
      <c r="K2020" s="146" t="s">
        <v>47040</v>
      </c>
      <c r="L2020" t="s">
        <v>49907</v>
      </c>
      <c r="M2020" t="e">
        <f>-----MIARDEKRKKMIQKYADKRAELKEKGDQEGLQKLPRNSSPTRWKNRDILNGRPHAYMRRFGLNRINFREKASRGEIPGVTKSSW</f>
        <v>#NAME?</v>
      </c>
    </row>
    <row r="2021" spans="1:13" x14ac:dyDescent="0.2">
      <c r="A2021">
        <v>2176</v>
      </c>
      <c r="B2021" t="s">
        <v>49905</v>
      </c>
      <c r="C2021" t="s">
        <v>47037</v>
      </c>
      <c r="D2021" t="s">
        <v>47467</v>
      </c>
      <c r="E2021">
        <v>662</v>
      </c>
      <c r="F2021">
        <v>6</v>
      </c>
      <c r="G2021">
        <v>6</v>
      </c>
      <c r="H2021">
        <v>1</v>
      </c>
      <c r="I2021">
        <v>0</v>
      </c>
      <c r="J2021" t="s">
        <v>49906</v>
      </c>
      <c r="K2021" s="146" t="s">
        <v>47040</v>
      </c>
      <c r="L2021" t="s">
        <v>49907</v>
      </c>
      <c r="M2021" t="s">
        <v>47415</v>
      </c>
    </row>
    <row r="2022" spans="1:13" x14ac:dyDescent="0.2">
      <c r="A2022">
        <v>2177</v>
      </c>
      <c r="B2022" t="s">
        <v>49905</v>
      </c>
      <c r="C2022" t="s">
        <v>47037</v>
      </c>
      <c r="D2022" t="s">
        <v>47721</v>
      </c>
      <c r="E2022">
        <v>258</v>
      </c>
      <c r="F2022">
        <v>6</v>
      </c>
      <c r="G2022">
        <v>6</v>
      </c>
      <c r="H2022">
        <v>1</v>
      </c>
      <c r="I2022">
        <v>0</v>
      </c>
      <c r="J2022" t="s">
        <v>49906</v>
      </c>
      <c r="K2022" s="146" t="s">
        <v>47040</v>
      </c>
      <c r="L2022" t="s">
        <v>49907</v>
      </c>
      <c r="M2022" t="s">
        <v>47674</v>
      </c>
    </row>
    <row r="2023" spans="1:13" x14ac:dyDescent="0.2">
      <c r="A2023">
        <v>2178</v>
      </c>
      <c r="B2023" t="s">
        <v>49905</v>
      </c>
      <c r="C2023" t="s">
        <v>47037</v>
      </c>
      <c r="D2023" t="s">
        <v>47466</v>
      </c>
      <c r="E2023">
        <v>60</v>
      </c>
      <c r="F2023">
        <v>6</v>
      </c>
      <c r="G2023">
        <v>6</v>
      </c>
      <c r="H2023">
        <v>1</v>
      </c>
      <c r="I2023">
        <v>0</v>
      </c>
      <c r="J2023" t="s">
        <v>49908</v>
      </c>
      <c r="K2023" s="146" t="s">
        <v>47040</v>
      </c>
      <c r="L2023" t="s">
        <v>49907</v>
      </c>
      <c r="M2023" t="s">
        <v>47414</v>
      </c>
    </row>
    <row r="2024" spans="1:13" x14ac:dyDescent="0.2">
      <c r="A2024">
        <v>2179</v>
      </c>
      <c r="B2024" t="s">
        <v>49905</v>
      </c>
      <c r="C2024" t="s">
        <v>47037</v>
      </c>
      <c r="D2024" t="s">
        <v>47039</v>
      </c>
      <c r="E2024">
        <v>354</v>
      </c>
      <c r="F2024">
        <v>6</v>
      </c>
      <c r="G2024">
        <v>6</v>
      </c>
      <c r="H2024">
        <v>1</v>
      </c>
      <c r="I2024">
        <v>0</v>
      </c>
      <c r="J2024" t="s">
        <v>49906</v>
      </c>
      <c r="K2024" s="146" t="s">
        <v>47040</v>
      </c>
      <c r="L2024" t="s">
        <v>49907</v>
      </c>
      <c r="M2024" t="s">
        <v>47417</v>
      </c>
    </row>
    <row r="2025" spans="1:13" x14ac:dyDescent="0.2">
      <c r="A2025">
        <v>2180</v>
      </c>
      <c r="B2025" t="s">
        <v>49909</v>
      </c>
      <c r="C2025" t="s">
        <v>47037</v>
      </c>
      <c r="D2025" t="s">
        <v>47468</v>
      </c>
      <c r="E2025">
        <v>842</v>
      </c>
      <c r="F2025">
        <v>6</v>
      </c>
      <c r="G2025">
        <v>6</v>
      </c>
      <c r="H2025">
        <v>1</v>
      </c>
      <c r="I2025">
        <v>0</v>
      </c>
      <c r="J2025" t="s">
        <v>49910</v>
      </c>
      <c r="K2025" s="146" t="s">
        <v>47040</v>
      </c>
      <c r="L2025" t="s">
        <v>49911</v>
      </c>
      <c r="M2025" t="s">
        <v>49912</v>
      </c>
    </row>
    <row r="2026" spans="1:13" x14ac:dyDescent="0.2">
      <c r="A2026">
        <v>2181</v>
      </c>
      <c r="B2026" t="s">
        <v>49909</v>
      </c>
      <c r="C2026" t="s">
        <v>47037</v>
      </c>
      <c r="D2026" t="s">
        <v>47720</v>
      </c>
      <c r="E2026">
        <v>252</v>
      </c>
      <c r="F2026">
        <v>6</v>
      </c>
      <c r="G2026">
        <v>6</v>
      </c>
      <c r="H2026">
        <v>1</v>
      </c>
      <c r="I2026">
        <v>0</v>
      </c>
      <c r="J2026" t="s">
        <v>49910</v>
      </c>
      <c r="K2026" s="146" t="s">
        <v>47040</v>
      </c>
      <c r="L2026" t="s">
        <v>49911</v>
      </c>
      <c r="M2026" t="s">
        <v>49913</v>
      </c>
    </row>
    <row r="2027" spans="1:13" x14ac:dyDescent="0.2">
      <c r="A2027">
        <v>2182</v>
      </c>
      <c r="B2027" t="s">
        <v>49909</v>
      </c>
      <c r="C2027" t="s">
        <v>47037</v>
      </c>
      <c r="D2027" t="s">
        <v>47465</v>
      </c>
      <c r="E2027">
        <v>426</v>
      </c>
      <c r="F2027">
        <v>6</v>
      </c>
      <c r="G2027">
        <v>6</v>
      </c>
      <c r="H2027">
        <v>1</v>
      </c>
      <c r="I2027">
        <v>0</v>
      </c>
      <c r="J2027" t="s">
        <v>49910</v>
      </c>
      <c r="K2027" s="146" t="s">
        <v>47040</v>
      </c>
      <c r="L2027" t="s">
        <v>49911</v>
      </c>
      <c r="M2027" t="s">
        <v>49914</v>
      </c>
    </row>
    <row r="2028" spans="1:13" x14ac:dyDescent="0.2">
      <c r="A2028">
        <v>2183</v>
      </c>
      <c r="B2028" t="s">
        <v>49909</v>
      </c>
      <c r="C2028" t="s">
        <v>47037</v>
      </c>
      <c r="D2028" t="s">
        <v>47466</v>
      </c>
      <c r="E2028">
        <v>498</v>
      </c>
      <c r="F2028">
        <v>6</v>
      </c>
      <c r="G2028">
        <v>6</v>
      </c>
      <c r="H2028">
        <v>1</v>
      </c>
      <c r="I2028">
        <v>0</v>
      </c>
      <c r="J2028" t="s">
        <v>49915</v>
      </c>
      <c r="K2028" s="146" t="s">
        <v>47040</v>
      </c>
      <c r="L2028" t="s">
        <v>49911</v>
      </c>
      <c r="M2028" t="s">
        <v>49916</v>
      </c>
    </row>
    <row r="2029" spans="1:13" x14ac:dyDescent="0.2">
      <c r="A2029">
        <v>2184</v>
      </c>
      <c r="B2029" t="s">
        <v>49909</v>
      </c>
      <c r="C2029" t="s">
        <v>47037</v>
      </c>
      <c r="D2029" t="s">
        <v>47833</v>
      </c>
      <c r="E2029">
        <v>16</v>
      </c>
      <c r="F2029">
        <v>6</v>
      </c>
      <c r="G2029">
        <v>6</v>
      </c>
      <c r="H2029">
        <v>1</v>
      </c>
      <c r="I2029">
        <v>0</v>
      </c>
      <c r="J2029" t="s">
        <v>49915</v>
      </c>
      <c r="K2029" s="146" t="s">
        <v>47040</v>
      </c>
      <c r="L2029" t="s">
        <v>49911</v>
      </c>
      <c r="M2029" t="s">
        <v>49917</v>
      </c>
    </row>
    <row r="2030" spans="1:13" x14ac:dyDescent="0.2">
      <c r="A2030">
        <v>2185</v>
      </c>
      <c r="B2030" t="s">
        <v>49909</v>
      </c>
      <c r="C2030" t="s">
        <v>47037</v>
      </c>
      <c r="D2030" t="s">
        <v>47039</v>
      </c>
      <c r="E2030">
        <v>620</v>
      </c>
      <c r="F2030">
        <v>6</v>
      </c>
      <c r="G2030">
        <v>6</v>
      </c>
      <c r="H2030">
        <v>1</v>
      </c>
      <c r="I2030">
        <v>0</v>
      </c>
      <c r="J2030" t="s">
        <v>49915</v>
      </c>
      <c r="K2030" s="146" t="s">
        <v>47040</v>
      </c>
      <c r="L2030" t="s">
        <v>49911</v>
      </c>
      <c r="M2030" t="s">
        <v>49918</v>
      </c>
    </row>
    <row r="2031" spans="1:13" x14ac:dyDescent="0.2">
      <c r="A2031">
        <v>2186</v>
      </c>
      <c r="B2031" t="s">
        <v>49919</v>
      </c>
      <c r="C2031" t="s">
        <v>47037</v>
      </c>
      <c r="D2031" t="s">
        <v>47468</v>
      </c>
      <c r="E2031">
        <v>408</v>
      </c>
      <c r="F2031">
        <v>6</v>
      </c>
      <c r="G2031">
        <v>6</v>
      </c>
      <c r="H2031">
        <v>1</v>
      </c>
      <c r="I2031">
        <v>0</v>
      </c>
      <c r="J2031" t="s">
        <v>49920</v>
      </c>
      <c r="K2031" s="146" t="s">
        <v>47045</v>
      </c>
      <c r="L2031" t="s">
        <v>49921</v>
      </c>
      <c r="M2031" t="s">
        <v>49922</v>
      </c>
    </row>
    <row r="2032" spans="1:13" x14ac:dyDescent="0.2">
      <c r="A2032">
        <v>2187</v>
      </c>
      <c r="B2032" t="s">
        <v>49919</v>
      </c>
      <c r="C2032" t="s">
        <v>47037</v>
      </c>
      <c r="D2032" t="s">
        <v>47720</v>
      </c>
      <c r="E2032">
        <v>163</v>
      </c>
      <c r="F2032">
        <v>6</v>
      </c>
      <c r="G2032">
        <v>6</v>
      </c>
      <c r="H2032">
        <v>1</v>
      </c>
      <c r="I2032">
        <v>0</v>
      </c>
      <c r="J2032" t="s">
        <v>49923</v>
      </c>
      <c r="K2032" s="146" t="s">
        <v>47045</v>
      </c>
      <c r="L2032" t="s">
        <v>49921</v>
      </c>
      <c r="M2032" t="s">
        <v>49924</v>
      </c>
    </row>
    <row r="2033" spans="1:13" x14ac:dyDescent="0.2">
      <c r="A2033">
        <v>2188</v>
      </c>
      <c r="B2033" t="s">
        <v>49919</v>
      </c>
      <c r="C2033" t="s">
        <v>47037</v>
      </c>
      <c r="D2033" t="s">
        <v>47467</v>
      </c>
      <c r="E2033">
        <v>704</v>
      </c>
      <c r="F2033">
        <v>6</v>
      </c>
      <c r="G2033">
        <v>6</v>
      </c>
      <c r="H2033">
        <v>1</v>
      </c>
      <c r="I2033">
        <v>0</v>
      </c>
      <c r="J2033" t="s">
        <v>49920</v>
      </c>
      <c r="K2033" s="146" t="s">
        <v>47045</v>
      </c>
      <c r="L2033" t="s">
        <v>49921</v>
      </c>
      <c r="M2033" t="s">
        <v>49925</v>
      </c>
    </row>
    <row r="2034" spans="1:13" x14ac:dyDescent="0.2">
      <c r="A2034">
        <v>2189</v>
      </c>
      <c r="B2034" t="s">
        <v>49919</v>
      </c>
      <c r="C2034" t="s">
        <v>47037</v>
      </c>
      <c r="D2034" t="s">
        <v>47465</v>
      </c>
      <c r="E2034">
        <v>379</v>
      </c>
      <c r="F2034">
        <v>6</v>
      </c>
      <c r="G2034">
        <v>6</v>
      </c>
      <c r="H2034">
        <v>1</v>
      </c>
      <c r="I2034">
        <v>0</v>
      </c>
      <c r="J2034" t="s">
        <v>49926</v>
      </c>
      <c r="K2034" s="146" t="s">
        <v>47045</v>
      </c>
      <c r="L2034" t="s">
        <v>49921</v>
      </c>
      <c r="M2034" t="e">
        <f>----------------MSDI-VFSLIDQEKNRQSKGLELIPSENYVSADVLKAMGTVLTNKYSEGYPSFQDLKNYNPADESNIIADLPNYRYYGGQTNIDKIERLAIARAMKLFHADHANVQPHSGANANEAVYFAWCQPDDKILAMNLGHGGHLTHGCPVTRSAKIYQFINYGVT--PEGDLDYDEIERLAETERPKIILIGYSAFMKIPDFARIARIGQKI-GALLMADMAHVAGLIAGGVHPNPLDYGFQVMTTTTHKTLRGPRGGLILSKGNVASPLKKPEHTLENIPILIDRAVFPGTQGGPLEHIIAAKAVAFKEALSDDFKQYSAKVIENAKALAKALQDRGFILQGNGTDNHLILVNVKKNFGIDGKFYERALDLVGLTLNANAVPEDTSAAFRPSGVRLGTPAITTRGMGVPEMQQIADWMKQVMDICLSVKSEENLSTAEPQLAEIRQQVETLAMKFPVPGIN</f>
        <v>#NAME?</v>
      </c>
    </row>
    <row r="2035" spans="1:13" x14ac:dyDescent="0.2">
      <c r="A2035">
        <v>2190</v>
      </c>
      <c r="B2035" t="s">
        <v>49919</v>
      </c>
      <c r="C2035" t="s">
        <v>47037</v>
      </c>
      <c r="D2035" t="s">
        <v>47466</v>
      </c>
      <c r="E2035">
        <v>293</v>
      </c>
      <c r="F2035">
        <v>6</v>
      </c>
      <c r="G2035">
        <v>6</v>
      </c>
      <c r="H2035">
        <v>1</v>
      </c>
      <c r="I2035">
        <v>0</v>
      </c>
      <c r="J2035" t="s">
        <v>49926</v>
      </c>
      <c r="K2035" s="146" t="s">
        <v>47045</v>
      </c>
      <c r="L2035" t="s">
        <v>49921</v>
      </c>
      <c r="M2035" t="s">
        <v>49927</v>
      </c>
    </row>
    <row r="2036" spans="1:13" x14ac:dyDescent="0.2">
      <c r="A2036">
        <v>2191</v>
      </c>
      <c r="B2036" t="s">
        <v>49919</v>
      </c>
      <c r="C2036" t="s">
        <v>47037</v>
      </c>
      <c r="D2036" t="s">
        <v>47039</v>
      </c>
      <c r="E2036">
        <v>546</v>
      </c>
      <c r="F2036">
        <v>6</v>
      </c>
      <c r="G2036">
        <v>6</v>
      </c>
      <c r="H2036">
        <v>1</v>
      </c>
      <c r="I2036">
        <v>0</v>
      </c>
      <c r="J2036" t="s">
        <v>49928</v>
      </c>
      <c r="L2036" t="s">
        <v>49921</v>
      </c>
      <c r="M2036" t="s">
        <v>49929</v>
      </c>
    </row>
    <row r="2037" spans="1:13" x14ac:dyDescent="0.2">
      <c r="A2037">
        <v>2192</v>
      </c>
      <c r="B2037" t="s">
        <v>49930</v>
      </c>
      <c r="C2037" t="s">
        <v>47037</v>
      </c>
      <c r="D2037" t="s">
        <v>47468</v>
      </c>
      <c r="E2037">
        <v>280</v>
      </c>
      <c r="F2037">
        <v>6</v>
      </c>
      <c r="G2037">
        <v>6</v>
      </c>
      <c r="H2037">
        <v>1</v>
      </c>
      <c r="I2037">
        <v>0</v>
      </c>
      <c r="J2037" t="s">
        <v>49931</v>
      </c>
      <c r="K2037" s="146" t="s">
        <v>47050</v>
      </c>
      <c r="L2037" t="s">
        <v>49932</v>
      </c>
      <c r="M2037" t="s">
        <v>49933</v>
      </c>
    </row>
    <row r="2038" spans="1:13" x14ac:dyDescent="0.2">
      <c r="A2038">
        <v>2193</v>
      </c>
      <c r="B2038" t="s">
        <v>49930</v>
      </c>
      <c r="C2038" t="s">
        <v>47037</v>
      </c>
      <c r="D2038" t="s">
        <v>47720</v>
      </c>
      <c r="E2038">
        <v>441</v>
      </c>
      <c r="F2038">
        <v>6</v>
      </c>
      <c r="G2038">
        <v>6</v>
      </c>
      <c r="H2038">
        <v>1</v>
      </c>
      <c r="I2038">
        <v>0</v>
      </c>
      <c r="J2038" t="s">
        <v>49934</v>
      </c>
      <c r="K2038" s="146" t="s">
        <v>47050</v>
      </c>
      <c r="L2038" t="s">
        <v>49932</v>
      </c>
      <c r="M2038" t="s">
        <v>49935</v>
      </c>
    </row>
    <row r="2039" spans="1:13" x14ac:dyDescent="0.2">
      <c r="A2039">
        <v>2194</v>
      </c>
      <c r="B2039" t="s">
        <v>49930</v>
      </c>
      <c r="C2039" t="s">
        <v>47037</v>
      </c>
      <c r="D2039" t="s">
        <v>47467</v>
      </c>
      <c r="E2039">
        <v>995</v>
      </c>
      <c r="F2039">
        <v>6</v>
      </c>
      <c r="G2039">
        <v>6</v>
      </c>
      <c r="H2039">
        <v>1</v>
      </c>
      <c r="I2039">
        <v>0</v>
      </c>
      <c r="J2039" t="s">
        <v>49934</v>
      </c>
      <c r="K2039" s="146" t="s">
        <v>47050</v>
      </c>
      <c r="L2039" t="s">
        <v>49932</v>
      </c>
      <c r="M2039" t="s">
        <v>49936</v>
      </c>
    </row>
    <row r="2040" spans="1:13" x14ac:dyDescent="0.2">
      <c r="A2040">
        <v>2195</v>
      </c>
      <c r="B2040" t="s">
        <v>49930</v>
      </c>
      <c r="C2040" t="s">
        <v>47037</v>
      </c>
      <c r="D2040" t="s">
        <v>47466</v>
      </c>
      <c r="E2040">
        <v>223</v>
      </c>
      <c r="F2040">
        <v>6</v>
      </c>
      <c r="G2040">
        <v>6</v>
      </c>
      <c r="H2040">
        <v>1</v>
      </c>
      <c r="I2040">
        <v>0</v>
      </c>
      <c r="J2040" t="s">
        <v>49937</v>
      </c>
      <c r="K2040" s="146" t="s">
        <v>47050</v>
      </c>
      <c r="L2040" t="s">
        <v>49932</v>
      </c>
      <c r="M2040" t="s">
        <v>49938</v>
      </c>
    </row>
    <row r="2041" spans="1:13" x14ac:dyDescent="0.2">
      <c r="A2041">
        <v>2196</v>
      </c>
      <c r="B2041" t="s">
        <v>49930</v>
      </c>
      <c r="C2041" t="s">
        <v>47037</v>
      </c>
      <c r="D2041" t="s">
        <v>47833</v>
      </c>
      <c r="E2041">
        <v>286</v>
      </c>
      <c r="F2041">
        <v>6</v>
      </c>
      <c r="G2041">
        <v>6</v>
      </c>
      <c r="H2041">
        <v>1</v>
      </c>
      <c r="I2041">
        <v>0</v>
      </c>
      <c r="J2041" t="s">
        <v>49937</v>
      </c>
      <c r="K2041" s="146" t="s">
        <v>47050</v>
      </c>
      <c r="L2041" t="s">
        <v>49932</v>
      </c>
      <c r="M2041" t="s">
        <v>49939</v>
      </c>
    </row>
    <row r="2042" spans="1:13" x14ac:dyDescent="0.2">
      <c r="A2042">
        <v>2197</v>
      </c>
      <c r="B2042" t="s">
        <v>49930</v>
      </c>
      <c r="C2042" t="s">
        <v>47037</v>
      </c>
      <c r="D2042" t="s">
        <v>47039</v>
      </c>
      <c r="E2042">
        <v>234</v>
      </c>
      <c r="F2042">
        <v>6</v>
      </c>
      <c r="G2042">
        <v>6</v>
      </c>
      <c r="H2042">
        <v>1</v>
      </c>
      <c r="I2042">
        <v>0</v>
      </c>
      <c r="J2042" t="s">
        <v>49937</v>
      </c>
      <c r="K2042" s="146" t="s">
        <v>47050</v>
      </c>
      <c r="L2042" t="s">
        <v>49932</v>
      </c>
      <c r="M2042" t="s">
        <v>49940</v>
      </c>
    </row>
    <row r="2043" spans="1:13" x14ac:dyDescent="0.2">
      <c r="A2043">
        <v>2204</v>
      </c>
      <c r="B2043" t="s">
        <v>49941</v>
      </c>
      <c r="C2043" t="s">
        <v>47037</v>
      </c>
      <c r="D2043" t="s">
        <v>47468</v>
      </c>
      <c r="E2043">
        <v>460</v>
      </c>
      <c r="F2043">
        <v>6</v>
      </c>
      <c r="G2043">
        <v>6</v>
      </c>
      <c r="H2043">
        <v>1</v>
      </c>
      <c r="I2043">
        <v>0</v>
      </c>
      <c r="J2043" t="s">
        <v>49942</v>
      </c>
      <c r="K2043" s="146" t="s">
        <v>47040</v>
      </c>
      <c r="L2043" t="s">
        <v>49943</v>
      </c>
      <c r="M2043" t="s">
        <v>49944</v>
      </c>
    </row>
    <row r="2044" spans="1:13" x14ac:dyDescent="0.2">
      <c r="A2044">
        <v>2205</v>
      </c>
      <c r="B2044" t="s">
        <v>49941</v>
      </c>
      <c r="C2044" t="s">
        <v>47037</v>
      </c>
      <c r="D2044" t="s">
        <v>47720</v>
      </c>
      <c r="E2044">
        <v>45</v>
      </c>
      <c r="F2044">
        <v>6</v>
      </c>
      <c r="G2044">
        <v>6</v>
      </c>
      <c r="H2044">
        <v>1</v>
      </c>
      <c r="I2044">
        <v>0</v>
      </c>
      <c r="J2044" t="s">
        <v>49945</v>
      </c>
      <c r="K2044" s="146" t="s">
        <v>47040</v>
      </c>
      <c r="L2044" t="s">
        <v>49943</v>
      </c>
      <c r="M2044" t="s">
        <v>49946</v>
      </c>
    </row>
    <row r="2045" spans="1:13" x14ac:dyDescent="0.2">
      <c r="A2045">
        <v>2206</v>
      </c>
      <c r="B2045" t="s">
        <v>49941</v>
      </c>
      <c r="C2045" t="s">
        <v>47037</v>
      </c>
      <c r="D2045" t="s">
        <v>47721</v>
      </c>
      <c r="E2045">
        <v>435</v>
      </c>
      <c r="F2045">
        <v>6</v>
      </c>
      <c r="G2045">
        <v>6</v>
      </c>
      <c r="H2045">
        <v>1</v>
      </c>
      <c r="I2045">
        <v>0</v>
      </c>
      <c r="J2045" t="s">
        <v>49947</v>
      </c>
      <c r="K2045" s="146" t="s">
        <v>47040</v>
      </c>
      <c r="L2045" t="s">
        <v>49943</v>
      </c>
      <c r="M2045" t="s">
        <v>49948</v>
      </c>
    </row>
    <row r="2046" spans="1:13" x14ac:dyDescent="0.2">
      <c r="A2046">
        <v>2207</v>
      </c>
      <c r="B2046" t="s">
        <v>49941</v>
      </c>
      <c r="C2046" t="s">
        <v>47037</v>
      </c>
      <c r="D2046" t="s">
        <v>47465</v>
      </c>
      <c r="E2046">
        <v>538</v>
      </c>
      <c r="F2046">
        <v>6</v>
      </c>
      <c r="G2046">
        <v>6</v>
      </c>
      <c r="H2046">
        <v>1</v>
      </c>
      <c r="I2046">
        <v>0</v>
      </c>
      <c r="J2046" t="s">
        <v>49942</v>
      </c>
      <c r="K2046" s="146" t="s">
        <v>47040</v>
      </c>
      <c r="L2046" t="s">
        <v>49943</v>
      </c>
      <c r="M2046" t="s">
        <v>49949</v>
      </c>
    </row>
    <row r="2047" spans="1:13" x14ac:dyDescent="0.2">
      <c r="A2047">
        <v>2208</v>
      </c>
      <c r="B2047" t="s">
        <v>49941</v>
      </c>
      <c r="C2047" t="s">
        <v>47037</v>
      </c>
      <c r="D2047" t="s">
        <v>47466</v>
      </c>
      <c r="E2047">
        <v>149</v>
      </c>
      <c r="F2047">
        <v>6</v>
      </c>
      <c r="G2047">
        <v>6</v>
      </c>
      <c r="H2047">
        <v>1</v>
      </c>
      <c r="I2047">
        <v>0</v>
      </c>
      <c r="J2047" t="s">
        <v>49942</v>
      </c>
      <c r="K2047" s="146" t="s">
        <v>47040</v>
      </c>
      <c r="L2047" t="s">
        <v>49943</v>
      </c>
      <c r="M2047" t="s">
        <v>49950</v>
      </c>
    </row>
    <row r="2048" spans="1:13" x14ac:dyDescent="0.2">
      <c r="A2048">
        <v>2209</v>
      </c>
      <c r="B2048" t="s">
        <v>49941</v>
      </c>
      <c r="C2048" t="s">
        <v>47037</v>
      </c>
      <c r="D2048" t="s">
        <v>47039</v>
      </c>
      <c r="E2048">
        <v>437</v>
      </c>
      <c r="F2048">
        <v>6</v>
      </c>
      <c r="G2048">
        <v>6</v>
      </c>
      <c r="H2048">
        <v>1</v>
      </c>
      <c r="I2048">
        <v>0</v>
      </c>
      <c r="J2048" t="s">
        <v>49945</v>
      </c>
      <c r="K2048" s="146" t="s">
        <v>47040</v>
      </c>
      <c r="L2048" t="s">
        <v>49943</v>
      </c>
      <c r="M2048" t="s">
        <v>49951</v>
      </c>
    </row>
    <row r="2049" spans="1:13" x14ac:dyDescent="0.2">
      <c r="A2049">
        <v>2210</v>
      </c>
      <c r="B2049" t="s">
        <v>49952</v>
      </c>
      <c r="C2049" t="s">
        <v>47037</v>
      </c>
      <c r="D2049" t="s">
        <v>47468</v>
      </c>
      <c r="E2049">
        <v>533</v>
      </c>
      <c r="F2049">
        <v>6</v>
      </c>
      <c r="G2049">
        <v>6</v>
      </c>
      <c r="H2049">
        <v>1</v>
      </c>
      <c r="I2049">
        <v>0</v>
      </c>
      <c r="J2049" t="s">
        <v>49953</v>
      </c>
      <c r="K2049" s="146" t="s">
        <v>47040</v>
      </c>
      <c r="L2049" t="s">
        <v>49954</v>
      </c>
      <c r="M2049" t="s">
        <v>47420</v>
      </c>
    </row>
    <row r="2050" spans="1:13" x14ac:dyDescent="0.2">
      <c r="A2050">
        <v>2211</v>
      </c>
      <c r="B2050" t="s">
        <v>49952</v>
      </c>
      <c r="C2050" t="s">
        <v>47037</v>
      </c>
      <c r="D2050" t="s">
        <v>47720</v>
      </c>
      <c r="E2050">
        <v>605</v>
      </c>
      <c r="F2050">
        <v>6</v>
      </c>
      <c r="G2050">
        <v>6</v>
      </c>
      <c r="H2050">
        <v>1</v>
      </c>
      <c r="I2050">
        <v>0</v>
      </c>
      <c r="J2050" t="s">
        <v>49955</v>
      </c>
      <c r="K2050" s="146" t="s">
        <v>47040</v>
      </c>
      <c r="L2050" t="s">
        <v>49954</v>
      </c>
      <c r="M2050" t="s">
        <v>47422</v>
      </c>
    </row>
    <row r="2051" spans="1:13" x14ac:dyDescent="0.2">
      <c r="A2051">
        <v>2212</v>
      </c>
      <c r="B2051" t="s">
        <v>49952</v>
      </c>
      <c r="C2051" t="s">
        <v>47037</v>
      </c>
      <c r="D2051" t="s">
        <v>47467</v>
      </c>
      <c r="E2051">
        <v>661</v>
      </c>
      <c r="F2051">
        <v>6</v>
      </c>
      <c r="G2051">
        <v>6</v>
      </c>
      <c r="H2051">
        <v>1</v>
      </c>
      <c r="I2051">
        <v>0</v>
      </c>
      <c r="J2051" t="s">
        <v>49955</v>
      </c>
      <c r="K2051" s="146" t="s">
        <v>47040</v>
      </c>
      <c r="L2051" t="s">
        <v>49954</v>
      </c>
      <c r="M2051" t="s">
        <v>47419</v>
      </c>
    </row>
    <row r="2052" spans="1:13" x14ac:dyDescent="0.2">
      <c r="A2052">
        <v>2213</v>
      </c>
      <c r="B2052" t="s">
        <v>49952</v>
      </c>
      <c r="C2052" t="s">
        <v>47037</v>
      </c>
      <c r="D2052" t="s">
        <v>47721</v>
      </c>
      <c r="E2052">
        <v>259</v>
      </c>
      <c r="F2052">
        <v>6</v>
      </c>
      <c r="G2052">
        <v>6</v>
      </c>
      <c r="H2052">
        <v>1</v>
      </c>
      <c r="I2052">
        <v>0</v>
      </c>
      <c r="J2052" t="s">
        <v>49956</v>
      </c>
      <c r="K2052" s="146" t="s">
        <v>47040</v>
      </c>
      <c r="L2052" t="s">
        <v>49954</v>
      </c>
      <c r="M2052" t="s">
        <v>47675</v>
      </c>
    </row>
    <row r="2053" spans="1:13" x14ac:dyDescent="0.2">
      <c r="A2053">
        <v>2214</v>
      </c>
      <c r="B2053" t="s">
        <v>49952</v>
      </c>
      <c r="C2053" t="s">
        <v>47037</v>
      </c>
      <c r="D2053" t="s">
        <v>47466</v>
      </c>
      <c r="E2053">
        <v>61</v>
      </c>
      <c r="F2053">
        <v>6</v>
      </c>
      <c r="G2053">
        <v>6</v>
      </c>
      <c r="H2053">
        <v>1</v>
      </c>
      <c r="I2053">
        <v>0</v>
      </c>
      <c r="J2053" t="s">
        <v>49955</v>
      </c>
      <c r="K2053" s="146" t="s">
        <v>47040</v>
      </c>
      <c r="L2053" t="s">
        <v>49954</v>
      </c>
      <c r="M2053" t="s">
        <v>47418</v>
      </c>
    </row>
    <row r="2054" spans="1:13" x14ac:dyDescent="0.2">
      <c r="A2054">
        <v>2215</v>
      </c>
      <c r="B2054" t="s">
        <v>49952</v>
      </c>
      <c r="C2054" t="s">
        <v>47037</v>
      </c>
      <c r="D2054" t="s">
        <v>47039</v>
      </c>
      <c r="E2054">
        <v>353</v>
      </c>
      <c r="F2054">
        <v>6</v>
      </c>
      <c r="G2054">
        <v>6</v>
      </c>
      <c r="H2054">
        <v>1</v>
      </c>
      <c r="I2054">
        <v>0</v>
      </c>
      <c r="J2054" t="s">
        <v>49955</v>
      </c>
      <c r="K2054" s="146" t="s">
        <v>47040</v>
      </c>
      <c r="L2054" t="s">
        <v>49954</v>
      </c>
      <c r="M2054" t="s">
        <v>47421</v>
      </c>
    </row>
    <row r="2055" spans="1:13" x14ac:dyDescent="0.2">
      <c r="A2055">
        <v>2216</v>
      </c>
      <c r="B2055" t="s">
        <v>49957</v>
      </c>
      <c r="C2055" t="s">
        <v>47037</v>
      </c>
      <c r="D2055" t="s">
        <v>47468</v>
      </c>
      <c r="E2055">
        <v>205</v>
      </c>
      <c r="F2055">
        <v>6</v>
      </c>
      <c r="G2055">
        <v>6</v>
      </c>
      <c r="H2055">
        <v>1</v>
      </c>
      <c r="I2055">
        <v>0</v>
      </c>
      <c r="J2055" t="s">
        <v>49958</v>
      </c>
      <c r="K2055" s="146" t="s">
        <v>47084</v>
      </c>
      <c r="L2055" t="s">
        <v>49959</v>
      </c>
      <c r="M2055" t="s">
        <v>49960</v>
      </c>
    </row>
    <row r="2056" spans="1:13" x14ac:dyDescent="0.2">
      <c r="A2056">
        <v>2217</v>
      </c>
      <c r="B2056" t="s">
        <v>49957</v>
      </c>
      <c r="C2056" t="s">
        <v>47037</v>
      </c>
      <c r="D2056" t="s">
        <v>47720</v>
      </c>
      <c r="E2056">
        <v>365</v>
      </c>
      <c r="F2056">
        <v>6</v>
      </c>
      <c r="G2056">
        <v>6</v>
      </c>
      <c r="H2056">
        <v>1</v>
      </c>
      <c r="I2056">
        <v>0</v>
      </c>
      <c r="J2056" t="s">
        <v>49961</v>
      </c>
      <c r="K2056" s="146" t="s">
        <v>47084</v>
      </c>
      <c r="L2056" t="s">
        <v>49959</v>
      </c>
      <c r="M2056" t="s">
        <v>49962</v>
      </c>
    </row>
    <row r="2057" spans="1:13" x14ac:dyDescent="0.2">
      <c r="A2057">
        <v>2218</v>
      </c>
      <c r="B2057" t="s">
        <v>49957</v>
      </c>
      <c r="C2057" t="s">
        <v>47037</v>
      </c>
      <c r="D2057" t="s">
        <v>47467</v>
      </c>
      <c r="E2057">
        <v>331</v>
      </c>
      <c r="F2057">
        <v>6</v>
      </c>
      <c r="G2057">
        <v>6</v>
      </c>
      <c r="H2057">
        <v>1</v>
      </c>
      <c r="I2057">
        <v>0</v>
      </c>
      <c r="J2057" t="s">
        <v>49958</v>
      </c>
      <c r="K2057" s="146" t="s">
        <v>47084</v>
      </c>
      <c r="L2057" t="s">
        <v>49959</v>
      </c>
      <c r="M2057" t="s">
        <v>49963</v>
      </c>
    </row>
    <row r="2058" spans="1:13" x14ac:dyDescent="0.2">
      <c r="A2058">
        <v>2219</v>
      </c>
      <c r="B2058" t="s">
        <v>49957</v>
      </c>
      <c r="C2058" t="s">
        <v>47037</v>
      </c>
      <c r="D2058" t="s">
        <v>47465</v>
      </c>
      <c r="E2058">
        <v>357</v>
      </c>
      <c r="F2058">
        <v>6</v>
      </c>
      <c r="G2058">
        <v>6</v>
      </c>
      <c r="H2058">
        <v>1</v>
      </c>
      <c r="I2058">
        <v>0</v>
      </c>
      <c r="J2058" t="s">
        <v>49958</v>
      </c>
      <c r="K2058" s="146" t="s">
        <v>47084</v>
      </c>
      <c r="L2058" t="s">
        <v>49959</v>
      </c>
      <c r="M2058" t="s">
        <v>49964</v>
      </c>
    </row>
    <row r="2059" spans="1:13" x14ac:dyDescent="0.2">
      <c r="A2059">
        <v>2220</v>
      </c>
      <c r="B2059" t="s">
        <v>49957</v>
      </c>
      <c r="C2059" t="s">
        <v>47037</v>
      </c>
      <c r="D2059" t="s">
        <v>47466</v>
      </c>
      <c r="E2059">
        <v>555</v>
      </c>
      <c r="F2059">
        <v>6</v>
      </c>
      <c r="G2059">
        <v>6</v>
      </c>
      <c r="H2059">
        <v>1</v>
      </c>
      <c r="I2059">
        <v>0</v>
      </c>
      <c r="J2059" t="s">
        <v>49958</v>
      </c>
      <c r="K2059" s="146" t="s">
        <v>47084</v>
      </c>
      <c r="L2059" t="s">
        <v>49959</v>
      </c>
      <c r="M2059" t="s">
        <v>49965</v>
      </c>
    </row>
    <row r="2060" spans="1:13" x14ac:dyDescent="0.2">
      <c r="A2060">
        <v>2221</v>
      </c>
      <c r="B2060" t="s">
        <v>49957</v>
      </c>
      <c r="C2060" t="s">
        <v>47037</v>
      </c>
      <c r="D2060" t="s">
        <v>47039</v>
      </c>
      <c r="E2060">
        <v>172</v>
      </c>
      <c r="F2060">
        <v>6</v>
      </c>
      <c r="G2060">
        <v>6</v>
      </c>
      <c r="H2060">
        <v>1</v>
      </c>
      <c r="I2060">
        <v>0</v>
      </c>
      <c r="J2060" t="s">
        <v>49961</v>
      </c>
      <c r="K2060" s="146" t="s">
        <v>47084</v>
      </c>
      <c r="L2060" t="s">
        <v>49959</v>
      </c>
      <c r="M2060" t="s">
        <v>49966</v>
      </c>
    </row>
    <row r="2061" spans="1:13" x14ac:dyDescent="0.2">
      <c r="A2061">
        <v>2228</v>
      </c>
      <c r="B2061" t="s">
        <v>49967</v>
      </c>
      <c r="C2061" t="s">
        <v>47037</v>
      </c>
      <c r="D2061" t="s">
        <v>47468</v>
      </c>
      <c r="E2061">
        <v>200</v>
      </c>
      <c r="F2061">
        <v>6</v>
      </c>
      <c r="G2061">
        <v>6</v>
      </c>
      <c r="H2061">
        <v>1</v>
      </c>
      <c r="I2061">
        <v>0</v>
      </c>
      <c r="J2061" t="s">
        <v>49968</v>
      </c>
      <c r="K2061" s="146" t="s">
        <v>47040</v>
      </c>
      <c r="L2061" t="s">
        <v>49969</v>
      </c>
      <c r="M2061" t="s">
        <v>47424</v>
      </c>
    </row>
    <row r="2062" spans="1:13" x14ac:dyDescent="0.2">
      <c r="A2062">
        <v>2229</v>
      </c>
      <c r="B2062" t="s">
        <v>49967</v>
      </c>
      <c r="C2062" t="s">
        <v>47037</v>
      </c>
      <c r="D2062" t="s">
        <v>47720</v>
      </c>
      <c r="E2062">
        <v>360</v>
      </c>
      <c r="F2062">
        <v>6</v>
      </c>
      <c r="G2062">
        <v>6</v>
      </c>
      <c r="H2062">
        <v>1</v>
      </c>
      <c r="I2062">
        <v>0</v>
      </c>
      <c r="J2062" t="s">
        <v>49968</v>
      </c>
      <c r="K2062" s="146" t="s">
        <v>47040</v>
      </c>
      <c r="L2062" t="s">
        <v>49969</v>
      </c>
      <c r="M2062" t="s">
        <v>47426</v>
      </c>
    </row>
    <row r="2063" spans="1:13" x14ac:dyDescent="0.2">
      <c r="A2063">
        <v>2230</v>
      </c>
      <c r="B2063" t="s">
        <v>49967</v>
      </c>
      <c r="C2063" t="s">
        <v>47037</v>
      </c>
      <c r="D2063" t="s">
        <v>47465</v>
      </c>
      <c r="E2063">
        <v>359</v>
      </c>
      <c r="F2063">
        <v>6</v>
      </c>
      <c r="G2063">
        <v>6</v>
      </c>
      <c r="H2063">
        <v>1</v>
      </c>
      <c r="I2063">
        <v>0</v>
      </c>
      <c r="J2063" t="s">
        <v>49970</v>
      </c>
      <c r="K2063" s="146" t="s">
        <v>47040</v>
      </c>
      <c r="L2063" t="s">
        <v>49969</v>
      </c>
      <c r="M2063" t="s">
        <v>49971</v>
      </c>
    </row>
    <row r="2064" spans="1:13" x14ac:dyDescent="0.2">
      <c r="A2064">
        <v>2231</v>
      </c>
      <c r="B2064" t="s">
        <v>49967</v>
      </c>
      <c r="C2064" t="s">
        <v>47037</v>
      </c>
      <c r="D2064" t="s">
        <v>47466</v>
      </c>
      <c r="E2064">
        <v>562</v>
      </c>
      <c r="F2064">
        <v>6</v>
      </c>
      <c r="G2064">
        <v>6</v>
      </c>
      <c r="H2064">
        <v>1</v>
      </c>
      <c r="I2064">
        <v>0</v>
      </c>
      <c r="J2064" t="s">
        <v>49972</v>
      </c>
      <c r="K2064" s="146" t="s">
        <v>47040</v>
      </c>
      <c r="L2064" t="s">
        <v>49969</v>
      </c>
      <c r="M2064" t="s">
        <v>47423</v>
      </c>
    </row>
    <row r="2065" spans="1:13" x14ac:dyDescent="0.2">
      <c r="A2065">
        <v>2233</v>
      </c>
      <c r="B2065" t="s">
        <v>49967</v>
      </c>
      <c r="C2065" t="s">
        <v>47037</v>
      </c>
      <c r="D2065" t="s">
        <v>47039</v>
      </c>
      <c r="E2065">
        <v>166</v>
      </c>
      <c r="F2065">
        <v>6</v>
      </c>
      <c r="G2065">
        <v>6</v>
      </c>
      <c r="H2065">
        <v>1</v>
      </c>
      <c r="I2065">
        <v>0</v>
      </c>
      <c r="J2065" t="s">
        <v>49972</v>
      </c>
      <c r="K2065" s="146" t="s">
        <v>47040</v>
      </c>
      <c r="L2065" t="s">
        <v>49969</v>
      </c>
      <c r="M2065" t="s">
        <v>47425</v>
      </c>
    </row>
    <row r="2066" spans="1:13" x14ac:dyDescent="0.2">
      <c r="A2066">
        <v>2232</v>
      </c>
      <c r="B2066" t="s">
        <v>49967</v>
      </c>
      <c r="C2066" t="s">
        <v>47037</v>
      </c>
      <c r="D2066" t="s">
        <v>47833</v>
      </c>
      <c r="E2066">
        <v>672</v>
      </c>
      <c r="F2066">
        <v>6</v>
      </c>
      <c r="G2066">
        <v>6</v>
      </c>
      <c r="H2066">
        <v>1</v>
      </c>
      <c r="I2066">
        <v>0</v>
      </c>
      <c r="M2066" t="e">
        <f>--------------------------------------------------------------------------------------------------------------------------------------------------------KRVEKEIDALMSKVQVQIDEAFKAKEKDVLTV</f>
        <v>#NAME?</v>
      </c>
    </row>
    <row r="2067" spans="1:13" x14ac:dyDescent="0.2">
      <c r="A2067">
        <v>2234</v>
      </c>
      <c r="B2067" t="s">
        <v>49973</v>
      </c>
      <c r="C2067" t="s">
        <v>47037</v>
      </c>
      <c r="D2067" t="s">
        <v>47468</v>
      </c>
      <c r="E2067">
        <v>831</v>
      </c>
      <c r="F2067">
        <v>6</v>
      </c>
      <c r="G2067">
        <v>6</v>
      </c>
      <c r="H2067">
        <v>1</v>
      </c>
      <c r="I2067">
        <v>0</v>
      </c>
      <c r="J2067" t="s">
        <v>49974</v>
      </c>
      <c r="K2067" s="146" t="s">
        <v>6547</v>
      </c>
      <c r="L2067" t="s">
        <v>49975</v>
      </c>
      <c r="M2067" t="s">
        <v>49976</v>
      </c>
    </row>
    <row r="2068" spans="1:13" x14ac:dyDescent="0.2">
      <c r="A2068">
        <v>2235</v>
      </c>
      <c r="B2068" t="s">
        <v>49973</v>
      </c>
      <c r="C2068" t="s">
        <v>47037</v>
      </c>
      <c r="D2068" t="s">
        <v>47720</v>
      </c>
      <c r="E2068">
        <v>238</v>
      </c>
      <c r="F2068">
        <v>6</v>
      </c>
      <c r="G2068">
        <v>6</v>
      </c>
      <c r="H2068">
        <v>1</v>
      </c>
      <c r="I2068">
        <v>0</v>
      </c>
      <c r="J2068" t="s">
        <v>49977</v>
      </c>
      <c r="K2068" s="146" t="s">
        <v>6547</v>
      </c>
      <c r="L2068" t="s">
        <v>49975</v>
      </c>
      <c r="M2068" t="s">
        <v>47430</v>
      </c>
    </row>
    <row r="2069" spans="1:13" x14ac:dyDescent="0.2">
      <c r="A2069">
        <v>2236</v>
      </c>
      <c r="B2069" t="s">
        <v>49973</v>
      </c>
      <c r="C2069" t="s">
        <v>47037</v>
      </c>
      <c r="D2069" t="s">
        <v>47467</v>
      </c>
      <c r="E2069">
        <v>421</v>
      </c>
      <c r="F2069">
        <v>6</v>
      </c>
      <c r="G2069">
        <v>6</v>
      </c>
      <c r="H2069">
        <v>1</v>
      </c>
      <c r="I2069">
        <v>0</v>
      </c>
      <c r="J2069" t="s">
        <v>49978</v>
      </c>
      <c r="K2069" s="146" t="s">
        <v>6547</v>
      </c>
      <c r="L2069" t="s">
        <v>49975</v>
      </c>
      <c r="M2069" t="e">
        <f>------------MNIYFSGIGGVGLGPLAEIARDAGHIVHGSDAQESLTTRELQERGIPVSTDQTGDYLMYCHRQQSIDWFVYTAGLPNDHPELLKARELGLHLAKRDELINYIIGEKRLNLIAIAGTHGKTTTTAMMVWVFRQLDIPVSFSIGATTSFAPAGHFDPNSRYFVYECDEFDYNFLHFEPDISIITSLDYDHPDTYPTEGDYRAAFERFLTQSKQTVMWLRD---------TFSGLQTPKNAWLLKDSEVMPLRLAGAHNRANATLIAKACEYLKLGQQHAVL-AALSSFPGTSRRFEKLADNLYSDYGHHPVEIAATLQMARELSDRVVLVYQPHQNVRQHEIRDQYD-GCMELAEEIYWLPTYLTREDPRLPILTPQELVGNLTNRNAVHYAELNDELWQHIEAARRDGKLVLCMGAGTIDGWLREQLAKTSATEKFNNANDAPTA</f>
        <v>#NAME?</v>
      </c>
    </row>
    <row r="2070" spans="1:13" x14ac:dyDescent="0.2">
      <c r="A2070">
        <v>2237</v>
      </c>
      <c r="B2070" t="s">
        <v>49973</v>
      </c>
      <c r="C2070" t="s">
        <v>47037</v>
      </c>
      <c r="D2070" t="s">
        <v>47466</v>
      </c>
      <c r="E2070">
        <v>509</v>
      </c>
      <c r="F2070">
        <v>6</v>
      </c>
      <c r="G2070">
        <v>6</v>
      </c>
      <c r="H2070">
        <v>1</v>
      </c>
      <c r="I2070">
        <v>0</v>
      </c>
      <c r="J2070" t="s">
        <v>49979</v>
      </c>
      <c r="K2070" s="146" t="s">
        <v>6547</v>
      </c>
      <c r="L2070" t="s">
        <v>49975</v>
      </c>
      <c r="M2070" t="s">
        <v>47427</v>
      </c>
    </row>
    <row r="2071" spans="1:13" x14ac:dyDescent="0.2">
      <c r="A2071">
        <v>2238</v>
      </c>
      <c r="B2071" t="s">
        <v>49973</v>
      </c>
      <c r="C2071" t="s">
        <v>47037</v>
      </c>
      <c r="D2071" t="s">
        <v>47833</v>
      </c>
      <c r="E2071">
        <v>34</v>
      </c>
      <c r="F2071">
        <v>6</v>
      </c>
      <c r="G2071">
        <v>6</v>
      </c>
      <c r="H2071">
        <v>1</v>
      </c>
      <c r="I2071">
        <v>0</v>
      </c>
      <c r="J2071" t="s">
        <v>49980</v>
      </c>
      <c r="K2071" s="146" t="s">
        <v>6547</v>
      </c>
      <c r="L2071" t="s">
        <v>49975</v>
      </c>
      <c r="M2071" t="s">
        <v>47429</v>
      </c>
    </row>
    <row r="2072" spans="1:13" x14ac:dyDescent="0.2">
      <c r="A2072">
        <v>2239</v>
      </c>
      <c r="B2072" t="s">
        <v>49973</v>
      </c>
      <c r="C2072" t="s">
        <v>47037</v>
      </c>
      <c r="D2072" t="s">
        <v>47039</v>
      </c>
      <c r="E2072">
        <v>611</v>
      </c>
      <c r="F2072">
        <v>6</v>
      </c>
      <c r="G2072">
        <v>6</v>
      </c>
      <c r="H2072">
        <v>1</v>
      </c>
      <c r="I2072">
        <v>0</v>
      </c>
      <c r="J2072" t="s">
        <v>49979</v>
      </c>
      <c r="K2072" s="146" t="s">
        <v>6547</v>
      </c>
      <c r="L2072" t="s">
        <v>49975</v>
      </c>
      <c r="M2072" t="s">
        <v>47428</v>
      </c>
    </row>
    <row r="2073" spans="1:13" x14ac:dyDescent="0.2">
      <c r="A2073">
        <v>2240</v>
      </c>
      <c r="B2073" t="s">
        <v>49981</v>
      </c>
      <c r="C2073" t="s">
        <v>47037</v>
      </c>
      <c r="D2073" t="s">
        <v>47468</v>
      </c>
      <c r="E2073">
        <v>197</v>
      </c>
      <c r="F2073">
        <v>6</v>
      </c>
      <c r="G2073">
        <v>6</v>
      </c>
      <c r="H2073">
        <v>1</v>
      </c>
      <c r="I2073">
        <v>0</v>
      </c>
      <c r="J2073" t="s">
        <v>49982</v>
      </c>
      <c r="K2073" s="146" t="s">
        <v>47040</v>
      </c>
      <c r="L2073" t="s">
        <v>49983</v>
      </c>
      <c r="M2073" t="e">
        <f>-------------------MSVEVDMKALFEAGVHFGHKTSRWHPKMAPYIHSKRQDSHIIDLAKTVEALDKALPFITKTVASGKKVLFVGTKKQAKDIVKAAAESAGQPFVVNRWIGGMLTNVTTTNAQIKKLRDLERRMDNGDLEKRYNKLEVQRYQEEIDSLNFKYGGIKELNGKPGALIVLDMLVDKNAIAEAENLGIPVVAIADTNADPSKVEYPIPGNDDAIKGLQLLLDYFVAAVNEGKT---------KKEEK</f>
        <v>#NAME?</v>
      </c>
    </row>
    <row r="2074" spans="1:13" x14ac:dyDescent="0.2">
      <c r="A2074">
        <v>2241</v>
      </c>
      <c r="B2074" t="s">
        <v>49981</v>
      </c>
      <c r="C2074" t="s">
        <v>47037</v>
      </c>
      <c r="D2074" t="s">
        <v>47720</v>
      </c>
      <c r="E2074">
        <v>358</v>
      </c>
      <c r="F2074">
        <v>6</v>
      </c>
      <c r="G2074">
        <v>6</v>
      </c>
      <c r="H2074">
        <v>1</v>
      </c>
      <c r="I2074">
        <v>0</v>
      </c>
      <c r="J2074" t="s">
        <v>49984</v>
      </c>
      <c r="K2074" s="146" t="s">
        <v>47040</v>
      </c>
      <c r="L2074" t="s">
        <v>49983</v>
      </c>
      <c r="M2074" t="e">
        <f>-------------------MAVKVDIKALLEAGVHFGHKTSRWHPKMAPYIHSKRQDSHIIDLVKTVEALDKALPFLTKVSTS-KPVLFVGTKKQIKQVTKEAAESVNQPYVTERWIGGMLTNVSTITRQLKKLKNLERRMASGDLEKRYNKLEVQRYQEEIDLLNQKYGGIKNMNGRPGAVVVTDVIADANAVREAKTLGIPVVAIVDTNANPDGIDYVIPANDDAVKGVKLLLDYFAAAINEGAGTAQKIE---KKEVK</f>
        <v>#NAME?</v>
      </c>
    </row>
    <row r="2075" spans="1:13" x14ac:dyDescent="0.2">
      <c r="A2075">
        <v>2242</v>
      </c>
      <c r="B2075" t="s">
        <v>49981</v>
      </c>
      <c r="C2075" t="s">
        <v>47037</v>
      </c>
      <c r="D2075" t="s">
        <v>47465</v>
      </c>
      <c r="E2075">
        <v>353</v>
      </c>
      <c r="F2075">
        <v>6</v>
      </c>
      <c r="G2075">
        <v>6</v>
      </c>
      <c r="H2075">
        <v>1</v>
      </c>
      <c r="I2075">
        <v>0</v>
      </c>
      <c r="J2075" t="s">
        <v>49985</v>
      </c>
      <c r="K2075" s="146" t="s">
        <v>47040</v>
      </c>
      <c r="L2075" t="s">
        <v>49983</v>
      </c>
      <c r="M2075" t="s">
        <v>49986</v>
      </c>
    </row>
    <row r="2076" spans="1:13" x14ac:dyDescent="0.2">
      <c r="A2076">
        <v>2243</v>
      </c>
      <c r="B2076" t="s">
        <v>49981</v>
      </c>
      <c r="C2076" t="s">
        <v>47037</v>
      </c>
      <c r="D2076" t="s">
        <v>47466</v>
      </c>
      <c r="E2076">
        <v>565</v>
      </c>
      <c r="F2076">
        <v>6</v>
      </c>
      <c r="G2076">
        <v>6</v>
      </c>
      <c r="H2076">
        <v>1</v>
      </c>
      <c r="I2076">
        <v>0</v>
      </c>
      <c r="J2076" t="s">
        <v>49985</v>
      </c>
      <c r="K2076" s="146" t="s">
        <v>47040</v>
      </c>
      <c r="L2076" t="s">
        <v>49983</v>
      </c>
      <c r="M2076" t="e">
        <f>-------------------MSVKVDIKALLESGVHFGHKTSRWHPKMAPYIHSKRQDSHIIDLTKTVEALDKALPELTKIAASGRKVLFVGTKKQAKDVVREAAEKINQPYVVERWIGGMLTNGSTIAQQIKKLKNLEKRMASGDLEKRYNKLEVQRFQEEIDSLNMKYGGIKDLMGKPGAVVVVDALTDANAVREAQTLGVPVFAIVDTNVNPTGIDYVIPGNDDAVKGIQLLLDYFTAAVAEGAGSVKVEEKPAKKEEK</f>
        <v>#NAME?</v>
      </c>
    </row>
    <row r="2077" spans="1:13" x14ac:dyDescent="0.2">
      <c r="A2077">
        <v>2244</v>
      </c>
      <c r="B2077" t="s">
        <v>49981</v>
      </c>
      <c r="C2077" t="s">
        <v>47037</v>
      </c>
      <c r="D2077" t="s">
        <v>47833</v>
      </c>
      <c r="E2077">
        <v>633</v>
      </c>
      <c r="F2077">
        <v>6</v>
      </c>
      <c r="G2077">
        <v>6</v>
      </c>
      <c r="H2077">
        <v>1</v>
      </c>
      <c r="I2077">
        <v>0</v>
      </c>
      <c r="J2077" t="s">
        <v>49987</v>
      </c>
      <c r="K2077" s="146" t="s">
        <v>47040</v>
      </c>
      <c r="L2077" t="s">
        <v>49983</v>
      </c>
      <c r="M2077" t="e">
        <f>-----------------------------------------------------------------------KALPELTKIAASGKKVLFVGTKKQAKDVVRQAAESINQPYVVERWIGGMLTNGATIAQQIKKLKNLEKRMASGDLEKRYNKLEVQRFQEEIDNLNFKYGGIKNLMGKPGAVVVVDALTDANAVREAEALGAPVFAVVDTNVNPTGINYVIPGNDDAIKSIQLLLSYFSKAVAEGAGAVKKEDKSVKKGDK</f>
        <v>#NAME?</v>
      </c>
    </row>
    <row r="2078" spans="1:13" x14ac:dyDescent="0.2">
      <c r="A2078">
        <v>2245</v>
      </c>
      <c r="B2078" t="s">
        <v>49981</v>
      </c>
      <c r="C2078" t="s">
        <v>47037</v>
      </c>
      <c r="D2078" t="s">
        <v>47039</v>
      </c>
      <c r="E2078">
        <v>163</v>
      </c>
      <c r="F2078">
        <v>6</v>
      </c>
      <c r="G2078">
        <v>6</v>
      </c>
      <c r="H2078">
        <v>1</v>
      </c>
      <c r="I2078">
        <v>0</v>
      </c>
      <c r="J2078" t="s">
        <v>49988</v>
      </c>
      <c r="L2078" t="s">
        <v>49983</v>
      </c>
      <c r="M2078" t="e">
        <f>-------------------MSVKVDIKALLESGVHFGHKTSRWHPKMAPYIHSKRQDSHIIDLVKTVEALDKALPELTKIAASGRKVLFVGTKKQAKDVVRQAAEKINQPYVVERWIGGMLTNGSTITQQIKKLKNLEKRMASGDLEKRYNKLEVQRFQEEIDSLNIKYGGIKDLMGKPGAVVVVDALTDANAVREAQTLGVPVFAIVDTNVNPTGIDYVIPGNDDAIKGIQLLLDYFTEAVAEGAGSVKTEEKPVKKEEK</f>
        <v>#NAME?</v>
      </c>
    </row>
    <row r="2079" spans="1:13" x14ac:dyDescent="0.2">
      <c r="A2079">
        <v>2246</v>
      </c>
      <c r="B2079" t="s">
        <v>49989</v>
      </c>
      <c r="C2079" t="s">
        <v>47037</v>
      </c>
      <c r="D2079" t="s">
        <v>47468</v>
      </c>
      <c r="E2079">
        <v>687</v>
      </c>
      <c r="F2079">
        <v>6</v>
      </c>
      <c r="G2079">
        <v>6</v>
      </c>
      <c r="H2079">
        <v>1</v>
      </c>
      <c r="I2079">
        <v>0</v>
      </c>
      <c r="J2079" t="s">
        <v>49990</v>
      </c>
      <c r="K2079" s="146" t="s">
        <v>47050</v>
      </c>
      <c r="L2079" t="s">
        <v>49123</v>
      </c>
      <c r="M2079" t="s">
        <v>49991</v>
      </c>
    </row>
    <row r="2080" spans="1:13" x14ac:dyDescent="0.2">
      <c r="A2080">
        <v>2247</v>
      </c>
      <c r="B2080" t="s">
        <v>49989</v>
      </c>
      <c r="C2080" t="s">
        <v>47037</v>
      </c>
      <c r="D2080" t="s">
        <v>47720</v>
      </c>
      <c r="E2080">
        <v>90</v>
      </c>
      <c r="F2080">
        <v>6</v>
      </c>
      <c r="G2080">
        <v>6</v>
      </c>
      <c r="H2080">
        <v>1</v>
      </c>
      <c r="I2080">
        <v>0</v>
      </c>
      <c r="J2080" t="s">
        <v>49990</v>
      </c>
      <c r="K2080" s="146" t="s">
        <v>47050</v>
      </c>
      <c r="L2080" t="s">
        <v>49123</v>
      </c>
      <c r="M2080" t="e">
        <f>----MPTTPKFDKFKKYFH------------------------------RKKPSIQEIVREPTAGGIVFRHNK-EGKVEILLIQDAKDRWTIPKGHIEEGETAQATAKREIGEEAGLNNVEVLNWLGKIHFRYRRVDKLVLMTTQIYLVRAKGDTNAIQKEEWMNGIKWFSFHDALDVIEYEDIGKLMLLAMKQIRQGNL</f>
        <v>#NAME?</v>
      </c>
    </row>
    <row r="2081" spans="1:13" x14ac:dyDescent="0.2">
      <c r="A2081">
        <v>2248</v>
      </c>
      <c r="B2081" t="s">
        <v>49989</v>
      </c>
      <c r="C2081" t="s">
        <v>47037</v>
      </c>
      <c r="D2081" t="s">
        <v>47465</v>
      </c>
      <c r="E2081">
        <v>326</v>
      </c>
      <c r="F2081">
        <v>6</v>
      </c>
      <c r="G2081">
        <v>6</v>
      </c>
      <c r="H2081">
        <v>1</v>
      </c>
      <c r="I2081">
        <v>0</v>
      </c>
      <c r="J2081" t="s">
        <v>49990</v>
      </c>
      <c r="K2081" s="146" t="s">
        <v>47050</v>
      </c>
      <c r="L2081" t="s">
        <v>49123</v>
      </c>
      <c r="M2081" t="s">
        <v>49992</v>
      </c>
    </row>
    <row r="2082" spans="1:13" x14ac:dyDescent="0.2">
      <c r="A2082">
        <v>2249</v>
      </c>
      <c r="B2082" t="s">
        <v>49989</v>
      </c>
      <c r="C2082" t="s">
        <v>47037</v>
      </c>
      <c r="D2082" t="s">
        <v>47466</v>
      </c>
      <c r="E2082">
        <v>101</v>
      </c>
      <c r="F2082">
        <v>6</v>
      </c>
      <c r="G2082">
        <v>6</v>
      </c>
      <c r="H2082">
        <v>1</v>
      </c>
      <c r="I2082">
        <v>0</v>
      </c>
      <c r="J2082" t="s">
        <v>49993</v>
      </c>
      <c r="K2082" s="146" t="s">
        <v>47048</v>
      </c>
      <c r="L2082" t="s">
        <v>49123</v>
      </c>
      <c r="M2082" t="e">
        <f>-----MRTSNFDKIKKYFSG-----------------------------SKKPLIQEIVREPTAGGVIFRRNK-KGEAEFLLYQDARDRWTIPKGHIEPGETAQVTARREIGEETGLKKIELHGWLGKVNFRYRRIDKLVLMTTQVYLVKALDPNEKLQKEEWMNGLKWFSFHEALDEVEYEDIGKLILLAMKRIRQENL</f>
        <v>#NAME?</v>
      </c>
    </row>
    <row r="2083" spans="1:13" x14ac:dyDescent="0.2">
      <c r="A2083">
        <v>2250</v>
      </c>
      <c r="B2083" t="s">
        <v>49989</v>
      </c>
      <c r="C2083" t="s">
        <v>47037</v>
      </c>
      <c r="D2083" t="s">
        <v>47833</v>
      </c>
      <c r="E2083">
        <v>393</v>
      </c>
      <c r="F2083">
        <v>6</v>
      </c>
      <c r="G2083">
        <v>6</v>
      </c>
      <c r="H2083">
        <v>1</v>
      </c>
      <c r="I2083">
        <v>0</v>
      </c>
      <c r="J2083" t="s">
        <v>49993</v>
      </c>
      <c r="K2083" s="146" t="s">
        <v>47048</v>
      </c>
      <c r="L2083" t="s">
        <v>49123</v>
      </c>
      <c r="M2083" t="e">
        <f>-----MRTSNFDHIKKYFGG-----------------------------RKKPTIQEIVREPTAGGVIFRRNK-KGEVNFLLYQDARDRWTIPKGHIEPGETAQVTARREIGEETGLKNIELHGWLGKVNFRYRRIDKLVLMTTQVYLVKALNPYEKLQKEEWMNGLKWFSFHEALDEVEYEDIGKLILLAMKRIRQENL</f>
        <v>#NAME?</v>
      </c>
    </row>
    <row r="2084" spans="1:13" x14ac:dyDescent="0.2">
      <c r="A2084">
        <v>2251</v>
      </c>
      <c r="B2084" t="s">
        <v>49989</v>
      </c>
      <c r="C2084" t="s">
        <v>47037</v>
      </c>
      <c r="D2084" t="s">
        <v>47039</v>
      </c>
      <c r="E2084">
        <v>485</v>
      </c>
      <c r="F2084">
        <v>6</v>
      </c>
      <c r="G2084">
        <v>6</v>
      </c>
      <c r="H2084">
        <v>1</v>
      </c>
      <c r="I2084">
        <v>0</v>
      </c>
      <c r="J2084" t="s">
        <v>49993</v>
      </c>
      <c r="K2084" s="146" t="s">
        <v>47048</v>
      </c>
      <c r="L2084" t="s">
        <v>49123</v>
      </c>
      <c r="M2084" t="e">
        <f>-----MRTSNFDKIKKYFGG-----------------------------SKKPLIQEIVREPTAGGVIFRRNK-KGEAEFLLYQDARDRWTIPKGHIEPGETAQVTARREIGEETGLKKIELHGWLGKVNFRYRRIDKLVLMTTQVYLVKALDPNERLQKEEWMNGLKWFSFHEALDEVEYEDIGKLILLAMKRIRQENL</f>
        <v>#NAME?</v>
      </c>
    </row>
    <row r="2085" spans="1:13" x14ac:dyDescent="0.2">
      <c r="A2085">
        <v>2252</v>
      </c>
      <c r="B2085" t="s">
        <v>49994</v>
      </c>
      <c r="C2085" t="s">
        <v>47037</v>
      </c>
      <c r="D2085" t="s">
        <v>47468</v>
      </c>
      <c r="E2085">
        <v>686</v>
      </c>
      <c r="F2085">
        <v>6</v>
      </c>
      <c r="G2085">
        <v>6</v>
      </c>
      <c r="H2085">
        <v>1</v>
      </c>
      <c r="I2085">
        <v>0</v>
      </c>
      <c r="J2085" t="s">
        <v>49995</v>
      </c>
      <c r="K2085" s="146" t="s">
        <v>47084</v>
      </c>
      <c r="L2085" t="s">
        <v>49996</v>
      </c>
      <c r="M2085" t="s">
        <v>49997</v>
      </c>
    </row>
    <row r="2086" spans="1:13" x14ac:dyDescent="0.2">
      <c r="A2086">
        <v>2253</v>
      </c>
      <c r="B2086" t="s">
        <v>49994</v>
      </c>
      <c r="C2086" t="s">
        <v>47037</v>
      </c>
      <c r="D2086" t="s">
        <v>47720</v>
      </c>
      <c r="E2086">
        <v>91</v>
      </c>
      <c r="F2086">
        <v>6</v>
      </c>
      <c r="G2086">
        <v>6</v>
      </c>
      <c r="H2086">
        <v>1</v>
      </c>
      <c r="I2086">
        <v>0</v>
      </c>
      <c r="J2086" t="s">
        <v>49995</v>
      </c>
      <c r="K2086" s="146" t="s">
        <v>47084</v>
      </c>
      <c r="L2086" t="s">
        <v>49996</v>
      </c>
      <c r="M2086" t="s">
        <v>49998</v>
      </c>
    </row>
    <row r="2087" spans="1:13" x14ac:dyDescent="0.2">
      <c r="A2087">
        <v>2254</v>
      </c>
      <c r="B2087" t="s">
        <v>49994</v>
      </c>
      <c r="C2087" t="s">
        <v>47037</v>
      </c>
      <c r="D2087" t="s">
        <v>47465</v>
      </c>
      <c r="E2087">
        <v>325</v>
      </c>
      <c r="F2087">
        <v>6</v>
      </c>
      <c r="G2087">
        <v>6</v>
      </c>
      <c r="H2087">
        <v>1</v>
      </c>
      <c r="I2087">
        <v>0</v>
      </c>
      <c r="J2087" t="s">
        <v>49999</v>
      </c>
      <c r="K2087" s="146" t="s">
        <v>47084</v>
      </c>
      <c r="L2087" t="s">
        <v>49996</v>
      </c>
      <c r="M2087" t="s">
        <v>50000</v>
      </c>
    </row>
    <row r="2088" spans="1:13" x14ac:dyDescent="0.2">
      <c r="A2088">
        <v>2255</v>
      </c>
      <c r="B2088" t="s">
        <v>49994</v>
      </c>
      <c r="C2088" t="s">
        <v>47037</v>
      </c>
      <c r="D2088" t="s">
        <v>47466</v>
      </c>
      <c r="E2088">
        <v>100</v>
      </c>
      <c r="F2088">
        <v>6</v>
      </c>
      <c r="G2088">
        <v>6</v>
      </c>
      <c r="H2088">
        <v>1</v>
      </c>
      <c r="I2088">
        <v>0</v>
      </c>
      <c r="J2088" t="s">
        <v>50001</v>
      </c>
      <c r="K2088" s="146" t="s">
        <v>47084</v>
      </c>
      <c r="L2088" t="s">
        <v>49996</v>
      </c>
      <c r="M2088" t="s">
        <v>50002</v>
      </c>
    </row>
    <row r="2089" spans="1:13" x14ac:dyDescent="0.2">
      <c r="A2089">
        <v>2256</v>
      </c>
      <c r="B2089" t="s">
        <v>49994</v>
      </c>
      <c r="C2089" t="s">
        <v>47037</v>
      </c>
      <c r="D2089" t="s">
        <v>47833</v>
      </c>
      <c r="E2089">
        <v>392</v>
      </c>
      <c r="F2089">
        <v>6</v>
      </c>
      <c r="G2089">
        <v>6</v>
      </c>
      <c r="H2089">
        <v>1</v>
      </c>
      <c r="I2089">
        <v>0</v>
      </c>
      <c r="J2089" t="s">
        <v>49995</v>
      </c>
      <c r="K2089" s="146" t="s">
        <v>47084</v>
      </c>
      <c r="L2089" t="s">
        <v>49996</v>
      </c>
      <c r="M2089" t="s">
        <v>50003</v>
      </c>
    </row>
    <row r="2090" spans="1:13" x14ac:dyDescent="0.2">
      <c r="A2090">
        <v>2257</v>
      </c>
      <c r="B2090" t="s">
        <v>49994</v>
      </c>
      <c r="C2090" t="s">
        <v>47037</v>
      </c>
      <c r="D2090" t="s">
        <v>47039</v>
      </c>
      <c r="E2090">
        <v>486</v>
      </c>
      <c r="F2090">
        <v>6</v>
      </c>
      <c r="G2090">
        <v>6</v>
      </c>
      <c r="H2090">
        <v>1</v>
      </c>
      <c r="I2090">
        <v>0</v>
      </c>
      <c r="J2090" t="s">
        <v>50001</v>
      </c>
      <c r="K2090" s="146" t="s">
        <v>47084</v>
      </c>
      <c r="L2090" t="s">
        <v>49996</v>
      </c>
      <c r="M2090" t="s">
        <v>50004</v>
      </c>
    </row>
    <row r="2091" spans="1:13" x14ac:dyDescent="0.2">
      <c r="A2091">
        <v>2258</v>
      </c>
      <c r="B2091" t="s">
        <v>50005</v>
      </c>
      <c r="C2091" t="s">
        <v>47037</v>
      </c>
      <c r="D2091" t="s">
        <v>47468</v>
      </c>
      <c r="E2091">
        <v>676</v>
      </c>
      <c r="F2091">
        <v>6</v>
      </c>
      <c r="G2091">
        <v>6</v>
      </c>
      <c r="H2091">
        <v>1</v>
      </c>
      <c r="I2091">
        <v>0</v>
      </c>
      <c r="J2091" t="s">
        <v>50006</v>
      </c>
      <c r="K2091" s="146" t="s">
        <v>47038</v>
      </c>
      <c r="L2091" t="s">
        <v>50007</v>
      </c>
      <c r="M2091" t="s">
        <v>50008</v>
      </c>
    </row>
    <row r="2092" spans="1:13" x14ac:dyDescent="0.2">
      <c r="A2092">
        <v>2259</v>
      </c>
      <c r="B2092" t="s">
        <v>50005</v>
      </c>
      <c r="C2092" t="s">
        <v>47037</v>
      </c>
      <c r="D2092" t="s">
        <v>47467</v>
      </c>
      <c r="E2092">
        <v>538</v>
      </c>
      <c r="F2092">
        <v>6</v>
      </c>
      <c r="G2092">
        <v>6</v>
      </c>
      <c r="H2092">
        <v>1</v>
      </c>
      <c r="I2092">
        <v>0</v>
      </c>
      <c r="J2092" t="s">
        <v>50006</v>
      </c>
      <c r="K2092" s="146" t="s">
        <v>47038</v>
      </c>
      <c r="L2092" t="s">
        <v>50007</v>
      </c>
      <c r="M2092" t="s">
        <v>50009</v>
      </c>
    </row>
    <row r="2093" spans="1:13" x14ac:dyDescent="0.2">
      <c r="A2093">
        <v>2260</v>
      </c>
      <c r="B2093" t="s">
        <v>50005</v>
      </c>
      <c r="C2093" t="s">
        <v>47037</v>
      </c>
      <c r="D2093" t="s">
        <v>47721</v>
      </c>
      <c r="E2093">
        <v>404</v>
      </c>
      <c r="F2093">
        <v>6</v>
      </c>
      <c r="G2093">
        <v>6</v>
      </c>
      <c r="H2093">
        <v>1</v>
      </c>
      <c r="I2093">
        <v>0</v>
      </c>
      <c r="J2093" t="s">
        <v>50010</v>
      </c>
      <c r="K2093" s="146" t="s">
        <v>47038</v>
      </c>
      <c r="L2093" t="s">
        <v>50007</v>
      </c>
      <c r="M2093" t="s">
        <v>50011</v>
      </c>
    </row>
    <row r="2094" spans="1:13" x14ac:dyDescent="0.2">
      <c r="A2094">
        <v>2261</v>
      </c>
      <c r="B2094" t="s">
        <v>50005</v>
      </c>
      <c r="C2094" t="s">
        <v>47037</v>
      </c>
      <c r="D2094" t="s">
        <v>47465</v>
      </c>
      <c r="E2094">
        <v>568</v>
      </c>
      <c r="F2094">
        <v>6</v>
      </c>
      <c r="G2094">
        <v>6</v>
      </c>
      <c r="H2094">
        <v>1</v>
      </c>
      <c r="I2094">
        <v>0</v>
      </c>
      <c r="J2094" t="s">
        <v>50010</v>
      </c>
      <c r="K2094" s="146" t="s">
        <v>47038</v>
      </c>
      <c r="L2094" t="s">
        <v>50007</v>
      </c>
      <c r="M2094" t="s">
        <v>50012</v>
      </c>
    </row>
    <row r="2095" spans="1:13" x14ac:dyDescent="0.2">
      <c r="A2095">
        <v>2262</v>
      </c>
      <c r="B2095" t="s">
        <v>50005</v>
      </c>
      <c r="C2095" t="s">
        <v>47037</v>
      </c>
      <c r="D2095" t="s">
        <v>47466</v>
      </c>
      <c r="E2095">
        <v>5</v>
      </c>
      <c r="F2095">
        <v>6</v>
      </c>
      <c r="G2095">
        <v>6</v>
      </c>
      <c r="H2095">
        <v>1</v>
      </c>
      <c r="I2095">
        <v>0</v>
      </c>
      <c r="J2095" t="s">
        <v>50006</v>
      </c>
      <c r="K2095" s="146" t="s">
        <v>47038</v>
      </c>
      <c r="L2095" t="s">
        <v>50007</v>
      </c>
      <c r="M2095" t="s">
        <v>50013</v>
      </c>
    </row>
    <row r="2096" spans="1:13" x14ac:dyDescent="0.2">
      <c r="A2096">
        <v>2263</v>
      </c>
      <c r="B2096" t="s">
        <v>50005</v>
      </c>
      <c r="C2096" t="s">
        <v>47037</v>
      </c>
      <c r="D2096" t="s">
        <v>47039</v>
      </c>
      <c r="E2096">
        <v>408</v>
      </c>
      <c r="F2096">
        <v>6</v>
      </c>
      <c r="G2096">
        <v>6</v>
      </c>
      <c r="H2096">
        <v>1</v>
      </c>
      <c r="I2096">
        <v>0</v>
      </c>
      <c r="J2096" t="s">
        <v>50006</v>
      </c>
      <c r="K2096" s="146" t="s">
        <v>47038</v>
      </c>
      <c r="L2096" t="s">
        <v>50007</v>
      </c>
      <c r="M2096" t="s">
        <v>50014</v>
      </c>
    </row>
    <row r="2097" spans="1:13" x14ac:dyDescent="0.2">
      <c r="A2097">
        <v>2264</v>
      </c>
      <c r="B2097" t="s">
        <v>50015</v>
      </c>
      <c r="C2097" t="s">
        <v>47037</v>
      </c>
      <c r="D2097" t="s">
        <v>47468</v>
      </c>
      <c r="E2097">
        <v>55</v>
      </c>
      <c r="F2097">
        <v>6</v>
      </c>
      <c r="G2097">
        <v>6</v>
      </c>
      <c r="H2097">
        <v>1</v>
      </c>
      <c r="I2097">
        <v>0</v>
      </c>
      <c r="J2097" t="s">
        <v>50016</v>
      </c>
      <c r="K2097" s="146" t="s">
        <v>47040</v>
      </c>
      <c r="L2097" s="71" t="s">
        <v>50017</v>
      </c>
      <c r="M2097" t="s">
        <v>47438</v>
      </c>
    </row>
    <row r="2098" spans="1:13" x14ac:dyDescent="0.2">
      <c r="A2098">
        <v>2265</v>
      </c>
      <c r="B2098" t="s">
        <v>50015</v>
      </c>
      <c r="C2098" t="s">
        <v>47037</v>
      </c>
      <c r="D2098" t="s">
        <v>47720</v>
      </c>
      <c r="E2098">
        <v>630</v>
      </c>
      <c r="F2098">
        <v>6</v>
      </c>
      <c r="G2098">
        <v>6</v>
      </c>
      <c r="H2098">
        <v>1</v>
      </c>
      <c r="I2098">
        <v>0</v>
      </c>
      <c r="J2098" t="s">
        <v>50018</v>
      </c>
      <c r="K2098" s="146" t="s">
        <v>47040</v>
      </c>
      <c r="L2098" s="71" t="s">
        <v>50017</v>
      </c>
      <c r="M2098" t="e">
        <f>---MKQRLDRYIVENRLTNSRSQAENYIRLGRVTVNGEVIKKCGFIVSTVDKVVLNIPEQYVSRAGLKLASVSNNFHLNFTDKVVLDIGSSTGGFTDYALRHGARMVYAVDVGTDQLHPSLRGNDQIKLYEKTDIRDFIPPETIDIILADVSFISLREILPHITKTAMNKKTLLVAMVKPQFEAGRNQTNR-GVVKNNAVRRRILSDFELWARQYFSIIDKRDSGVSGAKGNVERFYVLKLIKTCSKH</f>
        <v>#NAME?</v>
      </c>
    </row>
    <row r="2099" spans="1:13" x14ac:dyDescent="0.2">
      <c r="A2099">
        <v>2266</v>
      </c>
      <c r="B2099" t="s">
        <v>50015</v>
      </c>
      <c r="C2099" t="s">
        <v>47037</v>
      </c>
      <c r="D2099" t="s">
        <v>47466</v>
      </c>
      <c r="E2099">
        <v>381</v>
      </c>
      <c r="F2099">
        <v>6</v>
      </c>
      <c r="G2099">
        <v>6</v>
      </c>
      <c r="H2099">
        <v>1</v>
      </c>
      <c r="I2099">
        <v>0</v>
      </c>
      <c r="J2099" t="s">
        <v>50016</v>
      </c>
      <c r="K2099" s="146" t="s">
        <v>47040</v>
      </c>
      <c r="L2099" s="71" t="s">
        <v>50017</v>
      </c>
      <c r="M2099" t="s">
        <v>47436</v>
      </c>
    </row>
    <row r="2100" spans="1:13" x14ac:dyDescent="0.2">
      <c r="A2100">
        <v>2267</v>
      </c>
      <c r="B2100" t="s">
        <v>50015</v>
      </c>
      <c r="C2100" t="s">
        <v>47037</v>
      </c>
      <c r="D2100" t="s">
        <v>47833</v>
      </c>
      <c r="E2100">
        <v>487</v>
      </c>
      <c r="F2100">
        <v>6</v>
      </c>
      <c r="G2100">
        <v>6</v>
      </c>
      <c r="H2100">
        <v>1</v>
      </c>
      <c r="I2100">
        <v>0</v>
      </c>
      <c r="J2100" t="s">
        <v>50016</v>
      </c>
      <c r="K2100" s="146" t="s">
        <v>47040</v>
      </c>
      <c r="L2100" s="71" t="s">
        <v>50017</v>
      </c>
      <c r="M2100" t="s">
        <v>47440</v>
      </c>
    </row>
    <row r="2101" spans="1:13" x14ac:dyDescent="0.2">
      <c r="A2101">
        <v>2268</v>
      </c>
      <c r="B2101" t="s">
        <v>50015</v>
      </c>
      <c r="C2101" t="s">
        <v>47037</v>
      </c>
      <c r="D2101" t="s">
        <v>47469</v>
      </c>
      <c r="E2101">
        <v>291</v>
      </c>
      <c r="F2101">
        <v>6</v>
      </c>
      <c r="G2101">
        <v>6</v>
      </c>
      <c r="H2101">
        <v>1</v>
      </c>
      <c r="I2101">
        <v>0</v>
      </c>
      <c r="J2101" t="s">
        <v>50019</v>
      </c>
      <c r="K2101" s="146" t="s">
        <v>47040</v>
      </c>
      <c r="L2101" s="71" t="s">
        <v>50017</v>
      </c>
      <c r="M2101" t="s">
        <v>47437</v>
      </c>
    </row>
    <row r="2102" spans="1:13" x14ac:dyDescent="0.2">
      <c r="A2102">
        <v>2269</v>
      </c>
      <c r="B2102" t="s">
        <v>50015</v>
      </c>
      <c r="C2102" t="s">
        <v>47037</v>
      </c>
      <c r="D2102" t="s">
        <v>47039</v>
      </c>
      <c r="E2102">
        <v>72</v>
      </c>
      <c r="F2102">
        <v>6</v>
      </c>
      <c r="G2102">
        <v>6</v>
      </c>
      <c r="H2102">
        <v>1</v>
      </c>
      <c r="I2102">
        <v>0</v>
      </c>
      <c r="J2102" t="s">
        <v>50016</v>
      </c>
      <c r="K2102" s="146" t="s">
        <v>47040</v>
      </c>
      <c r="L2102" s="71" t="s">
        <v>50017</v>
      </c>
      <c r="M2102" t="s">
        <v>47439</v>
      </c>
    </row>
    <row r="2103" spans="1:13" x14ac:dyDescent="0.2">
      <c r="A2103">
        <v>2276</v>
      </c>
      <c r="B2103" t="s">
        <v>50020</v>
      </c>
      <c r="C2103" t="s">
        <v>47037</v>
      </c>
      <c r="D2103" t="s">
        <v>47468</v>
      </c>
      <c r="E2103">
        <v>832</v>
      </c>
      <c r="F2103">
        <v>6</v>
      </c>
      <c r="G2103">
        <v>6</v>
      </c>
      <c r="H2103">
        <v>1</v>
      </c>
      <c r="I2103">
        <v>0</v>
      </c>
      <c r="J2103" t="s">
        <v>50021</v>
      </c>
      <c r="K2103" s="146" t="s">
        <v>47048</v>
      </c>
      <c r="L2103" t="s">
        <v>50022</v>
      </c>
      <c r="M2103" t="s">
        <v>50023</v>
      </c>
    </row>
    <row r="2104" spans="1:13" x14ac:dyDescent="0.2">
      <c r="A2104">
        <v>2277</v>
      </c>
      <c r="B2104" t="s">
        <v>50020</v>
      </c>
      <c r="C2104" t="s">
        <v>47037</v>
      </c>
      <c r="D2104" t="s">
        <v>47720</v>
      </c>
      <c r="E2104">
        <v>239</v>
      </c>
      <c r="F2104">
        <v>6</v>
      </c>
      <c r="G2104">
        <v>6</v>
      </c>
      <c r="H2104">
        <v>1</v>
      </c>
      <c r="I2104">
        <v>0</v>
      </c>
      <c r="J2104" t="s">
        <v>50021</v>
      </c>
      <c r="K2104" s="146" t="s">
        <v>47048</v>
      </c>
      <c r="L2104" t="s">
        <v>50022</v>
      </c>
      <c r="M2104" t="s">
        <v>47451</v>
      </c>
    </row>
    <row r="2105" spans="1:13" x14ac:dyDescent="0.2">
      <c r="A2105">
        <v>2278</v>
      </c>
      <c r="B2105" t="s">
        <v>50020</v>
      </c>
      <c r="C2105" t="s">
        <v>47037</v>
      </c>
      <c r="D2105" t="s">
        <v>47467</v>
      </c>
      <c r="E2105">
        <v>422</v>
      </c>
      <c r="F2105">
        <v>6</v>
      </c>
      <c r="G2105">
        <v>6</v>
      </c>
      <c r="H2105">
        <v>1</v>
      </c>
      <c r="I2105">
        <v>0</v>
      </c>
      <c r="J2105" t="s">
        <v>50021</v>
      </c>
      <c r="K2105" s="146" t="s">
        <v>47048</v>
      </c>
      <c r="L2105" t="s">
        <v>50022</v>
      </c>
      <c r="M2105" t="s">
        <v>47448</v>
      </c>
    </row>
    <row r="2106" spans="1:13" x14ac:dyDescent="0.2">
      <c r="A2106">
        <v>2279</v>
      </c>
      <c r="B2106" t="s">
        <v>50020</v>
      </c>
      <c r="C2106" t="s">
        <v>47037</v>
      </c>
      <c r="D2106" t="s">
        <v>47466</v>
      </c>
      <c r="E2106">
        <v>508</v>
      </c>
      <c r="F2106">
        <v>6</v>
      </c>
      <c r="G2106">
        <v>6</v>
      </c>
      <c r="H2106">
        <v>1</v>
      </c>
      <c r="I2106">
        <v>0</v>
      </c>
      <c r="J2106" t="s">
        <v>50024</v>
      </c>
      <c r="K2106" s="146" t="s">
        <v>47048</v>
      </c>
      <c r="L2106" t="s">
        <v>50022</v>
      </c>
      <c r="M2106" t="s">
        <v>47447</v>
      </c>
    </row>
    <row r="2107" spans="1:13" x14ac:dyDescent="0.2">
      <c r="A2107">
        <v>2280</v>
      </c>
      <c r="B2107" t="s">
        <v>50020</v>
      </c>
      <c r="C2107" t="s">
        <v>47037</v>
      </c>
      <c r="D2107" t="s">
        <v>47833</v>
      </c>
      <c r="E2107">
        <v>33</v>
      </c>
      <c r="F2107">
        <v>6</v>
      </c>
      <c r="G2107">
        <v>6</v>
      </c>
      <c r="H2107">
        <v>1</v>
      </c>
      <c r="I2107">
        <v>0</v>
      </c>
      <c r="J2107" t="s">
        <v>50021</v>
      </c>
      <c r="K2107" s="146" t="s">
        <v>47048</v>
      </c>
      <c r="L2107" t="s">
        <v>50022</v>
      </c>
      <c r="M2107" t="s">
        <v>47450</v>
      </c>
    </row>
    <row r="2108" spans="1:13" x14ac:dyDescent="0.2">
      <c r="A2108">
        <v>2281</v>
      </c>
      <c r="B2108" t="s">
        <v>50020</v>
      </c>
      <c r="C2108" t="s">
        <v>47037</v>
      </c>
      <c r="D2108" t="s">
        <v>47039</v>
      </c>
      <c r="E2108">
        <v>612</v>
      </c>
      <c r="F2108">
        <v>6</v>
      </c>
      <c r="G2108">
        <v>6</v>
      </c>
      <c r="H2108">
        <v>1</v>
      </c>
      <c r="I2108">
        <v>0</v>
      </c>
      <c r="J2108" t="s">
        <v>50024</v>
      </c>
      <c r="K2108" s="146" t="s">
        <v>47048</v>
      </c>
      <c r="L2108" t="s">
        <v>50022</v>
      </c>
      <c r="M2108" t="s">
        <v>47449</v>
      </c>
    </row>
    <row r="2109" spans="1:13" x14ac:dyDescent="0.2">
      <c r="A2109">
        <v>2282</v>
      </c>
      <c r="B2109" t="s">
        <v>50025</v>
      </c>
      <c r="C2109" t="s">
        <v>47037</v>
      </c>
      <c r="D2109" t="s">
        <v>47468</v>
      </c>
      <c r="E2109">
        <v>33</v>
      </c>
      <c r="F2109">
        <v>6</v>
      </c>
      <c r="G2109">
        <v>6</v>
      </c>
      <c r="H2109">
        <v>1</v>
      </c>
      <c r="I2109">
        <v>0</v>
      </c>
      <c r="J2109" t="s">
        <v>50026</v>
      </c>
      <c r="K2109" s="146" t="s">
        <v>47084</v>
      </c>
      <c r="L2109" t="s">
        <v>49282</v>
      </c>
      <c r="M2109" t="s">
        <v>50027</v>
      </c>
    </row>
    <row r="2110" spans="1:13" x14ac:dyDescent="0.2">
      <c r="A2110">
        <v>2283</v>
      </c>
      <c r="B2110" t="s">
        <v>50025</v>
      </c>
      <c r="C2110" t="s">
        <v>47037</v>
      </c>
      <c r="D2110" t="s">
        <v>47720</v>
      </c>
      <c r="E2110">
        <v>660</v>
      </c>
      <c r="F2110">
        <v>6</v>
      </c>
      <c r="G2110">
        <v>6</v>
      </c>
      <c r="H2110">
        <v>1</v>
      </c>
      <c r="I2110">
        <v>0</v>
      </c>
      <c r="J2110" t="s">
        <v>49281</v>
      </c>
      <c r="K2110" s="146" t="s">
        <v>47084</v>
      </c>
      <c r="L2110" t="s">
        <v>49282</v>
      </c>
      <c r="M2110" t="s">
        <v>50028</v>
      </c>
    </row>
    <row r="2111" spans="1:13" x14ac:dyDescent="0.2">
      <c r="A2111">
        <v>2284</v>
      </c>
      <c r="B2111" t="s">
        <v>50025</v>
      </c>
      <c r="C2111" t="s">
        <v>47037</v>
      </c>
      <c r="D2111" t="s">
        <v>47467</v>
      </c>
      <c r="E2111">
        <v>463</v>
      </c>
      <c r="F2111">
        <v>6</v>
      </c>
      <c r="G2111">
        <v>6</v>
      </c>
      <c r="H2111">
        <v>1</v>
      </c>
      <c r="I2111">
        <v>0</v>
      </c>
      <c r="J2111" t="s">
        <v>50029</v>
      </c>
      <c r="K2111" s="146" t="s">
        <v>47084</v>
      </c>
      <c r="L2111" t="s">
        <v>49282</v>
      </c>
      <c r="M2111" t="s">
        <v>50030</v>
      </c>
    </row>
    <row r="2112" spans="1:13" x14ac:dyDescent="0.2">
      <c r="A2112">
        <v>2285</v>
      </c>
      <c r="B2112" t="s">
        <v>50025</v>
      </c>
      <c r="C2112" t="s">
        <v>47037</v>
      </c>
      <c r="D2112" t="s">
        <v>47466</v>
      </c>
      <c r="E2112">
        <v>406</v>
      </c>
      <c r="F2112">
        <v>6</v>
      </c>
      <c r="G2112">
        <v>6</v>
      </c>
      <c r="H2112">
        <v>1</v>
      </c>
      <c r="I2112">
        <v>0</v>
      </c>
      <c r="J2112" t="s">
        <v>50029</v>
      </c>
      <c r="K2112" s="146" t="s">
        <v>47084</v>
      </c>
      <c r="L2112" t="s">
        <v>49282</v>
      </c>
      <c r="M2112" t="s">
        <v>50031</v>
      </c>
    </row>
    <row r="2113" spans="1:13" x14ac:dyDescent="0.2">
      <c r="A2113">
        <v>2286</v>
      </c>
      <c r="B2113" t="s">
        <v>50025</v>
      </c>
      <c r="C2113" t="s">
        <v>47037</v>
      </c>
      <c r="D2113" t="s">
        <v>47833</v>
      </c>
      <c r="E2113">
        <v>142</v>
      </c>
      <c r="F2113">
        <v>6</v>
      </c>
      <c r="G2113">
        <v>6</v>
      </c>
      <c r="H2113">
        <v>1</v>
      </c>
      <c r="I2113">
        <v>0</v>
      </c>
      <c r="J2113" t="s">
        <v>50029</v>
      </c>
      <c r="K2113" s="146" t="s">
        <v>47084</v>
      </c>
      <c r="L2113" t="s">
        <v>49282</v>
      </c>
      <c r="M2113" t="s">
        <v>50032</v>
      </c>
    </row>
    <row r="2114" spans="1:13" x14ac:dyDescent="0.2">
      <c r="A2114">
        <v>2287</v>
      </c>
      <c r="B2114" t="s">
        <v>50025</v>
      </c>
      <c r="C2114" t="s">
        <v>47037</v>
      </c>
      <c r="D2114" t="s">
        <v>47039</v>
      </c>
      <c r="E2114">
        <v>97</v>
      </c>
      <c r="F2114">
        <v>6</v>
      </c>
      <c r="G2114">
        <v>6</v>
      </c>
      <c r="H2114">
        <v>1</v>
      </c>
      <c r="I2114">
        <v>0</v>
      </c>
      <c r="M2114" t="s">
        <v>50033</v>
      </c>
    </row>
    <row r="2115" spans="1:13" x14ac:dyDescent="0.2">
      <c r="A2115">
        <v>2288</v>
      </c>
      <c r="B2115" t="s">
        <v>50034</v>
      </c>
      <c r="C2115" t="s">
        <v>47037</v>
      </c>
      <c r="D2115" t="s">
        <v>47468</v>
      </c>
      <c r="E2115">
        <v>843</v>
      </c>
      <c r="F2115">
        <v>6</v>
      </c>
      <c r="G2115">
        <v>6</v>
      </c>
      <c r="H2115">
        <v>1</v>
      </c>
      <c r="I2115">
        <v>0</v>
      </c>
      <c r="J2115" t="s">
        <v>48255</v>
      </c>
      <c r="K2115" s="146" t="s">
        <v>47064</v>
      </c>
      <c r="L2115" t="s">
        <v>48256</v>
      </c>
      <c r="M2115" t="s">
        <v>50035</v>
      </c>
    </row>
    <row r="2116" spans="1:13" x14ac:dyDescent="0.2">
      <c r="A2116">
        <v>2289</v>
      </c>
      <c r="B2116" t="s">
        <v>50034</v>
      </c>
      <c r="C2116" t="s">
        <v>47037</v>
      </c>
      <c r="D2116" t="s">
        <v>47720</v>
      </c>
      <c r="E2116">
        <v>180</v>
      </c>
      <c r="F2116">
        <v>6</v>
      </c>
      <c r="G2116">
        <v>6</v>
      </c>
      <c r="H2116">
        <v>1</v>
      </c>
      <c r="I2116">
        <v>0</v>
      </c>
      <c r="J2116" t="s">
        <v>50036</v>
      </c>
      <c r="K2116" s="146" t="s">
        <v>47064</v>
      </c>
      <c r="L2116" t="s">
        <v>49806</v>
      </c>
      <c r="M2116" t="s">
        <v>47589</v>
      </c>
    </row>
    <row r="2117" spans="1:13" x14ac:dyDescent="0.2">
      <c r="A2117">
        <v>2290</v>
      </c>
      <c r="B2117" t="s">
        <v>50034</v>
      </c>
      <c r="C2117" t="s">
        <v>47037</v>
      </c>
      <c r="D2117" t="s">
        <v>47467</v>
      </c>
      <c r="E2117">
        <v>1008</v>
      </c>
      <c r="F2117">
        <v>6</v>
      </c>
      <c r="G2117">
        <v>6</v>
      </c>
      <c r="H2117">
        <v>1</v>
      </c>
      <c r="I2117">
        <v>0</v>
      </c>
      <c r="J2117" t="s">
        <v>48255</v>
      </c>
      <c r="K2117" s="146" t="s">
        <v>47064</v>
      </c>
      <c r="L2117" t="s">
        <v>48256</v>
      </c>
      <c r="M2117" t="s">
        <v>47590</v>
      </c>
    </row>
    <row r="2118" spans="1:13" x14ac:dyDescent="0.2">
      <c r="A2118">
        <v>2291</v>
      </c>
      <c r="B2118" t="s">
        <v>50034</v>
      </c>
      <c r="C2118" t="s">
        <v>47037</v>
      </c>
      <c r="D2118" t="s">
        <v>47721</v>
      </c>
      <c r="E2118">
        <v>65</v>
      </c>
      <c r="F2118">
        <v>6</v>
      </c>
      <c r="G2118">
        <v>6</v>
      </c>
      <c r="H2118">
        <v>1</v>
      </c>
      <c r="I2118">
        <v>0</v>
      </c>
      <c r="J2118" t="s">
        <v>48255</v>
      </c>
      <c r="K2118" s="146" t="s">
        <v>47064</v>
      </c>
      <c r="L2118" t="s">
        <v>48256</v>
      </c>
      <c r="M2118" t="s">
        <v>50037</v>
      </c>
    </row>
    <row r="2119" spans="1:13" x14ac:dyDescent="0.2">
      <c r="A2119">
        <v>2292</v>
      </c>
      <c r="B2119" t="s">
        <v>50034</v>
      </c>
      <c r="C2119" t="s">
        <v>47037</v>
      </c>
      <c r="D2119" t="s">
        <v>47466</v>
      </c>
      <c r="E2119">
        <v>315</v>
      </c>
      <c r="F2119">
        <v>6</v>
      </c>
      <c r="G2119">
        <v>6</v>
      </c>
      <c r="H2119">
        <v>1</v>
      </c>
      <c r="I2119">
        <v>0</v>
      </c>
      <c r="J2119" t="s">
        <v>48255</v>
      </c>
      <c r="K2119" s="146" t="s">
        <v>47064</v>
      </c>
      <c r="L2119" t="s">
        <v>48256</v>
      </c>
      <c r="M2119" t="s">
        <v>47588</v>
      </c>
    </row>
    <row r="2120" spans="1:13" x14ac:dyDescent="0.2">
      <c r="A2120">
        <v>2293</v>
      </c>
      <c r="B2120" t="s">
        <v>50034</v>
      </c>
      <c r="C2120" t="s">
        <v>47037</v>
      </c>
      <c r="D2120" t="s">
        <v>47039</v>
      </c>
      <c r="E2120">
        <v>567</v>
      </c>
      <c r="F2120">
        <v>6</v>
      </c>
      <c r="G2120">
        <v>6</v>
      </c>
      <c r="H2120">
        <v>1</v>
      </c>
      <c r="I2120">
        <v>0</v>
      </c>
      <c r="J2120" t="s">
        <v>48255</v>
      </c>
      <c r="K2120" s="146" t="s">
        <v>47064</v>
      </c>
      <c r="L2120" t="s">
        <v>48256</v>
      </c>
      <c r="M2120" t="s">
        <v>47587</v>
      </c>
    </row>
    <row r="2121" spans="1:13" x14ac:dyDescent="0.2">
      <c r="A2121">
        <v>2300</v>
      </c>
      <c r="B2121" t="s">
        <v>50038</v>
      </c>
      <c r="C2121" t="s">
        <v>47037</v>
      </c>
      <c r="D2121" t="s">
        <v>47468</v>
      </c>
      <c r="E2121">
        <v>109</v>
      </c>
      <c r="F2121">
        <v>6</v>
      </c>
      <c r="G2121">
        <v>6</v>
      </c>
      <c r="H2121">
        <v>1</v>
      </c>
      <c r="I2121">
        <v>0</v>
      </c>
      <c r="J2121" t="s">
        <v>50039</v>
      </c>
      <c r="K2121" s="146" t="s">
        <v>47062</v>
      </c>
      <c r="L2121" t="s">
        <v>49762</v>
      </c>
      <c r="M2121" t="s">
        <v>47361</v>
      </c>
    </row>
    <row r="2122" spans="1:13" x14ac:dyDescent="0.2">
      <c r="A2122">
        <v>2301</v>
      </c>
      <c r="B2122" t="s">
        <v>50038</v>
      </c>
      <c r="C2122" t="s">
        <v>47037</v>
      </c>
      <c r="D2122" t="s">
        <v>47720</v>
      </c>
      <c r="E2122">
        <v>787</v>
      </c>
      <c r="F2122">
        <v>6</v>
      </c>
      <c r="G2122">
        <v>6</v>
      </c>
      <c r="H2122">
        <v>1</v>
      </c>
      <c r="I2122">
        <v>0</v>
      </c>
      <c r="J2122" t="s">
        <v>50039</v>
      </c>
      <c r="K2122" s="146" t="s">
        <v>47062</v>
      </c>
      <c r="L2122" t="s">
        <v>49762</v>
      </c>
      <c r="M2122" t="s">
        <v>47364</v>
      </c>
    </row>
    <row r="2123" spans="1:13" x14ac:dyDescent="0.2">
      <c r="A2123">
        <v>2302</v>
      </c>
      <c r="B2123" t="s">
        <v>50038</v>
      </c>
      <c r="C2123" t="s">
        <v>47037</v>
      </c>
      <c r="D2123" t="s">
        <v>47467</v>
      </c>
      <c r="E2123">
        <v>304</v>
      </c>
      <c r="F2123">
        <v>6</v>
      </c>
      <c r="G2123">
        <v>6</v>
      </c>
      <c r="H2123">
        <v>1</v>
      </c>
      <c r="I2123">
        <v>0</v>
      </c>
      <c r="J2123" t="s">
        <v>50039</v>
      </c>
      <c r="K2123" s="146" t="s">
        <v>47062</v>
      </c>
      <c r="L2123" t="s">
        <v>49762</v>
      </c>
      <c r="M2123" t="s">
        <v>47360</v>
      </c>
    </row>
    <row r="2124" spans="1:13" x14ac:dyDescent="0.2">
      <c r="A2124">
        <v>2303</v>
      </c>
      <c r="B2124" t="s">
        <v>50038</v>
      </c>
      <c r="C2124" t="s">
        <v>47037</v>
      </c>
      <c r="D2124" t="s">
        <v>47466</v>
      </c>
      <c r="E2124">
        <v>478</v>
      </c>
      <c r="F2124">
        <v>6</v>
      </c>
      <c r="G2124">
        <v>6</v>
      </c>
      <c r="H2124">
        <v>1</v>
      </c>
      <c r="I2124">
        <v>0</v>
      </c>
      <c r="J2124" t="s">
        <v>50039</v>
      </c>
      <c r="K2124" s="146" t="s">
        <v>47062</v>
      </c>
      <c r="L2124" t="s">
        <v>49762</v>
      </c>
      <c r="M2124" t="s">
        <v>47359</v>
      </c>
    </row>
    <row r="2125" spans="1:13" x14ac:dyDescent="0.2">
      <c r="A2125">
        <v>2304</v>
      </c>
      <c r="B2125" t="s">
        <v>50038</v>
      </c>
      <c r="C2125" t="s">
        <v>47037</v>
      </c>
      <c r="D2125" t="s">
        <v>47833</v>
      </c>
      <c r="E2125">
        <v>606</v>
      </c>
      <c r="F2125">
        <v>6</v>
      </c>
      <c r="G2125">
        <v>6</v>
      </c>
      <c r="H2125">
        <v>1</v>
      </c>
      <c r="I2125">
        <v>0</v>
      </c>
      <c r="J2125" t="s">
        <v>50039</v>
      </c>
      <c r="K2125" s="146" t="s">
        <v>47062</v>
      </c>
      <c r="L2125" t="s">
        <v>49762</v>
      </c>
      <c r="M2125" t="s">
        <v>47363</v>
      </c>
    </row>
    <row r="2126" spans="1:13" x14ac:dyDescent="0.2">
      <c r="A2126">
        <v>2305</v>
      </c>
      <c r="B2126" t="s">
        <v>50038</v>
      </c>
      <c r="C2126" t="s">
        <v>47037</v>
      </c>
      <c r="D2126" t="s">
        <v>47039</v>
      </c>
      <c r="E2126">
        <v>38</v>
      </c>
      <c r="F2126">
        <v>6</v>
      </c>
      <c r="G2126">
        <v>6</v>
      </c>
      <c r="H2126">
        <v>1</v>
      </c>
      <c r="I2126">
        <v>0</v>
      </c>
      <c r="J2126" t="s">
        <v>50039</v>
      </c>
      <c r="K2126" s="146" t="s">
        <v>47062</v>
      </c>
      <c r="L2126" t="s">
        <v>49762</v>
      </c>
      <c r="M2126" t="s">
        <v>47362</v>
      </c>
    </row>
    <row r="2127" spans="1:13" x14ac:dyDescent="0.2">
      <c r="A2127">
        <v>2306</v>
      </c>
      <c r="B2127" t="s">
        <v>50040</v>
      </c>
      <c r="C2127" t="s">
        <v>47037</v>
      </c>
      <c r="D2127" t="s">
        <v>47468</v>
      </c>
      <c r="E2127">
        <v>845</v>
      </c>
      <c r="F2127">
        <v>6</v>
      </c>
      <c r="G2127">
        <v>6</v>
      </c>
      <c r="H2127">
        <v>1</v>
      </c>
      <c r="I2127">
        <v>0</v>
      </c>
      <c r="J2127" t="s">
        <v>50041</v>
      </c>
      <c r="K2127" s="146" t="s">
        <v>48304</v>
      </c>
      <c r="L2127" t="s">
        <v>49190</v>
      </c>
      <c r="M2127" t="s">
        <v>47230</v>
      </c>
    </row>
    <row r="2128" spans="1:13" x14ac:dyDescent="0.2">
      <c r="A2128">
        <v>2307</v>
      </c>
      <c r="B2128" t="s">
        <v>50040</v>
      </c>
      <c r="C2128" t="s">
        <v>47037</v>
      </c>
      <c r="D2128" t="s">
        <v>47720</v>
      </c>
      <c r="E2128">
        <v>182</v>
      </c>
      <c r="F2128">
        <v>6</v>
      </c>
      <c r="G2128">
        <v>6</v>
      </c>
      <c r="H2128">
        <v>1</v>
      </c>
      <c r="I2128">
        <v>0</v>
      </c>
      <c r="J2128" t="s">
        <v>50042</v>
      </c>
      <c r="K2128" s="146" t="s">
        <v>48304</v>
      </c>
      <c r="L2128" t="s">
        <v>49190</v>
      </c>
      <c r="M2128" t="s">
        <v>47231</v>
      </c>
    </row>
    <row r="2129" spans="1:13" x14ac:dyDescent="0.2">
      <c r="A2129">
        <v>2308</v>
      </c>
      <c r="B2129" t="s">
        <v>50040</v>
      </c>
      <c r="C2129" t="s">
        <v>47037</v>
      </c>
      <c r="D2129" t="s">
        <v>47467</v>
      </c>
      <c r="E2129">
        <v>1006</v>
      </c>
      <c r="F2129">
        <v>6</v>
      </c>
      <c r="G2129">
        <v>6</v>
      </c>
      <c r="H2129">
        <v>1</v>
      </c>
      <c r="I2129">
        <v>0</v>
      </c>
      <c r="J2129" t="s">
        <v>50041</v>
      </c>
      <c r="K2129" s="146" t="s">
        <v>48304</v>
      </c>
      <c r="L2129" t="s">
        <v>49190</v>
      </c>
      <c r="M2129" t="s">
        <v>47229</v>
      </c>
    </row>
    <row r="2130" spans="1:13" x14ac:dyDescent="0.2">
      <c r="A2130">
        <v>2309</v>
      </c>
      <c r="B2130" t="s">
        <v>50040</v>
      </c>
      <c r="C2130" t="s">
        <v>47037</v>
      </c>
      <c r="D2130" t="s">
        <v>47721</v>
      </c>
      <c r="E2130">
        <v>62</v>
      </c>
      <c r="F2130">
        <v>6</v>
      </c>
      <c r="G2130">
        <v>6</v>
      </c>
      <c r="H2130">
        <v>1</v>
      </c>
      <c r="I2130">
        <v>0</v>
      </c>
      <c r="J2130" t="s">
        <v>50042</v>
      </c>
      <c r="K2130" s="146" t="s">
        <v>48304</v>
      </c>
      <c r="L2130" t="s">
        <v>49190</v>
      </c>
      <c r="M2130" t="e">
        <f>--MSKLFHKDKPIIGLDISATSIKIMSVDINKWAVKGYGSIEVDPTKMKNSIVDSDGQFLAEQIKDLIQNKIQGTFSSNHVAMSIPTSLTYSRSITVSNNIESSIEDSVKLEASQYIPIPVSQLYIDYEVTSRDEKTTTALMCAVPKKIVDNCIRAAAESGLKVILVEPGMLSVSRLLHYTESGELPTVIVDIGSASTDVAIV-DGTLKVTGGLPVGGNTLTRDISESMNVTVEKARQLKVLSGLSAGPNQRQIVAALEPDLNKIVSEIKKIIRYYNERLANSKAIEQVVIVGGGSNVPGIGDYLTDKLMIASRVASPWQMLNFGRLPKPDRRLAPRYLTVAGVSCVKPKEIWK</f>
        <v>#NAME?</v>
      </c>
    </row>
    <row r="2131" spans="1:13" x14ac:dyDescent="0.2">
      <c r="A2131">
        <v>2310</v>
      </c>
      <c r="B2131" t="s">
        <v>50040</v>
      </c>
      <c r="C2131" t="s">
        <v>47037</v>
      </c>
      <c r="D2131" t="s">
        <v>47466</v>
      </c>
      <c r="E2131">
        <v>317</v>
      </c>
      <c r="F2131">
        <v>6</v>
      </c>
      <c r="G2131">
        <v>6</v>
      </c>
      <c r="H2131">
        <v>1</v>
      </c>
      <c r="I2131">
        <v>0</v>
      </c>
      <c r="J2131" t="s">
        <v>50042</v>
      </c>
      <c r="K2131" s="146" t="s">
        <v>48304</v>
      </c>
      <c r="L2131" t="s">
        <v>49190</v>
      </c>
      <c r="M2131" t="e">
        <f>--MSSIFYRKKPIIGLDISRTSIKVMSIDRNRMLVHGYGSINLDSQKSDGNST-DNTEYLAQNIKTLLKKNVVGQINSNRVALGIPTNRTFSRTFSLPVKEESNIRSAVNLEAEQYIPAPLDSLYLDYRIINRTKDELSVLMCAAPKKMIDSMLDATKQCGLEVAIIEPNISAIARLLKRTEEGMLPTVIVDIGTSTTDIAIL-DSDIRVTGGLNVGGYSLTLNLAKKMNVPIETAHQFKVLNGLNPGPRQARIAGALHPSLEKMTNEVKRVMRYYTDRFPDEKKIEQILIVGGGGNLPGIGDFFTNELLMPARVASPWQMLNFDGLEQPAKQLRSQLSPVAGLALIKQEDIYD</f>
        <v>#NAME?</v>
      </c>
    </row>
    <row r="2132" spans="1:13" x14ac:dyDescent="0.2">
      <c r="A2132">
        <v>2311</v>
      </c>
      <c r="B2132" t="s">
        <v>50040</v>
      </c>
      <c r="C2132" t="s">
        <v>47037</v>
      </c>
      <c r="D2132" t="s">
        <v>47039</v>
      </c>
      <c r="E2132">
        <v>569</v>
      </c>
      <c r="F2132">
        <v>6</v>
      </c>
      <c r="G2132">
        <v>6</v>
      </c>
      <c r="H2132">
        <v>1</v>
      </c>
      <c r="I2132">
        <v>0</v>
      </c>
      <c r="J2132" t="s">
        <v>50042</v>
      </c>
      <c r="K2132" s="146" t="s">
        <v>48304</v>
      </c>
      <c r="L2132" t="s">
        <v>49190</v>
      </c>
      <c r="M2132" t="e">
        <f>--MSSIFYRKKPIIGLDISRTSIKIMSIDKTRMLVHGYGSINLDSQQNDGNSN-DNVEYLAQNIKELLKNNIVGQIDSNRVAIGIPTSRTFSRTFTLPMKEEANIISAVNLEVEQYIPAPLDSLYVDYRIINRSKDELSVLMCAAPKKMIDSMLDAAQRCGLEVAAIEPNINAISRLLKKTEEGMLPTVIVDIGTSATDIAIL-DSDIRVTGGSNVGGYTLTLNLAKKMNVPIETAHQFKVLNGLNPGPRQARITGALQPSLHKMTNEIKRVMRYYTDRFPDERKIEQILIVGGGGNVPGIGEFFTNELLMPARVASPWQLLNFGNLEQPAKQLRSQLSPVAGLALIRQEDIYD</f>
        <v>#NAME?</v>
      </c>
    </row>
    <row r="2133" spans="1:13" x14ac:dyDescent="0.2">
      <c r="A2133">
        <v>2312</v>
      </c>
      <c r="B2133" t="s">
        <v>50043</v>
      </c>
      <c r="C2133" t="s">
        <v>47037</v>
      </c>
      <c r="D2133" t="s">
        <v>47468</v>
      </c>
      <c r="E2133">
        <v>502</v>
      </c>
      <c r="F2133">
        <v>6</v>
      </c>
      <c r="G2133">
        <v>6</v>
      </c>
      <c r="H2133">
        <v>1</v>
      </c>
      <c r="I2133">
        <v>0</v>
      </c>
      <c r="J2133" t="s">
        <v>50044</v>
      </c>
      <c r="K2133" s="146" t="s">
        <v>47038</v>
      </c>
      <c r="L2133" t="s">
        <v>50045</v>
      </c>
      <c r="M2133" t="s">
        <v>47256</v>
      </c>
    </row>
    <row r="2134" spans="1:13" x14ac:dyDescent="0.2">
      <c r="A2134">
        <v>2313</v>
      </c>
      <c r="B2134" t="s">
        <v>50043</v>
      </c>
      <c r="C2134" t="s">
        <v>47037</v>
      </c>
      <c r="D2134" t="s">
        <v>47720</v>
      </c>
      <c r="E2134">
        <v>12</v>
      </c>
      <c r="F2134">
        <v>6</v>
      </c>
      <c r="G2134">
        <v>6</v>
      </c>
      <c r="H2134">
        <v>1</v>
      </c>
      <c r="I2134">
        <v>0</v>
      </c>
      <c r="J2134" t="s">
        <v>50044</v>
      </c>
      <c r="K2134" s="146" t="s">
        <v>47038</v>
      </c>
      <c r="L2134" t="s">
        <v>50045</v>
      </c>
      <c r="M2134" t="s">
        <v>47259</v>
      </c>
    </row>
    <row r="2135" spans="1:13" x14ac:dyDescent="0.2">
      <c r="A2135">
        <v>2314</v>
      </c>
      <c r="B2135" t="s">
        <v>50043</v>
      </c>
      <c r="C2135" t="s">
        <v>47037</v>
      </c>
      <c r="D2135" t="s">
        <v>47467</v>
      </c>
      <c r="E2135">
        <v>577</v>
      </c>
      <c r="F2135">
        <v>6</v>
      </c>
      <c r="G2135">
        <v>6</v>
      </c>
      <c r="H2135">
        <v>1</v>
      </c>
      <c r="I2135">
        <v>0</v>
      </c>
      <c r="J2135" t="s">
        <v>50046</v>
      </c>
      <c r="K2135" s="146" t="s">
        <v>47038</v>
      </c>
      <c r="L2135" t="s">
        <v>50045</v>
      </c>
      <c r="M2135" t="s">
        <v>47255</v>
      </c>
    </row>
    <row r="2136" spans="1:13" x14ac:dyDescent="0.2">
      <c r="A2136">
        <v>2315</v>
      </c>
      <c r="B2136" t="s">
        <v>50043</v>
      </c>
      <c r="C2136" t="s">
        <v>47037</v>
      </c>
      <c r="D2136" t="s">
        <v>47466</v>
      </c>
      <c r="E2136">
        <v>19</v>
      </c>
      <c r="F2136">
        <v>6</v>
      </c>
      <c r="G2136">
        <v>6</v>
      </c>
      <c r="H2136">
        <v>1</v>
      </c>
      <c r="I2136">
        <v>0</v>
      </c>
      <c r="J2136" t="s">
        <v>50044</v>
      </c>
      <c r="K2136" s="146" t="s">
        <v>47038</v>
      </c>
      <c r="L2136" t="s">
        <v>50045</v>
      </c>
      <c r="M2136" t="s">
        <v>47254</v>
      </c>
    </row>
    <row r="2137" spans="1:13" x14ac:dyDescent="0.2">
      <c r="A2137">
        <v>2316</v>
      </c>
      <c r="B2137" t="s">
        <v>50043</v>
      </c>
      <c r="C2137" t="s">
        <v>47037</v>
      </c>
      <c r="D2137" t="s">
        <v>47833</v>
      </c>
      <c r="E2137">
        <v>76</v>
      </c>
      <c r="F2137">
        <v>6</v>
      </c>
      <c r="G2137">
        <v>6</v>
      </c>
      <c r="H2137">
        <v>1</v>
      </c>
      <c r="I2137">
        <v>0</v>
      </c>
      <c r="J2137" t="s">
        <v>50047</v>
      </c>
      <c r="K2137" s="146" t="s">
        <v>47038</v>
      </c>
      <c r="L2137" t="s">
        <v>50045</v>
      </c>
      <c r="M2137" t="s">
        <v>47258</v>
      </c>
    </row>
    <row r="2138" spans="1:13" x14ac:dyDescent="0.2">
      <c r="A2138">
        <v>2317</v>
      </c>
      <c r="B2138" t="s">
        <v>50043</v>
      </c>
      <c r="C2138" t="s">
        <v>47037</v>
      </c>
      <c r="D2138" t="s">
        <v>47039</v>
      </c>
      <c r="E2138">
        <v>393</v>
      </c>
      <c r="F2138">
        <v>6</v>
      </c>
      <c r="G2138">
        <v>6</v>
      </c>
      <c r="H2138">
        <v>1</v>
      </c>
      <c r="I2138">
        <v>0</v>
      </c>
      <c r="J2138" t="s">
        <v>50044</v>
      </c>
      <c r="K2138" s="146" t="s">
        <v>47038</v>
      </c>
      <c r="L2138" t="s">
        <v>50045</v>
      </c>
      <c r="M2138" t="s">
        <v>47257</v>
      </c>
    </row>
    <row r="2139" spans="1:13" x14ac:dyDescent="0.2">
      <c r="A2139">
        <v>2318</v>
      </c>
      <c r="B2139" t="s">
        <v>50048</v>
      </c>
      <c r="C2139" t="s">
        <v>47037</v>
      </c>
      <c r="D2139" t="s">
        <v>47720</v>
      </c>
      <c r="E2139">
        <v>60</v>
      </c>
      <c r="F2139">
        <v>6</v>
      </c>
      <c r="G2139">
        <v>6</v>
      </c>
      <c r="H2139">
        <v>1</v>
      </c>
      <c r="I2139">
        <v>0</v>
      </c>
      <c r="J2139" t="s">
        <v>50049</v>
      </c>
      <c r="K2139" s="146" t="s">
        <v>47047</v>
      </c>
      <c r="L2139" t="s">
        <v>50050</v>
      </c>
      <c r="M2139" t="s">
        <v>47719</v>
      </c>
    </row>
    <row r="2140" spans="1:13" x14ac:dyDescent="0.2">
      <c r="A2140">
        <v>2319</v>
      </c>
      <c r="B2140" t="s">
        <v>50048</v>
      </c>
      <c r="C2140" t="s">
        <v>47037</v>
      </c>
      <c r="D2140" t="s">
        <v>47721</v>
      </c>
      <c r="E2140">
        <v>501</v>
      </c>
      <c r="F2140">
        <v>6</v>
      </c>
      <c r="G2140">
        <v>6</v>
      </c>
      <c r="H2140">
        <v>1</v>
      </c>
      <c r="I2140">
        <v>0</v>
      </c>
      <c r="J2140" t="s">
        <v>50049</v>
      </c>
      <c r="K2140" s="146" t="s">
        <v>47047</v>
      </c>
      <c r="L2140" t="s">
        <v>50050</v>
      </c>
      <c r="M2140" t="s">
        <v>47715</v>
      </c>
    </row>
    <row r="2141" spans="1:13" x14ac:dyDescent="0.2">
      <c r="A2141">
        <v>2320</v>
      </c>
      <c r="B2141" t="s">
        <v>50048</v>
      </c>
      <c r="C2141" t="s">
        <v>47037</v>
      </c>
      <c r="D2141" t="s">
        <v>47465</v>
      </c>
      <c r="E2141">
        <v>316</v>
      </c>
      <c r="F2141">
        <v>6</v>
      </c>
      <c r="G2141">
        <v>6</v>
      </c>
      <c r="H2141">
        <v>1</v>
      </c>
      <c r="I2141">
        <v>0</v>
      </c>
      <c r="J2141" t="s">
        <v>50049</v>
      </c>
      <c r="K2141" s="146" t="s">
        <v>47047</v>
      </c>
      <c r="L2141" t="s">
        <v>50050</v>
      </c>
      <c r="M2141" t="s">
        <v>50051</v>
      </c>
    </row>
    <row r="2142" spans="1:13" x14ac:dyDescent="0.2">
      <c r="A2142">
        <v>2321</v>
      </c>
      <c r="B2142" t="s">
        <v>50048</v>
      </c>
      <c r="C2142" t="s">
        <v>47037</v>
      </c>
      <c r="D2142" t="s">
        <v>47466</v>
      </c>
      <c r="E2142">
        <v>133</v>
      </c>
      <c r="F2142">
        <v>6</v>
      </c>
      <c r="G2142">
        <v>6</v>
      </c>
      <c r="H2142">
        <v>1</v>
      </c>
      <c r="I2142">
        <v>0</v>
      </c>
      <c r="J2142" t="s">
        <v>50049</v>
      </c>
      <c r="K2142" s="146" t="s">
        <v>47047</v>
      </c>
      <c r="L2142" t="s">
        <v>50050</v>
      </c>
      <c r="M2142" t="s">
        <v>47718</v>
      </c>
    </row>
    <row r="2143" spans="1:13" x14ac:dyDescent="0.2">
      <c r="A2143">
        <v>2322</v>
      </c>
      <c r="B2143" t="s">
        <v>50048</v>
      </c>
      <c r="C2143" t="s">
        <v>47037</v>
      </c>
      <c r="D2143" t="s">
        <v>47833</v>
      </c>
      <c r="E2143">
        <v>596</v>
      </c>
      <c r="F2143">
        <v>6</v>
      </c>
      <c r="G2143">
        <v>6</v>
      </c>
      <c r="H2143">
        <v>1</v>
      </c>
      <c r="I2143">
        <v>0</v>
      </c>
      <c r="J2143" t="s">
        <v>50052</v>
      </c>
      <c r="K2143" s="146" t="s">
        <v>47047</v>
      </c>
      <c r="L2143" t="s">
        <v>50050</v>
      </c>
      <c r="M2143" t="s">
        <v>47717</v>
      </c>
    </row>
    <row r="2144" spans="1:13" x14ac:dyDescent="0.2">
      <c r="A2144">
        <v>2323</v>
      </c>
      <c r="B2144" t="s">
        <v>50048</v>
      </c>
      <c r="C2144" t="s">
        <v>47037</v>
      </c>
      <c r="D2144" t="s">
        <v>47039</v>
      </c>
      <c r="E2144">
        <v>454</v>
      </c>
      <c r="F2144">
        <v>6</v>
      </c>
      <c r="G2144">
        <v>6</v>
      </c>
      <c r="H2144">
        <v>1</v>
      </c>
      <c r="I2144">
        <v>0</v>
      </c>
      <c r="J2144" t="s">
        <v>50049</v>
      </c>
      <c r="K2144" s="146" t="s">
        <v>47047</v>
      </c>
      <c r="L2144" t="s">
        <v>50050</v>
      </c>
      <c r="M2144" t="s">
        <v>47716</v>
      </c>
    </row>
    <row r="2145" spans="1:13" x14ac:dyDescent="0.2">
      <c r="A2145">
        <v>2324</v>
      </c>
      <c r="B2145" t="s">
        <v>50053</v>
      </c>
      <c r="C2145" t="s">
        <v>47037</v>
      </c>
      <c r="D2145" t="s">
        <v>47468</v>
      </c>
      <c r="E2145">
        <v>844</v>
      </c>
      <c r="F2145">
        <v>6</v>
      </c>
      <c r="G2145">
        <v>6</v>
      </c>
      <c r="H2145">
        <v>1</v>
      </c>
      <c r="I2145">
        <v>0</v>
      </c>
      <c r="J2145" t="s">
        <v>50054</v>
      </c>
      <c r="K2145" s="146" t="s">
        <v>47064</v>
      </c>
      <c r="L2145" t="s">
        <v>48138</v>
      </c>
      <c r="M2145" t="s">
        <v>50055</v>
      </c>
    </row>
    <row r="2146" spans="1:13" x14ac:dyDescent="0.2">
      <c r="A2146">
        <v>2325</v>
      </c>
      <c r="B2146" t="s">
        <v>50053</v>
      </c>
      <c r="C2146" t="s">
        <v>47037</v>
      </c>
      <c r="D2146" t="s">
        <v>47720</v>
      </c>
      <c r="E2146">
        <v>181</v>
      </c>
      <c r="F2146">
        <v>6</v>
      </c>
      <c r="G2146">
        <v>6</v>
      </c>
      <c r="H2146">
        <v>1</v>
      </c>
      <c r="I2146">
        <v>0</v>
      </c>
      <c r="J2146" t="s">
        <v>48139</v>
      </c>
      <c r="K2146" s="146" t="s">
        <v>47064</v>
      </c>
      <c r="L2146" t="s">
        <v>48138</v>
      </c>
      <c r="M2146" t="s">
        <v>50056</v>
      </c>
    </row>
    <row r="2147" spans="1:13" x14ac:dyDescent="0.2">
      <c r="A2147">
        <v>2326</v>
      </c>
      <c r="B2147" t="s">
        <v>50053</v>
      </c>
      <c r="C2147" t="s">
        <v>47037</v>
      </c>
      <c r="D2147" t="s">
        <v>47467</v>
      </c>
      <c r="E2147">
        <v>1007</v>
      </c>
      <c r="F2147">
        <v>6</v>
      </c>
      <c r="G2147">
        <v>6</v>
      </c>
      <c r="H2147">
        <v>1</v>
      </c>
      <c r="I2147">
        <v>0</v>
      </c>
      <c r="J2147" t="s">
        <v>50057</v>
      </c>
      <c r="K2147" s="146" t="s">
        <v>47064</v>
      </c>
      <c r="L2147" t="s">
        <v>48138</v>
      </c>
      <c r="M2147" t="s">
        <v>50058</v>
      </c>
    </row>
    <row r="2148" spans="1:13" x14ac:dyDescent="0.2">
      <c r="A2148">
        <v>2327</v>
      </c>
      <c r="B2148" t="s">
        <v>50053</v>
      </c>
      <c r="C2148" t="s">
        <v>47037</v>
      </c>
      <c r="D2148" t="s">
        <v>47721</v>
      </c>
      <c r="E2148">
        <v>64</v>
      </c>
      <c r="F2148">
        <v>6</v>
      </c>
      <c r="G2148">
        <v>6</v>
      </c>
      <c r="H2148">
        <v>1</v>
      </c>
      <c r="I2148">
        <v>0</v>
      </c>
      <c r="J2148" t="s">
        <v>48139</v>
      </c>
      <c r="K2148" s="146" t="s">
        <v>47064</v>
      </c>
      <c r="L2148" t="s">
        <v>48138</v>
      </c>
      <c r="M2148" t="s">
        <v>50059</v>
      </c>
    </row>
    <row r="2149" spans="1:13" x14ac:dyDescent="0.2">
      <c r="A2149">
        <v>2328</v>
      </c>
      <c r="B2149" t="s">
        <v>50053</v>
      </c>
      <c r="C2149" t="s">
        <v>47037</v>
      </c>
      <c r="D2149" t="s">
        <v>47466</v>
      </c>
      <c r="E2149">
        <v>316</v>
      </c>
      <c r="F2149">
        <v>6</v>
      </c>
      <c r="G2149">
        <v>6</v>
      </c>
      <c r="H2149">
        <v>1</v>
      </c>
      <c r="I2149">
        <v>0</v>
      </c>
      <c r="J2149" t="s">
        <v>50054</v>
      </c>
      <c r="K2149" s="146" t="s">
        <v>47064</v>
      </c>
      <c r="L2149" t="s">
        <v>48138</v>
      </c>
      <c r="M2149" t="s">
        <v>50060</v>
      </c>
    </row>
    <row r="2150" spans="1:13" x14ac:dyDescent="0.2">
      <c r="A2150">
        <v>2329</v>
      </c>
      <c r="B2150" t="s">
        <v>50053</v>
      </c>
      <c r="C2150" t="s">
        <v>47037</v>
      </c>
      <c r="D2150" t="s">
        <v>47039</v>
      </c>
      <c r="E2150">
        <v>568</v>
      </c>
      <c r="F2150">
        <v>6</v>
      </c>
      <c r="G2150">
        <v>6</v>
      </c>
      <c r="H2150">
        <v>1</v>
      </c>
      <c r="I2150">
        <v>0</v>
      </c>
      <c r="J2150" t="s">
        <v>48139</v>
      </c>
      <c r="K2150" s="146" t="s">
        <v>47064</v>
      </c>
      <c r="L2150" t="s">
        <v>48138</v>
      </c>
      <c r="M2150" t="s">
        <v>50061</v>
      </c>
    </row>
    <row r="2151" spans="1:13" x14ac:dyDescent="0.2">
      <c r="A2151">
        <v>2342</v>
      </c>
      <c r="B2151" t="s">
        <v>50062</v>
      </c>
      <c r="C2151" t="s">
        <v>47037</v>
      </c>
      <c r="D2151" t="s">
        <v>47468</v>
      </c>
      <c r="E2151">
        <v>531</v>
      </c>
      <c r="F2151">
        <v>6</v>
      </c>
      <c r="G2151">
        <v>6</v>
      </c>
      <c r="H2151">
        <v>1</v>
      </c>
      <c r="I2151">
        <v>0</v>
      </c>
      <c r="J2151" t="s">
        <v>50063</v>
      </c>
      <c r="K2151" s="146" t="s">
        <v>47040</v>
      </c>
      <c r="L2151" t="s">
        <v>50064</v>
      </c>
      <c r="M2151" t="s">
        <v>47453</v>
      </c>
    </row>
    <row r="2152" spans="1:13" x14ac:dyDescent="0.2">
      <c r="A2152">
        <v>2343</v>
      </c>
      <c r="B2152" t="s">
        <v>50062</v>
      </c>
      <c r="C2152" t="s">
        <v>47037</v>
      </c>
      <c r="D2152" t="s">
        <v>47720</v>
      </c>
      <c r="E2152">
        <v>607</v>
      </c>
      <c r="F2152">
        <v>6</v>
      </c>
      <c r="G2152">
        <v>6</v>
      </c>
      <c r="H2152">
        <v>1</v>
      </c>
      <c r="I2152">
        <v>0</v>
      </c>
      <c r="J2152" t="s">
        <v>50065</v>
      </c>
      <c r="K2152" s="146" t="s">
        <v>47040</v>
      </c>
      <c r="L2152" t="s">
        <v>50064</v>
      </c>
      <c r="M2152" t="s">
        <v>50066</v>
      </c>
    </row>
    <row r="2153" spans="1:13" x14ac:dyDescent="0.2">
      <c r="A2153">
        <v>2344</v>
      </c>
      <c r="B2153" t="s">
        <v>50062</v>
      </c>
      <c r="C2153" t="s">
        <v>47037</v>
      </c>
      <c r="D2153" t="s">
        <v>47467</v>
      </c>
      <c r="E2153">
        <v>663</v>
      </c>
      <c r="F2153">
        <v>6</v>
      </c>
      <c r="G2153">
        <v>6</v>
      </c>
      <c r="H2153">
        <v>1</v>
      </c>
      <c r="I2153">
        <v>0</v>
      </c>
      <c r="J2153" t="s">
        <v>50063</v>
      </c>
      <c r="K2153" s="146" t="s">
        <v>47040</v>
      </c>
      <c r="L2153" t="s">
        <v>50064</v>
      </c>
      <c r="M2153" t="s">
        <v>47452</v>
      </c>
    </row>
    <row r="2154" spans="1:13" x14ac:dyDescent="0.2">
      <c r="A2154">
        <v>2345</v>
      </c>
      <c r="B2154" t="s">
        <v>50062</v>
      </c>
      <c r="C2154" t="s">
        <v>47037</v>
      </c>
      <c r="D2154" t="s">
        <v>47721</v>
      </c>
      <c r="E2154">
        <v>257</v>
      </c>
      <c r="F2154">
        <v>6</v>
      </c>
      <c r="G2154">
        <v>6</v>
      </c>
      <c r="H2154">
        <v>1</v>
      </c>
      <c r="I2154">
        <v>0</v>
      </c>
      <c r="J2154" t="s">
        <v>50067</v>
      </c>
      <c r="K2154" s="146" t="s">
        <v>47040</v>
      </c>
      <c r="L2154" t="s">
        <v>50064</v>
      </c>
      <c r="M2154" t="e">
        <f>----MKKEAYTPRLKDLYNNSIKKELVKELGLKNINQVPKLEKITISVGTGKNKDDKHYYEVVKNTLTKISGQAPIDRMAKKSIATFKIRAGMN-RVGVSVTLRGAKMYEFLDRLISVALPRVRDFHGAPVKSFDKTGNYNLGIEEQSIFPELSFEETQTLHGLLVTFTFKTEDKLHSKALLEKFGMPFDDKKGDA</f>
        <v>#NAME?</v>
      </c>
    </row>
    <row r="2155" spans="1:13" x14ac:dyDescent="0.2">
      <c r="A2155">
        <v>2346</v>
      </c>
      <c r="B2155" t="s">
        <v>50062</v>
      </c>
      <c r="C2155" t="s">
        <v>47037</v>
      </c>
      <c r="D2155" t="s">
        <v>47466</v>
      </c>
      <c r="E2155">
        <v>59</v>
      </c>
      <c r="F2155">
        <v>6</v>
      </c>
      <c r="G2155">
        <v>6</v>
      </c>
      <c r="H2155">
        <v>1</v>
      </c>
      <c r="I2155">
        <v>0</v>
      </c>
      <c r="J2155" t="s">
        <v>50068</v>
      </c>
      <c r="K2155" s="146" t="s">
        <v>47040</v>
      </c>
      <c r="L2155" t="s">
        <v>50064</v>
      </c>
      <c r="M2155" t="s">
        <v>50069</v>
      </c>
    </row>
    <row r="2156" spans="1:13" x14ac:dyDescent="0.2">
      <c r="A2156">
        <v>2347</v>
      </c>
      <c r="B2156" t="s">
        <v>50062</v>
      </c>
      <c r="C2156" t="s">
        <v>47037</v>
      </c>
      <c r="D2156" t="s">
        <v>47039</v>
      </c>
      <c r="E2156">
        <v>355</v>
      </c>
      <c r="F2156">
        <v>6</v>
      </c>
      <c r="G2156">
        <v>6</v>
      </c>
      <c r="H2156">
        <v>1</v>
      </c>
      <c r="I2156">
        <v>0</v>
      </c>
      <c r="J2156" t="s">
        <v>50065</v>
      </c>
      <c r="K2156" s="146" t="s">
        <v>47040</v>
      </c>
      <c r="L2156" t="s">
        <v>50064</v>
      </c>
      <c r="M2156" t="s">
        <v>50070</v>
      </c>
    </row>
    <row r="2157" spans="1:13" x14ac:dyDescent="0.2">
      <c r="A2157">
        <v>2354</v>
      </c>
      <c r="B2157" t="s">
        <v>50071</v>
      </c>
      <c r="C2157" t="s">
        <v>47037</v>
      </c>
      <c r="D2157" t="s">
        <v>47468</v>
      </c>
      <c r="E2157">
        <v>204</v>
      </c>
      <c r="F2157">
        <v>6</v>
      </c>
      <c r="G2157">
        <v>6</v>
      </c>
      <c r="H2157">
        <v>1</v>
      </c>
      <c r="I2157">
        <v>0</v>
      </c>
      <c r="J2157" t="s">
        <v>50072</v>
      </c>
      <c r="K2157" s="146" t="s">
        <v>47040</v>
      </c>
      <c r="L2157" t="s">
        <v>50073</v>
      </c>
      <c r="M2157" t="s">
        <v>50074</v>
      </c>
    </row>
    <row r="2158" spans="1:13" x14ac:dyDescent="0.2">
      <c r="A2158">
        <v>2355</v>
      </c>
      <c r="B2158" t="s">
        <v>50071</v>
      </c>
      <c r="C2158" t="s">
        <v>47037</v>
      </c>
      <c r="D2158" t="s">
        <v>47720</v>
      </c>
      <c r="E2158">
        <v>364</v>
      </c>
      <c r="F2158">
        <v>6</v>
      </c>
      <c r="G2158">
        <v>6</v>
      </c>
      <c r="H2158">
        <v>1</v>
      </c>
      <c r="I2158">
        <v>0</v>
      </c>
      <c r="J2158" t="s">
        <v>50072</v>
      </c>
      <c r="K2158" s="146" t="s">
        <v>47040</v>
      </c>
      <c r="L2158" t="s">
        <v>50073</v>
      </c>
      <c r="M2158" t="s">
        <v>50075</v>
      </c>
    </row>
    <row r="2159" spans="1:13" x14ac:dyDescent="0.2">
      <c r="A2159">
        <v>2356</v>
      </c>
      <c r="B2159" t="s">
        <v>50071</v>
      </c>
      <c r="C2159" t="s">
        <v>47037</v>
      </c>
      <c r="D2159" t="s">
        <v>47467</v>
      </c>
      <c r="E2159">
        <v>330</v>
      </c>
      <c r="F2159">
        <v>6</v>
      </c>
      <c r="G2159">
        <v>6</v>
      </c>
      <c r="H2159">
        <v>1</v>
      </c>
      <c r="I2159">
        <v>0</v>
      </c>
      <c r="J2159" t="s">
        <v>50072</v>
      </c>
      <c r="K2159" s="146" t="s">
        <v>47040</v>
      </c>
      <c r="L2159" t="s">
        <v>50073</v>
      </c>
      <c r="M2159" t="s">
        <v>50076</v>
      </c>
    </row>
    <row r="2160" spans="1:13" x14ac:dyDescent="0.2">
      <c r="A2160">
        <v>2357</v>
      </c>
      <c r="B2160" t="s">
        <v>50071</v>
      </c>
      <c r="C2160" t="s">
        <v>47037</v>
      </c>
      <c r="D2160" t="s">
        <v>47465</v>
      </c>
      <c r="E2160">
        <v>358</v>
      </c>
      <c r="F2160">
        <v>6</v>
      </c>
      <c r="G2160">
        <v>6</v>
      </c>
      <c r="H2160">
        <v>1</v>
      </c>
      <c r="I2160">
        <v>0</v>
      </c>
      <c r="J2160" t="s">
        <v>50077</v>
      </c>
      <c r="K2160" s="146" t="s">
        <v>47040</v>
      </c>
      <c r="L2160" t="s">
        <v>50073</v>
      </c>
      <c r="M2160" t="s">
        <v>50078</v>
      </c>
    </row>
    <row r="2161" spans="1:13" x14ac:dyDescent="0.2">
      <c r="A2161">
        <v>2358</v>
      </c>
      <c r="B2161" t="s">
        <v>50071</v>
      </c>
      <c r="C2161" t="s">
        <v>47037</v>
      </c>
      <c r="D2161" t="s">
        <v>47466</v>
      </c>
      <c r="E2161">
        <v>556</v>
      </c>
      <c r="F2161">
        <v>6</v>
      </c>
      <c r="G2161">
        <v>6</v>
      </c>
      <c r="H2161">
        <v>1</v>
      </c>
      <c r="I2161">
        <v>0</v>
      </c>
      <c r="J2161" t="s">
        <v>50072</v>
      </c>
      <c r="K2161" s="146" t="s">
        <v>47040</v>
      </c>
      <c r="L2161" t="s">
        <v>50073</v>
      </c>
      <c r="M2161" t="s">
        <v>50079</v>
      </c>
    </row>
    <row r="2162" spans="1:13" x14ac:dyDescent="0.2">
      <c r="A2162">
        <v>2359</v>
      </c>
      <c r="B2162" t="s">
        <v>50071</v>
      </c>
      <c r="C2162" t="s">
        <v>47037</v>
      </c>
      <c r="D2162" t="s">
        <v>47039</v>
      </c>
      <c r="E2162">
        <v>171</v>
      </c>
      <c r="F2162">
        <v>6</v>
      </c>
      <c r="G2162">
        <v>6</v>
      </c>
      <c r="H2162">
        <v>1</v>
      </c>
      <c r="I2162">
        <v>0</v>
      </c>
      <c r="J2162" t="s">
        <v>50072</v>
      </c>
      <c r="K2162" s="146" t="s">
        <v>47040</v>
      </c>
      <c r="L2162" t="s">
        <v>50073</v>
      </c>
      <c r="M2162" t="s">
        <v>50080</v>
      </c>
    </row>
    <row r="2163" spans="1:13" x14ac:dyDescent="0.2">
      <c r="A2163">
        <v>2360</v>
      </c>
      <c r="B2163" t="s">
        <v>50081</v>
      </c>
      <c r="C2163" t="s">
        <v>47037</v>
      </c>
      <c r="D2163" t="s">
        <v>47468</v>
      </c>
      <c r="E2163">
        <v>214</v>
      </c>
      <c r="F2163">
        <v>6</v>
      </c>
      <c r="G2163">
        <v>6</v>
      </c>
      <c r="H2163">
        <v>1</v>
      </c>
      <c r="I2163">
        <v>0</v>
      </c>
      <c r="M2163" t="s">
        <v>50082</v>
      </c>
    </row>
    <row r="2164" spans="1:13" x14ac:dyDescent="0.2">
      <c r="A2164">
        <v>2361</v>
      </c>
      <c r="B2164" t="s">
        <v>50081</v>
      </c>
      <c r="C2164" t="s">
        <v>47037</v>
      </c>
      <c r="D2164" t="s">
        <v>47720</v>
      </c>
      <c r="E2164">
        <v>373</v>
      </c>
      <c r="F2164">
        <v>6</v>
      </c>
      <c r="G2164">
        <v>6</v>
      </c>
      <c r="H2164">
        <v>1</v>
      </c>
      <c r="I2164">
        <v>0</v>
      </c>
      <c r="M2164" t="s">
        <v>50083</v>
      </c>
    </row>
    <row r="2165" spans="1:13" x14ac:dyDescent="0.2">
      <c r="A2165">
        <v>2362</v>
      </c>
      <c r="B2165" t="s">
        <v>50081</v>
      </c>
      <c r="C2165" t="s">
        <v>47037</v>
      </c>
      <c r="D2165" t="s">
        <v>47467</v>
      </c>
      <c r="E2165">
        <v>278</v>
      </c>
      <c r="F2165">
        <v>6</v>
      </c>
      <c r="G2165">
        <v>6</v>
      </c>
      <c r="H2165">
        <v>1</v>
      </c>
      <c r="I2165">
        <v>0</v>
      </c>
      <c r="M2165" t="s">
        <v>50084</v>
      </c>
    </row>
    <row r="2166" spans="1:13" x14ac:dyDescent="0.2">
      <c r="A2166">
        <v>2363</v>
      </c>
      <c r="B2166" t="s">
        <v>50081</v>
      </c>
      <c r="C2166" t="s">
        <v>47037</v>
      </c>
      <c r="D2166" t="s">
        <v>47721</v>
      </c>
      <c r="E2166">
        <v>365</v>
      </c>
      <c r="F2166">
        <v>6</v>
      </c>
      <c r="G2166">
        <v>6</v>
      </c>
      <c r="H2166">
        <v>1</v>
      </c>
      <c r="I2166">
        <v>0</v>
      </c>
      <c r="M2166" t="e">
        <f>------MI-SLEISGQQ-YELNERVEKYVNRKIGGLDKYISRHARKSVTGTVKLRQIDGDKGNKYEVEAMLVLPGKRQVIALDQAPNIFAAVDIVQTKLLGQIRKYKIEHNDHLG-KRGMLSRIKNKTRSFFYKEEYKDED</f>
        <v>#NAME?</v>
      </c>
    </row>
    <row r="2167" spans="1:13" x14ac:dyDescent="0.2">
      <c r="A2167">
        <v>2364</v>
      </c>
      <c r="B2167" t="s">
        <v>50081</v>
      </c>
      <c r="C2167" t="s">
        <v>47037</v>
      </c>
      <c r="D2167" t="s">
        <v>47466</v>
      </c>
      <c r="E2167">
        <v>673</v>
      </c>
      <c r="F2167">
        <v>6</v>
      </c>
      <c r="G2167">
        <v>6</v>
      </c>
      <c r="H2167">
        <v>1</v>
      </c>
      <c r="I2167">
        <v>0</v>
      </c>
      <c r="M2167" t="s">
        <v>50085</v>
      </c>
    </row>
    <row r="2168" spans="1:13" x14ac:dyDescent="0.2">
      <c r="A2168">
        <v>2365</v>
      </c>
      <c r="B2168" t="s">
        <v>50081</v>
      </c>
      <c r="C2168" t="s">
        <v>47037</v>
      </c>
      <c r="D2168" t="s">
        <v>47039</v>
      </c>
      <c r="E2168">
        <v>183</v>
      </c>
      <c r="F2168">
        <v>6</v>
      </c>
      <c r="G2168">
        <v>6</v>
      </c>
      <c r="H2168">
        <v>1</v>
      </c>
      <c r="I2168">
        <v>0</v>
      </c>
      <c r="M2168" t="s">
        <v>50086</v>
      </c>
    </row>
    <row r="2169" spans="1:13" x14ac:dyDescent="0.2">
      <c r="A2169">
        <v>2366</v>
      </c>
      <c r="B2169" t="s">
        <v>50087</v>
      </c>
      <c r="C2169" t="s">
        <v>47037</v>
      </c>
      <c r="D2169" t="s">
        <v>47468</v>
      </c>
      <c r="E2169">
        <v>685</v>
      </c>
      <c r="F2169">
        <v>6</v>
      </c>
      <c r="G2169">
        <v>6</v>
      </c>
      <c r="H2169">
        <v>1</v>
      </c>
      <c r="I2169">
        <v>0</v>
      </c>
      <c r="M2169" t="s">
        <v>50088</v>
      </c>
    </row>
    <row r="2170" spans="1:13" x14ac:dyDescent="0.2">
      <c r="A2170">
        <v>2367</v>
      </c>
      <c r="B2170" t="s">
        <v>50087</v>
      </c>
      <c r="C2170" t="s">
        <v>47037</v>
      </c>
      <c r="D2170" t="s">
        <v>47720</v>
      </c>
      <c r="E2170">
        <v>92</v>
      </c>
      <c r="F2170">
        <v>6</v>
      </c>
      <c r="G2170">
        <v>6</v>
      </c>
      <c r="H2170">
        <v>1</v>
      </c>
      <c r="I2170">
        <v>0</v>
      </c>
      <c r="M2170" t="s">
        <v>50089</v>
      </c>
    </row>
    <row r="2171" spans="1:13" x14ac:dyDescent="0.2">
      <c r="A2171">
        <v>2368</v>
      </c>
      <c r="B2171" t="s">
        <v>50087</v>
      </c>
      <c r="C2171" t="s">
        <v>47037</v>
      </c>
      <c r="D2171" t="s">
        <v>47465</v>
      </c>
      <c r="E2171">
        <v>324</v>
      </c>
      <c r="F2171">
        <v>6</v>
      </c>
      <c r="G2171">
        <v>6</v>
      </c>
      <c r="H2171">
        <v>1</v>
      </c>
      <c r="I2171">
        <v>0</v>
      </c>
      <c r="M2171" t="s">
        <v>50090</v>
      </c>
    </row>
    <row r="2172" spans="1:13" x14ac:dyDescent="0.2">
      <c r="A2172">
        <v>2369</v>
      </c>
      <c r="B2172" t="s">
        <v>50087</v>
      </c>
      <c r="C2172" t="s">
        <v>47037</v>
      </c>
      <c r="D2172" t="s">
        <v>47466</v>
      </c>
      <c r="E2172">
        <v>99</v>
      </c>
      <c r="F2172">
        <v>6</v>
      </c>
      <c r="G2172">
        <v>6</v>
      </c>
      <c r="H2172">
        <v>1</v>
      </c>
      <c r="I2172">
        <v>0</v>
      </c>
      <c r="M2172" t="s">
        <v>50091</v>
      </c>
    </row>
    <row r="2173" spans="1:13" x14ac:dyDescent="0.2">
      <c r="A2173">
        <v>2370</v>
      </c>
      <c r="B2173" t="s">
        <v>50087</v>
      </c>
      <c r="C2173" t="s">
        <v>47037</v>
      </c>
      <c r="D2173" t="s">
        <v>47833</v>
      </c>
      <c r="E2173">
        <v>391</v>
      </c>
      <c r="F2173">
        <v>6</v>
      </c>
      <c r="G2173">
        <v>6</v>
      </c>
      <c r="H2173">
        <v>1</v>
      </c>
      <c r="I2173">
        <v>0</v>
      </c>
      <c r="M2173" t="s">
        <v>50092</v>
      </c>
    </row>
    <row r="2174" spans="1:13" x14ac:dyDescent="0.2">
      <c r="A2174">
        <v>2371</v>
      </c>
      <c r="B2174" t="s">
        <v>50087</v>
      </c>
      <c r="C2174" t="s">
        <v>47037</v>
      </c>
      <c r="D2174" t="s">
        <v>47039</v>
      </c>
      <c r="E2174">
        <v>487</v>
      </c>
      <c r="F2174">
        <v>6</v>
      </c>
      <c r="G2174">
        <v>6</v>
      </c>
      <c r="H2174">
        <v>1</v>
      </c>
      <c r="I2174">
        <v>0</v>
      </c>
      <c r="M2174" t="s">
        <v>50093</v>
      </c>
    </row>
    <row r="2175" spans="1:13" x14ac:dyDescent="0.2">
      <c r="A2175">
        <v>2372</v>
      </c>
      <c r="B2175" t="s">
        <v>50094</v>
      </c>
      <c r="C2175" t="s">
        <v>47037</v>
      </c>
      <c r="D2175" t="s">
        <v>47468</v>
      </c>
      <c r="E2175">
        <v>528</v>
      </c>
      <c r="F2175">
        <v>6</v>
      </c>
      <c r="G2175">
        <v>6</v>
      </c>
      <c r="H2175">
        <v>1</v>
      </c>
      <c r="I2175">
        <v>0</v>
      </c>
      <c r="J2175" t="s">
        <v>50095</v>
      </c>
      <c r="K2175" s="146" t="s">
        <v>47040</v>
      </c>
      <c r="L2175" t="s">
        <v>50096</v>
      </c>
      <c r="M2175" t="s">
        <v>47412</v>
      </c>
    </row>
    <row r="2176" spans="1:13" x14ac:dyDescent="0.2">
      <c r="A2176">
        <v>2373</v>
      </c>
      <c r="B2176" t="s">
        <v>50094</v>
      </c>
      <c r="C2176" t="s">
        <v>47037</v>
      </c>
      <c r="D2176" t="s">
        <v>47720</v>
      </c>
      <c r="E2176">
        <v>610</v>
      </c>
      <c r="F2176">
        <v>6</v>
      </c>
      <c r="G2176">
        <v>6</v>
      </c>
      <c r="H2176">
        <v>1</v>
      </c>
      <c r="I2176">
        <v>0</v>
      </c>
      <c r="J2176" t="s">
        <v>50097</v>
      </c>
      <c r="K2176" s="146" t="s">
        <v>47040</v>
      </c>
      <c r="L2176" t="s">
        <v>50096</v>
      </c>
      <c r="M2176" t="s">
        <v>47413</v>
      </c>
    </row>
    <row r="2177" spans="1:13" x14ac:dyDescent="0.2">
      <c r="A2177">
        <v>2374</v>
      </c>
      <c r="B2177" t="s">
        <v>50094</v>
      </c>
      <c r="C2177" t="s">
        <v>47037</v>
      </c>
      <c r="D2177" t="s">
        <v>47467</v>
      </c>
      <c r="E2177">
        <v>666</v>
      </c>
      <c r="F2177">
        <v>6</v>
      </c>
      <c r="G2177">
        <v>6</v>
      </c>
      <c r="H2177">
        <v>1</v>
      </c>
      <c r="I2177">
        <v>0</v>
      </c>
      <c r="J2177" t="s">
        <v>50098</v>
      </c>
      <c r="K2177" s="146" t="s">
        <v>47040</v>
      </c>
      <c r="L2177" t="s">
        <v>50096</v>
      </c>
      <c r="M2177" t="e">
        <f>-----------MAKTLTGVVISDVADKTITVAVISRETHPIYKKQYTVTRKYAAHDENNDARKGDTVRIVETRPISKRKSFTLDRIEKRSVGSVELKEEVNAEVSDKVDHDHDSEEDKE</f>
        <v>#NAME?</v>
      </c>
    </row>
    <row r="2178" spans="1:13" x14ac:dyDescent="0.2">
      <c r="A2178">
        <v>2375</v>
      </c>
      <c r="B2178" t="s">
        <v>50094</v>
      </c>
      <c r="C2178" t="s">
        <v>47037</v>
      </c>
      <c r="D2178" t="s">
        <v>47721</v>
      </c>
      <c r="E2178">
        <v>254</v>
      </c>
      <c r="F2178">
        <v>6</v>
      </c>
      <c r="G2178">
        <v>6</v>
      </c>
      <c r="H2178">
        <v>1</v>
      </c>
      <c r="I2178">
        <v>0</v>
      </c>
      <c r="J2178" t="s">
        <v>50099</v>
      </c>
      <c r="K2178" s="146" t="s">
        <v>47040</v>
      </c>
      <c r="L2178" t="s">
        <v>50096</v>
      </c>
      <c r="M2178" t="s">
        <v>47673</v>
      </c>
    </row>
    <row r="2179" spans="1:13" x14ac:dyDescent="0.2">
      <c r="A2179">
        <v>2376</v>
      </c>
      <c r="B2179" t="s">
        <v>50094</v>
      </c>
      <c r="C2179" t="s">
        <v>47037</v>
      </c>
      <c r="D2179" t="s">
        <v>47466</v>
      </c>
      <c r="E2179">
        <v>56</v>
      </c>
      <c r="F2179">
        <v>6</v>
      </c>
      <c r="G2179">
        <v>6</v>
      </c>
      <c r="H2179">
        <v>1</v>
      </c>
      <c r="I2179">
        <v>0</v>
      </c>
      <c r="J2179" t="s">
        <v>50098</v>
      </c>
      <c r="K2179" s="146" t="s">
        <v>47040</v>
      </c>
      <c r="L2179" t="s">
        <v>50096</v>
      </c>
      <c r="M2179" t="s">
        <v>50100</v>
      </c>
    </row>
    <row r="2180" spans="1:13" x14ac:dyDescent="0.2">
      <c r="A2180">
        <v>2377</v>
      </c>
      <c r="B2180" t="s">
        <v>50094</v>
      </c>
      <c r="C2180" t="s">
        <v>47037</v>
      </c>
      <c r="D2180" t="s">
        <v>47039</v>
      </c>
      <c r="E2180">
        <v>358</v>
      </c>
      <c r="F2180">
        <v>6</v>
      </c>
      <c r="G2180">
        <v>6</v>
      </c>
      <c r="H2180">
        <v>1</v>
      </c>
      <c r="I2180">
        <v>0</v>
      </c>
      <c r="J2180" t="s">
        <v>50098</v>
      </c>
      <c r="K2180" s="146" t="s">
        <v>47040</v>
      </c>
      <c r="L2180" t="s">
        <v>50096</v>
      </c>
      <c r="M2180" t="s">
        <v>50101</v>
      </c>
    </row>
    <row r="2181" spans="1:13" x14ac:dyDescent="0.2">
      <c r="A2181">
        <v>2378</v>
      </c>
      <c r="B2181" t="s">
        <v>50102</v>
      </c>
      <c r="C2181" t="s">
        <v>47037</v>
      </c>
      <c r="D2181" t="s">
        <v>47468</v>
      </c>
      <c r="E2181">
        <v>513</v>
      </c>
      <c r="F2181">
        <v>6</v>
      </c>
      <c r="G2181">
        <v>6</v>
      </c>
      <c r="H2181">
        <v>1</v>
      </c>
      <c r="I2181">
        <v>0</v>
      </c>
      <c r="J2181" t="s">
        <v>50103</v>
      </c>
      <c r="K2181" s="146" t="s">
        <v>47040</v>
      </c>
      <c r="L2181" t="s">
        <v>50104</v>
      </c>
      <c r="M2181" t="e">
        <f>--MAEDKGLTIRIRLKAYDHTVIDESAKRIVDTAVRTGATVSGPVPLPTRRSTYTVTKSPHVYKMGGETFEMRVHKRLIDISNATPKTIENLQNLSLPAGVDAEIKM</f>
        <v>#NAME?</v>
      </c>
    </row>
    <row r="2182" spans="1:13" x14ac:dyDescent="0.2">
      <c r="A2182">
        <v>2379</v>
      </c>
      <c r="B2182" t="s">
        <v>50102</v>
      </c>
      <c r="C2182" t="s">
        <v>47037</v>
      </c>
      <c r="D2182" t="s">
        <v>47720</v>
      </c>
      <c r="E2182">
        <v>863</v>
      </c>
      <c r="F2182">
        <v>6</v>
      </c>
      <c r="G2182">
        <v>6</v>
      </c>
      <c r="H2182">
        <v>1</v>
      </c>
      <c r="I2182">
        <v>0</v>
      </c>
      <c r="J2182" t="s">
        <v>50105</v>
      </c>
      <c r="K2182" s="146" t="s">
        <v>47040</v>
      </c>
      <c r="L2182" t="s">
        <v>50104</v>
      </c>
      <c r="M2182" t="e">
        <f>--MTKEEGLRIRIRLKAYDHKVIDQSAKQIINTATRTGAEIAGPIPLPTRRSTFTVVKSPHVYKKGGETFEMRVHKRLIDITNASPKTIDSLQNLSLPAGVDAEIRM</f>
        <v>#NAME?</v>
      </c>
    </row>
    <row r="2183" spans="1:13" x14ac:dyDescent="0.2">
      <c r="A2183">
        <v>2380</v>
      </c>
      <c r="B2183" t="s">
        <v>50102</v>
      </c>
      <c r="C2183" t="s">
        <v>47037</v>
      </c>
      <c r="D2183" t="s">
        <v>47467</v>
      </c>
      <c r="E2183">
        <v>656</v>
      </c>
      <c r="F2183">
        <v>6</v>
      </c>
      <c r="G2183">
        <v>6</v>
      </c>
      <c r="H2183">
        <v>1</v>
      </c>
      <c r="I2183">
        <v>0</v>
      </c>
      <c r="J2183" t="s">
        <v>50106</v>
      </c>
      <c r="K2183" s="146" t="s">
        <v>47040</v>
      </c>
      <c r="L2183" t="s">
        <v>50104</v>
      </c>
      <c r="M2183" t="s">
        <v>47446</v>
      </c>
    </row>
    <row r="2184" spans="1:13" x14ac:dyDescent="0.2">
      <c r="A2184">
        <v>2381</v>
      </c>
      <c r="B2184" t="s">
        <v>50102</v>
      </c>
      <c r="C2184" t="s">
        <v>47037</v>
      </c>
      <c r="D2184" t="s">
        <v>47465</v>
      </c>
      <c r="E2184">
        <v>164</v>
      </c>
      <c r="F2184">
        <v>6</v>
      </c>
      <c r="G2184">
        <v>6</v>
      </c>
      <c r="H2184">
        <v>1</v>
      </c>
      <c r="I2184">
        <v>0</v>
      </c>
      <c r="J2184" t="s">
        <v>50103</v>
      </c>
      <c r="K2184" s="146" t="s">
        <v>47040</v>
      </c>
      <c r="L2184" t="s">
        <v>50104</v>
      </c>
      <c r="M2184" t="s">
        <v>50107</v>
      </c>
    </row>
    <row r="2185" spans="1:13" x14ac:dyDescent="0.2">
      <c r="A2185">
        <v>2382</v>
      </c>
      <c r="B2185" t="s">
        <v>50102</v>
      </c>
      <c r="C2185" t="s">
        <v>47037</v>
      </c>
      <c r="D2185" t="s">
        <v>47466</v>
      </c>
      <c r="E2185">
        <v>45</v>
      </c>
      <c r="F2185">
        <v>6</v>
      </c>
      <c r="G2185">
        <v>6</v>
      </c>
      <c r="H2185">
        <v>1</v>
      </c>
      <c r="I2185">
        <v>0</v>
      </c>
      <c r="J2185" t="s">
        <v>50106</v>
      </c>
      <c r="K2185" s="146" t="s">
        <v>47040</v>
      </c>
      <c r="L2185" t="s">
        <v>50104</v>
      </c>
      <c r="M2185" t="e">
        <f>--MAQDTGIKIRIRLKAYDHKVIDQSAKQIIDTAIRTGANVAGPVPLPTRRSTYTVVKSPHVYKTGGESYERRVHKRLIDITNATPKTIDSLQNLNLPAGVDAEIRM</f>
        <v>#NAME?</v>
      </c>
    </row>
    <row r="2186" spans="1:13" x14ac:dyDescent="0.2">
      <c r="A2186">
        <v>2383</v>
      </c>
      <c r="B2186" t="s">
        <v>50102</v>
      </c>
      <c r="C2186" t="s">
        <v>47037</v>
      </c>
      <c r="D2186" t="s">
        <v>47039</v>
      </c>
      <c r="E2186">
        <v>368</v>
      </c>
      <c r="F2186">
        <v>6</v>
      </c>
      <c r="G2186">
        <v>6</v>
      </c>
      <c r="H2186">
        <v>1</v>
      </c>
      <c r="I2186">
        <v>0</v>
      </c>
      <c r="J2186" t="s">
        <v>50106</v>
      </c>
      <c r="K2186" s="146" t="s">
        <v>47040</v>
      </c>
      <c r="L2186" t="s">
        <v>50104</v>
      </c>
      <c r="M2186" t="e">
        <f>--MAQDTGIKIRIRLKAYDHKVIDQSAKQIIDTAIRTGANVAGPVPLPTRRSTYTVVKSPHVYKMGGETYERRVHKRLIDITNATPKTIDSLQNLNLPAGVDAEIRM</f>
        <v>#NAME?</v>
      </c>
    </row>
    <row r="2187" spans="1:13" x14ac:dyDescent="0.2">
      <c r="A2187">
        <v>2384</v>
      </c>
      <c r="B2187" t="s">
        <v>50108</v>
      </c>
      <c r="C2187" t="s">
        <v>47037</v>
      </c>
      <c r="D2187" t="s">
        <v>47468</v>
      </c>
      <c r="E2187">
        <v>198</v>
      </c>
      <c r="F2187">
        <v>6</v>
      </c>
      <c r="G2187">
        <v>6</v>
      </c>
      <c r="H2187">
        <v>1</v>
      </c>
      <c r="I2187">
        <v>0</v>
      </c>
      <c r="J2187" t="s">
        <v>50109</v>
      </c>
      <c r="K2187" s="146" t="s">
        <v>47040</v>
      </c>
      <c r="L2187" t="s">
        <v>50110</v>
      </c>
      <c r="M2187" t="e">
        <f>-MGVSIEDIKKLKELSGIGLTDAKKALVEAEGDFDKALEALRKKGLTKAEKKGDRETREGLIESYVHSGRIGVVVEVNCETDFVARLPEFKEFAHQIAMQIAAMAPKYATVEDIPSDVYEAKKQEFLASDSLQDKPENIREQIVEGQLKKYFAEQVLSEQAFVLDDSKTVGELIKEQVALRGENVRVSQFKRIELG-GE</f>
        <v>#NAME?</v>
      </c>
    </row>
    <row r="2188" spans="1:13" x14ac:dyDescent="0.2">
      <c r="A2188">
        <v>2385</v>
      </c>
      <c r="B2188" t="s">
        <v>50108</v>
      </c>
      <c r="C2188" t="s">
        <v>47037</v>
      </c>
      <c r="D2188" t="s">
        <v>47720</v>
      </c>
      <c r="E2188">
        <v>359</v>
      </c>
      <c r="F2188">
        <v>6</v>
      </c>
      <c r="G2188">
        <v>6</v>
      </c>
      <c r="H2188">
        <v>1</v>
      </c>
      <c r="I2188">
        <v>0</v>
      </c>
      <c r="J2188" t="s">
        <v>50109</v>
      </c>
      <c r="K2188" s="146" t="s">
        <v>47040</v>
      </c>
      <c r="L2188" t="s">
        <v>50110</v>
      </c>
      <c r="M2188" t="e">
        <f>-MGISLEDIKKLKELTGVGLTDAKTALIESDGNFDKALEAMRKKGLTRAEKKSDREAREGIIESYVHSGRIGVVLELNCETDFVARLDDFKKLAHELAMQVAAMSPRYVTSDDIPTSEYDRVKAEKLEAIKSEGKPADMAEKIVEGQLKKYFAEQVLLSQAYILDDSKTVQDHIKEAIAKLGENIVVGQFKRIELGVNE</f>
        <v>#NAME?</v>
      </c>
    </row>
    <row r="2189" spans="1:13" x14ac:dyDescent="0.2">
      <c r="A2189">
        <v>2386</v>
      </c>
      <c r="B2189" t="s">
        <v>50108</v>
      </c>
      <c r="C2189" t="s">
        <v>47037</v>
      </c>
      <c r="D2189" t="s">
        <v>47465</v>
      </c>
      <c r="E2189">
        <v>354</v>
      </c>
      <c r="F2189">
        <v>6</v>
      </c>
      <c r="G2189">
        <v>6</v>
      </c>
      <c r="H2189">
        <v>1</v>
      </c>
      <c r="I2189">
        <v>0</v>
      </c>
      <c r="J2189" t="s">
        <v>50109</v>
      </c>
      <c r="K2189" s="146" t="s">
        <v>47040</v>
      </c>
      <c r="L2189" t="s">
        <v>50110</v>
      </c>
      <c r="M2189" t="s">
        <v>50111</v>
      </c>
    </row>
    <row r="2190" spans="1:13" x14ac:dyDescent="0.2">
      <c r="A2190">
        <v>2387</v>
      </c>
      <c r="B2190" t="s">
        <v>50108</v>
      </c>
      <c r="C2190" t="s">
        <v>47037</v>
      </c>
      <c r="D2190" t="s">
        <v>47466</v>
      </c>
      <c r="E2190">
        <v>564</v>
      </c>
      <c r="F2190">
        <v>6</v>
      </c>
      <c r="G2190">
        <v>6</v>
      </c>
      <c r="H2190">
        <v>1</v>
      </c>
      <c r="I2190">
        <v>0</v>
      </c>
      <c r="J2190" t="s">
        <v>50112</v>
      </c>
      <c r="K2190" s="146" t="s">
        <v>47040</v>
      </c>
      <c r="L2190" t="s">
        <v>50110</v>
      </c>
      <c r="M2190" t="e">
        <f>-MGVSVDDIKKLRELTGVGLTDAKKALVEAEGDFDKALEAMRKKGLTKAEKKGDREAREGLIESYVHSGRIGVIVEVNCETDFVARLDDFKTLAHEIAMQIAAMSPKYVSEADIPAEEMDRVKAELMASESLASKPEEMREKIVEGQLKKHFAEQVLMSQAYILDDSKTVEQHVKEAIAKLGENIVIRQFKRIELGVSE</f>
        <v>#NAME?</v>
      </c>
    </row>
    <row r="2191" spans="1:13" x14ac:dyDescent="0.2">
      <c r="A2191">
        <v>2388</v>
      </c>
      <c r="B2191" t="s">
        <v>50108</v>
      </c>
      <c r="C2191" t="s">
        <v>47037</v>
      </c>
      <c r="D2191" t="s">
        <v>47833</v>
      </c>
      <c r="E2191">
        <v>634</v>
      </c>
      <c r="F2191">
        <v>6</v>
      </c>
      <c r="G2191">
        <v>6</v>
      </c>
      <c r="H2191">
        <v>1</v>
      </c>
      <c r="I2191">
        <v>0</v>
      </c>
      <c r="J2191" t="s">
        <v>50112</v>
      </c>
      <c r="K2191" s="146" t="s">
        <v>47040</v>
      </c>
      <c r="L2191" t="s">
        <v>50110</v>
      </c>
      <c r="M2191" t="e">
        <f>-MNVSVDDIKKLRELTGVGLTDAKKALVETDGDFDKALEAMRKKGLTKAEKKGDREAREGLIESYVHSGRIGVVVEVNCETDFVARLDDFKTLAHEIAMQIAAMSPKYVSEADIPAEEMERVKAELMASEALASKPEEMREKIVEGQLKKHFVEQVLMSQAYILDDSKTVEQHVKEAIAKLGENIVVRQFRRIELGVSE</f>
        <v>#NAME?</v>
      </c>
    </row>
    <row r="2192" spans="1:13" x14ac:dyDescent="0.2">
      <c r="A2192">
        <v>2389</v>
      </c>
      <c r="B2192" t="s">
        <v>50108</v>
      </c>
      <c r="C2192" t="s">
        <v>47037</v>
      </c>
      <c r="D2192" t="s">
        <v>47039</v>
      </c>
      <c r="E2192">
        <v>164</v>
      </c>
      <c r="F2192">
        <v>6</v>
      </c>
      <c r="G2192">
        <v>6</v>
      </c>
      <c r="H2192">
        <v>1</v>
      </c>
      <c r="I2192">
        <v>0</v>
      </c>
      <c r="J2192" t="s">
        <v>50112</v>
      </c>
      <c r="K2192" s="146" t="s">
        <v>47040</v>
      </c>
      <c r="L2192" t="s">
        <v>50110</v>
      </c>
      <c r="M2192" t="e">
        <f>-MGVSVDDIKKLRELTGVGLTDAKKALVEADGDFDKALEEMRKKGLTKAEKKGDREAREGLIESYVHSGRIGVIVEVNCETDFVARLDDFKTLAHEIAMQIAAMNPKYASTEDIPAEEMERVKAELMASEALASKPEEMREKIVAGQLNKHFAEQVLMSQAYILDDSKTVEQHIKEAIAKLGENIVVRQFKRIELGVSE</f>
        <v>#NAME?</v>
      </c>
    </row>
    <row r="2193" spans="1:13" x14ac:dyDescent="0.2">
      <c r="A2193">
        <v>2390</v>
      </c>
      <c r="B2193" t="s">
        <v>50113</v>
      </c>
      <c r="C2193" t="s">
        <v>47037</v>
      </c>
      <c r="D2193" t="s">
        <v>47468</v>
      </c>
      <c r="E2193">
        <v>457</v>
      </c>
      <c r="F2193">
        <v>6</v>
      </c>
      <c r="G2193">
        <v>6</v>
      </c>
      <c r="H2193">
        <v>1</v>
      </c>
      <c r="I2193">
        <v>0</v>
      </c>
      <c r="J2193" t="s">
        <v>50114</v>
      </c>
      <c r="K2193" s="146" t="s">
        <v>47040</v>
      </c>
      <c r="L2193" t="s">
        <v>49943</v>
      </c>
      <c r="M2193" t="e">
        <f>-MSTITNDDVRHLAHLSSLQIPDVEAELLRADIEKIINYINQLDKLDTDGVEPTYQVTGLQNVWRDDE-IIDSSVSRRQLLALAAEQSDNCVKVPKVL</f>
        <v>#NAME?</v>
      </c>
    </row>
    <row r="2194" spans="1:13" x14ac:dyDescent="0.2">
      <c r="A2194">
        <v>2391</v>
      </c>
      <c r="B2194" t="s">
        <v>50113</v>
      </c>
      <c r="C2194" t="s">
        <v>47037</v>
      </c>
      <c r="D2194" t="s">
        <v>47467</v>
      </c>
      <c r="E2194">
        <v>852</v>
      </c>
      <c r="F2194">
        <v>6</v>
      </c>
      <c r="G2194">
        <v>6</v>
      </c>
      <c r="H2194">
        <v>1</v>
      </c>
      <c r="I2194">
        <v>0</v>
      </c>
      <c r="J2194" t="s">
        <v>50115</v>
      </c>
      <c r="K2194" s="146" t="s">
        <v>47040</v>
      </c>
      <c r="L2194" t="s">
        <v>49943</v>
      </c>
      <c r="M2194" t="e">
        <f>-MSTITTDDVHHLAQLSSLQLSDSEVENLRADLENIINHINQLNEVDTSGVEPTYQVTGLENVWRGDE-IDAGSVTPEQLLDLAAEQSGHCVKVPKVL</f>
        <v>#NAME?</v>
      </c>
    </row>
    <row r="2195" spans="1:13" x14ac:dyDescent="0.2">
      <c r="A2195">
        <v>2392</v>
      </c>
      <c r="B2195" t="s">
        <v>50113</v>
      </c>
      <c r="C2195" t="s">
        <v>47037</v>
      </c>
      <c r="D2195" t="s">
        <v>47721</v>
      </c>
      <c r="E2195">
        <v>432</v>
      </c>
      <c r="F2195">
        <v>6</v>
      </c>
      <c r="G2195">
        <v>6</v>
      </c>
      <c r="H2195">
        <v>1</v>
      </c>
      <c r="I2195">
        <v>0</v>
      </c>
      <c r="J2195" t="s">
        <v>50114</v>
      </c>
      <c r="K2195" s="146" t="s">
        <v>47040</v>
      </c>
      <c r="L2195" t="s">
        <v>49943</v>
      </c>
      <c r="M2195" t="s">
        <v>47660</v>
      </c>
    </row>
    <row r="2196" spans="1:13" x14ac:dyDescent="0.2">
      <c r="A2196">
        <v>2393</v>
      </c>
      <c r="B2196" t="s">
        <v>50113</v>
      </c>
      <c r="C2196" t="s">
        <v>47037</v>
      </c>
      <c r="D2196" t="s">
        <v>47465</v>
      </c>
      <c r="E2196">
        <v>541</v>
      </c>
      <c r="F2196">
        <v>6</v>
      </c>
      <c r="G2196">
        <v>6</v>
      </c>
      <c r="H2196">
        <v>1</v>
      </c>
      <c r="I2196">
        <v>0</v>
      </c>
      <c r="J2196" t="s">
        <v>50116</v>
      </c>
      <c r="K2196" s="146" t="s">
        <v>47040</v>
      </c>
      <c r="L2196" t="s">
        <v>49943</v>
      </c>
      <c r="M2196" t="e">
        <f>--MNNTRDDILHLAKLSSLQLTDAEISALQQDVTNIVGYISQLDELDTTGVEPTYQVFEMENVWRADE-IKPQDATREQLLALAPDQAQNMIKVQKVL</f>
        <v>#NAME?</v>
      </c>
    </row>
    <row r="2197" spans="1:13" x14ac:dyDescent="0.2">
      <c r="A2197">
        <v>2394</v>
      </c>
      <c r="B2197" t="s">
        <v>50113</v>
      </c>
      <c r="C2197" t="s">
        <v>47037</v>
      </c>
      <c r="D2197" t="s">
        <v>47466</v>
      </c>
      <c r="E2197">
        <v>146</v>
      </c>
      <c r="F2197">
        <v>6</v>
      </c>
      <c r="G2197">
        <v>6</v>
      </c>
      <c r="H2197">
        <v>1</v>
      </c>
      <c r="I2197">
        <v>0</v>
      </c>
      <c r="J2197" t="s">
        <v>50117</v>
      </c>
      <c r="K2197" s="146" t="s">
        <v>47040</v>
      </c>
      <c r="L2197" t="s">
        <v>49943</v>
      </c>
      <c r="M2197" t="e">
        <f>-MITISTSDIQHLASLSSLALTDDETDGLRQDLENIIGYIEQLGELDVSGVEPTYQVTGLSNVWREDE-VQAG-IPVEELLDLAPEKQNNQVKVPQVL</f>
        <v>#NAME?</v>
      </c>
    </row>
    <row r="2198" spans="1:13" x14ac:dyDescent="0.2">
      <c r="A2198">
        <v>2395</v>
      </c>
      <c r="B2198" t="s">
        <v>50113</v>
      </c>
      <c r="C2198" t="s">
        <v>47037</v>
      </c>
      <c r="D2198" t="s">
        <v>47039</v>
      </c>
      <c r="E2198">
        <v>440</v>
      </c>
      <c r="F2198">
        <v>6</v>
      </c>
      <c r="G2198">
        <v>6</v>
      </c>
      <c r="H2198">
        <v>1</v>
      </c>
      <c r="I2198">
        <v>0</v>
      </c>
      <c r="J2198" t="s">
        <v>50114</v>
      </c>
      <c r="K2198" s="146" t="s">
        <v>47040</v>
      </c>
      <c r="L2198" t="s">
        <v>49943</v>
      </c>
      <c r="M2198" t="e">
        <f>-MTNISTSDIQHLASLSSLALADDEVDGLRQDLENIIGYIEQLGELDTSGVESTYQVTGLENVWREDE-VQSG-ISRDELLELAPEKQNNQVKVPQVL</f>
        <v>#NAME?</v>
      </c>
    </row>
    <row r="2199" spans="1:13" x14ac:dyDescent="0.2">
      <c r="A2199">
        <v>2396</v>
      </c>
      <c r="B2199" t="s">
        <v>50118</v>
      </c>
      <c r="C2199" t="s">
        <v>47037</v>
      </c>
      <c r="D2199" t="s">
        <v>47468</v>
      </c>
      <c r="E2199">
        <v>473</v>
      </c>
      <c r="F2199">
        <v>6</v>
      </c>
      <c r="G2199">
        <v>6</v>
      </c>
      <c r="H2199">
        <v>1</v>
      </c>
      <c r="I2199">
        <v>0</v>
      </c>
      <c r="J2199" t="s">
        <v>50119</v>
      </c>
      <c r="K2199" s="146" t="s">
        <v>47040</v>
      </c>
      <c r="L2199" t="s">
        <v>50120</v>
      </c>
      <c r="M2199" t="s">
        <v>47462</v>
      </c>
    </row>
    <row r="2200" spans="1:13" x14ac:dyDescent="0.2">
      <c r="A2200">
        <v>2397</v>
      </c>
      <c r="B2200" t="s">
        <v>50118</v>
      </c>
      <c r="C2200" t="s">
        <v>47037</v>
      </c>
      <c r="D2200" t="s">
        <v>47720</v>
      </c>
      <c r="E2200">
        <v>37</v>
      </c>
      <c r="F2200">
        <v>6</v>
      </c>
      <c r="G2200">
        <v>6</v>
      </c>
      <c r="H2200">
        <v>1</v>
      </c>
      <c r="I2200">
        <v>0</v>
      </c>
      <c r="J2200" t="s">
        <v>50119</v>
      </c>
      <c r="K2200" s="146" t="s">
        <v>47040</v>
      </c>
      <c r="L2200" t="s">
        <v>50120</v>
      </c>
      <c r="M2200" t="s">
        <v>47464</v>
      </c>
    </row>
    <row r="2201" spans="1:13" x14ac:dyDescent="0.2">
      <c r="A2201">
        <v>2398</v>
      </c>
      <c r="B2201" t="s">
        <v>50118</v>
      </c>
      <c r="C2201" t="s">
        <v>47037</v>
      </c>
      <c r="D2201" t="s">
        <v>47467</v>
      </c>
      <c r="E2201">
        <v>511</v>
      </c>
      <c r="F2201">
        <v>6</v>
      </c>
      <c r="G2201">
        <v>6</v>
      </c>
      <c r="H2201">
        <v>1</v>
      </c>
      <c r="I2201">
        <v>0</v>
      </c>
      <c r="J2201" t="s">
        <v>50119</v>
      </c>
      <c r="K2201" s="146" t="s">
        <v>47040</v>
      </c>
      <c r="L2201" t="s">
        <v>50120</v>
      </c>
      <c r="M2201" t="s">
        <v>47461</v>
      </c>
    </row>
    <row r="2202" spans="1:13" x14ac:dyDescent="0.2">
      <c r="A2202">
        <v>2399</v>
      </c>
      <c r="B2202" t="s">
        <v>50118</v>
      </c>
      <c r="C2202" t="s">
        <v>47037</v>
      </c>
      <c r="D2202" t="s">
        <v>47465</v>
      </c>
      <c r="E2202">
        <v>417</v>
      </c>
      <c r="F2202">
        <v>6</v>
      </c>
      <c r="G2202">
        <v>6</v>
      </c>
      <c r="H2202">
        <v>1</v>
      </c>
      <c r="I2202">
        <v>0</v>
      </c>
      <c r="J2202" t="s">
        <v>50119</v>
      </c>
      <c r="K2202" s="146" t="s">
        <v>47040</v>
      </c>
      <c r="L2202" t="s">
        <v>50120</v>
      </c>
      <c r="M2202" t="s">
        <v>50121</v>
      </c>
    </row>
    <row r="2203" spans="1:13" x14ac:dyDescent="0.2">
      <c r="A2203">
        <v>2400</v>
      </c>
      <c r="B2203" t="s">
        <v>50118</v>
      </c>
      <c r="C2203" t="s">
        <v>47037</v>
      </c>
      <c r="D2203" t="s">
        <v>47466</v>
      </c>
      <c r="E2203">
        <v>157</v>
      </c>
      <c r="F2203">
        <v>6</v>
      </c>
      <c r="G2203">
        <v>6</v>
      </c>
      <c r="H2203">
        <v>1</v>
      </c>
      <c r="I2203">
        <v>0</v>
      </c>
      <c r="J2203" t="s">
        <v>50119</v>
      </c>
      <c r="K2203" s="146" t="s">
        <v>47040</v>
      </c>
      <c r="L2203" t="s">
        <v>50120</v>
      </c>
      <c r="M2203" t="s">
        <v>47460</v>
      </c>
    </row>
    <row r="2204" spans="1:13" x14ac:dyDescent="0.2">
      <c r="A2204">
        <v>2401</v>
      </c>
      <c r="B2204" t="s">
        <v>50118</v>
      </c>
      <c r="C2204" t="s">
        <v>47037</v>
      </c>
      <c r="D2204" t="s">
        <v>47039</v>
      </c>
      <c r="E2204">
        <v>428</v>
      </c>
      <c r="F2204">
        <v>6</v>
      </c>
      <c r="G2204">
        <v>6</v>
      </c>
      <c r="H2204">
        <v>1</v>
      </c>
      <c r="I2204">
        <v>0</v>
      </c>
      <c r="J2204" t="s">
        <v>50119</v>
      </c>
      <c r="K2204" s="146" t="s">
        <v>47040</v>
      </c>
      <c r="L2204" t="s">
        <v>50120</v>
      </c>
      <c r="M2204" t="s">
        <v>47463</v>
      </c>
    </row>
    <row r="2205" spans="1:13" x14ac:dyDescent="0.2">
      <c r="A2205">
        <v>2402</v>
      </c>
      <c r="B2205" t="s">
        <v>50122</v>
      </c>
      <c r="C2205" t="s">
        <v>47037</v>
      </c>
      <c r="D2205" t="s">
        <v>47468</v>
      </c>
      <c r="E2205">
        <v>404</v>
      </c>
      <c r="F2205">
        <v>6</v>
      </c>
      <c r="G2205">
        <v>6</v>
      </c>
      <c r="H2205">
        <v>1</v>
      </c>
      <c r="I2205">
        <v>0</v>
      </c>
      <c r="J2205" t="s">
        <v>50123</v>
      </c>
      <c r="K2205" s="146" t="s">
        <v>47063</v>
      </c>
      <c r="L2205" t="s">
        <v>50124</v>
      </c>
      <c r="M2205" t="s">
        <v>50125</v>
      </c>
    </row>
    <row r="2206" spans="1:13" x14ac:dyDescent="0.2">
      <c r="A2206">
        <v>2403</v>
      </c>
      <c r="B2206" t="s">
        <v>50122</v>
      </c>
      <c r="C2206" t="s">
        <v>47037</v>
      </c>
      <c r="D2206" t="s">
        <v>47720</v>
      </c>
      <c r="E2206">
        <v>157</v>
      </c>
      <c r="F2206">
        <v>6</v>
      </c>
      <c r="G2206">
        <v>6</v>
      </c>
      <c r="H2206">
        <v>1</v>
      </c>
      <c r="I2206">
        <v>0</v>
      </c>
      <c r="J2206" t="s">
        <v>50123</v>
      </c>
      <c r="K2206" s="146" t="s">
        <v>47063</v>
      </c>
      <c r="L2206" t="s">
        <v>50124</v>
      </c>
      <c r="M2206" t="e">
        <f>-------------------------MKILNGAELASFVKVRQLKQVRNLRQSKKIIPKLSVVYVDSGNKVIDTYINLKKAYANDILVEF--SVYKENADTIIKRLNTLSRDDSIHGIIVQLPLPGDLDTDQILSHINPNKDVDGLSGGN-FTPATPMAINWLLSGYGIDLSGKNVAIVGRGKLVGAPLTRLWKESGYNVDVFEKGDGYDLYIEIPKYDVIVTATGVTSLIKSSMLKSGAVVIDAGTASEKGIIKGDLSDDVRERKDLI-ITPDKGGVGPLTVAALFDNTILAAYRQAKLNGM</f>
        <v>#NAME?</v>
      </c>
    </row>
    <row r="2207" spans="1:13" x14ac:dyDescent="0.2">
      <c r="A2207">
        <v>2404</v>
      </c>
      <c r="B2207" t="s">
        <v>50122</v>
      </c>
      <c r="C2207" t="s">
        <v>47037</v>
      </c>
      <c r="D2207" t="s">
        <v>47465</v>
      </c>
      <c r="E2207">
        <v>554</v>
      </c>
      <c r="F2207">
        <v>6</v>
      </c>
      <c r="G2207">
        <v>6</v>
      </c>
      <c r="H2207">
        <v>1</v>
      </c>
      <c r="I2207">
        <v>0</v>
      </c>
      <c r="J2207" t="s">
        <v>50123</v>
      </c>
      <c r="K2207" s="146" t="s">
        <v>47063</v>
      </c>
      <c r="L2207" t="s">
        <v>50124</v>
      </c>
      <c r="M2207" t="s">
        <v>50126</v>
      </c>
    </row>
    <row r="2208" spans="1:13" x14ac:dyDescent="0.2">
      <c r="A2208">
        <v>2405</v>
      </c>
      <c r="B2208" t="s">
        <v>50122</v>
      </c>
      <c r="C2208" t="s">
        <v>47037</v>
      </c>
      <c r="D2208" t="s">
        <v>47466</v>
      </c>
      <c r="E2208">
        <v>289</v>
      </c>
      <c r="F2208">
        <v>6</v>
      </c>
      <c r="G2208">
        <v>6</v>
      </c>
      <c r="H2208">
        <v>1</v>
      </c>
      <c r="I2208">
        <v>0</v>
      </c>
      <c r="J2208" t="s">
        <v>50127</v>
      </c>
      <c r="K2208" s="146" t="s">
        <v>47063</v>
      </c>
      <c r="L2208" t="s">
        <v>50124</v>
      </c>
      <c r="M2208" t="s">
        <v>50128</v>
      </c>
    </row>
    <row r="2209" spans="1:13" x14ac:dyDescent="0.2">
      <c r="A2209">
        <v>2406</v>
      </c>
      <c r="B2209" t="s">
        <v>50122</v>
      </c>
      <c r="C2209" t="s">
        <v>47037</v>
      </c>
      <c r="D2209" t="s">
        <v>47833</v>
      </c>
      <c r="E2209">
        <v>348</v>
      </c>
      <c r="F2209">
        <v>6</v>
      </c>
      <c r="G2209">
        <v>6</v>
      </c>
      <c r="H2209">
        <v>1</v>
      </c>
      <c r="I2209">
        <v>0</v>
      </c>
      <c r="J2209" t="s">
        <v>50129</v>
      </c>
      <c r="K2209" s="146" t="s">
        <v>47063</v>
      </c>
      <c r="L2209" t="s">
        <v>50124</v>
      </c>
      <c r="M2209" t="s">
        <v>50130</v>
      </c>
    </row>
    <row r="2210" spans="1:13" x14ac:dyDescent="0.2">
      <c r="A2210">
        <v>2407</v>
      </c>
      <c r="B2210" t="s">
        <v>50122</v>
      </c>
      <c r="C2210" t="s">
        <v>47037</v>
      </c>
      <c r="D2210" t="s">
        <v>47039</v>
      </c>
      <c r="E2210">
        <v>542</v>
      </c>
      <c r="F2210">
        <v>6</v>
      </c>
      <c r="G2210">
        <v>6</v>
      </c>
      <c r="H2210">
        <v>1</v>
      </c>
      <c r="I2210">
        <v>0</v>
      </c>
      <c r="J2210" t="s">
        <v>50127</v>
      </c>
      <c r="K2210" s="146" t="s">
        <v>47063</v>
      </c>
      <c r="L2210" t="s">
        <v>50124</v>
      </c>
      <c r="M2210" t="e">
        <f>-------------------------MKELNGSELAGFIKERQAKQVRALRQAWHIQPRLAIV-TDTENPVIETYMRLKQRYGADILIDV--EIHRAEAGQVLGVINALNNRDDVQGIILQLPISNPRQTEELLESIRIDKDVDGLRQRTDFQAATPTAINWLLAGYGIDLKGKKIAIIGRGRLVGAPLEKMWLKSGIDATVFEKGDDLS---QLINYDVVVSATGVPGLITDRMVKPKAVVVDAGTASEDGKIVGDVSDEVRLREDIL-ITPKKGGVGPLTVSALFDNLITACLKIANQAKD</f>
        <v>#NAME?</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16298"/>
  <sheetViews>
    <sheetView zoomScale="60" zoomScaleNormal="60" zoomScalePageLayoutView="50" workbookViewId="0">
      <pane ySplit="3" topLeftCell="A4" activePane="bottomLeft" state="frozen"/>
      <selection pane="bottomLeft" activeCell="O40" sqref="O40"/>
    </sheetView>
  </sheetViews>
  <sheetFormatPr baseColWidth="10" defaultRowHeight="16" x14ac:dyDescent="0.2"/>
  <cols>
    <col min="1" max="1" width="8.1640625" style="1" bestFit="1" customWidth="1"/>
    <col min="2" max="2" width="18.1640625" style="4" customWidth="1"/>
    <col min="3" max="3" width="62.83203125" style="4" customWidth="1"/>
    <col min="4" max="4" width="0.83203125" style="45" customWidth="1"/>
    <col min="5" max="5" width="18.1640625" bestFit="1" customWidth="1"/>
    <col min="6" max="13" width="10.83203125" bestFit="1" customWidth="1"/>
    <col min="14" max="14" width="10.83203125" customWidth="1"/>
    <col min="15" max="21" width="10.83203125" bestFit="1" customWidth="1"/>
    <col min="22" max="22" width="15.5" bestFit="1" customWidth="1"/>
    <col min="23" max="23" width="12.5" bestFit="1" customWidth="1"/>
    <col min="24" max="27" width="10.83203125" bestFit="1" customWidth="1"/>
    <col min="28" max="28" width="12.5" bestFit="1" customWidth="1"/>
    <col min="29" max="29" width="0.5" style="11" customWidth="1"/>
    <col min="30" max="30" width="16.1640625" customWidth="1"/>
    <col min="31" max="31" width="15.1640625" customWidth="1"/>
    <col min="32" max="32" width="16" style="12" customWidth="1"/>
    <col min="33" max="33" width="0.6640625" style="11" customWidth="1"/>
  </cols>
  <sheetData>
    <row r="1" spans="1:32" ht="31" customHeight="1" x14ac:dyDescent="0.3">
      <c r="A1" s="312" t="s">
        <v>50258</v>
      </c>
      <c r="B1" s="312"/>
      <c r="C1" s="312"/>
      <c r="D1" s="28"/>
      <c r="E1" s="321" t="s">
        <v>46919</v>
      </c>
      <c r="F1" s="321"/>
      <c r="G1" s="321"/>
      <c r="H1" s="321"/>
      <c r="I1" s="321"/>
      <c r="J1" s="321"/>
      <c r="K1" s="321"/>
      <c r="L1" s="321"/>
      <c r="M1" s="321"/>
      <c r="N1" s="321"/>
      <c r="O1" s="321"/>
      <c r="P1" s="321"/>
      <c r="Q1" s="321"/>
      <c r="R1" s="321"/>
      <c r="S1" s="321"/>
      <c r="T1" s="321"/>
      <c r="U1" s="321"/>
      <c r="V1" s="321"/>
      <c r="W1" s="321"/>
      <c r="X1" s="321"/>
      <c r="Y1" s="321"/>
      <c r="Z1" s="321"/>
      <c r="AA1" s="321"/>
      <c r="AB1" s="321"/>
      <c r="AC1" s="13"/>
      <c r="AD1" s="314" t="s">
        <v>46920</v>
      </c>
      <c r="AE1" s="315"/>
      <c r="AF1" s="316"/>
    </row>
    <row r="2" spans="1:32" ht="27" customHeight="1" thickBot="1" x14ac:dyDescent="0.3">
      <c r="A2" s="313"/>
      <c r="B2" s="313"/>
      <c r="C2" s="313"/>
      <c r="D2" s="28"/>
      <c r="E2" s="322" t="s">
        <v>46921</v>
      </c>
      <c r="F2" s="322"/>
      <c r="G2" s="322"/>
      <c r="H2" s="322"/>
      <c r="I2" s="322"/>
      <c r="J2" s="322"/>
      <c r="K2" s="322"/>
      <c r="L2" s="322"/>
      <c r="M2" s="322"/>
      <c r="N2" s="322"/>
      <c r="O2" s="322"/>
      <c r="P2" s="322"/>
      <c r="Q2" s="322"/>
      <c r="R2" s="322"/>
      <c r="S2" s="322"/>
      <c r="T2" s="322"/>
      <c r="U2" s="322"/>
      <c r="V2" s="322"/>
      <c r="W2" s="92" t="s">
        <v>46922</v>
      </c>
      <c r="X2" s="317" t="s">
        <v>46923</v>
      </c>
      <c r="Y2" s="317"/>
      <c r="Z2" s="317"/>
      <c r="AA2" s="317"/>
      <c r="AB2" s="20" t="s">
        <v>46924</v>
      </c>
      <c r="AC2" s="14"/>
      <c r="AD2" s="318" t="s">
        <v>46921</v>
      </c>
      <c r="AE2" s="319"/>
      <c r="AF2" s="320"/>
    </row>
    <row r="3" spans="1:32" ht="41" thickBot="1" x14ac:dyDescent="0.3">
      <c r="A3" s="8" t="s">
        <v>70</v>
      </c>
      <c r="B3" s="9" t="s">
        <v>71</v>
      </c>
      <c r="C3" s="10" t="s">
        <v>72</v>
      </c>
      <c r="D3" s="46"/>
      <c r="E3" s="15" t="s">
        <v>46925</v>
      </c>
      <c r="F3" s="18" t="s">
        <v>47723</v>
      </c>
      <c r="G3" s="18" t="s">
        <v>47724</v>
      </c>
      <c r="H3" s="18" t="s">
        <v>47725</v>
      </c>
      <c r="I3" s="18" t="s">
        <v>47726</v>
      </c>
      <c r="J3" s="18" t="s">
        <v>47727</v>
      </c>
      <c r="K3" s="18" t="s">
        <v>47728</v>
      </c>
      <c r="L3" s="18" t="s">
        <v>47729</v>
      </c>
      <c r="M3" s="18" t="s">
        <v>47730</v>
      </c>
      <c r="N3" s="18" t="s">
        <v>47731</v>
      </c>
      <c r="O3" s="106" t="s">
        <v>47732</v>
      </c>
      <c r="P3" s="107" t="s">
        <v>47733</v>
      </c>
      <c r="Q3" s="107" t="s">
        <v>47734</v>
      </c>
      <c r="R3" s="107" t="s">
        <v>47735</v>
      </c>
      <c r="S3" s="107" t="s">
        <v>47736</v>
      </c>
      <c r="T3" s="107" t="s">
        <v>47737</v>
      </c>
      <c r="U3" s="107" t="s">
        <v>47738</v>
      </c>
      <c r="V3" s="106" t="s">
        <v>47746</v>
      </c>
      <c r="W3" s="93" t="s">
        <v>47739</v>
      </c>
      <c r="X3" s="18" t="s">
        <v>47740</v>
      </c>
      <c r="Y3" s="106" t="s">
        <v>47741</v>
      </c>
      <c r="Z3" s="107" t="s">
        <v>47742</v>
      </c>
      <c r="AA3" s="107" t="s">
        <v>47743</v>
      </c>
      <c r="AB3" s="18" t="s">
        <v>47744</v>
      </c>
      <c r="AC3" s="16"/>
      <c r="AD3" s="17" t="s">
        <v>46926</v>
      </c>
      <c r="AE3" s="18" t="s">
        <v>46927</v>
      </c>
      <c r="AF3" s="22" t="s">
        <v>46928</v>
      </c>
    </row>
    <row r="4" spans="1:32" x14ac:dyDescent="0.2">
      <c r="A4" s="1" t="s">
        <v>73</v>
      </c>
      <c r="B4" s="4" t="s">
        <v>74</v>
      </c>
      <c r="C4" s="4" t="s">
        <v>75</v>
      </c>
      <c r="E4" s="4"/>
      <c r="R4" s="4"/>
      <c r="U4" s="4"/>
      <c r="AD4" s="4"/>
      <c r="AE4" s="4"/>
      <c r="AF4" s="21"/>
    </row>
    <row r="5" spans="1:32" x14ac:dyDescent="0.2">
      <c r="A5" s="1" t="s">
        <v>76</v>
      </c>
      <c r="B5" s="4" t="s">
        <v>77</v>
      </c>
      <c r="C5" s="4" t="s">
        <v>78</v>
      </c>
      <c r="E5" s="4"/>
      <c r="R5" s="4"/>
      <c r="U5" s="4"/>
      <c r="AD5" s="4"/>
      <c r="AE5" s="4"/>
      <c r="AF5" s="21"/>
    </row>
    <row r="6" spans="1:32" x14ac:dyDescent="0.2">
      <c r="A6" s="1" t="s">
        <v>79</v>
      </c>
      <c r="B6" s="4" t="s">
        <v>80</v>
      </c>
      <c r="C6" s="4" t="s">
        <v>81</v>
      </c>
      <c r="E6" s="4"/>
      <c r="R6" s="4"/>
      <c r="U6" s="4"/>
      <c r="AD6" s="4"/>
      <c r="AE6" s="4"/>
      <c r="AF6" s="21"/>
    </row>
    <row r="7" spans="1:32" x14ac:dyDescent="0.2">
      <c r="A7" s="1" t="s">
        <v>82</v>
      </c>
      <c r="B7" s="4" t="s">
        <v>83</v>
      </c>
      <c r="C7" s="4" t="s">
        <v>84</v>
      </c>
      <c r="E7" s="4">
        <v>5</v>
      </c>
      <c r="F7">
        <v>1</v>
      </c>
      <c r="G7">
        <v>3</v>
      </c>
      <c r="H7">
        <v>3</v>
      </c>
      <c r="I7">
        <v>3</v>
      </c>
      <c r="J7">
        <v>5</v>
      </c>
      <c r="K7">
        <v>1</v>
      </c>
      <c r="L7">
        <v>1</v>
      </c>
      <c r="M7">
        <v>3</v>
      </c>
      <c r="N7">
        <v>4</v>
      </c>
      <c r="O7">
        <v>4</v>
      </c>
      <c r="P7">
        <v>4</v>
      </c>
      <c r="Q7">
        <v>3</v>
      </c>
      <c r="R7" s="4">
        <v>5</v>
      </c>
      <c r="S7">
        <v>1</v>
      </c>
      <c r="T7">
        <v>4</v>
      </c>
      <c r="U7" s="4">
        <v>5</v>
      </c>
      <c r="V7">
        <v>1</v>
      </c>
      <c r="W7">
        <v>1</v>
      </c>
      <c r="X7">
        <v>1</v>
      </c>
      <c r="Z7">
        <v>1</v>
      </c>
      <c r="AA7">
        <v>2</v>
      </c>
      <c r="AD7" s="4">
        <v>3</v>
      </c>
      <c r="AE7" s="4">
        <v>3</v>
      </c>
      <c r="AF7" s="21">
        <v>2</v>
      </c>
    </row>
    <row r="8" spans="1:32" x14ac:dyDescent="0.2">
      <c r="A8" s="1" t="s">
        <v>85</v>
      </c>
      <c r="B8" s="4" t="s">
        <v>86</v>
      </c>
      <c r="C8" s="4" t="s">
        <v>87</v>
      </c>
      <c r="E8" s="4">
        <v>14</v>
      </c>
      <c r="F8">
        <v>10</v>
      </c>
      <c r="G8">
        <v>22</v>
      </c>
      <c r="H8">
        <v>24</v>
      </c>
      <c r="I8">
        <v>18</v>
      </c>
      <c r="J8">
        <v>25</v>
      </c>
      <c r="K8">
        <v>1</v>
      </c>
      <c r="L8">
        <v>1</v>
      </c>
      <c r="M8">
        <v>19</v>
      </c>
      <c r="N8">
        <v>14</v>
      </c>
      <c r="O8">
        <v>14</v>
      </c>
      <c r="P8">
        <v>11</v>
      </c>
      <c r="Q8">
        <v>8</v>
      </c>
      <c r="R8" s="4">
        <v>1</v>
      </c>
      <c r="S8">
        <v>8</v>
      </c>
      <c r="T8">
        <v>12</v>
      </c>
      <c r="U8" s="4">
        <v>13</v>
      </c>
      <c r="V8">
        <v>14</v>
      </c>
      <c r="W8">
        <v>13</v>
      </c>
      <c r="X8">
        <v>16</v>
      </c>
      <c r="Y8">
        <v>7</v>
      </c>
      <c r="Z8">
        <v>1</v>
      </c>
      <c r="AA8">
        <v>1</v>
      </c>
      <c r="AB8">
        <v>15</v>
      </c>
      <c r="AD8" s="4">
        <v>13</v>
      </c>
      <c r="AE8" s="4">
        <v>11</v>
      </c>
      <c r="AF8" s="21">
        <v>14</v>
      </c>
    </row>
    <row r="9" spans="1:32" x14ac:dyDescent="0.2">
      <c r="A9" s="1" t="s">
        <v>88</v>
      </c>
      <c r="B9" s="4" t="s">
        <v>89</v>
      </c>
      <c r="C9" s="4" t="s">
        <v>90</v>
      </c>
      <c r="E9" s="4">
        <v>2</v>
      </c>
      <c r="F9">
        <v>2</v>
      </c>
      <c r="G9">
        <v>2</v>
      </c>
      <c r="H9">
        <v>1</v>
      </c>
      <c r="I9">
        <v>2</v>
      </c>
      <c r="J9">
        <v>2</v>
      </c>
      <c r="M9">
        <v>3</v>
      </c>
      <c r="O9">
        <v>2</v>
      </c>
      <c r="Q9">
        <v>2</v>
      </c>
      <c r="R9" s="4">
        <v>2</v>
      </c>
      <c r="T9">
        <v>2</v>
      </c>
      <c r="U9" s="4">
        <v>2</v>
      </c>
      <c r="V9">
        <v>1</v>
      </c>
      <c r="W9">
        <v>2</v>
      </c>
      <c r="X9">
        <v>2</v>
      </c>
      <c r="AD9" s="4">
        <v>4</v>
      </c>
      <c r="AE9" s="4">
        <v>2</v>
      </c>
      <c r="AF9" s="21">
        <v>2</v>
      </c>
    </row>
    <row r="10" spans="1:32" x14ac:dyDescent="0.2">
      <c r="A10" s="1" t="s">
        <v>91</v>
      </c>
      <c r="B10" s="4" t="s">
        <v>92</v>
      </c>
      <c r="C10" s="4" t="s">
        <v>93</v>
      </c>
      <c r="E10" s="4"/>
      <c r="R10" s="4"/>
      <c r="U10" s="4"/>
      <c r="AD10" s="4"/>
      <c r="AE10" s="4"/>
      <c r="AF10" s="21"/>
    </row>
    <row r="11" spans="1:32" x14ac:dyDescent="0.2">
      <c r="A11" s="1" t="s">
        <v>94</v>
      </c>
      <c r="B11" s="4" t="s">
        <v>95</v>
      </c>
      <c r="C11" s="4" t="s">
        <v>96</v>
      </c>
      <c r="E11" s="4"/>
      <c r="R11" s="4"/>
      <c r="U11" s="4"/>
      <c r="AD11" s="4"/>
      <c r="AE11" s="4"/>
      <c r="AF11" s="21"/>
    </row>
    <row r="12" spans="1:32" x14ac:dyDescent="0.2">
      <c r="A12" s="1" t="s">
        <v>97</v>
      </c>
      <c r="B12" s="4" t="s">
        <v>98</v>
      </c>
      <c r="C12" s="4" t="s">
        <v>99</v>
      </c>
      <c r="E12" s="4">
        <v>5</v>
      </c>
      <c r="F12">
        <v>3</v>
      </c>
      <c r="G12">
        <v>6</v>
      </c>
      <c r="H12">
        <v>3</v>
      </c>
      <c r="I12">
        <v>2</v>
      </c>
      <c r="J12">
        <v>4</v>
      </c>
      <c r="K12">
        <v>1</v>
      </c>
      <c r="L12">
        <v>1</v>
      </c>
      <c r="M12">
        <v>6</v>
      </c>
      <c r="N12">
        <v>5</v>
      </c>
      <c r="O12">
        <v>3</v>
      </c>
      <c r="P12">
        <v>4</v>
      </c>
      <c r="Q12">
        <v>5</v>
      </c>
      <c r="R12" s="4">
        <v>5</v>
      </c>
      <c r="S12">
        <v>3</v>
      </c>
      <c r="T12">
        <v>4</v>
      </c>
      <c r="U12" s="4">
        <v>5</v>
      </c>
      <c r="V12">
        <v>2</v>
      </c>
      <c r="W12">
        <v>2</v>
      </c>
      <c r="X12">
        <v>4</v>
      </c>
      <c r="Y12">
        <v>3</v>
      </c>
      <c r="Z12">
        <v>3</v>
      </c>
      <c r="AA12">
        <v>4</v>
      </c>
      <c r="AB12">
        <v>2</v>
      </c>
      <c r="AD12" s="4">
        <v>5</v>
      </c>
      <c r="AE12" s="4">
        <v>5</v>
      </c>
      <c r="AF12" s="21">
        <v>5</v>
      </c>
    </row>
    <row r="13" spans="1:32" x14ac:dyDescent="0.2">
      <c r="A13" s="1" t="s">
        <v>100</v>
      </c>
      <c r="B13" s="4" t="s">
        <v>101</v>
      </c>
      <c r="C13" s="4" t="s">
        <v>102</v>
      </c>
      <c r="E13" s="4"/>
      <c r="R13" s="4"/>
      <c r="U13" s="4"/>
      <c r="AD13" s="4"/>
      <c r="AE13" s="4"/>
      <c r="AF13" s="21"/>
    </row>
    <row r="14" spans="1:32" x14ac:dyDescent="0.2">
      <c r="A14" s="1" t="s">
        <v>103</v>
      </c>
      <c r="B14" s="4" t="s">
        <v>104</v>
      </c>
      <c r="C14" s="4" t="s">
        <v>105</v>
      </c>
      <c r="E14" s="4">
        <v>1</v>
      </c>
      <c r="G14">
        <v>3</v>
      </c>
      <c r="H14">
        <v>3</v>
      </c>
      <c r="I14">
        <v>2</v>
      </c>
      <c r="J14">
        <v>3</v>
      </c>
      <c r="K14">
        <v>1</v>
      </c>
      <c r="L14">
        <v>1</v>
      </c>
      <c r="M14">
        <v>3</v>
      </c>
      <c r="N14">
        <v>1</v>
      </c>
      <c r="O14">
        <v>1</v>
      </c>
      <c r="P14">
        <v>1</v>
      </c>
      <c r="R14" s="4">
        <v>1</v>
      </c>
      <c r="S14">
        <v>1</v>
      </c>
      <c r="T14">
        <v>1</v>
      </c>
      <c r="U14" s="4">
        <v>1</v>
      </c>
      <c r="V14">
        <v>1</v>
      </c>
      <c r="W14">
        <v>1</v>
      </c>
      <c r="X14">
        <v>1</v>
      </c>
      <c r="Z14">
        <v>1</v>
      </c>
      <c r="AA14">
        <v>1</v>
      </c>
      <c r="AB14">
        <v>3</v>
      </c>
      <c r="AD14" s="4">
        <v>1</v>
      </c>
      <c r="AE14" s="4">
        <v>1</v>
      </c>
      <c r="AF14" s="21">
        <v>1</v>
      </c>
    </row>
    <row r="15" spans="1:32" x14ac:dyDescent="0.2">
      <c r="A15" s="1" t="s">
        <v>106</v>
      </c>
      <c r="B15" s="4" t="s">
        <v>107</v>
      </c>
      <c r="C15" s="4" t="s">
        <v>108</v>
      </c>
      <c r="E15" s="4">
        <v>1</v>
      </c>
      <c r="F15">
        <v>1</v>
      </c>
      <c r="G15">
        <v>1</v>
      </c>
      <c r="H15">
        <v>1</v>
      </c>
      <c r="J15">
        <v>1</v>
      </c>
      <c r="M15">
        <v>1</v>
      </c>
      <c r="N15">
        <v>1</v>
      </c>
      <c r="O15">
        <v>1</v>
      </c>
      <c r="P15">
        <v>1</v>
      </c>
      <c r="Q15">
        <v>1</v>
      </c>
      <c r="R15" s="4">
        <v>1</v>
      </c>
      <c r="S15">
        <v>1</v>
      </c>
      <c r="T15">
        <v>1</v>
      </c>
      <c r="U15" s="4">
        <v>1</v>
      </c>
      <c r="V15">
        <v>1</v>
      </c>
      <c r="W15">
        <v>1</v>
      </c>
      <c r="X15">
        <v>1</v>
      </c>
      <c r="Y15">
        <v>1</v>
      </c>
      <c r="Z15">
        <v>1</v>
      </c>
      <c r="AA15">
        <v>1</v>
      </c>
      <c r="AB15">
        <v>1</v>
      </c>
      <c r="AD15" s="4">
        <v>1</v>
      </c>
      <c r="AE15" s="4">
        <v>1</v>
      </c>
      <c r="AF15" s="21">
        <v>1</v>
      </c>
    </row>
    <row r="16" spans="1:32" x14ac:dyDescent="0.2">
      <c r="A16" s="1" t="s">
        <v>109</v>
      </c>
      <c r="B16" s="4" t="s">
        <v>110</v>
      </c>
      <c r="C16" s="4" t="s">
        <v>111</v>
      </c>
      <c r="E16" s="4">
        <v>2</v>
      </c>
      <c r="F16">
        <v>1</v>
      </c>
      <c r="G16">
        <v>3</v>
      </c>
      <c r="H16">
        <v>2</v>
      </c>
      <c r="J16">
        <v>3</v>
      </c>
      <c r="K16">
        <v>1</v>
      </c>
      <c r="L16">
        <v>1</v>
      </c>
      <c r="M16">
        <v>3</v>
      </c>
      <c r="N16">
        <v>1</v>
      </c>
      <c r="O16">
        <v>2</v>
      </c>
      <c r="P16">
        <v>2</v>
      </c>
      <c r="Q16">
        <v>2</v>
      </c>
      <c r="R16" s="4">
        <v>1</v>
      </c>
      <c r="S16">
        <v>1</v>
      </c>
      <c r="T16">
        <v>2</v>
      </c>
      <c r="U16" s="4">
        <v>2</v>
      </c>
      <c r="V16">
        <v>1</v>
      </c>
      <c r="W16">
        <v>2</v>
      </c>
      <c r="X16">
        <v>1</v>
      </c>
      <c r="Y16">
        <v>1</v>
      </c>
      <c r="Z16">
        <v>1</v>
      </c>
      <c r="AA16">
        <v>2</v>
      </c>
      <c r="AB16">
        <v>3</v>
      </c>
      <c r="AD16" s="4">
        <v>2</v>
      </c>
      <c r="AE16" s="4">
        <v>2</v>
      </c>
      <c r="AF16" s="21">
        <v>2</v>
      </c>
    </row>
    <row r="17" spans="1:32" x14ac:dyDescent="0.2">
      <c r="A17" s="1" t="s">
        <v>112</v>
      </c>
      <c r="B17" s="4" t="s">
        <v>113</v>
      </c>
      <c r="C17" s="4" t="s">
        <v>114</v>
      </c>
      <c r="E17" s="4"/>
      <c r="R17" s="4"/>
      <c r="U17" s="4"/>
      <c r="AD17" s="4"/>
      <c r="AE17" s="4"/>
      <c r="AF17" s="21"/>
    </row>
    <row r="18" spans="1:32" x14ac:dyDescent="0.2">
      <c r="A18" s="1" t="s">
        <v>115</v>
      </c>
      <c r="B18" s="4" t="s">
        <v>116</v>
      </c>
      <c r="C18" s="4" t="s">
        <v>117</v>
      </c>
      <c r="E18" s="4"/>
      <c r="R18" s="4"/>
      <c r="U18" s="4"/>
      <c r="AD18" s="4"/>
      <c r="AE18" s="4"/>
      <c r="AF18" s="21"/>
    </row>
    <row r="19" spans="1:32" x14ac:dyDescent="0.2">
      <c r="A19" s="1" t="s">
        <v>118</v>
      </c>
      <c r="B19" s="4" t="s">
        <v>119</v>
      </c>
      <c r="C19" s="4" t="s">
        <v>120</v>
      </c>
      <c r="E19" s="4"/>
      <c r="R19" s="4"/>
      <c r="U19" s="4"/>
      <c r="AD19" s="4"/>
      <c r="AE19" s="4"/>
      <c r="AF19" s="21"/>
    </row>
    <row r="20" spans="1:32" x14ac:dyDescent="0.2">
      <c r="A20" s="1" t="s">
        <v>121</v>
      </c>
      <c r="B20" s="4" t="s">
        <v>122</v>
      </c>
      <c r="C20" s="4" t="s">
        <v>123</v>
      </c>
      <c r="E20" s="4"/>
      <c r="R20" s="4"/>
      <c r="U20" s="4"/>
      <c r="AD20" s="4"/>
      <c r="AE20" s="4"/>
      <c r="AF20" s="21"/>
    </row>
    <row r="21" spans="1:32" x14ac:dyDescent="0.2">
      <c r="A21" s="1" t="s">
        <v>124</v>
      </c>
      <c r="B21" s="4" t="s">
        <v>125</v>
      </c>
      <c r="C21" s="4" t="s">
        <v>126</v>
      </c>
      <c r="E21" s="4"/>
      <c r="R21" s="4"/>
      <c r="U21" s="4"/>
      <c r="AD21" s="4"/>
      <c r="AE21" s="4"/>
      <c r="AF21" s="21"/>
    </row>
    <row r="22" spans="1:32" x14ac:dyDescent="0.2">
      <c r="A22" s="1" t="s">
        <v>127</v>
      </c>
      <c r="B22" s="4" t="s">
        <v>128</v>
      </c>
      <c r="C22" s="4" t="s">
        <v>129</v>
      </c>
      <c r="E22" s="4"/>
      <c r="R22" s="4"/>
      <c r="U22" s="4"/>
      <c r="AD22" s="4"/>
      <c r="AE22" s="4"/>
      <c r="AF22" s="21"/>
    </row>
    <row r="23" spans="1:32" x14ac:dyDescent="0.2">
      <c r="A23" s="1" t="s">
        <v>130</v>
      </c>
      <c r="B23" s="4" t="s">
        <v>131</v>
      </c>
      <c r="C23" s="4" t="s">
        <v>132</v>
      </c>
      <c r="E23" s="4"/>
      <c r="R23" s="4"/>
      <c r="U23" s="4"/>
      <c r="AD23" s="4"/>
      <c r="AE23" s="4"/>
      <c r="AF23" s="21"/>
    </row>
    <row r="24" spans="1:32" x14ac:dyDescent="0.2">
      <c r="A24" s="1" t="s">
        <v>133</v>
      </c>
      <c r="B24" s="4" t="s">
        <v>134</v>
      </c>
      <c r="C24" s="4" t="s">
        <v>135</v>
      </c>
      <c r="E24" s="4"/>
      <c r="R24" s="4"/>
      <c r="U24" s="4"/>
      <c r="AD24" s="4"/>
      <c r="AE24" s="4"/>
      <c r="AF24" s="21"/>
    </row>
    <row r="25" spans="1:32" x14ac:dyDescent="0.2">
      <c r="A25" s="1" t="s">
        <v>136</v>
      </c>
      <c r="B25" s="4" t="s">
        <v>137</v>
      </c>
      <c r="C25" s="4" t="s">
        <v>137</v>
      </c>
      <c r="E25" s="4"/>
      <c r="R25" s="4"/>
      <c r="U25" s="4"/>
      <c r="AD25" s="4"/>
      <c r="AE25" s="4"/>
      <c r="AF25" s="21"/>
    </row>
    <row r="26" spans="1:32" x14ac:dyDescent="0.2">
      <c r="A26" s="1" t="s">
        <v>138</v>
      </c>
      <c r="B26" s="4" t="s">
        <v>139</v>
      </c>
      <c r="C26" s="4" t="s">
        <v>140</v>
      </c>
      <c r="E26" s="4"/>
      <c r="R26" s="4"/>
      <c r="U26" s="4"/>
      <c r="AD26" s="4"/>
      <c r="AE26" s="4"/>
      <c r="AF26" s="21"/>
    </row>
    <row r="27" spans="1:32" x14ac:dyDescent="0.2">
      <c r="A27" s="1" t="s">
        <v>141</v>
      </c>
      <c r="B27" s="4" t="s">
        <v>142</v>
      </c>
      <c r="C27" s="4" t="s">
        <v>143</v>
      </c>
      <c r="E27" s="4"/>
      <c r="R27" s="4"/>
      <c r="U27" s="4"/>
      <c r="AD27" s="4"/>
      <c r="AE27" s="4"/>
      <c r="AF27" s="21"/>
    </row>
    <row r="28" spans="1:32" x14ac:dyDescent="0.2">
      <c r="A28" s="1" t="s">
        <v>144</v>
      </c>
      <c r="B28" s="4" t="s">
        <v>145</v>
      </c>
      <c r="C28" s="4" t="s">
        <v>146</v>
      </c>
      <c r="E28" s="4"/>
      <c r="R28" s="4"/>
      <c r="U28" s="4"/>
      <c r="AD28" s="4"/>
      <c r="AE28" s="4"/>
      <c r="AF28" s="21"/>
    </row>
    <row r="29" spans="1:32" x14ac:dyDescent="0.2">
      <c r="A29" s="1" t="s">
        <v>147</v>
      </c>
      <c r="B29" s="4" t="s">
        <v>148</v>
      </c>
      <c r="C29" s="4" t="s">
        <v>149</v>
      </c>
      <c r="E29" s="4"/>
      <c r="R29" s="4"/>
      <c r="U29" s="4"/>
      <c r="AD29" s="4"/>
      <c r="AE29" s="4"/>
      <c r="AF29" s="21"/>
    </row>
    <row r="30" spans="1:32" x14ac:dyDescent="0.2">
      <c r="A30" s="1" t="s">
        <v>150</v>
      </c>
      <c r="B30" s="4" t="s">
        <v>151</v>
      </c>
      <c r="C30" s="4" t="s">
        <v>152</v>
      </c>
      <c r="E30" s="4"/>
      <c r="R30" s="4"/>
      <c r="U30" s="4"/>
      <c r="AD30" s="4"/>
      <c r="AE30" s="4">
        <v>2</v>
      </c>
      <c r="AF30" s="21">
        <v>1</v>
      </c>
    </row>
    <row r="31" spans="1:32" x14ac:dyDescent="0.2">
      <c r="A31" s="1" t="s">
        <v>153</v>
      </c>
      <c r="B31" s="4" t="s">
        <v>154</v>
      </c>
      <c r="C31" s="4" t="s">
        <v>155</v>
      </c>
      <c r="E31" s="4"/>
      <c r="R31" s="4"/>
      <c r="U31" s="4"/>
      <c r="AD31" s="4"/>
      <c r="AE31" s="4"/>
      <c r="AF31" s="21"/>
    </row>
    <row r="32" spans="1:32" x14ac:dyDescent="0.2">
      <c r="A32" s="1" t="s">
        <v>156</v>
      </c>
      <c r="B32" s="4" t="s">
        <v>157</v>
      </c>
      <c r="C32" s="4" t="s">
        <v>157</v>
      </c>
      <c r="E32" s="4"/>
      <c r="R32" s="4"/>
      <c r="U32" s="4"/>
      <c r="AD32" s="4"/>
      <c r="AE32" s="4"/>
      <c r="AF32" s="21"/>
    </row>
    <row r="33" spans="1:32" x14ac:dyDescent="0.2">
      <c r="A33" s="1" t="s">
        <v>158</v>
      </c>
      <c r="B33" s="4" t="s">
        <v>159</v>
      </c>
      <c r="C33" s="4" t="s">
        <v>160</v>
      </c>
      <c r="E33" s="4"/>
      <c r="R33" s="4"/>
      <c r="U33" s="4"/>
      <c r="AD33" s="4"/>
      <c r="AE33" s="4"/>
      <c r="AF33" s="21"/>
    </row>
    <row r="34" spans="1:32" x14ac:dyDescent="0.2">
      <c r="A34" s="1" t="s">
        <v>161</v>
      </c>
      <c r="B34" s="4" t="s">
        <v>162</v>
      </c>
      <c r="C34" s="4" t="s">
        <v>163</v>
      </c>
      <c r="E34" s="4"/>
      <c r="R34" s="4"/>
      <c r="U34" s="4"/>
      <c r="AD34" s="4"/>
      <c r="AE34" s="4"/>
      <c r="AF34" s="21"/>
    </row>
    <row r="35" spans="1:32" x14ac:dyDescent="0.2">
      <c r="A35" s="1" t="s">
        <v>164</v>
      </c>
      <c r="B35" s="4" t="s">
        <v>165</v>
      </c>
      <c r="C35" s="4" t="s">
        <v>166</v>
      </c>
      <c r="E35" s="4"/>
      <c r="R35" s="4"/>
      <c r="U35" s="4"/>
      <c r="AD35" s="4"/>
      <c r="AE35" s="4"/>
      <c r="AF35" s="21"/>
    </row>
    <row r="36" spans="1:32" x14ac:dyDescent="0.2">
      <c r="A36" s="1" t="s">
        <v>167</v>
      </c>
      <c r="B36" s="4" t="s">
        <v>168</v>
      </c>
      <c r="C36" s="4" t="s">
        <v>169</v>
      </c>
      <c r="E36" s="4"/>
      <c r="R36" s="4"/>
      <c r="U36" s="4"/>
      <c r="AD36" s="4"/>
      <c r="AE36" s="4"/>
      <c r="AF36" s="21"/>
    </row>
    <row r="37" spans="1:32" x14ac:dyDescent="0.2">
      <c r="A37" s="1" t="s">
        <v>170</v>
      </c>
      <c r="B37" s="4" t="s">
        <v>171</v>
      </c>
      <c r="C37" s="4" t="s">
        <v>172</v>
      </c>
      <c r="E37" s="4"/>
      <c r="R37" s="4"/>
      <c r="U37" s="4"/>
      <c r="AD37" s="4"/>
      <c r="AE37" s="4"/>
      <c r="AF37" s="21"/>
    </row>
    <row r="38" spans="1:32" x14ac:dyDescent="0.2">
      <c r="A38" s="1" t="s">
        <v>173</v>
      </c>
      <c r="B38" s="4" t="s">
        <v>174</v>
      </c>
      <c r="C38" s="4" t="s">
        <v>175</v>
      </c>
      <c r="E38" s="4">
        <v>1</v>
      </c>
      <c r="F38">
        <v>1</v>
      </c>
      <c r="G38">
        <v>1</v>
      </c>
      <c r="H38">
        <v>2</v>
      </c>
      <c r="J38">
        <v>1</v>
      </c>
      <c r="M38">
        <v>1</v>
      </c>
      <c r="P38">
        <v>1</v>
      </c>
      <c r="Q38">
        <v>1</v>
      </c>
      <c r="R38" s="4">
        <v>1</v>
      </c>
      <c r="S38">
        <v>1</v>
      </c>
      <c r="U38" s="4">
        <v>1</v>
      </c>
      <c r="V38">
        <v>1</v>
      </c>
      <c r="X38">
        <v>1</v>
      </c>
      <c r="Z38">
        <v>1</v>
      </c>
      <c r="AA38">
        <v>1</v>
      </c>
      <c r="AD38" s="4">
        <v>1</v>
      </c>
      <c r="AE38" s="4">
        <v>1</v>
      </c>
      <c r="AF38" s="21">
        <v>1</v>
      </c>
    </row>
    <row r="39" spans="1:32" x14ac:dyDescent="0.2">
      <c r="A39" s="1" t="s">
        <v>176</v>
      </c>
      <c r="B39" s="4" t="s">
        <v>177</v>
      </c>
      <c r="C39" s="4" t="s">
        <v>178</v>
      </c>
      <c r="E39" s="4"/>
      <c r="R39" s="4"/>
      <c r="U39" s="4"/>
      <c r="AD39" s="4"/>
      <c r="AE39" s="4"/>
      <c r="AF39" s="21"/>
    </row>
    <row r="40" spans="1:32" x14ac:dyDescent="0.2">
      <c r="A40" s="1" t="s">
        <v>179</v>
      </c>
      <c r="B40" s="4" t="s">
        <v>180</v>
      </c>
      <c r="C40" s="4" t="s">
        <v>181</v>
      </c>
      <c r="E40" s="4"/>
      <c r="R40" s="4"/>
      <c r="U40" s="4"/>
      <c r="AD40" s="4"/>
      <c r="AE40" s="4"/>
      <c r="AF40" s="21"/>
    </row>
    <row r="41" spans="1:32" x14ac:dyDescent="0.2">
      <c r="A41" s="1" t="s">
        <v>182</v>
      </c>
      <c r="B41" s="4" t="s">
        <v>183</v>
      </c>
      <c r="C41" s="4" t="s">
        <v>184</v>
      </c>
      <c r="E41" s="4"/>
      <c r="R41" s="4"/>
      <c r="U41" s="4"/>
      <c r="AD41" s="4"/>
      <c r="AE41" s="4"/>
      <c r="AF41" s="21"/>
    </row>
    <row r="42" spans="1:32" x14ac:dyDescent="0.2">
      <c r="A42" s="1" t="s">
        <v>185</v>
      </c>
      <c r="B42" s="4" t="s">
        <v>186</v>
      </c>
      <c r="C42" s="4" t="s">
        <v>187</v>
      </c>
      <c r="E42" s="4"/>
      <c r="R42" s="4"/>
      <c r="U42" s="4"/>
      <c r="AD42" s="4"/>
      <c r="AE42" s="4"/>
      <c r="AF42" s="21"/>
    </row>
    <row r="43" spans="1:32" x14ac:dyDescent="0.2">
      <c r="A43" s="1" t="s">
        <v>188</v>
      </c>
      <c r="B43" s="4" t="s">
        <v>189</v>
      </c>
      <c r="C43" s="4" t="s">
        <v>190</v>
      </c>
      <c r="E43" s="4"/>
      <c r="R43" s="4"/>
      <c r="U43" s="4"/>
      <c r="AD43" s="4"/>
      <c r="AE43" s="4"/>
      <c r="AF43" s="21"/>
    </row>
    <row r="44" spans="1:32" x14ac:dyDescent="0.2">
      <c r="A44" s="1" t="s">
        <v>191</v>
      </c>
      <c r="B44" s="4" t="s">
        <v>192</v>
      </c>
      <c r="C44" s="4" t="s">
        <v>193</v>
      </c>
      <c r="E44" s="4"/>
      <c r="M44">
        <v>2</v>
      </c>
      <c r="O44">
        <v>2</v>
      </c>
      <c r="R44" s="4"/>
      <c r="U44" s="4"/>
      <c r="W44">
        <v>1</v>
      </c>
      <c r="AD44" s="4"/>
      <c r="AE44" s="4"/>
      <c r="AF44" s="21"/>
    </row>
    <row r="45" spans="1:32" x14ac:dyDescent="0.2">
      <c r="A45" s="1" t="s">
        <v>194</v>
      </c>
      <c r="B45" s="4" t="s">
        <v>195</v>
      </c>
      <c r="C45" s="4" t="s">
        <v>195</v>
      </c>
      <c r="E45" s="4"/>
      <c r="R45" s="4"/>
      <c r="U45" s="4"/>
      <c r="AD45" s="4"/>
      <c r="AE45" s="4"/>
      <c r="AF45" s="21"/>
    </row>
    <row r="46" spans="1:32" x14ac:dyDescent="0.2">
      <c r="A46" s="1" t="s">
        <v>196</v>
      </c>
      <c r="B46" s="4" t="s">
        <v>197</v>
      </c>
      <c r="C46" s="4" t="s">
        <v>198</v>
      </c>
      <c r="E46" s="4"/>
      <c r="R46" s="4"/>
      <c r="U46" s="4"/>
      <c r="AD46" s="4"/>
      <c r="AE46" s="4"/>
      <c r="AF46" s="21"/>
    </row>
    <row r="47" spans="1:32" x14ac:dyDescent="0.2">
      <c r="A47" s="1" t="s">
        <v>199</v>
      </c>
      <c r="B47" s="4" t="s">
        <v>200</v>
      </c>
      <c r="C47" s="4" t="s">
        <v>201</v>
      </c>
      <c r="E47" s="4">
        <v>1</v>
      </c>
      <c r="F47">
        <v>1</v>
      </c>
      <c r="G47">
        <v>1</v>
      </c>
      <c r="I47">
        <v>1</v>
      </c>
      <c r="J47">
        <v>1</v>
      </c>
      <c r="P47">
        <v>1</v>
      </c>
      <c r="Q47">
        <v>1</v>
      </c>
      <c r="R47" s="4">
        <v>1</v>
      </c>
      <c r="T47">
        <v>1</v>
      </c>
      <c r="U47" s="4">
        <v>1</v>
      </c>
      <c r="V47">
        <v>1</v>
      </c>
      <c r="W47">
        <v>1</v>
      </c>
      <c r="X47">
        <v>2</v>
      </c>
      <c r="Z47">
        <v>1</v>
      </c>
      <c r="AD47" s="4">
        <v>1</v>
      </c>
      <c r="AE47" s="4">
        <v>1</v>
      </c>
      <c r="AF47" s="21">
        <v>1</v>
      </c>
    </row>
    <row r="48" spans="1:32" x14ac:dyDescent="0.2">
      <c r="A48" s="1" t="s">
        <v>202</v>
      </c>
      <c r="B48" s="4" t="s">
        <v>203</v>
      </c>
      <c r="C48" s="4" t="s">
        <v>203</v>
      </c>
      <c r="E48" s="4"/>
      <c r="R48" s="4"/>
      <c r="U48" s="4"/>
      <c r="AD48" s="4"/>
      <c r="AE48" s="4"/>
      <c r="AF48" s="21"/>
    </row>
    <row r="49" spans="1:32" x14ac:dyDescent="0.2">
      <c r="A49" s="1" t="s">
        <v>204</v>
      </c>
      <c r="B49" s="4" t="s">
        <v>205</v>
      </c>
      <c r="C49" s="4" t="s">
        <v>206</v>
      </c>
      <c r="E49" s="4"/>
      <c r="R49" s="4"/>
      <c r="U49" s="4"/>
      <c r="AD49" s="4"/>
      <c r="AE49" s="4"/>
      <c r="AF49" s="21"/>
    </row>
    <row r="50" spans="1:32" x14ac:dyDescent="0.2">
      <c r="A50" s="1" t="s">
        <v>207</v>
      </c>
      <c r="B50" s="4" t="s">
        <v>208</v>
      </c>
      <c r="C50" s="4" t="s">
        <v>209</v>
      </c>
      <c r="E50" s="4"/>
      <c r="R50" s="4"/>
      <c r="U50" s="4"/>
      <c r="AD50" s="4"/>
      <c r="AE50" s="4"/>
      <c r="AF50" s="21"/>
    </row>
    <row r="51" spans="1:32" x14ac:dyDescent="0.2">
      <c r="A51" s="1" t="s">
        <v>210</v>
      </c>
      <c r="B51" s="4" t="s">
        <v>211</v>
      </c>
      <c r="C51" s="4" t="s">
        <v>212</v>
      </c>
      <c r="E51" s="4"/>
      <c r="R51" s="4"/>
      <c r="U51" s="4"/>
      <c r="AD51" s="4"/>
      <c r="AE51" s="4"/>
      <c r="AF51" s="21"/>
    </row>
    <row r="52" spans="1:32" x14ac:dyDescent="0.2">
      <c r="A52" s="1" t="s">
        <v>213</v>
      </c>
      <c r="B52" s="4" t="s">
        <v>214</v>
      </c>
      <c r="C52" s="4" t="s">
        <v>215</v>
      </c>
      <c r="E52" s="4"/>
      <c r="R52" s="4"/>
      <c r="U52" s="4"/>
      <c r="AD52" s="4"/>
      <c r="AE52" s="4"/>
      <c r="AF52" s="21"/>
    </row>
    <row r="53" spans="1:32" x14ac:dyDescent="0.2">
      <c r="A53" s="1" t="s">
        <v>216</v>
      </c>
      <c r="B53" s="4" t="s">
        <v>217</v>
      </c>
      <c r="C53" s="4" t="s">
        <v>218</v>
      </c>
      <c r="E53" s="4"/>
      <c r="R53" s="4"/>
      <c r="U53" s="4"/>
      <c r="AD53" s="4"/>
      <c r="AE53" s="4"/>
      <c r="AF53" s="21"/>
    </row>
    <row r="54" spans="1:32" x14ac:dyDescent="0.2">
      <c r="A54" s="1" t="s">
        <v>219</v>
      </c>
      <c r="B54" s="4" t="s">
        <v>220</v>
      </c>
      <c r="C54" s="4" t="s">
        <v>221</v>
      </c>
      <c r="E54" s="4"/>
      <c r="R54" s="4"/>
      <c r="U54" s="4"/>
      <c r="AD54" s="4"/>
      <c r="AE54" s="4"/>
      <c r="AF54" s="21"/>
    </row>
    <row r="55" spans="1:32" x14ac:dyDescent="0.2">
      <c r="A55" s="1" t="s">
        <v>222</v>
      </c>
      <c r="B55" s="4" t="s">
        <v>223</v>
      </c>
      <c r="C55" s="4" t="s">
        <v>224</v>
      </c>
      <c r="E55" s="4"/>
      <c r="R55" s="4"/>
      <c r="U55" s="4"/>
      <c r="AD55" s="4"/>
      <c r="AE55" s="4"/>
      <c r="AF55" s="21"/>
    </row>
    <row r="56" spans="1:32" x14ac:dyDescent="0.2">
      <c r="A56" s="1" t="s">
        <v>225</v>
      </c>
      <c r="B56" s="4" t="s">
        <v>226</v>
      </c>
      <c r="C56" s="4" t="s">
        <v>227</v>
      </c>
      <c r="E56" s="4"/>
      <c r="R56" s="4"/>
      <c r="U56" s="4"/>
      <c r="AD56" s="4"/>
      <c r="AE56" s="4"/>
      <c r="AF56" s="21"/>
    </row>
    <row r="57" spans="1:32" x14ac:dyDescent="0.2">
      <c r="A57" s="1" t="s">
        <v>228</v>
      </c>
      <c r="B57" s="4" t="s">
        <v>229</v>
      </c>
      <c r="C57" s="4" t="s">
        <v>230</v>
      </c>
      <c r="E57" s="4"/>
      <c r="R57" s="4"/>
      <c r="U57" s="4"/>
      <c r="AD57" s="4"/>
      <c r="AE57" s="4"/>
      <c r="AF57" s="21"/>
    </row>
    <row r="58" spans="1:32" x14ac:dyDescent="0.2">
      <c r="A58" s="1" t="s">
        <v>231</v>
      </c>
      <c r="B58" s="4" t="s">
        <v>232</v>
      </c>
      <c r="C58" s="4" t="s">
        <v>233</v>
      </c>
      <c r="E58" s="4"/>
      <c r="R58" s="4"/>
      <c r="U58" s="4"/>
      <c r="AD58" s="4"/>
      <c r="AE58" s="4"/>
      <c r="AF58" s="21"/>
    </row>
    <row r="59" spans="1:32" x14ac:dyDescent="0.2">
      <c r="A59" s="1" t="s">
        <v>234</v>
      </c>
      <c r="B59" s="4" t="s">
        <v>235</v>
      </c>
      <c r="C59" s="4" t="s">
        <v>236</v>
      </c>
      <c r="E59" s="4">
        <v>1</v>
      </c>
      <c r="H59">
        <v>1</v>
      </c>
      <c r="J59">
        <v>1</v>
      </c>
      <c r="N59">
        <v>1</v>
      </c>
      <c r="P59">
        <v>1</v>
      </c>
      <c r="Q59">
        <v>1</v>
      </c>
      <c r="R59" s="4">
        <v>1</v>
      </c>
      <c r="T59">
        <v>1</v>
      </c>
      <c r="U59" s="4">
        <v>1</v>
      </c>
      <c r="W59">
        <v>1</v>
      </c>
      <c r="Y59">
        <v>1</v>
      </c>
      <c r="Z59">
        <v>1</v>
      </c>
      <c r="AD59" s="4"/>
      <c r="AE59" s="4"/>
      <c r="AF59" s="21"/>
    </row>
    <row r="60" spans="1:32" x14ac:dyDescent="0.2">
      <c r="A60" s="1" t="s">
        <v>237</v>
      </c>
      <c r="B60" s="4" t="s">
        <v>238</v>
      </c>
      <c r="C60" s="4" t="s">
        <v>239</v>
      </c>
      <c r="E60" s="4"/>
      <c r="R60" s="4"/>
      <c r="U60" s="4"/>
      <c r="AD60" s="4"/>
      <c r="AE60" s="4"/>
      <c r="AF60" s="21"/>
    </row>
    <row r="61" spans="1:32" x14ac:dyDescent="0.2">
      <c r="A61" s="1" t="s">
        <v>240</v>
      </c>
      <c r="B61" s="4" t="s">
        <v>241</v>
      </c>
      <c r="C61" s="4" t="s">
        <v>242</v>
      </c>
      <c r="E61" s="4"/>
      <c r="R61" s="4"/>
      <c r="U61" s="4"/>
      <c r="AD61" s="4"/>
      <c r="AE61" s="4"/>
      <c r="AF61" s="21"/>
    </row>
    <row r="62" spans="1:32" x14ac:dyDescent="0.2">
      <c r="A62" s="1" t="s">
        <v>243</v>
      </c>
      <c r="B62" s="4" t="s">
        <v>244</v>
      </c>
      <c r="C62" s="4" t="s">
        <v>245</v>
      </c>
      <c r="E62" s="4"/>
      <c r="R62" s="4"/>
      <c r="U62" s="4"/>
      <c r="AD62" s="4"/>
      <c r="AE62" s="4"/>
      <c r="AF62" s="21"/>
    </row>
    <row r="63" spans="1:32" x14ac:dyDescent="0.2">
      <c r="A63" s="1" t="s">
        <v>246</v>
      </c>
      <c r="B63" s="4" t="s">
        <v>247</v>
      </c>
      <c r="C63" s="4" t="s">
        <v>248</v>
      </c>
      <c r="E63" s="4"/>
      <c r="R63" s="4"/>
      <c r="U63" s="4"/>
      <c r="AD63" s="4"/>
      <c r="AE63" s="4"/>
      <c r="AF63" s="21"/>
    </row>
    <row r="64" spans="1:32" x14ac:dyDescent="0.2">
      <c r="A64" s="1" t="s">
        <v>249</v>
      </c>
      <c r="B64" s="4" t="s">
        <v>250</v>
      </c>
      <c r="C64" s="4" t="s">
        <v>251</v>
      </c>
      <c r="E64" s="4"/>
      <c r="R64" s="4"/>
      <c r="U64" s="4"/>
      <c r="AD64" s="4"/>
      <c r="AE64" s="4"/>
      <c r="AF64" s="21"/>
    </row>
    <row r="65" spans="1:32" x14ac:dyDescent="0.2">
      <c r="A65" s="1" t="s">
        <v>252</v>
      </c>
      <c r="B65" s="4" t="s">
        <v>253</v>
      </c>
      <c r="C65" s="4" t="s">
        <v>254</v>
      </c>
      <c r="E65" s="4"/>
      <c r="R65" s="4"/>
      <c r="U65" s="4"/>
      <c r="AD65" s="4"/>
      <c r="AE65" s="4"/>
      <c r="AF65" s="21"/>
    </row>
    <row r="66" spans="1:32" x14ac:dyDescent="0.2">
      <c r="A66" s="1" t="s">
        <v>255</v>
      </c>
      <c r="B66" s="4" t="s">
        <v>256</v>
      </c>
      <c r="C66" s="4" t="s">
        <v>257</v>
      </c>
      <c r="E66" s="4"/>
      <c r="R66" s="4"/>
      <c r="U66" s="4"/>
      <c r="AD66" s="4"/>
      <c r="AE66" s="4"/>
      <c r="AF66" s="21"/>
    </row>
    <row r="67" spans="1:32" x14ac:dyDescent="0.2">
      <c r="A67" s="1" t="s">
        <v>258</v>
      </c>
      <c r="B67" s="4" t="s">
        <v>259</v>
      </c>
      <c r="C67" s="4" t="s">
        <v>260</v>
      </c>
      <c r="E67" s="4"/>
      <c r="R67" s="4"/>
      <c r="U67" s="4"/>
      <c r="AD67" s="4"/>
      <c r="AE67" s="4"/>
      <c r="AF67" s="21"/>
    </row>
    <row r="68" spans="1:32" x14ac:dyDescent="0.2">
      <c r="A68" s="1" t="s">
        <v>261</v>
      </c>
      <c r="B68" s="4" t="s">
        <v>262</v>
      </c>
      <c r="C68" s="4" t="s">
        <v>263</v>
      </c>
      <c r="E68" s="4"/>
      <c r="R68" s="4"/>
      <c r="U68" s="4"/>
      <c r="AD68" s="4"/>
      <c r="AE68" s="4"/>
      <c r="AF68" s="21"/>
    </row>
    <row r="69" spans="1:32" x14ac:dyDescent="0.2">
      <c r="A69" s="1" t="s">
        <v>264</v>
      </c>
      <c r="B69" s="4" t="s">
        <v>265</v>
      </c>
      <c r="C69" s="4" t="s">
        <v>266</v>
      </c>
      <c r="E69" s="4"/>
      <c r="R69" s="4"/>
      <c r="U69" s="4"/>
      <c r="AD69" s="4"/>
      <c r="AE69" s="4"/>
      <c r="AF69" s="21"/>
    </row>
    <row r="70" spans="1:32" x14ac:dyDescent="0.2">
      <c r="A70" s="1" t="s">
        <v>267</v>
      </c>
      <c r="B70" s="4" t="s">
        <v>268</v>
      </c>
      <c r="C70" s="4" t="s">
        <v>269</v>
      </c>
      <c r="E70" s="4"/>
      <c r="R70" s="4"/>
      <c r="U70" s="4"/>
      <c r="AD70" s="4"/>
      <c r="AE70" s="4"/>
      <c r="AF70" s="21"/>
    </row>
    <row r="71" spans="1:32" x14ac:dyDescent="0.2">
      <c r="A71" s="1" t="s">
        <v>270</v>
      </c>
      <c r="B71" s="4" t="s">
        <v>271</v>
      </c>
      <c r="C71" s="4" t="s">
        <v>272</v>
      </c>
      <c r="E71" s="4"/>
      <c r="R71" s="4"/>
      <c r="U71" s="4"/>
      <c r="AD71" s="4"/>
      <c r="AE71" s="4"/>
      <c r="AF71" s="21"/>
    </row>
    <row r="72" spans="1:32" x14ac:dyDescent="0.2">
      <c r="A72" s="1" t="s">
        <v>273</v>
      </c>
      <c r="B72" s="4" t="s">
        <v>274</v>
      </c>
      <c r="C72" s="4" t="s">
        <v>275</v>
      </c>
      <c r="E72" s="4"/>
      <c r="R72" s="4"/>
      <c r="U72" s="4"/>
      <c r="AD72" s="4"/>
      <c r="AE72" s="4"/>
      <c r="AF72" s="21"/>
    </row>
    <row r="73" spans="1:32" x14ac:dyDescent="0.2">
      <c r="A73" s="1" t="s">
        <v>276</v>
      </c>
      <c r="B73" s="4" t="s">
        <v>277</v>
      </c>
      <c r="C73" s="4" t="s">
        <v>278</v>
      </c>
      <c r="E73" s="4"/>
      <c r="R73" s="4"/>
      <c r="U73" s="4"/>
      <c r="AD73" s="4"/>
      <c r="AE73" s="4"/>
      <c r="AF73" s="21"/>
    </row>
    <row r="74" spans="1:32" x14ac:dyDescent="0.2">
      <c r="A74" s="1" t="s">
        <v>279</v>
      </c>
      <c r="B74" s="4" t="s">
        <v>280</v>
      </c>
      <c r="C74" s="4" t="s">
        <v>281</v>
      </c>
      <c r="E74" s="4">
        <v>7</v>
      </c>
      <c r="F74">
        <v>3</v>
      </c>
      <c r="G74">
        <v>7</v>
      </c>
      <c r="H74">
        <v>8</v>
      </c>
      <c r="I74">
        <v>2</v>
      </c>
      <c r="J74">
        <v>5</v>
      </c>
      <c r="L74">
        <v>1</v>
      </c>
      <c r="M74">
        <v>6</v>
      </c>
      <c r="N74">
        <v>6</v>
      </c>
      <c r="O74">
        <v>6</v>
      </c>
      <c r="P74">
        <v>6</v>
      </c>
      <c r="Q74">
        <v>4</v>
      </c>
      <c r="R74" s="4">
        <v>3</v>
      </c>
      <c r="S74">
        <v>3</v>
      </c>
      <c r="T74">
        <v>6</v>
      </c>
      <c r="U74" s="4">
        <v>6</v>
      </c>
      <c r="V74">
        <v>7</v>
      </c>
      <c r="W74">
        <v>3</v>
      </c>
      <c r="X74">
        <v>6</v>
      </c>
      <c r="Y74">
        <v>1</v>
      </c>
      <c r="Z74">
        <v>2</v>
      </c>
      <c r="AA74">
        <v>4</v>
      </c>
      <c r="AB74">
        <v>4</v>
      </c>
      <c r="AD74" s="4">
        <v>6</v>
      </c>
      <c r="AE74" s="4">
        <v>6</v>
      </c>
      <c r="AF74" s="21">
        <v>1</v>
      </c>
    </row>
    <row r="75" spans="1:32" x14ac:dyDescent="0.2">
      <c r="A75" s="1" t="s">
        <v>282</v>
      </c>
      <c r="B75" s="4" t="s">
        <v>283</v>
      </c>
      <c r="C75" s="4" t="s">
        <v>284</v>
      </c>
      <c r="E75" s="4"/>
      <c r="R75" s="4"/>
      <c r="U75" s="4"/>
      <c r="AD75" s="4"/>
      <c r="AE75" s="4"/>
      <c r="AF75" s="21"/>
    </row>
    <row r="76" spans="1:32" x14ac:dyDescent="0.2">
      <c r="A76" s="1" t="s">
        <v>285</v>
      </c>
      <c r="B76" s="4" t="s">
        <v>286</v>
      </c>
      <c r="C76" s="4" t="s">
        <v>287</v>
      </c>
      <c r="E76" s="4"/>
      <c r="R76" s="4"/>
      <c r="U76" s="4"/>
      <c r="AD76" s="4"/>
      <c r="AE76" s="4"/>
      <c r="AF76" s="21"/>
    </row>
    <row r="77" spans="1:32" x14ac:dyDescent="0.2">
      <c r="A77" s="1" t="s">
        <v>288</v>
      </c>
      <c r="B77" s="4" t="s">
        <v>289</v>
      </c>
      <c r="C77" s="4" t="s">
        <v>290</v>
      </c>
      <c r="E77" s="4">
        <v>1</v>
      </c>
      <c r="G77">
        <v>1</v>
      </c>
      <c r="H77">
        <v>1</v>
      </c>
      <c r="J77">
        <v>1</v>
      </c>
      <c r="M77">
        <v>2</v>
      </c>
      <c r="N77">
        <v>1</v>
      </c>
      <c r="O77">
        <v>1</v>
      </c>
      <c r="P77">
        <v>1</v>
      </c>
      <c r="Q77">
        <v>1</v>
      </c>
      <c r="R77" s="4">
        <v>1</v>
      </c>
      <c r="T77">
        <v>1</v>
      </c>
      <c r="U77" s="4">
        <v>1</v>
      </c>
      <c r="W77">
        <v>1</v>
      </c>
      <c r="X77">
        <v>1</v>
      </c>
      <c r="Y77">
        <v>1</v>
      </c>
      <c r="Z77">
        <v>1</v>
      </c>
      <c r="AA77">
        <v>1</v>
      </c>
      <c r="AD77" s="4">
        <v>1</v>
      </c>
      <c r="AE77" s="4">
        <v>1</v>
      </c>
      <c r="AF77" s="21">
        <v>1</v>
      </c>
    </row>
    <row r="78" spans="1:32" x14ac:dyDescent="0.2">
      <c r="A78" s="1" t="s">
        <v>291</v>
      </c>
      <c r="B78" s="4" t="s">
        <v>292</v>
      </c>
      <c r="C78" s="4" t="s">
        <v>293</v>
      </c>
      <c r="E78" s="4"/>
      <c r="R78" s="4"/>
      <c r="U78" s="4"/>
      <c r="AD78" s="4">
        <v>2</v>
      </c>
      <c r="AE78" s="4">
        <v>1</v>
      </c>
      <c r="AF78" s="21">
        <v>1</v>
      </c>
    </row>
    <row r="79" spans="1:32" x14ac:dyDescent="0.2">
      <c r="A79" s="1" t="s">
        <v>294</v>
      </c>
      <c r="B79" s="4" t="s">
        <v>295</v>
      </c>
      <c r="C79" s="4" t="s">
        <v>296</v>
      </c>
      <c r="E79" s="4"/>
      <c r="R79" s="4"/>
      <c r="U79" s="4"/>
      <c r="AD79" s="4"/>
      <c r="AE79" s="4"/>
      <c r="AF79" s="21"/>
    </row>
    <row r="80" spans="1:32" x14ac:dyDescent="0.2">
      <c r="A80" s="1" t="s">
        <v>297</v>
      </c>
      <c r="B80" s="4" t="s">
        <v>298</v>
      </c>
      <c r="C80" s="4" t="s">
        <v>299</v>
      </c>
      <c r="E80" s="4">
        <v>1</v>
      </c>
      <c r="M80">
        <v>1</v>
      </c>
      <c r="N80">
        <v>1</v>
      </c>
      <c r="R80" s="4"/>
      <c r="U80" s="4"/>
      <c r="AD80" s="4">
        <v>2</v>
      </c>
      <c r="AE80" s="4"/>
      <c r="AF80" s="21">
        <v>2</v>
      </c>
    </row>
    <row r="81" spans="1:32" x14ac:dyDescent="0.2">
      <c r="A81" s="1" t="s">
        <v>300</v>
      </c>
      <c r="B81" s="4" t="s">
        <v>301</v>
      </c>
      <c r="C81" s="4" t="s">
        <v>302</v>
      </c>
      <c r="E81" s="4"/>
      <c r="R81" s="4"/>
      <c r="U81" s="4"/>
      <c r="AD81" s="4"/>
      <c r="AE81" s="4"/>
      <c r="AF81" s="21"/>
    </row>
    <row r="82" spans="1:32" x14ac:dyDescent="0.2">
      <c r="A82" s="1" t="s">
        <v>303</v>
      </c>
      <c r="B82" s="4" t="s">
        <v>304</v>
      </c>
      <c r="C82" s="4" t="s">
        <v>305</v>
      </c>
      <c r="E82" s="4"/>
      <c r="R82" s="4"/>
      <c r="U82" s="4"/>
      <c r="AD82" s="4"/>
      <c r="AE82" s="4"/>
      <c r="AF82" s="21"/>
    </row>
    <row r="83" spans="1:32" x14ac:dyDescent="0.2">
      <c r="A83" s="1" t="s">
        <v>306</v>
      </c>
      <c r="B83" s="4" t="s">
        <v>307</v>
      </c>
      <c r="C83" s="4" t="s">
        <v>308</v>
      </c>
      <c r="E83" s="4">
        <v>1</v>
      </c>
      <c r="R83" s="4"/>
      <c r="U83" s="4"/>
      <c r="AD83" s="4">
        <v>1</v>
      </c>
      <c r="AE83" s="4">
        <v>1</v>
      </c>
      <c r="AF83" s="21">
        <v>1</v>
      </c>
    </row>
    <row r="84" spans="1:32" x14ac:dyDescent="0.2">
      <c r="A84" s="1" t="s">
        <v>309</v>
      </c>
      <c r="B84" s="4" t="s">
        <v>310</v>
      </c>
      <c r="C84" s="4" t="s">
        <v>311</v>
      </c>
      <c r="E84" s="4">
        <v>1</v>
      </c>
      <c r="I84">
        <v>1</v>
      </c>
      <c r="J84">
        <v>1</v>
      </c>
      <c r="R84" s="4"/>
      <c r="U84" s="4"/>
      <c r="AD84" s="4">
        <v>1</v>
      </c>
      <c r="AE84" s="4">
        <v>1</v>
      </c>
      <c r="AF84" s="21"/>
    </row>
    <row r="85" spans="1:32" x14ac:dyDescent="0.2">
      <c r="A85" s="1" t="s">
        <v>312</v>
      </c>
      <c r="B85" s="4" t="s">
        <v>313</v>
      </c>
      <c r="C85" s="4" t="s">
        <v>314</v>
      </c>
      <c r="E85" s="4"/>
      <c r="R85" s="4"/>
      <c r="U85" s="4"/>
      <c r="AD85" s="4"/>
      <c r="AE85" s="4"/>
      <c r="AF85" s="21"/>
    </row>
    <row r="86" spans="1:32" x14ac:dyDescent="0.2">
      <c r="A86" s="1" t="s">
        <v>315</v>
      </c>
      <c r="B86" s="4" t="s">
        <v>316</v>
      </c>
      <c r="C86" s="4" t="s">
        <v>317</v>
      </c>
      <c r="E86" s="4"/>
      <c r="R86" s="4"/>
      <c r="U86" s="4"/>
      <c r="AD86" s="4"/>
      <c r="AE86" s="4"/>
      <c r="AF86" s="21"/>
    </row>
    <row r="87" spans="1:32" x14ac:dyDescent="0.2">
      <c r="A87" s="1" t="s">
        <v>318</v>
      </c>
      <c r="B87" s="4" t="s">
        <v>319</v>
      </c>
      <c r="C87" s="4" t="s">
        <v>319</v>
      </c>
      <c r="E87" s="4">
        <v>1</v>
      </c>
      <c r="G87">
        <v>1</v>
      </c>
      <c r="H87">
        <v>1</v>
      </c>
      <c r="I87">
        <v>3</v>
      </c>
      <c r="J87">
        <v>2</v>
      </c>
      <c r="M87">
        <v>1</v>
      </c>
      <c r="N87">
        <v>1</v>
      </c>
      <c r="P87">
        <v>1</v>
      </c>
      <c r="Q87">
        <v>1</v>
      </c>
      <c r="R87" s="4">
        <v>1</v>
      </c>
      <c r="S87">
        <v>1</v>
      </c>
      <c r="T87">
        <v>1</v>
      </c>
      <c r="U87" s="4">
        <v>1</v>
      </c>
      <c r="W87">
        <v>1</v>
      </c>
      <c r="AD87" s="4">
        <v>2</v>
      </c>
      <c r="AE87" s="4"/>
      <c r="AF87" s="21">
        <v>1</v>
      </c>
    </row>
    <row r="88" spans="1:32" x14ac:dyDescent="0.2">
      <c r="A88" s="1" t="s">
        <v>320</v>
      </c>
      <c r="B88" s="4" t="s">
        <v>321</v>
      </c>
      <c r="C88" s="4" t="s">
        <v>322</v>
      </c>
      <c r="E88" s="4"/>
      <c r="R88" s="4"/>
      <c r="U88" s="4"/>
      <c r="AD88" s="4"/>
      <c r="AE88" s="4"/>
      <c r="AF88" s="21"/>
    </row>
    <row r="89" spans="1:32" x14ac:dyDescent="0.2">
      <c r="A89" s="1" t="s">
        <v>323</v>
      </c>
      <c r="B89" s="4" t="s">
        <v>324</v>
      </c>
      <c r="C89" s="4" t="s">
        <v>325</v>
      </c>
      <c r="E89" s="4"/>
      <c r="R89" s="4"/>
      <c r="U89" s="4"/>
      <c r="AD89" s="4"/>
      <c r="AE89" s="4"/>
      <c r="AF89" s="21"/>
    </row>
    <row r="90" spans="1:32" x14ac:dyDescent="0.2">
      <c r="A90" s="1" t="s">
        <v>326</v>
      </c>
      <c r="B90" s="4" t="s">
        <v>327</v>
      </c>
      <c r="C90" s="4" t="s">
        <v>328</v>
      </c>
      <c r="E90" s="4"/>
      <c r="R90" s="4"/>
      <c r="U90" s="4"/>
      <c r="AD90" s="4"/>
      <c r="AE90" s="4"/>
      <c r="AF90" s="21"/>
    </row>
    <row r="91" spans="1:32" x14ac:dyDescent="0.2">
      <c r="A91" s="1" t="s">
        <v>329</v>
      </c>
      <c r="B91" s="4" t="s">
        <v>330</v>
      </c>
      <c r="C91" s="4" t="s">
        <v>330</v>
      </c>
      <c r="E91" s="4"/>
      <c r="R91" s="4"/>
      <c r="U91" s="4"/>
      <c r="AA91">
        <v>1</v>
      </c>
      <c r="AD91" s="4"/>
      <c r="AE91" s="4"/>
      <c r="AF91" s="21"/>
    </row>
    <row r="92" spans="1:32" x14ac:dyDescent="0.2">
      <c r="A92" s="1" t="s">
        <v>331</v>
      </c>
      <c r="B92" s="4" t="s">
        <v>332</v>
      </c>
      <c r="C92" s="4" t="s">
        <v>333</v>
      </c>
      <c r="E92" s="4"/>
      <c r="R92" s="4"/>
      <c r="U92" s="4"/>
      <c r="AD92" s="4"/>
      <c r="AE92" s="4"/>
      <c r="AF92" s="21"/>
    </row>
    <row r="93" spans="1:32" x14ac:dyDescent="0.2">
      <c r="A93" s="1" t="s">
        <v>334</v>
      </c>
      <c r="B93" s="4" t="s">
        <v>335</v>
      </c>
      <c r="C93" s="4" t="s">
        <v>336</v>
      </c>
      <c r="E93" s="4">
        <v>1</v>
      </c>
      <c r="F93">
        <v>1</v>
      </c>
      <c r="G93">
        <v>1</v>
      </c>
      <c r="H93">
        <v>1</v>
      </c>
      <c r="J93">
        <v>1</v>
      </c>
      <c r="K93">
        <v>1</v>
      </c>
      <c r="L93">
        <v>1</v>
      </c>
      <c r="M93">
        <v>1</v>
      </c>
      <c r="N93">
        <v>1</v>
      </c>
      <c r="O93">
        <v>1</v>
      </c>
      <c r="P93">
        <v>1</v>
      </c>
      <c r="Q93">
        <v>1</v>
      </c>
      <c r="R93" s="4"/>
      <c r="T93">
        <v>1</v>
      </c>
      <c r="U93" s="4">
        <v>1</v>
      </c>
      <c r="V93">
        <v>1</v>
      </c>
      <c r="W93">
        <v>1</v>
      </c>
      <c r="X93">
        <v>1</v>
      </c>
      <c r="Y93">
        <v>1</v>
      </c>
      <c r="AA93">
        <v>1</v>
      </c>
      <c r="AB93">
        <v>2</v>
      </c>
      <c r="AD93" s="4">
        <v>1</v>
      </c>
      <c r="AE93" s="4">
        <v>1</v>
      </c>
      <c r="AF93" s="21">
        <v>1</v>
      </c>
    </row>
    <row r="94" spans="1:32" x14ac:dyDescent="0.2">
      <c r="A94" s="1" t="s">
        <v>337</v>
      </c>
      <c r="B94" s="4" t="s">
        <v>338</v>
      </c>
      <c r="C94" s="4" t="s">
        <v>339</v>
      </c>
      <c r="E94" s="4"/>
      <c r="G94">
        <v>2</v>
      </c>
      <c r="M94">
        <v>1</v>
      </c>
      <c r="N94">
        <v>3</v>
      </c>
      <c r="O94">
        <v>2</v>
      </c>
      <c r="P94">
        <v>1</v>
      </c>
      <c r="Q94">
        <v>1</v>
      </c>
      <c r="R94" s="4">
        <v>1</v>
      </c>
      <c r="U94" s="4">
        <v>1</v>
      </c>
      <c r="V94">
        <v>2</v>
      </c>
      <c r="AD94" s="4"/>
      <c r="AE94" s="4"/>
      <c r="AF94" s="21"/>
    </row>
    <row r="95" spans="1:32" x14ac:dyDescent="0.2">
      <c r="A95" s="1" t="s">
        <v>340</v>
      </c>
      <c r="B95" s="4" t="s">
        <v>341</v>
      </c>
      <c r="C95" s="4" t="s">
        <v>342</v>
      </c>
      <c r="E95" s="4"/>
      <c r="R95" s="4"/>
      <c r="U95" s="4"/>
      <c r="AD95" s="4"/>
      <c r="AE95" s="4"/>
      <c r="AF95" s="21"/>
    </row>
    <row r="96" spans="1:32" x14ac:dyDescent="0.2">
      <c r="A96" s="1" t="s">
        <v>343</v>
      </c>
      <c r="B96" s="4" t="s">
        <v>344</v>
      </c>
      <c r="C96" s="4" t="s">
        <v>345</v>
      </c>
      <c r="E96" s="4"/>
      <c r="R96" s="4"/>
      <c r="U96" s="4"/>
      <c r="AD96" s="4"/>
      <c r="AE96" s="4"/>
      <c r="AF96" s="21"/>
    </row>
    <row r="97" spans="1:32" x14ac:dyDescent="0.2">
      <c r="A97" s="1" t="s">
        <v>346</v>
      </c>
      <c r="B97" s="4" t="s">
        <v>347</v>
      </c>
      <c r="C97" s="4" t="s">
        <v>348</v>
      </c>
      <c r="E97" s="4"/>
      <c r="R97" s="4"/>
      <c r="U97" s="4"/>
      <c r="AD97" s="4"/>
      <c r="AE97" s="4"/>
      <c r="AF97" s="21"/>
    </row>
    <row r="98" spans="1:32" x14ac:dyDescent="0.2">
      <c r="A98" s="1" t="s">
        <v>349</v>
      </c>
      <c r="B98" s="4" t="s">
        <v>350</v>
      </c>
      <c r="C98" s="4" t="s">
        <v>351</v>
      </c>
      <c r="E98" s="4"/>
      <c r="R98" s="4"/>
      <c r="U98" s="4"/>
      <c r="AD98" s="4"/>
      <c r="AE98" s="4"/>
      <c r="AF98" s="21"/>
    </row>
    <row r="99" spans="1:32" x14ac:dyDescent="0.2">
      <c r="A99" s="1" t="s">
        <v>352</v>
      </c>
      <c r="B99" s="4" t="s">
        <v>353</v>
      </c>
      <c r="C99" s="4" t="s">
        <v>354</v>
      </c>
      <c r="E99" s="4"/>
      <c r="R99" s="4"/>
      <c r="U99" s="4"/>
      <c r="AD99" s="4"/>
      <c r="AE99" s="4"/>
      <c r="AF99" s="21"/>
    </row>
    <row r="100" spans="1:32" x14ac:dyDescent="0.2">
      <c r="A100" s="1" t="s">
        <v>355</v>
      </c>
      <c r="B100" s="4" t="s">
        <v>356</v>
      </c>
      <c r="C100" s="4" t="s">
        <v>357</v>
      </c>
      <c r="E100" s="4"/>
      <c r="R100" s="4"/>
      <c r="U100" s="4"/>
      <c r="AD100" s="4"/>
      <c r="AE100" s="4"/>
      <c r="AF100" s="21"/>
    </row>
    <row r="101" spans="1:32" x14ac:dyDescent="0.2">
      <c r="A101" s="1" t="s">
        <v>358</v>
      </c>
      <c r="B101" s="4" t="s">
        <v>359</v>
      </c>
      <c r="C101" s="4" t="s">
        <v>360</v>
      </c>
      <c r="E101" s="4"/>
      <c r="R101" s="4"/>
      <c r="U101" s="4"/>
      <c r="AD101" s="4"/>
      <c r="AE101" s="4"/>
      <c r="AF101" s="21"/>
    </row>
    <row r="102" spans="1:32" x14ac:dyDescent="0.2">
      <c r="A102" s="1" t="s">
        <v>361</v>
      </c>
      <c r="B102" s="4" t="s">
        <v>362</v>
      </c>
      <c r="C102" s="4" t="s">
        <v>363</v>
      </c>
      <c r="E102" s="4"/>
      <c r="R102" s="4"/>
      <c r="U102" s="4"/>
      <c r="AD102" s="4"/>
      <c r="AE102" s="4"/>
      <c r="AF102" s="21"/>
    </row>
    <row r="103" spans="1:32" x14ac:dyDescent="0.2">
      <c r="A103" s="1" t="s">
        <v>364</v>
      </c>
      <c r="B103" s="4" t="s">
        <v>365</v>
      </c>
      <c r="C103" s="4" t="s">
        <v>366</v>
      </c>
      <c r="E103" s="4"/>
      <c r="R103" s="4"/>
      <c r="U103" s="4"/>
      <c r="AD103" s="4"/>
      <c r="AE103" s="4"/>
      <c r="AF103" s="21"/>
    </row>
    <row r="104" spans="1:32" x14ac:dyDescent="0.2">
      <c r="A104" s="1" t="s">
        <v>367</v>
      </c>
      <c r="B104" s="4" t="s">
        <v>368</v>
      </c>
      <c r="C104" s="4" t="s">
        <v>369</v>
      </c>
      <c r="E104" s="4"/>
      <c r="R104" s="4"/>
      <c r="U104" s="4"/>
      <c r="AD104" s="4"/>
      <c r="AE104" s="4"/>
      <c r="AF104" s="21"/>
    </row>
    <row r="105" spans="1:32" x14ac:dyDescent="0.2">
      <c r="A105" s="1" t="s">
        <v>370</v>
      </c>
      <c r="B105" s="4" t="s">
        <v>371</v>
      </c>
      <c r="C105" s="4" t="s">
        <v>372</v>
      </c>
      <c r="E105" s="4"/>
      <c r="R105" s="4"/>
      <c r="U105" s="4"/>
      <c r="AD105" s="4"/>
      <c r="AE105" s="4"/>
      <c r="AF105" s="21"/>
    </row>
    <row r="106" spans="1:32" x14ac:dyDescent="0.2">
      <c r="A106" s="1" t="s">
        <v>373</v>
      </c>
      <c r="B106" s="4" t="s">
        <v>374</v>
      </c>
      <c r="C106" s="4" t="s">
        <v>375</v>
      </c>
      <c r="E106" s="4"/>
      <c r="R106" s="4"/>
      <c r="U106" s="4"/>
      <c r="AD106" s="4"/>
      <c r="AE106" s="4"/>
      <c r="AF106" s="21"/>
    </row>
    <row r="107" spans="1:32" x14ac:dyDescent="0.2">
      <c r="A107" s="1" t="s">
        <v>376</v>
      </c>
      <c r="B107" s="4" t="s">
        <v>377</v>
      </c>
      <c r="C107" s="4" t="s">
        <v>378</v>
      </c>
      <c r="E107" s="4">
        <v>1</v>
      </c>
      <c r="F107">
        <v>2</v>
      </c>
      <c r="G107">
        <v>1</v>
      </c>
      <c r="H107">
        <v>2</v>
      </c>
      <c r="J107">
        <v>1</v>
      </c>
      <c r="O107">
        <v>1</v>
      </c>
      <c r="P107">
        <v>1</v>
      </c>
      <c r="Q107">
        <v>1</v>
      </c>
      <c r="R107" s="4">
        <v>1</v>
      </c>
      <c r="S107">
        <v>1</v>
      </c>
      <c r="T107">
        <v>1</v>
      </c>
      <c r="U107" s="4">
        <v>1</v>
      </c>
      <c r="V107">
        <v>1</v>
      </c>
      <c r="X107">
        <v>1</v>
      </c>
      <c r="AB107">
        <v>1</v>
      </c>
      <c r="AD107" s="4">
        <v>1</v>
      </c>
      <c r="AE107" s="4"/>
      <c r="AF107" s="21">
        <v>1</v>
      </c>
    </row>
    <row r="108" spans="1:32" x14ac:dyDescent="0.2">
      <c r="A108" s="1" t="s">
        <v>379</v>
      </c>
      <c r="B108" s="4" t="s">
        <v>380</v>
      </c>
      <c r="C108" s="4" t="s">
        <v>381</v>
      </c>
      <c r="E108" s="4"/>
      <c r="M108">
        <v>1</v>
      </c>
      <c r="R108" s="4"/>
      <c r="U108" s="4"/>
      <c r="AD108" s="4"/>
      <c r="AE108" s="4"/>
      <c r="AF108" s="21"/>
    </row>
    <row r="109" spans="1:32" x14ac:dyDescent="0.2">
      <c r="A109" s="1" t="s">
        <v>382</v>
      </c>
      <c r="B109" s="4" t="s">
        <v>383</v>
      </c>
      <c r="C109" s="4" t="s">
        <v>384</v>
      </c>
      <c r="E109" s="4"/>
      <c r="R109" s="4"/>
      <c r="U109" s="4"/>
      <c r="AD109" s="4"/>
      <c r="AE109" s="4"/>
      <c r="AF109" s="21"/>
    </row>
    <row r="110" spans="1:32" x14ac:dyDescent="0.2">
      <c r="A110" s="1" t="s">
        <v>385</v>
      </c>
      <c r="B110" s="4" t="s">
        <v>386</v>
      </c>
      <c r="C110" s="4" t="s">
        <v>387</v>
      </c>
      <c r="E110" s="4"/>
      <c r="R110" s="4"/>
      <c r="U110" s="4"/>
      <c r="AD110" s="4"/>
      <c r="AE110" s="4"/>
      <c r="AF110" s="21"/>
    </row>
    <row r="111" spans="1:32" x14ac:dyDescent="0.2">
      <c r="A111" s="1" t="s">
        <v>388</v>
      </c>
      <c r="B111" s="4" t="s">
        <v>389</v>
      </c>
      <c r="C111" s="4" t="s">
        <v>390</v>
      </c>
      <c r="E111" s="4"/>
      <c r="R111" s="4"/>
      <c r="U111" s="4"/>
      <c r="AD111" s="4"/>
      <c r="AE111" s="4"/>
      <c r="AF111" s="21"/>
    </row>
    <row r="112" spans="1:32" x14ac:dyDescent="0.2">
      <c r="A112" s="1" t="s">
        <v>391</v>
      </c>
      <c r="B112" s="4" t="s">
        <v>392</v>
      </c>
      <c r="C112" s="4" t="s">
        <v>393</v>
      </c>
      <c r="E112" s="4"/>
      <c r="R112" s="4"/>
      <c r="U112" s="4"/>
      <c r="AD112" s="4"/>
      <c r="AE112" s="4"/>
      <c r="AF112" s="21"/>
    </row>
    <row r="113" spans="1:32" x14ac:dyDescent="0.2">
      <c r="A113" s="1" t="s">
        <v>394</v>
      </c>
      <c r="B113" s="4" t="s">
        <v>395</v>
      </c>
      <c r="C113" s="4" t="s">
        <v>396</v>
      </c>
      <c r="E113" s="4"/>
      <c r="R113" s="4"/>
      <c r="U113" s="4"/>
      <c r="AD113" s="4"/>
      <c r="AE113" s="4"/>
      <c r="AF113" s="21"/>
    </row>
    <row r="114" spans="1:32" x14ac:dyDescent="0.2">
      <c r="A114" s="1" t="s">
        <v>397</v>
      </c>
      <c r="B114" s="4" t="s">
        <v>398</v>
      </c>
      <c r="C114" s="4" t="s">
        <v>399</v>
      </c>
      <c r="E114" s="4">
        <v>1</v>
      </c>
      <c r="G114">
        <v>1</v>
      </c>
      <c r="H114">
        <v>1</v>
      </c>
      <c r="I114">
        <v>1</v>
      </c>
      <c r="J114">
        <v>1</v>
      </c>
      <c r="M114">
        <v>1</v>
      </c>
      <c r="N114">
        <v>1</v>
      </c>
      <c r="P114">
        <v>1</v>
      </c>
      <c r="Q114">
        <v>1</v>
      </c>
      <c r="R114" s="4">
        <v>1</v>
      </c>
      <c r="T114">
        <v>1</v>
      </c>
      <c r="U114" s="4">
        <v>1</v>
      </c>
      <c r="V114">
        <v>1</v>
      </c>
      <c r="W114">
        <v>1</v>
      </c>
      <c r="X114">
        <v>1</v>
      </c>
      <c r="Z114">
        <v>1</v>
      </c>
      <c r="AA114">
        <v>1</v>
      </c>
      <c r="AD114" s="4"/>
      <c r="AE114" s="4"/>
      <c r="AF114" s="21"/>
    </row>
    <row r="115" spans="1:32" x14ac:dyDescent="0.2">
      <c r="A115" s="1" t="s">
        <v>400</v>
      </c>
      <c r="B115" s="4" t="s">
        <v>401</v>
      </c>
      <c r="C115" s="4" t="s">
        <v>402</v>
      </c>
      <c r="E115" s="4"/>
      <c r="R115" s="4"/>
      <c r="U115" s="4"/>
      <c r="AD115" s="4"/>
      <c r="AE115" s="4"/>
      <c r="AF115" s="21"/>
    </row>
    <row r="116" spans="1:32" x14ac:dyDescent="0.2">
      <c r="A116" s="1" t="s">
        <v>403</v>
      </c>
      <c r="B116" s="4" t="s">
        <v>404</v>
      </c>
      <c r="C116" s="4" t="s">
        <v>405</v>
      </c>
      <c r="E116" s="4"/>
      <c r="R116" s="4"/>
      <c r="U116" s="4"/>
      <c r="AD116" s="4"/>
      <c r="AE116" s="4">
        <v>1</v>
      </c>
      <c r="AF116" s="21">
        <v>1</v>
      </c>
    </row>
    <row r="117" spans="1:32" x14ac:dyDescent="0.2">
      <c r="A117" s="1" t="s">
        <v>406</v>
      </c>
      <c r="B117" s="4" t="s">
        <v>407</v>
      </c>
      <c r="C117" s="4" t="s">
        <v>408</v>
      </c>
      <c r="E117" s="4"/>
      <c r="R117" s="4"/>
      <c r="U117" s="4"/>
      <c r="AD117" s="4"/>
      <c r="AE117" s="4">
        <v>1</v>
      </c>
      <c r="AF117" s="21"/>
    </row>
    <row r="118" spans="1:32" x14ac:dyDescent="0.2">
      <c r="A118" s="1" t="s">
        <v>409</v>
      </c>
      <c r="B118" s="4" t="s">
        <v>410</v>
      </c>
      <c r="C118" s="4" t="s">
        <v>411</v>
      </c>
      <c r="E118" s="4"/>
      <c r="G118">
        <v>3</v>
      </c>
      <c r="H118">
        <v>2</v>
      </c>
      <c r="J118">
        <v>2</v>
      </c>
      <c r="K118">
        <v>1</v>
      </c>
      <c r="L118">
        <v>1</v>
      </c>
      <c r="M118">
        <v>2</v>
      </c>
      <c r="N118">
        <v>1</v>
      </c>
      <c r="R118" s="4"/>
      <c r="U118" s="4"/>
      <c r="V118">
        <v>1</v>
      </c>
      <c r="X118">
        <v>1</v>
      </c>
      <c r="Z118">
        <v>1</v>
      </c>
      <c r="AB118">
        <v>2</v>
      </c>
      <c r="AD118" s="4">
        <v>1</v>
      </c>
      <c r="AE118" s="4">
        <v>1</v>
      </c>
      <c r="AF118" s="21">
        <v>1</v>
      </c>
    </row>
    <row r="119" spans="1:32" x14ac:dyDescent="0.2">
      <c r="A119" s="1" t="s">
        <v>412</v>
      </c>
      <c r="B119" s="4" t="s">
        <v>413</v>
      </c>
      <c r="C119" s="4" t="s">
        <v>414</v>
      </c>
      <c r="E119" s="4">
        <v>1</v>
      </c>
      <c r="F119">
        <v>1</v>
      </c>
      <c r="G119">
        <v>1</v>
      </c>
      <c r="I119">
        <v>1</v>
      </c>
      <c r="K119">
        <v>1</v>
      </c>
      <c r="L119">
        <v>1</v>
      </c>
      <c r="M119">
        <v>2</v>
      </c>
      <c r="O119">
        <v>1</v>
      </c>
      <c r="P119">
        <v>1</v>
      </c>
      <c r="Q119">
        <v>1</v>
      </c>
      <c r="R119" s="4">
        <v>1</v>
      </c>
      <c r="T119">
        <v>1</v>
      </c>
      <c r="U119" s="4">
        <v>1</v>
      </c>
      <c r="W119">
        <v>1</v>
      </c>
      <c r="X119">
        <v>2</v>
      </c>
      <c r="Y119">
        <v>1</v>
      </c>
      <c r="Z119">
        <v>1</v>
      </c>
      <c r="AB119">
        <v>1</v>
      </c>
      <c r="AD119" s="4"/>
      <c r="AE119" s="4">
        <v>1</v>
      </c>
      <c r="AF119" s="21">
        <v>1</v>
      </c>
    </row>
    <row r="120" spans="1:32" x14ac:dyDescent="0.2">
      <c r="A120" s="1" t="s">
        <v>415</v>
      </c>
      <c r="B120" s="4" t="s">
        <v>416</v>
      </c>
      <c r="C120" s="4" t="s">
        <v>417</v>
      </c>
      <c r="E120" s="4">
        <v>1</v>
      </c>
      <c r="F120">
        <v>1</v>
      </c>
      <c r="G120">
        <v>1</v>
      </c>
      <c r="H120">
        <v>1</v>
      </c>
      <c r="J120">
        <v>1</v>
      </c>
      <c r="M120">
        <v>1</v>
      </c>
      <c r="O120">
        <v>1</v>
      </c>
      <c r="P120">
        <v>1</v>
      </c>
      <c r="Q120">
        <v>1</v>
      </c>
      <c r="R120" s="4">
        <v>1</v>
      </c>
      <c r="S120">
        <v>1</v>
      </c>
      <c r="T120">
        <v>1</v>
      </c>
      <c r="U120" s="4">
        <v>1</v>
      </c>
      <c r="W120">
        <v>1</v>
      </c>
      <c r="X120">
        <v>1</v>
      </c>
      <c r="AD120" s="4">
        <v>1</v>
      </c>
      <c r="AE120" s="4">
        <v>1</v>
      </c>
      <c r="AF120" s="21">
        <v>1</v>
      </c>
    </row>
    <row r="121" spans="1:32" x14ac:dyDescent="0.2">
      <c r="A121" s="1" t="s">
        <v>418</v>
      </c>
      <c r="B121" s="4" t="s">
        <v>419</v>
      </c>
      <c r="C121" s="4" t="s">
        <v>420</v>
      </c>
      <c r="E121" s="4"/>
      <c r="R121" s="4"/>
      <c r="U121" s="4"/>
      <c r="AD121" s="4"/>
      <c r="AE121" s="4"/>
      <c r="AF121" s="21"/>
    </row>
    <row r="122" spans="1:32" x14ac:dyDescent="0.2">
      <c r="A122" s="1" t="s">
        <v>421</v>
      </c>
      <c r="B122" s="4" t="s">
        <v>422</v>
      </c>
      <c r="C122" s="4" t="s">
        <v>423</v>
      </c>
      <c r="E122" s="4">
        <v>1</v>
      </c>
      <c r="F122">
        <v>1</v>
      </c>
      <c r="G122">
        <v>1</v>
      </c>
      <c r="H122">
        <v>2</v>
      </c>
      <c r="J122">
        <v>1</v>
      </c>
      <c r="M122">
        <v>1</v>
      </c>
      <c r="N122">
        <v>1</v>
      </c>
      <c r="O122">
        <v>1</v>
      </c>
      <c r="P122">
        <v>1</v>
      </c>
      <c r="Q122">
        <v>1</v>
      </c>
      <c r="R122" s="4"/>
      <c r="S122">
        <v>1</v>
      </c>
      <c r="T122">
        <v>1</v>
      </c>
      <c r="U122" s="4">
        <v>1</v>
      </c>
      <c r="V122">
        <v>1</v>
      </c>
      <c r="W122">
        <v>1</v>
      </c>
      <c r="X122">
        <v>2</v>
      </c>
      <c r="Y122">
        <v>1</v>
      </c>
      <c r="Z122">
        <v>1</v>
      </c>
      <c r="AA122">
        <v>1</v>
      </c>
      <c r="AB122">
        <v>1</v>
      </c>
      <c r="AD122" s="4">
        <v>1</v>
      </c>
      <c r="AE122" s="4">
        <v>1</v>
      </c>
      <c r="AF122" s="21">
        <v>1</v>
      </c>
    </row>
    <row r="123" spans="1:32" x14ac:dyDescent="0.2">
      <c r="A123" s="1" t="s">
        <v>424</v>
      </c>
      <c r="B123" s="4" t="s">
        <v>425</v>
      </c>
      <c r="C123" s="4" t="s">
        <v>426</v>
      </c>
      <c r="E123" s="4">
        <v>3</v>
      </c>
      <c r="G123">
        <v>2</v>
      </c>
      <c r="H123">
        <v>1</v>
      </c>
      <c r="I123">
        <v>1</v>
      </c>
      <c r="J123">
        <v>3</v>
      </c>
      <c r="N123">
        <v>2</v>
      </c>
      <c r="O123">
        <v>3</v>
      </c>
      <c r="P123">
        <v>1</v>
      </c>
      <c r="Q123">
        <v>1</v>
      </c>
      <c r="R123" s="4">
        <v>1</v>
      </c>
      <c r="T123">
        <v>1</v>
      </c>
      <c r="U123" s="4">
        <v>1</v>
      </c>
      <c r="V123">
        <v>1</v>
      </c>
      <c r="W123">
        <v>1</v>
      </c>
      <c r="Y123">
        <v>1</v>
      </c>
      <c r="Z123">
        <v>1</v>
      </c>
      <c r="AD123" s="4">
        <v>3</v>
      </c>
      <c r="AE123" s="4">
        <v>2</v>
      </c>
      <c r="AF123" s="21">
        <v>1</v>
      </c>
    </row>
    <row r="124" spans="1:32" x14ac:dyDescent="0.2">
      <c r="A124" s="1" t="s">
        <v>427</v>
      </c>
      <c r="B124" s="4" t="s">
        <v>428</v>
      </c>
      <c r="C124" s="4" t="s">
        <v>429</v>
      </c>
      <c r="E124" s="4"/>
      <c r="R124" s="4"/>
      <c r="U124" s="4"/>
      <c r="AD124" s="4"/>
      <c r="AE124" s="4"/>
      <c r="AF124" s="21"/>
    </row>
    <row r="125" spans="1:32" x14ac:dyDescent="0.2">
      <c r="A125" s="1" t="s">
        <v>430</v>
      </c>
      <c r="B125" s="4" t="s">
        <v>431</v>
      </c>
      <c r="C125" s="4" t="s">
        <v>432</v>
      </c>
      <c r="E125" s="4"/>
      <c r="R125" s="4"/>
      <c r="U125" s="4"/>
      <c r="AD125" s="4"/>
      <c r="AE125" s="4"/>
      <c r="AF125" s="21"/>
    </row>
    <row r="126" spans="1:32" x14ac:dyDescent="0.2">
      <c r="A126" s="1" t="s">
        <v>433</v>
      </c>
      <c r="B126" s="4" t="s">
        <v>434</v>
      </c>
      <c r="C126" s="4" t="s">
        <v>435</v>
      </c>
      <c r="E126" s="4"/>
      <c r="R126" s="4"/>
      <c r="U126" s="4"/>
      <c r="AD126" s="4"/>
      <c r="AE126" s="4"/>
      <c r="AF126" s="21"/>
    </row>
    <row r="127" spans="1:32" x14ac:dyDescent="0.2">
      <c r="A127" s="1" t="s">
        <v>436</v>
      </c>
      <c r="B127" s="4" t="s">
        <v>437</v>
      </c>
      <c r="C127" s="4" t="s">
        <v>438</v>
      </c>
      <c r="E127" s="4"/>
      <c r="H127">
        <v>1</v>
      </c>
      <c r="R127" s="4"/>
      <c r="U127" s="4"/>
      <c r="AD127" s="4"/>
      <c r="AE127" s="4"/>
      <c r="AF127" s="21"/>
    </row>
    <row r="128" spans="1:32" x14ac:dyDescent="0.2">
      <c r="A128" s="1" t="s">
        <v>439</v>
      </c>
      <c r="B128" s="4" t="s">
        <v>440</v>
      </c>
      <c r="C128" s="4" t="s">
        <v>441</v>
      </c>
      <c r="E128" s="4"/>
      <c r="R128" s="4"/>
      <c r="U128" s="4"/>
      <c r="AD128" s="4"/>
      <c r="AE128" s="4"/>
      <c r="AF128" s="21"/>
    </row>
    <row r="129" spans="1:32" x14ac:dyDescent="0.2">
      <c r="A129" s="1" t="s">
        <v>442</v>
      </c>
      <c r="B129" s="4" t="s">
        <v>443</v>
      </c>
      <c r="C129" s="4" t="s">
        <v>444</v>
      </c>
      <c r="E129" s="4">
        <v>2</v>
      </c>
      <c r="G129">
        <v>3</v>
      </c>
      <c r="J129">
        <v>2</v>
      </c>
      <c r="K129">
        <v>2</v>
      </c>
      <c r="L129">
        <v>2</v>
      </c>
      <c r="N129">
        <v>1</v>
      </c>
      <c r="O129">
        <v>1</v>
      </c>
      <c r="P129">
        <v>1</v>
      </c>
      <c r="Q129">
        <v>3</v>
      </c>
      <c r="R129" s="4">
        <v>3</v>
      </c>
      <c r="S129">
        <v>1</v>
      </c>
      <c r="T129">
        <v>1</v>
      </c>
      <c r="U129" s="4">
        <v>2</v>
      </c>
      <c r="V129">
        <v>1</v>
      </c>
      <c r="W129">
        <v>2</v>
      </c>
      <c r="AB129">
        <v>2</v>
      </c>
      <c r="AD129" s="4">
        <v>3</v>
      </c>
      <c r="AE129" s="4"/>
      <c r="AF129" s="21">
        <v>2</v>
      </c>
    </row>
    <row r="130" spans="1:32" x14ac:dyDescent="0.2">
      <c r="A130" s="1" t="s">
        <v>445</v>
      </c>
      <c r="B130" s="4" t="s">
        <v>446</v>
      </c>
      <c r="C130" s="4" t="s">
        <v>447</v>
      </c>
      <c r="E130" s="4"/>
      <c r="R130" s="4"/>
      <c r="U130" s="4"/>
      <c r="AD130" s="4"/>
      <c r="AE130" s="4"/>
      <c r="AF130" s="21"/>
    </row>
    <row r="131" spans="1:32" x14ac:dyDescent="0.2">
      <c r="A131" s="1" t="s">
        <v>448</v>
      </c>
      <c r="B131" s="4" t="s">
        <v>449</v>
      </c>
      <c r="C131" s="4" t="s">
        <v>450</v>
      </c>
      <c r="E131" s="4"/>
      <c r="R131" s="4"/>
      <c r="U131" s="4"/>
      <c r="AD131" s="4"/>
      <c r="AE131" s="4"/>
      <c r="AF131" s="21"/>
    </row>
    <row r="132" spans="1:32" x14ac:dyDescent="0.2">
      <c r="A132" s="1" t="s">
        <v>451</v>
      </c>
      <c r="B132" s="4" t="s">
        <v>452</v>
      </c>
      <c r="C132" s="4" t="s">
        <v>453</v>
      </c>
      <c r="E132" s="4"/>
      <c r="R132" s="4"/>
      <c r="U132" s="4"/>
      <c r="AD132" s="4"/>
      <c r="AE132" s="4"/>
      <c r="AF132" s="21"/>
    </row>
    <row r="133" spans="1:32" x14ac:dyDescent="0.2">
      <c r="A133" s="1" t="s">
        <v>454</v>
      </c>
      <c r="B133" s="4" t="s">
        <v>455</v>
      </c>
      <c r="C133" s="4" t="s">
        <v>456</v>
      </c>
      <c r="E133" s="4"/>
      <c r="R133" s="4"/>
      <c r="U133" s="4"/>
      <c r="AD133" s="4"/>
      <c r="AE133" s="4"/>
      <c r="AF133" s="21"/>
    </row>
    <row r="134" spans="1:32" x14ac:dyDescent="0.2">
      <c r="A134" s="1" t="s">
        <v>457</v>
      </c>
      <c r="B134" s="4" t="s">
        <v>458</v>
      </c>
      <c r="C134" s="4" t="s">
        <v>459</v>
      </c>
      <c r="E134" s="4">
        <v>3</v>
      </c>
      <c r="F134">
        <v>1</v>
      </c>
      <c r="G134">
        <v>4</v>
      </c>
      <c r="H134">
        <v>5</v>
      </c>
      <c r="I134">
        <v>1</v>
      </c>
      <c r="J134">
        <v>3</v>
      </c>
      <c r="K134">
        <v>2</v>
      </c>
      <c r="L134">
        <v>2</v>
      </c>
      <c r="M134">
        <v>2</v>
      </c>
      <c r="O134">
        <v>2</v>
      </c>
      <c r="P134">
        <v>4</v>
      </c>
      <c r="Q134">
        <v>2</v>
      </c>
      <c r="R134" s="4">
        <v>3</v>
      </c>
      <c r="S134">
        <v>1</v>
      </c>
      <c r="T134">
        <v>1</v>
      </c>
      <c r="U134" s="4">
        <v>3</v>
      </c>
      <c r="V134">
        <v>1</v>
      </c>
      <c r="W134">
        <v>2</v>
      </c>
      <c r="X134">
        <v>2</v>
      </c>
      <c r="Y134">
        <v>2</v>
      </c>
      <c r="Z134">
        <v>3</v>
      </c>
      <c r="AA134">
        <v>3</v>
      </c>
      <c r="AB134">
        <v>2</v>
      </c>
      <c r="AD134" s="4">
        <v>3</v>
      </c>
      <c r="AE134" s="4">
        <v>3</v>
      </c>
      <c r="AF134" s="21">
        <v>3</v>
      </c>
    </row>
    <row r="135" spans="1:32" x14ac:dyDescent="0.2">
      <c r="A135" s="1" t="s">
        <v>460</v>
      </c>
      <c r="B135" s="4" t="s">
        <v>461</v>
      </c>
      <c r="C135" s="4" t="s">
        <v>462</v>
      </c>
      <c r="E135" s="4"/>
      <c r="R135" s="4"/>
      <c r="U135" s="4"/>
      <c r="AD135" s="4"/>
      <c r="AE135" s="4"/>
      <c r="AF135" s="21"/>
    </row>
    <row r="136" spans="1:32" x14ac:dyDescent="0.2">
      <c r="A136" s="1" t="s">
        <v>463</v>
      </c>
      <c r="B136" s="4" t="s">
        <v>464</v>
      </c>
      <c r="C136" s="4" t="s">
        <v>465</v>
      </c>
      <c r="E136" s="4"/>
      <c r="H136">
        <v>1</v>
      </c>
      <c r="R136" s="4"/>
      <c r="U136" s="4"/>
      <c r="AD136" s="4"/>
      <c r="AE136" s="4"/>
      <c r="AF136" s="21"/>
    </row>
    <row r="137" spans="1:32" x14ac:dyDescent="0.2">
      <c r="A137" s="1" t="s">
        <v>466</v>
      </c>
      <c r="B137" s="4" t="s">
        <v>467</v>
      </c>
      <c r="C137" s="4" t="s">
        <v>468</v>
      </c>
      <c r="E137" s="4"/>
      <c r="N137">
        <v>1</v>
      </c>
      <c r="R137" s="4"/>
      <c r="U137" s="4"/>
      <c r="AD137" s="4"/>
      <c r="AE137" s="4"/>
      <c r="AF137" s="21"/>
    </row>
    <row r="138" spans="1:32" x14ac:dyDescent="0.2">
      <c r="A138" s="1" t="s">
        <v>469</v>
      </c>
      <c r="B138" s="4" t="s">
        <v>470</v>
      </c>
      <c r="C138" s="4" t="s">
        <v>471</v>
      </c>
      <c r="E138" s="4">
        <v>1</v>
      </c>
      <c r="F138">
        <v>1</v>
      </c>
      <c r="H138">
        <v>1</v>
      </c>
      <c r="J138">
        <v>1</v>
      </c>
      <c r="M138">
        <v>1</v>
      </c>
      <c r="O138">
        <v>1</v>
      </c>
      <c r="P138">
        <v>1</v>
      </c>
      <c r="Q138">
        <v>1</v>
      </c>
      <c r="R138" s="4">
        <v>1</v>
      </c>
      <c r="T138">
        <v>1</v>
      </c>
      <c r="U138" s="4">
        <v>1</v>
      </c>
      <c r="W138">
        <v>1</v>
      </c>
      <c r="X138">
        <v>1</v>
      </c>
      <c r="AD138" s="4">
        <v>1</v>
      </c>
      <c r="AE138" s="4">
        <v>1</v>
      </c>
      <c r="AF138" s="21">
        <v>1</v>
      </c>
    </row>
    <row r="139" spans="1:32" x14ac:dyDescent="0.2">
      <c r="A139" s="1" t="s">
        <v>472</v>
      </c>
      <c r="B139" s="4" t="s">
        <v>473</v>
      </c>
      <c r="C139" s="4" t="s">
        <v>474</v>
      </c>
      <c r="E139" s="4"/>
      <c r="R139" s="4"/>
      <c r="U139" s="4"/>
      <c r="AD139" s="4"/>
      <c r="AE139" s="4"/>
      <c r="AF139" s="21"/>
    </row>
    <row r="140" spans="1:32" x14ac:dyDescent="0.2">
      <c r="A140" s="1" t="s">
        <v>475</v>
      </c>
      <c r="B140" s="4" t="s">
        <v>476</v>
      </c>
      <c r="C140" s="4" t="s">
        <v>477</v>
      </c>
      <c r="E140" s="4">
        <v>1</v>
      </c>
      <c r="G140">
        <v>1</v>
      </c>
      <c r="H140">
        <v>1</v>
      </c>
      <c r="J140">
        <v>1</v>
      </c>
      <c r="K140">
        <v>1</v>
      </c>
      <c r="L140">
        <v>1</v>
      </c>
      <c r="M140">
        <v>1</v>
      </c>
      <c r="O140">
        <v>1</v>
      </c>
      <c r="Q140">
        <v>1</v>
      </c>
      <c r="R140" s="4">
        <v>1</v>
      </c>
      <c r="T140">
        <v>1</v>
      </c>
      <c r="U140" s="4">
        <v>1</v>
      </c>
      <c r="V140">
        <v>1</v>
      </c>
      <c r="X140">
        <v>2</v>
      </c>
      <c r="Y140">
        <v>1</v>
      </c>
      <c r="Z140">
        <v>1</v>
      </c>
      <c r="AA140">
        <v>1</v>
      </c>
      <c r="AD140" s="4">
        <v>1</v>
      </c>
      <c r="AE140" s="4">
        <v>2</v>
      </c>
      <c r="AF140" s="21">
        <v>1</v>
      </c>
    </row>
    <row r="141" spans="1:32" x14ac:dyDescent="0.2">
      <c r="A141" s="1" t="s">
        <v>478</v>
      </c>
      <c r="B141" s="4" t="s">
        <v>479</v>
      </c>
      <c r="C141" s="4" t="s">
        <v>480</v>
      </c>
      <c r="E141" s="4"/>
      <c r="R141" s="4"/>
      <c r="U141" s="4"/>
      <c r="AD141" s="4"/>
      <c r="AE141" s="4"/>
      <c r="AF141" s="21"/>
    </row>
    <row r="142" spans="1:32" x14ac:dyDescent="0.2">
      <c r="A142" s="1" t="s">
        <v>481</v>
      </c>
      <c r="B142" s="4" t="s">
        <v>482</v>
      </c>
      <c r="C142" s="4" t="s">
        <v>483</v>
      </c>
      <c r="E142" s="4"/>
      <c r="R142" s="4"/>
      <c r="U142" s="4"/>
      <c r="AD142" s="4"/>
      <c r="AE142" s="4"/>
      <c r="AF142" s="21"/>
    </row>
    <row r="143" spans="1:32" x14ac:dyDescent="0.2">
      <c r="A143" s="1" t="s">
        <v>484</v>
      </c>
      <c r="B143" s="4" t="s">
        <v>485</v>
      </c>
      <c r="C143" s="4" t="s">
        <v>486</v>
      </c>
      <c r="E143" s="4"/>
      <c r="R143" s="4"/>
      <c r="U143" s="4"/>
      <c r="AD143" s="4"/>
      <c r="AE143" s="4"/>
      <c r="AF143" s="21"/>
    </row>
    <row r="144" spans="1:32" x14ac:dyDescent="0.2">
      <c r="A144" s="1" t="s">
        <v>487</v>
      </c>
      <c r="B144" s="4" t="s">
        <v>488</v>
      </c>
      <c r="C144" s="4" t="s">
        <v>488</v>
      </c>
      <c r="E144" s="4"/>
      <c r="G144">
        <v>1</v>
      </c>
      <c r="H144">
        <v>1</v>
      </c>
      <c r="K144">
        <v>1</v>
      </c>
      <c r="L144">
        <v>1</v>
      </c>
      <c r="R144" s="4"/>
      <c r="U144" s="4"/>
      <c r="V144">
        <v>1</v>
      </c>
      <c r="AD144" s="4"/>
      <c r="AE144" s="4"/>
      <c r="AF144" s="21">
        <v>3</v>
      </c>
    </row>
    <row r="145" spans="1:32" x14ac:dyDescent="0.2">
      <c r="A145" s="1" t="s">
        <v>489</v>
      </c>
      <c r="B145" s="4" t="s">
        <v>490</v>
      </c>
      <c r="C145" s="4" t="s">
        <v>491</v>
      </c>
      <c r="E145" s="4"/>
      <c r="F145">
        <v>2</v>
      </c>
      <c r="G145">
        <v>2</v>
      </c>
      <c r="H145">
        <v>2</v>
      </c>
      <c r="M145">
        <v>1</v>
      </c>
      <c r="N145">
        <v>2</v>
      </c>
      <c r="R145" s="4"/>
      <c r="U145" s="4"/>
      <c r="V145">
        <v>2</v>
      </c>
      <c r="AD145" s="4"/>
      <c r="AE145" s="4">
        <v>1</v>
      </c>
      <c r="AF145" s="21">
        <v>2</v>
      </c>
    </row>
    <row r="146" spans="1:32" x14ac:dyDescent="0.2">
      <c r="A146" s="1" t="s">
        <v>492</v>
      </c>
      <c r="B146" s="4" t="s">
        <v>493</v>
      </c>
      <c r="C146" s="4" t="s">
        <v>494</v>
      </c>
      <c r="E146" s="4"/>
      <c r="R146" s="4"/>
      <c r="U146" s="4"/>
      <c r="AD146" s="4"/>
      <c r="AE146" s="4"/>
      <c r="AF146" s="21"/>
    </row>
    <row r="147" spans="1:32" x14ac:dyDescent="0.2">
      <c r="A147" s="1" t="s">
        <v>495</v>
      </c>
      <c r="B147" s="4" t="s">
        <v>496</v>
      </c>
      <c r="C147" s="4" t="s">
        <v>497</v>
      </c>
      <c r="E147" s="4"/>
      <c r="R147" s="4"/>
      <c r="U147" s="4"/>
      <c r="AD147" s="4"/>
      <c r="AE147" s="4"/>
      <c r="AF147" s="21"/>
    </row>
    <row r="148" spans="1:32" x14ac:dyDescent="0.2">
      <c r="A148" s="1" t="s">
        <v>498</v>
      </c>
      <c r="B148" s="4" t="s">
        <v>499</v>
      </c>
      <c r="C148" s="4" t="s">
        <v>500</v>
      </c>
      <c r="E148" s="4"/>
      <c r="R148" s="4"/>
      <c r="U148" s="4"/>
      <c r="AD148" s="4"/>
      <c r="AE148" s="4"/>
      <c r="AF148" s="21"/>
    </row>
    <row r="149" spans="1:32" x14ac:dyDescent="0.2">
      <c r="A149" s="1" t="s">
        <v>501</v>
      </c>
      <c r="B149" s="4" t="s">
        <v>502</v>
      </c>
      <c r="C149" s="4" t="s">
        <v>503</v>
      </c>
      <c r="E149" s="4"/>
      <c r="I149">
        <v>1</v>
      </c>
      <c r="J149">
        <v>1</v>
      </c>
      <c r="N149">
        <v>2</v>
      </c>
      <c r="O149">
        <v>1</v>
      </c>
      <c r="R149" s="4"/>
      <c r="U149" s="4"/>
      <c r="AA149">
        <v>1</v>
      </c>
      <c r="AD149" s="4">
        <v>1</v>
      </c>
      <c r="AE149" s="4"/>
      <c r="AF149" s="21">
        <v>1</v>
      </c>
    </row>
    <row r="150" spans="1:32" x14ac:dyDescent="0.2">
      <c r="A150" s="1" t="s">
        <v>504</v>
      </c>
      <c r="B150" s="4" t="s">
        <v>505</v>
      </c>
      <c r="C150" s="4" t="s">
        <v>506</v>
      </c>
      <c r="E150" s="4">
        <v>1</v>
      </c>
      <c r="J150">
        <v>1</v>
      </c>
      <c r="R150" s="4"/>
      <c r="U150" s="4"/>
      <c r="AD150" s="4">
        <v>1</v>
      </c>
      <c r="AE150" s="4"/>
      <c r="AF150" s="21">
        <v>1</v>
      </c>
    </row>
    <row r="151" spans="1:32" x14ac:dyDescent="0.2">
      <c r="A151" s="1" t="s">
        <v>507</v>
      </c>
      <c r="B151" s="4" t="s">
        <v>508</v>
      </c>
      <c r="C151" s="4" t="s">
        <v>508</v>
      </c>
      <c r="E151" s="4"/>
      <c r="R151" s="4"/>
      <c r="U151" s="4"/>
      <c r="AD151" s="4"/>
      <c r="AE151" s="4"/>
      <c r="AF151" s="21"/>
    </row>
    <row r="152" spans="1:32" x14ac:dyDescent="0.2">
      <c r="A152" s="1" t="s">
        <v>509</v>
      </c>
      <c r="B152" s="4" t="s">
        <v>510</v>
      </c>
      <c r="C152" s="4" t="s">
        <v>511</v>
      </c>
      <c r="E152" s="4">
        <v>2</v>
      </c>
      <c r="F152">
        <v>1</v>
      </c>
      <c r="G152">
        <v>2</v>
      </c>
      <c r="H152">
        <v>2</v>
      </c>
      <c r="I152">
        <v>1</v>
      </c>
      <c r="J152">
        <v>3</v>
      </c>
      <c r="M152">
        <v>2</v>
      </c>
      <c r="N152">
        <v>1</v>
      </c>
      <c r="O152">
        <v>2</v>
      </c>
      <c r="P152">
        <v>2</v>
      </c>
      <c r="Q152">
        <v>1</v>
      </c>
      <c r="R152" s="4">
        <v>2</v>
      </c>
      <c r="S152">
        <v>1</v>
      </c>
      <c r="T152">
        <v>2</v>
      </c>
      <c r="U152" s="4">
        <v>2</v>
      </c>
      <c r="V152">
        <v>1</v>
      </c>
      <c r="W152">
        <v>1</v>
      </c>
      <c r="X152">
        <v>3</v>
      </c>
      <c r="Y152">
        <v>2</v>
      </c>
      <c r="Z152">
        <v>2</v>
      </c>
      <c r="AA152">
        <v>1</v>
      </c>
      <c r="AD152" s="4">
        <v>2</v>
      </c>
      <c r="AE152" s="4">
        <v>2</v>
      </c>
      <c r="AF152" s="21">
        <v>3</v>
      </c>
    </row>
    <row r="153" spans="1:32" x14ac:dyDescent="0.2">
      <c r="A153" s="1" t="s">
        <v>512</v>
      </c>
      <c r="B153" s="4" t="s">
        <v>513</v>
      </c>
      <c r="C153" s="4" t="s">
        <v>514</v>
      </c>
      <c r="E153" s="4"/>
      <c r="R153" s="4"/>
      <c r="U153" s="4"/>
      <c r="AD153" s="4"/>
      <c r="AE153" s="4"/>
      <c r="AF153" s="21"/>
    </row>
    <row r="154" spans="1:32" x14ac:dyDescent="0.2">
      <c r="A154" s="1" t="s">
        <v>515</v>
      </c>
      <c r="B154" s="4" t="s">
        <v>516</v>
      </c>
      <c r="C154" s="4" t="s">
        <v>517</v>
      </c>
      <c r="E154" s="4">
        <v>1</v>
      </c>
      <c r="G154">
        <v>2</v>
      </c>
      <c r="I154">
        <v>1</v>
      </c>
      <c r="J154">
        <v>1</v>
      </c>
      <c r="M154">
        <v>1</v>
      </c>
      <c r="O154">
        <v>1</v>
      </c>
      <c r="P154">
        <v>1</v>
      </c>
      <c r="Q154">
        <v>1</v>
      </c>
      <c r="R154" s="4">
        <v>1</v>
      </c>
      <c r="S154">
        <v>1</v>
      </c>
      <c r="T154">
        <v>1</v>
      </c>
      <c r="U154" s="4"/>
      <c r="X154">
        <v>1</v>
      </c>
      <c r="Z154">
        <v>1</v>
      </c>
      <c r="AA154">
        <v>1</v>
      </c>
      <c r="AB154">
        <v>1</v>
      </c>
      <c r="AD154" s="4">
        <v>1</v>
      </c>
      <c r="AE154" s="4">
        <v>1</v>
      </c>
      <c r="AF154" s="21">
        <v>1</v>
      </c>
    </row>
    <row r="155" spans="1:32" x14ac:dyDescent="0.2">
      <c r="A155" s="1" t="s">
        <v>518</v>
      </c>
      <c r="B155" s="4" t="s">
        <v>519</v>
      </c>
      <c r="C155" s="4" t="s">
        <v>520</v>
      </c>
      <c r="E155" s="4"/>
      <c r="R155" s="4"/>
      <c r="U155" s="4"/>
      <c r="AD155" s="4"/>
      <c r="AE155" s="4"/>
      <c r="AF155" s="21"/>
    </row>
    <row r="156" spans="1:32" x14ac:dyDescent="0.2">
      <c r="A156" s="1" t="s">
        <v>521</v>
      </c>
      <c r="B156" s="4" t="s">
        <v>522</v>
      </c>
      <c r="C156" s="4" t="s">
        <v>523</v>
      </c>
      <c r="E156" s="4">
        <v>2</v>
      </c>
      <c r="G156">
        <v>2</v>
      </c>
      <c r="H156">
        <v>2</v>
      </c>
      <c r="I156">
        <v>1</v>
      </c>
      <c r="J156">
        <v>1</v>
      </c>
      <c r="K156">
        <v>1</v>
      </c>
      <c r="L156">
        <v>1</v>
      </c>
      <c r="N156">
        <v>4</v>
      </c>
      <c r="O156">
        <v>5</v>
      </c>
      <c r="P156">
        <v>3</v>
      </c>
      <c r="Q156">
        <v>1</v>
      </c>
      <c r="R156" s="4">
        <v>3</v>
      </c>
      <c r="T156">
        <v>3</v>
      </c>
      <c r="U156" s="4">
        <v>3</v>
      </c>
      <c r="V156">
        <v>1</v>
      </c>
      <c r="W156">
        <v>1</v>
      </c>
      <c r="X156">
        <v>2</v>
      </c>
      <c r="AB156">
        <v>3</v>
      </c>
      <c r="AD156" s="4">
        <v>3</v>
      </c>
      <c r="AE156" s="4">
        <v>2</v>
      </c>
      <c r="AF156" s="21">
        <v>2</v>
      </c>
    </row>
    <row r="157" spans="1:32" x14ac:dyDescent="0.2">
      <c r="A157" s="1" t="s">
        <v>524</v>
      </c>
      <c r="B157" s="4" t="s">
        <v>525</v>
      </c>
      <c r="C157" s="4" t="s">
        <v>526</v>
      </c>
      <c r="E157" s="4"/>
      <c r="R157" s="4"/>
      <c r="U157" s="4"/>
      <c r="AD157" s="4"/>
      <c r="AE157" s="4"/>
      <c r="AF157" s="21"/>
    </row>
    <row r="158" spans="1:32" x14ac:dyDescent="0.2">
      <c r="A158" s="1" t="s">
        <v>527</v>
      </c>
      <c r="B158" s="4" t="s">
        <v>528</v>
      </c>
      <c r="C158" s="4" t="s">
        <v>529</v>
      </c>
      <c r="E158" s="4"/>
      <c r="R158" s="4"/>
      <c r="U158" s="4"/>
      <c r="AD158" s="4"/>
      <c r="AE158" s="4"/>
      <c r="AF158" s="21"/>
    </row>
    <row r="159" spans="1:32" x14ac:dyDescent="0.2">
      <c r="A159" s="1" t="s">
        <v>530</v>
      </c>
      <c r="B159" s="4" t="s">
        <v>531</v>
      </c>
      <c r="C159" s="4" t="s">
        <v>532</v>
      </c>
      <c r="E159" s="4"/>
      <c r="R159" s="4"/>
      <c r="U159" s="4"/>
      <c r="AD159" s="4"/>
      <c r="AE159" s="4"/>
      <c r="AF159" s="21"/>
    </row>
    <row r="160" spans="1:32" x14ac:dyDescent="0.2">
      <c r="A160" s="1" t="s">
        <v>533</v>
      </c>
      <c r="B160" s="4" t="s">
        <v>534</v>
      </c>
      <c r="C160" s="4" t="s">
        <v>535</v>
      </c>
      <c r="E160" s="4"/>
      <c r="R160" s="4"/>
      <c r="U160" s="4"/>
      <c r="AD160" s="4"/>
      <c r="AE160" s="4"/>
      <c r="AF160" s="21"/>
    </row>
    <row r="161" spans="1:32" x14ac:dyDescent="0.2">
      <c r="A161" s="1" t="s">
        <v>536</v>
      </c>
      <c r="B161" s="4" t="s">
        <v>537</v>
      </c>
      <c r="C161" s="4" t="s">
        <v>538</v>
      </c>
      <c r="E161" s="4"/>
      <c r="R161" s="4"/>
      <c r="U161" s="4"/>
      <c r="AD161" s="4"/>
      <c r="AE161" s="4"/>
      <c r="AF161" s="21"/>
    </row>
    <row r="162" spans="1:32" x14ac:dyDescent="0.2">
      <c r="A162" s="1" t="s">
        <v>539</v>
      </c>
      <c r="B162" s="4" t="s">
        <v>540</v>
      </c>
      <c r="C162" s="4" t="s">
        <v>541</v>
      </c>
      <c r="E162" s="4">
        <v>1</v>
      </c>
      <c r="F162">
        <v>1</v>
      </c>
      <c r="H162">
        <v>1</v>
      </c>
      <c r="J162">
        <v>1</v>
      </c>
      <c r="N162">
        <v>1</v>
      </c>
      <c r="O162">
        <v>1</v>
      </c>
      <c r="P162">
        <v>1</v>
      </c>
      <c r="Q162">
        <v>1</v>
      </c>
      <c r="R162" s="4"/>
      <c r="S162">
        <v>1</v>
      </c>
      <c r="U162" s="4">
        <v>1</v>
      </c>
      <c r="V162">
        <v>1</v>
      </c>
      <c r="W162">
        <v>1</v>
      </c>
      <c r="X162">
        <v>3</v>
      </c>
      <c r="Y162">
        <v>2</v>
      </c>
      <c r="Z162">
        <v>2</v>
      </c>
      <c r="AA162">
        <v>2</v>
      </c>
      <c r="AB162">
        <v>1</v>
      </c>
      <c r="AD162" s="4">
        <v>1</v>
      </c>
      <c r="AE162" s="4">
        <v>1</v>
      </c>
      <c r="AF162" s="21">
        <v>1</v>
      </c>
    </row>
    <row r="163" spans="1:32" x14ac:dyDescent="0.2">
      <c r="A163" s="1" t="s">
        <v>542</v>
      </c>
      <c r="B163" s="4" t="s">
        <v>543</v>
      </c>
      <c r="C163" s="4" t="s">
        <v>544</v>
      </c>
      <c r="E163" s="4">
        <v>1</v>
      </c>
      <c r="F163">
        <v>1</v>
      </c>
      <c r="G163">
        <v>1</v>
      </c>
      <c r="I163">
        <v>1</v>
      </c>
      <c r="J163">
        <v>1</v>
      </c>
      <c r="M163">
        <v>1</v>
      </c>
      <c r="N163">
        <v>1</v>
      </c>
      <c r="P163">
        <v>1</v>
      </c>
      <c r="R163" s="4">
        <v>1</v>
      </c>
      <c r="T163">
        <v>1</v>
      </c>
      <c r="U163" s="4">
        <v>1</v>
      </c>
      <c r="W163">
        <v>1</v>
      </c>
      <c r="X163">
        <v>1</v>
      </c>
      <c r="Z163">
        <v>1</v>
      </c>
      <c r="AA163">
        <v>1</v>
      </c>
      <c r="AD163" s="4">
        <v>1</v>
      </c>
      <c r="AE163" s="4">
        <v>1</v>
      </c>
      <c r="AF163" s="21">
        <v>1</v>
      </c>
    </row>
    <row r="164" spans="1:32" x14ac:dyDescent="0.2">
      <c r="A164" s="1" t="s">
        <v>545</v>
      </c>
      <c r="B164" s="4" t="s">
        <v>546</v>
      </c>
      <c r="C164" s="4" t="s">
        <v>547</v>
      </c>
      <c r="E164" s="4">
        <v>1</v>
      </c>
      <c r="G164">
        <v>1</v>
      </c>
      <c r="H164">
        <v>1</v>
      </c>
      <c r="I164">
        <v>1</v>
      </c>
      <c r="J164">
        <v>1</v>
      </c>
      <c r="M164">
        <v>1</v>
      </c>
      <c r="N164">
        <v>1</v>
      </c>
      <c r="O164">
        <v>1</v>
      </c>
      <c r="P164">
        <v>1</v>
      </c>
      <c r="Q164">
        <v>1</v>
      </c>
      <c r="R164" s="4">
        <v>1</v>
      </c>
      <c r="S164">
        <v>1</v>
      </c>
      <c r="T164">
        <v>1</v>
      </c>
      <c r="U164" s="4">
        <v>1</v>
      </c>
      <c r="W164">
        <v>1</v>
      </c>
      <c r="Z164">
        <v>1</v>
      </c>
      <c r="AA164">
        <v>1</v>
      </c>
      <c r="AD164" s="4">
        <v>1</v>
      </c>
      <c r="AE164" s="4">
        <v>1</v>
      </c>
      <c r="AF164" s="21">
        <v>1</v>
      </c>
    </row>
    <row r="165" spans="1:32" x14ac:dyDescent="0.2">
      <c r="A165" s="1" t="s">
        <v>548</v>
      </c>
      <c r="B165" s="4" t="s">
        <v>549</v>
      </c>
      <c r="C165" s="4" t="s">
        <v>550</v>
      </c>
      <c r="E165" s="4"/>
      <c r="R165" s="4"/>
      <c r="U165" s="4"/>
      <c r="AD165" s="4"/>
      <c r="AE165" s="4"/>
      <c r="AF165" s="21"/>
    </row>
    <row r="166" spans="1:32" x14ac:dyDescent="0.2">
      <c r="A166" s="1" t="s">
        <v>551</v>
      </c>
      <c r="B166" s="4" t="s">
        <v>552</v>
      </c>
      <c r="C166" s="4" t="s">
        <v>553</v>
      </c>
      <c r="E166" s="4">
        <v>1</v>
      </c>
      <c r="F166">
        <v>1</v>
      </c>
      <c r="G166">
        <v>1</v>
      </c>
      <c r="J166">
        <v>1</v>
      </c>
      <c r="K166">
        <v>1</v>
      </c>
      <c r="L166">
        <v>1</v>
      </c>
      <c r="N166">
        <v>1</v>
      </c>
      <c r="O166">
        <v>1</v>
      </c>
      <c r="P166">
        <v>1</v>
      </c>
      <c r="Q166">
        <v>1</v>
      </c>
      <c r="R166" s="4">
        <v>1</v>
      </c>
      <c r="T166">
        <v>1</v>
      </c>
      <c r="U166" s="4">
        <v>1</v>
      </c>
      <c r="W166">
        <v>1</v>
      </c>
      <c r="X166">
        <v>1</v>
      </c>
      <c r="Y166">
        <v>1</v>
      </c>
      <c r="Z166">
        <v>1</v>
      </c>
      <c r="AA166">
        <v>1</v>
      </c>
      <c r="AB166">
        <v>1</v>
      </c>
      <c r="AD166" s="4"/>
      <c r="AE166" s="4">
        <v>1</v>
      </c>
      <c r="AF166" s="21">
        <v>1</v>
      </c>
    </row>
    <row r="167" spans="1:32" x14ac:dyDescent="0.2">
      <c r="A167" s="1" t="s">
        <v>554</v>
      </c>
      <c r="B167" s="4" t="s">
        <v>555</v>
      </c>
      <c r="C167" s="4" t="s">
        <v>556</v>
      </c>
      <c r="E167" s="4"/>
      <c r="R167" s="4"/>
      <c r="U167" s="4"/>
      <c r="AD167" s="4"/>
      <c r="AE167" s="4"/>
      <c r="AF167" s="21"/>
    </row>
    <row r="168" spans="1:32" x14ac:dyDescent="0.2">
      <c r="A168" s="1" t="s">
        <v>557</v>
      </c>
      <c r="B168" s="4" t="s">
        <v>558</v>
      </c>
      <c r="C168" s="4" t="s">
        <v>559</v>
      </c>
      <c r="E168" s="4"/>
      <c r="R168" s="4"/>
      <c r="U168" s="4"/>
      <c r="AD168" s="4"/>
      <c r="AE168" s="4"/>
      <c r="AF168" s="21"/>
    </row>
    <row r="169" spans="1:32" x14ac:dyDescent="0.2">
      <c r="A169" s="1" t="s">
        <v>560</v>
      </c>
      <c r="B169" s="4" t="s">
        <v>561</v>
      </c>
      <c r="C169" s="4" t="s">
        <v>562</v>
      </c>
      <c r="E169" s="4"/>
      <c r="R169" s="4"/>
      <c r="U169" s="4"/>
      <c r="AD169" s="4"/>
      <c r="AE169" s="4"/>
      <c r="AF169" s="21"/>
    </row>
    <row r="170" spans="1:32" x14ac:dyDescent="0.2">
      <c r="A170" s="1" t="s">
        <v>563</v>
      </c>
      <c r="B170" s="4" t="s">
        <v>564</v>
      </c>
      <c r="C170" s="4" t="s">
        <v>565</v>
      </c>
      <c r="E170" s="4"/>
      <c r="R170" s="4"/>
      <c r="U170" s="4"/>
      <c r="AD170" s="4"/>
      <c r="AE170" s="4"/>
      <c r="AF170" s="21"/>
    </row>
    <row r="171" spans="1:32" x14ac:dyDescent="0.2">
      <c r="A171" s="1" t="s">
        <v>566</v>
      </c>
      <c r="B171" s="4" t="s">
        <v>567</v>
      </c>
      <c r="C171" s="4" t="s">
        <v>568</v>
      </c>
      <c r="E171" s="4"/>
      <c r="R171" s="4"/>
      <c r="U171" s="4"/>
      <c r="AD171" s="4"/>
      <c r="AE171" s="4"/>
      <c r="AF171" s="21"/>
    </row>
    <row r="172" spans="1:32" x14ac:dyDescent="0.2">
      <c r="A172" s="1" t="s">
        <v>569</v>
      </c>
      <c r="B172" s="4" t="s">
        <v>570</v>
      </c>
      <c r="C172" s="4" t="s">
        <v>571</v>
      </c>
      <c r="E172" s="4"/>
      <c r="R172" s="4"/>
      <c r="U172" s="4"/>
      <c r="AD172" s="4"/>
      <c r="AE172" s="4"/>
      <c r="AF172" s="21"/>
    </row>
    <row r="173" spans="1:32" x14ac:dyDescent="0.2">
      <c r="A173" s="1" t="s">
        <v>572</v>
      </c>
      <c r="B173" s="4" t="s">
        <v>573</v>
      </c>
      <c r="C173" s="4" t="s">
        <v>574</v>
      </c>
      <c r="E173" s="4"/>
      <c r="R173" s="4"/>
      <c r="U173" s="4"/>
      <c r="AD173" s="4"/>
      <c r="AE173" s="4"/>
      <c r="AF173" s="21">
        <v>1</v>
      </c>
    </row>
    <row r="174" spans="1:32" x14ac:dyDescent="0.2">
      <c r="A174" s="1" t="s">
        <v>575</v>
      </c>
      <c r="B174" s="4" t="s">
        <v>576</v>
      </c>
      <c r="C174" s="4" t="s">
        <v>577</v>
      </c>
      <c r="E174" s="4"/>
      <c r="R174" s="4"/>
      <c r="U174" s="4"/>
      <c r="AD174" s="4"/>
      <c r="AE174" s="4"/>
      <c r="AF174" s="21"/>
    </row>
    <row r="175" spans="1:32" x14ac:dyDescent="0.2">
      <c r="A175" s="1" t="s">
        <v>578</v>
      </c>
      <c r="B175" s="4" t="s">
        <v>579</v>
      </c>
      <c r="C175" s="4" t="s">
        <v>580</v>
      </c>
      <c r="E175" s="4">
        <v>1</v>
      </c>
      <c r="F175">
        <v>1</v>
      </c>
      <c r="G175">
        <v>1</v>
      </c>
      <c r="H175">
        <v>2</v>
      </c>
      <c r="I175">
        <v>1</v>
      </c>
      <c r="J175">
        <v>1</v>
      </c>
      <c r="N175">
        <v>1</v>
      </c>
      <c r="O175">
        <v>1</v>
      </c>
      <c r="P175">
        <v>1</v>
      </c>
      <c r="R175" s="4">
        <v>1</v>
      </c>
      <c r="T175">
        <v>1</v>
      </c>
      <c r="U175" s="4">
        <v>1</v>
      </c>
      <c r="V175">
        <v>1</v>
      </c>
      <c r="W175">
        <v>1</v>
      </c>
      <c r="AD175" s="4">
        <v>3</v>
      </c>
      <c r="AE175" s="4">
        <v>1</v>
      </c>
      <c r="AF175" s="21">
        <v>1</v>
      </c>
    </row>
    <row r="176" spans="1:32" x14ac:dyDescent="0.2">
      <c r="A176" s="1" t="s">
        <v>581</v>
      </c>
      <c r="B176" s="4" t="s">
        <v>582</v>
      </c>
      <c r="C176" s="4" t="s">
        <v>583</v>
      </c>
      <c r="E176" s="4"/>
      <c r="M176">
        <v>1</v>
      </c>
      <c r="N176">
        <v>1</v>
      </c>
      <c r="P176">
        <v>1</v>
      </c>
      <c r="Q176">
        <v>1</v>
      </c>
      <c r="R176" s="4"/>
      <c r="T176">
        <v>1</v>
      </c>
      <c r="U176" s="4">
        <v>1</v>
      </c>
      <c r="X176">
        <v>1</v>
      </c>
      <c r="AD176" s="4"/>
      <c r="AE176" s="4"/>
      <c r="AF176" s="21"/>
    </row>
    <row r="177" spans="1:32" x14ac:dyDescent="0.2">
      <c r="A177" s="1" t="s">
        <v>584</v>
      </c>
      <c r="B177" s="4" t="s">
        <v>585</v>
      </c>
      <c r="C177" s="4" t="s">
        <v>586</v>
      </c>
      <c r="E177" s="4">
        <v>1</v>
      </c>
      <c r="G177">
        <v>1</v>
      </c>
      <c r="H177">
        <v>1</v>
      </c>
      <c r="I177">
        <v>1</v>
      </c>
      <c r="J177">
        <v>1</v>
      </c>
      <c r="M177">
        <v>1</v>
      </c>
      <c r="N177">
        <v>1</v>
      </c>
      <c r="O177">
        <v>1</v>
      </c>
      <c r="P177">
        <v>1</v>
      </c>
      <c r="Q177">
        <v>1</v>
      </c>
      <c r="R177" s="4">
        <v>1</v>
      </c>
      <c r="S177">
        <v>1</v>
      </c>
      <c r="T177">
        <v>1</v>
      </c>
      <c r="U177" s="4">
        <v>1</v>
      </c>
      <c r="W177">
        <v>1</v>
      </c>
      <c r="X177">
        <v>1</v>
      </c>
      <c r="Z177">
        <v>1</v>
      </c>
      <c r="AA177">
        <v>1</v>
      </c>
      <c r="AD177" s="4">
        <v>1</v>
      </c>
      <c r="AE177" s="4">
        <v>1</v>
      </c>
      <c r="AF177" s="21">
        <v>1</v>
      </c>
    </row>
    <row r="178" spans="1:32" x14ac:dyDescent="0.2">
      <c r="A178" s="1" t="s">
        <v>587</v>
      </c>
      <c r="B178" s="4" t="s">
        <v>588</v>
      </c>
      <c r="C178" s="4" t="s">
        <v>589</v>
      </c>
      <c r="E178" s="4"/>
      <c r="R178" s="4"/>
      <c r="U178" s="4"/>
      <c r="AD178" s="4"/>
      <c r="AE178" s="4"/>
      <c r="AF178" s="21"/>
    </row>
    <row r="179" spans="1:32" x14ac:dyDescent="0.2">
      <c r="A179" s="1" t="s">
        <v>590</v>
      </c>
      <c r="B179" s="4" t="s">
        <v>591</v>
      </c>
      <c r="C179" s="4" t="s">
        <v>592</v>
      </c>
      <c r="E179" s="4"/>
      <c r="R179" s="4"/>
      <c r="U179" s="4"/>
      <c r="AD179" s="4"/>
      <c r="AE179" s="4"/>
      <c r="AF179" s="21"/>
    </row>
    <row r="180" spans="1:32" x14ac:dyDescent="0.2">
      <c r="A180" s="1" t="s">
        <v>593</v>
      </c>
      <c r="B180" s="4" t="s">
        <v>594</v>
      </c>
      <c r="C180" s="4" t="s">
        <v>595</v>
      </c>
      <c r="E180" s="4"/>
      <c r="R180" s="4"/>
      <c r="U180" s="4"/>
      <c r="AD180" s="4"/>
      <c r="AE180" s="4"/>
      <c r="AF180" s="21"/>
    </row>
    <row r="181" spans="1:32" x14ac:dyDescent="0.2">
      <c r="A181" s="1" t="s">
        <v>596</v>
      </c>
      <c r="B181" s="4" t="s">
        <v>597</v>
      </c>
      <c r="C181" s="4" t="s">
        <v>598</v>
      </c>
      <c r="E181" s="4">
        <v>1</v>
      </c>
      <c r="F181">
        <v>1</v>
      </c>
      <c r="G181">
        <v>1</v>
      </c>
      <c r="J181">
        <v>1</v>
      </c>
      <c r="N181">
        <v>1</v>
      </c>
      <c r="P181">
        <v>1</v>
      </c>
      <c r="Q181">
        <v>1</v>
      </c>
      <c r="R181" s="4">
        <v>1</v>
      </c>
      <c r="U181" s="4">
        <v>1</v>
      </c>
      <c r="X181">
        <v>1</v>
      </c>
      <c r="AA181">
        <v>1</v>
      </c>
      <c r="AD181" s="4">
        <v>1</v>
      </c>
      <c r="AE181" s="4">
        <v>1</v>
      </c>
      <c r="AF181" s="21">
        <v>1</v>
      </c>
    </row>
    <row r="182" spans="1:32" x14ac:dyDescent="0.2">
      <c r="A182" s="1" t="s">
        <v>599</v>
      </c>
      <c r="B182" s="4" t="s">
        <v>600</v>
      </c>
      <c r="C182" s="4" t="s">
        <v>601</v>
      </c>
      <c r="E182" s="4"/>
      <c r="R182" s="4"/>
      <c r="U182" s="4"/>
      <c r="AD182" s="4"/>
      <c r="AE182" s="4"/>
      <c r="AF182" s="21"/>
    </row>
    <row r="183" spans="1:32" x14ac:dyDescent="0.2">
      <c r="A183" s="1" t="s">
        <v>602</v>
      </c>
      <c r="B183" s="4" t="s">
        <v>603</v>
      </c>
      <c r="C183" s="4" t="s">
        <v>604</v>
      </c>
      <c r="E183" s="4"/>
      <c r="R183" s="4"/>
      <c r="U183" s="4"/>
      <c r="AD183" s="4"/>
      <c r="AE183" s="4"/>
      <c r="AF183" s="21"/>
    </row>
    <row r="184" spans="1:32" x14ac:dyDescent="0.2">
      <c r="A184" s="1" t="s">
        <v>605</v>
      </c>
      <c r="B184" s="4" t="s">
        <v>606</v>
      </c>
      <c r="C184" s="4" t="s">
        <v>607</v>
      </c>
      <c r="E184" s="4"/>
      <c r="R184" s="4"/>
      <c r="U184" s="4"/>
      <c r="AD184" s="4"/>
      <c r="AE184" s="4"/>
      <c r="AF184" s="21"/>
    </row>
    <row r="185" spans="1:32" x14ac:dyDescent="0.2">
      <c r="A185" s="1" t="s">
        <v>608</v>
      </c>
      <c r="B185" s="4" t="s">
        <v>609</v>
      </c>
      <c r="C185" s="4" t="s">
        <v>610</v>
      </c>
      <c r="E185" s="4">
        <v>1</v>
      </c>
      <c r="F185">
        <v>1</v>
      </c>
      <c r="G185">
        <v>1</v>
      </c>
      <c r="I185">
        <v>1</v>
      </c>
      <c r="J185">
        <v>1</v>
      </c>
      <c r="O185">
        <v>1</v>
      </c>
      <c r="P185">
        <v>1</v>
      </c>
      <c r="Q185">
        <v>1</v>
      </c>
      <c r="R185" s="4">
        <v>1</v>
      </c>
      <c r="S185">
        <v>1</v>
      </c>
      <c r="T185">
        <v>1</v>
      </c>
      <c r="U185" s="4">
        <v>1</v>
      </c>
      <c r="V185">
        <v>1</v>
      </c>
      <c r="W185">
        <v>1</v>
      </c>
      <c r="X185">
        <v>2</v>
      </c>
      <c r="Z185">
        <v>1</v>
      </c>
      <c r="AA185">
        <v>1</v>
      </c>
      <c r="AD185" s="4"/>
      <c r="AE185" s="4">
        <v>1</v>
      </c>
      <c r="AF185" s="21"/>
    </row>
    <row r="186" spans="1:32" x14ac:dyDescent="0.2">
      <c r="A186" s="1" t="s">
        <v>611</v>
      </c>
      <c r="B186" s="4" t="s">
        <v>612</v>
      </c>
      <c r="C186" s="4" t="s">
        <v>613</v>
      </c>
      <c r="E186" s="4">
        <v>1</v>
      </c>
      <c r="G186">
        <v>1</v>
      </c>
      <c r="I186">
        <v>1</v>
      </c>
      <c r="J186">
        <v>1</v>
      </c>
      <c r="M186">
        <v>1</v>
      </c>
      <c r="N186">
        <v>1</v>
      </c>
      <c r="P186">
        <v>1</v>
      </c>
      <c r="Q186">
        <v>1</v>
      </c>
      <c r="R186" s="4">
        <v>1</v>
      </c>
      <c r="S186">
        <v>1</v>
      </c>
      <c r="T186">
        <v>1</v>
      </c>
      <c r="U186" s="4">
        <v>1</v>
      </c>
      <c r="X186">
        <v>2</v>
      </c>
      <c r="AA186">
        <v>1</v>
      </c>
      <c r="AD186" s="4">
        <v>1</v>
      </c>
      <c r="AE186" s="4">
        <v>1</v>
      </c>
      <c r="AF186" s="21">
        <v>1</v>
      </c>
    </row>
    <row r="187" spans="1:32" x14ac:dyDescent="0.2">
      <c r="A187" s="1" t="s">
        <v>614</v>
      </c>
      <c r="B187" s="4" t="s">
        <v>615</v>
      </c>
      <c r="C187" s="4" t="s">
        <v>616</v>
      </c>
      <c r="E187" s="4"/>
      <c r="R187" s="4"/>
      <c r="U187" s="4"/>
      <c r="AD187" s="4"/>
      <c r="AE187" s="4"/>
      <c r="AF187" s="21"/>
    </row>
    <row r="188" spans="1:32" x14ac:dyDescent="0.2">
      <c r="A188" s="1" t="s">
        <v>617</v>
      </c>
      <c r="B188" s="4" t="s">
        <v>618</v>
      </c>
      <c r="C188" s="4" t="s">
        <v>619</v>
      </c>
      <c r="E188" s="4"/>
      <c r="F188">
        <v>1</v>
      </c>
      <c r="G188">
        <v>1</v>
      </c>
      <c r="H188">
        <v>1</v>
      </c>
      <c r="R188" s="4"/>
      <c r="U188" s="4"/>
      <c r="V188">
        <v>2</v>
      </c>
      <c r="AB188">
        <v>1</v>
      </c>
      <c r="AD188" s="4"/>
      <c r="AE188" s="4">
        <v>1</v>
      </c>
      <c r="AF188" s="21">
        <v>1</v>
      </c>
    </row>
    <row r="189" spans="1:32" x14ac:dyDescent="0.2">
      <c r="A189" s="1" t="s">
        <v>620</v>
      </c>
      <c r="B189" s="4" t="s">
        <v>621</v>
      </c>
      <c r="C189" s="4" t="s">
        <v>622</v>
      </c>
      <c r="E189" s="4">
        <v>1</v>
      </c>
      <c r="F189">
        <v>1</v>
      </c>
      <c r="G189">
        <v>1</v>
      </c>
      <c r="J189">
        <v>1</v>
      </c>
      <c r="N189">
        <v>1</v>
      </c>
      <c r="P189">
        <v>1</v>
      </c>
      <c r="Q189">
        <v>1</v>
      </c>
      <c r="R189" s="4">
        <v>1</v>
      </c>
      <c r="U189" s="4">
        <v>1</v>
      </c>
      <c r="X189">
        <v>1</v>
      </c>
      <c r="AA189">
        <v>1</v>
      </c>
      <c r="AD189" s="4">
        <v>1</v>
      </c>
      <c r="AE189" s="4">
        <v>1</v>
      </c>
      <c r="AF189" s="21">
        <v>1</v>
      </c>
    </row>
    <row r="190" spans="1:32" x14ac:dyDescent="0.2">
      <c r="A190" s="1" t="s">
        <v>623</v>
      </c>
      <c r="B190" s="4" t="s">
        <v>624</v>
      </c>
      <c r="C190" s="4" t="s">
        <v>625</v>
      </c>
      <c r="E190" s="4"/>
      <c r="R190" s="4"/>
      <c r="U190" s="4"/>
      <c r="AD190" s="4"/>
      <c r="AE190" s="4"/>
      <c r="AF190" s="21"/>
    </row>
    <row r="191" spans="1:32" x14ac:dyDescent="0.2">
      <c r="A191" s="1" t="s">
        <v>626</v>
      </c>
      <c r="B191" s="4" t="s">
        <v>627</v>
      </c>
      <c r="C191" s="4" t="s">
        <v>627</v>
      </c>
      <c r="E191" s="4"/>
      <c r="R191" s="4"/>
      <c r="U191" s="4"/>
      <c r="AD191" s="4"/>
      <c r="AE191" s="4"/>
      <c r="AF191" s="21"/>
    </row>
    <row r="192" spans="1:32" x14ac:dyDescent="0.2">
      <c r="A192" s="1" t="s">
        <v>628</v>
      </c>
      <c r="B192" s="4" t="s">
        <v>629</v>
      </c>
      <c r="C192" s="4" t="s">
        <v>630</v>
      </c>
      <c r="E192" s="4"/>
      <c r="R192" s="4"/>
      <c r="U192" s="4"/>
      <c r="AD192" s="4"/>
      <c r="AE192" s="4"/>
      <c r="AF192" s="21"/>
    </row>
    <row r="193" spans="1:32" x14ac:dyDescent="0.2">
      <c r="A193" s="1" t="s">
        <v>631</v>
      </c>
      <c r="B193" s="4" t="s">
        <v>632</v>
      </c>
      <c r="C193" s="4" t="s">
        <v>633</v>
      </c>
      <c r="E193" s="4"/>
      <c r="R193" s="4"/>
      <c r="U193" s="4"/>
      <c r="AD193" s="4"/>
      <c r="AE193" s="4"/>
      <c r="AF193" s="21"/>
    </row>
    <row r="194" spans="1:32" x14ac:dyDescent="0.2">
      <c r="A194" s="1" t="s">
        <v>634</v>
      </c>
      <c r="B194" s="4" t="s">
        <v>635</v>
      </c>
      <c r="C194" s="4" t="s">
        <v>636</v>
      </c>
      <c r="E194" s="4"/>
      <c r="R194" s="4"/>
      <c r="U194" s="4"/>
      <c r="AD194" s="4"/>
      <c r="AE194" s="4"/>
      <c r="AF194" s="21"/>
    </row>
    <row r="195" spans="1:32" x14ac:dyDescent="0.2">
      <c r="A195" s="1" t="s">
        <v>637</v>
      </c>
      <c r="B195" s="4" t="s">
        <v>638</v>
      </c>
      <c r="C195" s="4" t="s">
        <v>639</v>
      </c>
      <c r="E195" s="4"/>
      <c r="R195" s="4"/>
      <c r="U195" s="4"/>
      <c r="AD195" s="4"/>
      <c r="AE195" s="4"/>
      <c r="AF195" s="21"/>
    </row>
    <row r="196" spans="1:32" x14ac:dyDescent="0.2">
      <c r="A196" s="1" t="s">
        <v>640</v>
      </c>
      <c r="B196" s="4" t="s">
        <v>641</v>
      </c>
      <c r="C196" s="4" t="s">
        <v>642</v>
      </c>
      <c r="E196" s="4"/>
      <c r="R196" s="4"/>
      <c r="U196" s="4"/>
      <c r="AD196" s="4"/>
      <c r="AE196" s="4"/>
      <c r="AF196" s="21"/>
    </row>
    <row r="197" spans="1:32" x14ac:dyDescent="0.2">
      <c r="A197" s="1" t="s">
        <v>643</v>
      </c>
      <c r="B197" s="4" t="s">
        <v>644</v>
      </c>
      <c r="C197" s="4" t="s">
        <v>645</v>
      </c>
      <c r="E197" s="4"/>
      <c r="R197" s="4"/>
      <c r="U197" s="4"/>
      <c r="AD197" s="4"/>
      <c r="AE197" s="4"/>
      <c r="AF197" s="21"/>
    </row>
    <row r="198" spans="1:32" x14ac:dyDescent="0.2">
      <c r="A198" s="1" t="s">
        <v>646</v>
      </c>
      <c r="B198" s="4" t="s">
        <v>647</v>
      </c>
      <c r="C198" s="4" t="s">
        <v>647</v>
      </c>
      <c r="E198" s="4"/>
      <c r="R198" s="4"/>
      <c r="U198" s="4"/>
      <c r="AD198" s="4"/>
      <c r="AE198" s="4"/>
      <c r="AF198" s="21"/>
    </row>
    <row r="199" spans="1:32" x14ac:dyDescent="0.2">
      <c r="A199" s="1" t="s">
        <v>648</v>
      </c>
      <c r="B199" s="4" t="s">
        <v>649</v>
      </c>
      <c r="C199" s="4" t="s">
        <v>649</v>
      </c>
      <c r="E199" s="4"/>
      <c r="R199" s="4"/>
      <c r="U199" s="4"/>
      <c r="AD199" s="4"/>
      <c r="AE199" s="4"/>
      <c r="AF199" s="21"/>
    </row>
    <row r="200" spans="1:32" x14ac:dyDescent="0.2">
      <c r="A200" s="1" t="s">
        <v>650</v>
      </c>
      <c r="B200" s="4" t="s">
        <v>651</v>
      </c>
      <c r="C200" s="4" t="s">
        <v>652</v>
      </c>
      <c r="E200" s="4"/>
      <c r="R200" s="4"/>
      <c r="U200" s="4"/>
      <c r="AD200" s="4"/>
      <c r="AE200" s="4"/>
      <c r="AF200" s="21"/>
    </row>
    <row r="201" spans="1:32" x14ac:dyDescent="0.2">
      <c r="A201" s="1" t="s">
        <v>653</v>
      </c>
      <c r="B201" s="4" t="s">
        <v>654</v>
      </c>
      <c r="C201" s="4" t="s">
        <v>655</v>
      </c>
      <c r="E201" s="4"/>
      <c r="R201" s="4"/>
      <c r="U201" s="4"/>
      <c r="AD201" s="4"/>
      <c r="AE201" s="4"/>
      <c r="AF201" s="21"/>
    </row>
    <row r="202" spans="1:32" x14ac:dyDescent="0.2">
      <c r="A202" s="1" t="s">
        <v>656</v>
      </c>
      <c r="B202" s="4" t="s">
        <v>657</v>
      </c>
      <c r="C202" s="4" t="s">
        <v>658</v>
      </c>
      <c r="E202" s="4">
        <v>1</v>
      </c>
      <c r="F202">
        <v>1</v>
      </c>
      <c r="G202">
        <v>1</v>
      </c>
      <c r="J202">
        <v>1</v>
      </c>
      <c r="N202">
        <v>1</v>
      </c>
      <c r="P202">
        <v>1</v>
      </c>
      <c r="Q202">
        <v>1</v>
      </c>
      <c r="R202" s="4">
        <v>1</v>
      </c>
      <c r="U202" s="4">
        <v>1</v>
      </c>
      <c r="X202">
        <v>1</v>
      </c>
      <c r="AA202">
        <v>1</v>
      </c>
      <c r="AD202" s="4">
        <v>1</v>
      </c>
      <c r="AE202" s="4">
        <v>1</v>
      </c>
      <c r="AF202" s="21">
        <v>1</v>
      </c>
    </row>
    <row r="203" spans="1:32" x14ac:dyDescent="0.2">
      <c r="A203" s="1" t="s">
        <v>659</v>
      </c>
      <c r="B203" s="4" t="s">
        <v>660</v>
      </c>
      <c r="C203" s="4" t="s">
        <v>661</v>
      </c>
      <c r="E203" s="4">
        <v>1</v>
      </c>
      <c r="F203">
        <v>1</v>
      </c>
      <c r="G203">
        <v>1</v>
      </c>
      <c r="H203">
        <v>1</v>
      </c>
      <c r="J203">
        <v>1</v>
      </c>
      <c r="K203">
        <v>1</v>
      </c>
      <c r="L203">
        <v>1</v>
      </c>
      <c r="O203">
        <v>1</v>
      </c>
      <c r="P203">
        <v>1</v>
      </c>
      <c r="Q203">
        <v>1</v>
      </c>
      <c r="R203" s="4">
        <v>1</v>
      </c>
      <c r="T203">
        <v>1</v>
      </c>
      <c r="U203" s="4">
        <v>1</v>
      </c>
      <c r="V203">
        <v>1</v>
      </c>
      <c r="W203">
        <v>1</v>
      </c>
      <c r="X203">
        <v>1</v>
      </c>
      <c r="Y203">
        <v>1</v>
      </c>
      <c r="Z203">
        <v>1</v>
      </c>
      <c r="AB203">
        <v>1</v>
      </c>
      <c r="AD203" s="4">
        <v>1</v>
      </c>
      <c r="AE203" s="4">
        <v>1</v>
      </c>
      <c r="AF203" s="21">
        <v>1</v>
      </c>
    </row>
    <row r="204" spans="1:32" x14ac:dyDescent="0.2">
      <c r="A204" s="1" t="s">
        <v>662</v>
      </c>
      <c r="B204" s="4" t="s">
        <v>663</v>
      </c>
      <c r="C204" s="4" t="s">
        <v>664</v>
      </c>
      <c r="E204" s="4"/>
      <c r="R204" s="4"/>
      <c r="U204" s="4"/>
      <c r="AD204" s="4"/>
      <c r="AE204" s="4"/>
      <c r="AF204" s="21"/>
    </row>
    <row r="205" spans="1:32" x14ac:dyDescent="0.2">
      <c r="A205" s="1" t="s">
        <v>665</v>
      </c>
      <c r="B205" s="4" t="s">
        <v>666</v>
      </c>
      <c r="C205" s="4" t="s">
        <v>667</v>
      </c>
      <c r="E205" s="4"/>
      <c r="R205" s="4"/>
      <c r="U205" s="4"/>
      <c r="AB205">
        <v>1</v>
      </c>
      <c r="AD205" s="4">
        <v>1</v>
      </c>
      <c r="AE205" s="4"/>
      <c r="AF205" s="21"/>
    </row>
    <row r="206" spans="1:32" x14ac:dyDescent="0.2">
      <c r="A206" s="1" t="s">
        <v>668</v>
      </c>
      <c r="B206" s="4" t="s">
        <v>669</v>
      </c>
      <c r="C206" s="4" t="s">
        <v>670</v>
      </c>
      <c r="E206" s="4"/>
      <c r="R206" s="4"/>
      <c r="U206" s="4"/>
      <c r="AD206" s="4"/>
      <c r="AE206" s="4"/>
      <c r="AF206" s="21"/>
    </row>
    <row r="207" spans="1:32" x14ac:dyDescent="0.2">
      <c r="A207" s="1" t="s">
        <v>671</v>
      </c>
      <c r="B207" s="4" t="s">
        <v>672</v>
      </c>
      <c r="C207" s="4" t="s">
        <v>673</v>
      </c>
      <c r="E207" s="4"/>
      <c r="R207" s="4"/>
      <c r="U207" s="4"/>
      <c r="AD207" s="4"/>
      <c r="AE207" s="4"/>
      <c r="AF207" s="21"/>
    </row>
    <row r="208" spans="1:32" x14ac:dyDescent="0.2">
      <c r="A208" s="1" t="s">
        <v>674</v>
      </c>
      <c r="B208" s="4" t="s">
        <v>675</v>
      </c>
      <c r="C208" s="4" t="s">
        <v>676</v>
      </c>
      <c r="E208" s="4"/>
      <c r="R208" s="4"/>
      <c r="U208" s="4"/>
      <c r="AD208" s="4"/>
      <c r="AE208" s="4"/>
      <c r="AF208" s="21"/>
    </row>
    <row r="209" spans="1:32" x14ac:dyDescent="0.2">
      <c r="A209" s="1" t="s">
        <v>677</v>
      </c>
      <c r="B209" s="4" t="s">
        <v>678</v>
      </c>
      <c r="C209" s="4" t="s">
        <v>679</v>
      </c>
      <c r="E209" s="4"/>
      <c r="R209" s="4"/>
      <c r="U209" s="4"/>
      <c r="AD209" s="4"/>
      <c r="AE209" s="4"/>
      <c r="AF209" s="21"/>
    </row>
    <row r="210" spans="1:32" x14ac:dyDescent="0.2">
      <c r="A210" s="1" t="s">
        <v>680</v>
      </c>
      <c r="B210" s="4" t="s">
        <v>681</v>
      </c>
      <c r="C210" s="4" t="s">
        <v>682</v>
      </c>
      <c r="E210" s="4"/>
      <c r="R210" s="4"/>
      <c r="U210" s="4"/>
      <c r="AD210" s="4"/>
      <c r="AE210" s="4"/>
      <c r="AF210" s="21"/>
    </row>
    <row r="211" spans="1:32" x14ac:dyDescent="0.2">
      <c r="A211" s="1" t="s">
        <v>683</v>
      </c>
      <c r="B211" s="4" t="s">
        <v>684</v>
      </c>
      <c r="C211" s="4" t="s">
        <v>685</v>
      </c>
      <c r="E211" s="4"/>
      <c r="R211" s="4"/>
      <c r="U211" s="4"/>
      <c r="AD211" s="4"/>
      <c r="AE211" s="4"/>
      <c r="AF211" s="21"/>
    </row>
    <row r="212" spans="1:32" x14ac:dyDescent="0.2">
      <c r="A212" s="1" t="s">
        <v>686</v>
      </c>
      <c r="B212" s="4" t="s">
        <v>687</v>
      </c>
      <c r="C212" s="4" t="s">
        <v>688</v>
      </c>
      <c r="E212" s="4">
        <v>1</v>
      </c>
      <c r="F212">
        <v>1</v>
      </c>
      <c r="H212">
        <v>1</v>
      </c>
      <c r="J212">
        <v>1</v>
      </c>
      <c r="M212">
        <v>1</v>
      </c>
      <c r="O212">
        <v>1</v>
      </c>
      <c r="P212">
        <v>1</v>
      </c>
      <c r="Q212">
        <v>1</v>
      </c>
      <c r="R212" s="4">
        <v>1</v>
      </c>
      <c r="T212">
        <v>1</v>
      </c>
      <c r="U212" s="4">
        <v>1</v>
      </c>
      <c r="W212">
        <v>1</v>
      </c>
      <c r="X212">
        <v>1</v>
      </c>
      <c r="AD212" s="4">
        <v>2</v>
      </c>
      <c r="AE212" s="4">
        <v>1</v>
      </c>
      <c r="AF212" s="21">
        <v>1</v>
      </c>
    </row>
    <row r="213" spans="1:32" x14ac:dyDescent="0.2">
      <c r="A213" s="1" t="s">
        <v>689</v>
      </c>
      <c r="B213" s="4" t="s">
        <v>690</v>
      </c>
      <c r="C213" s="4" t="s">
        <v>691</v>
      </c>
      <c r="E213" s="4"/>
      <c r="R213" s="4"/>
      <c r="U213" s="4"/>
      <c r="AD213" s="4"/>
      <c r="AE213" s="4"/>
      <c r="AF213" s="21"/>
    </row>
    <row r="214" spans="1:32" x14ac:dyDescent="0.2">
      <c r="A214" s="1" t="s">
        <v>692</v>
      </c>
      <c r="B214" s="4" t="s">
        <v>693</v>
      </c>
      <c r="C214" s="4" t="s">
        <v>694</v>
      </c>
      <c r="E214" s="4"/>
      <c r="R214" s="4"/>
      <c r="U214" s="4"/>
      <c r="AD214" s="4"/>
      <c r="AE214" s="4"/>
      <c r="AF214" s="21"/>
    </row>
    <row r="215" spans="1:32" x14ac:dyDescent="0.2">
      <c r="A215" s="1" t="s">
        <v>695</v>
      </c>
      <c r="B215" s="4" t="s">
        <v>696</v>
      </c>
      <c r="C215" s="4" t="s">
        <v>697</v>
      </c>
      <c r="E215" s="4"/>
      <c r="R215" s="4"/>
      <c r="U215" s="4"/>
      <c r="AD215" s="4"/>
      <c r="AE215" s="4"/>
      <c r="AF215" s="21"/>
    </row>
    <row r="216" spans="1:32" x14ac:dyDescent="0.2">
      <c r="A216" s="1" t="s">
        <v>698</v>
      </c>
      <c r="B216" s="4" t="s">
        <v>699</v>
      </c>
      <c r="C216" s="4" t="s">
        <v>700</v>
      </c>
      <c r="E216" s="4"/>
      <c r="R216" s="4"/>
      <c r="U216" s="4"/>
      <c r="AD216" s="4"/>
      <c r="AE216" s="4"/>
      <c r="AF216" s="21"/>
    </row>
    <row r="217" spans="1:32" x14ac:dyDescent="0.2">
      <c r="A217" s="1" t="s">
        <v>701</v>
      </c>
      <c r="B217" s="4" t="s">
        <v>702</v>
      </c>
      <c r="C217" s="4" t="s">
        <v>703</v>
      </c>
      <c r="E217" s="4"/>
      <c r="R217" s="4"/>
      <c r="U217" s="4"/>
      <c r="AD217" s="4"/>
      <c r="AE217" s="4"/>
      <c r="AF217" s="21"/>
    </row>
    <row r="218" spans="1:32" x14ac:dyDescent="0.2">
      <c r="A218" s="1" t="s">
        <v>704</v>
      </c>
      <c r="B218" s="4" t="s">
        <v>705</v>
      </c>
      <c r="C218" s="4" t="s">
        <v>706</v>
      </c>
      <c r="E218" s="4"/>
      <c r="R218" s="4"/>
      <c r="U218" s="4"/>
      <c r="AD218" s="4"/>
      <c r="AE218" s="4"/>
      <c r="AF218" s="21"/>
    </row>
    <row r="219" spans="1:32" x14ac:dyDescent="0.2">
      <c r="A219" s="1" t="s">
        <v>707</v>
      </c>
      <c r="B219" s="4" t="s">
        <v>708</v>
      </c>
      <c r="C219" s="4" t="s">
        <v>709</v>
      </c>
      <c r="E219" s="4"/>
      <c r="R219" s="4"/>
      <c r="U219" s="4"/>
      <c r="AD219" s="4"/>
      <c r="AE219" s="4"/>
      <c r="AF219" s="21"/>
    </row>
    <row r="220" spans="1:32" x14ac:dyDescent="0.2">
      <c r="A220" s="1" t="s">
        <v>710</v>
      </c>
      <c r="B220" s="4" t="s">
        <v>711</v>
      </c>
      <c r="C220" s="4" t="s">
        <v>712</v>
      </c>
      <c r="E220" s="4"/>
      <c r="R220" s="4"/>
      <c r="U220" s="4"/>
      <c r="AD220" s="4"/>
      <c r="AE220" s="4"/>
      <c r="AF220" s="21"/>
    </row>
    <row r="221" spans="1:32" x14ac:dyDescent="0.2">
      <c r="A221" s="1" t="s">
        <v>713</v>
      </c>
      <c r="B221" s="4" t="s">
        <v>714</v>
      </c>
      <c r="C221" s="4" t="s">
        <v>715</v>
      </c>
      <c r="E221" s="4"/>
      <c r="R221" s="4"/>
      <c r="U221" s="4"/>
      <c r="AD221" s="4"/>
      <c r="AE221" s="4"/>
      <c r="AF221" s="21"/>
    </row>
    <row r="222" spans="1:32" x14ac:dyDescent="0.2">
      <c r="A222" s="1" t="s">
        <v>716</v>
      </c>
      <c r="B222" s="4" t="s">
        <v>717</v>
      </c>
      <c r="C222" s="4" t="s">
        <v>718</v>
      </c>
      <c r="E222" s="4">
        <v>1</v>
      </c>
      <c r="F222">
        <v>2</v>
      </c>
      <c r="G222">
        <v>1</v>
      </c>
      <c r="H222">
        <v>2</v>
      </c>
      <c r="J222">
        <v>1</v>
      </c>
      <c r="M222">
        <v>1</v>
      </c>
      <c r="O222">
        <v>1</v>
      </c>
      <c r="P222">
        <v>1</v>
      </c>
      <c r="Q222">
        <v>1</v>
      </c>
      <c r="R222" s="4"/>
      <c r="S222">
        <v>1</v>
      </c>
      <c r="T222">
        <v>1</v>
      </c>
      <c r="U222" s="4">
        <v>1</v>
      </c>
      <c r="V222">
        <v>2</v>
      </c>
      <c r="W222">
        <v>1</v>
      </c>
      <c r="X222">
        <v>1</v>
      </c>
      <c r="Y222">
        <v>1</v>
      </c>
      <c r="Z222">
        <v>1</v>
      </c>
      <c r="AA222">
        <v>1</v>
      </c>
      <c r="AD222" s="4">
        <v>1</v>
      </c>
      <c r="AE222" s="4">
        <v>1</v>
      </c>
      <c r="AF222" s="21">
        <v>1</v>
      </c>
    </row>
    <row r="223" spans="1:32" x14ac:dyDescent="0.2">
      <c r="A223" s="1" t="s">
        <v>719</v>
      </c>
      <c r="B223" s="4" t="s">
        <v>720</v>
      </c>
      <c r="C223" s="4" t="s">
        <v>721</v>
      </c>
      <c r="E223" s="4"/>
      <c r="R223" s="4"/>
      <c r="U223" s="4"/>
      <c r="AD223" s="4"/>
      <c r="AE223" s="4"/>
      <c r="AF223" s="21"/>
    </row>
    <row r="224" spans="1:32" x14ac:dyDescent="0.2">
      <c r="A224" s="1" t="s">
        <v>722</v>
      </c>
      <c r="B224" s="4" t="s">
        <v>723</v>
      </c>
      <c r="C224" s="4" t="s">
        <v>724</v>
      </c>
      <c r="E224" s="4">
        <v>1</v>
      </c>
      <c r="G224">
        <v>1</v>
      </c>
      <c r="H224">
        <v>1</v>
      </c>
      <c r="J224">
        <v>1</v>
      </c>
      <c r="M224">
        <v>1</v>
      </c>
      <c r="N224">
        <v>2</v>
      </c>
      <c r="O224">
        <v>1</v>
      </c>
      <c r="P224">
        <v>1</v>
      </c>
      <c r="Q224">
        <v>1</v>
      </c>
      <c r="R224" s="4">
        <v>1</v>
      </c>
      <c r="S224">
        <v>1</v>
      </c>
      <c r="T224">
        <v>1</v>
      </c>
      <c r="U224" s="4">
        <v>1</v>
      </c>
      <c r="V224">
        <v>1</v>
      </c>
      <c r="W224">
        <v>1</v>
      </c>
      <c r="Y224">
        <v>1</v>
      </c>
      <c r="Z224">
        <v>1</v>
      </c>
      <c r="AB224">
        <v>1</v>
      </c>
      <c r="AD224" s="4">
        <v>1</v>
      </c>
      <c r="AE224" s="4">
        <v>1</v>
      </c>
      <c r="AF224" s="21">
        <v>1</v>
      </c>
    </row>
    <row r="225" spans="1:32" x14ac:dyDescent="0.2">
      <c r="A225" s="1" t="s">
        <v>725</v>
      </c>
      <c r="B225" s="4" t="s">
        <v>726</v>
      </c>
      <c r="C225" s="4" t="s">
        <v>727</v>
      </c>
      <c r="E225" s="4"/>
      <c r="R225" s="4"/>
      <c r="U225" s="4"/>
      <c r="AD225" s="4"/>
      <c r="AE225" s="4"/>
      <c r="AF225" s="21"/>
    </row>
    <row r="226" spans="1:32" x14ac:dyDescent="0.2">
      <c r="A226" s="1" t="s">
        <v>728</v>
      </c>
      <c r="B226" s="4" t="s">
        <v>729</v>
      </c>
      <c r="C226" s="4" t="s">
        <v>730</v>
      </c>
      <c r="E226" s="4"/>
      <c r="R226" s="4"/>
      <c r="U226" s="4"/>
      <c r="AD226" s="4"/>
      <c r="AE226" s="4"/>
      <c r="AF226" s="21"/>
    </row>
    <row r="227" spans="1:32" x14ac:dyDescent="0.2">
      <c r="A227" s="1" t="s">
        <v>731</v>
      </c>
      <c r="B227" s="4" t="s">
        <v>732</v>
      </c>
      <c r="C227" s="4" t="s">
        <v>733</v>
      </c>
      <c r="E227" s="4"/>
      <c r="R227" s="4"/>
      <c r="U227" s="4"/>
      <c r="AD227" s="4"/>
      <c r="AE227" s="4"/>
      <c r="AF227" s="21"/>
    </row>
    <row r="228" spans="1:32" x14ac:dyDescent="0.2">
      <c r="A228" s="1" t="s">
        <v>734</v>
      </c>
      <c r="B228" s="4" t="s">
        <v>735</v>
      </c>
      <c r="C228" s="4" t="s">
        <v>736</v>
      </c>
      <c r="E228" s="4">
        <v>1</v>
      </c>
      <c r="F228">
        <v>1</v>
      </c>
      <c r="G228">
        <v>1</v>
      </c>
      <c r="H228">
        <v>1</v>
      </c>
      <c r="I228">
        <v>1</v>
      </c>
      <c r="J228">
        <v>1</v>
      </c>
      <c r="M228">
        <v>1</v>
      </c>
      <c r="N228">
        <v>1</v>
      </c>
      <c r="Q228">
        <v>1</v>
      </c>
      <c r="R228" s="4">
        <v>1</v>
      </c>
      <c r="T228">
        <v>1</v>
      </c>
      <c r="U228" s="4">
        <v>1</v>
      </c>
      <c r="V228">
        <v>1</v>
      </c>
      <c r="W228">
        <v>1</v>
      </c>
      <c r="X228">
        <v>1</v>
      </c>
      <c r="AA228">
        <v>1</v>
      </c>
      <c r="AD228" s="4">
        <v>1</v>
      </c>
      <c r="AE228" s="4">
        <v>1</v>
      </c>
      <c r="AF228" s="21">
        <v>1</v>
      </c>
    </row>
    <row r="229" spans="1:32" x14ac:dyDescent="0.2">
      <c r="A229" s="1" t="s">
        <v>737</v>
      </c>
      <c r="B229" s="4" t="s">
        <v>738</v>
      </c>
      <c r="C229" s="4" t="s">
        <v>739</v>
      </c>
      <c r="E229" s="4">
        <v>1</v>
      </c>
      <c r="F229">
        <v>1</v>
      </c>
      <c r="G229">
        <v>1</v>
      </c>
      <c r="H229">
        <v>1</v>
      </c>
      <c r="I229">
        <v>1</v>
      </c>
      <c r="J229">
        <v>1</v>
      </c>
      <c r="M229">
        <v>2</v>
      </c>
      <c r="O229">
        <v>1</v>
      </c>
      <c r="Q229">
        <v>1</v>
      </c>
      <c r="R229" s="4">
        <v>1</v>
      </c>
      <c r="T229">
        <v>1</v>
      </c>
      <c r="U229" s="4">
        <v>1</v>
      </c>
      <c r="W229">
        <v>1</v>
      </c>
      <c r="X229">
        <v>1</v>
      </c>
      <c r="AD229" s="4">
        <v>2</v>
      </c>
      <c r="AE229" s="4">
        <v>1</v>
      </c>
      <c r="AF229" s="21">
        <v>1</v>
      </c>
    </row>
    <row r="230" spans="1:32" x14ac:dyDescent="0.2">
      <c r="A230" s="1" t="s">
        <v>740</v>
      </c>
      <c r="B230" s="4" t="s">
        <v>741</v>
      </c>
      <c r="C230" s="4" t="s">
        <v>742</v>
      </c>
      <c r="E230" s="4"/>
      <c r="J230">
        <v>1</v>
      </c>
      <c r="M230">
        <v>2</v>
      </c>
      <c r="R230" s="4"/>
      <c r="U230" s="4"/>
      <c r="AD230" s="4">
        <v>1</v>
      </c>
      <c r="AE230" s="4">
        <v>2</v>
      </c>
      <c r="AF230" s="21">
        <v>1</v>
      </c>
    </row>
    <row r="231" spans="1:32" x14ac:dyDescent="0.2">
      <c r="A231" s="1" t="s">
        <v>743</v>
      </c>
      <c r="B231" s="4" t="s">
        <v>744</v>
      </c>
      <c r="C231" s="4" t="s">
        <v>745</v>
      </c>
      <c r="E231" s="4"/>
      <c r="R231" s="4"/>
      <c r="U231" s="4"/>
      <c r="AD231" s="4"/>
      <c r="AE231" s="4"/>
      <c r="AF231" s="21"/>
    </row>
    <row r="232" spans="1:32" x14ac:dyDescent="0.2">
      <c r="A232" s="1" t="s">
        <v>746</v>
      </c>
      <c r="B232" s="4" t="s">
        <v>747</v>
      </c>
      <c r="C232" s="4" t="s">
        <v>748</v>
      </c>
      <c r="E232" s="4"/>
      <c r="R232" s="4"/>
      <c r="U232" s="4"/>
      <c r="AD232" s="4"/>
      <c r="AE232" s="4"/>
      <c r="AF232" s="21"/>
    </row>
    <row r="233" spans="1:32" x14ac:dyDescent="0.2">
      <c r="A233" s="1" t="s">
        <v>749</v>
      </c>
      <c r="B233" s="4" t="s">
        <v>750</v>
      </c>
      <c r="C233" s="4" t="s">
        <v>750</v>
      </c>
      <c r="E233" s="4"/>
      <c r="R233" s="4"/>
      <c r="U233" s="4"/>
      <c r="AD233" s="4"/>
      <c r="AE233" s="4"/>
      <c r="AF233" s="21"/>
    </row>
    <row r="234" spans="1:32" x14ac:dyDescent="0.2">
      <c r="A234" s="1" t="s">
        <v>751</v>
      </c>
      <c r="B234" s="4" t="s">
        <v>752</v>
      </c>
      <c r="C234" s="4" t="s">
        <v>753</v>
      </c>
      <c r="E234" s="4"/>
      <c r="R234" s="4"/>
      <c r="U234" s="4"/>
      <c r="AD234" s="4"/>
      <c r="AE234" s="4"/>
      <c r="AF234" s="21"/>
    </row>
    <row r="235" spans="1:32" x14ac:dyDescent="0.2">
      <c r="A235" s="1" t="s">
        <v>754</v>
      </c>
      <c r="B235" s="4" t="s">
        <v>755</v>
      </c>
      <c r="C235" s="4" t="s">
        <v>756</v>
      </c>
      <c r="E235" s="4">
        <v>1</v>
      </c>
      <c r="F235">
        <v>1</v>
      </c>
      <c r="G235">
        <v>1</v>
      </c>
      <c r="J235">
        <v>1</v>
      </c>
      <c r="N235">
        <v>1</v>
      </c>
      <c r="P235">
        <v>1</v>
      </c>
      <c r="Q235">
        <v>1</v>
      </c>
      <c r="R235" s="4">
        <v>1</v>
      </c>
      <c r="U235" s="4">
        <v>1</v>
      </c>
      <c r="X235">
        <v>1</v>
      </c>
      <c r="AA235">
        <v>1</v>
      </c>
      <c r="AD235" s="4">
        <v>1</v>
      </c>
      <c r="AE235" s="4">
        <v>1</v>
      </c>
      <c r="AF235" s="21">
        <v>1</v>
      </c>
    </row>
    <row r="236" spans="1:32" x14ac:dyDescent="0.2">
      <c r="A236" s="1" t="s">
        <v>757</v>
      </c>
      <c r="B236" s="4" t="s">
        <v>758</v>
      </c>
      <c r="C236" s="4" t="s">
        <v>759</v>
      </c>
      <c r="E236" s="4">
        <v>1</v>
      </c>
      <c r="F236">
        <v>1</v>
      </c>
      <c r="G236">
        <v>1</v>
      </c>
      <c r="J236">
        <v>1</v>
      </c>
      <c r="M236">
        <v>1</v>
      </c>
      <c r="N236">
        <v>1</v>
      </c>
      <c r="P236">
        <v>1</v>
      </c>
      <c r="Q236">
        <v>1</v>
      </c>
      <c r="R236" s="4">
        <v>1</v>
      </c>
      <c r="U236" s="4">
        <v>1</v>
      </c>
      <c r="W236">
        <v>1</v>
      </c>
      <c r="X236">
        <v>1</v>
      </c>
      <c r="AA236">
        <v>1</v>
      </c>
      <c r="AD236" s="4">
        <v>1</v>
      </c>
      <c r="AE236" s="4">
        <v>1</v>
      </c>
      <c r="AF236" s="21">
        <v>1</v>
      </c>
    </row>
    <row r="237" spans="1:32" x14ac:dyDescent="0.2">
      <c r="A237" s="1" t="s">
        <v>760</v>
      </c>
      <c r="B237" s="4" t="s">
        <v>761</v>
      </c>
      <c r="C237" s="4" t="s">
        <v>762</v>
      </c>
      <c r="E237" s="4"/>
      <c r="R237" s="4"/>
      <c r="U237" s="4"/>
      <c r="V237">
        <v>1</v>
      </c>
      <c r="AD237" s="4">
        <v>4</v>
      </c>
      <c r="AE237" s="4">
        <v>5</v>
      </c>
      <c r="AF237" s="21">
        <v>4</v>
      </c>
    </row>
    <row r="238" spans="1:32" x14ac:dyDescent="0.2">
      <c r="A238" s="1" t="s">
        <v>763</v>
      </c>
      <c r="B238" s="4" t="s">
        <v>764</v>
      </c>
      <c r="C238" s="4" t="s">
        <v>765</v>
      </c>
      <c r="E238" s="4"/>
      <c r="R238" s="4"/>
      <c r="U238" s="4"/>
      <c r="AD238" s="4"/>
      <c r="AE238" s="4"/>
      <c r="AF238" s="21"/>
    </row>
    <row r="239" spans="1:32" x14ac:dyDescent="0.2">
      <c r="A239" s="1" t="s">
        <v>766</v>
      </c>
      <c r="B239" s="4" t="s">
        <v>767</v>
      </c>
      <c r="C239" s="4" t="s">
        <v>768</v>
      </c>
      <c r="E239" s="4"/>
      <c r="R239" s="4"/>
      <c r="U239" s="4"/>
      <c r="AD239" s="4"/>
      <c r="AE239" s="4"/>
      <c r="AF239" s="21"/>
    </row>
    <row r="240" spans="1:32" x14ac:dyDescent="0.2">
      <c r="A240" s="1" t="s">
        <v>769</v>
      </c>
      <c r="B240" s="4" t="s">
        <v>770</v>
      </c>
      <c r="C240" s="4" t="s">
        <v>771</v>
      </c>
      <c r="E240" s="4"/>
      <c r="R240" s="4"/>
      <c r="U240" s="4"/>
      <c r="AD240" s="4"/>
      <c r="AE240" s="4"/>
      <c r="AF240" s="21"/>
    </row>
    <row r="241" spans="1:32" x14ac:dyDescent="0.2">
      <c r="A241" s="1" t="s">
        <v>772</v>
      </c>
      <c r="B241" s="4" t="s">
        <v>773</v>
      </c>
      <c r="C241" s="4" t="s">
        <v>774</v>
      </c>
      <c r="E241" s="4"/>
      <c r="R241" s="4"/>
      <c r="U241" s="4"/>
      <c r="AD241" s="4"/>
      <c r="AE241" s="4"/>
      <c r="AF241" s="21"/>
    </row>
    <row r="242" spans="1:32" x14ac:dyDescent="0.2">
      <c r="A242" s="1" t="s">
        <v>775</v>
      </c>
      <c r="B242" s="4" t="s">
        <v>776</v>
      </c>
      <c r="C242" s="4" t="s">
        <v>777</v>
      </c>
      <c r="E242" s="4"/>
      <c r="R242" s="4"/>
      <c r="U242" s="4"/>
      <c r="AD242" s="4"/>
      <c r="AE242" s="4"/>
      <c r="AF242" s="21"/>
    </row>
    <row r="243" spans="1:32" x14ac:dyDescent="0.2">
      <c r="A243" s="1" t="s">
        <v>778</v>
      </c>
      <c r="B243" s="4" t="s">
        <v>779</v>
      </c>
      <c r="C243" s="4" t="s">
        <v>780</v>
      </c>
      <c r="E243" s="4"/>
      <c r="R243" s="4"/>
      <c r="U243" s="4"/>
      <c r="AD243" s="4"/>
      <c r="AE243" s="4"/>
      <c r="AF243" s="21"/>
    </row>
    <row r="244" spans="1:32" x14ac:dyDescent="0.2">
      <c r="A244" s="1" t="s">
        <v>781</v>
      </c>
      <c r="B244" s="4" t="s">
        <v>782</v>
      </c>
      <c r="C244" s="4" t="s">
        <v>783</v>
      </c>
      <c r="E244" s="4"/>
      <c r="R244" s="4"/>
      <c r="U244" s="4"/>
      <c r="AD244" s="4"/>
      <c r="AE244" s="4"/>
      <c r="AF244" s="21">
        <v>1</v>
      </c>
    </row>
    <row r="245" spans="1:32" x14ac:dyDescent="0.2">
      <c r="A245" s="1" t="s">
        <v>784</v>
      </c>
      <c r="B245" s="4" t="s">
        <v>785</v>
      </c>
      <c r="C245" s="4" t="s">
        <v>786</v>
      </c>
      <c r="E245" s="4"/>
      <c r="R245" s="4"/>
      <c r="U245" s="4"/>
      <c r="AD245" s="4">
        <v>1</v>
      </c>
      <c r="AE245" s="4">
        <v>1</v>
      </c>
      <c r="AF245" s="21"/>
    </row>
    <row r="246" spans="1:32" x14ac:dyDescent="0.2">
      <c r="A246" s="1" t="s">
        <v>787</v>
      </c>
      <c r="B246" s="4" t="s">
        <v>788</v>
      </c>
      <c r="C246" s="4" t="s">
        <v>789</v>
      </c>
      <c r="E246" s="4"/>
      <c r="R246" s="4"/>
      <c r="U246" s="4"/>
      <c r="AD246" s="4"/>
      <c r="AE246" s="4"/>
      <c r="AF246" s="21"/>
    </row>
    <row r="247" spans="1:32" x14ac:dyDescent="0.2">
      <c r="A247" s="1" t="s">
        <v>790</v>
      </c>
      <c r="B247" s="4" t="s">
        <v>791</v>
      </c>
      <c r="C247" s="4" t="s">
        <v>792</v>
      </c>
      <c r="E247" s="4"/>
      <c r="R247" s="4"/>
      <c r="U247" s="4"/>
      <c r="AD247" s="4"/>
      <c r="AE247" s="4"/>
      <c r="AF247" s="21"/>
    </row>
    <row r="248" spans="1:32" x14ac:dyDescent="0.2">
      <c r="A248" s="1" t="s">
        <v>793</v>
      </c>
      <c r="B248" s="4" t="s">
        <v>794</v>
      </c>
      <c r="C248" s="4" t="s">
        <v>795</v>
      </c>
      <c r="E248" s="4"/>
      <c r="R248" s="4"/>
      <c r="U248" s="4"/>
      <c r="AD248" s="4"/>
      <c r="AE248" s="4"/>
      <c r="AF248" s="21"/>
    </row>
    <row r="249" spans="1:32" x14ac:dyDescent="0.2">
      <c r="A249" s="1" t="s">
        <v>796</v>
      </c>
      <c r="B249" s="4" t="s">
        <v>797</v>
      </c>
      <c r="C249" s="4" t="s">
        <v>798</v>
      </c>
      <c r="E249" s="4">
        <v>1</v>
      </c>
      <c r="F249">
        <v>1</v>
      </c>
      <c r="G249">
        <v>1</v>
      </c>
      <c r="J249">
        <v>1</v>
      </c>
      <c r="N249">
        <v>1</v>
      </c>
      <c r="P249">
        <v>1</v>
      </c>
      <c r="Q249">
        <v>1</v>
      </c>
      <c r="R249" s="4">
        <v>1</v>
      </c>
      <c r="U249" s="4">
        <v>1</v>
      </c>
      <c r="X249">
        <v>1</v>
      </c>
      <c r="AA249">
        <v>1</v>
      </c>
      <c r="AD249" s="4">
        <v>1</v>
      </c>
      <c r="AE249" s="4">
        <v>1</v>
      </c>
      <c r="AF249" s="21">
        <v>1</v>
      </c>
    </row>
    <row r="250" spans="1:32" x14ac:dyDescent="0.2">
      <c r="A250" s="1" t="s">
        <v>799</v>
      </c>
      <c r="B250" s="4" t="s">
        <v>800</v>
      </c>
      <c r="C250" s="4" t="s">
        <v>801</v>
      </c>
      <c r="E250" s="4">
        <v>1</v>
      </c>
      <c r="F250">
        <v>1</v>
      </c>
      <c r="G250">
        <v>1</v>
      </c>
      <c r="J250">
        <v>1</v>
      </c>
      <c r="M250">
        <v>1</v>
      </c>
      <c r="N250">
        <v>1</v>
      </c>
      <c r="P250">
        <v>1</v>
      </c>
      <c r="Q250">
        <v>1</v>
      </c>
      <c r="R250" s="4">
        <v>1</v>
      </c>
      <c r="U250" s="4">
        <v>1</v>
      </c>
      <c r="W250">
        <v>1</v>
      </c>
      <c r="X250">
        <v>1</v>
      </c>
      <c r="AA250">
        <v>1</v>
      </c>
      <c r="AD250" s="4">
        <v>1</v>
      </c>
      <c r="AE250" s="4">
        <v>1</v>
      </c>
      <c r="AF250" s="21">
        <v>1</v>
      </c>
    </row>
    <row r="251" spans="1:32" x14ac:dyDescent="0.2">
      <c r="A251" s="1" t="s">
        <v>802</v>
      </c>
      <c r="B251" s="4" t="s">
        <v>803</v>
      </c>
      <c r="C251" s="4" t="s">
        <v>804</v>
      </c>
      <c r="E251" s="4">
        <v>2</v>
      </c>
      <c r="F251">
        <v>1</v>
      </c>
      <c r="G251">
        <v>2</v>
      </c>
      <c r="J251">
        <v>2</v>
      </c>
      <c r="M251">
        <v>1</v>
      </c>
      <c r="N251">
        <v>2</v>
      </c>
      <c r="O251">
        <v>2</v>
      </c>
      <c r="P251">
        <v>2</v>
      </c>
      <c r="Q251">
        <v>1</v>
      </c>
      <c r="R251" s="4">
        <v>2</v>
      </c>
      <c r="T251">
        <v>2</v>
      </c>
      <c r="U251" s="4">
        <v>2</v>
      </c>
      <c r="V251">
        <v>2</v>
      </c>
      <c r="W251">
        <v>1</v>
      </c>
      <c r="X251">
        <v>2</v>
      </c>
      <c r="Z251">
        <v>1</v>
      </c>
      <c r="AA251">
        <v>1</v>
      </c>
      <c r="AB251">
        <v>1</v>
      </c>
      <c r="AD251" s="4">
        <v>3</v>
      </c>
      <c r="AE251" s="4">
        <v>3</v>
      </c>
      <c r="AF251" s="21">
        <v>3</v>
      </c>
    </row>
    <row r="252" spans="1:32" x14ac:dyDescent="0.2">
      <c r="A252" s="1" t="s">
        <v>805</v>
      </c>
      <c r="B252" s="4" t="s">
        <v>806</v>
      </c>
      <c r="C252" s="4" t="s">
        <v>807</v>
      </c>
      <c r="E252" s="4"/>
      <c r="R252" s="4"/>
      <c r="U252" s="4"/>
      <c r="AD252" s="4">
        <v>1</v>
      </c>
      <c r="AE252" s="4"/>
      <c r="AF252" s="21"/>
    </row>
    <row r="253" spans="1:32" x14ac:dyDescent="0.2">
      <c r="A253" s="1" t="s">
        <v>808</v>
      </c>
      <c r="B253" s="4" t="s">
        <v>809</v>
      </c>
      <c r="C253" s="4" t="s">
        <v>809</v>
      </c>
      <c r="E253" s="4"/>
      <c r="R253" s="4"/>
      <c r="U253" s="4"/>
      <c r="AD253" s="4"/>
      <c r="AE253" s="4"/>
      <c r="AF253" s="21"/>
    </row>
    <row r="254" spans="1:32" x14ac:dyDescent="0.2">
      <c r="A254" s="1" t="s">
        <v>810</v>
      </c>
      <c r="B254" s="4" t="s">
        <v>811</v>
      </c>
      <c r="C254" s="4" t="s">
        <v>812</v>
      </c>
      <c r="E254" s="4"/>
      <c r="R254" s="4"/>
      <c r="U254" s="4"/>
      <c r="AD254" s="4"/>
      <c r="AE254" s="4"/>
      <c r="AF254" s="21"/>
    </row>
    <row r="255" spans="1:32" x14ac:dyDescent="0.2">
      <c r="A255" s="1" t="s">
        <v>813</v>
      </c>
      <c r="B255" s="4" t="s">
        <v>814</v>
      </c>
      <c r="C255" s="4" t="s">
        <v>815</v>
      </c>
      <c r="E255" s="4"/>
      <c r="R255" s="4"/>
      <c r="U255" s="4"/>
      <c r="AD255" s="4"/>
      <c r="AE255" s="4"/>
      <c r="AF255" s="21"/>
    </row>
    <row r="256" spans="1:32" x14ac:dyDescent="0.2">
      <c r="A256" s="1" t="s">
        <v>816</v>
      </c>
      <c r="B256" s="4" t="s">
        <v>817</v>
      </c>
      <c r="C256" s="4" t="s">
        <v>817</v>
      </c>
      <c r="E256" s="4"/>
      <c r="R256" s="4"/>
      <c r="U256" s="4"/>
      <c r="AD256" s="4"/>
      <c r="AE256" s="4"/>
      <c r="AF256" s="21"/>
    </row>
    <row r="257" spans="1:32" x14ac:dyDescent="0.2">
      <c r="A257" s="1" t="s">
        <v>818</v>
      </c>
      <c r="B257" s="4" t="s">
        <v>819</v>
      </c>
      <c r="C257" s="4" t="s">
        <v>820</v>
      </c>
      <c r="E257" s="4"/>
      <c r="R257" s="4"/>
      <c r="U257" s="4"/>
      <c r="AD257" s="4"/>
      <c r="AE257" s="4"/>
      <c r="AF257" s="21"/>
    </row>
    <row r="258" spans="1:32" x14ac:dyDescent="0.2">
      <c r="A258" s="1" t="s">
        <v>821</v>
      </c>
      <c r="B258" s="4" t="s">
        <v>822</v>
      </c>
      <c r="C258" s="4" t="s">
        <v>823</v>
      </c>
      <c r="E258" s="4"/>
      <c r="R258" s="4"/>
      <c r="U258" s="4"/>
      <c r="AD258" s="4"/>
      <c r="AE258" s="4"/>
      <c r="AF258" s="21"/>
    </row>
    <row r="259" spans="1:32" x14ac:dyDescent="0.2">
      <c r="A259" s="1" t="s">
        <v>824</v>
      </c>
      <c r="B259" s="4" t="s">
        <v>825</v>
      </c>
      <c r="C259" s="4" t="s">
        <v>826</v>
      </c>
      <c r="E259" s="4"/>
      <c r="R259" s="4"/>
      <c r="U259" s="4"/>
      <c r="AD259" s="4"/>
      <c r="AE259" s="4"/>
      <c r="AF259" s="21"/>
    </row>
    <row r="260" spans="1:32" x14ac:dyDescent="0.2">
      <c r="A260" s="1" t="s">
        <v>827</v>
      </c>
      <c r="B260" s="4" t="s">
        <v>828</v>
      </c>
      <c r="C260" s="4" t="s">
        <v>829</v>
      </c>
      <c r="E260" s="4"/>
      <c r="R260" s="4"/>
      <c r="U260" s="4"/>
      <c r="X260">
        <v>1</v>
      </c>
      <c r="Y260">
        <v>1</v>
      </c>
      <c r="AD260" s="4">
        <v>1</v>
      </c>
      <c r="AE260" s="4">
        <v>1</v>
      </c>
      <c r="AF260" s="21"/>
    </row>
    <row r="261" spans="1:32" x14ac:dyDescent="0.2">
      <c r="A261" s="1" t="s">
        <v>830</v>
      </c>
      <c r="B261" s="4" t="s">
        <v>831</v>
      </c>
      <c r="C261" s="4" t="s">
        <v>832</v>
      </c>
      <c r="E261" s="4">
        <v>1</v>
      </c>
      <c r="G261">
        <v>1</v>
      </c>
      <c r="H261">
        <v>2</v>
      </c>
      <c r="J261">
        <v>2</v>
      </c>
      <c r="M261">
        <v>1</v>
      </c>
      <c r="N261">
        <v>1</v>
      </c>
      <c r="Q261">
        <v>1</v>
      </c>
      <c r="R261" s="4">
        <v>1</v>
      </c>
      <c r="T261">
        <v>1</v>
      </c>
      <c r="U261" s="4">
        <v>1</v>
      </c>
      <c r="V261">
        <v>2</v>
      </c>
      <c r="W261">
        <v>1</v>
      </c>
      <c r="X261">
        <v>3</v>
      </c>
      <c r="Y261">
        <v>1</v>
      </c>
      <c r="Z261">
        <v>2</v>
      </c>
      <c r="AA261">
        <v>2</v>
      </c>
      <c r="AB261">
        <v>2</v>
      </c>
      <c r="AD261" s="4">
        <v>1</v>
      </c>
      <c r="AE261" s="4">
        <v>1</v>
      </c>
      <c r="AF261" s="21">
        <v>1</v>
      </c>
    </row>
    <row r="262" spans="1:32" x14ac:dyDescent="0.2">
      <c r="A262" s="1" t="s">
        <v>833</v>
      </c>
      <c r="B262" s="4" t="s">
        <v>834</v>
      </c>
      <c r="C262" s="4" t="s">
        <v>835</v>
      </c>
      <c r="E262" s="4"/>
      <c r="R262" s="4"/>
      <c r="U262" s="4"/>
      <c r="AD262" s="4"/>
      <c r="AE262" s="4"/>
      <c r="AF262" s="21"/>
    </row>
    <row r="263" spans="1:32" x14ac:dyDescent="0.2">
      <c r="A263" s="1" t="s">
        <v>836</v>
      </c>
      <c r="B263" s="4" t="s">
        <v>837</v>
      </c>
      <c r="C263" s="4" t="s">
        <v>838</v>
      </c>
      <c r="E263" s="4">
        <v>1</v>
      </c>
      <c r="F263">
        <v>1</v>
      </c>
      <c r="G263">
        <v>1</v>
      </c>
      <c r="J263">
        <v>1</v>
      </c>
      <c r="K263">
        <v>1</v>
      </c>
      <c r="L263">
        <v>1</v>
      </c>
      <c r="M263">
        <v>1</v>
      </c>
      <c r="P263">
        <v>1</v>
      </c>
      <c r="Q263">
        <v>1</v>
      </c>
      <c r="R263" s="4">
        <v>1</v>
      </c>
      <c r="S263">
        <v>1</v>
      </c>
      <c r="T263">
        <v>1</v>
      </c>
      <c r="U263" s="4">
        <v>1</v>
      </c>
      <c r="V263">
        <v>1</v>
      </c>
      <c r="AD263" s="4">
        <v>1</v>
      </c>
      <c r="AE263" s="4">
        <v>1</v>
      </c>
      <c r="AF263" s="21">
        <v>1</v>
      </c>
    </row>
    <row r="264" spans="1:32" x14ac:dyDescent="0.2">
      <c r="A264" s="1" t="s">
        <v>839</v>
      </c>
      <c r="B264" s="4" t="s">
        <v>840</v>
      </c>
      <c r="C264" s="4" t="s">
        <v>841</v>
      </c>
      <c r="E264" s="4"/>
      <c r="R264" s="4"/>
      <c r="U264" s="4"/>
      <c r="AD264" s="4"/>
      <c r="AE264" s="4"/>
      <c r="AF264" s="21"/>
    </row>
    <row r="265" spans="1:32" x14ac:dyDescent="0.2">
      <c r="A265" s="1" t="s">
        <v>842</v>
      </c>
      <c r="B265" s="4" t="s">
        <v>843</v>
      </c>
      <c r="C265" s="4" t="s">
        <v>844</v>
      </c>
      <c r="E265" s="4">
        <v>2</v>
      </c>
      <c r="F265">
        <v>2</v>
      </c>
      <c r="G265">
        <v>1</v>
      </c>
      <c r="I265">
        <v>1</v>
      </c>
      <c r="J265">
        <v>1</v>
      </c>
      <c r="M265">
        <v>1</v>
      </c>
      <c r="N265">
        <v>3</v>
      </c>
      <c r="O265">
        <v>3</v>
      </c>
      <c r="P265">
        <v>1</v>
      </c>
      <c r="Q265">
        <v>1</v>
      </c>
      <c r="R265" s="4">
        <v>1</v>
      </c>
      <c r="T265">
        <v>2</v>
      </c>
      <c r="U265" s="4">
        <v>2</v>
      </c>
      <c r="V265">
        <v>1</v>
      </c>
      <c r="W265">
        <v>3</v>
      </c>
      <c r="X265">
        <v>1</v>
      </c>
      <c r="AA265">
        <v>1</v>
      </c>
      <c r="AB265">
        <v>2</v>
      </c>
      <c r="AD265" s="4">
        <v>2</v>
      </c>
      <c r="AE265" s="4">
        <v>3</v>
      </c>
      <c r="AF265" s="21">
        <v>4</v>
      </c>
    </row>
    <row r="266" spans="1:32" x14ac:dyDescent="0.2">
      <c r="A266" s="1" t="s">
        <v>845</v>
      </c>
      <c r="B266" s="4" t="s">
        <v>846</v>
      </c>
      <c r="C266" s="4" t="s">
        <v>847</v>
      </c>
      <c r="E266" s="4">
        <v>5</v>
      </c>
      <c r="F266">
        <v>3</v>
      </c>
      <c r="G266">
        <v>3</v>
      </c>
      <c r="I266">
        <v>3</v>
      </c>
      <c r="J266">
        <v>3</v>
      </c>
      <c r="K266">
        <v>1</v>
      </c>
      <c r="L266">
        <v>1</v>
      </c>
      <c r="M266">
        <v>3</v>
      </c>
      <c r="N266">
        <v>5</v>
      </c>
      <c r="O266">
        <v>5</v>
      </c>
      <c r="P266">
        <v>4</v>
      </c>
      <c r="Q266">
        <v>5</v>
      </c>
      <c r="R266" s="4">
        <v>3</v>
      </c>
      <c r="S266">
        <v>4</v>
      </c>
      <c r="T266">
        <v>6</v>
      </c>
      <c r="U266" s="4">
        <v>6</v>
      </c>
      <c r="V266">
        <v>2</v>
      </c>
      <c r="W266">
        <v>4</v>
      </c>
      <c r="X266">
        <v>6</v>
      </c>
      <c r="AA266">
        <v>3</v>
      </c>
      <c r="AB266">
        <v>4</v>
      </c>
      <c r="AD266" s="4">
        <v>5</v>
      </c>
      <c r="AE266" s="4">
        <v>5</v>
      </c>
      <c r="AF266" s="21">
        <v>5</v>
      </c>
    </row>
    <row r="267" spans="1:32" x14ac:dyDescent="0.2">
      <c r="A267" s="1" t="s">
        <v>848</v>
      </c>
      <c r="B267" s="4" t="s">
        <v>849</v>
      </c>
      <c r="C267" s="4" t="s">
        <v>850</v>
      </c>
      <c r="E267" s="4"/>
      <c r="R267" s="4"/>
      <c r="U267" s="4"/>
      <c r="AD267" s="4"/>
      <c r="AE267" s="4"/>
      <c r="AF267" s="21"/>
    </row>
    <row r="268" spans="1:32" x14ac:dyDescent="0.2">
      <c r="A268" s="1" t="s">
        <v>851</v>
      </c>
      <c r="B268" s="4" t="s">
        <v>852</v>
      </c>
      <c r="C268" s="4" t="s">
        <v>853</v>
      </c>
      <c r="E268" s="4"/>
      <c r="R268" s="4"/>
      <c r="U268" s="4"/>
      <c r="AD268" s="4"/>
      <c r="AE268" s="4"/>
      <c r="AF268" s="21"/>
    </row>
    <row r="269" spans="1:32" x14ac:dyDescent="0.2">
      <c r="A269" s="1" t="s">
        <v>854</v>
      </c>
      <c r="B269" s="4" t="s">
        <v>855</v>
      </c>
      <c r="C269" s="4" t="s">
        <v>856</v>
      </c>
      <c r="E269" s="4"/>
      <c r="R269" s="4"/>
      <c r="U269" s="4"/>
      <c r="X269">
        <v>1</v>
      </c>
      <c r="AA269">
        <v>1</v>
      </c>
      <c r="AD269" s="4"/>
      <c r="AE269" s="4"/>
      <c r="AF269" s="21">
        <v>1</v>
      </c>
    </row>
    <row r="270" spans="1:32" x14ac:dyDescent="0.2">
      <c r="A270" s="1" t="s">
        <v>857</v>
      </c>
      <c r="B270" s="4" t="s">
        <v>858</v>
      </c>
      <c r="C270" s="4" t="s">
        <v>859</v>
      </c>
      <c r="E270" s="4">
        <v>1</v>
      </c>
      <c r="F270">
        <v>1</v>
      </c>
      <c r="G270">
        <v>1</v>
      </c>
      <c r="J270">
        <v>1</v>
      </c>
      <c r="O270">
        <v>1</v>
      </c>
      <c r="P270">
        <v>1</v>
      </c>
      <c r="Q270">
        <v>1</v>
      </c>
      <c r="R270" s="4">
        <v>1</v>
      </c>
      <c r="S270">
        <v>1</v>
      </c>
      <c r="T270">
        <v>1</v>
      </c>
      <c r="U270" s="4">
        <v>1</v>
      </c>
      <c r="W270">
        <v>1</v>
      </c>
      <c r="AD270" s="4">
        <v>1</v>
      </c>
      <c r="AE270" s="4">
        <v>1</v>
      </c>
      <c r="AF270" s="21">
        <v>1</v>
      </c>
    </row>
    <row r="271" spans="1:32" x14ac:dyDescent="0.2">
      <c r="A271" s="1" t="s">
        <v>860</v>
      </c>
      <c r="B271" s="4" t="s">
        <v>861</v>
      </c>
      <c r="C271" s="4" t="s">
        <v>862</v>
      </c>
      <c r="E271" s="4">
        <v>1</v>
      </c>
      <c r="F271">
        <v>1</v>
      </c>
      <c r="G271">
        <v>1</v>
      </c>
      <c r="J271">
        <v>1</v>
      </c>
      <c r="N271">
        <v>1</v>
      </c>
      <c r="P271">
        <v>1</v>
      </c>
      <c r="Q271">
        <v>1</v>
      </c>
      <c r="R271" s="4">
        <v>1</v>
      </c>
      <c r="U271" s="4">
        <v>1</v>
      </c>
      <c r="X271">
        <v>1</v>
      </c>
      <c r="AA271">
        <v>1</v>
      </c>
      <c r="AD271" s="4">
        <v>1</v>
      </c>
      <c r="AE271" s="4">
        <v>1</v>
      </c>
      <c r="AF271" s="21">
        <v>1</v>
      </c>
    </row>
    <row r="272" spans="1:32" x14ac:dyDescent="0.2">
      <c r="A272" s="1" t="s">
        <v>863</v>
      </c>
      <c r="B272" s="4" t="s">
        <v>864</v>
      </c>
      <c r="C272" s="4" t="s">
        <v>865</v>
      </c>
      <c r="E272" s="4"/>
      <c r="R272" s="4"/>
      <c r="U272" s="4"/>
      <c r="AD272" s="4"/>
      <c r="AE272" s="4"/>
      <c r="AF272" s="21"/>
    </row>
    <row r="273" spans="1:32" x14ac:dyDescent="0.2">
      <c r="A273" s="1" t="s">
        <v>866</v>
      </c>
      <c r="B273" s="4" t="s">
        <v>867</v>
      </c>
      <c r="C273" s="4" t="s">
        <v>868</v>
      </c>
      <c r="E273" s="4"/>
      <c r="R273" s="4"/>
      <c r="U273" s="4"/>
      <c r="AD273" s="4">
        <v>1</v>
      </c>
      <c r="AE273" s="4"/>
      <c r="AF273" s="21"/>
    </row>
    <row r="274" spans="1:32" x14ac:dyDescent="0.2">
      <c r="A274" s="1" t="s">
        <v>869</v>
      </c>
      <c r="B274" s="4" t="s">
        <v>870</v>
      </c>
      <c r="C274" s="4" t="s">
        <v>871</v>
      </c>
      <c r="E274" s="4"/>
      <c r="R274" s="4"/>
      <c r="U274" s="4"/>
      <c r="AD274" s="4"/>
      <c r="AE274" s="4"/>
      <c r="AF274" s="21"/>
    </row>
    <row r="275" spans="1:32" x14ac:dyDescent="0.2">
      <c r="A275" s="1" t="s">
        <v>872</v>
      </c>
      <c r="B275" s="4" t="s">
        <v>873</v>
      </c>
      <c r="C275" s="4" t="s">
        <v>874</v>
      </c>
      <c r="E275" s="4">
        <v>1</v>
      </c>
      <c r="F275">
        <v>1</v>
      </c>
      <c r="G275">
        <v>1</v>
      </c>
      <c r="J275">
        <v>1</v>
      </c>
      <c r="M275">
        <v>1</v>
      </c>
      <c r="N275">
        <v>1</v>
      </c>
      <c r="P275">
        <v>1</v>
      </c>
      <c r="Q275">
        <v>1</v>
      </c>
      <c r="R275" s="4">
        <v>1</v>
      </c>
      <c r="U275" s="4">
        <v>1</v>
      </c>
      <c r="W275">
        <v>1</v>
      </c>
      <c r="X275">
        <v>1</v>
      </c>
      <c r="AA275">
        <v>1</v>
      </c>
      <c r="AD275" s="4">
        <v>1</v>
      </c>
      <c r="AE275" s="4">
        <v>1</v>
      </c>
      <c r="AF275" s="21">
        <v>1</v>
      </c>
    </row>
    <row r="276" spans="1:32" x14ac:dyDescent="0.2">
      <c r="A276" s="1" t="s">
        <v>875</v>
      </c>
      <c r="B276" s="4" t="s">
        <v>876</v>
      </c>
      <c r="C276" s="4" t="s">
        <v>877</v>
      </c>
      <c r="E276" s="4"/>
      <c r="R276" s="4"/>
      <c r="U276" s="4"/>
      <c r="AD276" s="4"/>
      <c r="AE276" s="4"/>
      <c r="AF276" s="21"/>
    </row>
    <row r="277" spans="1:32" x14ac:dyDescent="0.2">
      <c r="A277" s="1" t="s">
        <v>878</v>
      </c>
      <c r="B277" s="4" t="s">
        <v>879</v>
      </c>
      <c r="C277" s="4" t="s">
        <v>880</v>
      </c>
      <c r="E277" s="4"/>
      <c r="R277" s="4"/>
      <c r="U277" s="4"/>
      <c r="AD277" s="4"/>
      <c r="AE277" s="4"/>
      <c r="AF277" s="21"/>
    </row>
    <row r="278" spans="1:32" x14ac:dyDescent="0.2">
      <c r="A278" s="1" t="s">
        <v>881</v>
      </c>
      <c r="B278" s="4" t="s">
        <v>882</v>
      </c>
      <c r="C278" s="4" t="s">
        <v>883</v>
      </c>
      <c r="E278" s="4"/>
      <c r="R278" s="4"/>
      <c r="U278" s="4"/>
      <c r="AD278" s="4"/>
      <c r="AE278" s="4"/>
      <c r="AF278" s="21"/>
    </row>
    <row r="279" spans="1:32" x14ac:dyDescent="0.2">
      <c r="A279" s="1" t="s">
        <v>884</v>
      </c>
      <c r="B279" s="4" t="s">
        <v>885</v>
      </c>
      <c r="C279" s="4" t="s">
        <v>886</v>
      </c>
      <c r="E279" s="4"/>
      <c r="R279" s="4"/>
      <c r="U279" s="4"/>
      <c r="AD279" s="4"/>
      <c r="AE279" s="4"/>
      <c r="AF279" s="21"/>
    </row>
    <row r="280" spans="1:32" x14ac:dyDescent="0.2">
      <c r="A280" s="1" t="s">
        <v>887</v>
      </c>
      <c r="B280" s="4" t="s">
        <v>888</v>
      </c>
      <c r="C280" s="4" t="s">
        <v>889</v>
      </c>
      <c r="E280" s="4"/>
      <c r="R280" s="4"/>
      <c r="U280" s="4"/>
      <c r="AD280" s="4"/>
      <c r="AE280" s="4"/>
      <c r="AF280" s="21"/>
    </row>
    <row r="281" spans="1:32" x14ac:dyDescent="0.2">
      <c r="A281" s="1" t="s">
        <v>890</v>
      </c>
      <c r="B281" s="4" t="s">
        <v>891</v>
      </c>
      <c r="C281" s="4" t="s">
        <v>892</v>
      </c>
      <c r="E281" s="4"/>
      <c r="R281" s="4"/>
      <c r="U281" s="4"/>
      <c r="AD281" s="4"/>
      <c r="AE281" s="4"/>
      <c r="AF281" s="21"/>
    </row>
    <row r="282" spans="1:32" x14ac:dyDescent="0.2">
      <c r="A282" s="1" t="s">
        <v>893</v>
      </c>
      <c r="B282" s="4" t="s">
        <v>894</v>
      </c>
      <c r="C282" s="4" t="s">
        <v>895</v>
      </c>
      <c r="E282" s="4"/>
      <c r="R282" s="4"/>
      <c r="U282" s="4"/>
      <c r="AD282" s="4"/>
      <c r="AE282" s="4"/>
      <c r="AF282" s="21">
        <v>1</v>
      </c>
    </row>
    <row r="283" spans="1:32" x14ac:dyDescent="0.2">
      <c r="A283" s="1" t="s">
        <v>896</v>
      </c>
      <c r="B283" s="4" t="s">
        <v>897</v>
      </c>
      <c r="C283" s="4" t="s">
        <v>898</v>
      </c>
      <c r="E283" s="4"/>
      <c r="R283" s="4"/>
      <c r="U283" s="4"/>
      <c r="AD283" s="4"/>
      <c r="AE283" s="4"/>
      <c r="AF283" s="21"/>
    </row>
    <row r="284" spans="1:32" x14ac:dyDescent="0.2">
      <c r="A284" s="1" t="s">
        <v>899</v>
      </c>
      <c r="B284" s="4" t="s">
        <v>900</v>
      </c>
      <c r="C284" s="4" t="s">
        <v>901</v>
      </c>
      <c r="E284" s="4"/>
      <c r="R284" s="4"/>
      <c r="U284" s="4"/>
      <c r="AD284" s="4"/>
      <c r="AE284" s="4"/>
      <c r="AF284" s="21"/>
    </row>
    <row r="285" spans="1:32" x14ac:dyDescent="0.2">
      <c r="A285" s="1" t="s">
        <v>902</v>
      </c>
      <c r="B285" s="4" t="s">
        <v>903</v>
      </c>
      <c r="C285" s="4" t="s">
        <v>904</v>
      </c>
      <c r="E285" s="4"/>
      <c r="J285">
        <v>1</v>
      </c>
      <c r="R285" s="4"/>
      <c r="U285" s="4"/>
      <c r="AD285" s="4"/>
      <c r="AE285" s="4"/>
      <c r="AF285" s="21"/>
    </row>
    <row r="286" spans="1:32" x14ac:dyDescent="0.2">
      <c r="A286" s="1" t="s">
        <v>905</v>
      </c>
      <c r="B286" s="4" t="s">
        <v>906</v>
      </c>
      <c r="C286" s="4" t="s">
        <v>907</v>
      </c>
      <c r="E286" s="4"/>
      <c r="R286" s="4"/>
      <c r="U286" s="4"/>
      <c r="AD286" s="4"/>
      <c r="AE286" s="4"/>
      <c r="AF286" s="21"/>
    </row>
    <row r="287" spans="1:32" x14ac:dyDescent="0.2">
      <c r="A287" s="1" t="s">
        <v>908</v>
      </c>
      <c r="B287" s="4" t="s">
        <v>909</v>
      </c>
      <c r="C287" s="4" t="s">
        <v>910</v>
      </c>
      <c r="E287" s="4">
        <v>6</v>
      </c>
      <c r="F287">
        <v>7</v>
      </c>
      <c r="G287">
        <v>13</v>
      </c>
      <c r="H287">
        <v>11</v>
      </c>
      <c r="I287">
        <v>12</v>
      </c>
      <c r="J287">
        <v>16</v>
      </c>
      <c r="M287">
        <v>18</v>
      </c>
      <c r="N287">
        <v>9</v>
      </c>
      <c r="O287">
        <v>9</v>
      </c>
      <c r="P287">
        <v>11</v>
      </c>
      <c r="Q287">
        <v>11</v>
      </c>
      <c r="R287" s="4">
        <v>9</v>
      </c>
      <c r="S287">
        <v>7</v>
      </c>
      <c r="T287">
        <v>10</v>
      </c>
      <c r="U287" s="4">
        <v>12</v>
      </c>
      <c r="V287">
        <v>12</v>
      </c>
      <c r="W287">
        <v>2</v>
      </c>
      <c r="X287">
        <v>9</v>
      </c>
      <c r="Z287">
        <v>5</v>
      </c>
      <c r="AA287">
        <v>5</v>
      </c>
      <c r="AB287">
        <v>7</v>
      </c>
      <c r="AD287" s="4">
        <v>15</v>
      </c>
      <c r="AE287" s="4">
        <v>7</v>
      </c>
      <c r="AF287" s="21">
        <v>16</v>
      </c>
    </row>
    <row r="288" spans="1:32" x14ac:dyDescent="0.2">
      <c r="A288" s="1" t="s">
        <v>911</v>
      </c>
      <c r="B288" s="4" t="s">
        <v>912</v>
      </c>
      <c r="C288" s="4" t="s">
        <v>913</v>
      </c>
      <c r="E288" s="4">
        <v>1</v>
      </c>
      <c r="G288">
        <v>1</v>
      </c>
      <c r="I288">
        <v>1</v>
      </c>
      <c r="J288">
        <v>1</v>
      </c>
      <c r="N288">
        <v>1</v>
      </c>
      <c r="P288">
        <v>1</v>
      </c>
      <c r="R288" s="4"/>
      <c r="S288">
        <v>1</v>
      </c>
      <c r="T288">
        <v>1</v>
      </c>
      <c r="U288" s="4">
        <v>1</v>
      </c>
      <c r="V288">
        <v>1</v>
      </c>
      <c r="W288">
        <v>1</v>
      </c>
      <c r="Z288">
        <v>1</v>
      </c>
      <c r="AA288">
        <v>1</v>
      </c>
      <c r="AB288">
        <v>1</v>
      </c>
      <c r="AD288" s="4">
        <v>2</v>
      </c>
      <c r="AE288" s="4">
        <v>2</v>
      </c>
      <c r="AF288" s="21">
        <v>2</v>
      </c>
    </row>
    <row r="289" spans="1:32" x14ac:dyDescent="0.2">
      <c r="A289" s="1" t="s">
        <v>914</v>
      </c>
      <c r="B289" s="4" t="s">
        <v>915</v>
      </c>
      <c r="C289" s="4" t="s">
        <v>916</v>
      </c>
      <c r="E289" s="4"/>
      <c r="R289" s="4"/>
      <c r="U289" s="4"/>
      <c r="AD289" s="4"/>
      <c r="AE289" s="4"/>
      <c r="AF289" s="21"/>
    </row>
    <row r="290" spans="1:32" x14ac:dyDescent="0.2">
      <c r="A290" s="1" t="s">
        <v>917</v>
      </c>
      <c r="B290" s="4" t="s">
        <v>918</v>
      </c>
      <c r="C290" s="4" t="s">
        <v>919</v>
      </c>
      <c r="E290" s="4"/>
      <c r="R290" s="4"/>
      <c r="U290" s="4"/>
      <c r="AD290" s="4"/>
      <c r="AE290" s="4"/>
      <c r="AF290" s="21">
        <v>1</v>
      </c>
    </row>
    <row r="291" spans="1:32" x14ac:dyDescent="0.2">
      <c r="A291" s="1" t="s">
        <v>920</v>
      </c>
      <c r="B291" s="4" t="s">
        <v>921</v>
      </c>
      <c r="C291" s="4" t="s">
        <v>922</v>
      </c>
      <c r="E291" s="4">
        <v>1</v>
      </c>
      <c r="F291">
        <v>1</v>
      </c>
      <c r="G291">
        <v>1</v>
      </c>
      <c r="J291">
        <v>1</v>
      </c>
      <c r="N291">
        <v>1</v>
      </c>
      <c r="P291">
        <v>1</v>
      </c>
      <c r="Q291">
        <v>1</v>
      </c>
      <c r="R291" s="4">
        <v>1</v>
      </c>
      <c r="U291" s="4">
        <v>1</v>
      </c>
      <c r="X291">
        <v>1</v>
      </c>
      <c r="AA291">
        <v>1</v>
      </c>
      <c r="AD291" s="4">
        <v>1</v>
      </c>
      <c r="AE291" s="4">
        <v>1</v>
      </c>
      <c r="AF291" s="21">
        <v>1</v>
      </c>
    </row>
    <row r="292" spans="1:32" x14ac:dyDescent="0.2">
      <c r="A292" s="1" t="s">
        <v>923</v>
      </c>
      <c r="B292" s="4" t="s">
        <v>924</v>
      </c>
      <c r="C292" s="4" t="s">
        <v>925</v>
      </c>
      <c r="E292" s="4">
        <v>1</v>
      </c>
      <c r="G292">
        <v>1</v>
      </c>
      <c r="J292">
        <v>1</v>
      </c>
      <c r="K292">
        <v>1</v>
      </c>
      <c r="L292">
        <v>1</v>
      </c>
      <c r="M292">
        <v>1</v>
      </c>
      <c r="N292">
        <v>1</v>
      </c>
      <c r="P292">
        <v>1</v>
      </c>
      <c r="Q292">
        <v>1</v>
      </c>
      <c r="R292" s="4">
        <v>1</v>
      </c>
      <c r="U292" s="4">
        <v>1</v>
      </c>
      <c r="V292">
        <v>1</v>
      </c>
      <c r="W292">
        <v>1</v>
      </c>
      <c r="X292">
        <v>1</v>
      </c>
      <c r="Y292">
        <v>1</v>
      </c>
      <c r="Z292">
        <v>1</v>
      </c>
      <c r="AA292">
        <v>1</v>
      </c>
      <c r="AB292">
        <v>1</v>
      </c>
      <c r="AD292" s="4">
        <v>1</v>
      </c>
      <c r="AE292" s="4">
        <v>1</v>
      </c>
      <c r="AF292" s="21">
        <v>1</v>
      </c>
    </row>
    <row r="293" spans="1:32" x14ac:dyDescent="0.2">
      <c r="A293" s="1" t="s">
        <v>926</v>
      </c>
      <c r="B293" s="4" t="s">
        <v>927</v>
      </c>
      <c r="C293" s="4" t="s">
        <v>928</v>
      </c>
      <c r="E293" s="4"/>
      <c r="R293" s="4"/>
      <c r="U293" s="4"/>
      <c r="AD293" s="4"/>
      <c r="AE293" s="4"/>
      <c r="AF293" s="21"/>
    </row>
    <row r="294" spans="1:32" x14ac:dyDescent="0.2">
      <c r="A294" s="1" t="s">
        <v>929</v>
      </c>
      <c r="B294" s="4" t="s">
        <v>930</v>
      </c>
      <c r="C294" s="4" t="s">
        <v>931</v>
      </c>
      <c r="E294" s="4">
        <v>1</v>
      </c>
      <c r="F294">
        <v>1</v>
      </c>
      <c r="G294">
        <v>2</v>
      </c>
      <c r="H294">
        <v>1</v>
      </c>
      <c r="I294">
        <v>1</v>
      </c>
      <c r="J294">
        <v>3</v>
      </c>
      <c r="M294">
        <v>2</v>
      </c>
      <c r="O294">
        <v>1</v>
      </c>
      <c r="P294">
        <v>1</v>
      </c>
      <c r="Q294">
        <v>1</v>
      </c>
      <c r="R294" s="4">
        <v>1</v>
      </c>
      <c r="S294">
        <v>1</v>
      </c>
      <c r="U294" s="4">
        <v>1</v>
      </c>
      <c r="V294">
        <v>2</v>
      </c>
      <c r="W294">
        <v>1</v>
      </c>
      <c r="X294">
        <v>2</v>
      </c>
      <c r="Z294">
        <v>1</v>
      </c>
      <c r="AA294">
        <v>2</v>
      </c>
      <c r="AB294">
        <v>1</v>
      </c>
      <c r="AD294" s="4"/>
      <c r="AE294" s="4"/>
      <c r="AF294" s="21"/>
    </row>
    <row r="295" spans="1:32" x14ac:dyDescent="0.2">
      <c r="A295" s="1" t="s">
        <v>932</v>
      </c>
      <c r="B295" s="4" t="s">
        <v>933</v>
      </c>
      <c r="C295" s="4" t="s">
        <v>933</v>
      </c>
      <c r="E295" s="4"/>
      <c r="R295" s="4"/>
      <c r="U295" s="4"/>
      <c r="AD295" s="4"/>
      <c r="AE295" s="4"/>
      <c r="AF295" s="21"/>
    </row>
    <row r="296" spans="1:32" x14ac:dyDescent="0.2">
      <c r="A296" s="1" t="s">
        <v>934</v>
      </c>
      <c r="B296" s="4" t="s">
        <v>935</v>
      </c>
      <c r="C296" s="4" t="s">
        <v>936</v>
      </c>
      <c r="E296" s="4"/>
      <c r="R296" s="4"/>
      <c r="U296" s="4"/>
      <c r="AD296" s="4"/>
      <c r="AE296" s="4"/>
      <c r="AF296" s="21"/>
    </row>
    <row r="297" spans="1:32" x14ac:dyDescent="0.2">
      <c r="A297" s="1" t="s">
        <v>937</v>
      </c>
      <c r="B297" s="4" t="s">
        <v>938</v>
      </c>
      <c r="C297" s="4" t="s">
        <v>939</v>
      </c>
      <c r="E297" s="4">
        <v>1</v>
      </c>
      <c r="G297">
        <v>1</v>
      </c>
      <c r="I297">
        <v>1</v>
      </c>
      <c r="J297">
        <v>1</v>
      </c>
      <c r="M297">
        <v>1</v>
      </c>
      <c r="N297">
        <v>1</v>
      </c>
      <c r="O297">
        <v>1</v>
      </c>
      <c r="P297">
        <v>1</v>
      </c>
      <c r="Q297">
        <v>1</v>
      </c>
      <c r="R297" s="4">
        <v>2</v>
      </c>
      <c r="S297">
        <v>1</v>
      </c>
      <c r="T297">
        <v>1</v>
      </c>
      <c r="U297" s="4">
        <v>1</v>
      </c>
      <c r="X297">
        <v>2</v>
      </c>
      <c r="AA297">
        <v>1</v>
      </c>
      <c r="AD297" s="4">
        <v>1</v>
      </c>
      <c r="AE297" s="4">
        <v>1</v>
      </c>
      <c r="AF297" s="21">
        <v>1</v>
      </c>
    </row>
    <row r="298" spans="1:32" x14ac:dyDescent="0.2">
      <c r="A298" s="1" t="s">
        <v>940</v>
      </c>
      <c r="B298" s="4" t="s">
        <v>941</v>
      </c>
      <c r="C298" s="4" t="s">
        <v>942</v>
      </c>
      <c r="E298" s="4"/>
      <c r="R298" s="4"/>
      <c r="U298" s="4"/>
      <c r="AD298" s="4"/>
      <c r="AE298" s="4"/>
      <c r="AF298" s="21"/>
    </row>
    <row r="299" spans="1:32" x14ac:dyDescent="0.2">
      <c r="A299" s="1" t="s">
        <v>943</v>
      </c>
      <c r="B299" s="4" t="s">
        <v>944</v>
      </c>
      <c r="C299" s="4" t="s">
        <v>944</v>
      </c>
      <c r="E299" s="4"/>
      <c r="R299" s="4"/>
      <c r="U299" s="4"/>
      <c r="AD299" s="4"/>
      <c r="AE299" s="4"/>
      <c r="AF299" s="21"/>
    </row>
    <row r="300" spans="1:32" x14ac:dyDescent="0.2">
      <c r="A300" s="1" t="s">
        <v>945</v>
      </c>
      <c r="B300" s="4" t="s">
        <v>946</v>
      </c>
      <c r="C300" s="4" t="s">
        <v>947</v>
      </c>
      <c r="E300" s="4">
        <v>1</v>
      </c>
      <c r="F300">
        <v>1</v>
      </c>
      <c r="G300">
        <v>1</v>
      </c>
      <c r="H300">
        <v>1</v>
      </c>
      <c r="I300">
        <v>1</v>
      </c>
      <c r="J300">
        <v>1</v>
      </c>
      <c r="M300">
        <v>1</v>
      </c>
      <c r="O300">
        <v>1</v>
      </c>
      <c r="Q300">
        <v>1</v>
      </c>
      <c r="R300" s="4">
        <v>1</v>
      </c>
      <c r="T300">
        <v>1</v>
      </c>
      <c r="U300" s="4">
        <v>1</v>
      </c>
      <c r="W300">
        <v>1</v>
      </c>
      <c r="X300">
        <v>1</v>
      </c>
      <c r="AD300" s="4">
        <v>2</v>
      </c>
      <c r="AE300" s="4">
        <v>1</v>
      </c>
      <c r="AF300" s="21">
        <v>1</v>
      </c>
    </row>
    <row r="301" spans="1:32" x14ac:dyDescent="0.2">
      <c r="A301" s="1" t="s">
        <v>948</v>
      </c>
      <c r="B301" s="4" t="s">
        <v>949</v>
      </c>
      <c r="C301" s="4" t="s">
        <v>950</v>
      </c>
      <c r="E301" s="4"/>
      <c r="R301" s="4"/>
      <c r="U301" s="4"/>
      <c r="AD301" s="4"/>
      <c r="AE301" s="4"/>
      <c r="AF301" s="21"/>
    </row>
    <row r="302" spans="1:32" x14ac:dyDescent="0.2">
      <c r="A302" s="1" t="s">
        <v>951</v>
      </c>
      <c r="B302" s="4" t="s">
        <v>952</v>
      </c>
      <c r="C302" s="4" t="s">
        <v>953</v>
      </c>
      <c r="E302" s="4">
        <v>1</v>
      </c>
      <c r="G302">
        <v>1</v>
      </c>
      <c r="I302">
        <v>1</v>
      </c>
      <c r="J302">
        <v>1</v>
      </c>
      <c r="M302">
        <v>1</v>
      </c>
      <c r="N302">
        <v>1</v>
      </c>
      <c r="O302">
        <v>1</v>
      </c>
      <c r="P302">
        <v>1</v>
      </c>
      <c r="Q302">
        <v>1</v>
      </c>
      <c r="R302" s="4">
        <v>1</v>
      </c>
      <c r="T302">
        <v>1</v>
      </c>
      <c r="U302" s="4">
        <v>1</v>
      </c>
      <c r="W302">
        <v>1</v>
      </c>
      <c r="X302">
        <v>2</v>
      </c>
      <c r="Z302">
        <v>1</v>
      </c>
      <c r="AA302">
        <v>1</v>
      </c>
      <c r="AD302" s="4">
        <v>1</v>
      </c>
      <c r="AE302" s="4">
        <v>1</v>
      </c>
      <c r="AF302" s="21">
        <v>1</v>
      </c>
    </row>
    <row r="303" spans="1:32" x14ac:dyDescent="0.2">
      <c r="A303" s="1" t="s">
        <v>954</v>
      </c>
      <c r="B303" s="4" t="s">
        <v>955</v>
      </c>
      <c r="C303" s="4" t="s">
        <v>956</v>
      </c>
      <c r="E303" s="4"/>
      <c r="R303" s="4"/>
      <c r="U303" s="4"/>
      <c r="AD303" s="4"/>
      <c r="AE303" s="4"/>
      <c r="AF303" s="21"/>
    </row>
    <row r="304" spans="1:32" x14ac:dyDescent="0.2">
      <c r="A304" s="1" t="s">
        <v>957</v>
      </c>
      <c r="B304" s="4" t="s">
        <v>958</v>
      </c>
      <c r="C304" s="4" t="s">
        <v>959</v>
      </c>
      <c r="E304" s="4"/>
      <c r="R304" s="4"/>
      <c r="U304" s="4"/>
      <c r="AD304" s="4"/>
      <c r="AE304" s="4"/>
      <c r="AF304" s="21"/>
    </row>
    <row r="305" spans="1:32" x14ac:dyDescent="0.2">
      <c r="A305" s="1" t="s">
        <v>960</v>
      </c>
      <c r="B305" s="4" t="s">
        <v>961</v>
      </c>
      <c r="C305" s="4" t="s">
        <v>962</v>
      </c>
      <c r="E305" s="4"/>
      <c r="R305" s="4"/>
      <c r="U305" s="4"/>
      <c r="AD305" s="4"/>
      <c r="AE305" s="4"/>
      <c r="AF305" s="21"/>
    </row>
    <row r="306" spans="1:32" x14ac:dyDescent="0.2">
      <c r="A306" s="1" t="s">
        <v>963</v>
      </c>
      <c r="B306" s="4" t="s">
        <v>964</v>
      </c>
      <c r="C306" s="4" t="s">
        <v>965</v>
      </c>
      <c r="E306" s="4">
        <v>1</v>
      </c>
      <c r="G306">
        <v>1</v>
      </c>
      <c r="H306">
        <v>1</v>
      </c>
      <c r="J306">
        <v>1</v>
      </c>
      <c r="K306">
        <v>1</v>
      </c>
      <c r="L306">
        <v>1</v>
      </c>
      <c r="M306">
        <v>1</v>
      </c>
      <c r="N306">
        <v>1</v>
      </c>
      <c r="O306">
        <v>1</v>
      </c>
      <c r="P306">
        <v>1</v>
      </c>
      <c r="Q306">
        <v>1</v>
      </c>
      <c r="R306" s="4">
        <v>1</v>
      </c>
      <c r="T306">
        <v>1</v>
      </c>
      <c r="U306" s="4">
        <v>1</v>
      </c>
      <c r="W306">
        <v>1</v>
      </c>
      <c r="X306">
        <v>1</v>
      </c>
      <c r="AB306">
        <v>1</v>
      </c>
      <c r="AD306" s="4">
        <v>1</v>
      </c>
      <c r="AE306" s="4">
        <v>1</v>
      </c>
      <c r="AF306" s="21">
        <v>1</v>
      </c>
    </row>
    <row r="307" spans="1:32" x14ac:dyDescent="0.2">
      <c r="A307" s="1" t="s">
        <v>966</v>
      </c>
      <c r="B307" s="4" t="s">
        <v>967</v>
      </c>
      <c r="C307" s="4" t="s">
        <v>968</v>
      </c>
      <c r="E307" s="4"/>
      <c r="R307" s="4"/>
      <c r="U307" s="4"/>
      <c r="AD307" s="4"/>
      <c r="AE307" s="4"/>
      <c r="AF307" s="21">
        <v>1</v>
      </c>
    </row>
    <row r="308" spans="1:32" x14ac:dyDescent="0.2">
      <c r="A308" s="1" t="s">
        <v>969</v>
      </c>
      <c r="B308" s="4" t="s">
        <v>970</v>
      </c>
      <c r="C308" s="4" t="s">
        <v>971</v>
      </c>
      <c r="E308" s="4"/>
      <c r="R308" s="4"/>
      <c r="U308" s="4"/>
      <c r="AD308" s="4"/>
      <c r="AE308" s="4"/>
      <c r="AF308" s="21"/>
    </row>
    <row r="309" spans="1:32" x14ac:dyDescent="0.2">
      <c r="A309" s="1" t="s">
        <v>972</v>
      </c>
      <c r="B309" s="4" t="s">
        <v>973</v>
      </c>
      <c r="C309" s="4" t="s">
        <v>974</v>
      </c>
      <c r="E309" s="4"/>
      <c r="R309" s="4"/>
      <c r="U309" s="4"/>
      <c r="AD309" s="4"/>
      <c r="AE309" s="4"/>
      <c r="AF309" s="21"/>
    </row>
    <row r="310" spans="1:32" x14ac:dyDescent="0.2">
      <c r="A310" s="1" t="s">
        <v>975</v>
      </c>
      <c r="B310" s="4" t="s">
        <v>976</v>
      </c>
      <c r="C310" s="4" t="s">
        <v>977</v>
      </c>
      <c r="E310" s="4">
        <v>1</v>
      </c>
      <c r="G310">
        <v>1</v>
      </c>
      <c r="H310">
        <v>1</v>
      </c>
      <c r="J310">
        <v>1</v>
      </c>
      <c r="K310">
        <v>1</v>
      </c>
      <c r="L310">
        <v>1</v>
      </c>
      <c r="M310">
        <v>1</v>
      </c>
      <c r="P310">
        <v>1</v>
      </c>
      <c r="Q310">
        <v>1</v>
      </c>
      <c r="R310" s="4">
        <v>1</v>
      </c>
      <c r="T310">
        <v>1</v>
      </c>
      <c r="U310" s="4">
        <v>1</v>
      </c>
      <c r="AD310" s="4">
        <v>1</v>
      </c>
      <c r="AE310" s="4">
        <v>1</v>
      </c>
      <c r="AF310" s="21">
        <v>1</v>
      </c>
    </row>
    <row r="311" spans="1:32" x14ac:dyDescent="0.2">
      <c r="A311" s="1" t="s">
        <v>978</v>
      </c>
      <c r="B311" s="4" t="s">
        <v>979</v>
      </c>
      <c r="C311" s="4" t="s">
        <v>980</v>
      </c>
      <c r="E311" s="4">
        <v>1</v>
      </c>
      <c r="G311">
        <v>1</v>
      </c>
      <c r="H311">
        <v>1</v>
      </c>
      <c r="J311">
        <v>1</v>
      </c>
      <c r="O311">
        <v>1</v>
      </c>
      <c r="P311">
        <v>1</v>
      </c>
      <c r="Q311">
        <v>1</v>
      </c>
      <c r="R311" s="4">
        <v>1</v>
      </c>
      <c r="S311">
        <v>1</v>
      </c>
      <c r="T311">
        <v>1</v>
      </c>
      <c r="U311" s="4">
        <v>1</v>
      </c>
      <c r="V311">
        <v>1</v>
      </c>
      <c r="X311">
        <v>1</v>
      </c>
      <c r="Z311">
        <v>1</v>
      </c>
      <c r="AA311">
        <v>1</v>
      </c>
      <c r="AD311" s="4">
        <v>1</v>
      </c>
      <c r="AE311" s="4">
        <v>1</v>
      </c>
      <c r="AF311" s="21">
        <v>1</v>
      </c>
    </row>
    <row r="312" spans="1:32" x14ac:dyDescent="0.2">
      <c r="A312" s="1" t="s">
        <v>981</v>
      </c>
      <c r="B312" s="4" t="s">
        <v>982</v>
      </c>
      <c r="C312" s="4" t="s">
        <v>983</v>
      </c>
      <c r="E312" s="4"/>
      <c r="R312" s="4"/>
      <c r="U312" s="4"/>
      <c r="AD312" s="4"/>
      <c r="AE312" s="4"/>
      <c r="AF312" s="21"/>
    </row>
    <row r="313" spans="1:32" x14ac:dyDescent="0.2">
      <c r="A313" s="1" t="s">
        <v>984</v>
      </c>
      <c r="B313" s="4" t="s">
        <v>985</v>
      </c>
      <c r="C313" s="4" t="s">
        <v>986</v>
      </c>
      <c r="E313" s="4"/>
      <c r="R313" s="4"/>
      <c r="U313" s="4"/>
      <c r="AD313" s="4"/>
      <c r="AE313" s="4"/>
      <c r="AF313" s="21"/>
    </row>
    <row r="314" spans="1:32" x14ac:dyDescent="0.2">
      <c r="A314" s="1" t="s">
        <v>987</v>
      </c>
      <c r="B314" s="4" t="s">
        <v>988</v>
      </c>
      <c r="C314" s="4" t="s">
        <v>989</v>
      </c>
      <c r="E314" s="4"/>
      <c r="R314" s="4"/>
      <c r="U314" s="4"/>
      <c r="AD314" s="4"/>
      <c r="AE314" s="4"/>
      <c r="AF314" s="21"/>
    </row>
    <row r="315" spans="1:32" x14ac:dyDescent="0.2">
      <c r="A315" s="1" t="s">
        <v>990</v>
      </c>
      <c r="B315" s="4" t="s">
        <v>991</v>
      </c>
      <c r="C315" s="4" t="s">
        <v>992</v>
      </c>
      <c r="E315" s="4"/>
      <c r="R315" s="4"/>
      <c r="U315" s="4"/>
      <c r="AD315" s="4"/>
      <c r="AE315" s="4"/>
      <c r="AF315" s="21"/>
    </row>
    <row r="316" spans="1:32" x14ac:dyDescent="0.2">
      <c r="A316" s="1" t="s">
        <v>993</v>
      </c>
      <c r="B316" s="4" t="s">
        <v>994</v>
      </c>
      <c r="C316" s="4" t="s">
        <v>995</v>
      </c>
      <c r="E316" s="4"/>
      <c r="R316" s="4"/>
      <c r="U316" s="4"/>
      <c r="AD316" s="4"/>
      <c r="AE316" s="4"/>
      <c r="AF316" s="21"/>
    </row>
    <row r="317" spans="1:32" x14ac:dyDescent="0.2">
      <c r="A317" s="1" t="s">
        <v>996</v>
      </c>
      <c r="B317" s="4" t="s">
        <v>997</v>
      </c>
      <c r="C317" s="4" t="s">
        <v>998</v>
      </c>
      <c r="E317" s="4"/>
      <c r="R317" s="4"/>
      <c r="U317" s="4"/>
      <c r="AD317" s="4"/>
      <c r="AE317" s="4">
        <v>1</v>
      </c>
      <c r="AF317" s="21"/>
    </row>
    <row r="318" spans="1:32" x14ac:dyDescent="0.2">
      <c r="A318" s="1" t="s">
        <v>999</v>
      </c>
      <c r="B318" s="4" t="s">
        <v>1000</v>
      </c>
      <c r="C318" s="4" t="s">
        <v>1001</v>
      </c>
      <c r="E318" s="4"/>
      <c r="R318" s="4"/>
      <c r="U318" s="4"/>
      <c r="AD318" s="4"/>
      <c r="AE318" s="4"/>
      <c r="AF318" s="21"/>
    </row>
    <row r="319" spans="1:32" x14ac:dyDescent="0.2">
      <c r="A319" s="1" t="s">
        <v>1002</v>
      </c>
      <c r="B319" s="4" t="s">
        <v>1003</v>
      </c>
      <c r="C319" s="4" t="s">
        <v>1004</v>
      </c>
      <c r="E319" s="4"/>
      <c r="R319" s="4"/>
      <c r="U319" s="4"/>
      <c r="AD319" s="4"/>
      <c r="AE319" s="4"/>
      <c r="AF319" s="21"/>
    </row>
    <row r="320" spans="1:32" x14ac:dyDescent="0.2">
      <c r="A320" s="1" t="s">
        <v>1005</v>
      </c>
      <c r="B320" s="4" t="s">
        <v>921</v>
      </c>
      <c r="C320" s="4" t="s">
        <v>1006</v>
      </c>
      <c r="E320" s="4"/>
      <c r="R320" s="4"/>
      <c r="U320" s="4"/>
      <c r="AD320" s="4"/>
      <c r="AE320" s="4"/>
      <c r="AF320" s="21"/>
    </row>
    <row r="321" spans="1:32" x14ac:dyDescent="0.2">
      <c r="A321" s="1" t="s">
        <v>1007</v>
      </c>
      <c r="B321" s="4" t="s">
        <v>1008</v>
      </c>
      <c r="C321" s="4" t="s">
        <v>1009</v>
      </c>
      <c r="E321" s="4"/>
      <c r="R321" s="4"/>
      <c r="U321" s="4"/>
      <c r="AD321" s="4"/>
      <c r="AE321" s="4"/>
      <c r="AF321" s="21"/>
    </row>
    <row r="322" spans="1:32" x14ac:dyDescent="0.2">
      <c r="A322" s="1" t="s">
        <v>1010</v>
      </c>
      <c r="B322" s="4" t="s">
        <v>1011</v>
      </c>
      <c r="C322" s="4" t="s">
        <v>1012</v>
      </c>
      <c r="E322" s="4"/>
      <c r="R322" s="4"/>
      <c r="U322" s="4"/>
      <c r="AD322" s="4"/>
      <c r="AE322" s="4"/>
      <c r="AF322" s="21"/>
    </row>
    <row r="323" spans="1:32" x14ac:dyDescent="0.2">
      <c r="A323" s="1" t="s">
        <v>1013</v>
      </c>
      <c r="B323" s="4" t="s">
        <v>1014</v>
      </c>
      <c r="C323" s="4" t="s">
        <v>1015</v>
      </c>
      <c r="E323" s="4"/>
      <c r="R323" s="4"/>
      <c r="U323" s="4"/>
      <c r="AD323" s="4"/>
      <c r="AE323" s="4"/>
      <c r="AF323" s="21"/>
    </row>
    <row r="324" spans="1:32" x14ac:dyDescent="0.2">
      <c r="A324" s="1" t="s">
        <v>1016</v>
      </c>
      <c r="B324" s="4" t="s">
        <v>741</v>
      </c>
      <c r="C324" s="4" t="s">
        <v>742</v>
      </c>
      <c r="E324" s="4"/>
      <c r="R324" s="4"/>
      <c r="U324" s="4"/>
      <c r="AD324" s="4"/>
      <c r="AE324" s="4"/>
      <c r="AF324" s="21"/>
    </row>
    <row r="325" spans="1:32" x14ac:dyDescent="0.2">
      <c r="A325" s="1" t="s">
        <v>1017</v>
      </c>
      <c r="B325" s="4" t="s">
        <v>1018</v>
      </c>
      <c r="C325" s="4" t="s">
        <v>1019</v>
      </c>
      <c r="E325" s="4"/>
      <c r="R325" s="4"/>
      <c r="U325" s="4"/>
      <c r="AD325" s="4"/>
      <c r="AE325" s="4"/>
      <c r="AF325" s="21"/>
    </row>
    <row r="326" spans="1:32" x14ac:dyDescent="0.2">
      <c r="A326" s="1" t="s">
        <v>1020</v>
      </c>
      <c r="B326" s="4" t="s">
        <v>1021</v>
      </c>
      <c r="C326" s="4" t="s">
        <v>1022</v>
      </c>
      <c r="E326" s="4">
        <v>1</v>
      </c>
      <c r="F326">
        <v>1</v>
      </c>
      <c r="G326">
        <v>1</v>
      </c>
      <c r="H326">
        <v>1</v>
      </c>
      <c r="J326">
        <v>1</v>
      </c>
      <c r="N326">
        <v>1</v>
      </c>
      <c r="P326">
        <v>1</v>
      </c>
      <c r="Q326">
        <v>1</v>
      </c>
      <c r="R326" s="4">
        <v>1</v>
      </c>
      <c r="T326">
        <v>1</v>
      </c>
      <c r="U326" s="4">
        <v>1</v>
      </c>
      <c r="V326">
        <v>1</v>
      </c>
      <c r="W326">
        <v>1</v>
      </c>
      <c r="X326">
        <v>1</v>
      </c>
      <c r="Z326">
        <v>1</v>
      </c>
      <c r="AA326">
        <v>1</v>
      </c>
      <c r="AB326">
        <v>1</v>
      </c>
      <c r="AD326" s="4">
        <v>1</v>
      </c>
      <c r="AE326" s="4">
        <v>1</v>
      </c>
      <c r="AF326" s="21">
        <v>1</v>
      </c>
    </row>
    <row r="327" spans="1:32" x14ac:dyDescent="0.2">
      <c r="A327" s="1" t="s">
        <v>1023</v>
      </c>
      <c r="B327" s="4" t="s">
        <v>1024</v>
      </c>
      <c r="C327" s="4" t="s">
        <v>1025</v>
      </c>
      <c r="E327" s="4">
        <v>1</v>
      </c>
      <c r="F327">
        <v>1</v>
      </c>
      <c r="G327">
        <v>1</v>
      </c>
      <c r="H327">
        <v>1</v>
      </c>
      <c r="J327">
        <v>1</v>
      </c>
      <c r="K327">
        <v>2</v>
      </c>
      <c r="L327">
        <v>2</v>
      </c>
      <c r="M327">
        <v>1</v>
      </c>
      <c r="N327">
        <v>1</v>
      </c>
      <c r="O327">
        <v>1</v>
      </c>
      <c r="P327">
        <v>1</v>
      </c>
      <c r="Q327">
        <v>1</v>
      </c>
      <c r="R327" s="4">
        <v>1</v>
      </c>
      <c r="T327">
        <v>1</v>
      </c>
      <c r="U327" s="4">
        <v>1</v>
      </c>
      <c r="V327">
        <v>1</v>
      </c>
      <c r="W327">
        <v>1</v>
      </c>
      <c r="X327">
        <v>1</v>
      </c>
      <c r="Z327">
        <v>1</v>
      </c>
      <c r="AA327">
        <v>1</v>
      </c>
      <c r="AB327">
        <v>1</v>
      </c>
      <c r="AD327" s="4">
        <v>1</v>
      </c>
      <c r="AE327" s="4">
        <v>1</v>
      </c>
      <c r="AF327" s="21">
        <v>1</v>
      </c>
    </row>
    <row r="328" spans="1:32" x14ac:dyDescent="0.2">
      <c r="A328" s="1" t="s">
        <v>1026</v>
      </c>
      <c r="B328" s="4" t="s">
        <v>1027</v>
      </c>
      <c r="C328" s="4" t="s">
        <v>1028</v>
      </c>
      <c r="E328" s="4"/>
      <c r="R328" s="4"/>
      <c r="U328" s="4"/>
      <c r="AD328" s="4"/>
      <c r="AE328" s="4"/>
      <c r="AF328" s="21"/>
    </row>
    <row r="329" spans="1:32" x14ac:dyDescent="0.2">
      <c r="A329" s="1" t="s">
        <v>1029</v>
      </c>
      <c r="B329" s="4" t="s">
        <v>1030</v>
      </c>
      <c r="C329" s="4" t="s">
        <v>1031</v>
      </c>
      <c r="E329" s="4"/>
      <c r="R329" s="4"/>
      <c r="U329" s="4"/>
      <c r="AD329" s="4"/>
      <c r="AE329" s="4"/>
      <c r="AF329" s="21"/>
    </row>
    <row r="330" spans="1:32" x14ac:dyDescent="0.2">
      <c r="A330" s="1" t="s">
        <v>1032</v>
      </c>
      <c r="B330" s="4" t="s">
        <v>1033</v>
      </c>
      <c r="C330" s="4" t="s">
        <v>1034</v>
      </c>
      <c r="E330" s="4"/>
      <c r="R330" s="4"/>
      <c r="U330" s="4"/>
      <c r="AD330" s="4"/>
      <c r="AE330" s="4"/>
      <c r="AF330" s="21"/>
    </row>
    <row r="331" spans="1:32" x14ac:dyDescent="0.2">
      <c r="A331" s="1" t="s">
        <v>1035</v>
      </c>
      <c r="B331" s="4" t="s">
        <v>1036</v>
      </c>
      <c r="C331" s="4" t="s">
        <v>1037</v>
      </c>
      <c r="E331" s="4">
        <v>1</v>
      </c>
      <c r="G331">
        <v>1</v>
      </c>
      <c r="J331">
        <v>1</v>
      </c>
      <c r="M331">
        <v>1</v>
      </c>
      <c r="N331">
        <v>1</v>
      </c>
      <c r="P331">
        <v>1</v>
      </c>
      <c r="Q331">
        <v>1</v>
      </c>
      <c r="R331" s="4">
        <v>1</v>
      </c>
      <c r="T331">
        <v>1</v>
      </c>
      <c r="U331" s="4">
        <v>1</v>
      </c>
      <c r="Z331">
        <v>1</v>
      </c>
      <c r="AA331">
        <v>1</v>
      </c>
      <c r="AD331" s="4">
        <v>1</v>
      </c>
      <c r="AE331" s="4">
        <v>1</v>
      </c>
      <c r="AF331" s="21">
        <v>1</v>
      </c>
    </row>
    <row r="332" spans="1:32" x14ac:dyDescent="0.2">
      <c r="A332" s="1" t="s">
        <v>1038</v>
      </c>
      <c r="B332" s="4" t="s">
        <v>1039</v>
      </c>
      <c r="C332" s="4" t="s">
        <v>1040</v>
      </c>
      <c r="E332" s="4"/>
      <c r="R332" s="4"/>
      <c r="U332" s="4"/>
      <c r="AD332" s="4"/>
      <c r="AE332" s="4"/>
      <c r="AF332" s="21"/>
    </row>
    <row r="333" spans="1:32" x14ac:dyDescent="0.2">
      <c r="A333" s="1" t="s">
        <v>1041</v>
      </c>
      <c r="B333" s="4" t="s">
        <v>1042</v>
      </c>
      <c r="C333" s="4" t="s">
        <v>1043</v>
      </c>
      <c r="E333" s="4"/>
      <c r="R333" s="4"/>
      <c r="U333" s="4"/>
      <c r="AD333" s="4"/>
      <c r="AE333" s="4"/>
      <c r="AF333" s="21"/>
    </row>
    <row r="334" spans="1:32" x14ac:dyDescent="0.2">
      <c r="A334" s="1" t="s">
        <v>1044</v>
      </c>
      <c r="B334" s="4" t="s">
        <v>1045</v>
      </c>
      <c r="C334" s="4" t="s">
        <v>1046</v>
      </c>
      <c r="E334" s="4"/>
      <c r="R334" s="4"/>
      <c r="U334" s="4"/>
      <c r="AD334" s="4"/>
      <c r="AE334" s="4"/>
      <c r="AF334" s="21"/>
    </row>
    <row r="335" spans="1:32" x14ac:dyDescent="0.2">
      <c r="A335" s="1" t="s">
        <v>1047</v>
      </c>
      <c r="B335" s="4" t="s">
        <v>1048</v>
      </c>
      <c r="C335" s="4" t="s">
        <v>1049</v>
      </c>
      <c r="E335" s="4"/>
      <c r="R335" s="4"/>
      <c r="U335" s="4"/>
      <c r="AD335" s="4"/>
      <c r="AE335" s="4"/>
      <c r="AF335" s="21"/>
    </row>
    <row r="336" spans="1:32" x14ac:dyDescent="0.2">
      <c r="A336" s="1" t="s">
        <v>1050</v>
      </c>
      <c r="B336" s="4" t="s">
        <v>1051</v>
      </c>
      <c r="C336" s="4" t="s">
        <v>1052</v>
      </c>
      <c r="E336" s="4">
        <v>1</v>
      </c>
      <c r="J336">
        <v>1</v>
      </c>
      <c r="K336">
        <v>1</v>
      </c>
      <c r="L336">
        <v>1</v>
      </c>
      <c r="O336">
        <v>1</v>
      </c>
      <c r="P336">
        <v>1</v>
      </c>
      <c r="Q336">
        <v>1</v>
      </c>
      <c r="R336" s="4">
        <v>1</v>
      </c>
      <c r="T336">
        <v>1</v>
      </c>
      <c r="U336" s="4">
        <v>1</v>
      </c>
      <c r="AD336" s="4"/>
      <c r="AE336" s="4"/>
      <c r="AF336" s="21"/>
    </row>
    <row r="337" spans="1:32" x14ac:dyDescent="0.2">
      <c r="A337" s="1" t="s">
        <v>1053</v>
      </c>
      <c r="B337" s="4" t="s">
        <v>1054</v>
      </c>
      <c r="C337" s="4" t="s">
        <v>1055</v>
      </c>
      <c r="E337" s="4">
        <v>1</v>
      </c>
      <c r="F337">
        <v>1</v>
      </c>
      <c r="G337">
        <v>1</v>
      </c>
      <c r="J337">
        <v>1</v>
      </c>
      <c r="M337">
        <v>1</v>
      </c>
      <c r="N337">
        <v>1</v>
      </c>
      <c r="P337">
        <v>1</v>
      </c>
      <c r="R337" s="4">
        <v>2</v>
      </c>
      <c r="T337">
        <v>2</v>
      </c>
      <c r="U337" s="4">
        <v>1</v>
      </c>
      <c r="V337">
        <v>1</v>
      </c>
      <c r="W337">
        <v>1</v>
      </c>
      <c r="X337">
        <v>1</v>
      </c>
      <c r="Z337">
        <v>1</v>
      </c>
      <c r="AA337">
        <v>1</v>
      </c>
      <c r="AD337" s="4">
        <v>1</v>
      </c>
      <c r="AE337" s="4">
        <v>1</v>
      </c>
      <c r="AF337" s="21">
        <v>1</v>
      </c>
    </row>
    <row r="338" spans="1:32" x14ac:dyDescent="0.2">
      <c r="A338" s="1" t="s">
        <v>1056</v>
      </c>
      <c r="B338" s="4" t="s">
        <v>1057</v>
      </c>
      <c r="C338" s="4" t="s">
        <v>1058</v>
      </c>
      <c r="E338" s="4"/>
      <c r="R338" s="4"/>
      <c r="U338" s="4"/>
      <c r="AD338" s="4"/>
      <c r="AE338" s="4"/>
      <c r="AF338" s="21"/>
    </row>
    <row r="339" spans="1:32" x14ac:dyDescent="0.2">
      <c r="A339" s="1" t="s">
        <v>1059</v>
      </c>
      <c r="B339" s="4" t="s">
        <v>1060</v>
      </c>
      <c r="C339" s="4" t="s">
        <v>1061</v>
      </c>
      <c r="E339" s="4"/>
      <c r="R339" s="4"/>
      <c r="U339" s="4"/>
      <c r="AD339" s="4"/>
      <c r="AE339" s="4"/>
      <c r="AF339" s="21"/>
    </row>
    <row r="340" spans="1:32" x14ac:dyDescent="0.2">
      <c r="A340" s="1" t="s">
        <v>1062</v>
      </c>
      <c r="B340" s="4" t="s">
        <v>1063</v>
      </c>
      <c r="C340" s="4" t="s">
        <v>1064</v>
      </c>
      <c r="E340" s="4">
        <v>1</v>
      </c>
      <c r="F340">
        <v>2</v>
      </c>
      <c r="G340">
        <v>2</v>
      </c>
      <c r="H340">
        <v>2</v>
      </c>
      <c r="J340">
        <v>2</v>
      </c>
      <c r="M340">
        <v>2</v>
      </c>
      <c r="N340">
        <v>2</v>
      </c>
      <c r="P340">
        <v>2</v>
      </c>
      <c r="Q340">
        <v>2</v>
      </c>
      <c r="R340" s="4">
        <v>2</v>
      </c>
      <c r="T340">
        <v>2</v>
      </c>
      <c r="U340" s="4">
        <v>2</v>
      </c>
      <c r="V340">
        <v>2</v>
      </c>
      <c r="W340">
        <v>2</v>
      </c>
      <c r="X340">
        <v>2</v>
      </c>
      <c r="Z340">
        <v>2</v>
      </c>
      <c r="AA340">
        <v>2</v>
      </c>
      <c r="AD340" s="4">
        <v>1</v>
      </c>
      <c r="AE340" s="4">
        <v>2</v>
      </c>
      <c r="AF340" s="21">
        <v>1</v>
      </c>
    </row>
    <row r="341" spans="1:32" x14ac:dyDescent="0.2">
      <c r="A341" s="1" t="s">
        <v>1065</v>
      </c>
      <c r="B341" s="4" t="s">
        <v>1066</v>
      </c>
      <c r="C341" s="4" t="s">
        <v>1067</v>
      </c>
      <c r="E341" s="4"/>
      <c r="R341" s="4"/>
      <c r="U341" s="4"/>
      <c r="AD341" s="4"/>
      <c r="AE341" s="4">
        <v>1</v>
      </c>
      <c r="AF341" s="21">
        <v>1</v>
      </c>
    </row>
    <row r="342" spans="1:32" x14ac:dyDescent="0.2">
      <c r="A342" s="1" t="s">
        <v>1068</v>
      </c>
      <c r="B342" s="4" t="s">
        <v>1069</v>
      </c>
      <c r="C342" s="4" t="s">
        <v>1070</v>
      </c>
      <c r="E342" s="4"/>
      <c r="R342" s="4"/>
      <c r="U342" s="4"/>
      <c r="AD342" s="4"/>
      <c r="AE342" s="4"/>
      <c r="AF342" s="21"/>
    </row>
    <row r="343" spans="1:32" x14ac:dyDescent="0.2">
      <c r="A343" s="1" t="s">
        <v>1071</v>
      </c>
      <c r="B343" s="4" t="s">
        <v>1072</v>
      </c>
      <c r="C343" s="4" t="s">
        <v>1073</v>
      </c>
      <c r="E343" s="4"/>
      <c r="R343" s="4"/>
      <c r="U343" s="4"/>
      <c r="AD343" s="4"/>
      <c r="AE343" s="4"/>
      <c r="AF343" s="21"/>
    </row>
    <row r="344" spans="1:32" x14ac:dyDescent="0.2">
      <c r="A344" s="1" t="s">
        <v>1074</v>
      </c>
      <c r="B344" s="4" t="s">
        <v>1075</v>
      </c>
      <c r="C344" s="4" t="s">
        <v>1076</v>
      </c>
      <c r="E344" s="4"/>
      <c r="R344" s="4"/>
      <c r="U344" s="4"/>
      <c r="AD344" s="4"/>
      <c r="AE344" s="4"/>
      <c r="AF344" s="21"/>
    </row>
    <row r="345" spans="1:32" x14ac:dyDescent="0.2">
      <c r="A345" s="1" t="s">
        <v>1077</v>
      </c>
      <c r="B345" s="4" t="s">
        <v>1078</v>
      </c>
      <c r="C345" s="4" t="s">
        <v>1079</v>
      </c>
      <c r="E345" s="4"/>
      <c r="R345" s="4"/>
      <c r="U345" s="4"/>
      <c r="AD345" s="4"/>
      <c r="AE345" s="4"/>
      <c r="AF345" s="21"/>
    </row>
    <row r="346" spans="1:32" x14ac:dyDescent="0.2">
      <c r="A346" s="1" t="s">
        <v>1080</v>
      </c>
      <c r="B346" s="4" t="s">
        <v>1081</v>
      </c>
      <c r="C346" s="4" t="s">
        <v>1082</v>
      </c>
      <c r="E346" s="4"/>
      <c r="F346">
        <v>5</v>
      </c>
      <c r="G346">
        <v>6</v>
      </c>
      <c r="N346">
        <v>9</v>
      </c>
      <c r="R346" s="4"/>
      <c r="U346" s="4"/>
      <c r="V346">
        <v>12</v>
      </c>
      <c r="AD346" s="4"/>
      <c r="AE346" s="4"/>
      <c r="AF346" s="21"/>
    </row>
    <row r="347" spans="1:32" x14ac:dyDescent="0.2">
      <c r="A347" s="1" t="s">
        <v>1083</v>
      </c>
      <c r="B347" s="4" t="s">
        <v>1084</v>
      </c>
      <c r="C347" s="4" t="s">
        <v>1085</v>
      </c>
      <c r="E347" s="4"/>
      <c r="R347" s="4"/>
      <c r="U347" s="4"/>
      <c r="AD347" s="4"/>
      <c r="AE347" s="4"/>
      <c r="AF347" s="21"/>
    </row>
    <row r="348" spans="1:32" x14ac:dyDescent="0.2">
      <c r="A348" s="1" t="s">
        <v>1086</v>
      </c>
      <c r="B348" s="4" t="s">
        <v>1087</v>
      </c>
      <c r="C348" s="4" t="s">
        <v>1088</v>
      </c>
      <c r="E348" s="4"/>
      <c r="R348" s="4"/>
      <c r="U348" s="4"/>
      <c r="AD348" s="4"/>
      <c r="AE348" s="4"/>
      <c r="AF348" s="21"/>
    </row>
    <row r="349" spans="1:32" x14ac:dyDescent="0.2">
      <c r="A349" s="1" t="s">
        <v>1089</v>
      </c>
      <c r="B349" s="4" t="s">
        <v>1090</v>
      </c>
      <c r="C349" s="4" t="s">
        <v>1091</v>
      </c>
      <c r="E349" s="4"/>
      <c r="R349" s="4"/>
      <c r="U349" s="4"/>
      <c r="AD349" s="4"/>
      <c r="AE349" s="4"/>
      <c r="AF349" s="21"/>
    </row>
    <row r="350" spans="1:32" x14ac:dyDescent="0.2">
      <c r="A350" s="1" t="s">
        <v>1092</v>
      </c>
      <c r="B350" s="4" t="s">
        <v>1093</v>
      </c>
      <c r="C350" s="4" t="s">
        <v>1094</v>
      </c>
      <c r="E350" s="4"/>
      <c r="R350" s="4"/>
      <c r="U350" s="4"/>
      <c r="AD350" s="4"/>
      <c r="AE350" s="4"/>
      <c r="AF350" s="21"/>
    </row>
    <row r="351" spans="1:32" x14ac:dyDescent="0.2">
      <c r="A351" s="1" t="s">
        <v>1095</v>
      </c>
      <c r="B351" s="4" t="s">
        <v>1096</v>
      </c>
      <c r="C351" s="4" t="s">
        <v>1097</v>
      </c>
      <c r="E351" s="4"/>
      <c r="R351" s="4"/>
      <c r="U351" s="4"/>
      <c r="AD351" s="4"/>
      <c r="AE351" s="4"/>
      <c r="AF351" s="21"/>
    </row>
    <row r="352" spans="1:32" x14ac:dyDescent="0.2">
      <c r="A352" s="1" t="s">
        <v>1098</v>
      </c>
      <c r="B352" s="4" t="s">
        <v>1099</v>
      </c>
      <c r="C352" s="4" t="s">
        <v>1100</v>
      </c>
      <c r="E352" s="4"/>
      <c r="R352" s="4"/>
      <c r="U352" s="4"/>
      <c r="AD352" s="4"/>
      <c r="AE352" s="4"/>
      <c r="AF352" s="21"/>
    </row>
    <row r="353" spans="1:32" x14ac:dyDescent="0.2">
      <c r="A353" s="1" t="s">
        <v>1101</v>
      </c>
      <c r="B353" s="4" t="s">
        <v>1102</v>
      </c>
      <c r="C353" s="4" t="s">
        <v>1103</v>
      </c>
      <c r="E353" s="4"/>
      <c r="R353" s="4"/>
      <c r="U353" s="4"/>
      <c r="AD353" s="4"/>
      <c r="AE353" s="4"/>
      <c r="AF353" s="21"/>
    </row>
    <row r="354" spans="1:32" x14ac:dyDescent="0.2">
      <c r="A354" s="1" t="s">
        <v>1104</v>
      </c>
      <c r="B354" s="4" t="s">
        <v>1105</v>
      </c>
      <c r="C354" s="4" t="s">
        <v>1106</v>
      </c>
      <c r="E354" s="4"/>
      <c r="R354" s="4"/>
      <c r="U354" s="4"/>
      <c r="AD354" s="4"/>
      <c r="AE354" s="4"/>
      <c r="AF354" s="21"/>
    </row>
    <row r="355" spans="1:32" x14ac:dyDescent="0.2">
      <c r="A355" s="1" t="s">
        <v>1107</v>
      </c>
      <c r="B355" s="4" t="s">
        <v>1108</v>
      </c>
      <c r="C355" s="4" t="s">
        <v>1109</v>
      </c>
      <c r="E355" s="4"/>
      <c r="R355" s="4"/>
      <c r="U355" s="4"/>
      <c r="AD355" s="4"/>
      <c r="AE355" s="4"/>
      <c r="AF355" s="21"/>
    </row>
    <row r="356" spans="1:32" x14ac:dyDescent="0.2">
      <c r="A356" s="1" t="s">
        <v>1110</v>
      </c>
      <c r="B356" s="4" t="s">
        <v>1111</v>
      </c>
      <c r="C356" s="4" t="s">
        <v>1111</v>
      </c>
      <c r="E356" s="4"/>
      <c r="R356" s="4"/>
      <c r="U356" s="4"/>
      <c r="AD356" s="4"/>
      <c r="AE356" s="4"/>
      <c r="AF356" s="21"/>
    </row>
    <row r="357" spans="1:32" x14ac:dyDescent="0.2">
      <c r="A357" s="1" t="s">
        <v>1112</v>
      </c>
      <c r="B357" s="4" t="s">
        <v>1113</v>
      </c>
      <c r="C357" s="4" t="s">
        <v>1114</v>
      </c>
      <c r="E357" s="4"/>
      <c r="R357" s="4"/>
      <c r="U357" s="4"/>
      <c r="AD357" s="4"/>
      <c r="AE357" s="4"/>
      <c r="AF357" s="21"/>
    </row>
    <row r="358" spans="1:32" x14ac:dyDescent="0.2">
      <c r="A358" s="1" t="s">
        <v>1115</v>
      </c>
      <c r="B358" s="4" t="s">
        <v>1116</v>
      </c>
      <c r="C358" s="4" t="s">
        <v>1117</v>
      </c>
      <c r="E358" s="4"/>
      <c r="R358" s="4"/>
      <c r="U358" s="4"/>
      <c r="AD358" s="4"/>
      <c r="AE358" s="4"/>
      <c r="AF358" s="21"/>
    </row>
    <row r="359" spans="1:32" x14ac:dyDescent="0.2">
      <c r="A359" s="1" t="s">
        <v>1118</v>
      </c>
      <c r="B359" s="4" t="s">
        <v>1119</v>
      </c>
      <c r="C359" s="4" t="s">
        <v>1120</v>
      </c>
      <c r="E359" s="4">
        <v>1</v>
      </c>
      <c r="F359">
        <v>1</v>
      </c>
      <c r="G359">
        <v>1</v>
      </c>
      <c r="J359">
        <v>1</v>
      </c>
      <c r="M359">
        <v>1</v>
      </c>
      <c r="N359">
        <v>1</v>
      </c>
      <c r="P359">
        <v>1</v>
      </c>
      <c r="Q359">
        <v>1</v>
      </c>
      <c r="R359" s="4">
        <v>1</v>
      </c>
      <c r="U359" s="4">
        <v>1</v>
      </c>
      <c r="W359">
        <v>1</v>
      </c>
      <c r="X359">
        <v>1</v>
      </c>
      <c r="AA359">
        <v>1</v>
      </c>
      <c r="AD359" s="4">
        <v>1</v>
      </c>
      <c r="AE359" s="4">
        <v>1</v>
      </c>
      <c r="AF359" s="21">
        <v>1</v>
      </c>
    </row>
    <row r="360" spans="1:32" x14ac:dyDescent="0.2">
      <c r="A360" s="1" t="s">
        <v>1121</v>
      </c>
      <c r="B360" s="4" t="s">
        <v>1122</v>
      </c>
      <c r="C360" s="4" t="s">
        <v>1123</v>
      </c>
      <c r="E360" s="4"/>
      <c r="R360" s="4"/>
      <c r="U360" s="4"/>
      <c r="AD360" s="4"/>
      <c r="AE360" s="4"/>
      <c r="AF360" s="21"/>
    </row>
    <row r="361" spans="1:32" x14ac:dyDescent="0.2">
      <c r="A361" s="1" t="s">
        <v>1124</v>
      </c>
      <c r="B361" s="4" t="s">
        <v>1125</v>
      </c>
      <c r="C361" s="4" t="s">
        <v>1126</v>
      </c>
      <c r="E361" s="4"/>
      <c r="R361" s="4"/>
      <c r="U361" s="4"/>
      <c r="AD361" s="4"/>
      <c r="AE361" s="4"/>
      <c r="AF361" s="21"/>
    </row>
    <row r="362" spans="1:32" x14ac:dyDescent="0.2">
      <c r="A362" s="1" t="s">
        <v>1127</v>
      </c>
      <c r="B362" s="4" t="s">
        <v>1128</v>
      </c>
      <c r="C362" s="4" t="s">
        <v>1129</v>
      </c>
      <c r="E362" s="4"/>
      <c r="R362" s="4"/>
      <c r="U362" s="4"/>
      <c r="AD362" s="4"/>
      <c r="AE362" s="4"/>
      <c r="AF362" s="21"/>
    </row>
    <row r="363" spans="1:32" x14ac:dyDescent="0.2">
      <c r="A363" s="1" t="s">
        <v>1130</v>
      </c>
      <c r="B363" s="4" t="s">
        <v>1131</v>
      </c>
      <c r="C363" s="4" t="s">
        <v>1132</v>
      </c>
      <c r="E363" s="4"/>
      <c r="R363" s="4"/>
      <c r="U363" s="4"/>
      <c r="AD363" s="4"/>
      <c r="AE363" s="4"/>
      <c r="AF363" s="21"/>
    </row>
    <row r="364" spans="1:32" x14ac:dyDescent="0.2">
      <c r="A364" s="1" t="s">
        <v>1133</v>
      </c>
      <c r="B364" s="4" t="s">
        <v>1134</v>
      </c>
      <c r="C364" s="4" t="s">
        <v>1135</v>
      </c>
      <c r="E364" s="4"/>
      <c r="R364" s="4"/>
      <c r="U364" s="4"/>
      <c r="AD364" s="4"/>
      <c r="AE364" s="4"/>
      <c r="AF364" s="21"/>
    </row>
    <row r="365" spans="1:32" x14ac:dyDescent="0.2">
      <c r="A365" s="1" t="s">
        <v>1136</v>
      </c>
      <c r="B365" s="4" t="s">
        <v>1137</v>
      </c>
      <c r="C365" s="4" t="s">
        <v>1138</v>
      </c>
      <c r="E365" s="4"/>
      <c r="R365" s="4"/>
      <c r="U365" s="4"/>
      <c r="AD365" s="4"/>
      <c r="AE365" s="4"/>
      <c r="AF365" s="21"/>
    </row>
    <row r="366" spans="1:32" x14ac:dyDescent="0.2">
      <c r="A366" s="1" t="s">
        <v>1139</v>
      </c>
      <c r="B366" s="4" t="s">
        <v>1140</v>
      </c>
      <c r="C366" s="4" t="s">
        <v>1141</v>
      </c>
      <c r="E366" s="4"/>
      <c r="R366" s="4"/>
      <c r="U366" s="4"/>
      <c r="AD366" s="4"/>
      <c r="AE366" s="4"/>
      <c r="AF366" s="21"/>
    </row>
    <row r="367" spans="1:32" x14ac:dyDescent="0.2">
      <c r="A367" s="1" t="s">
        <v>1142</v>
      </c>
      <c r="B367" s="4" t="s">
        <v>1143</v>
      </c>
      <c r="C367" s="4" t="s">
        <v>1144</v>
      </c>
      <c r="E367" s="4"/>
      <c r="M367">
        <v>1</v>
      </c>
      <c r="R367" s="4"/>
      <c r="U367" s="4"/>
      <c r="AD367" s="4"/>
      <c r="AE367" s="4"/>
      <c r="AF367" s="21"/>
    </row>
    <row r="368" spans="1:32" x14ac:dyDescent="0.2">
      <c r="A368" s="1" t="s">
        <v>1145</v>
      </c>
      <c r="B368" s="4" t="s">
        <v>1146</v>
      </c>
      <c r="C368" s="4" t="s">
        <v>1147</v>
      </c>
      <c r="E368" s="4"/>
      <c r="R368" s="4"/>
      <c r="U368" s="4"/>
      <c r="AD368" s="4"/>
      <c r="AE368" s="4"/>
      <c r="AF368" s="21"/>
    </row>
    <row r="369" spans="1:32" x14ac:dyDescent="0.2">
      <c r="A369" s="1" t="s">
        <v>1148</v>
      </c>
      <c r="B369" s="4" t="s">
        <v>1149</v>
      </c>
      <c r="C369" s="4" t="s">
        <v>1150</v>
      </c>
      <c r="E369" s="4"/>
      <c r="R369" s="4"/>
      <c r="U369" s="4"/>
      <c r="AD369" s="4"/>
      <c r="AE369" s="4"/>
      <c r="AF369" s="21"/>
    </row>
    <row r="370" spans="1:32" x14ac:dyDescent="0.2">
      <c r="A370" s="1" t="s">
        <v>1151</v>
      </c>
      <c r="B370" s="4" t="s">
        <v>1152</v>
      </c>
      <c r="C370" s="4" t="s">
        <v>1153</v>
      </c>
      <c r="E370" s="4"/>
      <c r="R370" s="4"/>
      <c r="U370" s="4"/>
      <c r="AD370" s="4"/>
      <c r="AE370" s="4"/>
      <c r="AF370" s="21"/>
    </row>
    <row r="371" spans="1:32" x14ac:dyDescent="0.2">
      <c r="A371" s="1" t="s">
        <v>1154</v>
      </c>
      <c r="B371" s="4" t="s">
        <v>1155</v>
      </c>
      <c r="C371" s="4" t="s">
        <v>1156</v>
      </c>
      <c r="E371" s="4">
        <v>1</v>
      </c>
      <c r="F371">
        <v>1</v>
      </c>
      <c r="G371">
        <v>1</v>
      </c>
      <c r="I371">
        <v>1</v>
      </c>
      <c r="J371">
        <v>1</v>
      </c>
      <c r="M371">
        <v>1</v>
      </c>
      <c r="N371">
        <v>1</v>
      </c>
      <c r="P371">
        <v>1</v>
      </c>
      <c r="R371" s="4">
        <v>1</v>
      </c>
      <c r="S371">
        <v>1</v>
      </c>
      <c r="U371" s="4">
        <v>1</v>
      </c>
      <c r="V371">
        <v>1</v>
      </c>
      <c r="W371">
        <v>1</v>
      </c>
      <c r="X371">
        <v>1</v>
      </c>
      <c r="Z371">
        <v>1</v>
      </c>
      <c r="AA371">
        <v>1</v>
      </c>
      <c r="AB371">
        <v>1</v>
      </c>
      <c r="AD371" s="4">
        <v>1</v>
      </c>
      <c r="AE371" s="4">
        <v>1</v>
      </c>
      <c r="AF371" s="21">
        <v>1</v>
      </c>
    </row>
    <row r="372" spans="1:32" x14ac:dyDescent="0.2">
      <c r="A372" s="1" t="s">
        <v>1157</v>
      </c>
      <c r="B372" s="4" t="s">
        <v>1158</v>
      </c>
      <c r="C372" s="4" t="s">
        <v>1159</v>
      </c>
      <c r="E372" s="4"/>
      <c r="R372" s="4"/>
      <c r="U372" s="4"/>
      <c r="AD372" s="4"/>
      <c r="AE372" s="4"/>
      <c r="AF372" s="21"/>
    </row>
    <row r="373" spans="1:32" x14ac:dyDescent="0.2">
      <c r="A373" s="1" t="s">
        <v>1160</v>
      </c>
      <c r="B373" s="4" t="s">
        <v>1161</v>
      </c>
      <c r="C373" s="4" t="s">
        <v>1162</v>
      </c>
      <c r="E373" s="4"/>
      <c r="R373" s="4"/>
      <c r="U373" s="4"/>
      <c r="AD373" s="4"/>
      <c r="AE373" s="4"/>
      <c r="AF373" s="21"/>
    </row>
    <row r="374" spans="1:32" x14ac:dyDescent="0.2">
      <c r="A374" s="1" t="s">
        <v>1163</v>
      </c>
      <c r="B374" s="4" t="s">
        <v>1164</v>
      </c>
      <c r="C374" s="4" t="s">
        <v>1165</v>
      </c>
      <c r="E374" s="4"/>
      <c r="R374" s="4"/>
      <c r="U374" s="4"/>
      <c r="X374">
        <v>1</v>
      </c>
      <c r="Y374">
        <v>1</v>
      </c>
      <c r="AA374">
        <v>1</v>
      </c>
      <c r="AD374" s="4">
        <v>2</v>
      </c>
      <c r="AE374" s="4"/>
      <c r="AF374" s="21"/>
    </row>
    <row r="375" spans="1:32" x14ac:dyDescent="0.2">
      <c r="A375" s="1" t="s">
        <v>1166</v>
      </c>
      <c r="B375" s="4" t="s">
        <v>1167</v>
      </c>
      <c r="C375" s="4" t="s">
        <v>1168</v>
      </c>
      <c r="E375" s="4"/>
      <c r="R375" s="4"/>
      <c r="U375" s="4"/>
      <c r="AD375" s="4"/>
      <c r="AE375" s="4"/>
      <c r="AF375" s="21"/>
    </row>
    <row r="376" spans="1:32" x14ac:dyDescent="0.2">
      <c r="A376" s="1" t="s">
        <v>1169</v>
      </c>
      <c r="B376" s="4" t="s">
        <v>1170</v>
      </c>
      <c r="C376" s="4" t="s">
        <v>1171</v>
      </c>
      <c r="E376" s="4"/>
      <c r="R376" s="4"/>
      <c r="U376" s="4"/>
      <c r="AD376" s="4"/>
      <c r="AE376" s="4"/>
      <c r="AF376" s="21"/>
    </row>
    <row r="377" spans="1:32" x14ac:dyDescent="0.2">
      <c r="A377" s="1" t="s">
        <v>1172</v>
      </c>
      <c r="B377" s="4" t="s">
        <v>1173</v>
      </c>
      <c r="C377" s="4" t="s">
        <v>1174</v>
      </c>
      <c r="E377" s="4"/>
      <c r="R377" s="4"/>
      <c r="U377" s="4"/>
      <c r="AD377" s="4"/>
      <c r="AE377" s="4"/>
      <c r="AF377" s="21"/>
    </row>
    <row r="378" spans="1:32" x14ac:dyDescent="0.2">
      <c r="A378" s="1" t="s">
        <v>1175</v>
      </c>
      <c r="B378" s="4" t="s">
        <v>1176</v>
      </c>
      <c r="C378" s="4" t="s">
        <v>1177</v>
      </c>
      <c r="E378" s="4"/>
      <c r="R378" s="4"/>
      <c r="U378" s="4"/>
      <c r="AD378" s="4"/>
      <c r="AE378" s="4"/>
      <c r="AF378" s="21"/>
    </row>
    <row r="379" spans="1:32" x14ac:dyDescent="0.2">
      <c r="A379" s="1" t="s">
        <v>1178</v>
      </c>
      <c r="B379" s="4" t="s">
        <v>1179</v>
      </c>
      <c r="C379" s="4" t="s">
        <v>1180</v>
      </c>
      <c r="E379" s="4"/>
      <c r="R379" s="4"/>
      <c r="U379" s="4"/>
      <c r="AD379" s="4"/>
      <c r="AE379" s="4"/>
      <c r="AF379" s="21"/>
    </row>
    <row r="380" spans="1:32" x14ac:dyDescent="0.2">
      <c r="A380" s="1" t="s">
        <v>1181</v>
      </c>
      <c r="B380" s="4" t="s">
        <v>1182</v>
      </c>
      <c r="C380" s="4" t="s">
        <v>1183</v>
      </c>
      <c r="E380" s="4"/>
      <c r="I380">
        <v>1</v>
      </c>
      <c r="J380">
        <v>1</v>
      </c>
      <c r="R380" s="4"/>
      <c r="U380" s="4"/>
      <c r="W380">
        <v>1</v>
      </c>
      <c r="AD380" s="4"/>
      <c r="AE380" s="4"/>
      <c r="AF380" s="21"/>
    </row>
    <row r="381" spans="1:32" x14ac:dyDescent="0.2">
      <c r="A381" s="1" t="s">
        <v>1184</v>
      </c>
      <c r="B381" s="4" t="s">
        <v>1185</v>
      </c>
      <c r="C381" s="4" t="s">
        <v>1186</v>
      </c>
      <c r="E381" s="4">
        <v>1</v>
      </c>
      <c r="G381">
        <v>2</v>
      </c>
      <c r="J381">
        <v>1</v>
      </c>
      <c r="M381">
        <v>2</v>
      </c>
      <c r="P381">
        <v>2</v>
      </c>
      <c r="Q381">
        <v>2</v>
      </c>
      <c r="R381" s="4">
        <v>2</v>
      </c>
      <c r="S381">
        <v>2</v>
      </c>
      <c r="U381" s="4">
        <v>2</v>
      </c>
      <c r="W381">
        <v>1</v>
      </c>
      <c r="AD381" s="4">
        <v>1</v>
      </c>
      <c r="AE381" s="4">
        <v>1</v>
      </c>
      <c r="AF381" s="21"/>
    </row>
    <row r="382" spans="1:32" x14ac:dyDescent="0.2">
      <c r="A382" s="1" t="s">
        <v>1187</v>
      </c>
      <c r="B382" s="4" t="s">
        <v>1188</v>
      </c>
      <c r="C382" s="4" t="s">
        <v>1189</v>
      </c>
      <c r="E382" s="4"/>
      <c r="R382" s="4"/>
      <c r="U382" s="4"/>
      <c r="AD382" s="4"/>
      <c r="AE382" s="4"/>
      <c r="AF382" s="21"/>
    </row>
    <row r="383" spans="1:32" x14ac:dyDescent="0.2">
      <c r="A383" s="1" t="s">
        <v>1190</v>
      </c>
      <c r="B383" s="4" t="s">
        <v>1191</v>
      </c>
      <c r="C383" s="4" t="s">
        <v>1192</v>
      </c>
      <c r="E383" s="4"/>
      <c r="R383" s="4"/>
      <c r="U383" s="4"/>
      <c r="AD383" s="4"/>
      <c r="AE383" s="4"/>
      <c r="AF383" s="21"/>
    </row>
    <row r="384" spans="1:32" x14ac:dyDescent="0.2">
      <c r="A384" s="1" t="s">
        <v>1193</v>
      </c>
      <c r="B384" s="4" t="s">
        <v>1194</v>
      </c>
      <c r="C384" s="4" t="s">
        <v>1195</v>
      </c>
      <c r="E384" s="4"/>
      <c r="R384" s="4"/>
      <c r="U384" s="4"/>
      <c r="AD384" s="4">
        <v>1</v>
      </c>
      <c r="AE384" s="4">
        <v>1</v>
      </c>
      <c r="AF384" s="21">
        <v>1</v>
      </c>
    </row>
    <row r="385" spans="1:32" x14ac:dyDescent="0.2">
      <c r="A385" s="1" t="s">
        <v>1196</v>
      </c>
      <c r="B385" s="4" t="s">
        <v>1197</v>
      </c>
      <c r="C385" s="4" t="s">
        <v>1198</v>
      </c>
      <c r="E385" s="4"/>
      <c r="R385" s="4"/>
      <c r="U385" s="4"/>
      <c r="AD385" s="4"/>
      <c r="AE385" s="4"/>
      <c r="AF385" s="21"/>
    </row>
    <row r="386" spans="1:32" x14ac:dyDescent="0.2">
      <c r="A386" s="1" t="s">
        <v>1199</v>
      </c>
      <c r="B386" s="4" t="s">
        <v>1200</v>
      </c>
      <c r="C386" s="4" t="s">
        <v>1201</v>
      </c>
      <c r="E386" s="4"/>
      <c r="R386" s="4"/>
      <c r="U386" s="4"/>
      <c r="AD386" s="4"/>
      <c r="AE386" s="4"/>
      <c r="AF386" s="21"/>
    </row>
    <row r="387" spans="1:32" x14ac:dyDescent="0.2">
      <c r="A387" s="1" t="s">
        <v>1202</v>
      </c>
      <c r="B387" s="4" t="s">
        <v>1203</v>
      </c>
      <c r="C387" s="4" t="s">
        <v>1203</v>
      </c>
      <c r="E387" s="4"/>
      <c r="R387" s="4"/>
      <c r="U387" s="4"/>
      <c r="AD387" s="4"/>
      <c r="AE387" s="4"/>
      <c r="AF387" s="21"/>
    </row>
    <row r="388" spans="1:32" x14ac:dyDescent="0.2">
      <c r="A388" s="1" t="s">
        <v>1204</v>
      </c>
      <c r="B388" s="4" t="s">
        <v>1205</v>
      </c>
      <c r="C388" s="4" t="s">
        <v>1206</v>
      </c>
      <c r="E388" s="4"/>
      <c r="R388" s="4"/>
      <c r="U388" s="4"/>
      <c r="AD388" s="4"/>
      <c r="AE388" s="4"/>
      <c r="AF388" s="21"/>
    </row>
    <row r="389" spans="1:32" x14ac:dyDescent="0.2">
      <c r="A389" s="1" t="s">
        <v>1207</v>
      </c>
      <c r="B389" s="4" t="s">
        <v>1208</v>
      </c>
      <c r="C389" s="4" t="s">
        <v>1209</v>
      </c>
      <c r="E389" s="4">
        <v>1</v>
      </c>
      <c r="F389">
        <v>1</v>
      </c>
      <c r="G389">
        <v>2</v>
      </c>
      <c r="J389">
        <v>2</v>
      </c>
      <c r="M389">
        <v>1</v>
      </c>
      <c r="N389">
        <v>1</v>
      </c>
      <c r="R389" s="4">
        <v>1</v>
      </c>
      <c r="U389" s="4">
        <v>1</v>
      </c>
      <c r="V389">
        <v>1</v>
      </c>
      <c r="W389">
        <v>1</v>
      </c>
      <c r="X389">
        <v>2</v>
      </c>
      <c r="Y389">
        <v>1</v>
      </c>
      <c r="Z389">
        <v>2</v>
      </c>
      <c r="AA389">
        <v>1</v>
      </c>
      <c r="AB389">
        <v>2</v>
      </c>
      <c r="AD389" s="4">
        <v>2</v>
      </c>
      <c r="AE389" s="4">
        <v>2</v>
      </c>
      <c r="AF389" s="21">
        <v>2</v>
      </c>
    </row>
    <row r="390" spans="1:32" x14ac:dyDescent="0.2">
      <c r="A390" s="1" t="s">
        <v>1210</v>
      </c>
      <c r="B390" s="4" t="s">
        <v>1211</v>
      </c>
      <c r="C390" s="4" t="s">
        <v>1212</v>
      </c>
      <c r="E390" s="4"/>
      <c r="R390" s="4"/>
      <c r="U390" s="4"/>
      <c r="AD390" s="4"/>
      <c r="AE390" s="4"/>
      <c r="AF390" s="21"/>
    </row>
    <row r="391" spans="1:32" x14ac:dyDescent="0.2">
      <c r="A391" s="1" t="s">
        <v>1213</v>
      </c>
      <c r="B391" s="4" t="s">
        <v>1214</v>
      </c>
      <c r="C391" s="4" t="s">
        <v>1215</v>
      </c>
      <c r="E391" s="4"/>
      <c r="R391" s="4"/>
      <c r="U391" s="4"/>
      <c r="AD391" s="4"/>
      <c r="AE391" s="4"/>
      <c r="AF391" s="21"/>
    </row>
    <row r="392" spans="1:32" x14ac:dyDescent="0.2">
      <c r="A392" s="1" t="s">
        <v>1216</v>
      </c>
      <c r="B392" s="4" t="s">
        <v>1217</v>
      </c>
      <c r="C392" s="4" t="s">
        <v>1218</v>
      </c>
      <c r="E392" s="4"/>
      <c r="R392" s="4"/>
      <c r="U392" s="4"/>
      <c r="AD392" s="4"/>
      <c r="AE392" s="4"/>
      <c r="AF392" s="21"/>
    </row>
    <row r="393" spans="1:32" x14ac:dyDescent="0.2">
      <c r="A393" s="1" t="s">
        <v>1219</v>
      </c>
      <c r="B393" s="4" t="s">
        <v>1220</v>
      </c>
      <c r="C393" s="4" t="s">
        <v>1221</v>
      </c>
      <c r="E393" s="4"/>
      <c r="R393" s="4"/>
      <c r="U393" s="4"/>
      <c r="AD393" s="4"/>
      <c r="AE393" s="4"/>
      <c r="AF393" s="21"/>
    </row>
    <row r="394" spans="1:32" x14ac:dyDescent="0.2">
      <c r="A394" s="1" t="s">
        <v>1222</v>
      </c>
      <c r="B394" s="4" t="s">
        <v>1223</v>
      </c>
      <c r="C394" s="4" t="s">
        <v>1224</v>
      </c>
      <c r="E394" s="4">
        <v>1</v>
      </c>
      <c r="R394" s="4"/>
      <c r="U394" s="4"/>
      <c r="AD394" s="4"/>
      <c r="AE394" s="4"/>
      <c r="AF394" s="21"/>
    </row>
    <row r="395" spans="1:32" x14ac:dyDescent="0.2">
      <c r="A395" s="1" t="s">
        <v>1225</v>
      </c>
      <c r="B395" s="4" t="s">
        <v>1226</v>
      </c>
      <c r="C395" s="4" t="s">
        <v>1227</v>
      </c>
      <c r="E395" s="4"/>
      <c r="R395" s="4"/>
      <c r="U395" s="4"/>
      <c r="AD395" s="4"/>
      <c r="AE395" s="4"/>
      <c r="AF395" s="21"/>
    </row>
    <row r="396" spans="1:32" x14ac:dyDescent="0.2">
      <c r="A396" s="1" t="s">
        <v>1228</v>
      </c>
      <c r="B396" s="4" t="s">
        <v>1229</v>
      </c>
      <c r="C396" s="4" t="s">
        <v>1229</v>
      </c>
      <c r="E396" s="4"/>
      <c r="R396" s="4"/>
      <c r="U396" s="4"/>
      <c r="AD396" s="4"/>
      <c r="AE396" s="4"/>
      <c r="AF396" s="21"/>
    </row>
    <row r="397" spans="1:32" x14ac:dyDescent="0.2">
      <c r="A397" s="1" t="s">
        <v>1230</v>
      </c>
      <c r="B397" s="4" t="s">
        <v>1231</v>
      </c>
      <c r="C397" s="4" t="s">
        <v>1232</v>
      </c>
      <c r="E397" s="4">
        <v>1</v>
      </c>
      <c r="F397">
        <v>1</v>
      </c>
      <c r="G397">
        <v>1</v>
      </c>
      <c r="H397">
        <v>1</v>
      </c>
      <c r="J397">
        <v>1</v>
      </c>
      <c r="M397">
        <v>1</v>
      </c>
      <c r="N397">
        <v>1</v>
      </c>
      <c r="O397">
        <v>1</v>
      </c>
      <c r="P397">
        <v>1</v>
      </c>
      <c r="Q397">
        <v>1</v>
      </c>
      <c r="R397" s="4">
        <v>1</v>
      </c>
      <c r="T397">
        <v>1</v>
      </c>
      <c r="U397" s="4">
        <v>1</v>
      </c>
      <c r="V397">
        <v>1</v>
      </c>
      <c r="W397">
        <v>1</v>
      </c>
      <c r="X397">
        <v>3</v>
      </c>
      <c r="Z397">
        <v>1</v>
      </c>
      <c r="AA397">
        <v>3</v>
      </c>
      <c r="AB397">
        <v>1</v>
      </c>
      <c r="AD397" s="4">
        <v>2</v>
      </c>
      <c r="AE397" s="4">
        <v>2</v>
      </c>
      <c r="AF397" s="21">
        <v>2</v>
      </c>
    </row>
    <row r="398" spans="1:32" x14ac:dyDescent="0.2">
      <c r="A398" s="1" t="s">
        <v>1233</v>
      </c>
      <c r="B398" s="4" t="s">
        <v>1234</v>
      </c>
      <c r="C398" s="4" t="s">
        <v>1235</v>
      </c>
      <c r="E398" s="4"/>
      <c r="R398" s="4"/>
      <c r="U398" s="4"/>
      <c r="AD398" s="4"/>
      <c r="AE398" s="4"/>
      <c r="AF398" s="21"/>
    </row>
    <row r="399" spans="1:32" x14ac:dyDescent="0.2">
      <c r="A399" s="1" t="s">
        <v>1236</v>
      </c>
      <c r="B399" s="4" t="s">
        <v>1237</v>
      </c>
      <c r="C399" s="4" t="s">
        <v>1238</v>
      </c>
      <c r="E399" s="4"/>
      <c r="I399">
        <v>1</v>
      </c>
      <c r="J399">
        <v>1</v>
      </c>
      <c r="R399" s="4"/>
      <c r="U399" s="4"/>
      <c r="W399">
        <v>1</v>
      </c>
      <c r="Z399">
        <v>1</v>
      </c>
      <c r="AA399">
        <v>1</v>
      </c>
      <c r="AD399" s="4"/>
      <c r="AE399" s="4"/>
      <c r="AF399" s="21">
        <v>1</v>
      </c>
    </row>
    <row r="400" spans="1:32" x14ac:dyDescent="0.2">
      <c r="A400" s="1" t="s">
        <v>1239</v>
      </c>
      <c r="B400" s="4" t="s">
        <v>1240</v>
      </c>
      <c r="C400" s="4" t="s">
        <v>1241</v>
      </c>
      <c r="E400" s="4">
        <v>1</v>
      </c>
      <c r="F400">
        <v>1</v>
      </c>
      <c r="G400">
        <v>1</v>
      </c>
      <c r="H400">
        <v>1</v>
      </c>
      <c r="J400">
        <v>1</v>
      </c>
      <c r="M400">
        <v>1</v>
      </c>
      <c r="N400">
        <v>1</v>
      </c>
      <c r="P400">
        <v>1</v>
      </c>
      <c r="Q400">
        <v>1</v>
      </c>
      <c r="R400" s="4">
        <v>1</v>
      </c>
      <c r="U400" s="4">
        <v>1</v>
      </c>
      <c r="W400">
        <v>1</v>
      </c>
      <c r="X400">
        <v>1</v>
      </c>
      <c r="AA400">
        <v>1</v>
      </c>
      <c r="AD400" s="4">
        <v>1</v>
      </c>
      <c r="AE400" s="4">
        <v>1</v>
      </c>
      <c r="AF400" s="21">
        <v>1</v>
      </c>
    </row>
    <row r="401" spans="1:32" x14ac:dyDescent="0.2">
      <c r="A401" s="1" t="s">
        <v>1242</v>
      </c>
      <c r="B401" s="4" t="s">
        <v>1243</v>
      </c>
      <c r="C401" s="4" t="s">
        <v>1244</v>
      </c>
      <c r="E401" s="4">
        <v>1</v>
      </c>
      <c r="F401">
        <v>1</v>
      </c>
      <c r="G401">
        <v>1</v>
      </c>
      <c r="J401">
        <v>1</v>
      </c>
      <c r="M401">
        <v>1</v>
      </c>
      <c r="N401">
        <v>1</v>
      </c>
      <c r="P401">
        <v>1</v>
      </c>
      <c r="R401" s="4">
        <v>1</v>
      </c>
      <c r="U401" s="4">
        <v>1</v>
      </c>
      <c r="W401">
        <v>1</v>
      </c>
      <c r="X401">
        <v>1</v>
      </c>
      <c r="Z401">
        <v>1</v>
      </c>
      <c r="AA401">
        <v>1</v>
      </c>
      <c r="AD401" s="4">
        <v>1</v>
      </c>
      <c r="AE401" s="4">
        <v>1</v>
      </c>
      <c r="AF401" s="21">
        <v>1</v>
      </c>
    </row>
    <row r="402" spans="1:32" x14ac:dyDescent="0.2">
      <c r="A402" s="1" t="s">
        <v>1245</v>
      </c>
      <c r="B402" s="4" t="s">
        <v>1246</v>
      </c>
      <c r="C402" s="4" t="s">
        <v>1247</v>
      </c>
      <c r="E402" s="4"/>
      <c r="R402" s="4"/>
      <c r="U402" s="4"/>
      <c r="AD402" s="4"/>
      <c r="AE402" s="4"/>
      <c r="AF402" s="21"/>
    </row>
    <row r="403" spans="1:32" x14ac:dyDescent="0.2">
      <c r="A403" s="1" t="s">
        <v>1248</v>
      </c>
      <c r="B403" s="4" t="s">
        <v>1249</v>
      </c>
      <c r="C403" s="4" t="s">
        <v>1250</v>
      </c>
      <c r="E403" s="4"/>
      <c r="R403" s="4"/>
      <c r="U403" s="4"/>
      <c r="AD403" s="4"/>
      <c r="AE403" s="4"/>
      <c r="AF403" s="21"/>
    </row>
    <row r="404" spans="1:32" x14ac:dyDescent="0.2">
      <c r="A404" s="1" t="s">
        <v>1251</v>
      </c>
      <c r="B404" s="4" t="s">
        <v>1252</v>
      </c>
      <c r="C404" s="4" t="s">
        <v>1253</v>
      </c>
      <c r="E404" s="4"/>
      <c r="R404" s="4"/>
      <c r="U404" s="4"/>
      <c r="AD404" s="4"/>
      <c r="AE404" s="4"/>
      <c r="AF404" s="21"/>
    </row>
    <row r="405" spans="1:32" x14ac:dyDescent="0.2">
      <c r="A405" s="1" t="s">
        <v>1254</v>
      </c>
      <c r="B405" s="4" t="s">
        <v>1255</v>
      </c>
      <c r="C405" s="4" t="s">
        <v>1256</v>
      </c>
      <c r="E405" s="4">
        <v>2</v>
      </c>
      <c r="F405">
        <v>3</v>
      </c>
      <c r="G405">
        <v>2</v>
      </c>
      <c r="H405">
        <v>1</v>
      </c>
      <c r="J405">
        <v>4</v>
      </c>
      <c r="M405">
        <v>4</v>
      </c>
      <c r="N405">
        <v>3</v>
      </c>
      <c r="O405">
        <v>12</v>
      </c>
      <c r="P405">
        <v>5</v>
      </c>
      <c r="Q405">
        <v>4</v>
      </c>
      <c r="R405" s="4">
        <v>3</v>
      </c>
      <c r="S405">
        <v>3</v>
      </c>
      <c r="T405">
        <v>5</v>
      </c>
      <c r="U405" s="4">
        <v>4</v>
      </c>
      <c r="W405">
        <v>7</v>
      </c>
      <c r="AD405" s="4"/>
      <c r="AE405" s="4">
        <v>7</v>
      </c>
      <c r="AF405" s="21">
        <v>1</v>
      </c>
    </row>
    <row r="406" spans="1:32" x14ac:dyDescent="0.2">
      <c r="A406" s="1" t="s">
        <v>1257</v>
      </c>
      <c r="B406" s="4" t="s">
        <v>1258</v>
      </c>
      <c r="C406" s="4" t="s">
        <v>1259</v>
      </c>
      <c r="E406" s="4">
        <v>1</v>
      </c>
      <c r="F406">
        <v>1</v>
      </c>
      <c r="G406">
        <v>1</v>
      </c>
      <c r="J406">
        <v>1</v>
      </c>
      <c r="N406">
        <v>1</v>
      </c>
      <c r="P406">
        <v>1</v>
      </c>
      <c r="R406" s="4">
        <v>1</v>
      </c>
      <c r="U406" s="4">
        <v>1</v>
      </c>
      <c r="W406">
        <v>1</v>
      </c>
      <c r="X406">
        <v>1</v>
      </c>
      <c r="Z406">
        <v>1</v>
      </c>
      <c r="AA406">
        <v>1</v>
      </c>
      <c r="AD406" s="4">
        <v>1</v>
      </c>
      <c r="AE406" s="4">
        <v>1</v>
      </c>
      <c r="AF406" s="21">
        <v>1</v>
      </c>
    </row>
    <row r="407" spans="1:32" x14ac:dyDescent="0.2">
      <c r="A407" s="1" t="s">
        <v>1260</v>
      </c>
      <c r="B407" s="4" t="s">
        <v>1261</v>
      </c>
      <c r="C407" s="4" t="s">
        <v>1262</v>
      </c>
      <c r="E407" s="4"/>
      <c r="R407" s="4"/>
      <c r="U407" s="4"/>
      <c r="AD407" s="4"/>
      <c r="AE407" s="4"/>
      <c r="AF407" s="21"/>
    </row>
    <row r="408" spans="1:32" x14ac:dyDescent="0.2">
      <c r="A408" s="1" t="s">
        <v>1263</v>
      </c>
      <c r="B408" s="4" t="s">
        <v>1264</v>
      </c>
      <c r="C408" s="4" t="s">
        <v>1265</v>
      </c>
      <c r="E408" s="4"/>
      <c r="R408" s="4"/>
      <c r="U408" s="4"/>
      <c r="AD408" s="4"/>
      <c r="AE408" s="4"/>
      <c r="AF408" s="21"/>
    </row>
    <row r="409" spans="1:32" x14ac:dyDescent="0.2">
      <c r="A409" s="1" t="s">
        <v>1266</v>
      </c>
      <c r="B409" s="4" t="s">
        <v>1267</v>
      </c>
      <c r="C409" s="4" t="s">
        <v>1268</v>
      </c>
      <c r="E409" s="4"/>
      <c r="R409" s="4"/>
      <c r="U409" s="4"/>
      <c r="AD409" s="4"/>
      <c r="AE409" s="4"/>
      <c r="AF409" s="21"/>
    </row>
    <row r="410" spans="1:32" x14ac:dyDescent="0.2">
      <c r="A410" s="1" t="s">
        <v>1269</v>
      </c>
      <c r="B410" s="4" t="s">
        <v>1270</v>
      </c>
      <c r="C410" s="4" t="s">
        <v>1271</v>
      </c>
      <c r="E410" s="4"/>
      <c r="R410" s="4"/>
      <c r="U410" s="4"/>
      <c r="AD410" s="4"/>
      <c r="AE410" s="4"/>
      <c r="AF410" s="21"/>
    </row>
    <row r="411" spans="1:32" x14ac:dyDescent="0.2">
      <c r="A411" s="1" t="s">
        <v>1272</v>
      </c>
      <c r="B411" s="4" t="s">
        <v>1273</v>
      </c>
      <c r="C411" s="4" t="s">
        <v>1274</v>
      </c>
      <c r="E411" s="4"/>
      <c r="R411" s="4"/>
      <c r="U411" s="4"/>
      <c r="AD411" s="4"/>
      <c r="AE411" s="4"/>
      <c r="AF411" s="21"/>
    </row>
    <row r="412" spans="1:32" x14ac:dyDescent="0.2">
      <c r="A412" s="1" t="s">
        <v>1275</v>
      </c>
      <c r="B412" s="4" t="s">
        <v>1276</v>
      </c>
      <c r="C412" s="4" t="s">
        <v>1277</v>
      </c>
      <c r="E412" s="4"/>
      <c r="R412" s="4"/>
      <c r="U412" s="4"/>
      <c r="AD412" s="4"/>
      <c r="AE412" s="4"/>
      <c r="AF412" s="21"/>
    </row>
    <row r="413" spans="1:32" x14ac:dyDescent="0.2">
      <c r="A413" s="1" t="s">
        <v>1278</v>
      </c>
      <c r="B413" s="4" t="s">
        <v>1279</v>
      </c>
      <c r="C413" s="4" t="s">
        <v>1280</v>
      </c>
      <c r="E413" s="4"/>
      <c r="R413" s="4"/>
      <c r="U413" s="4"/>
      <c r="AD413" s="4"/>
      <c r="AE413" s="4"/>
      <c r="AF413" s="21"/>
    </row>
    <row r="414" spans="1:32" x14ac:dyDescent="0.2">
      <c r="A414" s="1" t="s">
        <v>1281</v>
      </c>
      <c r="B414" s="4" t="s">
        <v>1282</v>
      </c>
      <c r="C414" s="4" t="s">
        <v>1283</v>
      </c>
      <c r="E414" s="4"/>
      <c r="R414" s="4"/>
      <c r="U414" s="4"/>
      <c r="AD414" s="4"/>
      <c r="AE414" s="4"/>
      <c r="AF414" s="21"/>
    </row>
    <row r="415" spans="1:32" x14ac:dyDescent="0.2">
      <c r="A415" s="1" t="s">
        <v>1284</v>
      </c>
      <c r="B415" s="4" t="s">
        <v>1285</v>
      </c>
      <c r="C415" s="4" t="s">
        <v>1286</v>
      </c>
      <c r="E415" s="4"/>
      <c r="R415" s="4"/>
      <c r="U415" s="4"/>
      <c r="AD415" s="4"/>
      <c r="AE415" s="4"/>
      <c r="AF415" s="21"/>
    </row>
    <row r="416" spans="1:32" x14ac:dyDescent="0.2">
      <c r="A416" s="1" t="s">
        <v>1287</v>
      </c>
      <c r="B416" s="4" t="s">
        <v>1288</v>
      </c>
      <c r="C416" s="4" t="s">
        <v>1289</v>
      </c>
      <c r="E416" s="4"/>
      <c r="R416" s="4"/>
      <c r="U416" s="4"/>
      <c r="AD416" s="4"/>
      <c r="AE416" s="4"/>
      <c r="AF416" s="21"/>
    </row>
    <row r="417" spans="1:32" x14ac:dyDescent="0.2">
      <c r="A417" s="1" t="s">
        <v>1290</v>
      </c>
      <c r="B417" s="4" t="s">
        <v>1291</v>
      </c>
      <c r="C417" s="4" t="s">
        <v>1292</v>
      </c>
      <c r="E417" s="4"/>
      <c r="R417" s="4"/>
      <c r="U417" s="4"/>
      <c r="AD417" s="4"/>
      <c r="AE417" s="4"/>
      <c r="AF417" s="21"/>
    </row>
    <row r="418" spans="1:32" x14ac:dyDescent="0.2">
      <c r="A418" s="1" t="s">
        <v>1293</v>
      </c>
      <c r="B418" s="4" t="s">
        <v>1294</v>
      </c>
      <c r="C418" s="4" t="s">
        <v>1295</v>
      </c>
      <c r="E418" s="4">
        <v>1</v>
      </c>
      <c r="F418">
        <v>1</v>
      </c>
      <c r="H418">
        <v>1</v>
      </c>
      <c r="J418">
        <v>1</v>
      </c>
      <c r="M418">
        <v>1</v>
      </c>
      <c r="O418">
        <v>1</v>
      </c>
      <c r="P418">
        <v>1</v>
      </c>
      <c r="Q418">
        <v>1</v>
      </c>
      <c r="R418" s="4">
        <v>1</v>
      </c>
      <c r="T418">
        <v>1</v>
      </c>
      <c r="U418" s="4">
        <v>1</v>
      </c>
      <c r="W418">
        <v>1</v>
      </c>
      <c r="X418">
        <v>1</v>
      </c>
      <c r="AD418" s="4">
        <v>1</v>
      </c>
      <c r="AE418" s="4">
        <v>1</v>
      </c>
      <c r="AF418" s="21">
        <v>1</v>
      </c>
    </row>
    <row r="419" spans="1:32" x14ac:dyDescent="0.2">
      <c r="A419" s="1" t="s">
        <v>1296</v>
      </c>
      <c r="B419" s="4" t="s">
        <v>1297</v>
      </c>
      <c r="C419" s="4" t="s">
        <v>1298</v>
      </c>
      <c r="E419" s="4"/>
      <c r="R419" s="4"/>
      <c r="U419" s="4"/>
      <c r="AD419" s="4"/>
      <c r="AE419" s="4"/>
      <c r="AF419" s="21"/>
    </row>
    <row r="420" spans="1:32" x14ac:dyDescent="0.2">
      <c r="A420" s="1" t="s">
        <v>1299</v>
      </c>
      <c r="B420" s="4" t="s">
        <v>1300</v>
      </c>
      <c r="C420" s="4" t="s">
        <v>1301</v>
      </c>
      <c r="E420" s="4"/>
      <c r="R420" s="4"/>
      <c r="U420" s="4"/>
      <c r="AD420" s="4"/>
      <c r="AE420" s="4"/>
      <c r="AF420" s="21"/>
    </row>
    <row r="421" spans="1:32" x14ac:dyDescent="0.2">
      <c r="A421" s="1" t="s">
        <v>1302</v>
      </c>
      <c r="B421" s="4" t="s">
        <v>1303</v>
      </c>
      <c r="C421" s="4" t="s">
        <v>1304</v>
      </c>
      <c r="E421" s="4"/>
      <c r="R421" s="4"/>
      <c r="U421" s="4"/>
      <c r="AD421" s="4"/>
      <c r="AE421" s="4"/>
      <c r="AF421" s="21"/>
    </row>
    <row r="422" spans="1:32" x14ac:dyDescent="0.2">
      <c r="A422" s="1" t="s">
        <v>1305</v>
      </c>
      <c r="B422" s="4" t="s">
        <v>1306</v>
      </c>
      <c r="C422" s="4" t="s">
        <v>1307</v>
      </c>
      <c r="E422" s="4"/>
      <c r="R422" s="4"/>
      <c r="U422" s="4"/>
      <c r="AD422" s="4"/>
      <c r="AE422" s="4"/>
      <c r="AF422" s="21"/>
    </row>
    <row r="423" spans="1:32" x14ac:dyDescent="0.2">
      <c r="A423" s="1" t="s">
        <v>1308</v>
      </c>
      <c r="B423" s="4" t="s">
        <v>1309</v>
      </c>
      <c r="C423" s="4" t="s">
        <v>1310</v>
      </c>
      <c r="E423" s="4"/>
      <c r="R423" s="4"/>
      <c r="U423" s="4"/>
      <c r="AD423" s="4"/>
      <c r="AE423" s="4"/>
      <c r="AF423" s="21"/>
    </row>
    <row r="424" spans="1:32" x14ac:dyDescent="0.2">
      <c r="A424" s="1" t="s">
        <v>1311</v>
      </c>
      <c r="B424" s="4" t="s">
        <v>1312</v>
      </c>
      <c r="C424" s="4" t="s">
        <v>1313</v>
      </c>
      <c r="E424" s="4">
        <v>1</v>
      </c>
      <c r="G424">
        <v>1</v>
      </c>
      <c r="H424">
        <v>1</v>
      </c>
      <c r="I424">
        <v>1</v>
      </c>
      <c r="J424">
        <v>1</v>
      </c>
      <c r="K424">
        <v>1</v>
      </c>
      <c r="L424">
        <v>1</v>
      </c>
      <c r="M424">
        <v>1</v>
      </c>
      <c r="N424">
        <v>1</v>
      </c>
      <c r="O424">
        <v>1</v>
      </c>
      <c r="Q424">
        <v>1</v>
      </c>
      <c r="R424" s="4">
        <v>1</v>
      </c>
      <c r="T424">
        <v>1</v>
      </c>
      <c r="U424" s="4">
        <v>1</v>
      </c>
      <c r="V424">
        <v>1</v>
      </c>
      <c r="X424">
        <v>1</v>
      </c>
      <c r="Z424">
        <v>1</v>
      </c>
      <c r="AB424">
        <v>1</v>
      </c>
      <c r="AD424" s="4">
        <v>1</v>
      </c>
      <c r="AE424" s="4">
        <v>1</v>
      </c>
      <c r="AF424" s="21">
        <v>1</v>
      </c>
    </row>
    <row r="425" spans="1:32" x14ac:dyDescent="0.2">
      <c r="A425" s="1" t="s">
        <v>1314</v>
      </c>
      <c r="B425" s="4" t="s">
        <v>1315</v>
      </c>
      <c r="C425" s="4" t="s">
        <v>1316</v>
      </c>
      <c r="E425" s="4">
        <v>4</v>
      </c>
      <c r="F425">
        <v>2</v>
      </c>
      <c r="G425">
        <v>4</v>
      </c>
      <c r="H425">
        <v>4</v>
      </c>
      <c r="J425">
        <v>4</v>
      </c>
      <c r="M425">
        <v>3</v>
      </c>
      <c r="N425">
        <v>3</v>
      </c>
      <c r="O425">
        <v>3</v>
      </c>
      <c r="P425">
        <v>4</v>
      </c>
      <c r="Q425">
        <v>1</v>
      </c>
      <c r="R425" s="4">
        <v>2</v>
      </c>
      <c r="S425">
        <v>2</v>
      </c>
      <c r="T425">
        <v>4</v>
      </c>
      <c r="U425" s="4">
        <v>4</v>
      </c>
      <c r="V425">
        <v>2</v>
      </c>
      <c r="W425">
        <v>2</v>
      </c>
      <c r="X425">
        <v>4</v>
      </c>
      <c r="Y425">
        <v>1</v>
      </c>
      <c r="Z425">
        <v>3</v>
      </c>
      <c r="AA425">
        <v>2</v>
      </c>
      <c r="AB425">
        <v>2</v>
      </c>
      <c r="AD425" s="4">
        <v>4</v>
      </c>
      <c r="AE425" s="4">
        <v>4</v>
      </c>
      <c r="AF425" s="21">
        <v>4</v>
      </c>
    </row>
    <row r="426" spans="1:32" x14ac:dyDescent="0.2">
      <c r="A426" s="1" t="s">
        <v>1317</v>
      </c>
      <c r="B426" s="4" t="s">
        <v>1318</v>
      </c>
      <c r="C426" s="4" t="s">
        <v>1319</v>
      </c>
      <c r="E426" s="4"/>
      <c r="F426">
        <v>1</v>
      </c>
      <c r="G426">
        <v>1</v>
      </c>
      <c r="H426">
        <v>1</v>
      </c>
      <c r="M426">
        <v>1</v>
      </c>
      <c r="N426">
        <v>1</v>
      </c>
      <c r="O426">
        <v>1</v>
      </c>
      <c r="R426" s="4"/>
      <c r="U426" s="4"/>
      <c r="V426">
        <v>1</v>
      </c>
      <c r="X426">
        <v>1</v>
      </c>
      <c r="AA426">
        <v>1</v>
      </c>
      <c r="AD426" s="4">
        <v>1</v>
      </c>
      <c r="AE426" s="4">
        <v>1</v>
      </c>
      <c r="AF426" s="21">
        <v>1</v>
      </c>
    </row>
    <row r="427" spans="1:32" x14ac:dyDescent="0.2">
      <c r="A427" s="1" t="s">
        <v>1320</v>
      </c>
      <c r="B427" s="4" t="s">
        <v>1321</v>
      </c>
      <c r="C427" s="4" t="s">
        <v>1321</v>
      </c>
      <c r="E427" s="4"/>
      <c r="R427" s="4"/>
      <c r="U427" s="4"/>
      <c r="AD427" s="4"/>
      <c r="AE427" s="4"/>
      <c r="AF427" s="21"/>
    </row>
    <row r="428" spans="1:32" x14ac:dyDescent="0.2">
      <c r="A428" s="1" t="s">
        <v>1322</v>
      </c>
      <c r="B428" s="4" t="s">
        <v>1323</v>
      </c>
      <c r="C428" s="4" t="s">
        <v>1324</v>
      </c>
      <c r="E428" s="4"/>
      <c r="M428">
        <v>1</v>
      </c>
      <c r="R428" s="4"/>
      <c r="U428" s="4"/>
      <c r="AD428" s="4"/>
      <c r="AE428" s="4"/>
      <c r="AF428" s="21">
        <v>2</v>
      </c>
    </row>
    <row r="429" spans="1:32" x14ac:dyDescent="0.2">
      <c r="A429" s="1" t="s">
        <v>1325</v>
      </c>
      <c r="B429" s="4" t="s">
        <v>1326</v>
      </c>
      <c r="C429" s="4" t="s">
        <v>1327</v>
      </c>
      <c r="E429" s="4"/>
      <c r="R429" s="4"/>
      <c r="U429" s="4"/>
      <c r="AD429" s="4"/>
      <c r="AE429" s="4"/>
      <c r="AF429" s="21"/>
    </row>
    <row r="430" spans="1:32" x14ac:dyDescent="0.2">
      <c r="A430" s="1" t="s">
        <v>1328</v>
      </c>
      <c r="B430" s="4" t="s">
        <v>1329</v>
      </c>
      <c r="C430" s="4" t="s">
        <v>1330</v>
      </c>
      <c r="E430" s="4"/>
      <c r="R430" s="4"/>
      <c r="U430" s="4"/>
      <c r="AD430" s="4"/>
      <c r="AE430" s="4"/>
      <c r="AF430" s="21"/>
    </row>
    <row r="431" spans="1:32" x14ac:dyDescent="0.2">
      <c r="A431" s="1" t="s">
        <v>1331</v>
      </c>
      <c r="B431" s="4" t="s">
        <v>1332</v>
      </c>
      <c r="C431" s="4" t="s">
        <v>1333</v>
      </c>
      <c r="E431" s="4"/>
      <c r="N431">
        <v>1</v>
      </c>
      <c r="P431">
        <v>1</v>
      </c>
      <c r="R431" s="4">
        <v>1</v>
      </c>
      <c r="U431" s="4">
        <v>1</v>
      </c>
      <c r="W431">
        <v>1</v>
      </c>
      <c r="X431">
        <v>1</v>
      </c>
      <c r="AA431">
        <v>1</v>
      </c>
      <c r="AD431" s="4"/>
      <c r="AE431" s="4">
        <v>1</v>
      </c>
      <c r="AF431" s="21">
        <v>1</v>
      </c>
    </row>
    <row r="432" spans="1:32" x14ac:dyDescent="0.2">
      <c r="A432" s="1" t="s">
        <v>1334</v>
      </c>
      <c r="B432" s="4" t="s">
        <v>1335</v>
      </c>
      <c r="C432" s="4" t="s">
        <v>1336</v>
      </c>
      <c r="E432" s="4"/>
      <c r="R432" s="4"/>
      <c r="U432" s="4"/>
      <c r="AD432" s="4"/>
      <c r="AE432" s="4"/>
      <c r="AF432" s="21"/>
    </row>
    <row r="433" spans="1:32" x14ac:dyDescent="0.2">
      <c r="A433" s="1" t="s">
        <v>1337</v>
      </c>
      <c r="B433" s="4" t="s">
        <v>1338</v>
      </c>
      <c r="C433" s="4" t="s">
        <v>1339</v>
      </c>
      <c r="E433" s="4"/>
      <c r="R433" s="4"/>
      <c r="U433" s="4"/>
      <c r="AD433" s="4"/>
      <c r="AE433" s="4"/>
      <c r="AF433" s="21"/>
    </row>
    <row r="434" spans="1:32" x14ac:dyDescent="0.2">
      <c r="A434" s="1" t="s">
        <v>1340</v>
      </c>
      <c r="B434" s="4" t="s">
        <v>1341</v>
      </c>
      <c r="C434" s="4" t="s">
        <v>1342</v>
      </c>
      <c r="E434" s="4"/>
      <c r="R434" s="4"/>
      <c r="U434" s="4"/>
      <c r="AD434" s="4"/>
      <c r="AE434" s="4"/>
      <c r="AF434" s="21"/>
    </row>
    <row r="435" spans="1:32" x14ac:dyDescent="0.2">
      <c r="A435" s="1" t="s">
        <v>1343</v>
      </c>
      <c r="B435" s="4" t="s">
        <v>1344</v>
      </c>
      <c r="C435" s="4" t="s">
        <v>1345</v>
      </c>
      <c r="E435" s="4"/>
      <c r="R435" s="4"/>
      <c r="U435" s="4"/>
      <c r="AD435" s="4"/>
      <c r="AE435" s="4"/>
      <c r="AF435" s="21"/>
    </row>
    <row r="436" spans="1:32" x14ac:dyDescent="0.2">
      <c r="A436" s="1" t="s">
        <v>1346</v>
      </c>
      <c r="B436" s="4" t="s">
        <v>1347</v>
      </c>
      <c r="C436" s="4" t="s">
        <v>1348</v>
      </c>
      <c r="E436" s="4"/>
      <c r="R436" s="4"/>
      <c r="U436" s="4"/>
      <c r="AD436" s="4"/>
      <c r="AE436" s="4"/>
      <c r="AF436" s="21"/>
    </row>
    <row r="437" spans="1:32" x14ac:dyDescent="0.2">
      <c r="A437" s="1" t="s">
        <v>1349</v>
      </c>
      <c r="B437" s="4" t="s">
        <v>1350</v>
      </c>
      <c r="C437" s="4" t="s">
        <v>1351</v>
      </c>
      <c r="E437" s="4"/>
      <c r="R437" s="4"/>
      <c r="U437" s="4"/>
      <c r="AD437" s="4"/>
      <c r="AE437" s="4"/>
      <c r="AF437" s="21"/>
    </row>
    <row r="438" spans="1:32" x14ac:dyDescent="0.2">
      <c r="A438" s="1" t="s">
        <v>1352</v>
      </c>
      <c r="B438" s="4" t="s">
        <v>1353</v>
      </c>
      <c r="C438" s="4" t="s">
        <v>1354</v>
      </c>
      <c r="E438" s="4"/>
      <c r="R438" s="4"/>
      <c r="U438" s="4"/>
      <c r="AD438" s="4"/>
      <c r="AE438" s="4"/>
      <c r="AF438" s="21"/>
    </row>
    <row r="439" spans="1:32" x14ac:dyDescent="0.2">
      <c r="A439" s="1" t="s">
        <v>1355</v>
      </c>
      <c r="B439" s="4" t="s">
        <v>1356</v>
      </c>
      <c r="C439" s="4" t="s">
        <v>1357</v>
      </c>
      <c r="E439" s="4"/>
      <c r="R439" s="4"/>
      <c r="U439" s="4"/>
      <c r="AD439" s="4"/>
      <c r="AE439" s="4"/>
      <c r="AF439" s="21"/>
    </row>
    <row r="440" spans="1:32" x14ac:dyDescent="0.2">
      <c r="A440" s="1" t="s">
        <v>1358</v>
      </c>
      <c r="B440" s="4" t="s">
        <v>597</v>
      </c>
      <c r="C440" s="4" t="s">
        <v>1359</v>
      </c>
      <c r="E440" s="4">
        <v>1</v>
      </c>
      <c r="F440">
        <v>1</v>
      </c>
      <c r="G440">
        <v>1</v>
      </c>
      <c r="H440">
        <v>1</v>
      </c>
      <c r="I440">
        <v>1</v>
      </c>
      <c r="J440">
        <v>1</v>
      </c>
      <c r="K440">
        <v>1</v>
      </c>
      <c r="L440">
        <v>1</v>
      </c>
      <c r="N440">
        <v>1</v>
      </c>
      <c r="O440">
        <v>1</v>
      </c>
      <c r="P440">
        <v>1</v>
      </c>
      <c r="Q440">
        <v>1</v>
      </c>
      <c r="R440" s="4">
        <v>1</v>
      </c>
      <c r="U440" s="4">
        <v>1</v>
      </c>
      <c r="V440">
        <v>1</v>
      </c>
      <c r="W440">
        <v>1</v>
      </c>
      <c r="X440">
        <v>1</v>
      </c>
      <c r="Z440">
        <v>1</v>
      </c>
      <c r="AD440" s="4">
        <v>1</v>
      </c>
      <c r="AE440" s="4">
        <v>1</v>
      </c>
      <c r="AF440" s="21">
        <v>1</v>
      </c>
    </row>
    <row r="441" spans="1:32" x14ac:dyDescent="0.2">
      <c r="A441" s="1" t="s">
        <v>1360</v>
      </c>
      <c r="B441" s="4" t="s">
        <v>1361</v>
      </c>
      <c r="C441" s="4" t="s">
        <v>1362</v>
      </c>
      <c r="E441" s="4"/>
      <c r="R441" s="4"/>
      <c r="U441" s="4"/>
      <c r="AD441" s="4"/>
      <c r="AE441" s="4"/>
      <c r="AF441" s="21"/>
    </row>
    <row r="442" spans="1:32" x14ac:dyDescent="0.2">
      <c r="A442" s="1" t="s">
        <v>1363</v>
      </c>
      <c r="B442" s="4" t="s">
        <v>1364</v>
      </c>
      <c r="C442" s="4" t="s">
        <v>1365</v>
      </c>
      <c r="E442" s="4"/>
      <c r="R442" s="4"/>
      <c r="U442" s="4"/>
      <c r="AD442" s="4"/>
      <c r="AE442" s="4"/>
      <c r="AF442" s="21"/>
    </row>
    <row r="443" spans="1:32" x14ac:dyDescent="0.2">
      <c r="A443" s="1" t="s">
        <v>1366</v>
      </c>
      <c r="B443" s="4" t="s">
        <v>1367</v>
      </c>
      <c r="C443" s="4" t="s">
        <v>1368</v>
      </c>
      <c r="E443" s="4">
        <v>1</v>
      </c>
      <c r="G443">
        <v>1</v>
      </c>
      <c r="I443">
        <v>1</v>
      </c>
      <c r="J443">
        <v>2</v>
      </c>
      <c r="K443">
        <v>1</v>
      </c>
      <c r="L443">
        <v>1</v>
      </c>
      <c r="M443">
        <v>1</v>
      </c>
      <c r="N443">
        <v>1</v>
      </c>
      <c r="O443">
        <v>1</v>
      </c>
      <c r="P443">
        <v>1</v>
      </c>
      <c r="R443" s="4">
        <v>1</v>
      </c>
      <c r="T443">
        <v>1</v>
      </c>
      <c r="U443" s="4">
        <v>1</v>
      </c>
      <c r="V443">
        <v>1</v>
      </c>
      <c r="X443">
        <v>1</v>
      </c>
      <c r="AB443">
        <v>2</v>
      </c>
      <c r="AD443" s="4">
        <v>1</v>
      </c>
      <c r="AE443" s="4">
        <v>1</v>
      </c>
      <c r="AF443" s="21">
        <v>1</v>
      </c>
    </row>
    <row r="444" spans="1:32" x14ac:dyDescent="0.2">
      <c r="A444" s="1" t="s">
        <v>1369</v>
      </c>
      <c r="B444" s="4" t="s">
        <v>1370</v>
      </c>
      <c r="C444" s="4" t="s">
        <v>1371</v>
      </c>
      <c r="E444" s="4"/>
      <c r="R444" s="4"/>
      <c r="U444" s="4"/>
      <c r="AD444" s="4"/>
      <c r="AE444" s="4"/>
      <c r="AF444" s="21"/>
    </row>
    <row r="445" spans="1:32" x14ac:dyDescent="0.2">
      <c r="A445" s="1" t="s">
        <v>1372</v>
      </c>
      <c r="B445" s="4" t="s">
        <v>1373</v>
      </c>
      <c r="C445" s="4" t="s">
        <v>1374</v>
      </c>
      <c r="E445" s="4"/>
      <c r="R445" s="4"/>
      <c r="U445" s="4"/>
      <c r="AD445" s="4"/>
      <c r="AE445" s="4"/>
      <c r="AF445" s="21"/>
    </row>
    <row r="446" spans="1:32" x14ac:dyDescent="0.2">
      <c r="A446" s="1" t="s">
        <v>1375</v>
      </c>
      <c r="B446" s="4" t="s">
        <v>1376</v>
      </c>
      <c r="C446" s="4" t="s">
        <v>1377</v>
      </c>
      <c r="E446" s="4"/>
      <c r="R446" s="4"/>
      <c r="U446" s="4"/>
      <c r="Z446">
        <v>1</v>
      </c>
      <c r="AD446" s="4"/>
      <c r="AE446" s="4"/>
      <c r="AF446" s="21">
        <v>1</v>
      </c>
    </row>
    <row r="447" spans="1:32" x14ac:dyDescent="0.2">
      <c r="A447" s="1" t="s">
        <v>1378</v>
      </c>
      <c r="B447" s="4" t="s">
        <v>1379</v>
      </c>
      <c r="C447" s="4" t="s">
        <v>1380</v>
      </c>
      <c r="E447" s="4"/>
      <c r="R447" s="4"/>
      <c r="U447" s="4"/>
      <c r="AD447" s="4"/>
      <c r="AE447" s="4"/>
      <c r="AF447" s="21"/>
    </row>
    <row r="448" spans="1:32" x14ac:dyDescent="0.2">
      <c r="A448" s="1" t="s">
        <v>1381</v>
      </c>
      <c r="B448" s="4" t="s">
        <v>1382</v>
      </c>
      <c r="C448" s="4" t="s">
        <v>1382</v>
      </c>
      <c r="E448" s="4">
        <v>1</v>
      </c>
      <c r="F448">
        <v>1</v>
      </c>
      <c r="G448">
        <v>1</v>
      </c>
      <c r="H448">
        <v>2</v>
      </c>
      <c r="J448">
        <v>2</v>
      </c>
      <c r="M448">
        <v>1</v>
      </c>
      <c r="O448">
        <v>1</v>
      </c>
      <c r="Q448">
        <v>1</v>
      </c>
      <c r="R448" s="4">
        <v>1</v>
      </c>
      <c r="S448">
        <v>1</v>
      </c>
      <c r="T448">
        <v>1</v>
      </c>
      <c r="U448" s="4">
        <v>1</v>
      </c>
      <c r="W448">
        <v>2</v>
      </c>
      <c r="X448">
        <v>2</v>
      </c>
      <c r="Z448">
        <v>1</v>
      </c>
      <c r="AA448">
        <v>1</v>
      </c>
      <c r="AD448" s="4">
        <v>1</v>
      </c>
      <c r="AE448" s="4">
        <v>2</v>
      </c>
      <c r="AF448" s="21">
        <v>1</v>
      </c>
    </row>
    <row r="449" spans="1:32" x14ac:dyDescent="0.2">
      <c r="A449" s="1" t="s">
        <v>1383</v>
      </c>
      <c r="B449" s="4" t="s">
        <v>1384</v>
      </c>
      <c r="C449" s="4" t="s">
        <v>1385</v>
      </c>
      <c r="E449" s="4"/>
      <c r="R449" s="4"/>
      <c r="U449" s="4"/>
      <c r="AD449" s="4"/>
      <c r="AE449" s="4"/>
      <c r="AF449" s="21"/>
    </row>
    <row r="450" spans="1:32" x14ac:dyDescent="0.2">
      <c r="A450" s="1" t="s">
        <v>1386</v>
      </c>
      <c r="B450" s="4" t="s">
        <v>1387</v>
      </c>
      <c r="C450" s="4" t="s">
        <v>1388</v>
      </c>
      <c r="E450" s="4">
        <v>1</v>
      </c>
      <c r="F450">
        <v>1</v>
      </c>
      <c r="G450">
        <v>1</v>
      </c>
      <c r="J450">
        <v>1</v>
      </c>
      <c r="M450">
        <v>1</v>
      </c>
      <c r="O450">
        <v>1</v>
      </c>
      <c r="P450">
        <v>1</v>
      </c>
      <c r="Q450">
        <v>1</v>
      </c>
      <c r="R450" s="4">
        <v>1</v>
      </c>
      <c r="S450">
        <v>1</v>
      </c>
      <c r="T450">
        <v>2</v>
      </c>
      <c r="U450" s="4">
        <v>1</v>
      </c>
      <c r="X450">
        <v>2</v>
      </c>
      <c r="Z450">
        <v>2</v>
      </c>
      <c r="AA450">
        <v>2</v>
      </c>
      <c r="AD450" s="4">
        <v>1</v>
      </c>
      <c r="AE450" s="4">
        <v>1</v>
      </c>
      <c r="AF450" s="21">
        <v>1</v>
      </c>
    </row>
    <row r="451" spans="1:32" x14ac:dyDescent="0.2">
      <c r="A451" s="1" t="s">
        <v>1389</v>
      </c>
      <c r="B451" s="4" t="s">
        <v>1390</v>
      </c>
      <c r="C451" s="4" t="s">
        <v>1391</v>
      </c>
      <c r="E451" s="4"/>
      <c r="R451" s="4"/>
      <c r="U451" s="4"/>
      <c r="AD451" s="4"/>
      <c r="AE451" s="4"/>
      <c r="AF451" s="21"/>
    </row>
    <row r="452" spans="1:32" x14ac:dyDescent="0.2">
      <c r="A452" s="1" t="s">
        <v>1392</v>
      </c>
      <c r="B452" s="4" t="s">
        <v>1393</v>
      </c>
      <c r="C452" s="4" t="s">
        <v>1394</v>
      </c>
      <c r="E452" s="4">
        <v>1</v>
      </c>
      <c r="G452">
        <v>1</v>
      </c>
      <c r="J452">
        <v>1</v>
      </c>
      <c r="K452">
        <v>1</v>
      </c>
      <c r="L452">
        <v>1</v>
      </c>
      <c r="M452">
        <v>1</v>
      </c>
      <c r="N452">
        <v>1</v>
      </c>
      <c r="P452">
        <v>1</v>
      </c>
      <c r="Q452">
        <v>1</v>
      </c>
      <c r="R452" s="4">
        <v>1</v>
      </c>
      <c r="T452">
        <v>1</v>
      </c>
      <c r="U452" s="4">
        <v>1</v>
      </c>
      <c r="V452">
        <v>1</v>
      </c>
      <c r="W452">
        <v>1</v>
      </c>
      <c r="X452">
        <v>2</v>
      </c>
      <c r="Y452">
        <v>1</v>
      </c>
      <c r="Z452">
        <v>1</v>
      </c>
      <c r="AA452">
        <v>1</v>
      </c>
      <c r="AB452">
        <v>1</v>
      </c>
      <c r="AD452" s="4">
        <v>1</v>
      </c>
      <c r="AE452" s="4">
        <v>1</v>
      </c>
      <c r="AF452" s="21">
        <v>1</v>
      </c>
    </row>
    <row r="453" spans="1:32" x14ac:dyDescent="0.2">
      <c r="A453" s="1" t="s">
        <v>1395</v>
      </c>
      <c r="B453" s="4" t="s">
        <v>1396</v>
      </c>
      <c r="C453" s="4" t="s">
        <v>1397</v>
      </c>
      <c r="E453" s="4">
        <v>1</v>
      </c>
      <c r="F453">
        <v>1</v>
      </c>
      <c r="G453">
        <v>1</v>
      </c>
      <c r="J453">
        <v>2</v>
      </c>
      <c r="K453">
        <v>1</v>
      </c>
      <c r="L453">
        <v>1</v>
      </c>
      <c r="M453">
        <v>1</v>
      </c>
      <c r="N453">
        <v>2</v>
      </c>
      <c r="P453">
        <v>2</v>
      </c>
      <c r="Q453">
        <v>2</v>
      </c>
      <c r="R453" s="4">
        <v>2</v>
      </c>
      <c r="U453" s="4">
        <v>2</v>
      </c>
      <c r="V453">
        <v>1</v>
      </c>
      <c r="W453">
        <v>1</v>
      </c>
      <c r="X453">
        <v>2</v>
      </c>
      <c r="AA453">
        <v>1</v>
      </c>
      <c r="AD453" s="4"/>
      <c r="AE453" s="4">
        <v>1</v>
      </c>
      <c r="AF453" s="21">
        <v>2</v>
      </c>
    </row>
    <row r="454" spans="1:32" x14ac:dyDescent="0.2">
      <c r="A454" s="1" t="s">
        <v>1398</v>
      </c>
      <c r="B454" s="4" t="s">
        <v>1399</v>
      </c>
      <c r="C454" s="4" t="s">
        <v>1400</v>
      </c>
      <c r="E454" s="4">
        <v>1</v>
      </c>
      <c r="R454" s="4"/>
      <c r="U454" s="4"/>
      <c r="W454">
        <v>1</v>
      </c>
      <c r="X454">
        <v>1</v>
      </c>
      <c r="Z454">
        <v>1</v>
      </c>
      <c r="AA454">
        <v>1</v>
      </c>
      <c r="AD454" s="4"/>
      <c r="AE454" s="4"/>
      <c r="AF454" s="21">
        <v>1</v>
      </c>
    </row>
    <row r="455" spans="1:32" x14ac:dyDescent="0.2">
      <c r="A455" s="1" t="s">
        <v>1401</v>
      </c>
      <c r="B455" s="4" t="s">
        <v>1402</v>
      </c>
      <c r="C455" s="4" t="s">
        <v>1403</v>
      </c>
      <c r="E455" s="4"/>
      <c r="R455" s="4"/>
      <c r="U455" s="4"/>
      <c r="AD455" s="4"/>
      <c r="AE455" s="4"/>
      <c r="AF455" s="21"/>
    </row>
    <row r="456" spans="1:32" x14ac:dyDescent="0.2">
      <c r="A456" s="1" t="s">
        <v>1404</v>
      </c>
      <c r="B456" s="4" t="s">
        <v>1405</v>
      </c>
      <c r="C456" s="4" t="s">
        <v>1406</v>
      </c>
      <c r="E456" s="4">
        <v>1</v>
      </c>
      <c r="F456">
        <v>1</v>
      </c>
      <c r="G456">
        <v>1</v>
      </c>
      <c r="H456">
        <v>2</v>
      </c>
      <c r="J456">
        <v>1</v>
      </c>
      <c r="K456">
        <v>1</v>
      </c>
      <c r="L456">
        <v>1</v>
      </c>
      <c r="M456">
        <v>1</v>
      </c>
      <c r="N456">
        <v>1</v>
      </c>
      <c r="P456">
        <v>1</v>
      </c>
      <c r="Q456">
        <v>1</v>
      </c>
      <c r="R456" s="4">
        <v>1</v>
      </c>
      <c r="S456">
        <v>1</v>
      </c>
      <c r="T456">
        <v>1</v>
      </c>
      <c r="U456" s="4">
        <v>1</v>
      </c>
      <c r="V456">
        <v>1</v>
      </c>
      <c r="X456">
        <v>1</v>
      </c>
      <c r="Z456">
        <v>1</v>
      </c>
      <c r="AA456">
        <v>1</v>
      </c>
      <c r="AB456">
        <v>1</v>
      </c>
      <c r="AD456" s="4">
        <v>1</v>
      </c>
      <c r="AE456" s="4">
        <v>1</v>
      </c>
      <c r="AF456" s="21">
        <v>1</v>
      </c>
    </row>
    <row r="457" spans="1:32" x14ac:dyDescent="0.2">
      <c r="A457" s="1" t="s">
        <v>1407</v>
      </c>
      <c r="B457" s="4" t="s">
        <v>1408</v>
      </c>
      <c r="C457" s="4" t="s">
        <v>1409</v>
      </c>
      <c r="E457" s="4">
        <v>2</v>
      </c>
      <c r="G457">
        <v>2</v>
      </c>
      <c r="H457">
        <v>2</v>
      </c>
      <c r="J457">
        <v>2</v>
      </c>
      <c r="M457">
        <v>2</v>
      </c>
      <c r="N457">
        <v>1</v>
      </c>
      <c r="O457">
        <v>2</v>
      </c>
      <c r="P457">
        <v>1</v>
      </c>
      <c r="Q457">
        <v>1</v>
      </c>
      <c r="R457" s="4">
        <v>2</v>
      </c>
      <c r="S457">
        <v>1</v>
      </c>
      <c r="T457">
        <v>2</v>
      </c>
      <c r="U457" s="4">
        <v>2</v>
      </c>
      <c r="V457">
        <v>2</v>
      </c>
      <c r="W457">
        <v>2</v>
      </c>
      <c r="X457">
        <v>4</v>
      </c>
      <c r="Y457">
        <v>2</v>
      </c>
      <c r="Z457">
        <v>2</v>
      </c>
      <c r="AA457">
        <v>1</v>
      </c>
      <c r="AD457" s="4">
        <v>2</v>
      </c>
      <c r="AE457" s="4">
        <v>2</v>
      </c>
      <c r="AF457" s="21">
        <v>2</v>
      </c>
    </row>
    <row r="458" spans="1:32" x14ac:dyDescent="0.2">
      <c r="A458" s="1" t="s">
        <v>1410</v>
      </c>
      <c r="B458" s="4" t="s">
        <v>1411</v>
      </c>
      <c r="C458" s="4" t="s">
        <v>1412</v>
      </c>
      <c r="E458" s="4"/>
      <c r="R458" s="4"/>
      <c r="U458" s="4"/>
      <c r="AD458" s="4"/>
      <c r="AE458" s="4"/>
      <c r="AF458" s="21"/>
    </row>
    <row r="459" spans="1:32" x14ac:dyDescent="0.2">
      <c r="A459" s="1" t="s">
        <v>1413</v>
      </c>
      <c r="B459" s="4" t="s">
        <v>1414</v>
      </c>
      <c r="C459" s="4" t="s">
        <v>1415</v>
      </c>
      <c r="E459" s="4"/>
      <c r="R459" s="4"/>
      <c r="U459" s="4"/>
      <c r="AD459" s="4"/>
      <c r="AE459" s="4"/>
      <c r="AF459" s="21"/>
    </row>
    <row r="460" spans="1:32" x14ac:dyDescent="0.2">
      <c r="A460" s="1" t="s">
        <v>1416</v>
      </c>
      <c r="B460" s="4" t="s">
        <v>1417</v>
      </c>
      <c r="C460" s="4" t="s">
        <v>1418</v>
      </c>
      <c r="E460" s="4"/>
      <c r="R460" s="4"/>
      <c r="U460" s="4"/>
      <c r="AD460" s="4"/>
      <c r="AE460" s="4"/>
      <c r="AF460" s="21"/>
    </row>
    <row r="461" spans="1:32" x14ac:dyDescent="0.2">
      <c r="A461" s="1" t="s">
        <v>1419</v>
      </c>
      <c r="B461" s="4" t="s">
        <v>1420</v>
      </c>
      <c r="C461" s="4" t="s">
        <v>1421</v>
      </c>
      <c r="E461" s="4">
        <v>1</v>
      </c>
      <c r="G461">
        <v>1</v>
      </c>
      <c r="H461">
        <v>1</v>
      </c>
      <c r="J461">
        <v>1</v>
      </c>
      <c r="K461">
        <v>1</v>
      </c>
      <c r="L461">
        <v>1</v>
      </c>
      <c r="M461">
        <v>1</v>
      </c>
      <c r="N461">
        <v>1</v>
      </c>
      <c r="O461">
        <v>1</v>
      </c>
      <c r="Q461">
        <v>1</v>
      </c>
      <c r="R461" s="4">
        <v>1</v>
      </c>
      <c r="S461">
        <v>1</v>
      </c>
      <c r="T461">
        <v>1</v>
      </c>
      <c r="U461" s="4">
        <v>1</v>
      </c>
      <c r="V461">
        <v>1</v>
      </c>
      <c r="W461">
        <v>1</v>
      </c>
      <c r="X461">
        <v>2</v>
      </c>
      <c r="Y461">
        <v>1</v>
      </c>
      <c r="Z461">
        <v>1</v>
      </c>
      <c r="AD461" s="4">
        <v>1</v>
      </c>
      <c r="AE461" s="4">
        <v>1</v>
      </c>
      <c r="AF461" s="21">
        <v>2</v>
      </c>
    </row>
    <row r="462" spans="1:32" x14ac:dyDescent="0.2">
      <c r="A462" s="1" t="s">
        <v>1422</v>
      </c>
      <c r="B462" s="4" t="s">
        <v>1423</v>
      </c>
      <c r="C462" s="4" t="s">
        <v>1424</v>
      </c>
      <c r="E462" s="4"/>
      <c r="R462" s="4"/>
      <c r="U462" s="4"/>
      <c r="AD462" s="4"/>
      <c r="AE462" s="4"/>
      <c r="AF462" s="21"/>
    </row>
    <row r="463" spans="1:32" x14ac:dyDescent="0.2">
      <c r="A463" s="1" t="s">
        <v>1425</v>
      </c>
      <c r="B463" s="4" t="s">
        <v>1426</v>
      </c>
      <c r="C463" s="4" t="s">
        <v>1427</v>
      </c>
      <c r="E463" s="4"/>
      <c r="R463" s="4"/>
      <c r="U463" s="4"/>
      <c r="AD463" s="4"/>
      <c r="AE463" s="4"/>
      <c r="AF463" s="21"/>
    </row>
    <row r="464" spans="1:32" x14ac:dyDescent="0.2">
      <c r="A464" s="1" t="s">
        <v>1428</v>
      </c>
      <c r="B464" s="4" t="s">
        <v>1429</v>
      </c>
      <c r="C464" s="4" t="s">
        <v>1430</v>
      </c>
      <c r="E464" s="4"/>
      <c r="R464" s="4"/>
      <c r="U464" s="4"/>
      <c r="AD464" s="4">
        <v>1</v>
      </c>
      <c r="AE464" s="4">
        <v>1</v>
      </c>
      <c r="AF464" s="21">
        <v>1</v>
      </c>
    </row>
    <row r="465" spans="1:32" x14ac:dyDescent="0.2">
      <c r="A465" s="1" t="s">
        <v>1431</v>
      </c>
      <c r="B465" s="4" t="s">
        <v>1432</v>
      </c>
      <c r="C465" s="4" t="s">
        <v>1433</v>
      </c>
      <c r="E465" s="4">
        <v>1</v>
      </c>
      <c r="F465">
        <v>1</v>
      </c>
      <c r="G465">
        <v>1</v>
      </c>
      <c r="I465">
        <v>1</v>
      </c>
      <c r="J465">
        <v>1</v>
      </c>
      <c r="O465">
        <v>1</v>
      </c>
      <c r="Q465">
        <v>1</v>
      </c>
      <c r="R465" s="4">
        <v>1</v>
      </c>
      <c r="T465">
        <v>1</v>
      </c>
      <c r="U465" s="4"/>
      <c r="V465">
        <v>1</v>
      </c>
      <c r="W465">
        <v>1</v>
      </c>
      <c r="X465">
        <v>1</v>
      </c>
      <c r="AB465">
        <v>1</v>
      </c>
      <c r="AD465" s="4">
        <v>1</v>
      </c>
      <c r="AE465" s="4">
        <v>1</v>
      </c>
      <c r="AF465" s="21">
        <v>1</v>
      </c>
    </row>
    <row r="466" spans="1:32" x14ac:dyDescent="0.2">
      <c r="A466" s="1" t="s">
        <v>1434</v>
      </c>
      <c r="B466" s="4" t="s">
        <v>1435</v>
      </c>
      <c r="C466" s="4" t="s">
        <v>1436</v>
      </c>
      <c r="E466" s="4"/>
      <c r="R466" s="4"/>
      <c r="U466" s="4"/>
      <c r="AD466" s="4"/>
      <c r="AE466" s="4"/>
      <c r="AF466" s="21"/>
    </row>
    <row r="467" spans="1:32" x14ac:dyDescent="0.2">
      <c r="A467" s="1" t="s">
        <v>1437</v>
      </c>
      <c r="B467" s="4" t="s">
        <v>1438</v>
      </c>
      <c r="C467" s="4" t="s">
        <v>1439</v>
      </c>
      <c r="E467" s="4">
        <v>2</v>
      </c>
      <c r="F467">
        <v>2</v>
      </c>
      <c r="G467">
        <v>4</v>
      </c>
      <c r="H467">
        <v>4</v>
      </c>
      <c r="J467">
        <v>4</v>
      </c>
      <c r="M467">
        <v>4</v>
      </c>
      <c r="N467">
        <v>2</v>
      </c>
      <c r="O467">
        <v>4</v>
      </c>
      <c r="P467">
        <v>4</v>
      </c>
      <c r="Q467">
        <v>2</v>
      </c>
      <c r="R467" s="4">
        <v>2</v>
      </c>
      <c r="S467">
        <v>2</v>
      </c>
      <c r="T467">
        <v>2</v>
      </c>
      <c r="U467" s="4">
        <v>4</v>
      </c>
      <c r="V467">
        <v>2</v>
      </c>
      <c r="W467">
        <v>4</v>
      </c>
      <c r="X467">
        <v>2</v>
      </c>
      <c r="Y467">
        <v>1</v>
      </c>
      <c r="Z467">
        <v>2</v>
      </c>
      <c r="AA467">
        <v>2</v>
      </c>
      <c r="AB467">
        <v>4</v>
      </c>
      <c r="AD467" s="4">
        <v>2</v>
      </c>
      <c r="AE467" s="4">
        <v>4</v>
      </c>
      <c r="AF467" s="21">
        <v>2</v>
      </c>
    </row>
    <row r="468" spans="1:32" x14ac:dyDescent="0.2">
      <c r="A468" s="1" t="s">
        <v>1440</v>
      </c>
      <c r="B468" s="4" t="s">
        <v>1441</v>
      </c>
      <c r="C468" s="4" t="s">
        <v>1442</v>
      </c>
      <c r="E468" s="4">
        <v>3</v>
      </c>
      <c r="F468">
        <v>2</v>
      </c>
      <c r="G468">
        <v>3</v>
      </c>
      <c r="H468">
        <v>2</v>
      </c>
      <c r="I468">
        <v>3</v>
      </c>
      <c r="J468">
        <v>4</v>
      </c>
      <c r="K468">
        <v>1</v>
      </c>
      <c r="L468">
        <v>1</v>
      </c>
      <c r="M468">
        <v>3</v>
      </c>
      <c r="N468">
        <v>4</v>
      </c>
      <c r="O468">
        <v>4</v>
      </c>
      <c r="P468">
        <v>3</v>
      </c>
      <c r="Q468">
        <v>3</v>
      </c>
      <c r="R468" s="4">
        <v>3</v>
      </c>
      <c r="S468">
        <v>2</v>
      </c>
      <c r="T468">
        <v>2</v>
      </c>
      <c r="U468" s="4">
        <v>3</v>
      </c>
      <c r="V468">
        <v>1</v>
      </c>
      <c r="W468">
        <v>1</v>
      </c>
      <c r="X468">
        <v>3</v>
      </c>
      <c r="Z468">
        <v>1</v>
      </c>
      <c r="AB468">
        <v>1</v>
      </c>
      <c r="AD468" s="4">
        <v>3</v>
      </c>
      <c r="AE468" s="4">
        <v>3</v>
      </c>
      <c r="AF468" s="21">
        <v>3</v>
      </c>
    </row>
    <row r="469" spans="1:32" x14ac:dyDescent="0.2">
      <c r="A469" s="1" t="s">
        <v>1443</v>
      </c>
      <c r="B469" s="4" t="s">
        <v>1444</v>
      </c>
      <c r="C469" s="4" t="s">
        <v>1445</v>
      </c>
      <c r="E469" s="4"/>
      <c r="R469" s="4"/>
      <c r="U469" s="4"/>
      <c r="AD469" s="4"/>
      <c r="AE469" s="4"/>
      <c r="AF469" s="21"/>
    </row>
    <row r="470" spans="1:32" x14ac:dyDescent="0.2">
      <c r="A470" s="1" t="s">
        <v>1446</v>
      </c>
      <c r="B470" s="4" t="s">
        <v>1447</v>
      </c>
      <c r="C470" s="4" t="s">
        <v>1448</v>
      </c>
      <c r="E470" s="4"/>
      <c r="R470" s="4"/>
      <c r="U470" s="4"/>
      <c r="AD470" s="4"/>
      <c r="AE470" s="4"/>
      <c r="AF470" s="21">
        <v>1</v>
      </c>
    </row>
    <row r="471" spans="1:32" x14ac:dyDescent="0.2">
      <c r="A471" s="1" t="s">
        <v>1449</v>
      </c>
      <c r="B471" s="4" t="s">
        <v>1450</v>
      </c>
      <c r="C471" s="4" t="s">
        <v>1451</v>
      </c>
      <c r="E471" s="4">
        <v>2</v>
      </c>
      <c r="F471">
        <v>1</v>
      </c>
      <c r="G471">
        <v>2</v>
      </c>
      <c r="H471">
        <v>2</v>
      </c>
      <c r="I471">
        <v>1</v>
      </c>
      <c r="J471">
        <v>3</v>
      </c>
      <c r="M471">
        <v>2</v>
      </c>
      <c r="N471">
        <v>3</v>
      </c>
      <c r="O471">
        <v>1</v>
      </c>
      <c r="P471">
        <v>1</v>
      </c>
      <c r="Q471">
        <v>1</v>
      </c>
      <c r="R471" s="4">
        <v>1</v>
      </c>
      <c r="S471">
        <v>1</v>
      </c>
      <c r="T471">
        <v>1</v>
      </c>
      <c r="U471" s="4">
        <v>1</v>
      </c>
      <c r="V471">
        <v>1</v>
      </c>
      <c r="W471">
        <v>2</v>
      </c>
      <c r="X471">
        <v>3</v>
      </c>
      <c r="Z471">
        <v>1</v>
      </c>
      <c r="AA471">
        <v>2</v>
      </c>
      <c r="AB471">
        <v>2</v>
      </c>
      <c r="AD471" s="4">
        <v>1</v>
      </c>
      <c r="AE471" s="4">
        <v>2</v>
      </c>
      <c r="AF471" s="21">
        <v>2</v>
      </c>
    </row>
    <row r="472" spans="1:32" x14ac:dyDescent="0.2">
      <c r="A472" s="1" t="s">
        <v>1452</v>
      </c>
      <c r="B472" s="4" t="s">
        <v>1453</v>
      </c>
      <c r="C472" s="4" t="s">
        <v>1454</v>
      </c>
      <c r="E472" s="4"/>
      <c r="R472" s="4"/>
      <c r="U472" s="4"/>
      <c r="AD472" s="4"/>
      <c r="AE472" s="4"/>
      <c r="AF472" s="21"/>
    </row>
    <row r="473" spans="1:32" x14ac:dyDescent="0.2">
      <c r="A473" s="1" t="s">
        <v>1455</v>
      </c>
      <c r="B473" s="4" t="s">
        <v>1456</v>
      </c>
      <c r="C473" s="4" t="s">
        <v>1457</v>
      </c>
      <c r="E473" s="4"/>
      <c r="R473" s="4"/>
      <c r="U473" s="4"/>
      <c r="AD473" s="4"/>
      <c r="AE473" s="4"/>
      <c r="AF473" s="21"/>
    </row>
    <row r="474" spans="1:32" x14ac:dyDescent="0.2">
      <c r="A474" s="1" t="s">
        <v>1458</v>
      </c>
      <c r="B474" s="4" t="s">
        <v>1459</v>
      </c>
      <c r="C474" s="4" t="s">
        <v>1460</v>
      </c>
      <c r="E474" s="4"/>
      <c r="R474" s="4"/>
      <c r="U474" s="4"/>
      <c r="AD474" s="4"/>
      <c r="AE474" s="4"/>
      <c r="AF474" s="21"/>
    </row>
    <row r="475" spans="1:32" x14ac:dyDescent="0.2">
      <c r="A475" s="1" t="s">
        <v>1461</v>
      </c>
      <c r="B475" s="4" t="s">
        <v>1462</v>
      </c>
      <c r="C475" s="4" t="s">
        <v>1463</v>
      </c>
      <c r="E475" s="4"/>
      <c r="R475" s="4"/>
      <c r="U475" s="4"/>
      <c r="AD475" s="4"/>
      <c r="AE475" s="4"/>
      <c r="AF475" s="21"/>
    </row>
    <row r="476" spans="1:32" x14ac:dyDescent="0.2">
      <c r="A476" s="1" t="s">
        <v>1464</v>
      </c>
      <c r="B476" s="4" t="s">
        <v>1465</v>
      </c>
      <c r="C476" s="4" t="s">
        <v>1466</v>
      </c>
      <c r="E476" s="4"/>
      <c r="R476" s="4"/>
      <c r="U476" s="4"/>
      <c r="AD476" s="4"/>
      <c r="AE476" s="4"/>
      <c r="AF476" s="21"/>
    </row>
    <row r="477" spans="1:32" x14ac:dyDescent="0.2">
      <c r="A477" s="1" t="s">
        <v>1467</v>
      </c>
      <c r="B477" s="4" t="s">
        <v>1468</v>
      </c>
      <c r="C477" s="4" t="s">
        <v>1469</v>
      </c>
      <c r="E477" s="4"/>
      <c r="R477" s="4"/>
      <c r="U477" s="4"/>
      <c r="AD477" s="4"/>
      <c r="AE477" s="4"/>
      <c r="AF477" s="21"/>
    </row>
    <row r="478" spans="1:32" x14ac:dyDescent="0.2">
      <c r="A478" s="1" t="s">
        <v>1470</v>
      </c>
      <c r="B478" s="4" t="s">
        <v>1471</v>
      </c>
      <c r="C478" s="4" t="s">
        <v>1472</v>
      </c>
      <c r="E478" s="4"/>
      <c r="R478" s="4"/>
      <c r="U478" s="4"/>
      <c r="AD478" s="4"/>
      <c r="AE478" s="4"/>
      <c r="AF478" s="21">
        <v>1</v>
      </c>
    </row>
    <row r="479" spans="1:32" x14ac:dyDescent="0.2">
      <c r="A479" s="1" t="s">
        <v>1473</v>
      </c>
      <c r="B479" s="4" t="s">
        <v>1474</v>
      </c>
      <c r="C479" s="4" t="s">
        <v>1475</v>
      </c>
      <c r="E479" s="4">
        <v>1</v>
      </c>
      <c r="F479">
        <v>1</v>
      </c>
      <c r="G479">
        <v>1</v>
      </c>
      <c r="I479">
        <v>1</v>
      </c>
      <c r="J479">
        <v>1</v>
      </c>
      <c r="P479">
        <v>1</v>
      </c>
      <c r="Q479">
        <v>1</v>
      </c>
      <c r="R479" s="4">
        <v>1</v>
      </c>
      <c r="S479">
        <v>1</v>
      </c>
      <c r="T479">
        <v>1</v>
      </c>
      <c r="U479" s="4">
        <v>1</v>
      </c>
      <c r="V479">
        <v>1</v>
      </c>
      <c r="W479">
        <v>1</v>
      </c>
      <c r="X479">
        <v>1</v>
      </c>
      <c r="Z479">
        <v>1</v>
      </c>
      <c r="AA479">
        <v>1</v>
      </c>
      <c r="AB479">
        <v>2</v>
      </c>
      <c r="AD479" s="4">
        <v>1</v>
      </c>
      <c r="AE479" s="4">
        <v>1</v>
      </c>
      <c r="AF479" s="21">
        <v>1</v>
      </c>
    </row>
    <row r="480" spans="1:32" x14ac:dyDescent="0.2">
      <c r="A480" s="1" t="s">
        <v>1476</v>
      </c>
      <c r="B480" s="4" t="s">
        <v>1477</v>
      </c>
      <c r="C480" s="4" t="s">
        <v>1478</v>
      </c>
      <c r="E480" s="4">
        <v>1</v>
      </c>
      <c r="F480">
        <v>1</v>
      </c>
      <c r="G480">
        <v>1</v>
      </c>
      <c r="I480">
        <v>2</v>
      </c>
      <c r="J480">
        <v>1</v>
      </c>
      <c r="M480">
        <v>1</v>
      </c>
      <c r="O480">
        <v>1</v>
      </c>
      <c r="P480">
        <v>1</v>
      </c>
      <c r="R480" s="4"/>
      <c r="T480">
        <v>1</v>
      </c>
      <c r="U480" s="4">
        <v>1</v>
      </c>
      <c r="W480">
        <v>1</v>
      </c>
      <c r="Z480">
        <v>1</v>
      </c>
      <c r="AA480">
        <v>1</v>
      </c>
      <c r="AD480" s="4"/>
      <c r="AE480" s="4"/>
      <c r="AF480" s="21"/>
    </row>
    <row r="481" spans="1:32" x14ac:dyDescent="0.2">
      <c r="A481" s="1" t="s">
        <v>1479</v>
      </c>
      <c r="B481" s="4" t="s">
        <v>1480</v>
      </c>
      <c r="C481" s="4" t="s">
        <v>1481</v>
      </c>
      <c r="E481" s="4"/>
      <c r="R481" s="4"/>
      <c r="U481" s="4"/>
      <c r="AD481" s="4">
        <v>1</v>
      </c>
      <c r="AE481" s="4"/>
      <c r="AF481" s="21"/>
    </row>
    <row r="482" spans="1:32" x14ac:dyDescent="0.2">
      <c r="A482" s="1" t="s">
        <v>1482</v>
      </c>
      <c r="B482" s="4" t="s">
        <v>1483</v>
      </c>
      <c r="C482" s="4" t="s">
        <v>1484</v>
      </c>
      <c r="E482" s="4"/>
      <c r="R482" s="4"/>
      <c r="U482" s="4"/>
      <c r="AD482" s="4"/>
      <c r="AE482" s="4"/>
      <c r="AF482" s="21"/>
    </row>
    <row r="483" spans="1:32" x14ac:dyDescent="0.2">
      <c r="A483" s="1" t="s">
        <v>1485</v>
      </c>
      <c r="B483" s="4" t="s">
        <v>1486</v>
      </c>
      <c r="C483" s="4" t="s">
        <v>1487</v>
      </c>
      <c r="E483" s="4"/>
      <c r="R483" s="4"/>
      <c r="U483" s="4"/>
      <c r="AD483" s="4"/>
      <c r="AE483" s="4"/>
      <c r="AF483" s="21"/>
    </row>
    <row r="484" spans="1:32" x14ac:dyDescent="0.2">
      <c r="A484" s="1" t="s">
        <v>1488</v>
      </c>
      <c r="B484" s="4" t="s">
        <v>1489</v>
      </c>
      <c r="C484" s="4" t="s">
        <v>1490</v>
      </c>
      <c r="E484" s="4"/>
      <c r="R484" s="4"/>
      <c r="U484" s="4"/>
      <c r="AD484" s="4"/>
      <c r="AE484" s="4"/>
      <c r="AF484" s="21"/>
    </row>
    <row r="485" spans="1:32" x14ac:dyDescent="0.2">
      <c r="A485" s="1" t="s">
        <v>1491</v>
      </c>
      <c r="B485" s="4" t="s">
        <v>1492</v>
      </c>
      <c r="C485" s="4" t="s">
        <v>1493</v>
      </c>
      <c r="E485" s="4"/>
      <c r="R485" s="4"/>
      <c r="U485" s="4"/>
      <c r="AD485" s="4"/>
      <c r="AE485" s="4"/>
      <c r="AF485" s="21"/>
    </row>
    <row r="486" spans="1:32" x14ac:dyDescent="0.2">
      <c r="A486" s="1" t="s">
        <v>1494</v>
      </c>
      <c r="B486" s="4" t="s">
        <v>1495</v>
      </c>
      <c r="C486" s="4" t="s">
        <v>1496</v>
      </c>
      <c r="E486" s="4"/>
      <c r="R486" s="4"/>
      <c r="U486" s="4"/>
      <c r="AD486" s="4"/>
      <c r="AE486" s="4"/>
      <c r="AF486" s="21"/>
    </row>
    <row r="487" spans="1:32" x14ac:dyDescent="0.2">
      <c r="A487" s="1" t="s">
        <v>1497</v>
      </c>
      <c r="B487" s="4" t="s">
        <v>1498</v>
      </c>
      <c r="C487" s="4" t="s">
        <v>1499</v>
      </c>
      <c r="E487" s="4"/>
      <c r="R487" s="4"/>
      <c r="U487" s="4"/>
      <c r="AD487" s="4"/>
      <c r="AE487" s="4"/>
      <c r="AF487" s="21"/>
    </row>
    <row r="488" spans="1:32" x14ac:dyDescent="0.2">
      <c r="A488" s="1" t="s">
        <v>1500</v>
      </c>
      <c r="B488" s="4" t="s">
        <v>1501</v>
      </c>
      <c r="C488" s="4" t="s">
        <v>1502</v>
      </c>
      <c r="E488" s="4"/>
      <c r="R488" s="4"/>
      <c r="U488" s="4"/>
      <c r="AD488" s="4"/>
      <c r="AE488" s="4"/>
      <c r="AF488" s="21"/>
    </row>
    <row r="489" spans="1:32" x14ac:dyDescent="0.2">
      <c r="A489" s="1" t="s">
        <v>1503</v>
      </c>
      <c r="B489" s="4" t="s">
        <v>1504</v>
      </c>
      <c r="C489" s="4" t="s">
        <v>1505</v>
      </c>
      <c r="E489" s="4"/>
      <c r="R489" s="4"/>
      <c r="U489" s="4"/>
      <c r="AD489" s="4"/>
      <c r="AE489" s="4"/>
      <c r="AF489" s="21"/>
    </row>
    <row r="490" spans="1:32" x14ac:dyDescent="0.2">
      <c r="A490" s="1" t="s">
        <v>1506</v>
      </c>
      <c r="B490" s="4" t="s">
        <v>1507</v>
      </c>
      <c r="C490" s="4" t="s">
        <v>1508</v>
      </c>
      <c r="E490" s="4"/>
      <c r="R490" s="4"/>
      <c r="U490" s="4"/>
      <c r="AD490" s="4"/>
      <c r="AE490" s="4"/>
      <c r="AF490" s="21"/>
    </row>
    <row r="491" spans="1:32" x14ac:dyDescent="0.2">
      <c r="A491" s="1" t="s">
        <v>1509</v>
      </c>
      <c r="B491" s="4" t="s">
        <v>1510</v>
      </c>
      <c r="C491" s="4" t="s">
        <v>1511</v>
      </c>
      <c r="E491" s="4"/>
      <c r="R491" s="4"/>
      <c r="U491" s="4"/>
      <c r="AD491" s="4"/>
      <c r="AE491" s="4"/>
      <c r="AF491" s="21"/>
    </row>
    <row r="492" spans="1:32" x14ac:dyDescent="0.2">
      <c r="A492" s="1" t="s">
        <v>1512</v>
      </c>
      <c r="B492" s="4" t="s">
        <v>1513</v>
      </c>
      <c r="C492" s="4" t="s">
        <v>1514</v>
      </c>
      <c r="E492" s="4"/>
      <c r="R492" s="4"/>
      <c r="U492" s="4"/>
      <c r="AD492" s="4"/>
      <c r="AE492" s="4"/>
      <c r="AF492" s="21"/>
    </row>
    <row r="493" spans="1:32" x14ac:dyDescent="0.2">
      <c r="A493" s="1" t="s">
        <v>1515</v>
      </c>
      <c r="B493" s="4" t="s">
        <v>1516</v>
      </c>
      <c r="C493" s="4" t="s">
        <v>1517</v>
      </c>
      <c r="E493" s="4"/>
      <c r="R493" s="4"/>
      <c r="U493" s="4"/>
      <c r="AD493" s="4"/>
      <c r="AE493" s="4">
        <v>1</v>
      </c>
      <c r="AF493" s="21">
        <v>1</v>
      </c>
    </row>
    <row r="494" spans="1:32" x14ac:dyDescent="0.2">
      <c r="A494" s="1" t="s">
        <v>1518</v>
      </c>
      <c r="B494" s="4" t="s">
        <v>1519</v>
      </c>
      <c r="C494" s="4" t="s">
        <v>1520</v>
      </c>
      <c r="E494" s="4"/>
      <c r="R494" s="4"/>
      <c r="U494" s="4"/>
      <c r="AD494" s="4"/>
      <c r="AE494" s="4"/>
      <c r="AF494" s="21"/>
    </row>
    <row r="495" spans="1:32" x14ac:dyDescent="0.2">
      <c r="A495" s="1" t="s">
        <v>1521</v>
      </c>
      <c r="B495" s="4" t="s">
        <v>1522</v>
      </c>
      <c r="C495" s="4" t="s">
        <v>1523</v>
      </c>
      <c r="E495" s="4">
        <v>6</v>
      </c>
      <c r="F495">
        <v>1</v>
      </c>
      <c r="G495">
        <v>6</v>
      </c>
      <c r="H495">
        <v>6</v>
      </c>
      <c r="I495">
        <v>3</v>
      </c>
      <c r="J495">
        <v>4</v>
      </c>
      <c r="L495">
        <v>1</v>
      </c>
      <c r="M495">
        <v>8</v>
      </c>
      <c r="N495">
        <v>7</v>
      </c>
      <c r="O495">
        <v>5</v>
      </c>
      <c r="P495">
        <v>5</v>
      </c>
      <c r="Q495">
        <v>3</v>
      </c>
      <c r="R495" s="4">
        <v>3</v>
      </c>
      <c r="S495">
        <v>2</v>
      </c>
      <c r="T495">
        <v>4</v>
      </c>
      <c r="U495" s="4">
        <v>4</v>
      </c>
      <c r="V495">
        <v>6</v>
      </c>
      <c r="W495">
        <v>4</v>
      </c>
      <c r="X495">
        <v>3</v>
      </c>
      <c r="Y495">
        <v>2</v>
      </c>
      <c r="Z495">
        <v>1</v>
      </c>
      <c r="AA495">
        <v>2</v>
      </c>
      <c r="AB495">
        <v>3</v>
      </c>
      <c r="AD495" s="4">
        <v>5</v>
      </c>
      <c r="AE495" s="4">
        <v>5</v>
      </c>
      <c r="AF495" s="21">
        <v>8</v>
      </c>
    </row>
    <row r="496" spans="1:32" x14ac:dyDescent="0.2">
      <c r="A496" s="1" t="s">
        <v>1524</v>
      </c>
      <c r="B496" s="4" t="s">
        <v>1525</v>
      </c>
      <c r="C496" s="4" t="s">
        <v>1526</v>
      </c>
      <c r="E496" s="4"/>
      <c r="R496" s="4"/>
      <c r="U496" s="4"/>
      <c r="AD496" s="4"/>
      <c r="AE496" s="4"/>
      <c r="AF496" s="21"/>
    </row>
    <row r="497" spans="1:32" x14ac:dyDescent="0.2">
      <c r="A497" s="1" t="s">
        <v>1527</v>
      </c>
      <c r="B497" s="4" t="s">
        <v>1528</v>
      </c>
      <c r="C497" s="4" t="s">
        <v>1529</v>
      </c>
      <c r="E497" s="4"/>
      <c r="R497" s="4"/>
      <c r="U497" s="4"/>
      <c r="AD497" s="4"/>
      <c r="AE497" s="4"/>
      <c r="AF497" s="21"/>
    </row>
    <row r="498" spans="1:32" x14ac:dyDescent="0.2">
      <c r="A498" s="1" t="s">
        <v>1530</v>
      </c>
      <c r="B498" s="4" t="s">
        <v>1531</v>
      </c>
      <c r="C498" s="4" t="s">
        <v>1532</v>
      </c>
      <c r="E498" s="4"/>
      <c r="J498">
        <v>1</v>
      </c>
      <c r="K498">
        <v>1</v>
      </c>
      <c r="L498">
        <v>1</v>
      </c>
      <c r="M498">
        <v>1</v>
      </c>
      <c r="R498" s="4"/>
      <c r="U498" s="4"/>
      <c r="W498">
        <v>1</v>
      </c>
      <c r="Z498">
        <v>1</v>
      </c>
      <c r="AD498" s="4"/>
      <c r="AE498" s="4"/>
      <c r="AF498" s="21"/>
    </row>
    <row r="499" spans="1:32" x14ac:dyDescent="0.2">
      <c r="A499" s="1" t="s">
        <v>1533</v>
      </c>
      <c r="B499" s="4" t="s">
        <v>1534</v>
      </c>
      <c r="C499" s="4" t="s">
        <v>1535</v>
      </c>
      <c r="E499" s="4"/>
      <c r="R499" s="4"/>
      <c r="U499" s="4"/>
      <c r="AD499" s="4"/>
      <c r="AE499" s="4"/>
      <c r="AF499" s="21"/>
    </row>
    <row r="500" spans="1:32" x14ac:dyDescent="0.2">
      <c r="A500" s="1" t="s">
        <v>1536</v>
      </c>
      <c r="B500" s="4" t="s">
        <v>1537</v>
      </c>
      <c r="C500" s="4" t="s">
        <v>1538</v>
      </c>
      <c r="E500" s="4"/>
      <c r="R500" s="4"/>
      <c r="U500" s="4"/>
      <c r="AD500" s="4"/>
      <c r="AE500" s="4"/>
      <c r="AF500" s="21"/>
    </row>
    <row r="501" spans="1:32" x14ac:dyDescent="0.2">
      <c r="A501" s="1" t="s">
        <v>1539</v>
      </c>
      <c r="B501" s="4" t="s">
        <v>1540</v>
      </c>
      <c r="C501" s="4" t="s">
        <v>1541</v>
      </c>
      <c r="E501" s="4"/>
      <c r="R501" s="4"/>
      <c r="U501" s="4"/>
      <c r="AD501" s="4"/>
      <c r="AE501" s="4"/>
      <c r="AF501" s="21"/>
    </row>
    <row r="502" spans="1:32" x14ac:dyDescent="0.2">
      <c r="A502" s="1" t="s">
        <v>1542</v>
      </c>
      <c r="B502" s="4" t="s">
        <v>1543</v>
      </c>
      <c r="C502" s="4" t="s">
        <v>1544</v>
      </c>
      <c r="E502" s="4"/>
      <c r="R502" s="4"/>
      <c r="U502" s="4"/>
      <c r="AD502" s="4"/>
      <c r="AE502" s="4"/>
      <c r="AF502" s="21"/>
    </row>
    <row r="503" spans="1:32" x14ac:dyDescent="0.2">
      <c r="A503" s="1" t="s">
        <v>1545</v>
      </c>
      <c r="B503" s="4" t="s">
        <v>1546</v>
      </c>
      <c r="C503" s="4" t="s">
        <v>1547</v>
      </c>
      <c r="E503" s="4"/>
      <c r="R503" s="4"/>
      <c r="U503" s="4"/>
      <c r="AD503" s="4">
        <v>1</v>
      </c>
      <c r="AE503" s="4"/>
      <c r="AF503" s="21"/>
    </row>
    <row r="504" spans="1:32" x14ac:dyDescent="0.2">
      <c r="A504" s="1" t="s">
        <v>1548</v>
      </c>
      <c r="B504" s="4" t="s">
        <v>1549</v>
      </c>
      <c r="C504" s="4" t="s">
        <v>1550</v>
      </c>
      <c r="E504" s="4">
        <v>1</v>
      </c>
      <c r="F504">
        <v>1</v>
      </c>
      <c r="G504">
        <v>1</v>
      </c>
      <c r="H504">
        <v>1</v>
      </c>
      <c r="I504">
        <v>1</v>
      </c>
      <c r="J504">
        <v>1</v>
      </c>
      <c r="K504">
        <v>1</v>
      </c>
      <c r="L504">
        <v>1</v>
      </c>
      <c r="M504">
        <v>2</v>
      </c>
      <c r="N504">
        <v>1</v>
      </c>
      <c r="O504">
        <v>1</v>
      </c>
      <c r="P504">
        <v>1</v>
      </c>
      <c r="Q504">
        <v>1</v>
      </c>
      <c r="R504" s="4">
        <v>1</v>
      </c>
      <c r="S504">
        <v>1</v>
      </c>
      <c r="T504">
        <v>1</v>
      </c>
      <c r="U504" s="4">
        <v>1</v>
      </c>
      <c r="V504">
        <v>1</v>
      </c>
      <c r="W504">
        <v>1</v>
      </c>
      <c r="X504">
        <v>2</v>
      </c>
      <c r="Z504">
        <v>1</v>
      </c>
      <c r="AA504">
        <v>1</v>
      </c>
      <c r="AB504">
        <v>1</v>
      </c>
      <c r="AD504" s="4">
        <v>1</v>
      </c>
      <c r="AE504" s="4">
        <v>1</v>
      </c>
      <c r="AF504" s="21">
        <v>1</v>
      </c>
    </row>
    <row r="505" spans="1:32" x14ac:dyDescent="0.2">
      <c r="A505" s="1" t="s">
        <v>1551</v>
      </c>
      <c r="B505" s="4" t="s">
        <v>1552</v>
      </c>
      <c r="C505" s="4" t="s">
        <v>1553</v>
      </c>
      <c r="E505" s="4"/>
      <c r="R505" s="4"/>
      <c r="U505" s="4"/>
      <c r="AD505" s="4"/>
      <c r="AE505" s="4"/>
      <c r="AF505" s="21"/>
    </row>
    <row r="506" spans="1:32" x14ac:dyDescent="0.2">
      <c r="A506" s="1" t="s">
        <v>1554</v>
      </c>
      <c r="B506" s="4" t="s">
        <v>1555</v>
      </c>
      <c r="C506" s="4" t="s">
        <v>1556</v>
      </c>
      <c r="E506" s="4"/>
      <c r="R506" s="4"/>
      <c r="U506" s="4"/>
      <c r="AD506" s="4"/>
      <c r="AE506" s="4"/>
      <c r="AF506" s="21"/>
    </row>
    <row r="507" spans="1:32" x14ac:dyDescent="0.2">
      <c r="A507" s="1" t="s">
        <v>1557</v>
      </c>
      <c r="B507" s="4" t="s">
        <v>1558</v>
      </c>
      <c r="C507" s="4" t="s">
        <v>1559</v>
      </c>
      <c r="E507" s="4"/>
      <c r="R507" s="4"/>
      <c r="U507" s="4"/>
      <c r="AD507" s="4"/>
      <c r="AE507" s="4"/>
      <c r="AF507" s="21"/>
    </row>
    <row r="508" spans="1:32" x14ac:dyDescent="0.2">
      <c r="A508" s="1" t="s">
        <v>1560</v>
      </c>
      <c r="B508" s="4" t="s">
        <v>1561</v>
      </c>
      <c r="C508" s="4" t="s">
        <v>1562</v>
      </c>
      <c r="E508" s="4"/>
      <c r="R508" s="4"/>
      <c r="U508" s="4"/>
      <c r="AD508" s="4"/>
      <c r="AE508" s="4"/>
      <c r="AF508" s="21"/>
    </row>
    <row r="509" spans="1:32" x14ac:dyDescent="0.2">
      <c r="A509" s="1" t="s">
        <v>1563</v>
      </c>
      <c r="B509" s="4" t="s">
        <v>1564</v>
      </c>
      <c r="C509" s="4" t="s">
        <v>1565</v>
      </c>
      <c r="E509" s="4"/>
      <c r="R509" s="4"/>
      <c r="U509" s="4"/>
      <c r="AD509" s="4"/>
      <c r="AE509" s="4"/>
      <c r="AF509" s="21"/>
    </row>
    <row r="510" spans="1:32" x14ac:dyDescent="0.2">
      <c r="A510" s="1" t="s">
        <v>1566</v>
      </c>
      <c r="B510" s="4" t="s">
        <v>1567</v>
      </c>
      <c r="C510" s="4" t="s">
        <v>1568</v>
      </c>
      <c r="E510" s="4"/>
      <c r="R510" s="4"/>
      <c r="U510" s="4"/>
      <c r="AD510" s="4"/>
      <c r="AE510" s="4"/>
      <c r="AF510" s="21"/>
    </row>
    <row r="511" spans="1:32" x14ac:dyDescent="0.2">
      <c r="A511" s="1" t="s">
        <v>1569</v>
      </c>
      <c r="B511" s="4" t="s">
        <v>1570</v>
      </c>
      <c r="C511" s="4" t="s">
        <v>1571</v>
      </c>
      <c r="E511" s="4">
        <v>1</v>
      </c>
      <c r="F511">
        <v>1</v>
      </c>
      <c r="G511">
        <v>1</v>
      </c>
      <c r="I511">
        <v>2</v>
      </c>
      <c r="J511">
        <v>1</v>
      </c>
      <c r="M511">
        <v>1</v>
      </c>
      <c r="O511">
        <v>1</v>
      </c>
      <c r="P511">
        <v>1</v>
      </c>
      <c r="R511" s="4"/>
      <c r="T511">
        <v>1</v>
      </c>
      <c r="U511" s="4">
        <v>1</v>
      </c>
      <c r="W511">
        <v>1</v>
      </c>
      <c r="Z511">
        <v>1</v>
      </c>
      <c r="AA511">
        <v>1</v>
      </c>
      <c r="AD511" s="4"/>
      <c r="AE511" s="4"/>
      <c r="AF511" s="21"/>
    </row>
    <row r="512" spans="1:32" x14ac:dyDescent="0.2">
      <c r="A512" s="1" t="s">
        <v>1572</v>
      </c>
      <c r="B512" s="4" t="s">
        <v>1573</v>
      </c>
      <c r="C512" s="4" t="s">
        <v>1574</v>
      </c>
      <c r="E512" s="4"/>
      <c r="R512" s="4"/>
      <c r="U512" s="4"/>
      <c r="AD512" s="4"/>
      <c r="AE512" s="4"/>
      <c r="AF512" s="21"/>
    </row>
    <row r="513" spans="1:32" x14ac:dyDescent="0.2">
      <c r="A513" s="1" t="s">
        <v>1575</v>
      </c>
      <c r="B513" s="4" t="s">
        <v>1576</v>
      </c>
      <c r="C513" s="4" t="s">
        <v>1577</v>
      </c>
      <c r="E513" s="4"/>
      <c r="R513" s="4"/>
      <c r="U513" s="4"/>
      <c r="AD513" s="4"/>
      <c r="AE513" s="4"/>
      <c r="AF513" s="21"/>
    </row>
    <row r="514" spans="1:32" x14ac:dyDescent="0.2">
      <c r="A514" s="1" t="s">
        <v>1578</v>
      </c>
      <c r="B514" s="4" t="s">
        <v>1579</v>
      </c>
      <c r="C514" s="4" t="s">
        <v>1580</v>
      </c>
      <c r="E514" s="4"/>
      <c r="R514" s="4"/>
      <c r="U514" s="4"/>
      <c r="AD514" s="4"/>
      <c r="AE514" s="4"/>
      <c r="AF514" s="21"/>
    </row>
    <row r="515" spans="1:32" x14ac:dyDescent="0.2">
      <c r="A515" s="1" t="s">
        <v>1581</v>
      </c>
      <c r="B515" s="4" t="s">
        <v>1582</v>
      </c>
      <c r="C515" s="4" t="s">
        <v>1583</v>
      </c>
      <c r="E515" s="4"/>
      <c r="R515" s="4"/>
      <c r="U515" s="4"/>
      <c r="AD515" s="4"/>
      <c r="AE515" s="4"/>
      <c r="AF515" s="21"/>
    </row>
    <row r="516" spans="1:32" x14ac:dyDescent="0.2">
      <c r="A516" s="1" t="s">
        <v>1584</v>
      </c>
      <c r="B516" s="4" t="s">
        <v>1585</v>
      </c>
      <c r="C516" s="4" t="s">
        <v>1586</v>
      </c>
      <c r="E516" s="4">
        <v>1</v>
      </c>
      <c r="G516">
        <v>1</v>
      </c>
      <c r="H516">
        <v>1</v>
      </c>
      <c r="I516">
        <v>1</v>
      </c>
      <c r="J516">
        <v>1</v>
      </c>
      <c r="M516">
        <v>1</v>
      </c>
      <c r="N516">
        <v>1</v>
      </c>
      <c r="P516">
        <v>1</v>
      </c>
      <c r="Q516">
        <v>1</v>
      </c>
      <c r="R516" s="4">
        <v>1</v>
      </c>
      <c r="S516">
        <v>1</v>
      </c>
      <c r="T516">
        <v>1</v>
      </c>
      <c r="U516" s="4">
        <v>1</v>
      </c>
      <c r="V516">
        <v>1</v>
      </c>
      <c r="X516">
        <v>1</v>
      </c>
      <c r="Z516">
        <v>1</v>
      </c>
      <c r="AA516">
        <v>1</v>
      </c>
      <c r="AD516" s="4">
        <v>1</v>
      </c>
      <c r="AE516" s="4">
        <v>1</v>
      </c>
      <c r="AF516" s="21">
        <v>1</v>
      </c>
    </row>
    <row r="517" spans="1:32" x14ac:dyDescent="0.2">
      <c r="A517" s="1" t="s">
        <v>1587</v>
      </c>
      <c r="B517" s="4" t="s">
        <v>1588</v>
      </c>
      <c r="C517" s="4" t="s">
        <v>1589</v>
      </c>
      <c r="E517" s="4">
        <v>6</v>
      </c>
      <c r="F517">
        <v>5</v>
      </c>
      <c r="G517">
        <v>8</v>
      </c>
      <c r="H517">
        <v>4</v>
      </c>
      <c r="I517">
        <v>3</v>
      </c>
      <c r="J517">
        <v>7</v>
      </c>
      <c r="K517">
        <v>3</v>
      </c>
      <c r="L517">
        <v>3</v>
      </c>
      <c r="M517">
        <v>6</v>
      </c>
      <c r="N517">
        <v>12</v>
      </c>
      <c r="O517">
        <v>8</v>
      </c>
      <c r="P517">
        <v>7</v>
      </c>
      <c r="Q517">
        <v>5</v>
      </c>
      <c r="R517" s="4">
        <v>7</v>
      </c>
      <c r="S517">
        <v>3</v>
      </c>
      <c r="T517">
        <v>5</v>
      </c>
      <c r="U517" s="4">
        <v>6</v>
      </c>
      <c r="V517">
        <v>2</v>
      </c>
      <c r="W517">
        <v>7</v>
      </c>
      <c r="X517">
        <v>5</v>
      </c>
      <c r="Y517">
        <v>4</v>
      </c>
      <c r="Z517">
        <v>3</v>
      </c>
      <c r="AA517">
        <v>2</v>
      </c>
      <c r="AB517">
        <v>7</v>
      </c>
      <c r="AD517" s="4">
        <v>5</v>
      </c>
      <c r="AE517" s="4">
        <v>9</v>
      </c>
      <c r="AF517" s="21">
        <v>6</v>
      </c>
    </row>
    <row r="518" spans="1:32" x14ac:dyDescent="0.2">
      <c r="A518" s="1" t="s">
        <v>1590</v>
      </c>
      <c r="B518" s="4" t="s">
        <v>1591</v>
      </c>
      <c r="C518" s="4" t="s">
        <v>1592</v>
      </c>
      <c r="E518" s="4">
        <v>6</v>
      </c>
      <c r="F518">
        <v>4</v>
      </c>
      <c r="G518">
        <v>8</v>
      </c>
      <c r="H518">
        <v>4</v>
      </c>
      <c r="I518">
        <v>4</v>
      </c>
      <c r="J518">
        <v>8</v>
      </c>
      <c r="M518">
        <v>9</v>
      </c>
      <c r="N518">
        <v>10</v>
      </c>
      <c r="O518">
        <v>10</v>
      </c>
      <c r="P518">
        <v>5</v>
      </c>
      <c r="Q518">
        <v>1</v>
      </c>
      <c r="R518" s="4">
        <v>5</v>
      </c>
      <c r="S518">
        <v>1</v>
      </c>
      <c r="T518">
        <v>3</v>
      </c>
      <c r="U518" s="4">
        <v>6</v>
      </c>
      <c r="V518">
        <v>3</v>
      </c>
      <c r="X518">
        <v>3</v>
      </c>
      <c r="Z518">
        <v>1</v>
      </c>
      <c r="AA518">
        <v>2</v>
      </c>
      <c r="AB518">
        <v>7</v>
      </c>
      <c r="AD518" s="4">
        <v>3</v>
      </c>
      <c r="AE518" s="4">
        <v>2</v>
      </c>
      <c r="AF518" s="21">
        <v>7</v>
      </c>
    </row>
    <row r="519" spans="1:32" x14ac:dyDescent="0.2">
      <c r="A519" s="1" t="s">
        <v>1593</v>
      </c>
      <c r="B519" s="4" t="s">
        <v>1594</v>
      </c>
      <c r="C519" s="4" t="s">
        <v>1595</v>
      </c>
      <c r="E519" s="4"/>
      <c r="R519" s="4"/>
      <c r="U519" s="4"/>
      <c r="AD519" s="4"/>
      <c r="AE519" s="4"/>
      <c r="AF519" s="21"/>
    </row>
    <row r="520" spans="1:32" x14ac:dyDescent="0.2">
      <c r="A520" s="1" t="s">
        <v>1596</v>
      </c>
      <c r="B520" s="4" t="s">
        <v>1597</v>
      </c>
      <c r="C520" s="4" t="s">
        <v>1598</v>
      </c>
      <c r="E520" s="4"/>
      <c r="R520" s="4"/>
      <c r="U520" s="4"/>
      <c r="AD520" s="4"/>
      <c r="AE520" s="4"/>
      <c r="AF520" s="21"/>
    </row>
    <row r="521" spans="1:32" x14ac:dyDescent="0.2">
      <c r="A521" s="1" t="s">
        <v>1599</v>
      </c>
      <c r="B521" s="4" t="s">
        <v>1600</v>
      </c>
      <c r="C521" s="4" t="s">
        <v>1601</v>
      </c>
      <c r="E521" s="4"/>
      <c r="R521" s="4"/>
      <c r="U521" s="4"/>
      <c r="AD521" s="4"/>
      <c r="AE521" s="4"/>
      <c r="AF521" s="21"/>
    </row>
    <row r="522" spans="1:32" x14ac:dyDescent="0.2">
      <c r="A522" s="1" t="s">
        <v>1602</v>
      </c>
      <c r="B522" s="4" t="s">
        <v>1603</v>
      </c>
      <c r="C522" s="4" t="s">
        <v>1604</v>
      </c>
      <c r="E522" s="4"/>
      <c r="R522" s="4"/>
      <c r="U522" s="4"/>
      <c r="AD522" s="4"/>
      <c r="AE522" s="4"/>
      <c r="AF522" s="21"/>
    </row>
    <row r="523" spans="1:32" x14ac:dyDescent="0.2">
      <c r="A523" s="1" t="s">
        <v>1605</v>
      </c>
      <c r="B523" s="4" t="s">
        <v>1606</v>
      </c>
      <c r="C523" s="4" t="s">
        <v>1607</v>
      </c>
      <c r="E523" s="4"/>
      <c r="R523" s="4"/>
      <c r="U523" s="4"/>
      <c r="AD523" s="4"/>
      <c r="AE523" s="4"/>
      <c r="AF523" s="21"/>
    </row>
    <row r="524" spans="1:32" x14ac:dyDescent="0.2">
      <c r="A524" s="1" t="s">
        <v>1608</v>
      </c>
      <c r="B524" s="4" t="s">
        <v>1609</v>
      </c>
      <c r="C524" s="4" t="s">
        <v>1610</v>
      </c>
      <c r="E524" s="4"/>
      <c r="R524" s="4"/>
      <c r="U524" s="4"/>
      <c r="AD524" s="4"/>
      <c r="AE524" s="4"/>
      <c r="AF524" s="21"/>
    </row>
    <row r="525" spans="1:32" x14ac:dyDescent="0.2">
      <c r="A525" s="1" t="s">
        <v>1611</v>
      </c>
      <c r="B525" s="4" t="s">
        <v>1612</v>
      </c>
      <c r="C525" s="4" t="s">
        <v>1613</v>
      </c>
      <c r="E525" s="4">
        <v>1</v>
      </c>
      <c r="G525">
        <v>1</v>
      </c>
      <c r="J525">
        <v>1</v>
      </c>
      <c r="K525">
        <v>1</v>
      </c>
      <c r="L525">
        <v>1</v>
      </c>
      <c r="M525">
        <v>1</v>
      </c>
      <c r="N525">
        <v>1</v>
      </c>
      <c r="P525">
        <v>1</v>
      </c>
      <c r="Q525">
        <v>1</v>
      </c>
      <c r="R525" s="4">
        <v>1</v>
      </c>
      <c r="T525">
        <v>1</v>
      </c>
      <c r="U525" s="4">
        <v>1</v>
      </c>
      <c r="V525">
        <v>1</v>
      </c>
      <c r="W525">
        <v>1</v>
      </c>
      <c r="X525">
        <v>1</v>
      </c>
      <c r="Y525">
        <v>1</v>
      </c>
      <c r="Z525">
        <v>1</v>
      </c>
      <c r="AA525">
        <v>1</v>
      </c>
      <c r="AB525">
        <v>1</v>
      </c>
      <c r="AD525" s="4">
        <v>1</v>
      </c>
      <c r="AE525" s="4">
        <v>1</v>
      </c>
      <c r="AF525" s="21">
        <v>1</v>
      </c>
    </row>
    <row r="526" spans="1:32" x14ac:dyDescent="0.2">
      <c r="A526" s="1" t="s">
        <v>1614</v>
      </c>
      <c r="B526" s="4" t="s">
        <v>1615</v>
      </c>
      <c r="C526" s="4" t="s">
        <v>1616</v>
      </c>
      <c r="E526" s="4"/>
      <c r="R526" s="4"/>
      <c r="U526" s="4"/>
      <c r="AD526" s="4"/>
      <c r="AE526" s="4"/>
      <c r="AF526" s="21"/>
    </row>
    <row r="527" spans="1:32" x14ac:dyDescent="0.2">
      <c r="A527" s="1" t="s">
        <v>1617</v>
      </c>
      <c r="B527" s="4" t="s">
        <v>1618</v>
      </c>
      <c r="C527" s="4" t="s">
        <v>1619</v>
      </c>
      <c r="E527" s="4"/>
      <c r="R527" s="4"/>
      <c r="U527" s="4"/>
      <c r="AD527" s="4"/>
      <c r="AE527" s="4"/>
      <c r="AF527" s="21"/>
    </row>
    <row r="528" spans="1:32" x14ac:dyDescent="0.2">
      <c r="A528" s="1" t="s">
        <v>1620</v>
      </c>
      <c r="B528" s="4" t="s">
        <v>1621</v>
      </c>
      <c r="C528" s="4" t="s">
        <v>1622</v>
      </c>
      <c r="E528" s="4"/>
      <c r="R528" s="4"/>
      <c r="U528" s="4"/>
      <c r="AD528" s="4"/>
      <c r="AE528" s="4"/>
      <c r="AF528" s="21"/>
    </row>
    <row r="529" spans="1:32" x14ac:dyDescent="0.2">
      <c r="A529" s="1" t="s">
        <v>1623</v>
      </c>
      <c r="B529" s="4" t="s">
        <v>1624</v>
      </c>
      <c r="C529" s="4" t="s">
        <v>1625</v>
      </c>
      <c r="E529" s="4"/>
      <c r="R529" s="4"/>
      <c r="U529" s="4"/>
      <c r="AD529" s="4"/>
      <c r="AE529" s="4"/>
      <c r="AF529" s="21"/>
    </row>
    <row r="530" spans="1:32" x14ac:dyDescent="0.2">
      <c r="A530" s="1" t="s">
        <v>1626</v>
      </c>
      <c r="B530" s="4" t="s">
        <v>1627</v>
      </c>
      <c r="C530" s="4" t="s">
        <v>1628</v>
      </c>
      <c r="E530" s="4"/>
      <c r="R530" s="4"/>
      <c r="U530" s="4"/>
      <c r="AD530" s="4"/>
      <c r="AE530" s="4"/>
      <c r="AF530" s="21"/>
    </row>
    <row r="531" spans="1:32" x14ac:dyDescent="0.2">
      <c r="A531" s="1" t="s">
        <v>1629</v>
      </c>
      <c r="B531" s="4" t="s">
        <v>1630</v>
      </c>
      <c r="C531" s="4" t="s">
        <v>1631</v>
      </c>
      <c r="E531" s="4"/>
      <c r="G531">
        <v>2</v>
      </c>
      <c r="H531">
        <v>2</v>
      </c>
      <c r="J531">
        <v>2</v>
      </c>
      <c r="M531">
        <v>1</v>
      </c>
      <c r="N531">
        <v>2</v>
      </c>
      <c r="O531">
        <v>1</v>
      </c>
      <c r="R531" s="4"/>
      <c r="U531" s="4"/>
      <c r="AB531">
        <v>2</v>
      </c>
      <c r="AD531" s="4">
        <v>2</v>
      </c>
      <c r="AE531" s="4"/>
      <c r="AF531" s="21"/>
    </row>
    <row r="532" spans="1:32" x14ac:dyDescent="0.2">
      <c r="A532" s="1" t="s">
        <v>1632</v>
      </c>
      <c r="B532" s="4" t="s">
        <v>1633</v>
      </c>
      <c r="C532" s="4" t="s">
        <v>1634</v>
      </c>
      <c r="E532" s="4"/>
      <c r="R532" s="4"/>
      <c r="U532" s="4"/>
      <c r="Y532">
        <v>1</v>
      </c>
      <c r="AD532" s="4"/>
      <c r="AE532" s="4"/>
      <c r="AF532" s="21"/>
    </row>
    <row r="533" spans="1:32" x14ac:dyDescent="0.2">
      <c r="A533" s="1" t="s">
        <v>1635</v>
      </c>
      <c r="B533" s="4" t="s">
        <v>1636</v>
      </c>
      <c r="C533" s="4" t="s">
        <v>1637</v>
      </c>
      <c r="E533" s="4">
        <v>1</v>
      </c>
      <c r="G533">
        <v>1</v>
      </c>
      <c r="I533">
        <v>1</v>
      </c>
      <c r="J533">
        <v>1</v>
      </c>
      <c r="K533">
        <v>1</v>
      </c>
      <c r="L533">
        <v>1</v>
      </c>
      <c r="M533">
        <v>1</v>
      </c>
      <c r="N533">
        <v>1</v>
      </c>
      <c r="O533">
        <v>2</v>
      </c>
      <c r="Q533">
        <v>1</v>
      </c>
      <c r="R533" s="4">
        <v>1</v>
      </c>
      <c r="T533">
        <v>1</v>
      </c>
      <c r="U533" s="4">
        <v>1</v>
      </c>
      <c r="V533">
        <v>1</v>
      </c>
      <c r="W533">
        <v>1</v>
      </c>
      <c r="X533">
        <v>2</v>
      </c>
      <c r="Y533">
        <v>1</v>
      </c>
      <c r="AA533">
        <v>1</v>
      </c>
      <c r="AB533">
        <v>2</v>
      </c>
      <c r="AD533" s="4">
        <v>2</v>
      </c>
      <c r="AE533" s="4">
        <v>1</v>
      </c>
      <c r="AF533" s="21">
        <v>1</v>
      </c>
    </row>
    <row r="534" spans="1:32" x14ac:dyDescent="0.2">
      <c r="A534" s="1" t="s">
        <v>1638</v>
      </c>
      <c r="B534" s="4" t="s">
        <v>1639</v>
      </c>
      <c r="C534" s="4" t="s">
        <v>1640</v>
      </c>
      <c r="E534" s="4"/>
      <c r="R534" s="4"/>
      <c r="U534" s="4"/>
      <c r="AD534" s="4"/>
      <c r="AE534" s="4"/>
      <c r="AF534" s="21"/>
    </row>
    <row r="535" spans="1:32" x14ac:dyDescent="0.2">
      <c r="A535" s="1" t="s">
        <v>1641</v>
      </c>
      <c r="B535" s="4" t="s">
        <v>1642</v>
      </c>
      <c r="C535" s="4" t="s">
        <v>1643</v>
      </c>
      <c r="E535" s="4"/>
      <c r="R535" s="4"/>
      <c r="U535" s="4"/>
      <c r="AD535" s="4"/>
      <c r="AE535" s="4"/>
      <c r="AF535" s="21"/>
    </row>
    <row r="536" spans="1:32" x14ac:dyDescent="0.2">
      <c r="A536" s="1" t="s">
        <v>1644</v>
      </c>
      <c r="B536" s="4" t="s">
        <v>1645</v>
      </c>
      <c r="C536" s="4" t="s">
        <v>1646</v>
      </c>
      <c r="E536" s="4"/>
      <c r="R536" s="4"/>
      <c r="U536" s="4"/>
      <c r="AD536" s="4"/>
      <c r="AE536" s="4"/>
      <c r="AF536" s="21"/>
    </row>
    <row r="537" spans="1:32" x14ac:dyDescent="0.2">
      <c r="A537" s="1" t="s">
        <v>1647</v>
      </c>
      <c r="B537" s="4" t="s">
        <v>1648</v>
      </c>
      <c r="C537" s="4" t="s">
        <v>1649</v>
      </c>
      <c r="E537" s="4"/>
      <c r="R537" s="4"/>
      <c r="U537" s="4"/>
      <c r="AD537" s="4"/>
      <c r="AE537" s="4"/>
      <c r="AF537" s="21"/>
    </row>
    <row r="538" spans="1:32" x14ac:dyDescent="0.2">
      <c r="A538" s="1" t="s">
        <v>1650</v>
      </c>
      <c r="B538" s="4" t="s">
        <v>1651</v>
      </c>
      <c r="C538" s="4" t="s">
        <v>1652</v>
      </c>
      <c r="E538" s="4"/>
      <c r="R538" s="4"/>
      <c r="U538" s="4"/>
      <c r="AD538" s="4"/>
      <c r="AE538" s="4"/>
      <c r="AF538" s="21"/>
    </row>
    <row r="539" spans="1:32" x14ac:dyDescent="0.2">
      <c r="A539" s="1" t="s">
        <v>1653</v>
      </c>
      <c r="B539" s="4" t="s">
        <v>1654</v>
      </c>
      <c r="C539" s="4" t="s">
        <v>1655</v>
      </c>
      <c r="E539" s="4">
        <v>1</v>
      </c>
      <c r="F539">
        <v>2</v>
      </c>
      <c r="G539">
        <v>1</v>
      </c>
      <c r="H539">
        <v>1</v>
      </c>
      <c r="J539">
        <v>1</v>
      </c>
      <c r="K539">
        <v>1</v>
      </c>
      <c r="L539">
        <v>1</v>
      </c>
      <c r="M539">
        <v>1</v>
      </c>
      <c r="N539">
        <v>2</v>
      </c>
      <c r="O539">
        <v>1</v>
      </c>
      <c r="P539">
        <v>1</v>
      </c>
      <c r="Q539">
        <v>2</v>
      </c>
      <c r="R539" s="4">
        <v>1</v>
      </c>
      <c r="T539">
        <v>1</v>
      </c>
      <c r="U539" s="4">
        <v>1</v>
      </c>
      <c r="W539">
        <v>1</v>
      </c>
      <c r="X539">
        <v>1</v>
      </c>
      <c r="Y539">
        <v>1</v>
      </c>
      <c r="AA539">
        <v>1</v>
      </c>
      <c r="AB539">
        <v>1</v>
      </c>
      <c r="AD539" s="4">
        <v>2</v>
      </c>
      <c r="AE539" s="4">
        <v>2</v>
      </c>
      <c r="AF539" s="21">
        <v>2</v>
      </c>
    </row>
    <row r="540" spans="1:32" x14ac:dyDescent="0.2">
      <c r="A540" s="1" t="s">
        <v>1656</v>
      </c>
      <c r="B540" s="4" t="s">
        <v>1657</v>
      </c>
      <c r="C540" s="4" t="s">
        <v>1658</v>
      </c>
      <c r="E540" s="4"/>
      <c r="R540" s="4"/>
      <c r="U540" s="4"/>
      <c r="AD540" s="4"/>
      <c r="AE540" s="4"/>
      <c r="AF540" s="21"/>
    </row>
    <row r="541" spans="1:32" x14ac:dyDescent="0.2">
      <c r="A541" s="1" t="s">
        <v>1659</v>
      </c>
      <c r="B541" s="4" t="s">
        <v>1660</v>
      </c>
      <c r="C541" s="4" t="s">
        <v>1661</v>
      </c>
      <c r="E541" s="4"/>
      <c r="R541" s="4"/>
      <c r="U541" s="4"/>
      <c r="AD541" s="4"/>
      <c r="AE541" s="4"/>
      <c r="AF541" s="21"/>
    </row>
    <row r="542" spans="1:32" x14ac:dyDescent="0.2">
      <c r="A542" s="1" t="s">
        <v>1662</v>
      </c>
      <c r="B542" s="4" t="s">
        <v>1663</v>
      </c>
      <c r="C542" s="4" t="s">
        <v>1664</v>
      </c>
      <c r="E542" s="4"/>
      <c r="R542" s="4"/>
      <c r="U542" s="4"/>
      <c r="AD542" s="4"/>
      <c r="AE542" s="4"/>
      <c r="AF542" s="21"/>
    </row>
    <row r="543" spans="1:32" x14ac:dyDescent="0.2">
      <c r="A543" s="1" t="s">
        <v>1665</v>
      </c>
      <c r="B543" s="4" t="s">
        <v>1666</v>
      </c>
      <c r="C543" s="4" t="s">
        <v>1667</v>
      </c>
      <c r="E543" s="4"/>
      <c r="M543">
        <v>2</v>
      </c>
      <c r="N543">
        <v>1</v>
      </c>
      <c r="R543" s="4"/>
      <c r="U543" s="4"/>
      <c r="X543">
        <v>1</v>
      </c>
      <c r="Z543">
        <v>1</v>
      </c>
      <c r="AA543">
        <v>1</v>
      </c>
      <c r="AD543" s="4"/>
      <c r="AE543" s="4">
        <v>1</v>
      </c>
      <c r="AF543" s="21">
        <v>1</v>
      </c>
    </row>
    <row r="544" spans="1:32" x14ac:dyDescent="0.2">
      <c r="A544" s="1" t="s">
        <v>1668</v>
      </c>
      <c r="B544" s="4" t="s">
        <v>1669</v>
      </c>
      <c r="C544" s="4" t="s">
        <v>1670</v>
      </c>
      <c r="E544" s="4">
        <v>1</v>
      </c>
      <c r="G544">
        <v>1</v>
      </c>
      <c r="I544">
        <v>1</v>
      </c>
      <c r="J544">
        <v>1</v>
      </c>
      <c r="N544">
        <v>1</v>
      </c>
      <c r="Q544">
        <v>1</v>
      </c>
      <c r="R544" s="4">
        <v>1</v>
      </c>
      <c r="S544">
        <v>1</v>
      </c>
      <c r="T544">
        <v>1</v>
      </c>
      <c r="U544" s="4">
        <v>1</v>
      </c>
      <c r="W544">
        <v>1</v>
      </c>
      <c r="X544">
        <v>1</v>
      </c>
      <c r="Z544">
        <v>1</v>
      </c>
      <c r="AA544">
        <v>1</v>
      </c>
      <c r="AD544" s="4">
        <v>1</v>
      </c>
      <c r="AE544" s="4">
        <v>1</v>
      </c>
      <c r="AF544" s="21">
        <v>1</v>
      </c>
    </row>
    <row r="545" spans="1:32" x14ac:dyDescent="0.2">
      <c r="A545" s="1" t="s">
        <v>1671</v>
      </c>
      <c r="B545" s="4" t="s">
        <v>1672</v>
      </c>
      <c r="C545" s="4" t="s">
        <v>1673</v>
      </c>
      <c r="E545" s="4"/>
      <c r="R545" s="4"/>
      <c r="U545" s="4"/>
      <c r="AD545" s="4"/>
      <c r="AE545" s="4"/>
      <c r="AF545" s="21"/>
    </row>
    <row r="546" spans="1:32" x14ac:dyDescent="0.2">
      <c r="A546" s="1" t="s">
        <v>1674</v>
      </c>
      <c r="B546" s="4" t="s">
        <v>1675</v>
      </c>
      <c r="C546" s="4" t="s">
        <v>1676</v>
      </c>
      <c r="E546" s="4"/>
      <c r="R546" s="4"/>
      <c r="U546" s="4"/>
      <c r="AD546" s="4"/>
      <c r="AE546" s="4"/>
      <c r="AF546" s="21"/>
    </row>
    <row r="547" spans="1:32" x14ac:dyDescent="0.2">
      <c r="A547" s="1" t="s">
        <v>1677</v>
      </c>
      <c r="B547" s="4" t="s">
        <v>1678</v>
      </c>
      <c r="C547" s="4" t="s">
        <v>1679</v>
      </c>
      <c r="E547" s="4"/>
      <c r="R547" s="4"/>
      <c r="U547" s="4"/>
      <c r="W547">
        <v>1</v>
      </c>
      <c r="AD547" s="4"/>
      <c r="AE547" s="4"/>
      <c r="AF547" s="21"/>
    </row>
    <row r="548" spans="1:32" x14ac:dyDescent="0.2">
      <c r="A548" s="1" t="s">
        <v>1680</v>
      </c>
      <c r="B548" s="4" t="s">
        <v>1681</v>
      </c>
      <c r="C548" s="4" t="s">
        <v>1682</v>
      </c>
      <c r="E548" s="4"/>
      <c r="R548" s="4"/>
      <c r="U548" s="4"/>
      <c r="AD548" s="4"/>
      <c r="AE548" s="4"/>
      <c r="AF548" s="21"/>
    </row>
    <row r="549" spans="1:32" x14ac:dyDescent="0.2">
      <c r="A549" s="1" t="s">
        <v>1683</v>
      </c>
      <c r="B549" s="4" t="s">
        <v>1684</v>
      </c>
      <c r="C549" s="4" t="s">
        <v>1685</v>
      </c>
      <c r="E549" s="4"/>
      <c r="R549" s="4"/>
      <c r="U549" s="4"/>
      <c r="AD549" s="4"/>
      <c r="AE549" s="4"/>
      <c r="AF549" s="21"/>
    </row>
    <row r="550" spans="1:32" x14ac:dyDescent="0.2">
      <c r="A550" s="1" t="s">
        <v>1686</v>
      </c>
      <c r="B550" s="4" t="s">
        <v>1687</v>
      </c>
      <c r="C550" s="4" t="s">
        <v>1688</v>
      </c>
      <c r="E550" s="4"/>
      <c r="R550" s="4"/>
      <c r="U550" s="4"/>
      <c r="AD550" s="4"/>
      <c r="AE550" s="4"/>
      <c r="AF550" s="21"/>
    </row>
    <row r="551" spans="1:32" x14ac:dyDescent="0.2">
      <c r="A551" s="1" t="s">
        <v>1689</v>
      </c>
      <c r="B551" s="4" t="s">
        <v>1690</v>
      </c>
      <c r="C551" s="4" t="s">
        <v>1691</v>
      </c>
      <c r="E551" s="4"/>
      <c r="R551" s="4"/>
      <c r="U551" s="4"/>
      <c r="AD551" s="4"/>
      <c r="AE551" s="4"/>
      <c r="AF551" s="21"/>
    </row>
    <row r="552" spans="1:32" x14ac:dyDescent="0.2">
      <c r="A552" s="1" t="s">
        <v>1692</v>
      </c>
      <c r="B552" s="4" t="s">
        <v>1693</v>
      </c>
      <c r="C552" s="4" t="s">
        <v>1694</v>
      </c>
      <c r="E552" s="4"/>
      <c r="R552" s="4"/>
      <c r="U552" s="4"/>
      <c r="AD552" s="4"/>
      <c r="AE552" s="4"/>
      <c r="AF552" s="21"/>
    </row>
    <row r="553" spans="1:32" x14ac:dyDescent="0.2">
      <c r="A553" s="1" t="s">
        <v>1695</v>
      </c>
      <c r="B553" s="4" t="s">
        <v>1696</v>
      </c>
      <c r="C553" s="4" t="s">
        <v>1697</v>
      </c>
      <c r="E553" s="4">
        <v>2</v>
      </c>
      <c r="G553">
        <v>1</v>
      </c>
      <c r="H553">
        <v>1</v>
      </c>
      <c r="I553">
        <v>1</v>
      </c>
      <c r="J553">
        <v>1</v>
      </c>
      <c r="M553">
        <v>3</v>
      </c>
      <c r="N553">
        <v>3</v>
      </c>
      <c r="O553">
        <v>3</v>
      </c>
      <c r="P553">
        <v>2</v>
      </c>
      <c r="Q553">
        <v>2</v>
      </c>
      <c r="R553" s="4">
        <v>2</v>
      </c>
      <c r="S553">
        <v>1</v>
      </c>
      <c r="T553">
        <v>2</v>
      </c>
      <c r="U553" s="4">
        <v>2</v>
      </c>
      <c r="V553">
        <v>2</v>
      </c>
      <c r="W553">
        <v>1</v>
      </c>
      <c r="X553">
        <v>3</v>
      </c>
      <c r="Y553">
        <v>1</v>
      </c>
      <c r="Z553">
        <v>1</v>
      </c>
      <c r="AA553">
        <v>1</v>
      </c>
      <c r="AD553" s="4">
        <v>2</v>
      </c>
      <c r="AE553" s="4">
        <v>1</v>
      </c>
      <c r="AF553" s="21">
        <v>1</v>
      </c>
    </row>
    <row r="554" spans="1:32" x14ac:dyDescent="0.2">
      <c r="A554" s="1" t="s">
        <v>1698</v>
      </c>
      <c r="B554" s="4" t="s">
        <v>1699</v>
      </c>
      <c r="C554" s="4" t="s">
        <v>1700</v>
      </c>
      <c r="E554" s="4">
        <v>1</v>
      </c>
      <c r="F554">
        <v>1</v>
      </c>
      <c r="G554">
        <v>1</v>
      </c>
      <c r="I554">
        <v>1</v>
      </c>
      <c r="J554">
        <v>1</v>
      </c>
      <c r="M554">
        <v>1</v>
      </c>
      <c r="N554">
        <v>1</v>
      </c>
      <c r="P554">
        <v>1</v>
      </c>
      <c r="R554" s="4">
        <v>1</v>
      </c>
      <c r="S554">
        <v>1</v>
      </c>
      <c r="U554" s="4">
        <v>1</v>
      </c>
      <c r="V554">
        <v>1</v>
      </c>
      <c r="W554">
        <v>1</v>
      </c>
      <c r="X554">
        <v>1</v>
      </c>
      <c r="Z554">
        <v>1</v>
      </c>
      <c r="AA554">
        <v>1</v>
      </c>
      <c r="AB554">
        <v>1</v>
      </c>
      <c r="AD554" s="4">
        <v>1</v>
      </c>
      <c r="AE554" s="4">
        <v>1</v>
      </c>
      <c r="AF554" s="21">
        <v>1</v>
      </c>
    </row>
    <row r="555" spans="1:32" x14ac:dyDescent="0.2">
      <c r="A555" s="1" t="s">
        <v>1701</v>
      </c>
      <c r="B555" s="4" t="s">
        <v>1702</v>
      </c>
      <c r="C555" s="4" t="s">
        <v>1703</v>
      </c>
      <c r="E555" s="4">
        <v>1</v>
      </c>
      <c r="F555">
        <v>1</v>
      </c>
      <c r="G555">
        <v>1</v>
      </c>
      <c r="J555">
        <v>1</v>
      </c>
      <c r="N555">
        <v>1</v>
      </c>
      <c r="P555">
        <v>1</v>
      </c>
      <c r="Q555">
        <v>1</v>
      </c>
      <c r="R555" s="4">
        <v>1</v>
      </c>
      <c r="U555" s="4">
        <v>1</v>
      </c>
      <c r="X555">
        <v>1</v>
      </c>
      <c r="AA555">
        <v>1</v>
      </c>
      <c r="AD555" s="4">
        <v>1</v>
      </c>
      <c r="AE555" s="4">
        <v>1</v>
      </c>
      <c r="AF555" s="21">
        <v>1</v>
      </c>
    </row>
    <row r="556" spans="1:32" x14ac:dyDescent="0.2">
      <c r="A556" s="1" t="s">
        <v>1704</v>
      </c>
      <c r="B556" s="4" t="s">
        <v>1705</v>
      </c>
      <c r="C556" s="4" t="s">
        <v>1706</v>
      </c>
      <c r="E556" s="4">
        <v>1</v>
      </c>
      <c r="F556">
        <v>1</v>
      </c>
      <c r="G556">
        <v>1</v>
      </c>
      <c r="J556">
        <v>1</v>
      </c>
      <c r="M556">
        <v>1</v>
      </c>
      <c r="N556">
        <v>1</v>
      </c>
      <c r="O556">
        <v>1</v>
      </c>
      <c r="P556">
        <v>1</v>
      </c>
      <c r="Q556">
        <v>1</v>
      </c>
      <c r="R556" s="4">
        <v>1</v>
      </c>
      <c r="T556">
        <v>1</v>
      </c>
      <c r="U556" s="4">
        <v>1</v>
      </c>
      <c r="W556">
        <v>1</v>
      </c>
      <c r="X556">
        <v>2</v>
      </c>
      <c r="AA556">
        <v>1</v>
      </c>
      <c r="AB556">
        <v>1</v>
      </c>
      <c r="AD556" s="4">
        <v>1</v>
      </c>
      <c r="AE556" s="4">
        <v>1</v>
      </c>
      <c r="AF556" s="21">
        <v>1</v>
      </c>
    </row>
    <row r="557" spans="1:32" x14ac:dyDescent="0.2">
      <c r="A557" s="1" t="s">
        <v>1707</v>
      </c>
      <c r="B557" s="4" t="s">
        <v>1708</v>
      </c>
      <c r="C557" s="4" t="s">
        <v>1709</v>
      </c>
      <c r="E557" s="4">
        <v>3</v>
      </c>
      <c r="F557">
        <v>5</v>
      </c>
      <c r="G557">
        <v>6</v>
      </c>
      <c r="H557">
        <v>1</v>
      </c>
      <c r="I557">
        <v>4</v>
      </c>
      <c r="J557">
        <v>7</v>
      </c>
      <c r="K557">
        <v>1</v>
      </c>
      <c r="L557">
        <v>1</v>
      </c>
      <c r="M557">
        <v>7</v>
      </c>
      <c r="N557">
        <v>2</v>
      </c>
      <c r="O557">
        <v>5</v>
      </c>
      <c r="P557">
        <v>6</v>
      </c>
      <c r="Q557">
        <v>6</v>
      </c>
      <c r="R557" s="4">
        <v>6</v>
      </c>
      <c r="T557">
        <v>6</v>
      </c>
      <c r="U557" s="4">
        <v>6</v>
      </c>
      <c r="V557">
        <v>5</v>
      </c>
      <c r="W557">
        <v>5</v>
      </c>
      <c r="X557">
        <v>10</v>
      </c>
      <c r="Y557">
        <v>1</v>
      </c>
      <c r="Z557">
        <v>5</v>
      </c>
      <c r="AA557">
        <v>6</v>
      </c>
      <c r="AB557">
        <v>2</v>
      </c>
      <c r="AD557" s="4">
        <v>3</v>
      </c>
      <c r="AE557" s="4">
        <v>6</v>
      </c>
      <c r="AF557" s="21">
        <v>4</v>
      </c>
    </row>
    <row r="558" spans="1:32" x14ac:dyDescent="0.2">
      <c r="A558" s="1" t="s">
        <v>1710</v>
      </c>
      <c r="B558" s="4" t="s">
        <v>1711</v>
      </c>
      <c r="C558" s="4" t="s">
        <v>1712</v>
      </c>
      <c r="E558" s="4"/>
      <c r="R558" s="4"/>
      <c r="U558" s="4"/>
      <c r="AD558" s="4"/>
      <c r="AE558" s="4"/>
      <c r="AF558" s="21"/>
    </row>
    <row r="559" spans="1:32" x14ac:dyDescent="0.2">
      <c r="A559" s="1" t="s">
        <v>1713</v>
      </c>
      <c r="B559" s="4" t="s">
        <v>1714</v>
      </c>
      <c r="C559" s="4" t="s">
        <v>1715</v>
      </c>
      <c r="E559" s="4"/>
      <c r="R559" s="4"/>
      <c r="U559" s="4"/>
      <c r="AD559" s="4"/>
      <c r="AE559" s="4"/>
      <c r="AF559" s="21"/>
    </row>
    <row r="560" spans="1:32" x14ac:dyDescent="0.2">
      <c r="A560" s="1" t="s">
        <v>1716</v>
      </c>
      <c r="B560" s="4" t="s">
        <v>1717</v>
      </c>
      <c r="C560" s="4" t="s">
        <v>1718</v>
      </c>
      <c r="E560" s="4"/>
      <c r="R560" s="4"/>
      <c r="U560" s="4"/>
      <c r="X560">
        <v>1</v>
      </c>
      <c r="Y560">
        <v>1</v>
      </c>
      <c r="AA560">
        <v>1</v>
      </c>
      <c r="AD560" s="4"/>
      <c r="AE560" s="4">
        <v>2</v>
      </c>
      <c r="AF560" s="21">
        <v>2</v>
      </c>
    </row>
    <row r="561" spans="1:32" x14ac:dyDescent="0.2">
      <c r="A561" s="1" t="s">
        <v>1719</v>
      </c>
      <c r="B561" s="4" t="s">
        <v>1720</v>
      </c>
      <c r="C561" s="4" t="s">
        <v>1721</v>
      </c>
      <c r="E561" s="4">
        <v>2</v>
      </c>
      <c r="F561">
        <v>2</v>
      </c>
      <c r="G561">
        <v>2</v>
      </c>
      <c r="I561">
        <v>3</v>
      </c>
      <c r="J561">
        <v>3</v>
      </c>
      <c r="K561">
        <v>1</v>
      </c>
      <c r="L561">
        <v>1</v>
      </c>
      <c r="M561">
        <v>2</v>
      </c>
      <c r="N561">
        <v>2</v>
      </c>
      <c r="O561">
        <v>2</v>
      </c>
      <c r="P561">
        <v>2</v>
      </c>
      <c r="Q561">
        <v>2</v>
      </c>
      <c r="R561" s="4">
        <v>2</v>
      </c>
      <c r="S561">
        <v>1</v>
      </c>
      <c r="T561">
        <v>2</v>
      </c>
      <c r="U561" s="4">
        <v>2</v>
      </c>
      <c r="V561">
        <v>2</v>
      </c>
      <c r="W561">
        <v>2</v>
      </c>
      <c r="X561">
        <v>2</v>
      </c>
      <c r="Y561">
        <v>2</v>
      </c>
      <c r="Z561">
        <v>2</v>
      </c>
      <c r="AA561">
        <v>2</v>
      </c>
      <c r="AB561">
        <v>2</v>
      </c>
      <c r="AD561" s="4">
        <v>2</v>
      </c>
      <c r="AE561" s="4">
        <v>2</v>
      </c>
      <c r="AF561" s="21">
        <v>2</v>
      </c>
    </row>
    <row r="562" spans="1:32" x14ac:dyDescent="0.2">
      <c r="A562" s="1" t="s">
        <v>1722</v>
      </c>
      <c r="B562" s="4" t="s">
        <v>1723</v>
      </c>
      <c r="C562" s="4" t="s">
        <v>1724</v>
      </c>
      <c r="E562" s="4">
        <v>2</v>
      </c>
      <c r="G562">
        <v>2</v>
      </c>
      <c r="H562">
        <v>1</v>
      </c>
      <c r="I562">
        <v>1</v>
      </c>
      <c r="J562">
        <v>3</v>
      </c>
      <c r="M562">
        <v>3</v>
      </c>
      <c r="N562">
        <v>1</v>
      </c>
      <c r="O562">
        <v>2</v>
      </c>
      <c r="P562">
        <v>2</v>
      </c>
      <c r="Q562">
        <v>2</v>
      </c>
      <c r="R562" s="4">
        <v>1</v>
      </c>
      <c r="T562">
        <v>2</v>
      </c>
      <c r="U562" s="4">
        <v>2</v>
      </c>
      <c r="V562">
        <v>2</v>
      </c>
      <c r="W562">
        <v>2</v>
      </c>
      <c r="X562">
        <v>4</v>
      </c>
      <c r="Y562">
        <v>1</v>
      </c>
      <c r="Z562">
        <v>3</v>
      </c>
      <c r="AA562">
        <v>1</v>
      </c>
      <c r="AB562">
        <v>3</v>
      </c>
      <c r="AD562" s="4">
        <v>2</v>
      </c>
      <c r="AE562" s="4">
        <v>2</v>
      </c>
      <c r="AF562" s="21">
        <v>2</v>
      </c>
    </row>
    <row r="563" spans="1:32" x14ac:dyDescent="0.2">
      <c r="A563" s="1" t="s">
        <v>1725</v>
      </c>
      <c r="B563" s="4" t="s">
        <v>1726</v>
      </c>
      <c r="C563" s="4" t="s">
        <v>1727</v>
      </c>
      <c r="E563" s="4"/>
      <c r="I563">
        <v>1</v>
      </c>
      <c r="J563">
        <v>2</v>
      </c>
      <c r="L563">
        <v>1</v>
      </c>
      <c r="R563" s="4"/>
      <c r="U563" s="4"/>
      <c r="AD563" s="4">
        <v>2</v>
      </c>
      <c r="AE563" s="4">
        <v>2</v>
      </c>
      <c r="AF563" s="21">
        <v>2</v>
      </c>
    </row>
    <row r="564" spans="1:32" x14ac:dyDescent="0.2">
      <c r="A564" s="1" t="s">
        <v>1728</v>
      </c>
      <c r="B564" s="4" t="s">
        <v>1729</v>
      </c>
      <c r="C564" s="4" t="s">
        <v>1730</v>
      </c>
      <c r="E564" s="4"/>
      <c r="R564" s="4"/>
      <c r="U564" s="4"/>
      <c r="AD564" s="4"/>
      <c r="AE564" s="4"/>
      <c r="AF564" s="21"/>
    </row>
    <row r="565" spans="1:32" x14ac:dyDescent="0.2">
      <c r="A565" s="1" t="s">
        <v>1731</v>
      </c>
      <c r="B565" s="4" t="s">
        <v>1732</v>
      </c>
      <c r="C565" s="4" t="s">
        <v>1733</v>
      </c>
      <c r="E565" s="4">
        <v>1</v>
      </c>
      <c r="G565">
        <v>4</v>
      </c>
      <c r="H565">
        <v>1</v>
      </c>
      <c r="K565">
        <v>1</v>
      </c>
      <c r="L565">
        <v>1</v>
      </c>
      <c r="N565">
        <v>1</v>
      </c>
      <c r="O565">
        <v>1</v>
      </c>
      <c r="R565" s="4"/>
      <c r="U565" s="4"/>
      <c r="V565">
        <v>1</v>
      </c>
      <c r="X565">
        <v>2</v>
      </c>
      <c r="Z565">
        <v>2</v>
      </c>
      <c r="AA565">
        <v>1</v>
      </c>
      <c r="AB565">
        <v>1</v>
      </c>
      <c r="AD565" s="4">
        <v>2</v>
      </c>
      <c r="AE565" s="4">
        <v>1</v>
      </c>
      <c r="AF565" s="21"/>
    </row>
    <row r="566" spans="1:32" x14ac:dyDescent="0.2">
      <c r="A566" s="1" t="s">
        <v>1734</v>
      </c>
      <c r="B566" s="4" t="s">
        <v>1735</v>
      </c>
      <c r="C566" s="4" t="s">
        <v>1736</v>
      </c>
      <c r="E566" s="4">
        <v>1</v>
      </c>
      <c r="G566">
        <v>1</v>
      </c>
      <c r="H566">
        <v>1</v>
      </c>
      <c r="J566">
        <v>1</v>
      </c>
      <c r="K566">
        <v>1</v>
      </c>
      <c r="L566">
        <v>1</v>
      </c>
      <c r="M566">
        <v>1</v>
      </c>
      <c r="N566">
        <v>1</v>
      </c>
      <c r="P566">
        <v>1</v>
      </c>
      <c r="Q566">
        <v>1</v>
      </c>
      <c r="R566" s="4">
        <v>1</v>
      </c>
      <c r="U566" s="4">
        <v>1</v>
      </c>
      <c r="V566">
        <v>1</v>
      </c>
      <c r="W566">
        <v>1</v>
      </c>
      <c r="X566">
        <v>1</v>
      </c>
      <c r="Z566">
        <v>1</v>
      </c>
      <c r="AA566">
        <v>1</v>
      </c>
      <c r="AB566">
        <v>1</v>
      </c>
      <c r="AD566" s="4">
        <v>1</v>
      </c>
      <c r="AE566" s="4">
        <v>1</v>
      </c>
      <c r="AF566" s="21">
        <v>1</v>
      </c>
    </row>
    <row r="567" spans="1:32" x14ac:dyDescent="0.2">
      <c r="A567" s="1" t="s">
        <v>1737</v>
      </c>
      <c r="B567" s="4" t="s">
        <v>1738</v>
      </c>
      <c r="C567" s="4" t="s">
        <v>1739</v>
      </c>
      <c r="E567" s="4"/>
      <c r="R567" s="4"/>
      <c r="U567" s="4"/>
      <c r="AD567" s="4"/>
      <c r="AE567" s="4"/>
      <c r="AF567" s="21"/>
    </row>
    <row r="568" spans="1:32" x14ac:dyDescent="0.2">
      <c r="A568" s="1" t="s">
        <v>1740</v>
      </c>
      <c r="B568" s="4" t="s">
        <v>1741</v>
      </c>
      <c r="C568" s="4" t="s">
        <v>1742</v>
      </c>
      <c r="E568" s="4"/>
      <c r="R568" s="4"/>
      <c r="U568" s="4"/>
      <c r="AD568" s="4"/>
      <c r="AE568" s="4"/>
      <c r="AF568" s="21"/>
    </row>
    <row r="569" spans="1:32" x14ac:dyDescent="0.2">
      <c r="A569" s="1" t="s">
        <v>1743</v>
      </c>
      <c r="B569" s="4" t="s">
        <v>1744</v>
      </c>
      <c r="C569" s="4" t="s">
        <v>1745</v>
      </c>
      <c r="E569" s="4">
        <v>4</v>
      </c>
      <c r="G569">
        <v>4</v>
      </c>
      <c r="H569">
        <v>2</v>
      </c>
      <c r="J569">
        <v>4</v>
      </c>
      <c r="K569">
        <v>1</v>
      </c>
      <c r="L569">
        <v>1</v>
      </c>
      <c r="M569">
        <v>3</v>
      </c>
      <c r="N569">
        <v>2</v>
      </c>
      <c r="O569">
        <v>4</v>
      </c>
      <c r="P569">
        <v>4</v>
      </c>
      <c r="Q569">
        <v>3</v>
      </c>
      <c r="R569" s="4">
        <v>3</v>
      </c>
      <c r="S569">
        <v>2</v>
      </c>
      <c r="T569">
        <v>3</v>
      </c>
      <c r="U569" s="4">
        <v>3</v>
      </c>
      <c r="V569">
        <v>2</v>
      </c>
      <c r="W569">
        <v>3</v>
      </c>
      <c r="X569">
        <v>5</v>
      </c>
      <c r="Y569">
        <v>1</v>
      </c>
      <c r="Z569">
        <v>4</v>
      </c>
      <c r="AA569">
        <v>4</v>
      </c>
      <c r="AD569" s="4">
        <v>4</v>
      </c>
      <c r="AE569" s="4">
        <v>4</v>
      </c>
      <c r="AF569" s="21">
        <v>4</v>
      </c>
    </row>
    <row r="570" spans="1:32" x14ac:dyDescent="0.2">
      <c r="A570" s="1" t="s">
        <v>1746</v>
      </c>
      <c r="B570" s="4" t="s">
        <v>1747</v>
      </c>
      <c r="C570" s="4" t="s">
        <v>1748</v>
      </c>
      <c r="E570" s="4">
        <v>2</v>
      </c>
      <c r="F570">
        <v>1</v>
      </c>
      <c r="G570">
        <v>3</v>
      </c>
      <c r="H570">
        <v>1</v>
      </c>
      <c r="I570">
        <v>1</v>
      </c>
      <c r="J570">
        <v>2</v>
      </c>
      <c r="M570">
        <v>2</v>
      </c>
      <c r="N570">
        <v>1</v>
      </c>
      <c r="O570">
        <v>1</v>
      </c>
      <c r="P570">
        <v>3</v>
      </c>
      <c r="Q570">
        <v>3</v>
      </c>
      <c r="R570" s="4">
        <v>3</v>
      </c>
      <c r="T570">
        <v>2</v>
      </c>
      <c r="U570" s="4">
        <v>3</v>
      </c>
      <c r="V570">
        <v>1</v>
      </c>
      <c r="W570">
        <v>1</v>
      </c>
      <c r="Z570">
        <v>2</v>
      </c>
      <c r="AA570">
        <v>2</v>
      </c>
      <c r="AB570">
        <v>1</v>
      </c>
      <c r="AD570" s="4">
        <v>2</v>
      </c>
      <c r="AE570" s="4">
        <v>2</v>
      </c>
      <c r="AF570" s="21">
        <v>3</v>
      </c>
    </row>
    <row r="571" spans="1:32" x14ac:dyDescent="0.2">
      <c r="A571" s="1" t="s">
        <v>1749</v>
      </c>
      <c r="B571" s="4" t="s">
        <v>1750</v>
      </c>
      <c r="C571" s="4" t="s">
        <v>1751</v>
      </c>
      <c r="E571" s="4">
        <v>2</v>
      </c>
      <c r="F571">
        <v>2</v>
      </c>
      <c r="G571">
        <v>2</v>
      </c>
      <c r="H571">
        <v>4</v>
      </c>
      <c r="I571">
        <v>2</v>
      </c>
      <c r="J571">
        <v>1</v>
      </c>
      <c r="K571">
        <v>1</v>
      </c>
      <c r="L571">
        <v>1</v>
      </c>
      <c r="M571">
        <v>1</v>
      </c>
      <c r="N571">
        <v>1</v>
      </c>
      <c r="O571">
        <v>1</v>
      </c>
      <c r="P571">
        <v>1</v>
      </c>
      <c r="R571" s="4">
        <v>1</v>
      </c>
      <c r="T571">
        <v>1</v>
      </c>
      <c r="U571" s="4">
        <v>1</v>
      </c>
      <c r="V571">
        <v>1</v>
      </c>
      <c r="W571">
        <v>1</v>
      </c>
      <c r="X571">
        <v>1</v>
      </c>
      <c r="Y571">
        <v>1</v>
      </c>
      <c r="Z571">
        <v>2</v>
      </c>
      <c r="AA571">
        <v>2</v>
      </c>
      <c r="AB571">
        <v>1</v>
      </c>
      <c r="AD571" s="4">
        <v>2</v>
      </c>
      <c r="AE571" s="4">
        <v>1</v>
      </c>
      <c r="AF571" s="21">
        <v>2</v>
      </c>
    </row>
    <row r="572" spans="1:32" x14ac:dyDescent="0.2">
      <c r="A572" s="1" t="s">
        <v>1752</v>
      </c>
      <c r="B572" s="4" t="s">
        <v>1753</v>
      </c>
      <c r="C572" s="4" t="s">
        <v>1754</v>
      </c>
      <c r="E572" s="4"/>
      <c r="R572" s="4"/>
      <c r="U572" s="4"/>
      <c r="AD572" s="4"/>
      <c r="AE572" s="4"/>
      <c r="AF572" s="21"/>
    </row>
    <row r="573" spans="1:32" x14ac:dyDescent="0.2">
      <c r="A573" s="1" t="s">
        <v>1755</v>
      </c>
      <c r="B573" s="4" t="s">
        <v>1756</v>
      </c>
      <c r="C573" s="4" t="s">
        <v>1757</v>
      </c>
      <c r="E573" s="4"/>
      <c r="R573" s="4"/>
      <c r="U573" s="4"/>
      <c r="AD573" s="4"/>
      <c r="AE573" s="4"/>
      <c r="AF573" s="21"/>
    </row>
    <row r="574" spans="1:32" x14ac:dyDescent="0.2">
      <c r="A574" s="1" t="s">
        <v>1758</v>
      </c>
      <c r="B574" s="4" t="s">
        <v>1759</v>
      </c>
      <c r="C574" s="4" t="s">
        <v>1760</v>
      </c>
      <c r="E574" s="4"/>
      <c r="F574">
        <v>1</v>
      </c>
      <c r="R574" s="4"/>
      <c r="U574" s="4"/>
      <c r="AD574" s="4"/>
      <c r="AE574" s="4"/>
      <c r="AF574" s="21"/>
    </row>
    <row r="575" spans="1:32" x14ac:dyDescent="0.2">
      <c r="A575" s="1" t="s">
        <v>1761</v>
      </c>
      <c r="B575" s="4" t="s">
        <v>1762</v>
      </c>
      <c r="C575" s="4" t="s">
        <v>1763</v>
      </c>
      <c r="E575" s="4"/>
      <c r="R575" s="4"/>
      <c r="U575" s="4"/>
      <c r="AD575" s="4"/>
      <c r="AE575" s="4"/>
      <c r="AF575" s="21"/>
    </row>
    <row r="576" spans="1:32" x14ac:dyDescent="0.2">
      <c r="A576" s="1" t="s">
        <v>1764</v>
      </c>
      <c r="B576" s="4" t="s">
        <v>1765</v>
      </c>
      <c r="C576" s="4" t="s">
        <v>1766</v>
      </c>
      <c r="E576" s="4"/>
      <c r="R576" s="4"/>
      <c r="U576" s="4"/>
      <c r="V576">
        <v>1</v>
      </c>
      <c r="AD576" s="4"/>
      <c r="AE576" s="4"/>
      <c r="AF576" s="21"/>
    </row>
    <row r="577" spans="1:32" x14ac:dyDescent="0.2">
      <c r="A577" s="1" t="s">
        <v>1767</v>
      </c>
      <c r="B577" s="4" t="s">
        <v>1768</v>
      </c>
      <c r="C577" s="4" t="s">
        <v>1769</v>
      </c>
      <c r="E577" s="4"/>
      <c r="R577" s="4"/>
      <c r="U577" s="4"/>
      <c r="AD577" s="4"/>
      <c r="AE577" s="4"/>
      <c r="AF577" s="21"/>
    </row>
    <row r="578" spans="1:32" x14ac:dyDescent="0.2">
      <c r="A578" s="1" t="s">
        <v>1770</v>
      </c>
      <c r="B578" s="4" t="s">
        <v>1771</v>
      </c>
      <c r="C578" s="4" t="s">
        <v>1772</v>
      </c>
      <c r="E578" s="4"/>
      <c r="R578" s="4"/>
      <c r="U578" s="4"/>
      <c r="AD578" s="4"/>
      <c r="AE578" s="4"/>
      <c r="AF578" s="21"/>
    </row>
    <row r="579" spans="1:32" x14ac:dyDescent="0.2">
      <c r="A579" s="1" t="s">
        <v>1773</v>
      </c>
      <c r="B579" s="4" t="s">
        <v>1774</v>
      </c>
      <c r="C579" s="4" t="s">
        <v>1775</v>
      </c>
      <c r="E579" s="4"/>
      <c r="R579" s="4"/>
      <c r="U579" s="4"/>
      <c r="AD579" s="4"/>
      <c r="AE579" s="4"/>
      <c r="AF579" s="21"/>
    </row>
    <row r="580" spans="1:32" x14ac:dyDescent="0.2">
      <c r="A580" s="1" t="s">
        <v>1776</v>
      </c>
      <c r="B580" s="4" t="s">
        <v>1777</v>
      </c>
      <c r="C580" s="4" t="s">
        <v>1778</v>
      </c>
      <c r="E580" s="4"/>
      <c r="R580" s="4"/>
      <c r="U580" s="4"/>
      <c r="AD580" s="4"/>
      <c r="AE580" s="4"/>
      <c r="AF580" s="21"/>
    </row>
    <row r="581" spans="1:32" x14ac:dyDescent="0.2">
      <c r="A581" s="1" t="s">
        <v>1779</v>
      </c>
      <c r="B581" s="4" t="s">
        <v>1780</v>
      </c>
      <c r="C581" s="4" t="s">
        <v>1781</v>
      </c>
      <c r="E581" s="4"/>
      <c r="R581" s="4"/>
      <c r="U581" s="4"/>
      <c r="AD581" s="4"/>
      <c r="AE581" s="4"/>
      <c r="AF581" s="21"/>
    </row>
    <row r="582" spans="1:32" x14ac:dyDescent="0.2">
      <c r="A582" s="1" t="s">
        <v>1782</v>
      </c>
      <c r="B582" s="4" t="s">
        <v>1783</v>
      </c>
      <c r="C582" s="4" t="s">
        <v>1784</v>
      </c>
      <c r="E582" s="4"/>
      <c r="R582" s="4"/>
      <c r="U582" s="4"/>
      <c r="AD582" s="4"/>
      <c r="AE582" s="4"/>
      <c r="AF582" s="21"/>
    </row>
    <row r="583" spans="1:32" x14ac:dyDescent="0.2">
      <c r="A583" s="1" t="s">
        <v>1785</v>
      </c>
      <c r="B583" s="4" t="s">
        <v>1786</v>
      </c>
      <c r="C583" s="4" t="s">
        <v>1787</v>
      </c>
      <c r="E583" s="4"/>
      <c r="R583" s="4"/>
      <c r="U583" s="4"/>
      <c r="AD583" s="4"/>
      <c r="AE583" s="4"/>
      <c r="AF583" s="21"/>
    </row>
    <row r="584" spans="1:32" x14ac:dyDescent="0.2">
      <c r="A584" s="1" t="s">
        <v>1788</v>
      </c>
      <c r="B584" s="4" t="s">
        <v>1789</v>
      </c>
      <c r="C584" s="4" t="s">
        <v>1790</v>
      </c>
      <c r="E584" s="4"/>
      <c r="R584" s="4"/>
      <c r="U584" s="4"/>
      <c r="AD584" s="4"/>
      <c r="AE584" s="4"/>
      <c r="AF584" s="21"/>
    </row>
    <row r="585" spans="1:32" x14ac:dyDescent="0.2">
      <c r="A585" s="1" t="s">
        <v>1791</v>
      </c>
      <c r="B585" s="4" t="s">
        <v>1792</v>
      </c>
      <c r="C585" s="4" t="s">
        <v>1793</v>
      </c>
      <c r="E585" s="4"/>
      <c r="R585" s="4"/>
      <c r="U585" s="4"/>
      <c r="AD585" s="4"/>
      <c r="AE585" s="4"/>
      <c r="AF585" s="21"/>
    </row>
    <row r="586" spans="1:32" x14ac:dyDescent="0.2">
      <c r="A586" s="1" t="s">
        <v>1794</v>
      </c>
      <c r="B586" s="4" t="s">
        <v>1795</v>
      </c>
      <c r="C586" s="4" t="s">
        <v>1796</v>
      </c>
      <c r="E586" s="4"/>
      <c r="R586" s="4"/>
      <c r="U586" s="4"/>
      <c r="AD586" s="4"/>
      <c r="AE586" s="4"/>
      <c r="AF586" s="21"/>
    </row>
    <row r="587" spans="1:32" x14ac:dyDescent="0.2">
      <c r="A587" s="1" t="s">
        <v>1797</v>
      </c>
      <c r="B587" s="4" t="s">
        <v>1798</v>
      </c>
      <c r="C587" s="4" t="s">
        <v>1799</v>
      </c>
      <c r="E587" s="4"/>
      <c r="R587" s="4"/>
      <c r="U587" s="4"/>
      <c r="AD587" s="4"/>
      <c r="AE587" s="4"/>
      <c r="AF587" s="21"/>
    </row>
    <row r="588" spans="1:32" x14ac:dyDescent="0.2">
      <c r="A588" s="1" t="s">
        <v>1800</v>
      </c>
      <c r="B588" s="4" t="s">
        <v>1801</v>
      </c>
      <c r="C588" s="4" t="s">
        <v>1802</v>
      </c>
      <c r="E588" s="4"/>
      <c r="R588" s="4"/>
      <c r="U588" s="4"/>
      <c r="AD588" s="4"/>
      <c r="AE588" s="4"/>
      <c r="AF588" s="21"/>
    </row>
    <row r="589" spans="1:32" x14ac:dyDescent="0.2">
      <c r="A589" s="1" t="s">
        <v>1803</v>
      </c>
      <c r="B589" s="4" t="s">
        <v>1804</v>
      </c>
      <c r="C589" s="4" t="s">
        <v>1805</v>
      </c>
      <c r="E589" s="4"/>
      <c r="R589" s="4"/>
      <c r="U589" s="4"/>
      <c r="AD589" s="4"/>
      <c r="AE589" s="4"/>
      <c r="AF589" s="21"/>
    </row>
    <row r="590" spans="1:32" x14ac:dyDescent="0.2">
      <c r="A590" s="1" t="s">
        <v>1806</v>
      </c>
      <c r="B590" s="4" t="s">
        <v>1807</v>
      </c>
      <c r="C590" s="4" t="s">
        <v>1808</v>
      </c>
      <c r="E590" s="4"/>
      <c r="R590" s="4"/>
      <c r="U590" s="4"/>
      <c r="AD590" s="4"/>
      <c r="AE590" s="4"/>
      <c r="AF590" s="21"/>
    </row>
    <row r="591" spans="1:32" x14ac:dyDescent="0.2">
      <c r="A591" s="1" t="s">
        <v>1809</v>
      </c>
      <c r="B591" s="4" t="s">
        <v>1810</v>
      </c>
      <c r="C591" s="4" t="s">
        <v>1811</v>
      </c>
      <c r="E591" s="4"/>
      <c r="R591" s="4"/>
      <c r="U591" s="4"/>
      <c r="AD591" s="4"/>
      <c r="AE591" s="4"/>
      <c r="AF591" s="21"/>
    </row>
    <row r="592" spans="1:32" x14ac:dyDescent="0.2">
      <c r="A592" s="1" t="s">
        <v>1812</v>
      </c>
      <c r="B592" s="4" t="s">
        <v>1813</v>
      </c>
      <c r="C592" s="4" t="s">
        <v>1814</v>
      </c>
      <c r="E592" s="4"/>
      <c r="R592" s="4"/>
      <c r="U592" s="4"/>
      <c r="AD592" s="4"/>
      <c r="AE592" s="4"/>
      <c r="AF592" s="21"/>
    </row>
    <row r="593" spans="1:32" x14ac:dyDescent="0.2">
      <c r="A593" s="1" t="s">
        <v>1815</v>
      </c>
      <c r="B593" s="4" t="s">
        <v>1816</v>
      </c>
      <c r="C593" s="4" t="s">
        <v>1817</v>
      </c>
      <c r="E593" s="4"/>
      <c r="R593" s="4"/>
      <c r="U593" s="4"/>
      <c r="AD593" s="4"/>
      <c r="AE593" s="4"/>
      <c r="AF593" s="21"/>
    </row>
    <row r="594" spans="1:32" x14ac:dyDescent="0.2">
      <c r="A594" s="1" t="s">
        <v>1818</v>
      </c>
      <c r="B594" s="4" t="s">
        <v>1819</v>
      </c>
      <c r="C594" s="4" t="s">
        <v>1820</v>
      </c>
      <c r="E594" s="4"/>
      <c r="R594" s="4"/>
      <c r="U594" s="4"/>
      <c r="AD594" s="4"/>
      <c r="AE594" s="4"/>
      <c r="AF594" s="21"/>
    </row>
    <row r="595" spans="1:32" x14ac:dyDescent="0.2">
      <c r="A595" s="1" t="s">
        <v>1821</v>
      </c>
      <c r="B595" s="4" t="s">
        <v>1822</v>
      </c>
      <c r="C595" s="4" t="s">
        <v>1823</v>
      </c>
      <c r="E595" s="4"/>
      <c r="R595" s="4"/>
      <c r="U595" s="4"/>
      <c r="AD595" s="4"/>
      <c r="AE595" s="4"/>
      <c r="AF595" s="21"/>
    </row>
    <row r="596" spans="1:32" x14ac:dyDescent="0.2">
      <c r="A596" s="1" t="s">
        <v>1824</v>
      </c>
      <c r="B596" s="4" t="s">
        <v>1825</v>
      </c>
      <c r="C596" s="4" t="s">
        <v>1826</v>
      </c>
      <c r="E596" s="4"/>
      <c r="R596" s="4"/>
      <c r="U596" s="4"/>
      <c r="AD596" s="4"/>
      <c r="AE596" s="4"/>
      <c r="AF596" s="21"/>
    </row>
    <row r="597" spans="1:32" x14ac:dyDescent="0.2">
      <c r="A597" s="1" t="s">
        <v>1827</v>
      </c>
      <c r="B597" s="4" t="s">
        <v>1828</v>
      </c>
      <c r="C597" s="4" t="s">
        <v>1829</v>
      </c>
      <c r="E597" s="4"/>
      <c r="R597" s="4"/>
      <c r="U597" s="4"/>
      <c r="AD597" s="4"/>
      <c r="AE597" s="4"/>
      <c r="AF597" s="21"/>
    </row>
    <row r="598" spans="1:32" x14ac:dyDescent="0.2">
      <c r="A598" s="1" t="s">
        <v>1830</v>
      </c>
      <c r="B598" s="4" t="s">
        <v>1831</v>
      </c>
      <c r="C598" s="4" t="s">
        <v>1832</v>
      </c>
      <c r="E598" s="4"/>
      <c r="R598" s="4"/>
      <c r="U598" s="4"/>
      <c r="AD598" s="4"/>
      <c r="AE598" s="4"/>
      <c r="AF598" s="21"/>
    </row>
    <row r="599" spans="1:32" x14ac:dyDescent="0.2">
      <c r="A599" s="1" t="s">
        <v>1833</v>
      </c>
      <c r="B599" s="4" t="s">
        <v>1834</v>
      </c>
      <c r="C599" s="4" t="s">
        <v>1835</v>
      </c>
      <c r="E599" s="4"/>
      <c r="R599" s="4"/>
      <c r="U599" s="4"/>
      <c r="AD599" s="4"/>
      <c r="AE599" s="4"/>
      <c r="AF599" s="21"/>
    </row>
    <row r="600" spans="1:32" x14ac:dyDescent="0.2">
      <c r="A600" s="1" t="s">
        <v>1836</v>
      </c>
      <c r="B600" s="4" t="s">
        <v>1837</v>
      </c>
      <c r="C600" s="4" t="s">
        <v>1838</v>
      </c>
      <c r="E600" s="4"/>
      <c r="R600" s="4"/>
      <c r="U600" s="4"/>
      <c r="AD600" s="4"/>
      <c r="AE600" s="4"/>
      <c r="AF600" s="21"/>
    </row>
    <row r="601" spans="1:32" x14ac:dyDescent="0.2">
      <c r="A601" s="1" t="s">
        <v>1839</v>
      </c>
      <c r="B601" s="4" t="s">
        <v>1840</v>
      </c>
      <c r="C601" s="4" t="s">
        <v>1841</v>
      </c>
      <c r="E601" s="4"/>
      <c r="R601" s="4"/>
      <c r="U601" s="4"/>
      <c r="AD601" s="4"/>
      <c r="AE601" s="4"/>
      <c r="AF601" s="21"/>
    </row>
    <row r="602" spans="1:32" x14ac:dyDescent="0.2">
      <c r="A602" s="1" t="s">
        <v>1842</v>
      </c>
      <c r="B602" s="4" t="s">
        <v>1843</v>
      </c>
      <c r="C602" s="4" t="s">
        <v>1844</v>
      </c>
      <c r="E602" s="4"/>
      <c r="R602" s="4"/>
      <c r="U602" s="4"/>
      <c r="AD602" s="4"/>
      <c r="AE602" s="4"/>
      <c r="AF602" s="21"/>
    </row>
    <row r="603" spans="1:32" x14ac:dyDescent="0.2">
      <c r="A603" s="1" t="s">
        <v>1845</v>
      </c>
      <c r="B603" s="4" t="s">
        <v>1846</v>
      </c>
      <c r="C603" s="4" t="s">
        <v>1847</v>
      </c>
      <c r="E603" s="4">
        <v>1</v>
      </c>
      <c r="G603">
        <v>2</v>
      </c>
      <c r="J603">
        <v>2</v>
      </c>
      <c r="N603">
        <v>2</v>
      </c>
      <c r="Q603">
        <v>2</v>
      </c>
      <c r="R603" s="4">
        <v>2</v>
      </c>
      <c r="U603" s="4">
        <v>2</v>
      </c>
      <c r="X603">
        <v>2</v>
      </c>
      <c r="AA603">
        <v>2</v>
      </c>
      <c r="AD603" s="4">
        <v>1</v>
      </c>
      <c r="AE603" s="4">
        <v>1</v>
      </c>
      <c r="AF603" s="21">
        <v>1</v>
      </c>
    </row>
    <row r="604" spans="1:32" x14ac:dyDescent="0.2">
      <c r="A604" s="1" t="s">
        <v>1848</v>
      </c>
      <c r="B604" s="4" t="s">
        <v>1849</v>
      </c>
      <c r="C604" s="4" t="s">
        <v>1850</v>
      </c>
      <c r="E604" s="4"/>
      <c r="R604" s="4"/>
      <c r="U604" s="4"/>
      <c r="AD604" s="4"/>
      <c r="AE604" s="4"/>
      <c r="AF604" s="21"/>
    </row>
    <row r="605" spans="1:32" x14ac:dyDescent="0.2">
      <c r="A605" s="1" t="s">
        <v>1851</v>
      </c>
      <c r="B605" s="4" t="s">
        <v>1852</v>
      </c>
      <c r="C605" s="4" t="s">
        <v>1853</v>
      </c>
      <c r="E605" s="4">
        <v>1</v>
      </c>
      <c r="F605">
        <v>1</v>
      </c>
      <c r="G605">
        <v>1</v>
      </c>
      <c r="H605">
        <v>2</v>
      </c>
      <c r="I605">
        <v>1</v>
      </c>
      <c r="J605">
        <v>1</v>
      </c>
      <c r="M605">
        <v>4</v>
      </c>
      <c r="N605">
        <v>3</v>
      </c>
      <c r="O605">
        <v>2</v>
      </c>
      <c r="P605">
        <v>1</v>
      </c>
      <c r="Q605">
        <v>1</v>
      </c>
      <c r="R605" s="4">
        <v>1</v>
      </c>
      <c r="S605">
        <v>1</v>
      </c>
      <c r="T605">
        <v>1</v>
      </c>
      <c r="U605" s="4">
        <v>1</v>
      </c>
      <c r="V605">
        <v>1</v>
      </c>
      <c r="AD605" s="4">
        <v>1</v>
      </c>
      <c r="AE605" s="4">
        <v>1</v>
      </c>
      <c r="AF605" s="21"/>
    </row>
    <row r="606" spans="1:32" x14ac:dyDescent="0.2">
      <c r="A606" s="1" t="s">
        <v>1854</v>
      </c>
      <c r="B606" s="4" t="s">
        <v>1855</v>
      </c>
      <c r="C606" s="4" t="s">
        <v>1856</v>
      </c>
      <c r="E606" s="4"/>
      <c r="R606" s="4"/>
      <c r="U606" s="4"/>
      <c r="AD606" s="4"/>
      <c r="AE606" s="4"/>
      <c r="AF606" s="21"/>
    </row>
    <row r="607" spans="1:32" x14ac:dyDescent="0.2">
      <c r="A607" s="1" t="s">
        <v>1857</v>
      </c>
      <c r="B607" s="4" t="s">
        <v>1858</v>
      </c>
      <c r="C607" s="4" t="s">
        <v>1859</v>
      </c>
      <c r="E607" s="4"/>
      <c r="R607" s="4"/>
      <c r="U607" s="4"/>
      <c r="AD607" s="4"/>
      <c r="AE607" s="4"/>
      <c r="AF607" s="21"/>
    </row>
    <row r="608" spans="1:32" x14ac:dyDescent="0.2">
      <c r="A608" s="1" t="s">
        <v>1860</v>
      </c>
      <c r="B608" s="4" t="s">
        <v>1861</v>
      </c>
      <c r="C608" s="4" t="s">
        <v>1862</v>
      </c>
      <c r="E608" s="4"/>
      <c r="R608" s="4"/>
      <c r="U608" s="4"/>
      <c r="AD608" s="4"/>
      <c r="AE608" s="4"/>
      <c r="AF608" s="21"/>
    </row>
    <row r="609" spans="1:32" x14ac:dyDescent="0.2">
      <c r="A609" s="1" t="s">
        <v>1863</v>
      </c>
      <c r="B609" s="4" t="s">
        <v>1864</v>
      </c>
      <c r="C609" s="4" t="s">
        <v>1865</v>
      </c>
      <c r="E609" s="4"/>
      <c r="R609" s="4"/>
      <c r="U609" s="4"/>
      <c r="AD609" s="4"/>
      <c r="AE609" s="4"/>
      <c r="AF609" s="21"/>
    </row>
    <row r="610" spans="1:32" x14ac:dyDescent="0.2">
      <c r="A610" s="1" t="s">
        <v>1866</v>
      </c>
      <c r="B610" s="4" t="s">
        <v>1867</v>
      </c>
      <c r="C610" s="4" t="s">
        <v>1868</v>
      </c>
      <c r="E610" s="4"/>
      <c r="R610" s="4"/>
      <c r="U610" s="4"/>
      <c r="AD610" s="4"/>
      <c r="AE610" s="4"/>
      <c r="AF610" s="21"/>
    </row>
    <row r="611" spans="1:32" x14ac:dyDescent="0.2">
      <c r="A611" s="1" t="s">
        <v>1869</v>
      </c>
      <c r="B611" s="4" t="s">
        <v>1870</v>
      </c>
      <c r="C611" s="4" t="s">
        <v>1871</v>
      </c>
      <c r="E611" s="4"/>
      <c r="R611" s="4"/>
      <c r="U611" s="4"/>
      <c r="AD611" s="4"/>
      <c r="AE611" s="4"/>
      <c r="AF611" s="21"/>
    </row>
    <row r="612" spans="1:32" x14ac:dyDescent="0.2">
      <c r="A612" s="1" t="s">
        <v>1872</v>
      </c>
      <c r="B612" s="4" t="s">
        <v>1873</v>
      </c>
      <c r="C612" s="4" t="s">
        <v>1874</v>
      </c>
      <c r="E612" s="4"/>
      <c r="R612" s="4"/>
      <c r="U612" s="4"/>
      <c r="AD612" s="4"/>
      <c r="AE612" s="4"/>
      <c r="AF612" s="21"/>
    </row>
    <row r="613" spans="1:32" x14ac:dyDescent="0.2">
      <c r="A613" s="1" t="s">
        <v>1875</v>
      </c>
      <c r="B613" s="4" t="s">
        <v>1876</v>
      </c>
      <c r="C613" s="4" t="s">
        <v>1877</v>
      </c>
      <c r="E613" s="4"/>
      <c r="M613">
        <v>1</v>
      </c>
      <c r="R613" s="4"/>
      <c r="U613" s="4"/>
      <c r="AD613" s="4">
        <v>1</v>
      </c>
      <c r="AE613" s="4"/>
      <c r="AF613" s="21"/>
    </row>
    <row r="614" spans="1:32" x14ac:dyDescent="0.2">
      <c r="A614" s="1" t="s">
        <v>1878</v>
      </c>
      <c r="B614" s="4" t="s">
        <v>1879</v>
      </c>
      <c r="C614" s="4" t="s">
        <v>1880</v>
      </c>
      <c r="E614" s="4"/>
      <c r="R614" s="4"/>
      <c r="U614" s="4"/>
      <c r="AD614" s="4"/>
      <c r="AE614" s="4"/>
      <c r="AF614" s="21"/>
    </row>
    <row r="615" spans="1:32" x14ac:dyDescent="0.2">
      <c r="A615" s="1" t="s">
        <v>1881</v>
      </c>
      <c r="B615" s="4" t="s">
        <v>1882</v>
      </c>
      <c r="C615" s="4" t="s">
        <v>1883</v>
      </c>
      <c r="E615" s="4"/>
      <c r="R615" s="4"/>
      <c r="U615" s="4"/>
      <c r="AD615" s="4"/>
      <c r="AE615" s="4"/>
      <c r="AF615" s="21"/>
    </row>
    <row r="616" spans="1:32" x14ac:dyDescent="0.2">
      <c r="A616" s="1" t="s">
        <v>1884</v>
      </c>
      <c r="B616" s="4" t="s">
        <v>1885</v>
      </c>
      <c r="C616" s="4" t="s">
        <v>1886</v>
      </c>
      <c r="E616" s="4"/>
      <c r="R616" s="4"/>
      <c r="U616" s="4"/>
      <c r="AD616" s="4"/>
      <c r="AE616" s="4"/>
      <c r="AF616" s="21"/>
    </row>
    <row r="617" spans="1:32" x14ac:dyDescent="0.2">
      <c r="A617" s="1" t="s">
        <v>1887</v>
      </c>
      <c r="B617" s="4" t="s">
        <v>1888</v>
      </c>
      <c r="C617" s="4" t="s">
        <v>1889</v>
      </c>
      <c r="E617" s="4"/>
      <c r="R617" s="4"/>
      <c r="U617" s="4"/>
      <c r="AD617" s="4"/>
      <c r="AE617" s="4"/>
      <c r="AF617" s="21"/>
    </row>
    <row r="618" spans="1:32" x14ac:dyDescent="0.2">
      <c r="A618" s="1" t="s">
        <v>1890</v>
      </c>
      <c r="B618" s="4" t="s">
        <v>1891</v>
      </c>
      <c r="C618" s="4" t="s">
        <v>1892</v>
      </c>
      <c r="E618" s="4"/>
      <c r="R618" s="4"/>
      <c r="U618" s="4"/>
      <c r="AD618" s="4"/>
      <c r="AE618" s="4"/>
      <c r="AF618" s="21"/>
    </row>
    <row r="619" spans="1:32" x14ac:dyDescent="0.2">
      <c r="A619" s="1" t="s">
        <v>1893</v>
      </c>
      <c r="B619" s="4" t="s">
        <v>1894</v>
      </c>
      <c r="C619" s="4" t="s">
        <v>1895</v>
      </c>
      <c r="E619" s="4"/>
      <c r="O619">
        <v>1</v>
      </c>
      <c r="R619" s="4"/>
      <c r="U619" s="4"/>
      <c r="AD619" s="4"/>
      <c r="AE619" s="4"/>
      <c r="AF619" s="21"/>
    </row>
    <row r="620" spans="1:32" x14ac:dyDescent="0.2">
      <c r="A620" s="1" t="s">
        <v>1896</v>
      </c>
      <c r="B620" s="4" t="s">
        <v>1897</v>
      </c>
      <c r="C620" s="4" t="s">
        <v>1898</v>
      </c>
      <c r="E620" s="4"/>
      <c r="R620" s="4"/>
      <c r="U620" s="4"/>
      <c r="AD620" s="4"/>
      <c r="AE620" s="4"/>
      <c r="AF620" s="21"/>
    </row>
    <row r="621" spans="1:32" x14ac:dyDescent="0.2">
      <c r="A621" s="1" t="s">
        <v>1899</v>
      </c>
      <c r="B621" s="4" t="s">
        <v>1900</v>
      </c>
      <c r="C621" s="4" t="s">
        <v>1901</v>
      </c>
      <c r="E621" s="4"/>
      <c r="R621" s="4"/>
      <c r="U621" s="4"/>
      <c r="AD621" s="4"/>
      <c r="AE621" s="4"/>
      <c r="AF621" s="21"/>
    </row>
    <row r="622" spans="1:32" x14ac:dyDescent="0.2">
      <c r="A622" s="1" t="s">
        <v>1902</v>
      </c>
      <c r="B622" s="4" t="s">
        <v>1903</v>
      </c>
      <c r="C622" s="4" t="s">
        <v>1904</v>
      </c>
      <c r="E622" s="4"/>
      <c r="R622" s="4"/>
      <c r="U622" s="4"/>
      <c r="AD622" s="4"/>
      <c r="AE622" s="4"/>
      <c r="AF622" s="21"/>
    </row>
    <row r="623" spans="1:32" x14ac:dyDescent="0.2">
      <c r="A623" s="1" t="s">
        <v>1905</v>
      </c>
      <c r="B623" s="4" t="s">
        <v>1906</v>
      </c>
      <c r="C623" s="4" t="s">
        <v>1907</v>
      </c>
      <c r="E623" s="4"/>
      <c r="R623" s="4"/>
      <c r="U623" s="4"/>
      <c r="AD623" s="4"/>
      <c r="AE623" s="4"/>
      <c r="AF623" s="21"/>
    </row>
    <row r="624" spans="1:32" x14ac:dyDescent="0.2">
      <c r="A624" s="1" t="s">
        <v>1908</v>
      </c>
      <c r="B624" s="4" t="s">
        <v>1909</v>
      </c>
      <c r="C624" s="4" t="s">
        <v>1910</v>
      </c>
      <c r="E624" s="4"/>
      <c r="R624" s="4"/>
      <c r="U624" s="4"/>
      <c r="AD624" s="4"/>
      <c r="AE624" s="4"/>
      <c r="AF624" s="21"/>
    </row>
    <row r="625" spans="1:32" x14ac:dyDescent="0.2">
      <c r="A625" s="1" t="s">
        <v>1911</v>
      </c>
      <c r="B625" s="4" t="s">
        <v>1912</v>
      </c>
      <c r="C625" s="4" t="s">
        <v>1913</v>
      </c>
      <c r="E625" s="4"/>
      <c r="R625" s="4"/>
      <c r="U625" s="4"/>
      <c r="AD625" s="4"/>
      <c r="AE625" s="4"/>
      <c r="AF625" s="21"/>
    </row>
    <row r="626" spans="1:32" x14ac:dyDescent="0.2">
      <c r="A626" s="1" t="s">
        <v>1914</v>
      </c>
      <c r="B626" s="4" t="s">
        <v>1915</v>
      </c>
      <c r="C626" s="4" t="s">
        <v>1916</v>
      </c>
      <c r="E626" s="4"/>
      <c r="R626" s="4"/>
      <c r="U626" s="4"/>
      <c r="AD626" s="4"/>
      <c r="AE626" s="4"/>
      <c r="AF626" s="21"/>
    </row>
    <row r="627" spans="1:32" x14ac:dyDescent="0.2">
      <c r="A627" s="1" t="s">
        <v>1917</v>
      </c>
      <c r="B627" s="4" t="s">
        <v>1918</v>
      </c>
      <c r="C627" s="4" t="s">
        <v>1919</v>
      </c>
      <c r="E627" s="4"/>
      <c r="R627" s="4"/>
      <c r="U627" s="4"/>
      <c r="AD627" s="4"/>
      <c r="AE627" s="4"/>
      <c r="AF627" s="21"/>
    </row>
    <row r="628" spans="1:32" x14ac:dyDescent="0.2">
      <c r="A628" s="1" t="s">
        <v>1920</v>
      </c>
      <c r="B628" s="4" t="s">
        <v>1921</v>
      </c>
      <c r="C628" s="4" t="s">
        <v>1922</v>
      </c>
      <c r="E628" s="4"/>
      <c r="R628" s="4"/>
      <c r="U628" s="4"/>
      <c r="AD628" s="4"/>
      <c r="AE628" s="4"/>
      <c r="AF628" s="21"/>
    </row>
    <row r="629" spans="1:32" x14ac:dyDescent="0.2">
      <c r="A629" s="1" t="s">
        <v>1923</v>
      </c>
      <c r="B629" s="4" t="s">
        <v>1924</v>
      </c>
      <c r="C629" s="4" t="s">
        <v>1925</v>
      </c>
      <c r="E629" s="4"/>
      <c r="R629" s="4"/>
      <c r="U629" s="4"/>
      <c r="AD629" s="4"/>
      <c r="AE629" s="4"/>
      <c r="AF629" s="21"/>
    </row>
    <row r="630" spans="1:32" x14ac:dyDescent="0.2">
      <c r="A630" s="1" t="s">
        <v>1926</v>
      </c>
      <c r="B630" s="4" t="s">
        <v>1927</v>
      </c>
      <c r="C630" s="4" t="s">
        <v>1928</v>
      </c>
      <c r="E630" s="4"/>
      <c r="R630" s="4"/>
      <c r="U630" s="4"/>
      <c r="AD630" s="4"/>
      <c r="AE630" s="4"/>
      <c r="AF630" s="21"/>
    </row>
    <row r="631" spans="1:32" x14ac:dyDescent="0.2">
      <c r="A631" s="1" t="s">
        <v>1929</v>
      </c>
      <c r="B631" s="4" t="s">
        <v>1930</v>
      </c>
      <c r="C631" s="4" t="s">
        <v>1931</v>
      </c>
      <c r="E631" s="4"/>
      <c r="R631" s="4"/>
      <c r="U631" s="4"/>
      <c r="AD631" s="4"/>
      <c r="AE631" s="4"/>
      <c r="AF631" s="21"/>
    </row>
    <row r="632" spans="1:32" x14ac:dyDescent="0.2">
      <c r="A632" s="1" t="s">
        <v>1932</v>
      </c>
      <c r="B632" s="4" t="s">
        <v>1933</v>
      </c>
      <c r="C632" s="4" t="s">
        <v>1934</v>
      </c>
      <c r="E632" s="4"/>
      <c r="R632" s="4"/>
      <c r="U632" s="4"/>
      <c r="AD632" s="4"/>
      <c r="AE632" s="4"/>
      <c r="AF632" s="21">
        <v>1</v>
      </c>
    </row>
    <row r="633" spans="1:32" x14ac:dyDescent="0.2">
      <c r="A633" s="1" t="s">
        <v>1935</v>
      </c>
      <c r="B633" s="4" t="s">
        <v>1936</v>
      </c>
      <c r="C633" s="4" t="s">
        <v>1937</v>
      </c>
      <c r="E633" s="4"/>
      <c r="R633" s="4"/>
      <c r="U633" s="4"/>
      <c r="AD633" s="4"/>
      <c r="AE633" s="4"/>
      <c r="AF633" s="21"/>
    </row>
    <row r="634" spans="1:32" x14ac:dyDescent="0.2">
      <c r="A634" s="1" t="s">
        <v>1938</v>
      </c>
      <c r="B634" s="4" t="s">
        <v>1939</v>
      </c>
      <c r="C634" s="4" t="s">
        <v>1940</v>
      </c>
      <c r="E634" s="4"/>
      <c r="R634" s="4"/>
      <c r="U634" s="4"/>
      <c r="AD634" s="4"/>
      <c r="AE634" s="4"/>
      <c r="AF634" s="21"/>
    </row>
    <row r="635" spans="1:32" x14ac:dyDescent="0.2">
      <c r="A635" s="1" t="s">
        <v>1941</v>
      </c>
      <c r="B635" s="4" t="s">
        <v>1942</v>
      </c>
      <c r="C635" s="4" t="s">
        <v>1943</v>
      </c>
      <c r="E635" s="4"/>
      <c r="R635" s="4"/>
      <c r="U635" s="4"/>
      <c r="AD635" s="4"/>
      <c r="AE635" s="4"/>
      <c r="AF635" s="21"/>
    </row>
    <row r="636" spans="1:32" x14ac:dyDescent="0.2">
      <c r="A636" s="1" t="s">
        <v>1944</v>
      </c>
      <c r="B636" s="4" t="s">
        <v>1945</v>
      </c>
      <c r="C636" s="4" t="s">
        <v>1946</v>
      </c>
      <c r="E636" s="4"/>
      <c r="N636">
        <v>1</v>
      </c>
      <c r="O636">
        <v>1</v>
      </c>
      <c r="P636">
        <v>1</v>
      </c>
      <c r="Q636">
        <v>1</v>
      </c>
      <c r="R636" s="4">
        <v>1</v>
      </c>
      <c r="U636" s="4">
        <v>1</v>
      </c>
      <c r="AB636">
        <v>1</v>
      </c>
      <c r="AD636" s="4">
        <v>1</v>
      </c>
      <c r="AE636" s="4"/>
      <c r="AF636" s="21"/>
    </row>
    <row r="637" spans="1:32" x14ac:dyDescent="0.2">
      <c r="A637" s="1" t="s">
        <v>1947</v>
      </c>
      <c r="B637" s="4" t="s">
        <v>1948</v>
      </c>
      <c r="C637" s="4" t="s">
        <v>1949</v>
      </c>
      <c r="E637" s="4"/>
      <c r="R637" s="4"/>
      <c r="U637" s="4"/>
      <c r="AD637" s="4"/>
      <c r="AE637" s="4"/>
      <c r="AF637" s="21"/>
    </row>
    <row r="638" spans="1:32" x14ac:dyDescent="0.2">
      <c r="A638" s="1" t="s">
        <v>1950</v>
      </c>
      <c r="B638" s="4" t="s">
        <v>1951</v>
      </c>
      <c r="C638" s="4" t="s">
        <v>1952</v>
      </c>
      <c r="E638" s="4"/>
      <c r="R638" s="4"/>
      <c r="U638" s="4"/>
      <c r="AD638" s="4"/>
      <c r="AE638" s="4"/>
      <c r="AF638" s="21"/>
    </row>
    <row r="639" spans="1:32" x14ac:dyDescent="0.2">
      <c r="A639" s="1" t="s">
        <v>1953</v>
      </c>
      <c r="B639" s="4" t="s">
        <v>1954</v>
      </c>
      <c r="C639" s="4" t="s">
        <v>1955</v>
      </c>
      <c r="E639" s="4"/>
      <c r="R639" s="4"/>
      <c r="U639" s="4"/>
      <c r="AD639" s="4"/>
      <c r="AE639" s="4"/>
      <c r="AF639" s="21"/>
    </row>
    <row r="640" spans="1:32" x14ac:dyDescent="0.2">
      <c r="A640" s="1" t="s">
        <v>1956</v>
      </c>
      <c r="B640" s="4" t="s">
        <v>1957</v>
      </c>
      <c r="C640" s="4" t="s">
        <v>1958</v>
      </c>
      <c r="E640" s="4"/>
      <c r="R640" s="4"/>
      <c r="U640" s="4"/>
      <c r="AD640" s="4"/>
      <c r="AE640" s="4"/>
      <c r="AF640" s="21"/>
    </row>
    <row r="641" spans="1:32" x14ac:dyDescent="0.2">
      <c r="A641" s="1" t="s">
        <v>1959</v>
      </c>
      <c r="B641" s="4" t="s">
        <v>1960</v>
      </c>
      <c r="C641" s="4" t="s">
        <v>1961</v>
      </c>
      <c r="E641" s="4"/>
      <c r="R641" s="4"/>
      <c r="U641" s="4"/>
      <c r="AD641" s="4"/>
      <c r="AE641" s="4"/>
      <c r="AF641" s="21"/>
    </row>
    <row r="642" spans="1:32" x14ac:dyDescent="0.2">
      <c r="A642" s="1" t="s">
        <v>1962</v>
      </c>
      <c r="B642" s="4" t="s">
        <v>1963</v>
      </c>
      <c r="C642" s="4" t="s">
        <v>1964</v>
      </c>
      <c r="E642" s="4">
        <v>3</v>
      </c>
      <c r="F642">
        <v>5</v>
      </c>
      <c r="G642">
        <v>5</v>
      </c>
      <c r="H642">
        <v>5</v>
      </c>
      <c r="I642">
        <v>4</v>
      </c>
      <c r="J642">
        <v>2</v>
      </c>
      <c r="M642">
        <v>1</v>
      </c>
      <c r="N642">
        <v>3</v>
      </c>
      <c r="O642">
        <v>4</v>
      </c>
      <c r="P642">
        <v>3</v>
      </c>
      <c r="Q642">
        <v>1</v>
      </c>
      <c r="R642" s="4">
        <v>1</v>
      </c>
      <c r="S642">
        <v>2</v>
      </c>
      <c r="T642">
        <v>3</v>
      </c>
      <c r="U642" s="4">
        <v>2</v>
      </c>
      <c r="V642">
        <v>4</v>
      </c>
      <c r="W642">
        <v>2</v>
      </c>
      <c r="X642">
        <v>3</v>
      </c>
      <c r="Y642">
        <v>2</v>
      </c>
      <c r="Z642">
        <v>2</v>
      </c>
      <c r="AA642">
        <v>3</v>
      </c>
      <c r="AB642">
        <v>3</v>
      </c>
      <c r="AD642" s="4">
        <v>4</v>
      </c>
      <c r="AE642" s="4">
        <v>2</v>
      </c>
      <c r="AF642" s="21">
        <v>2</v>
      </c>
    </row>
    <row r="643" spans="1:32" x14ac:dyDescent="0.2">
      <c r="A643" s="1" t="s">
        <v>1965</v>
      </c>
      <c r="B643" s="4" t="s">
        <v>1966</v>
      </c>
      <c r="C643" s="4" t="s">
        <v>1967</v>
      </c>
      <c r="E643" s="4"/>
      <c r="I643">
        <v>1</v>
      </c>
      <c r="M643">
        <v>2</v>
      </c>
      <c r="R643" s="4"/>
      <c r="U643" s="4"/>
      <c r="Z643">
        <v>1</v>
      </c>
      <c r="AB643">
        <v>1</v>
      </c>
      <c r="AD643" s="4">
        <v>1</v>
      </c>
      <c r="AE643" s="4"/>
      <c r="AF643" s="21"/>
    </row>
    <row r="644" spans="1:32" x14ac:dyDescent="0.2">
      <c r="A644" s="1" t="s">
        <v>1968</v>
      </c>
      <c r="B644" s="4" t="s">
        <v>1969</v>
      </c>
      <c r="C644" s="4" t="s">
        <v>1970</v>
      </c>
      <c r="E644" s="4"/>
      <c r="R644" s="4"/>
      <c r="U644" s="4"/>
      <c r="AD644" s="4"/>
      <c r="AE644" s="4"/>
      <c r="AF644" s="21"/>
    </row>
    <row r="645" spans="1:32" x14ac:dyDescent="0.2">
      <c r="A645" s="1" t="s">
        <v>1971</v>
      </c>
      <c r="B645" s="4" t="s">
        <v>1972</v>
      </c>
      <c r="C645" s="4" t="s">
        <v>1973</v>
      </c>
      <c r="E645" s="4"/>
      <c r="R645" s="4"/>
      <c r="U645" s="4"/>
      <c r="AD645" s="4"/>
      <c r="AE645" s="4"/>
      <c r="AF645" s="21"/>
    </row>
    <row r="646" spans="1:32" x14ac:dyDescent="0.2">
      <c r="A646" s="1" t="s">
        <v>1974</v>
      </c>
      <c r="B646" s="4" t="s">
        <v>1975</v>
      </c>
      <c r="C646" s="4" t="s">
        <v>1976</v>
      </c>
      <c r="E646" s="4"/>
      <c r="R646" s="4"/>
      <c r="U646" s="4"/>
      <c r="AD646" s="4"/>
      <c r="AE646" s="4"/>
      <c r="AF646" s="21"/>
    </row>
    <row r="647" spans="1:32" x14ac:dyDescent="0.2">
      <c r="A647" s="1" t="s">
        <v>1977</v>
      </c>
      <c r="B647" s="4" t="s">
        <v>1978</v>
      </c>
      <c r="C647" s="4" t="s">
        <v>1979</v>
      </c>
      <c r="E647" s="4"/>
      <c r="R647" s="4"/>
      <c r="U647" s="4"/>
      <c r="AD647" s="4"/>
      <c r="AE647" s="4"/>
      <c r="AF647" s="21"/>
    </row>
    <row r="648" spans="1:32" x14ac:dyDescent="0.2">
      <c r="A648" s="1" t="s">
        <v>1980</v>
      </c>
      <c r="B648" s="4" t="s">
        <v>1981</v>
      </c>
      <c r="C648" s="4" t="s">
        <v>1982</v>
      </c>
      <c r="E648" s="4"/>
      <c r="R648" s="4"/>
      <c r="U648" s="4"/>
      <c r="AD648" s="4"/>
      <c r="AE648" s="4"/>
      <c r="AF648" s="21"/>
    </row>
    <row r="649" spans="1:32" x14ac:dyDescent="0.2">
      <c r="A649" s="1" t="s">
        <v>1983</v>
      </c>
      <c r="B649" s="4" t="s">
        <v>1984</v>
      </c>
      <c r="C649" s="4" t="s">
        <v>1985</v>
      </c>
      <c r="E649" s="4">
        <v>1</v>
      </c>
      <c r="G649">
        <v>1</v>
      </c>
      <c r="H649">
        <v>1</v>
      </c>
      <c r="J649">
        <v>1</v>
      </c>
      <c r="M649">
        <v>1</v>
      </c>
      <c r="N649">
        <v>1</v>
      </c>
      <c r="R649" s="4"/>
      <c r="U649" s="4"/>
      <c r="V649">
        <v>1</v>
      </c>
      <c r="W649">
        <v>1</v>
      </c>
      <c r="AA649">
        <v>1</v>
      </c>
      <c r="AD649" s="4"/>
      <c r="AE649" s="4"/>
      <c r="AF649" s="21"/>
    </row>
    <row r="650" spans="1:32" x14ac:dyDescent="0.2">
      <c r="A650" s="1" t="s">
        <v>1986</v>
      </c>
      <c r="B650" s="4" t="s">
        <v>1987</v>
      </c>
      <c r="C650" s="4" t="s">
        <v>1988</v>
      </c>
      <c r="E650" s="4">
        <v>1</v>
      </c>
      <c r="F650">
        <v>1</v>
      </c>
      <c r="G650">
        <v>1</v>
      </c>
      <c r="J650">
        <v>1</v>
      </c>
      <c r="M650">
        <v>1</v>
      </c>
      <c r="N650">
        <v>1</v>
      </c>
      <c r="P650">
        <v>1</v>
      </c>
      <c r="Q650">
        <v>1</v>
      </c>
      <c r="R650" s="4">
        <v>1</v>
      </c>
      <c r="U650" s="4">
        <v>1</v>
      </c>
      <c r="W650">
        <v>1</v>
      </c>
      <c r="X650">
        <v>1</v>
      </c>
      <c r="AA650">
        <v>1</v>
      </c>
      <c r="AD650" s="4">
        <v>1</v>
      </c>
      <c r="AE650" s="4">
        <v>1</v>
      </c>
      <c r="AF650" s="21">
        <v>1</v>
      </c>
    </row>
    <row r="651" spans="1:32" x14ac:dyDescent="0.2">
      <c r="A651" s="1" t="s">
        <v>1989</v>
      </c>
      <c r="B651" s="4" t="s">
        <v>1990</v>
      </c>
      <c r="C651" s="4" t="s">
        <v>1991</v>
      </c>
      <c r="E651" s="4"/>
      <c r="R651" s="4"/>
      <c r="U651" s="4"/>
      <c r="AD651" s="4"/>
      <c r="AE651" s="4"/>
      <c r="AF651" s="21"/>
    </row>
    <row r="652" spans="1:32" x14ac:dyDescent="0.2">
      <c r="A652" s="1" t="s">
        <v>1992</v>
      </c>
      <c r="B652" s="4" t="s">
        <v>1993</v>
      </c>
      <c r="C652" s="4" t="s">
        <v>1994</v>
      </c>
      <c r="E652" s="4">
        <v>1</v>
      </c>
      <c r="G652">
        <v>1</v>
      </c>
      <c r="J652">
        <v>1</v>
      </c>
      <c r="M652">
        <v>1</v>
      </c>
      <c r="O652">
        <v>1</v>
      </c>
      <c r="P652">
        <v>1</v>
      </c>
      <c r="R652" s="4"/>
      <c r="T652">
        <v>1</v>
      </c>
      <c r="U652" s="4">
        <v>1</v>
      </c>
      <c r="W652">
        <v>1</v>
      </c>
      <c r="X652">
        <v>2</v>
      </c>
      <c r="Y652">
        <v>1</v>
      </c>
      <c r="AD652" s="4">
        <v>3</v>
      </c>
      <c r="AE652" s="4">
        <v>1</v>
      </c>
      <c r="AF652" s="21">
        <v>1</v>
      </c>
    </row>
    <row r="653" spans="1:32" x14ac:dyDescent="0.2">
      <c r="A653" s="1" t="s">
        <v>1995</v>
      </c>
      <c r="B653" s="4" t="s">
        <v>1996</v>
      </c>
      <c r="C653" s="4" t="s">
        <v>1997</v>
      </c>
      <c r="E653" s="4"/>
      <c r="R653" s="4"/>
      <c r="U653" s="4"/>
      <c r="AD653" s="4"/>
      <c r="AE653" s="4"/>
      <c r="AF653" s="21"/>
    </row>
    <row r="654" spans="1:32" x14ac:dyDescent="0.2">
      <c r="A654" s="1" t="s">
        <v>1998</v>
      </c>
      <c r="B654" s="4" t="s">
        <v>1999</v>
      </c>
      <c r="C654" s="4" t="s">
        <v>2000</v>
      </c>
      <c r="E654" s="4"/>
      <c r="R654" s="4"/>
      <c r="U654" s="4"/>
      <c r="AD654" s="4"/>
      <c r="AE654" s="4"/>
      <c r="AF654" s="21"/>
    </row>
    <row r="655" spans="1:32" x14ac:dyDescent="0.2">
      <c r="A655" s="1" t="s">
        <v>2001</v>
      </c>
      <c r="B655" s="4" t="s">
        <v>2002</v>
      </c>
      <c r="C655" s="4" t="s">
        <v>2003</v>
      </c>
      <c r="E655" s="4">
        <v>3</v>
      </c>
      <c r="F655">
        <v>1</v>
      </c>
      <c r="G655">
        <v>2</v>
      </c>
      <c r="H655">
        <v>2</v>
      </c>
      <c r="I655">
        <v>1</v>
      </c>
      <c r="J655">
        <v>3</v>
      </c>
      <c r="M655">
        <v>3</v>
      </c>
      <c r="N655">
        <v>3</v>
      </c>
      <c r="O655">
        <v>2</v>
      </c>
      <c r="P655">
        <v>3</v>
      </c>
      <c r="Q655">
        <v>3</v>
      </c>
      <c r="R655" s="4">
        <v>3</v>
      </c>
      <c r="S655">
        <v>2</v>
      </c>
      <c r="T655">
        <v>2</v>
      </c>
      <c r="U655" s="4">
        <v>3</v>
      </c>
      <c r="X655">
        <v>2</v>
      </c>
      <c r="Y655">
        <v>1</v>
      </c>
      <c r="Z655">
        <v>2</v>
      </c>
      <c r="AA655">
        <v>3</v>
      </c>
      <c r="AB655">
        <v>3</v>
      </c>
      <c r="AD655" s="4">
        <v>3</v>
      </c>
      <c r="AE655" s="4">
        <v>3</v>
      </c>
      <c r="AF655" s="21">
        <v>3</v>
      </c>
    </row>
    <row r="656" spans="1:32" x14ac:dyDescent="0.2">
      <c r="A656" s="1" t="s">
        <v>2004</v>
      </c>
      <c r="B656" s="4" t="s">
        <v>2005</v>
      </c>
      <c r="C656" s="4" t="s">
        <v>2006</v>
      </c>
      <c r="E656" s="4"/>
      <c r="R656" s="4"/>
      <c r="U656" s="4"/>
      <c r="AD656" s="4"/>
      <c r="AE656" s="4"/>
      <c r="AF656" s="21"/>
    </row>
    <row r="657" spans="1:32" x14ac:dyDescent="0.2">
      <c r="A657" s="1" t="s">
        <v>2007</v>
      </c>
      <c r="B657" s="4" t="s">
        <v>2008</v>
      </c>
      <c r="C657" s="4" t="s">
        <v>2009</v>
      </c>
      <c r="E657" s="4"/>
      <c r="R657" s="4"/>
      <c r="U657" s="4"/>
      <c r="AD657" s="4"/>
      <c r="AE657" s="4"/>
      <c r="AF657" s="21"/>
    </row>
    <row r="658" spans="1:32" x14ac:dyDescent="0.2">
      <c r="A658" s="1" t="s">
        <v>2010</v>
      </c>
      <c r="B658" s="4" t="s">
        <v>2011</v>
      </c>
      <c r="C658" s="4" t="s">
        <v>2011</v>
      </c>
      <c r="E658" s="4"/>
      <c r="R658" s="4"/>
      <c r="U658" s="4"/>
      <c r="AD658" s="4"/>
      <c r="AE658" s="4"/>
      <c r="AF658" s="21"/>
    </row>
    <row r="659" spans="1:32" x14ac:dyDescent="0.2">
      <c r="A659" s="1" t="s">
        <v>2012</v>
      </c>
      <c r="B659" s="4" t="s">
        <v>2013</v>
      </c>
      <c r="C659" s="4" t="s">
        <v>2014</v>
      </c>
      <c r="E659" s="4"/>
      <c r="R659" s="4"/>
      <c r="U659" s="4"/>
      <c r="AD659" s="4"/>
      <c r="AE659" s="4"/>
      <c r="AF659" s="21"/>
    </row>
    <row r="660" spans="1:32" x14ac:dyDescent="0.2">
      <c r="A660" s="1" t="s">
        <v>2015</v>
      </c>
      <c r="B660" s="4" t="s">
        <v>2016</v>
      </c>
      <c r="C660" s="4" t="s">
        <v>2017</v>
      </c>
      <c r="E660" s="4">
        <v>1</v>
      </c>
      <c r="G660">
        <v>1</v>
      </c>
      <c r="H660">
        <v>1</v>
      </c>
      <c r="J660">
        <v>1</v>
      </c>
      <c r="M660">
        <v>1</v>
      </c>
      <c r="N660">
        <v>2</v>
      </c>
      <c r="O660">
        <v>1</v>
      </c>
      <c r="P660">
        <v>1</v>
      </c>
      <c r="Q660">
        <v>1</v>
      </c>
      <c r="R660" s="4">
        <v>1</v>
      </c>
      <c r="S660">
        <v>1</v>
      </c>
      <c r="T660">
        <v>1</v>
      </c>
      <c r="U660" s="4">
        <v>1</v>
      </c>
      <c r="V660">
        <v>1</v>
      </c>
      <c r="W660">
        <v>1</v>
      </c>
      <c r="AB660">
        <v>1</v>
      </c>
      <c r="AD660" s="4">
        <v>1</v>
      </c>
      <c r="AE660" s="4">
        <v>1</v>
      </c>
      <c r="AF660" s="21">
        <v>1</v>
      </c>
    </row>
    <row r="661" spans="1:32" x14ac:dyDescent="0.2">
      <c r="A661" s="1" t="s">
        <v>2018</v>
      </c>
      <c r="B661" s="4" t="s">
        <v>2019</v>
      </c>
      <c r="C661" s="4" t="s">
        <v>2020</v>
      </c>
      <c r="E661" s="4"/>
      <c r="R661" s="4"/>
      <c r="U661" s="4"/>
      <c r="AD661" s="4"/>
      <c r="AE661" s="4"/>
      <c r="AF661" s="21"/>
    </row>
    <row r="662" spans="1:32" x14ac:dyDescent="0.2">
      <c r="A662" s="1" t="s">
        <v>2021</v>
      </c>
      <c r="B662" s="4" t="s">
        <v>1642</v>
      </c>
      <c r="C662" s="4" t="s">
        <v>2022</v>
      </c>
      <c r="E662" s="4"/>
      <c r="R662" s="4"/>
      <c r="U662" s="4"/>
      <c r="AD662" s="4"/>
      <c r="AE662" s="4"/>
      <c r="AF662" s="21"/>
    </row>
    <row r="663" spans="1:32" x14ac:dyDescent="0.2">
      <c r="A663" s="1" t="s">
        <v>2023</v>
      </c>
      <c r="B663" s="4" t="s">
        <v>1393</v>
      </c>
      <c r="C663" s="4" t="s">
        <v>2024</v>
      </c>
      <c r="E663" s="4">
        <v>1</v>
      </c>
      <c r="G663">
        <v>1</v>
      </c>
      <c r="J663">
        <v>1</v>
      </c>
      <c r="K663">
        <v>1</v>
      </c>
      <c r="L663">
        <v>1</v>
      </c>
      <c r="M663">
        <v>1</v>
      </c>
      <c r="N663">
        <v>1</v>
      </c>
      <c r="P663">
        <v>1</v>
      </c>
      <c r="Q663">
        <v>1</v>
      </c>
      <c r="R663" s="4">
        <v>1</v>
      </c>
      <c r="T663">
        <v>1</v>
      </c>
      <c r="U663" s="4">
        <v>1</v>
      </c>
      <c r="V663">
        <v>1</v>
      </c>
      <c r="W663">
        <v>1</v>
      </c>
      <c r="X663">
        <v>2</v>
      </c>
      <c r="Y663">
        <v>1</v>
      </c>
      <c r="Z663">
        <v>1</v>
      </c>
      <c r="AA663">
        <v>1</v>
      </c>
      <c r="AD663" s="4">
        <v>1</v>
      </c>
      <c r="AE663" s="4">
        <v>1</v>
      </c>
      <c r="AF663" s="21">
        <v>1</v>
      </c>
    </row>
    <row r="664" spans="1:32" x14ac:dyDescent="0.2">
      <c r="A664" s="1" t="s">
        <v>2025</v>
      </c>
      <c r="B664" s="4" t="s">
        <v>2026</v>
      </c>
      <c r="C664" s="4" t="s">
        <v>2027</v>
      </c>
      <c r="E664" s="4"/>
      <c r="R664" s="4"/>
      <c r="U664" s="4"/>
      <c r="AD664" s="4"/>
      <c r="AE664" s="4"/>
      <c r="AF664" s="21"/>
    </row>
    <row r="665" spans="1:32" x14ac:dyDescent="0.2">
      <c r="A665" s="1" t="s">
        <v>2028</v>
      </c>
      <c r="B665" s="4" t="s">
        <v>2029</v>
      </c>
      <c r="C665" s="4" t="s">
        <v>2030</v>
      </c>
      <c r="E665" s="4">
        <v>1</v>
      </c>
      <c r="G665">
        <v>1</v>
      </c>
      <c r="I665">
        <v>1</v>
      </c>
      <c r="J665">
        <v>1</v>
      </c>
      <c r="N665">
        <v>1</v>
      </c>
      <c r="O665">
        <v>2</v>
      </c>
      <c r="R665" s="4"/>
      <c r="U665" s="4"/>
      <c r="V665">
        <v>1</v>
      </c>
      <c r="W665">
        <v>1</v>
      </c>
      <c r="AD665" s="4"/>
      <c r="AE665" s="4">
        <v>1</v>
      </c>
      <c r="AF665" s="21">
        <v>1</v>
      </c>
    </row>
    <row r="666" spans="1:32" x14ac:dyDescent="0.2">
      <c r="A666" s="1" t="s">
        <v>2031</v>
      </c>
      <c r="B666" s="4" t="s">
        <v>2032</v>
      </c>
      <c r="C666" s="4" t="s">
        <v>2033</v>
      </c>
      <c r="E666" s="4">
        <v>1</v>
      </c>
      <c r="G666">
        <v>1</v>
      </c>
      <c r="I666">
        <v>1</v>
      </c>
      <c r="J666">
        <v>1</v>
      </c>
      <c r="N666">
        <v>1</v>
      </c>
      <c r="O666">
        <v>2</v>
      </c>
      <c r="R666" s="4"/>
      <c r="U666" s="4"/>
      <c r="V666">
        <v>1</v>
      </c>
      <c r="W666">
        <v>1</v>
      </c>
      <c r="AD666" s="4"/>
      <c r="AE666" s="4">
        <v>1</v>
      </c>
      <c r="AF666" s="21">
        <v>1</v>
      </c>
    </row>
    <row r="667" spans="1:32" x14ac:dyDescent="0.2">
      <c r="A667" s="1" t="s">
        <v>2034</v>
      </c>
      <c r="B667" s="4" t="s">
        <v>2035</v>
      </c>
      <c r="C667" s="4" t="s">
        <v>2036</v>
      </c>
      <c r="E667" s="4"/>
      <c r="N667">
        <v>1</v>
      </c>
      <c r="R667" s="4"/>
      <c r="U667" s="4"/>
      <c r="AD667" s="4"/>
      <c r="AE667" s="4"/>
      <c r="AF667" s="21">
        <v>1</v>
      </c>
    </row>
    <row r="668" spans="1:32" x14ac:dyDescent="0.2">
      <c r="A668" s="1" t="s">
        <v>2037</v>
      </c>
      <c r="B668" s="4" t="s">
        <v>2038</v>
      </c>
      <c r="C668" s="4" t="s">
        <v>2038</v>
      </c>
      <c r="E668" s="4">
        <v>1</v>
      </c>
      <c r="J668">
        <v>1</v>
      </c>
      <c r="K668">
        <v>1</v>
      </c>
      <c r="L668">
        <v>1</v>
      </c>
      <c r="N668">
        <v>1</v>
      </c>
      <c r="P668">
        <v>1</v>
      </c>
      <c r="Q668">
        <v>1</v>
      </c>
      <c r="R668" s="4">
        <v>1</v>
      </c>
      <c r="S668">
        <v>1</v>
      </c>
      <c r="T668">
        <v>1</v>
      </c>
      <c r="U668" s="4">
        <v>1</v>
      </c>
      <c r="W668">
        <v>1</v>
      </c>
      <c r="X668">
        <v>1</v>
      </c>
      <c r="AD668" s="4">
        <v>2</v>
      </c>
      <c r="AE668" s="4">
        <v>1</v>
      </c>
      <c r="AF668" s="21">
        <v>2</v>
      </c>
    </row>
    <row r="669" spans="1:32" x14ac:dyDescent="0.2">
      <c r="A669" s="1" t="s">
        <v>2039</v>
      </c>
      <c r="B669" s="4" t="s">
        <v>2040</v>
      </c>
      <c r="C669" s="4" t="s">
        <v>2041</v>
      </c>
      <c r="E669" s="4"/>
      <c r="R669" s="4"/>
      <c r="U669" s="4"/>
      <c r="AD669" s="4"/>
      <c r="AE669" s="4"/>
      <c r="AF669" s="21"/>
    </row>
    <row r="670" spans="1:32" x14ac:dyDescent="0.2">
      <c r="A670" s="1" t="s">
        <v>2042</v>
      </c>
      <c r="B670" s="4" t="s">
        <v>2043</v>
      </c>
      <c r="C670" s="4" t="s">
        <v>2044</v>
      </c>
      <c r="E670" s="4"/>
      <c r="R670" s="4"/>
      <c r="U670" s="4"/>
      <c r="AD670" s="4"/>
      <c r="AE670" s="4"/>
      <c r="AF670" s="21"/>
    </row>
    <row r="671" spans="1:32" x14ac:dyDescent="0.2">
      <c r="A671" s="1" t="s">
        <v>2045</v>
      </c>
      <c r="B671" s="4" t="s">
        <v>2046</v>
      </c>
      <c r="C671" s="4" t="s">
        <v>2047</v>
      </c>
      <c r="E671" s="4"/>
      <c r="R671" s="4"/>
      <c r="U671" s="4"/>
      <c r="AD671" s="4"/>
      <c r="AE671" s="4"/>
      <c r="AF671" s="21"/>
    </row>
    <row r="672" spans="1:32" x14ac:dyDescent="0.2">
      <c r="A672" s="1" t="s">
        <v>2048</v>
      </c>
      <c r="B672" s="4" t="s">
        <v>2049</v>
      </c>
      <c r="C672" s="4" t="s">
        <v>2050</v>
      </c>
      <c r="E672" s="4">
        <v>1</v>
      </c>
      <c r="F672">
        <v>1</v>
      </c>
      <c r="G672">
        <v>2</v>
      </c>
      <c r="I672">
        <v>1</v>
      </c>
      <c r="J672">
        <v>2</v>
      </c>
      <c r="M672">
        <v>1</v>
      </c>
      <c r="N672">
        <v>1</v>
      </c>
      <c r="O672">
        <v>1</v>
      </c>
      <c r="P672">
        <v>2</v>
      </c>
      <c r="Q672">
        <v>2</v>
      </c>
      <c r="R672" s="4">
        <v>2</v>
      </c>
      <c r="S672">
        <v>1</v>
      </c>
      <c r="T672">
        <v>2</v>
      </c>
      <c r="U672" s="4">
        <v>2</v>
      </c>
      <c r="V672">
        <v>2</v>
      </c>
      <c r="W672">
        <v>1</v>
      </c>
      <c r="X672">
        <v>3</v>
      </c>
      <c r="Z672">
        <v>1</v>
      </c>
      <c r="AA672">
        <v>1</v>
      </c>
      <c r="AD672" s="4">
        <v>2</v>
      </c>
      <c r="AE672" s="4">
        <v>1</v>
      </c>
      <c r="AF672" s="21"/>
    </row>
    <row r="673" spans="1:32" x14ac:dyDescent="0.2">
      <c r="A673" s="1" t="s">
        <v>2051</v>
      </c>
      <c r="B673" s="4" t="s">
        <v>2052</v>
      </c>
      <c r="C673" s="4" t="s">
        <v>2053</v>
      </c>
      <c r="E673" s="4"/>
      <c r="R673" s="4"/>
      <c r="U673" s="4"/>
      <c r="AD673" s="4">
        <v>1</v>
      </c>
      <c r="AE673" s="4"/>
      <c r="AF673" s="21"/>
    </row>
    <row r="674" spans="1:32" x14ac:dyDescent="0.2">
      <c r="A674" s="1" t="s">
        <v>2054</v>
      </c>
      <c r="B674" s="4" t="s">
        <v>2055</v>
      </c>
      <c r="C674" s="4" t="s">
        <v>2056</v>
      </c>
      <c r="E674" s="4"/>
      <c r="R674" s="4"/>
      <c r="U674" s="4"/>
      <c r="AD674" s="4"/>
      <c r="AE674" s="4"/>
      <c r="AF674" s="21"/>
    </row>
    <row r="675" spans="1:32" x14ac:dyDescent="0.2">
      <c r="A675" s="1" t="s">
        <v>2057</v>
      </c>
      <c r="B675" s="4" t="s">
        <v>2058</v>
      </c>
      <c r="C675" s="4" t="s">
        <v>2059</v>
      </c>
      <c r="E675" s="4"/>
      <c r="R675" s="4"/>
      <c r="U675" s="4"/>
      <c r="AD675" s="4"/>
      <c r="AE675" s="4"/>
      <c r="AF675" s="21"/>
    </row>
    <row r="676" spans="1:32" x14ac:dyDescent="0.2">
      <c r="A676" s="1" t="s">
        <v>2060</v>
      </c>
      <c r="B676" s="4" t="s">
        <v>2061</v>
      </c>
      <c r="C676" s="4" t="s">
        <v>2062</v>
      </c>
      <c r="E676" s="4"/>
      <c r="R676" s="4"/>
      <c r="U676" s="4"/>
      <c r="AD676" s="4"/>
      <c r="AE676" s="4"/>
      <c r="AF676" s="21"/>
    </row>
    <row r="677" spans="1:32" x14ac:dyDescent="0.2">
      <c r="A677" s="1" t="s">
        <v>2063</v>
      </c>
      <c r="B677" s="4" t="s">
        <v>2064</v>
      </c>
      <c r="C677" s="4" t="s">
        <v>2065</v>
      </c>
      <c r="E677" s="4"/>
      <c r="R677" s="4"/>
      <c r="U677" s="4"/>
      <c r="AD677" s="4"/>
      <c r="AE677" s="4"/>
      <c r="AF677" s="21"/>
    </row>
    <row r="678" spans="1:32" x14ac:dyDescent="0.2">
      <c r="A678" s="1" t="s">
        <v>2066</v>
      </c>
      <c r="B678" s="4" t="s">
        <v>2067</v>
      </c>
      <c r="C678" s="4" t="s">
        <v>2068</v>
      </c>
      <c r="E678" s="4">
        <v>3</v>
      </c>
      <c r="F678">
        <v>1</v>
      </c>
      <c r="G678">
        <v>2</v>
      </c>
      <c r="H678">
        <v>2</v>
      </c>
      <c r="I678">
        <v>2</v>
      </c>
      <c r="J678">
        <v>3</v>
      </c>
      <c r="M678">
        <v>1</v>
      </c>
      <c r="N678">
        <v>2</v>
      </c>
      <c r="O678">
        <v>3</v>
      </c>
      <c r="P678">
        <v>1</v>
      </c>
      <c r="Q678">
        <v>1</v>
      </c>
      <c r="R678" s="4">
        <v>1</v>
      </c>
      <c r="T678">
        <v>1</v>
      </c>
      <c r="U678" s="4">
        <v>1</v>
      </c>
      <c r="V678">
        <v>1</v>
      </c>
      <c r="W678">
        <v>1</v>
      </c>
      <c r="Y678">
        <v>1</v>
      </c>
      <c r="Z678">
        <v>1</v>
      </c>
      <c r="AD678" s="4">
        <v>3</v>
      </c>
      <c r="AE678" s="4">
        <v>2</v>
      </c>
      <c r="AF678" s="21">
        <v>1</v>
      </c>
    </row>
    <row r="679" spans="1:32" x14ac:dyDescent="0.2">
      <c r="A679" s="1" t="s">
        <v>2069</v>
      </c>
      <c r="B679" s="4" t="s">
        <v>2070</v>
      </c>
      <c r="C679" s="4" t="s">
        <v>2071</v>
      </c>
      <c r="E679" s="4"/>
      <c r="R679" s="4"/>
      <c r="U679" s="4"/>
      <c r="AD679" s="4"/>
      <c r="AE679" s="4"/>
      <c r="AF679" s="21"/>
    </row>
    <row r="680" spans="1:32" x14ac:dyDescent="0.2">
      <c r="A680" s="1" t="s">
        <v>2072</v>
      </c>
      <c r="B680" s="4" t="s">
        <v>2073</v>
      </c>
      <c r="C680" s="4" t="s">
        <v>2074</v>
      </c>
      <c r="E680" s="4"/>
      <c r="R680" s="4"/>
      <c r="U680" s="4"/>
      <c r="AD680" s="4"/>
      <c r="AE680" s="4"/>
      <c r="AF680" s="21"/>
    </row>
    <row r="681" spans="1:32" x14ac:dyDescent="0.2">
      <c r="A681" s="1" t="s">
        <v>2075</v>
      </c>
      <c r="B681" s="4" t="s">
        <v>2076</v>
      </c>
      <c r="C681" s="4" t="s">
        <v>2077</v>
      </c>
      <c r="E681" s="4"/>
      <c r="R681" s="4"/>
      <c r="U681" s="4"/>
      <c r="AD681" s="4"/>
      <c r="AE681" s="4"/>
      <c r="AF681" s="21"/>
    </row>
    <row r="682" spans="1:32" x14ac:dyDescent="0.2">
      <c r="A682" s="1" t="s">
        <v>2078</v>
      </c>
      <c r="B682" s="4" t="s">
        <v>2079</v>
      </c>
      <c r="C682" s="4" t="s">
        <v>2080</v>
      </c>
      <c r="E682" s="4"/>
      <c r="R682" s="4"/>
      <c r="U682" s="4"/>
      <c r="AD682" s="4"/>
      <c r="AE682" s="4"/>
      <c r="AF682" s="21"/>
    </row>
    <row r="683" spans="1:32" x14ac:dyDescent="0.2">
      <c r="A683" s="1" t="s">
        <v>2081</v>
      </c>
      <c r="B683" s="4" t="s">
        <v>2082</v>
      </c>
      <c r="C683" s="4" t="s">
        <v>2083</v>
      </c>
      <c r="E683" s="4">
        <v>1</v>
      </c>
      <c r="F683">
        <v>1</v>
      </c>
      <c r="G683">
        <v>1</v>
      </c>
      <c r="H683">
        <v>1</v>
      </c>
      <c r="I683">
        <v>1</v>
      </c>
      <c r="J683">
        <v>1</v>
      </c>
      <c r="K683">
        <v>1</v>
      </c>
      <c r="L683">
        <v>1</v>
      </c>
      <c r="N683">
        <v>1</v>
      </c>
      <c r="O683">
        <v>1</v>
      </c>
      <c r="P683">
        <v>1</v>
      </c>
      <c r="Q683">
        <v>1</v>
      </c>
      <c r="R683" s="4">
        <v>1</v>
      </c>
      <c r="U683" s="4">
        <v>1</v>
      </c>
      <c r="V683">
        <v>1</v>
      </c>
      <c r="W683">
        <v>1</v>
      </c>
      <c r="X683">
        <v>1</v>
      </c>
      <c r="Z683">
        <v>1</v>
      </c>
      <c r="AA683">
        <v>1</v>
      </c>
      <c r="AD683" s="4">
        <v>1</v>
      </c>
      <c r="AE683" s="4">
        <v>1</v>
      </c>
      <c r="AF683" s="21">
        <v>1</v>
      </c>
    </row>
    <row r="684" spans="1:32" x14ac:dyDescent="0.2">
      <c r="A684" s="1" t="s">
        <v>2084</v>
      </c>
      <c r="B684" s="4" t="s">
        <v>2085</v>
      </c>
      <c r="C684" s="4" t="s">
        <v>2085</v>
      </c>
      <c r="E684" s="4"/>
      <c r="R684" s="4"/>
      <c r="U684" s="4"/>
      <c r="AD684" s="4"/>
      <c r="AE684" s="4"/>
      <c r="AF684" s="21"/>
    </row>
    <row r="685" spans="1:32" x14ac:dyDescent="0.2">
      <c r="A685" s="1" t="s">
        <v>2086</v>
      </c>
      <c r="B685" s="4" t="s">
        <v>2087</v>
      </c>
      <c r="C685" s="4" t="s">
        <v>2088</v>
      </c>
      <c r="E685" s="4"/>
      <c r="R685" s="4"/>
      <c r="U685" s="4"/>
      <c r="AD685" s="4"/>
      <c r="AE685" s="4"/>
      <c r="AF685" s="21"/>
    </row>
    <row r="686" spans="1:32" x14ac:dyDescent="0.2">
      <c r="A686" s="1" t="s">
        <v>2089</v>
      </c>
      <c r="B686" s="4" t="s">
        <v>2090</v>
      </c>
      <c r="C686" s="4" t="s">
        <v>2091</v>
      </c>
      <c r="E686" s="4"/>
      <c r="R686" s="4"/>
      <c r="U686" s="4"/>
      <c r="AD686" s="4"/>
      <c r="AE686" s="4"/>
      <c r="AF686" s="21"/>
    </row>
    <row r="687" spans="1:32" x14ac:dyDescent="0.2">
      <c r="A687" s="1" t="s">
        <v>2092</v>
      </c>
      <c r="B687" s="4" t="s">
        <v>2093</v>
      </c>
      <c r="C687" s="4" t="s">
        <v>2094</v>
      </c>
      <c r="E687" s="4"/>
      <c r="R687" s="4"/>
      <c r="U687" s="4"/>
      <c r="AD687" s="4"/>
      <c r="AE687" s="4"/>
      <c r="AF687" s="21"/>
    </row>
    <row r="688" spans="1:32" x14ac:dyDescent="0.2">
      <c r="A688" s="1" t="s">
        <v>2095</v>
      </c>
      <c r="B688" s="4" t="s">
        <v>2096</v>
      </c>
      <c r="C688" s="4" t="s">
        <v>2097</v>
      </c>
      <c r="E688" s="4">
        <v>1</v>
      </c>
      <c r="G688">
        <v>1</v>
      </c>
      <c r="I688">
        <v>1</v>
      </c>
      <c r="J688">
        <v>1</v>
      </c>
      <c r="K688">
        <v>1</v>
      </c>
      <c r="L688">
        <v>1</v>
      </c>
      <c r="O688">
        <v>1</v>
      </c>
      <c r="P688">
        <v>1</v>
      </c>
      <c r="Q688">
        <v>1</v>
      </c>
      <c r="R688" s="4">
        <v>1</v>
      </c>
      <c r="T688">
        <v>1</v>
      </c>
      <c r="U688" s="4">
        <v>1</v>
      </c>
      <c r="W688">
        <v>1</v>
      </c>
      <c r="X688">
        <v>2</v>
      </c>
      <c r="Z688">
        <v>1</v>
      </c>
      <c r="AA688">
        <v>1</v>
      </c>
      <c r="AD688" s="4">
        <v>1</v>
      </c>
      <c r="AE688" s="4">
        <v>1</v>
      </c>
      <c r="AF688" s="21">
        <v>1</v>
      </c>
    </row>
    <row r="689" spans="1:32" x14ac:dyDescent="0.2">
      <c r="A689" s="1" t="s">
        <v>2098</v>
      </c>
      <c r="B689" s="4" t="s">
        <v>2099</v>
      </c>
      <c r="C689" s="4" t="s">
        <v>2099</v>
      </c>
      <c r="E689" s="4"/>
      <c r="R689" s="4"/>
      <c r="U689" s="4"/>
      <c r="AD689" s="4"/>
      <c r="AE689" s="4"/>
      <c r="AF689" s="21"/>
    </row>
    <row r="690" spans="1:32" x14ac:dyDescent="0.2">
      <c r="A690" s="1" t="s">
        <v>2100</v>
      </c>
      <c r="B690" s="4" t="s">
        <v>2101</v>
      </c>
      <c r="C690" s="4" t="s">
        <v>2102</v>
      </c>
      <c r="E690" s="4"/>
      <c r="R690" s="4"/>
      <c r="U690" s="4"/>
      <c r="AD690" s="4"/>
      <c r="AE690" s="4"/>
      <c r="AF690" s="21"/>
    </row>
    <row r="691" spans="1:32" x14ac:dyDescent="0.2">
      <c r="A691" s="1" t="s">
        <v>2103</v>
      </c>
      <c r="B691" s="4" t="s">
        <v>2104</v>
      </c>
      <c r="C691" s="4" t="s">
        <v>2105</v>
      </c>
      <c r="E691" s="4"/>
      <c r="R691" s="4"/>
      <c r="U691" s="4"/>
      <c r="AD691" s="4"/>
      <c r="AE691" s="4"/>
      <c r="AF691" s="21"/>
    </row>
    <row r="692" spans="1:32" x14ac:dyDescent="0.2">
      <c r="A692" s="1" t="s">
        <v>2106</v>
      </c>
      <c r="B692" s="4" t="s">
        <v>2107</v>
      </c>
      <c r="C692" s="4" t="s">
        <v>2108</v>
      </c>
      <c r="E692" s="4"/>
      <c r="R692" s="4"/>
      <c r="U692" s="4"/>
      <c r="AD692" s="4"/>
      <c r="AE692" s="4"/>
      <c r="AF692" s="21"/>
    </row>
    <row r="693" spans="1:32" x14ac:dyDescent="0.2">
      <c r="A693" s="1" t="s">
        <v>2109</v>
      </c>
      <c r="B693" s="4" t="s">
        <v>2110</v>
      </c>
      <c r="C693" s="4" t="s">
        <v>2111</v>
      </c>
      <c r="E693" s="4">
        <v>1</v>
      </c>
      <c r="G693">
        <v>1</v>
      </c>
      <c r="H693">
        <v>1</v>
      </c>
      <c r="J693">
        <v>2</v>
      </c>
      <c r="K693">
        <v>2</v>
      </c>
      <c r="L693">
        <v>2</v>
      </c>
      <c r="M693">
        <v>1</v>
      </c>
      <c r="O693">
        <v>1</v>
      </c>
      <c r="Q693">
        <v>1</v>
      </c>
      <c r="R693" s="4"/>
      <c r="U693" s="4">
        <v>1</v>
      </c>
      <c r="W693">
        <v>1</v>
      </c>
      <c r="X693">
        <v>2</v>
      </c>
      <c r="Z693">
        <v>1</v>
      </c>
      <c r="AA693">
        <v>1</v>
      </c>
      <c r="AD693" s="4">
        <v>2</v>
      </c>
      <c r="AE693" s="4">
        <v>1</v>
      </c>
      <c r="AF693" s="21">
        <v>3</v>
      </c>
    </row>
    <row r="694" spans="1:32" x14ac:dyDescent="0.2">
      <c r="A694" s="1" t="s">
        <v>2112</v>
      </c>
      <c r="B694" s="4" t="s">
        <v>2113</v>
      </c>
      <c r="C694" s="4" t="s">
        <v>2114</v>
      </c>
      <c r="E694" s="4"/>
      <c r="R694" s="4"/>
      <c r="U694" s="4"/>
      <c r="AD694" s="4"/>
      <c r="AE694" s="4"/>
      <c r="AF694" s="21"/>
    </row>
    <row r="695" spans="1:32" x14ac:dyDescent="0.2">
      <c r="A695" s="1" t="s">
        <v>2115</v>
      </c>
      <c r="B695" s="4" t="s">
        <v>2116</v>
      </c>
      <c r="C695" s="4" t="s">
        <v>2117</v>
      </c>
      <c r="E695" s="4">
        <v>1</v>
      </c>
      <c r="I695">
        <v>1</v>
      </c>
      <c r="J695">
        <v>1</v>
      </c>
      <c r="N695">
        <v>1</v>
      </c>
      <c r="O695">
        <v>1</v>
      </c>
      <c r="P695">
        <v>1</v>
      </c>
      <c r="Q695">
        <v>1</v>
      </c>
      <c r="R695" s="4">
        <v>1</v>
      </c>
      <c r="T695">
        <v>1</v>
      </c>
      <c r="U695" s="4">
        <v>1</v>
      </c>
      <c r="V695">
        <v>2</v>
      </c>
      <c r="X695">
        <v>2</v>
      </c>
      <c r="Y695">
        <v>1</v>
      </c>
      <c r="Z695">
        <v>1</v>
      </c>
      <c r="AA695">
        <v>1</v>
      </c>
      <c r="AD695" s="4">
        <v>1</v>
      </c>
      <c r="AE695" s="4">
        <v>1</v>
      </c>
      <c r="AF695" s="21">
        <v>1</v>
      </c>
    </row>
    <row r="696" spans="1:32" x14ac:dyDescent="0.2">
      <c r="A696" s="1" t="s">
        <v>2118</v>
      </c>
      <c r="B696" s="4" t="s">
        <v>2119</v>
      </c>
      <c r="C696" s="4" t="s">
        <v>2120</v>
      </c>
      <c r="E696" s="4"/>
      <c r="R696" s="4"/>
      <c r="U696" s="4"/>
      <c r="AD696" s="4"/>
      <c r="AE696" s="4"/>
      <c r="AF696" s="21"/>
    </row>
    <row r="697" spans="1:32" x14ac:dyDescent="0.2">
      <c r="A697" s="1" t="s">
        <v>2121</v>
      </c>
      <c r="B697" s="4" t="s">
        <v>2122</v>
      </c>
      <c r="C697" s="4" t="s">
        <v>2123</v>
      </c>
      <c r="E697" s="4"/>
      <c r="R697" s="4"/>
      <c r="U697" s="4"/>
      <c r="AD697" s="4"/>
      <c r="AE697" s="4"/>
      <c r="AF697" s="21"/>
    </row>
    <row r="698" spans="1:32" x14ac:dyDescent="0.2">
      <c r="A698" s="1" t="s">
        <v>2124</v>
      </c>
      <c r="B698" s="4" t="s">
        <v>2125</v>
      </c>
      <c r="C698" s="4" t="s">
        <v>2126</v>
      </c>
      <c r="E698" s="4">
        <v>1</v>
      </c>
      <c r="G698">
        <v>1</v>
      </c>
      <c r="H698">
        <v>1</v>
      </c>
      <c r="K698">
        <v>1</v>
      </c>
      <c r="L698">
        <v>1</v>
      </c>
      <c r="N698">
        <v>2</v>
      </c>
      <c r="O698">
        <v>2</v>
      </c>
      <c r="P698">
        <v>2</v>
      </c>
      <c r="Q698">
        <v>2</v>
      </c>
      <c r="R698" s="4">
        <v>2</v>
      </c>
      <c r="T698">
        <v>2</v>
      </c>
      <c r="U698" s="4">
        <v>2</v>
      </c>
      <c r="AD698" s="4"/>
      <c r="AE698" s="4"/>
      <c r="AF698" s="21">
        <v>2</v>
      </c>
    </row>
    <row r="699" spans="1:32" x14ac:dyDescent="0.2">
      <c r="A699" s="1" t="s">
        <v>2127</v>
      </c>
      <c r="B699" s="4" t="s">
        <v>2128</v>
      </c>
      <c r="C699" s="4" t="s">
        <v>2129</v>
      </c>
      <c r="E699" s="4"/>
      <c r="F699">
        <v>1</v>
      </c>
      <c r="G699">
        <v>1</v>
      </c>
      <c r="H699">
        <v>1</v>
      </c>
      <c r="M699">
        <v>1</v>
      </c>
      <c r="R699" s="4"/>
      <c r="U699" s="4"/>
      <c r="W699">
        <v>1</v>
      </c>
      <c r="AB699">
        <v>1</v>
      </c>
      <c r="AD699" s="4">
        <v>1</v>
      </c>
      <c r="AE699" s="4">
        <v>1</v>
      </c>
      <c r="AF699" s="21">
        <v>1</v>
      </c>
    </row>
    <row r="700" spans="1:32" x14ac:dyDescent="0.2">
      <c r="A700" s="1" t="s">
        <v>2130</v>
      </c>
      <c r="B700" s="4" t="s">
        <v>2131</v>
      </c>
      <c r="C700" s="4" t="s">
        <v>2132</v>
      </c>
      <c r="E700" s="4"/>
      <c r="R700" s="4"/>
      <c r="U700" s="4"/>
      <c r="AD700" s="4"/>
      <c r="AE700" s="4"/>
      <c r="AF700" s="21"/>
    </row>
    <row r="701" spans="1:32" x14ac:dyDescent="0.2">
      <c r="A701" s="1" t="s">
        <v>2133</v>
      </c>
      <c r="B701" s="4" t="s">
        <v>2134</v>
      </c>
      <c r="C701" s="4" t="s">
        <v>2135</v>
      </c>
      <c r="E701" s="4"/>
      <c r="R701" s="4"/>
      <c r="U701" s="4"/>
      <c r="AD701" s="4"/>
      <c r="AE701" s="4"/>
      <c r="AF701" s="21"/>
    </row>
    <row r="702" spans="1:32" x14ac:dyDescent="0.2">
      <c r="A702" s="1" t="s">
        <v>2136</v>
      </c>
      <c r="B702" s="4" t="s">
        <v>1042</v>
      </c>
      <c r="C702" s="4" t="s">
        <v>2137</v>
      </c>
      <c r="E702" s="4"/>
      <c r="R702" s="4"/>
      <c r="U702" s="4"/>
      <c r="AD702" s="4"/>
      <c r="AE702" s="4"/>
      <c r="AF702" s="21"/>
    </row>
    <row r="703" spans="1:32" x14ac:dyDescent="0.2">
      <c r="A703" s="1" t="s">
        <v>2138</v>
      </c>
      <c r="B703" s="4" t="s">
        <v>2139</v>
      </c>
      <c r="C703" s="4" t="s">
        <v>2140</v>
      </c>
      <c r="E703" s="4"/>
      <c r="R703" s="4"/>
      <c r="U703" s="4"/>
      <c r="AD703" s="4"/>
      <c r="AE703" s="4"/>
      <c r="AF703" s="21"/>
    </row>
    <row r="704" spans="1:32" x14ac:dyDescent="0.2">
      <c r="A704" s="1" t="s">
        <v>2141</v>
      </c>
      <c r="B704" s="4" t="s">
        <v>2070</v>
      </c>
      <c r="C704" s="4" t="s">
        <v>2142</v>
      </c>
      <c r="E704" s="4"/>
      <c r="R704" s="4"/>
      <c r="U704" s="4"/>
      <c r="AD704" s="4"/>
      <c r="AE704" s="4"/>
      <c r="AF704" s="21"/>
    </row>
    <row r="705" spans="1:32" x14ac:dyDescent="0.2">
      <c r="A705" s="1" t="s">
        <v>2143</v>
      </c>
      <c r="B705" s="4" t="s">
        <v>2144</v>
      </c>
      <c r="C705" s="4" t="s">
        <v>2145</v>
      </c>
      <c r="E705" s="4"/>
      <c r="R705" s="4"/>
      <c r="U705" s="4"/>
      <c r="AD705" s="4"/>
      <c r="AE705" s="4"/>
      <c r="AF705" s="21"/>
    </row>
    <row r="706" spans="1:32" x14ac:dyDescent="0.2">
      <c r="A706" s="1" t="s">
        <v>2146</v>
      </c>
      <c r="B706" s="4" t="s">
        <v>2147</v>
      </c>
      <c r="C706" s="4" t="s">
        <v>2148</v>
      </c>
      <c r="E706" s="4"/>
      <c r="M706">
        <v>1</v>
      </c>
      <c r="R706" s="4"/>
      <c r="U706" s="4"/>
      <c r="AD706" s="4">
        <v>1</v>
      </c>
      <c r="AE706" s="4">
        <v>1</v>
      </c>
      <c r="AF706" s="21">
        <v>1</v>
      </c>
    </row>
    <row r="707" spans="1:32" x14ac:dyDescent="0.2">
      <c r="A707" s="1" t="s">
        <v>2149</v>
      </c>
      <c r="B707" s="4" t="s">
        <v>2150</v>
      </c>
      <c r="C707" s="4" t="s">
        <v>2151</v>
      </c>
      <c r="E707" s="4"/>
      <c r="R707" s="4"/>
      <c r="U707" s="4"/>
      <c r="AD707" s="4"/>
      <c r="AE707" s="4"/>
      <c r="AF707" s="21"/>
    </row>
    <row r="708" spans="1:32" x14ac:dyDescent="0.2">
      <c r="A708" s="1" t="s">
        <v>2152</v>
      </c>
      <c r="B708" s="4" t="s">
        <v>2153</v>
      </c>
      <c r="C708" s="4" t="s">
        <v>2154</v>
      </c>
      <c r="E708" s="4"/>
      <c r="R708" s="4"/>
      <c r="U708" s="4"/>
      <c r="AD708" s="4"/>
      <c r="AE708" s="4"/>
      <c r="AF708" s="21"/>
    </row>
    <row r="709" spans="1:32" x14ac:dyDescent="0.2">
      <c r="A709" s="1" t="s">
        <v>2155</v>
      </c>
      <c r="B709" s="4" t="s">
        <v>2156</v>
      </c>
      <c r="C709" s="4" t="s">
        <v>2157</v>
      </c>
      <c r="E709" s="4"/>
      <c r="R709" s="4"/>
      <c r="U709" s="4"/>
      <c r="AD709" s="4"/>
      <c r="AE709" s="4"/>
      <c r="AF709" s="21"/>
    </row>
    <row r="710" spans="1:32" x14ac:dyDescent="0.2">
      <c r="A710" s="1" t="s">
        <v>2158</v>
      </c>
      <c r="B710" s="4" t="s">
        <v>2159</v>
      </c>
      <c r="C710" s="4" t="s">
        <v>2160</v>
      </c>
      <c r="E710" s="4"/>
      <c r="R710" s="4"/>
      <c r="U710" s="4"/>
      <c r="AD710" s="4"/>
      <c r="AE710" s="4"/>
      <c r="AF710" s="21"/>
    </row>
    <row r="711" spans="1:32" x14ac:dyDescent="0.2">
      <c r="A711" s="1" t="s">
        <v>2161</v>
      </c>
      <c r="B711" s="4" t="s">
        <v>2162</v>
      </c>
      <c r="C711" s="4" t="s">
        <v>2162</v>
      </c>
      <c r="E711" s="4"/>
      <c r="R711" s="4"/>
      <c r="U711" s="4"/>
      <c r="AD711" s="4"/>
      <c r="AE711" s="4"/>
      <c r="AF711" s="21"/>
    </row>
    <row r="712" spans="1:32" x14ac:dyDescent="0.2">
      <c r="A712" s="1" t="s">
        <v>2163</v>
      </c>
      <c r="B712" s="4" t="s">
        <v>2164</v>
      </c>
      <c r="C712" s="4" t="s">
        <v>2165</v>
      </c>
      <c r="E712" s="4"/>
      <c r="R712" s="4"/>
      <c r="U712" s="4"/>
      <c r="AD712" s="4"/>
      <c r="AE712" s="4"/>
      <c r="AF712" s="21"/>
    </row>
    <row r="713" spans="1:32" x14ac:dyDescent="0.2">
      <c r="A713" s="1" t="s">
        <v>2166</v>
      </c>
      <c r="B713" s="4" t="s">
        <v>2167</v>
      </c>
      <c r="C713" s="4" t="s">
        <v>2168</v>
      </c>
      <c r="E713" s="4"/>
      <c r="R713" s="4"/>
      <c r="U713" s="4"/>
      <c r="AD713" s="4"/>
      <c r="AE713" s="4"/>
      <c r="AF713" s="21"/>
    </row>
    <row r="714" spans="1:32" x14ac:dyDescent="0.2">
      <c r="A714" s="1" t="s">
        <v>2169</v>
      </c>
      <c r="B714" s="4" t="s">
        <v>2170</v>
      </c>
      <c r="C714" s="4" t="s">
        <v>2170</v>
      </c>
      <c r="E714" s="4"/>
      <c r="R714" s="4"/>
      <c r="U714" s="4"/>
      <c r="AD714" s="4"/>
      <c r="AE714" s="4"/>
      <c r="AF714" s="21"/>
    </row>
    <row r="715" spans="1:32" x14ac:dyDescent="0.2">
      <c r="A715" s="1" t="s">
        <v>2171</v>
      </c>
      <c r="B715" s="4" t="s">
        <v>2172</v>
      </c>
      <c r="C715" s="4" t="s">
        <v>2173</v>
      </c>
      <c r="E715" s="4"/>
      <c r="R715" s="4"/>
      <c r="U715" s="4"/>
      <c r="AD715" s="4"/>
      <c r="AE715" s="4"/>
      <c r="AF715" s="21"/>
    </row>
    <row r="716" spans="1:32" x14ac:dyDescent="0.2">
      <c r="A716" s="1" t="s">
        <v>2174</v>
      </c>
      <c r="B716" s="4" t="s">
        <v>2175</v>
      </c>
      <c r="C716" s="4" t="s">
        <v>2176</v>
      </c>
      <c r="E716" s="4"/>
      <c r="R716" s="4"/>
      <c r="U716" s="4"/>
      <c r="AD716" s="4"/>
      <c r="AE716" s="4"/>
      <c r="AF716" s="21"/>
    </row>
    <row r="717" spans="1:32" x14ac:dyDescent="0.2">
      <c r="A717" s="1" t="s">
        <v>2177</v>
      </c>
      <c r="B717" s="4" t="s">
        <v>2178</v>
      </c>
      <c r="C717" s="4" t="s">
        <v>2179</v>
      </c>
      <c r="E717" s="4"/>
      <c r="R717" s="4"/>
      <c r="U717" s="4"/>
      <c r="AD717" s="4"/>
      <c r="AE717" s="4"/>
      <c r="AF717" s="21"/>
    </row>
    <row r="718" spans="1:32" x14ac:dyDescent="0.2">
      <c r="A718" s="1" t="s">
        <v>2180</v>
      </c>
      <c r="B718" s="4" t="s">
        <v>2181</v>
      </c>
      <c r="C718" s="4" t="s">
        <v>2182</v>
      </c>
      <c r="E718" s="4"/>
      <c r="R718" s="4"/>
      <c r="U718" s="4"/>
      <c r="AD718" s="4"/>
      <c r="AE718" s="4"/>
      <c r="AF718" s="21"/>
    </row>
    <row r="719" spans="1:32" x14ac:dyDescent="0.2">
      <c r="A719" s="1" t="s">
        <v>2183</v>
      </c>
      <c r="B719" s="4" t="s">
        <v>2184</v>
      </c>
      <c r="C719" s="4" t="s">
        <v>2185</v>
      </c>
      <c r="E719" s="4"/>
      <c r="R719" s="4"/>
      <c r="U719" s="4"/>
      <c r="AD719" s="4"/>
      <c r="AE719" s="4"/>
      <c r="AF719" s="21"/>
    </row>
    <row r="720" spans="1:32" x14ac:dyDescent="0.2">
      <c r="A720" s="1" t="s">
        <v>2186</v>
      </c>
      <c r="B720" s="4" t="s">
        <v>2187</v>
      </c>
      <c r="C720" s="4" t="s">
        <v>2188</v>
      </c>
      <c r="E720" s="4"/>
      <c r="R720" s="4"/>
      <c r="U720" s="4"/>
      <c r="AD720" s="4"/>
      <c r="AE720" s="4"/>
      <c r="AF720" s="21"/>
    </row>
    <row r="721" spans="1:32" x14ac:dyDescent="0.2">
      <c r="A721" s="1" t="s">
        <v>2189</v>
      </c>
      <c r="B721" s="4" t="s">
        <v>2190</v>
      </c>
      <c r="C721" s="4" t="s">
        <v>2191</v>
      </c>
      <c r="E721" s="4"/>
      <c r="R721" s="4"/>
      <c r="U721" s="4"/>
      <c r="AD721" s="4"/>
      <c r="AE721" s="4"/>
      <c r="AF721" s="21"/>
    </row>
    <row r="722" spans="1:32" x14ac:dyDescent="0.2">
      <c r="A722" s="1" t="s">
        <v>2192</v>
      </c>
      <c r="B722" s="4" t="s">
        <v>2193</v>
      </c>
      <c r="C722" s="4" t="s">
        <v>2194</v>
      </c>
      <c r="E722" s="4"/>
      <c r="R722" s="4"/>
      <c r="U722" s="4"/>
      <c r="AD722" s="4"/>
      <c r="AE722" s="4"/>
      <c r="AF722" s="21"/>
    </row>
    <row r="723" spans="1:32" x14ac:dyDescent="0.2">
      <c r="A723" s="1" t="s">
        <v>2195</v>
      </c>
      <c r="B723" s="4" t="s">
        <v>2196</v>
      </c>
      <c r="C723" s="4" t="s">
        <v>2197</v>
      </c>
      <c r="E723" s="4"/>
      <c r="R723" s="4"/>
      <c r="U723" s="4"/>
      <c r="AD723" s="4"/>
      <c r="AE723" s="4"/>
      <c r="AF723" s="21"/>
    </row>
    <row r="724" spans="1:32" x14ac:dyDescent="0.2">
      <c r="A724" s="1" t="s">
        <v>2198</v>
      </c>
      <c r="B724" s="4" t="s">
        <v>2199</v>
      </c>
      <c r="C724" s="4" t="s">
        <v>2200</v>
      </c>
      <c r="E724" s="4">
        <v>1</v>
      </c>
      <c r="G724">
        <v>1</v>
      </c>
      <c r="H724">
        <v>1</v>
      </c>
      <c r="I724">
        <v>1</v>
      </c>
      <c r="J724">
        <v>1</v>
      </c>
      <c r="N724">
        <v>2</v>
      </c>
      <c r="O724">
        <v>2</v>
      </c>
      <c r="P724">
        <v>1</v>
      </c>
      <c r="Q724">
        <v>1</v>
      </c>
      <c r="R724" s="4">
        <v>1</v>
      </c>
      <c r="T724">
        <v>1</v>
      </c>
      <c r="U724" s="4">
        <v>1</v>
      </c>
      <c r="X724">
        <v>2</v>
      </c>
      <c r="Y724">
        <v>1</v>
      </c>
      <c r="Z724">
        <v>1</v>
      </c>
      <c r="AA724">
        <v>1</v>
      </c>
      <c r="AD724" s="4">
        <v>1</v>
      </c>
      <c r="AE724" s="4">
        <v>1</v>
      </c>
      <c r="AF724" s="21">
        <v>1</v>
      </c>
    </row>
    <row r="725" spans="1:32" x14ac:dyDescent="0.2">
      <c r="A725" s="1" t="s">
        <v>2201</v>
      </c>
      <c r="B725" s="4" t="s">
        <v>2202</v>
      </c>
      <c r="C725" s="4" t="s">
        <v>2203</v>
      </c>
      <c r="E725" s="4">
        <v>1</v>
      </c>
      <c r="G725">
        <v>1</v>
      </c>
      <c r="J725">
        <v>2</v>
      </c>
      <c r="M725">
        <v>1</v>
      </c>
      <c r="P725">
        <v>1</v>
      </c>
      <c r="Q725">
        <v>1</v>
      </c>
      <c r="R725" s="4">
        <v>1</v>
      </c>
      <c r="S725">
        <v>1</v>
      </c>
      <c r="T725">
        <v>1</v>
      </c>
      <c r="U725" s="4">
        <v>1</v>
      </c>
      <c r="W725">
        <v>1</v>
      </c>
      <c r="X725">
        <v>1</v>
      </c>
      <c r="Z725">
        <v>1</v>
      </c>
      <c r="AA725">
        <v>1</v>
      </c>
      <c r="AB725">
        <v>1</v>
      </c>
      <c r="AD725" s="4">
        <v>1</v>
      </c>
      <c r="AE725" s="4">
        <v>1</v>
      </c>
      <c r="AF725" s="21">
        <v>1</v>
      </c>
    </row>
    <row r="726" spans="1:32" x14ac:dyDescent="0.2">
      <c r="A726" s="1" t="s">
        <v>2204</v>
      </c>
      <c r="B726" s="4" t="s">
        <v>2205</v>
      </c>
      <c r="C726" s="4" t="s">
        <v>2206</v>
      </c>
      <c r="E726" s="4"/>
      <c r="R726" s="4"/>
      <c r="U726" s="4"/>
      <c r="AD726" s="4"/>
      <c r="AE726" s="4"/>
      <c r="AF726" s="21"/>
    </row>
    <row r="727" spans="1:32" x14ac:dyDescent="0.2">
      <c r="A727" s="1" t="s">
        <v>2207</v>
      </c>
      <c r="B727" s="4" t="s">
        <v>2208</v>
      </c>
      <c r="C727" s="4" t="s">
        <v>2209</v>
      </c>
      <c r="E727" s="4"/>
      <c r="R727" s="4"/>
      <c r="U727" s="4"/>
      <c r="AD727" s="4"/>
      <c r="AE727" s="4"/>
      <c r="AF727" s="21"/>
    </row>
    <row r="728" spans="1:32" x14ac:dyDescent="0.2">
      <c r="A728" s="1" t="s">
        <v>2210</v>
      </c>
      <c r="B728" s="4" t="s">
        <v>2211</v>
      </c>
      <c r="C728" s="4" t="s">
        <v>2212</v>
      </c>
      <c r="E728" s="4">
        <v>1</v>
      </c>
      <c r="G728">
        <v>1</v>
      </c>
      <c r="H728">
        <v>1</v>
      </c>
      <c r="I728">
        <v>1</v>
      </c>
      <c r="J728">
        <v>1</v>
      </c>
      <c r="K728">
        <v>1</v>
      </c>
      <c r="L728">
        <v>1</v>
      </c>
      <c r="M728">
        <v>1</v>
      </c>
      <c r="N728">
        <v>1</v>
      </c>
      <c r="O728">
        <v>1</v>
      </c>
      <c r="R728" s="4"/>
      <c r="T728">
        <v>1</v>
      </c>
      <c r="U728" s="4"/>
      <c r="W728">
        <v>1</v>
      </c>
      <c r="X728">
        <v>1</v>
      </c>
      <c r="AD728" s="4">
        <v>1</v>
      </c>
      <c r="AE728" s="4">
        <v>1</v>
      </c>
      <c r="AF728" s="21"/>
    </row>
    <row r="729" spans="1:32" x14ac:dyDescent="0.2">
      <c r="A729" s="1" t="s">
        <v>2213</v>
      </c>
      <c r="B729" s="4" t="s">
        <v>2214</v>
      </c>
      <c r="C729" s="4" t="s">
        <v>2215</v>
      </c>
      <c r="E729" s="4"/>
      <c r="R729" s="4"/>
      <c r="U729" s="4"/>
      <c r="AD729" s="4"/>
      <c r="AE729" s="4"/>
      <c r="AF729" s="21"/>
    </row>
    <row r="730" spans="1:32" x14ac:dyDescent="0.2">
      <c r="A730" s="1" t="s">
        <v>2216</v>
      </c>
      <c r="B730" s="4" t="s">
        <v>2217</v>
      </c>
      <c r="C730" s="4" t="s">
        <v>2218</v>
      </c>
      <c r="E730" s="4"/>
      <c r="R730" s="4"/>
      <c r="U730" s="4"/>
      <c r="AD730" s="4"/>
      <c r="AE730" s="4"/>
      <c r="AF730" s="21"/>
    </row>
    <row r="731" spans="1:32" x14ac:dyDescent="0.2">
      <c r="A731" s="1" t="s">
        <v>2219</v>
      </c>
      <c r="B731" s="4" t="s">
        <v>2220</v>
      </c>
      <c r="C731" s="4" t="s">
        <v>2221</v>
      </c>
      <c r="E731" s="4"/>
      <c r="R731" s="4"/>
      <c r="U731" s="4"/>
      <c r="AD731" s="4"/>
      <c r="AE731" s="4"/>
      <c r="AF731" s="21"/>
    </row>
    <row r="732" spans="1:32" x14ac:dyDescent="0.2">
      <c r="A732" s="1" t="s">
        <v>2222</v>
      </c>
      <c r="B732" s="4" t="s">
        <v>2223</v>
      </c>
      <c r="C732" s="4" t="s">
        <v>2224</v>
      </c>
      <c r="E732" s="4"/>
      <c r="R732" s="4"/>
      <c r="U732" s="4"/>
      <c r="AD732" s="4"/>
      <c r="AE732" s="4"/>
      <c r="AF732" s="21"/>
    </row>
    <row r="733" spans="1:32" x14ac:dyDescent="0.2">
      <c r="A733" s="1" t="s">
        <v>2225</v>
      </c>
      <c r="B733" s="4" t="s">
        <v>2226</v>
      </c>
      <c r="C733" s="4" t="s">
        <v>2227</v>
      </c>
      <c r="E733" s="4"/>
      <c r="R733" s="4"/>
      <c r="U733" s="4"/>
      <c r="AD733" s="4"/>
      <c r="AE733" s="4"/>
      <c r="AF733" s="21"/>
    </row>
    <row r="734" spans="1:32" x14ac:dyDescent="0.2">
      <c r="A734" s="1" t="s">
        <v>2228</v>
      </c>
      <c r="B734" s="4" t="s">
        <v>2229</v>
      </c>
      <c r="C734" s="4" t="s">
        <v>2230</v>
      </c>
      <c r="E734" s="4"/>
      <c r="R734" s="4"/>
      <c r="U734" s="4"/>
      <c r="AD734" s="4"/>
      <c r="AE734" s="4"/>
      <c r="AF734" s="21"/>
    </row>
    <row r="735" spans="1:32" x14ac:dyDescent="0.2">
      <c r="A735" s="1" t="s">
        <v>2231</v>
      </c>
      <c r="B735" s="4" t="s">
        <v>2232</v>
      </c>
      <c r="C735" s="4" t="s">
        <v>2233</v>
      </c>
      <c r="E735" s="4"/>
      <c r="R735" s="4"/>
      <c r="U735" s="4"/>
      <c r="AD735" s="4"/>
      <c r="AE735" s="4"/>
      <c r="AF735" s="21"/>
    </row>
    <row r="736" spans="1:32" x14ac:dyDescent="0.2">
      <c r="A736" s="1" t="s">
        <v>2234</v>
      </c>
      <c r="B736" s="4" t="s">
        <v>2235</v>
      </c>
      <c r="C736" s="4" t="s">
        <v>2114</v>
      </c>
      <c r="E736" s="4"/>
      <c r="R736" s="4"/>
      <c r="U736" s="4"/>
      <c r="AD736" s="4"/>
      <c r="AE736" s="4"/>
      <c r="AF736" s="21"/>
    </row>
    <row r="737" spans="1:32" x14ac:dyDescent="0.2">
      <c r="A737" s="1" t="s">
        <v>2236</v>
      </c>
      <c r="B737" s="4" t="s">
        <v>2237</v>
      </c>
      <c r="C737" s="4" t="s">
        <v>2237</v>
      </c>
      <c r="E737" s="4"/>
      <c r="R737" s="4"/>
      <c r="U737" s="4"/>
      <c r="AD737" s="4"/>
      <c r="AE737" s="4"/>
      <c r="AF737" s="21"/>
    </row>
    <row r="738" spans="1:32" x14ac:dyDescent="0.2">
      <c r="A738" s="1" t="s">
        <v>2238</v>
      </c>
      <c r="B738" s="4" t="s">
        <v>2239</v>
      </c>
      <c r="C738" s="4" t="s">
        <v>2240</v>
      </c>
      <c r="E738" s="4">
        <v>1</v>
      </c>
      <c r="F738">
        <v>1</v>
      </c>
      <c r="G738">
        <v>1</v>
      </c>
      <c r="H738">
        <v>1</v>
      </c>
      <c r="J738">
        <v>1</v>
      </c>
      <c r="O738">
        <v>1</v>
      </c>
      <c r="P738">
        <v>1</v>
      </c>
      <c r="Q738">
        <v>1</v>
      </c>
      <c r="R738" s="4"/>
      <c r="S738">
        <v>1</v>
      </c>
      <c r="T738">
        <v>1</v>
      </c>
      <c r="U738" s="4">
        <v>1</v>
      </c>
      <c r="V738">
        <v>1</v>
      </c>
      <c r="Y738">
        <v>2</v>
      </c>
      <c r="Z738">
        <v>1</v>
      </c>
      <c r="AA738">
        <v>2</v>
      </c>
      <c r="AD738" s="4">
        <v>1</v>
      </c>
      <c r="AE738" s="4">
        <v>1</v>
      </c>
      <c r="AF738" s="21"/>
    </row>
    <row r="739" spans="1:32" x14ac:dyDescent="0.2">
      <c r="A739" s="1" t="s">
        <v>2241</v>
      </c>
      <c r="B739" s="4" t="s">
        <v>2242</v>
      </c>
      <c r="C739" s="4" t="s">
        <v>2243</v>
      </c>
      <c r="E739" s="4"/>
      <c r="R739" s="4"/>
      <c r="U739" s="4"/>
      <c r="AD739" s="4">
        <v>1</v>
      </c>
      <c r="AE739" s="4"/>
      <c r="AF739" s="21"/>
    </row>
    <row r="740" spans="1:32" x14ac:dyDescent="0.2">
      <c r="A740" s="1" t="s">
        <v>2244</v>
      </c>
      <c r="B740" s="4" t="s">
        <v>2245</v>
      </c>
      <c r="C740" s="4" t="s">
        <v>2246</v>
      </c>
      <c r="E740" s="4"/>
      <c r="R740" s="4"/>
      <c r="U740" s="4"/>
      <c r="AD740" s="4"/>
      <c r="AE740" s="4"/>
      <c r="AF740" s="21"/>
    </row>
    <row r="741" spans="1:32" x14ac:dyDescent="0.2">
      <c r="A741" s="1" t="s">
        <v>2247</v>
      </c>
      <c r="B741" s="4" t="s">
        <v>2248</v>
      </c>
      <c r="C741" s="4" t="s">
        <v>2249</v>
      </c>
      <c r="E741" s="4"/>
      <c r="R741" s="4"/>
      <c r="U741" s="4"/>
      <c r="AD741" s="4"/>
      <c r="AE741" s="4"/>
      <c r="AF741" s="21"/>
    </row>
    <row r="742" spans="1:32" x14ac:dyDescent="0.2">
      <c r="A742" s="1" t="s">
        <v>2250</v>
      </c>
      <c r="B742" s="4" t="s">
        <v>2251</v>
      </c>
      <c r="C742" s="4" t="s">
        <v>2252</v>
      </c>
      <c r="E742" s="4"/>
      <c r="R742" s="4"/>
      <c r="U742" s="4"/>
      <c r="AD742" s="4"/>
      <c r="AE742" s="4"/>
      <c r="AF742" s="21"/>
    </row>
    <row r="743" spans="1:32" x14ac:dyDescent="0.2">
      <c r="A743" s="1" t="s">
        <v>2253</v>
      </c>
      <c r="B743" s="4" t="s">
        <v>2254</v>
      </c>
      <c r="C743" s="4" t="s">
        <v>2255</v>
      </c>
      <c r="E743" s="4"/>
      <c r="G743">
        <v>1</v>
      </c>
      <c r="R743" s="4"/>
      <c r="U743" s="4"/>
      <c r="AB743">
        <v>1</v>
      </c>
      <c r="AD743" s="4"/>
      <c r="AE743" s="4"/>
      <c r="AF743" s="21"/>
    </row>
    <row r="744" spans="1:32" x14ac:dyDescent="0.2">
      <c r="A744" s="1" t="s">
        <v>2256</v>
      </c>
      <c r="B744" s="4" t="s">
        <v>2257</v>
      </c>
      <c r="C744" s="4" t="s">
        <v>2258</v>
      </c>
      <c r="E744" s="4"/>
      <c r="R744" s="4"/>
      <c r="U744" s="4"/>
      <c r="AD744" s="4"/>
      <c r="AE744" s="4"/>
      <c r="AF744" s="21"/>
    </row>
    <row r="745" spans="1:32" x14ac:dyDescent="0.2">
      <c r="A745" s="1" t="s">
        <v>2259</v>
      </c>
      <c r="B745" s="4" t="s">
        <v>2260</v>
      </c>
      <c r="C745" s="4" t="s">
        <v>2261</v>
      </c>
      <c r="E745" s="4"/>
      <c r="R745" s="4"/>
      <c r="U745" s="4"/>
      <c r="AD745" s="4"/>
      <c r="AE745" s="4"/>
      <c r="AF745" s="21"/>
    </row>
    <row r="746" spans="1:32" x14ac:dyDescent="0.2">
      <c r="A746" s="1" t="s">
        <v>2262</v>
      </c>
      <c r="B746" s="4" t="s">
        <v>2263</v>
      </c>
      <c r="C746" s="4" t="s">
        <v>2264</v>
      </c>
      <c r="E746" s="4"/>
      <c r="R746" s="4"/>
      <c r="U746" s="4"/>
      <c r="AD746" s="4"/>
      <c r="AE746" s="4"/>
      <c r="AF746" s="21"/>
    </row>
    <row r="747" spans="1:32" x14ac:dyDescent="0.2">
      <c r="A747" s="1" t="s">
        <v>2265</v>
      </c>
      <c r="B747" s="4" t="s">
        <v>2266</v>
      </c>
      <c r="C747" s="4" t="s">
        <v>2267</v>
      </c>
      <c r="E747" s="4">
        <v>1</v>
      </c>
      <c r="G747">
        <v>1</v>
      </c>
      <c r="H747">
        <v>1</v>
      </c>
      <c r="I747">
        <v>1</v>
      </c>
      <c r="J747">
        <v>2</v>
      </c>
      <c r="K747">
        <v>1</v>
      </c>
      <c r="L747">
        <v>1</v>
      </c>
      <c r="M747">
        <v>1</v>
      </c>
      <c r="P747">
        <v>1</v>
      </c>
      <c r="Q747">
        <v>1</v>
      </c>
      <c r="R747" s="4">
        <v>1</v>
      </c>
      <c r="T747">
        <v>1</v>
      </c>
      <c r="U747" s="4">
        <v>1</v>
      </c>
      <c r="V747">
        <v>1</v>
      </c>
      <c r="W747">
        <v>1</v>
      </c>
      <c r="X747">
        <v>2</v>
      </c>
      <c r="Y747">
        <v>1</v>
      </c>
      <c r="Z747">
        <v>1</v>
      </c>
      <c r="AA747">
        <v>1</v>
      </c>
      <c r="AB747">
        <v>1</v>
      </c>
      <c r="AD747" s="4">
        <v>1</v>
      </c>
      <c r="AE747" s="4">
        <v>1</v>
      </c>
      <c r="AF747" s="21">
        <v>1</v>
      </c>
    </row>
    <row r="748" spans="1:32" x14ac:dyDescent="0.2">
      <c r="A748" s="1" t="s">
        <v>2268</v>
      </c>
      <c r="B748" s="4" t="s">
        <v>2269</v>
      </c>
      <c r="C748" s="4" t="s">
        <v>2270</v>
      </c>
      <c r="E748" s="4"/>
      <c r="R748" s="4"/>
      <c r="U748" s="4"/>
      <c r="AD748" s="4"/>
      <c r="AE748" s="4"/>
      <c r="AF748" s="21"/>
    </row>
    <row r="749" spans="1:32" x14ac:dyDescent="0.2">
      <c r="A749" s="1" t="s">
        <v>2271</v>
      </c>
      <c r="B749" s="4" t="s">
        <v>2272</v>
      </c>
      <c r="C749" s="4" t="s">
        <v>2273</v>
      </c>
      <c r="E749" s="4"/>
      <c r="R749" s="4"/>
      <c r="U749" s="4"/>
      <c r="AD749" s="4"/>
      <c r="AE749" s="4"/>
      <c r="AF749" s="21"/>
    </row>
    <row r="750" spans="1:32" x14ac:dyDescent="0.2">
      <c r="A750" s="1" t="s">
        <v>2274</v>
      </c>
      <c r="B750" s="4" t="s">
        <v>2275</v>
      </c>
      <c r="C750" s="4" t="s">
        <v>2276</v>
      </c>
      <c r="E750" s="4"/>
      <c r="R750" s="4"/>
      <c r="U750" s="4"/>
      <c r="AD750" s="4"/>
      <c r="AE750" s="4"/>
      <c r="AF750" s="21"/>
    </row>
    <row r="751" spans="1:32" x14ac:dyDescent="0.2">
      <c r="A751" s="1" t="s">
        <v>2277</v>
      </c>
      <c r="B751" s="4" t="s">
        <v>2278</v>
      </c>
      <c r="C751" s="4" t="s">
        <v>2279</v>
      </c>
      <c r="E751" s="4"/>
      <c r="R751" s="4"/>
      <c r="U751" s="4"/>
      <c r="AD751" s="4"/>
      <c r="AE751" s="4"/>
      <c r="AF751" s="21"/>
    </row>
    <row r="752" spans="1:32" x14ac:dyDescent="0.2">
      <c r="A752" s="1" t="s">
        <v>2280</v>
      </c>
      <c r="B752" s="4" t="s">
        <v>2281</v>
      </c>
      <c r="C752" s="4" t="s">
        <v>2282</v>
      </c>
      <c r="E752" s="4"/>
      <c r="R752" s="4"/>
      <c r="U752" s="4"/>
      <c r="AD752" s="4"/>
      <c r="AE752" s="4"/>
      <c r="AF752" s="21"/>
    </row>
    <row r="753" spans="1:32" x14ac:dyDescent="0.2">
      <c r="A753" s="1" t="s">
        <v>2283</v>
      </c>
      <c r="B753" s="4" t="s">
        <v>2284</v>
      </c>
      <c r="C753" s="4" t="s">
        <v>2285</v>
      </c>
      <c r="E753" s="4"/>
      <c r="R753" s="4"/>
      <c r="U753" s="4"/>
      <c r="AD753" s="4"/>
      <c r="AE753" s="4"/>
      <c r="AF753" s="21"/>
    </row>
    <row r="754" spans="1:32" x14ac:dyDescent="0.2">
      <c r="A754" s="1" t="s">
        <v>2286</v>
      </c>
      <c r="B754" s="4" t="s">
        <v>2287</v>
      </c>
      <c r="C754" s="4" t="s">
        <v>2288</v>
      </c>
      <c r="E754" s="4"/>
      <c r="H754">
        <v>1</v>
      </c>
      <c r="I754">
        <v>1</v>
      </c>
      <c r="J754">
        <v>1</v>
      </c>
      <c r="R754" s="4"/>
      <c r="U754" s="4"/>
      <c r="X754">
        <v>1</v>
      </c>
      <c r="Y754">
        <v>1</v>
      </c>
      <c r="Z754">
        <v>1</v>
      </c>
      <c r="AA754">
        <v>1</v>
      </c>
      <c r="AB754">
        <v>1</v>
      </c>
      <c r="AD754" s="4"/>
      <c r="AE754" s="4">
        <v>2</v>
      </c>
      <c r="AF754" s="21">
        <v>2</v>
      </c>
    </row>
    <row r="755" spans="1:32" x14ac:dyDescent="0.2">
      <c r="A755" s="1" t="s">
        <v>2289</v>
      </c>
      <c r="B755" s="4" t="s">
        <v>2290</v>
      </c>
      <c r="C755" s="4" t="s">
        <v>2291</v>
      </c>
      <c r="E755" s="4"/>
      <c r="R755" s="4"/>
      <c r="U755" s="4"/>
      <c r="AD755" s="4"/>
      <c r="AE755" s="4"/>
      <c r="AF755" s="21"/>
    </row>
    <row r="756" spans="1:32" x14ac:dyDescent="0.2">
      <c r="A756" s="1" t="s">
        <v>2292</v>
      </c>
      <c r="B756" s="4" t="s">
        <v>2293</v>
      </c>
      <c r="C756" s="4" t="s">
        <v>2294</v>
      </c>
      <c r="E756" s="4"/>
      <c r="R756" s="4"/>
      <c r="U756" s="4"/>
      <c r="AD756" s="4"/>
      <c r="AE756" s="4"/>
      <c r="AF756" s="21"/>
    </row>
    <row r="757" spans="1:32" x14ac:dyDescent="0.2">
      <c r="A757" s="1" t="s">
        <v>2295</v>
      </c>
      <c r="B757" s="4" t="s">
        <v>2296</v>
      </c>
      <c r="C757" s="4" t="s">
        <v>2297</v>
      </c>
      <c r="E757" s="4"/>
      <c r="R757" s="4"/>
      <c r="U757" s="4"/>
      <c r="AD757" s="4"/>
      <c r="AE757" s="4"/>
      <c r="AF757" s="21"/>
    </row>
    <row r="758" spans="1:32" x14ac:dyDescent="0.2">
      <c r="A758" s="1" t="s">
        <v>2298</v>
      </c>
      <c r="B758" s="4" t="s">
        <v>2299</v>
      </c>
      <c r="C758" s="4" t="s">
        <v>2300</v>
      </c>
      <c r="E758" s="4"/>
      <c r="R758" s="4"/>
      <c r="U758" s="4"/>
      <c r="AD758" s="4"/>
      <c r="AE758" s="4"/>
      <c r="AF758" s="21"/>
    </row>
    <row r="759" spans="1:32" x14ac:dyDescent="0.2">
      <c r="A759" s="1" t="s">
        <v>2301</v>
      </c>
      <c r="B759" s="4" t="s">
        <v>2302</v>
      </c>
      <c r="C759" s="4" t="s">
        <v>2303</v>
      </c>
      <c r="E759" s="4"/>
      <c r="R759" s="4"/>
      <c r="U759" s="4"/>
      <c r="AD759" s="4"/>
      <c r="AE759" s="4"/>
      <c r="AF759" s="21"/>
    </row>
    <row r="760" spans="1:32" x14ac:dyDescent="0.2">
      <c r="A760" s="1" t="s">
        <v>2304</v>
      </c>
      <c r="B760" s="4" t="s">
        <v>2305</v>
      </c>
      <c r="C760" s="4" t="s">
        <v>2306</v>
      </c>
      <c r="E760" s="4"/>
      <c r="R760" s="4"/>
      <c r="U760" s="4"/>
      <c r="AD760" s="4"/>
      <c r="AE760" s="4"/>
      <c r="AF760" s="21"/>
    </row>
    <row r="761" spans="1:32" x14ac:dyDescent="0.2">
      <c r="A761" s="1" t="s">
        <v>2307</v>
      </c>
      <c r="B761" s="4" t="s">
        <v>2308</v>
      </c>
      <c r="C761" s="4" t="s">
        <v>2309</v>
      </c>
      <c r="E761" s="4"/>
      <c r="R761" s="4"/>
      <c r="U761" s="4"/>
      <c r="AD761" s="4"/>
      <c r="AE761" s="4"/>
      <c r="AF761" s="21"/>
    </row>
    <row r="762" spans="1:32" x14ac:dyDescent="0.2">
      <c r="A762" s="1" t="s">
        <v>2310</v>
      </c>
      <c r="B762" s="4" t="s">
        <v>2311</v>
      </c>
      <c r="C762" s="4" t="s">
        <v>2312</v>
      </c>
      <c r="E762" s="4"/>
      <c r="R762" s="4"/>
      <c r="U762" s="4"/>
      <c r="AD762" s="4"/>
      <c r="AE762" s="4"/>
      <c r="AF762" s="21"/>
    </row>
    <row r="763" spans="1:32" x14ac:dyDescent="0.2">
      <c r="A763" s="1" t="s">
        <v>2313</v>
      </c>
      <c r="B763" s="4" t="s">
        <v>2314</v>
      </c>
      <c r="C763" s="4" t="s">
        <v>2315</v>
      </c>
      <c r="E763" s="4"/>
      <c r="R763" s="4"/>
      <c r="U763" s="4"/>
      <c r="AD763" s="4"/>
      <c r="AE763" s="4"/>
      <c r="AF763" s="21"/>
    </row>
    <row r="764" spans="1:32" x14ac:dyDescent="0.2">
      <c r="A764" s="1" t="s">
        <v>2316</v>
      </c>
      <c r="B764" s="4" t="s">
        <v>2317</v>
      </c>
      <c r="C764" s="4" t="s">
        <v>2318</v>
      </c>
      <c r="E764" s="4"/>
      <c r="R764" s="4"/>
      <c r="U764" s="4"/>
      <c r="AD764" s="4"/>
      <c r="AE764" s="4"/>
      <c r="AF764" s="21">
        <v>1</v>
      </c>
    </row>
    <row r="765" spans="1:32" x14ac:dyDescent="0.2">
      <c r="A765" s="1" t="s">
        <v>2319</v>
      </c>
      <c r="B765" s="4" t="s">
        <v>2320</v>
      </c>
      <c r="C765" s="4" t="s">
        <v>2321</v>
      </c>
      <c r="E765" s="4"/>
      <c r="R765" s="4"/>
      <c r="U765" s="4"/>
      <c r="AD765" s="4"/>
      <c r="AE765" s="4"/>
      <c r="AF765" s="21"/>
    </row>
    <row r="766" spans="1:32" x14ac:dyDescent="0.2">
      <c r="A766" s="1" t="s">
        <v>2322</v>
      </c>
      <c r="B766" s="4" t="s">
        <v>2323</v>
      </c>
      <c r="C766" s="4" t="s">
        <v>2324</v>
      </c>
      <c r="E766" s="4"/>
      <c r="F766">
        <v>1</v>
      </c>
      <c r="G766">
        <v>1</v>
      </c>
      <c r="H766">
        <v>1</v>
      </c>
      <c r="N766">
        <v>1</v>
      </c>
      <c r="R766" s="4"/>
      <c r="U766" s="4"/>
      <c r="AD766" s="4"/>
      <c r="AE766" s="4"/>
      <c r="AF766" s="21"/>
    </row>
    <row r="767" spans="1:32" x14ac:dyDescent="0.2">
      <c r="A767" s="1" t="s">
        <v>2325</v>
      </c>
      <c r="B767" s="4" t="s">
        <v>2326</v>
      </c>
      <c r="C767" s="4" t="s">
        <v>2327</v>
      </c>
      <c r="E767" s="4"/>
      <c r="R767" s="4"/>
      <c r="U767" s="4"/>
      <c r="AD767" s="4"/>
      <c r="AE767" s="4"/>
      <c r="AF767" s="21"/>
    </row>
    <row r="768" spans="1:32" x14ac:dyDescent="0.2">
      <c r="A768" s="1" t="s">
        <v>2328</v>
      </c>
      <c r="B768" s="4" t="s">
        <v>2329</v>
      </c>
      <c r="C768" s="4" t="s">
        <v>2330</v>
      </c>
      <c r="E768" s="4"/>
      <c r="R768" s="4"/>
      <c r="U768" s="4"/>
      <c r="AD768" s="4"/>
      <c r="AE768" s="4"/>
      <c r="AF768" s="21"/>
    </row>
    <row r="769" spans="1:32" x14ac:dyDescent="0.2">
      <c r="A769" s="1" t="s">
        <v>2331</v>
      </c>
      <c r="B769" s="4" t="s">
        <v>2332</v>
      </c>
      <c r="C769" s="4" t="s">
        <v>2333</v>
      </c>
      <c r="E769" s="4"/>
      <c r="R769" s="4"/>
      <c r="U769" s="4"/>
      <c r="AD769" s="4"/>
      <c r="AE769" s="4"/>
      <c r="AF769" s="21"/>
    </row>
    <row r="770" spans="1:32" x14ac:dyDescent="0.2">
      <c r="A770" s="1" t="s">
        <v>2334</v>
      </c>
      <c r="B770" s="4" t="s">
        <v>2335</v>
      </c>
      <c r="C770" s="4" t="s">
        <v>2336</v>
      </c>
      <c r="E770" s="4"/>
      <c r="R770" s="4"/>
      <c r="U770" s="4"/>
      <c r="AD770" s="4"/>
      <c r="AE770" s="4"/>
      <c r="AF770" s="21"/>
    </row>
    <row r="771" spans="1:32" x14ac:dyDescent="0.2">
      <c r="A771" s="1" t="s">
        <v>2337</v>
      </c>
      <c r="B771" s="4" t="s">
        <v>2338</v>
      </c>
      <c r="C771" s="4" t="s">
        <v>2339</v>
      </c>
      <c r="E771" s="4"/>
      <c r="G771">
        <v>1</v>
      </c>
      <c r="N771">
        <v>1</v>
      </c>
      <c r="O771">
        <v>1</v>
      </c>
      <c r="R771" s="4"/>
      <c r="U771" s="4"/>
      <c r="AD771" s="4">
        <v>1</v>
      </c>
      <c r="AE771" s="4"/>
      <c r="AF771" s="21"/>
    </row>
    <row r="772" spans="1:32" x14ac:dyDescent="0.2">
      <c r="A772" s="1" t="s">
        <v>2340</v>
      </c>
      <c r="B772" s="4" t="s">
        <v>2341</v>
      </c>
      <c r="C772" s="4" t="s">
        <v>2342</v>
      </c>
      <c r="E772" s="4">
        <v>1</v>
      </c>
      <c r="F772">
        <v>1</v>
      </c>
      <c r="G772">
        <v>1</v>
      </c>
      <c r="H772">
        <v>2</v>
      </c>
      <c r="M772">
        <v>2</v>
      </c>
      <c r="N772">
        <v>2</v>
      </c>
      <c r="O772">
        <v>1</v>
      </c>
      <c r="P772">
        <v>1</v>
      </c>
      <c r="Q772">
        <v>1</v>
      </c>
      <c r="R772" s="4"/>
      <c r="T772">
        <v>1</v>
      </c>
      <c r="U772" s="4">
        <v>1</v>
      </c>
      <c r="V772">
        <v>1</v>
      </c>
      <c r="AD772" s="4"/>
      <c r="AE772" s="4"/>
      <c r="AF772" s="21"/>
    </row>
    <row r="773" spans="1:32" x14ac:dyDescent="0.2">
      <c r="A773" s="1" t="s">
        <v>2343</v>
      </c>
      <c r="B773" s="4" t="s">
        <v>2344</v>
      </c>
      <c r="C773" s="4" t="s">
        <v>2345</v>
      </c>
      <c r="E773" s="4"/>
      <c r="R773" s="4"/>
      <c r="U773" s="4"/>
      <c r="AD773" s="4"/>
      <c r="AE773" s="4"/>
      <c r="AF773" s="21"/>
    </row>
    <row r="774" spans="1:32" x14ac:dyDescent="0.2">
      <c r="A774" s="1" t="s">
        <v>2346</v>
      </c>
      <c r="B774" s="4" t="s">
        <v>2347</v>
      </c>
      <c r="C774" s="4" t="s">
        <v>2348</v>
      </c>
      <c r="E774" s="4"/>
      <c r="R774" s="4"/>
      <c r="U774" s="4"/>
      <c r="AD774" s="4"/>
      <c r="AE774" s="4"/>
      <c r="AF774" s="21"/>
    </row>
    <row r="775" spans="1:32" x14ac:dyDescent="0.2">
      <c r="A775" s="1" t="s">
        <v>2349</v>
      </c>
      <c r="B775" s="4" t="s">
        <v>2350</v>
      </c>
      <c r="C775" s="4" t="s">
        <v>2350</v>
      </c>
      <c r="E775" s="4"/>
      <c r="R775" s="4"/>
      <c r="U775" s="4"/>
      <c r="AD775" s="4"/>
      <c r="AE775" s="4"/>
      <c r="AF775" s="21"/>
    </row>
    <row r="776" spans="1:32" x14ac:dyDescent="0.2">
      <c r="A776" s="1" t="s">
        <v>2351</v>
      </c>
      <c r="B776" s="4" t="s">
        <v>2352</v>
      </c>
      <c r="C776" s="4" t="s">
        <v>2353</v>
      </c>
      <c r="E776" s="4"/>
      <c r="R776" s="4"/>
      <c r="U776" s="4"/>
      <c r="AA776">
        <v>1</v>
      </c>
      <c r="AD776" s="4"/>
      <c r="AE776" s="4"/>
      <c r="AF776" s="21"/>
    </row>
    <row r="777" spans="1:32" x14ac:dyDescent="0.2">
      <c r="A777" s="1" t="s">
        <v>2354</v>
      </c>
      <c r="B777" s="4" t="s">
        <v>2355</v>
      </c>
      <c r="C777" s="4" t="s">
        <v>2356</v>
      </c>
      <c r="E777" s="4"/>
      <c r="R777" s="4"/>
      <c r="U777" s="4"/>
      <c r="AD777" s="4"/>
      <c r="AE777" s="4"/>
      <c r="AF777" s="21"/>
    </row>
    <row r="778" spans="1:32" x14ac:dyDescent="0.2">
      <c r="A778" s="1" t="s">
        <v>2357</v>
      </c>
      <c r="B778" s="4" t="s">
        <v>2358</v>
      </c>
      <c r="C778" s="4" t="s">
        <v>2358</v>
      </c>
      <c r="E778" s="4"/>
      <c r="R778" s="4"/>
      <c r="U778" s="4"/>
      <c r="AD778" s="4"/>
      <c r="AE778" s="4"/>
      <c r="AF778" s="21"/>
    </row>
    <row r="779" spans="1:32" x14ac:dyDescent="0.2">
      <c r="A779" s="1" t="s">
        <v>2359</v>
      </c>
      <c r="B779" s="4" t="s">
        <v>2360</v>
      </c>
      <c r="C779" s="4" t="s">
        <v>2361</v>
      </c>
      <c r="E779" s="4"/>
      <c r="R779" s="4"/>
      <c r="U779" s="4"/>
      <c r="AD779" s="4"/>
      <c r="AE779" s="4"/>
      <c r="AF779" s="21"/>
    </row>
    <row r="780" spans="1:32" x14ac:dyDescent="0.2">
      <c r="A780" s="1" t="s">
        <v>2362</v>
      </c>
      <c r="B780" s="4" t="s">
        <v>2363</v>
      </c>
      <c r="C780" s="4" t="s">
        <v>2364</v>
      </c>
      <c r="E780" s="4"/>
      <c r="R780" s="4"/>
      <c r="U780" s="4"/>
      <c r="AD780" s="4"/>
      <c r="AE780" s="4"/>
      <c r="AF780" s="21"/>
    </row>
    <row r="781" spans="1:32" x14ac:dyDescent="0.2">
      <c r="A781" s="1" t="s">
        <v>2365</v>
      </c>
      <c r="B781" s="4" t="s">
        <v>2366</v>
      </c>
      <c r="C781" s="4" t="s">
        <v>2367</v>
      </c>
      <c r="E781" s="4"/>
      <c r="R781" s="4"/>
      <c r="U781" s="4"/>
      <c r="AD781" s="4"/>
      <c r="AE781" s="4"/>
      <c r="AF781" s="21"/>
    </row>
    <row r="782" spans="1:32" x14ac:dyDescent="0.2">
      <c r="A782" s="1" t="s">
        <v>2368</v>
      </c>
      <c r="B782" s="4" t="s">
        <v>2369</v>
      </c>
      <c r="C782" s="4" t="s">
        <v>2369</v>
      </c>
      <c r="E782" s="4"/>
      <c r="R782" s="4"/>
      <c r="U782" s="4"/>
      <c r="AD782" s="4"/>
      <c r="AE782" s="4"/>
      <c r="AF782" s="21"/>
    </row>
    <row r="783" spans="1:32" x14ac:dyDescent="0.2">
      <c r="A783" s="1" t="s">
        <v>2370</v>
      </c>
      <c r="B783" s="4" t="s">
        <v>2371</v>
      </c>
      <c r="C783" s="4" t="s">
        <v>2371</v>
      </c>
      <c r="E783" s="4"/>
      <c r="R783" s="4"/>
      <c r="U783" s="4"/>
      <c r="AD783" s="4"/>
      <c r="AE783" s="4"/>
      <c r="AF783" s="21"/>
    </row>
    <row r="784" spans="1:32" x14ac:dyDescent="0.2">
      <c r="A784" s="1" t="s">
        <v>2372</v>
      </c>
      <c r="B784" s="4" t="s">
        <v>2373</v>
      </c>
      <c r="C784" s="4" t="s">
        <v>2374</v>
      </c>
      <c r="E784" s="4"/>
      <c r="R784" s="4"/>
      <c r="U784" s="4"/>
      <c r="AD784" s="4"/>
      <c r="AE784" s="4"/>
      <c r="AF784" s="21"/>
    </row>
    <row r="785" spans="1:32" x14ac:dyDescent="0.2">
      <c r="A785" s="1" t="s">
        <v>2375</v>
      </c>
      <c r="B785" s="4" t="s">
        <v>2376</v>
      </c>
      <c r="C785" s="4" t="s">
        <v>2377</v>
      </c>
      <c r="E785" s="4">
        <v>2</v>
      </c>
      <c r="F785">
        <v>1</v>
      </c>
      <c r="G785">
        <v>3</v>
      </c>
      <c r="H785">
        <v>3</v>
      </c>
      <c r="J785">
        <v>2</v>
      </c>
      <c r="K785">
        <v>1</v>
      </c>
      <c r="L785">
        <v>1</v>
      </c>
      <c r="M785">
        <v>2</v>
      </c>
      <c r="N785">
        <v>1</v>
      </c>
      <c r="O785">
        <v>2</v>
      </c>
      <c r="P785">
        <v>2</v>
      </c>
      <c r="Q785">
        <v>2</v>
      </c>
      <c r="R785" s="4">
        <v>1</v>
      </c>
      <c r="S785">
        <v>1</v>
      </c>
      <c r="T785">
        <v>2</v>
      </c>
      <c r="U785" s="4">
        <v>2</v>
      </c>
      <c r="V785">
        <v>1</v>
      </c>
      <c r="W785">
        <v>1</v>
      </c>
      <c r="X785">
        <v>2</v>
      </c>
      <c r="Y785">
        <v>2</v>
      </c>
      <c r="Z785">
        <v>2</v>
      </c>
      <c r="AA785">
        <v>2</v>
      </c>
      <c r="AB785">
        <v>2</v>
      </c>
      <c r="AD785" s="4">
        <v>2</v>
      </c>
      <c r="AE785" s="4">
        <v>3</v>
      </c>
      <c r="AF785" s="21">
        <v>2</v>
      </c>
    </row>
    <row r="786" spans="1:32" x14ac:dyDescent="0.2">
      <c r="A786" s="1" t="s">
        <v>2378</v>
      </c>
      <c r="B786" s="4" t="s">
        <v>2379</v>
      </c>
      <c r="C786" s="4" t="s">
        <v>2380</v>
      </c>
      <c r="E786" s="4"/>
      <c r="R786" s="4"/>
      <c r="U786" s="4"/>
      <c r="AD786" s="4"/>
      <c r="AE786" s="4"/>
      <c r="AF786" s="21"/>
    </row>
    <row r="787" spans="1:32" x14ac:dyDescent="0.2">
      <c r="A787" s="1" t="s">
        <v>2381</v>
      </c>
      <c r="B787" s="4" t="s">
        <v>2382</v>
      </c>
      <c r="C787" s="4" t="s">
        <v>2383</v>
      </c>
      <c r="E787" s="4"/>
      <c r="R787" s="4"/>
      <c r="U787" s="4"/>
      <c r="AD787" s="4"/>
      <c r="AE787" s="4"/>
      <c r="AF787" s="21"/>
    </row>
    <row r="788" spans="1:32" x14ac:dyDescent="0.2">
      <c r="A788" s="1" t="s">
        <v>2384</v>
      </c>
      <c r="B788" s="4" t="s">
        <v>2385</v>
      </c>
      <c r="C788" s="4" t="s">
        <v>2386</v>
      </c>
      <c r="E788" s="4"/>
      <c r="G788">
        <v>2</v>
      </c>
      <c r="H788">
        <v>1</v>
      </c>
      <c r="R788" s="4"/>
      <c r="U788" s="4"/>
      <c r="Z788">
        <v>1</v>
      </c>
      <c r="AA788">
        <v>1</v>
      </c>
      <c r="AB788">
        <v>1</v>
      </c>
      <c r="AD788" s="4">
        <v>1</v>
      </c>
      <c r="AE788" s="4">
        <v>2</v>
      </c>
      <c r="AF788" s="21">
        <v>2</v>
      </c>
    </row>
    <row r="789" spans="1:32" x14ac:dyDescent="0.2">
      <c r="A789" s="1" t="s">
        <v>2387</v>
      </c>
      <c r="B789" s="4" t="s">
        <v>2388</v>
      </c>
      <c r="C789" s="4" t="s">
        <v>2389</v>
      </c>
      <c r="E789" s="4"/>
      <c r="R789" s="4"/>
      <c r="U789" s="4"/>
      <c r="AD789" s="4"/>
      <c r="AE789" s="4"/>
      <c r="AF789" s="21"/>
    </row>
    <row r="790" spans="1:32" x14ac:dyDescent="0.2">
      <c r="A790" s="1" t="s">
        <v>2390</v>
      </c>
      <c r="B790" s="4" t="s">
        <v>2391</v>
      </c>
      <c r="C790" s="4" t="s">
        <v>2392</v>
      </c>
      <c r="E790" s="4"/>
      <c r="R790" s="4"/>
      <c r="U790" s="4"/>
      <c r="AD790" s="4"/>
      <c r="AE790" s="4"/>
      <c r="AF790" s="21"/>
    </row>
    <row r="791" spans="1:32" x14ac:dyDescent="0.2">
      <c r="A791" s="1" t="s">
        <v>2393</v>
      </c>
      <c r="B791" s="4" t="s">
        <v>2394</v>
      </c>
      <c r="C791" s="4" t="s">
        <v>2395</v>
      </c>
      <c r="E791" s="4"/>
      <c r="R791" s="4"/>
      <c r="U791" s="4"/>
      <c r="AD791" s="4"/>
      <c r="AE791" s="4"/>
      <c r="AF791" s="21"/>
    </row>
    <row r="792" spans="1:32" x14ac:dyDescent="0.2">
      <c r="A792" s="1" t="s">
        <v>2396</v>
      </c>
      <c r="B792" s="4" t="s">
        <v>2397</v>
      </c>
      <c r="C792" s="4" t="s">
        <v>2398</v>
      </c>
      <c r="E792" s="4"/>
      <c r="R792" s="4"/>
      <c r="U792" s="4"/>
      <c r="AD792" s="4"/>
      <c r="AE792" s="4"/>
      <c r="AF792" s="21"/>
    </row>
    <row r="793" spans="1:32" x14ac:dyDescent="0.2">
      <c r="A793" s="1" t="s">
        <v>2399</v>
      </c>
      <c r="B793" s="4" t="s">
        <v>2400</v>
      </c>
      <c r="C793" s="4" t="s">
        <v>2401</v>
      </c>
      <c r="E793" s="4"/>
      <c r="R793" s="4"/>
      <c r="U793" s="4"/>
      <c r="AD793" s="4"/>
      <c r="AE793" s="4"/>
      <c r="AF793" s="21"/>
    </row>
    <row r="794" spans="1:32" x14ac:dyDescent="0.2">
      <c r="A794" s="1" t="s">
        <v>2402</v>
      </c>
      <c r="B794" s="4" t="s">
        <v>2403</v>
      </c>
      <c r="C794" s="4" t="s">
        <v>2404</v>
      </c>
      <c r="E794" s="4"/>
      <c r="R794" s="4"/>
      <c r="U794" s="4"/>
      <c r="AD794" s="4"/>
      <c r="AE794" s="4"/>
      <c r="AF794" s="21"/>
    </row>
    <row r="795" spans="1:32" x14ac:dyDescent="0.2">
      <c r="A795" s="1" t="s">
        <v>2405</v>
      </c>
      <c r="B795" s="4" t="s">
        <v>2406</v>
      </c>
      <c r="C795" s="4" t="s">
        <v>2407</v>
      </c>
      <c r="E795" s="4">
        <v>1</v>
      </c>
      <c r="G795">
        <v>1</v>
      </c>
      <c r="H795">
        <v>1</v>
      </c>
      <c r="I795">
        <v>1</v>
      </c>
      <c r="J795">
        <v>2</v>
      </c>
      <c r="M795">
        <v>2</v>
      </c>
      <c r="N795">
        <v>2</v>
      </c>
      <c r="O795">
        <v>1</v>
      </c>
      <c r="P795">
        <v>1</v>
      </c>
      <c r="R795" s="4">
        <v>1</v>
      </c>
      <c r="T795">
        <v>1</v>
      </c>
      <c r="U795" s="4">
        <v>1</v>
      </c>
      <c r="W795">
        <v>1</v>
      </c>
      <c r="X795">
        <v>1</v>
      </c>
      <c r="Z795">
        <v>1</v>
      </c>
      <c r="AA795">
        <v>1</v>
      </c>
      <c r="AD795" s="4">
        <v>1</v>
      </c>
      <c r="AE795" s="4">
        <v>1</v>
      </c>
      <c r="AF795" s="21">
        <v>1</v>
      </c>
    </row>
    <row r="796" spans="1:32" x14ac:dyDescent="0.2">
      <c r="A796" s="1" t="s">
        <v>2408</v>
      </c>
      <c r="B796" s="4" t="s">
        <v>2409</v>
      </c>
      <c r="C796" s="4" t="s">
        <v>2410</v>
      </c>
      <c r="E796" s="4"/>
      <c r="R796" s="4"/>
      <c r="U796" s="4"/>
      <c r="AD796" s="4"/>
      <c r="AE796" s="4"/>
      <c r="AF796" s="21"/>
    </row>
    <row r="797" spans="1:32" x14ac:dyDescent="0.2">
      <c r="A797" s="1" t="s">
        <v>2411</v>
      </c>
      <c r="B797" s="4" t="s">
        <v>2412</v>
      </c>
      <c r="C797" s="4" t="s">
        <v>2413</v>
      </c>
      <c r="E797" s="4">
        <v>1</v>
      </c>
      <c r="F797">
        <v>1</v>
      </c>
      <c r="G797">
        <v>1</v>
      </c>
      <c r="H797">
        <v>1</v>
      </c>
      <c r="J797">
        <v>1</v>
      </c>
      <c r="M797">
        <v>1</v>
      </c>
      <c r="N797">
        <v>1</v>
      </c>
      <c r="P797">
        <v>1</v>
      </c>
      <c r="Q797">
        <v>1</v>
      </c>
      <c r="R797" s="4">
        <v>1</v>
      </c>
      <c r="T797">
        <v>1</v>
      </c>
      <c r="U797" s="4">
        <v>1</v>
      </c>
      <c r="V797">
        <v>1</v>
      </c>
      <c r="W797">
        <v>1</v>
      </c>
      <c r="X797">
        <v>1</v>
      </c>
      <c r="Z797">
        <v>1</v>
      </c>
      <c r="AA797">
        <v>1</v>
      </c>
      <c r="AB797">
        <v>1</v>
      </c>
      <c r="AD797" s="4">
        <v>1</v>
      </c>
      <c r="AE797" s="4">
        <v>1</v>
      </c>
      <c r="AF797" s="21">
        <v>1</v>
      </c>
    </row>
    <row r="798" spans="1:32" x14ac:dyDescent="0.2">
      <c r="A798" s="1" t="s">
        <v>2414</v>
      </c>
      <c r="B798" s="4" t="s">
        <v>2415</v>
      </c>
      <c r="C798" s="4" t="s">
        <v>2416</v>
      </c>
      <c r="E798" s="4">
        <v>1</v>
      </c>
      <c r="G798">
        <v>1</v>
      </c>
      <c r="H798">
        <v>2</v>
      </c>
      <c r="K798">
        <v>1</v>
      </c>
      <c r="L798">
        <v>1</v>
      </c>
      <c r="M798">
        <v>1</v>
      </c>
      <c r="O798">
        <v>1</v>
      </c>
      <c r="P798">
        <v>1</v>
      </c>
      <c r="Q798">
        <v>1</v>
      </c>
      <c r="R798" s="4">
        <v>1</v>
      </c>
      <c r="U798" s="4">
        <v>1</v>
      </c>
      <c r="W798">
        <v>1</v>
      </c>
      <c r="X798">
        <v>1</v>
      </c>
      <c r="AA798">
        <v>1</v>
      </c>
      <c r="AD798" s="4">
        <v>1</v>
      </c>
      <c r="AE798" s="4">
        <v>1</v>
      </c>
      <c r="AF798" s="21">
        <v>1</v>
      </c>
    </row>
    <row r="799" spans="1:32" x14ac:dyDescent="0.2">
      <c r="A799" s="1" t="s">
        <v>2417</v>
      </c>
      <c r="B799" s="4" t="s">
        <v>2418</v>
      </c>
      <c r="C799" s="4" t="s">
        <v>2419</v>
      </c>
      <c r="E799" s="4">
        <v>1</v>
      </c>
      <c r="F799">
        <v>1</v>
      </c>
      <c r="G799">
        <v>1</v>
      </c>
      <c r="H799">
        <v>1</v>
      </c>
      <c r="I799">
        <v>1</v>
      </c>
      <c r="J799">
        <v>1</v>
      </c>
      <c r="K799">
        <v>1</v>
      </c>
      <c r="L799">
        <v>1</v>
      </c>
      <c r="M799">
        <v>1</v>
      </c>
      <c r="N799">
        <v>1</v>
      </c>
      <c r="O799">
        <v>1</v>
      </c>
      <c r="P799">
        <v>1</v>
      </c>
      <c r="Q799">
        <v>1</v>
      </c>
      <c r="R799" s="4">
        <v>1</v>
      </c>
      <c r="U799" s="4">
        <v>1</v>
      </c>
      <c r="V799">
        <v>1</v>
      </c>
      <c r="W799">
        <v>1</v>
      </c>
      <c r="X799">
        <v>1</v>
      </c>
      <c r="Z799">
        <v>1</v>
      </c>
      <c r="AD799" s="4">
        <v>1</v>
      </c>
      <c r="AE799" s="4">
        <v>1</v>
      </c>
      <c r="AF799" s="21">
        <v>1</v>
      </c>
    </row>
    <row r="800" spans="1:32" x14ac:dyDescent="0.2">
      <c r="A800" s="1" t="s">
        <v>2420</v>
      </c>
      <c r="B800" s="4" t="s">
        <v>2421</v>
      </c>
      <c r="C800" s="4" t="s">
        <v>2422</v>
      </c>
      <c r="E800" s="4">
        <v>1</v>
      </c>
      <c r="F800">
        <v>1</v>
      </c>
      <c r="G800">
        <v>1</v>
      </c>
      <c r="J800">
        <v>1</v>
      </c>
      <c r="N800">
        <v>1</v>
      </c>
      <c r="P800">
        <v>1</v>
      </c>
      <c r="Q800">
        <v>1</v>
      </c>
      <c r="R800" s="4">
        <v>1</v>
      </c>
      <c r="U800" s="4">
        <v>1</v>
      </c>
      <c r="X800">
        <v>1</v>
      </c>
      <c r="AA800">
        <v>1</v>
      </c>
      <c r="AD800" s="4">
        <v>1</v>
      </c>
      <c r="AE800" s="4">
        <v>1</v>
      </c>
      <c r="AF800" s="21">
        <v>1</v>
      </c>
    </row>
    <row r="801" spans="1:32" x14ac:dyDescent="0.2">
      <c r="A801" s="1" t="s">
        <v>2423</v>
      </c>
      <c r="B801" s="4" t="s">
        <v>2424</v>
      </c>
      <c r="C801" s="4" t="s">
        <v>2425</v>
      </c>
      <c r="E801" s="4"/>
      <c r="R801" s="4"/>
      <c r="U801" s="4"/>
      <c r="AD801" s="4"/>
      <c r="AE801" s="4"/>
      <c r="AF801" s="21"/>
    </row>
    <row r="802" spans="1:32" x14ac:dyDescent="0.2">
      <c r="A802" s="1" t="s">
        <v>2426</v>
      </c>
      <c r="B802" s="4" t="s">
        <v>2427</v>
      </c>
      <c r="C802" s="4" t="s">
        <v>2428</v>
      </c>
      <c r="E802" s="4"/>
      <c r="R802" s="4"/>
      <c r="U802" s="4"/>
      <c r="AD802" s="4"/>
      <c r="AE802" s="4"/>
      <c r="AF802" s="21"/>
    </row>
    <row r="803" spans="1:32" x14ac:dyDescent="0.2">
      <c r="A803" s="1" t="s">
        <v>2429</v>
      </c>
      <c r="B803" s="4" t="s">
        <v>2430</v>
      </c>
      <c r="C803" s="4" t="s">
        <v>2431</v>
      </c>
      <c r="E803" s="4">
        <v>1</v>
      </c>
      <c r="F803">
        <v>1</v>
      </c>
      <c r="G803">
        <v>1</v>
      </c>
      <c r="I803">
        <v>1</v>
      </c>
      <c r="J803">
        <v>1</v>
      </c>
      <c r="M803">
        <v>1</v>
      </c>
      <c r="N803">
        <v>1</v>
      </c>
      <c r="O803">
        <v>1</v>
      </c>
      <c r="P803">
        <v>1</v>
      </c>
      <c r="R803" s="4"/>
      <c r="T803">
        <v>1</v>
      </c>
      <c r="U803" s="4">
        <v>1</v>
      </c>
      <c r="V803">
        <v>1</v>
      </c>
      <c r="X803">
        <v>2</v>
      </c>
      <c r="Z803">
        <v>1</v>
      </c>
      <c r="AB803">
        <v>2</v>
      </c>
      <c r="AD803" s="4">
        <v>1</v>
      </c>
      <c r="AE803" s="4">
        <v>1</v>
      </c>
      <c r="AF803" s="21">
        <v>1</v>
      </c>
    </row>
    <row r="804" spans="1:32" x14ac:dyDescent="0.2">
      <c r="A804" s="1" t="s">
        <v>2432</v>
      </c>
      <c r="B804" s="4" t="s">
        <v>2433</v>
      </c>
      <c r="C804" s="4" t="s">
        <v>2434</v>
      </c>
      <c r="E804" s="4"/>
      <c r="R804" s="4"/>
      <c r="U804" s="4"/>
      <c r="AD804" s="4"/>
      <c r="AE804" s="4"/>
      <c r="AF804" s="21"/>
    </row>
    <row r="805" spans="1:32" x14ac:dyDescent="0.2">
      <c r="A805" s="1" t="s">
        <v>2435</v>
      </c>
      <c r="B805" s="4" t="s">
        <v>2436</v>
      </c>
      <c r="C805" s="4" t="s">
        <v>2437</v>
      </c>
      <c r="E805" s="4"/>
      <c r="R805" s="4"/>
      <c r="U805" s="4"/>
      <c r="AD805" s="4"/>
      <c r="AE805" s="4"/>
      <c r="AF805" s="21"/>
    </row>
    <row r="806" spans="1:32" x14ac:dyDescent="0.2">
      <c r="A806" s="1" t="s">
        <v>2438</v>
      </c>
      <c r="B806" s="4" t="s">
        <v>2439</v>
      </c>
      <c r="C806" s="4" t="s">
        <v>2440</v>
      </c>
      <c r="E806" s="4"/>
      <c r="R806" s="4"/>
      <c r="U806" s="4"/>
      <c r="AD806" s="4"/>
      <c r="AE806" s="4"/>
      <c r="AF806" s="21"/>
    </row>
    <row r="807" spans="1:32" x14ac:dyDescent="0.2">
      <c r="A807" s="1" t="s">
        <v>2441</v>
      </c>
      <c r="B807" s="4" t="s">
        <v>2442</v>
      </c>
      <c r="C807" s="4" t="s">
        <v>2443</v>
      </c>
      <c r="E807" s="4"/>
      <c r="R807" s="4"/>
      <c r="U807" s="4"/>
      <c r="AD807" s="4"/>
      <c r="AE807" s="4"/>
      <c r="AF807" s="21"/>
    </row>
    <row r="808" spans="1:32" x14ac:dyDescent="0.2">
      <c r="A808" s="1" t="s">
        <v>2444</v>
      </c>
      <c r="B808" s="4" t="s">
        <v>2445</v>
      </c>
      <c r="C808" s="4" t="s">
        <v>2446</v>
      </c>
      <c r="E808" s="4"/>
      <c r="R808" s="4"/>
      <c r="U808" s="4"/>
      <c r="AD808" s="4"/>
      <c r="AE808" s="4"/>
      <c r="AF808" s="21"/>
    </row>
    <row r="809" spans="1:32" x14ac:dyDescent="0.2">
      <c r="A809" s="1" t="s">
        <v>2447</v>
      </c>
      <c r="B809" s="4" t="s">
        <v>2448</v>
      </c>
      <c r="C809" s="4" t="s">
        <v>2449</v>
      </c>
      <c r="E809" s="4"/>
      <c r="R809" s="4"/>
      <c r="U809" s="4"/>
      <c r="AD809" s="4"/>
      <c r="AE809" s="4"/>
      <c r="AF809" s="21"/>
    </row>
    <row r="810" spans="1:32" x14ac:dyDescent="0.2">
      <c r="A810" s="1" t="s">
        <v>2450</v>
      </c>
      <c r="B810" s="4" t="s">
        <v>2451</v>
      </c>
      <c r="C810" s="4" t="s">
        <v>2452</v>
      </c>
      <c r="E810" s="4"/>
      <c r="R810" s="4"/>
      <c r="U810" s="4"/>
      <c r="AD810" s="4"/>
      <c r="AE810" s="4"/>
      <c r="AF810" s="21"/>
    </row>
    <row r="811" spans="1:32" x14ac:dyDescent="0.2">
      <c r="A811" s="1" t="s">
        <v>2453</v>
      </c>
      <c r="B811" s="4" t="s">
        <v>2454</v>
      </c>
      <c r="C811" s="4" t="s">
        <v>2455</v>
      </c>
      <c r="E811" s="4"/>
      <c r="R811" s="4"/>
      <c r="U811" s="4"/>
      <c r="AD811" s="4"/>
      <c r="AE811" s="4"/>
      <c r="AF811" s="21"/>
    </row>
    <row r="812" spans="1:32" x14ac:dyDescent="0.2">
      <c r="A812" s="1" t="s">
        <v>2456</v>
      </c>
      <c r="B812" s="4" t="s">
        <v>2457</v>
      </c>
      <c r="C812" s="4" t="s">
        <v>2458</v>
      </c>
      <c r="E812" s="4"/>
      <c r="R812" s="4"/>
      <c r="U812" s="4"/>
      <c r="AD812" s="4"/>
      <c r="AE812" s="4"/>
      <c r="AF812" s="21"/>
    </row>
    <row r="813" spans="1:32" x14ac:dyDescent="0.2">
      <c r="A813" s="1" t="s">
        <v>2459</v>
      </c>
      <c r="B813" s="4" t="s">
        <v>2460</v>
      </c>
      <c r="C813" s="4" t="s">
        <v>2461</v>
      </c>
      <c r="E813" s="4"/>
      <c r="R813" s="4"/>
      <c r="U813" s="4"/>
      <c r="AD813" s="4"/>
      <c r="AE813" s="4"/>
      <c r="AF813" s="21"/>
    </row>
    <row r="814" spans="1:32" x14ac:dyDescent="0.2">
      <c r="A814" s="1" t="s">
        <v>2462</v>
      </c>
      <c r="B814" s="4" t="s">
        <v>2463</v>
      </c>
      <c r="C814" s="4" t="s">
        <v>2464</v>
      </c>
      <c r="E814" s="4"/>
      <c r="R814" s="4"/>
      <c r="U814" s="4"/>
      <c r="AD814" s="4"/>
      <c r="AE814" s="4"/>
      <c r="AF814" s="21"/>
    </row>
    <row r="815" spans="1:32" x14ac:dyDescent="0.2">
      <c r="A815" s="1" t="s">
        <v>2465</v>
      </c>
      <c r="B815" s="4" t="s">
        <v>2466</v>
      </c>
      <c r="C815" s="4" t="s">
        <v>2467</v>
      </c>
      <c r="E815" s="4"/>
      <c r="R815" s="4"/>
      <c r="U815" s="4"/>
      <c r="AD815" s="4"/>
      <c r="AE815" s="4"/>
      <c r="AF815" s="21"/>
    </row>
    <row r="816" spans="1:32" x14ac:dyDescent="0.2">
      <c r="A816" s="1" t="s">
        <v>2468</v>
      </c>
      <c r="B816" s="4" t="s">
        <v>2469</v>
      </c>
      <c r="C816" s="4" t="s">
        <v>2470</v>
      </c>
      <c r="E816" s="4"/>
      <c r="R816" s="4"/>
      <c r="U816" s="4"/>
      <c r="AD816" s="4"/>
      <c r="AE816" s="4"/>
      <c r="AF816" s="21"/>
    </row>
    <row r="817" spans="1:32" x14ac:dyDescent="0.2">
      <c r="A817" s="1" t="s">
        <v>2471</v>
      </c>
      <c r="B817" s="4" t="s">
        <v>2472</v>
      </c>
      <c r="C817" s="4" t="s">
        <v>2473</v>
      </c>
      <c r="E817" s="4"/>
      <c r="R817" s="4"/>
      <c r="U817" s="4"/>
      <c r="AD817" s="4"/>
      <c r="AE817" s="4"/>
      <c r="AF817" s="21"/>
    </row>
    <row r="818" spans="1:32" x14ac:dyDescent="0.2">
      <c r="A818" s="1" t="s">
        <v>2474</v>
      </c>
      <c r="B818" s="4" t="s">
        <v>2475</v>
      </c>
      <c r="C818" s="4" t="s">
        <v>2476</v>
      </c>
      <c r="E818" s="4">
        <v>2</v>
      </c>
      <c r="F818">
        <v>2</v>
      </c>
      <c r="G818">
        <v>2</v>
      </c>
      <c r="H818">
        <v>1</v>
      </c>
      <c r="I818">
        <v>3</v>
      </c>
      <c r="J818">
        <v>2</v>
      </c>
      <c r="K818">
        <v>1</v>
      </c>
      <c r="L818">
        <v>2</v>
      </c>
      <c r="M818">
        <v>2</v>
      </c>
      <c r="N818">
        <v>1</v>
      </c>
      <c r="O818">
        <v>3</v>
      </c>
      <c r="P818">
        <v>2</v>
      </c>
      <c r="Q818">
        <v>2</v>
      </c>
      <c r="R818" s="4">
        <v>2</v>
      </c>
      <c r="S818">
        <v>1</v>
      </c>
      <c r="T818">
        <v>2</v>
      </c>
      <c r="U818" s="4">
        <v>2</v>
      </c>
      <c r="V818">
        <v>2</v>
      </c>
      <c r="W818">
        <v>2</v>
      </c>
      <c r="X818">
        <v>2</v>
      </c>
      <c r="Y818">
        <v>1</v>
      </c>
      <c r="Z818">
        <v>2</v>
      </c>
      <c r="AA818">
        <v>2</v>
      </c>
      <c r="AB818">
        <v>3</v>
      </c>
      <c r="AD818" s="4">
        <v>2</v>
      </c>
      <c r="AE818" s="4">
        <v>2</v>
      </c>
      <c r="AF818" s="21">
        <v>2</v>
      </c>
    </row>
    <row r="819" spans="1:32" x14ac:dyDescent="0.2">
      <c r="A819" s="1" t="s">
        <v>2477</v>
      </c>
      <c r="B819" s="4" t="s">
        <v>2478</v>
      </c>
      <c r="C819" s="4" t="s">
        <v>2479</v>
      </c>
      <c r="E819" s="4"/>
      <c r="R819" s="4"/>
      <c r="U819" s="4"/>
      <c r="AD819" s="4"/>
      <c r="AE819" s="4"/>
      <c r="AF819" s="21"/>
    </row>
    <row r="820" spans="1:32" x14ac:dyDescent="0.2">
      <c r="A820" s="1" t="s">
        <v>2480</v>
      </c>
      <c r="B820" s="4" t="s">
        <v>2481</v>
      </c>
      <c r="C820" s="4" t="s">
        <v>2482</v>
      </c>
      <c r="E820" s="4"/>
      <c r="R820" s="4"/>
      <c r="U820" s="4"/>
      <c r="AD820" s="4"/>
      <c r="AE820" s="4"/>
      <c r="AF820" s="21"/>
    </row>
    <row r="821" spans="1:32" x14ac:dyDescent="0.2">
      <c r="A821" s="1" t="s">
        <v>2483</v>
      </c>
      <c r="B821" s="4" t="s">
        <v>2484</v>
      </c>
      <c r="C821" s="4" t="s">
        <v>2485</v>
      </c>
      <c r="E821" s="4"/>
      <c r="R821" s="4"/>
      <c r="U821" s="4"/>
      <c r="AD821" s="4"/>
      <c r="AE821" s="4"/>
      <c r="AF821" s="21"/>
    </row>
    <row r="822" spans="1:32" x14ac:dyDescent="0.2">
      <c r="A822" s="1" t="s">
        <v>2486</v>
      </c>
      <c r="B822" s="4" t="s">
        <v>2487</v>
      </c>
      <c r="C822" s="4" t="s">
        <v>2488</v>
      </c>
      <c r="E822" s="4"/>
      <c r="R822" s="4"/>
      <c r="U822" s="4"/>
      <c r="AD822" s="4"/>
      <c r="AE822" s="4"/>
      <c r="AF822" s="21"/>
    </row>
    <row r="823" spans="1:32" x14ac:dyDescent="0.2">
      <c r="A823" s="1" t="s">
        <v>2489</v>
      </c>
      <c r="B823" s="4" t="s">
        <v>2490</v>
      </c>
      <c r="C823" s="4" t="s">
        <v>2491</v>
      </c>
      <c r="E823" s="4"/>
      <c r="R823" s="4"/>
      <c r="U823" s="4"/>
      <c r="AD823" s="4"/>
      <c r="AE823" s="4"/>
      <c r="AF823" s="21"/>
    </row>
    <row r="824" spans="1:32" x14ac:dyDescent="0.2">
      <c r="A824" s="1" t="s">
        <v>2492</v>
      </c>
      <c r="B824" s="4" t="s">
        <v>2493</v>
      </c>
      <c r="C824" s="4" t="s">
        <v>2494</v>
      </c>
      <c r="E824" s="4"/>
      <c r="R824" s="4"/>
      <c r="U824" s="4"/>
      <c r="AD824" s="4"/>
      <c r="AE824" s="4"/>
      <c r="AF824" s="21"/>
    </row>
    <row r="825" spans="1:32" x14ac:dyDescent="0.2">
      <c r="A825" s="1" t="s">
        <v>2495</v>
      </c>
      <c r="B825" s="4" t="s">
        <v>2496</v>
      </c>
      <c r="C825" s="4" t="s">
        <v>2497</v>
      </c>
      <c r="E825" s="4"/>
      <c r="R825" s="4"/>
      <c r="U825" s="4"/>
      <c r="AD825" s="4"/>
      <c r="AE825" s="4"/>
      <c r="AF825" s="21"/>
    </row>
    <row r="826" spans="1:32" x14ac:dyDescent="0.2">
      <c r="A826" s="1" t="s">
        <v>2498</v>
      </c>
      <c r="B826" s="4" t="s">
        <v>2499</v>
      </c>
      <c r="C826" s="4" t="s">
        <v>2500</v>
      </c>
      <c r="E826" s="4"/>
      <c r="O826">
        <v>1</v>
      </c>
      <c r="R826" s="4"/>
      <c r="U826" s="4"/>
      <c r="AD826" s="4">
        <v>1</v>
      </c>
      <c r="AE826" s="4"/>
      <c r="AF826" s="21"/>
    </row>
    <row r="827" spans="1:32" x14ac:dyDescent="0.2">
      <c r="A827" s="1" t="s">
        <v>2501</v>
      </c>
      <c r="B827" s="4" t="s">
        <v>2502</v>
      </c>
      <c r="C827" s="4" t="s">
        <v>2503</v>
      </c>
      <c r="E827" s="4"/>
      <c r="R827" s="4"/>
      <c r="U827" s="4"/>
      <c r="AD827" s="4"/>
      <c r="AE827" s="4"/>
      <c r="AF827" s="21"/>
    </row>
    <row r="828" spans="1:32" x14ac:dyDescent="0.2">
      <c r="A828" s="1" t="s">
        <v>2504</v>
      </c>
      <c r="B828" s="4" t="s">
        <v>2505</v>
      </c>
      <c r="C828" s="4" t="s">
        <v>2506</v>
      </c>
      <c r="E828" s="4"/>
      <c r="R828" s="4"/>
      <c r="U828" s="4"/>
      <c r="AD828" s="4"/>
      <c r="AE828" s="4"/>
      <c r="AF828" s="21"/>
    </row>
    <row r="829" spans="1:32" x14ac:dyDescent="0.2">
      <c r="A829" s="1" t="s">
        <v>2507</v>
      </c>
      <c r="B829" s="4" t="s">
        <v>2508</v>
      </c>
      <c r="C829" s="4" t="s">
        <v>2509</v>
      </c>
      <c r="E829" s="4"/>
      <c r="R829" s="4"/>
      <c r="U829" s="4"/>
      <c r="AD829" s="4"/>
      <c r="AE829" s="4"/>
      <c r="AF829" s="21"/>
    </row>
    <row r="830" spans="1:32" x14ac:dyDescent="0.2">
      <c r="A830" s="1" t="s">
        <v>2510</v>
      </c>
      <c r="B830" s="4" t="s">
        <v>2511</v>
      </c>
      <c r="C830" s="4" t="s">
        <v>2512</v>
      </c>
      <c r="E830" s="4">
        <v>1</v>
      </c>
      <c r="F830">
        <v>1</v>
      </c>
      <c r="G830">
        <v>1</v>
      </c>
      <c r="H830">
        <v>1</v>
      </c>
      <c r="J830">
        <v>1</v>
      </c>
      <c r="M830">
        <v>1</v>
      </c>
      <c r="N830">
        <v>1</v>
      </c>
      <c r="P830">
        <v>1</v>
      </c>
      <c r="Q830">
        <v>1</v>
      </c>
      <c r="R830" s="4">
        <v>1</v>
      </c>
      <c r="T830">
        <v>1</v>
      </c>
      <c r="U830" s="4">
        <v>1</v>
      </c>
      <c r="V830">
        <v>1</v>
      </c>
      <c r="W830">
        <v>1</v>
      </c>
      <c r="X830">
        <v>1</v>
      </c>
      <c r="Z830">
        <v>1</v>
      </c>
      <c r="AA830">
        <v>1</v>
      </c>
      <c r="AD830" s="4">
        <v>1</v>
      </c>
      <c r="AE830" s="4">
        <v>1</v>
      </c>
      <c r="AF830" s="21">
        <v>1</v>
      </c>
    </row>
    <row r="831" spans="1:32" x14ac:dyDescent="0.2">
      <c r="A831" s="1" t="s">
        <v>2513</v>
      </c>
      <c r="B831" s="4" t="s">
        <v>2514</v>
      </c>
      <c r="C831" s="4" t="s">
        <v>2515</v>
      </c>
      <c r="E831" s="4"/>
      <c r="R831" s="4"/>
      <c r="U831" s="4"/>
      <c r="AD831" s="4"/>
      <c r="AE831" s="4"/>
      <c r="AF831" s="21"/>
    </row>
    <row r="832" spans="1:32" x14ac:dyDescent="0.2">
      <c r="A832" s="1" t="s">
        <v>2516</v>
      </c>
      <c r="B832" s="4" t="s">
        <v>2517</v>
      </c>
      <c r="C832" s="4" t="s">
        <v>2518</v>
      </c>
      <c r="E832" s="4"/>
      <c r="R832" s="4"/>
      <c r="U832" s="4"/>
      <c r="AD832" s="4"/>
      <c r="AE832" s="4"/>
      <c r="AF832" s="21"/>
    </row>
    <row r="833" spans="1:32" x14ac:dyDescent="0.2">
      <c r="A833" s="1" t="s">
        <v>2519</v>
      </c>
      <c r="B833" s="4" t="s">
        <v>2520</v>
      </c>
      <c r="C833" s="4" t="s">
        <v>2521</v>
      </c>
      <c r="E833" s="4"/>
      <c r="R833" s="4"/>
      <c r="U833" s="4"/>
      <c r="AD833" s="4"/>
      <c r="AE833" s="4"/>
      <c r="AF833" s="21"/>
    </row>
    <row r="834" spans="1:32" x14ac:dyDescent="0.2">
      <c r="A834" s="1" t="s">
        <v>2522</v>
      </c>
      <c r="B834" s="4" t="s">
        <v>2523</v>
      </c>
      <c r="C834" s="4" t="s">
        <v>2523</v>
      </c>
      <c r="E834" s="4"/>
      <c r="R834" s="4"/>
      <c r="U834" s="4"/>
      <c r="AD834" s="4"/>
      <c r="AE834" s="4"/>
      <c r="AF834" s="21"/>
    </row>
    <row r="835" spans="1:32" x14ac:dyDescent="0.2">
      <c r="A835" s="1" t="s">
        <v>2524</v>
      </c>
      <c r="B835" s="4" t="s">
        <v>2525</v>
      </c>
      <c r="C835" s="4" t="s">
        <v>2526</v>
      </c>
      <c r="E835" s="4"/>
      <c r="R835" s="4"/>
      <c r="U835" s="4"/>
      <c r="AD835" s="4"/>
      <c r="AE835" s="4"/>
      <c r="AF835" s="21"/>
    </row>
    <row r="836" spans="1:32" x14ac:dyDescent="0.2">
      <c r="A836" s="1" t="s">
        <v>2527</v>
      </c>
      <c r="B836" s="4" t="s">
        <v>2528</v>
      </c>
      <c r="C836" s="4" t="s">
        <v>2529</v>
      </c>
      <c r="E836" s="4"/>
      <c r="R836" s="4"/>
      <c r="U836" s="4"/>
      <c r="AD836" s="4"/>
      <c r="AE836" s="4"/>
      <c r="AF836" s="21"/>
    </row>
    <row r="837" spans="1:32" x14ac:dyDescent="0.2">
      <c r="A837" s="1" t="s">
        <v>2530</v>
      </c>
      <c r="B837" s="4" t="s">
        <v>2531</v>
      </c>
      <c r="C837" s="4" t="s">
        <v>2532</v>
      </c>
      <c r="E837" s="4"/>
      <c r="R837" s="4"/>
      <c r="U837" s="4"/>
      <c r="AD837" s="4"/>
      <c r="AE837" s="4"/>
      <c r="AF837" s="21"/>
    </row>
    <row r="838" spans="1:32" x14ac:dyDescent="0.2">
      <c r="A838" s="1" t="s">
        <v>2533</v>
      </c>
      <c r="B838" s="4" t="s">
        <v>2534</v>
      </c>
      <c r="C838" s="4" t="s">
        <v>2535</v>
      </c>
      <c r="E838" s="4"/>
      <c r="R838" s="4"/>
      <c r="U838" s="4"/>
      <c r="AD838" s="4"/>
      <c r="AE838" s="4"/>
      <c r="AF838" s="21"/>
    </row>
    <row r="839" spans="1:32" x14ac:dyDescent="0.2">
      <c r="A839" s="1" t="s">
        <v>2536</v>
      </c>
      <c r="B839" s="4" t="s">
        <v>2537</v>
      </c>
      <c r="C839" s="4" t="s">
        <v>2538</v>
      </c>
      <c r="E839" s="4"/>
      <c r="R839" s="4"/>
      <c r="U839" s="4"/>
      <c r="AD839" s="4"/>
      <c r="AE839" s="4"/>
      <c r="AF839" s="21"/>
    </row>
    <row r="840" spans="1:32" x14ac:dyDescent="0.2">
      <c r="A840" s="1" t="s">
        <v>2539</v>
      </c>
      <c r="B840" s="4" t="s">
        <v>2540</v>
      </c>
      <c r="C840" s="4" t="s">
        <v>2541</v>
      </c>
      <c r="E840" s="4"/>
      <c r="G840">
        <v>1</v>
      </c>
      <c r="R840" s="4"/>
      <c r="U840" s="4"/>
      <c r="Y840">
        <v>1</v>
      </c>
      <c r="Z840">
        <v>1</v>
      </c>
      <c r="AB840">
        <v>1</v>
      </c>
      <c r="AD840" s="4">
        <v>1</v>
      </c>
      <c r="AE840" s="4"/>
      <c r="AF840" s="21"/>
    </row>
    <row r="841" spans="1:32" x14ac:dyDescent="0.2">
      <c r="A841" s="1" t="s">
        <v>2542</v>
      </c>
      <c r="B841" s="4" t="s">
        <v>2543</v>
      </c>
      <c r="C841" s="4" t="s">
        <v>2544</v>
      </c>
      <c r="E841" s="4"/>
      <c r="R841" s="4"/>
      <c r="U841" s="4"/>
      <c r="AD841" s="4"/>
      <c r="AE841" s="4"/>
      <c r="AF841" s="21"/>
    </row>
    <row r="842" spans="1:32" x14ac:dyDescent="0.2">
      <c r="A842" s="1" t="s">
        <v>2545</v>
      </c>
      <c r="B842" s="4" t="s">
        <v>2546</v>
      </c>
      <c r="C842" s="4" t="s">
        <v>2547</v>
      </c>
      <c r="E842" s="4"/>
      <c r="R842" s="4"/>
      <c r="U842" s="4"/>
      <c r="AD842" s="4"/>
      <c r="AE842" s="4"/>
      <c r="AF842" s="21"/>
    </row>
    <row r="843" spans="1:32" x14ac:dyDescent="0.2">
      <c r="A843" s="1" t="s">
        <v>2548</v>
      </c>
      <c r="B843" s="4" t="s">
        <v>2549</v>
      </c>
      <c r="C843" s="4" t="s">
        <v>2550</v>
      </c>
      <c r="E843" s="4"/>
      <c r="R843" s="4"/>
      <c r="U843" s="4"/>
      <c r="AD843" s="4"/>
      <c r="AE843" s="4"/>
      <c r="AF843" s="21"/>
    </row>
    <row r="844" spans="1:32" x14ac:dyDescent="0.2">
      <c r="A844" s="1" t="s">
        <v>2551</v>
      </c>
      <c r="B844" s="4" t="s">
        <v>2552</v>
      </c>
      <c r="C844" s="4" t="s">
        <v>2553</v>
      </c>
      <c r="E844" s="4"/>
      <c r="R844" s="4"/>
      <c r="U844" s="4"/>
      <c r="AD844" s="4"/>
      <c r="AE844" s="4"/>
      <c r="AF844" s="21"/>
    </row>
    <row r="845" spans="1:32" x14ac:dyDescent="0.2">
      <c r="A845" s="1" t="s">
        <v>2554</v>
      </c>
      <c r="B845" s="4" t="s">
        <v>2555</v>
      </c>
      <c r="C845" s="4" t="s">
        <v>2555</v>
      </c>
      <c r="E845" s="4"/>
      <c r="R845" s="4"/>
      <c r="U845" s="4"/>
      <c r="W845">
        <v>1</v>
      </c>
      <c r="AD845" s="4"/>
      <c r="AE845" s="4"/>
      <c r="AF845" s="21"/>
    </row>
    <row r="846" spans="1:32" x14ac:dyDescent="0.2">
      <c r="A846" s="1" t="s">
        <v>2556</v>
      </c>
      <c r="B846" s="4" t="s">
        <v>2557</v>
      </c>
      <c r="C846" s="4" t="s">
        <v>2558</v>
      </c>
      <c r="E846" s="4"/>
      <c r="R846" s="4"/>
      <c r="U846" s="4"/>
      <c r="AB846">
        <v>1</v>
      </c>
      <c r="AD846" s="4"/>
      <c r="AE846" s="4"/>
      <c r="AF846" s="21"/>
    </row>
    <row r="847" spans="1:32" x14ac:dyDescent="0.2">
      <c r="A847" s="1" t="s">
        <v>2559</v>
      </c>
      <c r="B847" s="4" t="s">
        <v>2560</v>
      </c>
      <c r="C847" s="4" t="s">
        <v>2561</v>
      </c>
      <c r="E847" s="4"/>
      <c r="R847" s="4"/>
      <c r="U847" s="4"/>
      <c r="AD847" s="4"/>
      <c r="AE847" s="4"/>
      <c r="AF847" s="21"/>
    </row>
    <row r="848" spans="1:32" x14ac:dyDescent="0.2">
      <c r="A848" s="1" t="s">
        <v>2562</v>
      </c>
      <c r="B848" s="4" t="s">
        <v>2563</v>
      </c>
      <c r="C848" s="4" t="s">
        <v>2564</v>
      </c>
      <c r="E848" s="4"/>
      <c r="R848" s="4"/>
      <c r="U848" s="4"/>
      <c r="AD848" s="4"/>
      <c r="AE848" s="4"/>
      <c r="AF848" s="21"/>
    </row>
    <row r="849" spans="1:32" x14ac:dyDescent="0.2">
      <c r="A849" s="1" t="s">
        <v>2565</v>
      </c>
      <c r="B849" s="4" t="s">
        <v>2566</v>
      </c>
      <c r="C849" s="4" t="s">
        <v>2567</v>
      </c>
      <c r="E849" s="4"/>
      <c r="R849" s="4"/>
      <c r="U849" s="4"/>
      <c r="AD849" s="4"/>
      <c r="AE849" s="4"/>
      <c r="AF849" s="21"/>
    </row>
    <row r="850" spans="1:32" x14ac:dyDescent="0.2">
      <c r="A850" s="1" t="s">
        <v>2568</v>
      </c>
      <c r="B850" s="4" t="s">
        <v>2569</v>
      </c>
      <c r="C850" s="4" t="s">
        <v>2570</v>
      </c>
      <c r="E850" s="4"/>
      <c r="F850">
        <v>3</v>
      </c>
      <c r="G850">
        <v>1</v>
      </c>
      <c r="H850">
        <v>2</v>
      </c>
      <c r="J850">
        <v>2</v>
      </c>
      <c r="N850">
        <v>1</v>
      </c>
      <c r="O850">
        <v>1</v>
      </c>
      <c r="R850" s="4"/>
      <c r="U850" s="4"/>
      <c r="V850">
        <v>3</v>
      </c>
      <c r="AB850">
        <v>1</v>
      </c>
      <c r="AD850" s="4"/>
      <c r="AE850" s="4"/>
      <c r="AF850" s="21">
        <v>1</v>
      </c>
    </row>
    <row r="851" spans="1:32" x14ac:dyDescent="0.2">
      <c r="A851" s="1" t="s">
        <v>2571</v>
      </c>
      <c r="B851" s="4" t="s">
        <v>2572</v>
      </c>
      <c r="C851" s="4" t="s">
        <v>2573</v>
      </c>
      <c r="E851" s="4"/>
      <c r="R851" s="4"/>
      <c r="U851" s="4"/>
      <c r="AD851" s="4"/>
      <c r="AE851" s="4"/>
      <c r="AF851" s="21"/>
    </row>
    <row r="852" spans="1:32" x14ac:dyDescent="0.2">
      <c r="A852" s="1" t="s">
        <v>2574</v>
      </c>
      <c r="B852" s="4" t="s">
        <v>2575</v>
      </c>
      <c r="C852" s="4" t="s">
        <v>2576</v>
      </c>
      <c r="E852" s="4"/>
      <c r="R852" s="4"/>
      <c r="U852" s="4"/>
      <c r="AD852" s="4"/>
      <c r="AE852" s="4"/>
      <c r="AF852" s="21"/>
    </row>
    <row r="853" spans="1:32" x14ac:dyDescent="0.2">
      <c r="A853" s="1" t="s">
        <v>2577</v>
      </c>
      <c r="B853" s="4" t="s">
        <v>2578</v>
      </c>
      <c r="C853" s="4" t="s">
        <v>2578</v>
      </c>
      <c r="E853" s="4">
        <v>1</v>
      </c>
      <c r="F853">
        <v>1</v>
      </c>
      <c r="I853">
        <v>1</v>
      </c>
      <c r="O853">
        <v>1</v>
      </c>
      <c r="P853">
        <v>1</v>
      </c>
      <c r="Q853">
        <v>1</v>
      </c>
      <c r="R853" s="4"/>
      <c r="T853">
        <v>1</v>
      </c>
      <c r="U853" s="4">
        <v>1</v>
      </c>
      <c r="AD853" s="4"/>
      <c r="AE853" s="4"/>
      <c r="AF853" s="21"/>
    </row>
    <row r="854" spans="1:32" x14ac:dyDescent="0.2">
      <c r="A854" s="1" t="s">
        <v>2579</v>
      </c>
      <c r="B854" s="4" t="s">
        <v>2580</v>
      </c>
      <c r="C854" s="4" t="s">
        <v>2581</v>
      </c>
      <c r="E854" s="4"/>
      <c r="R854" s="4"/>
      <c r="U854" s="4"/>
      <c r="AD854" s="4"/>
      <c r="AE854" s="4"/>
      <c r="AF854" s="21"/>
    </row>
    <row r="855" spans="1:32" x14ac:dyDescent="0.2">
      <c r="A855" s="1" t="s">
        <v>2582</v>
      </c>
      <c r="B855" s="4" t="s">
        <v>2583</v>
      </c>
      <c r="C855" s="4" t="s">
        <v>2584</v>
      </c>
      <c r="E855" s="4">
        <v>1</v>
      </c>
      <c r="F855">
        <v>1</v>
      </c>
      <c r="G855">
        <v>1</v>
      </c>
      <c r="H855">
        <v>1</v>
      </c>
      <c r="J855">
        <v>1</v>
      </c>
      <c r="M855">
        <v>2</v>
      </c>
      <c r="N855">
        <v>1</v>
      </c>
      <c r="Q855">
        <v>1</v>
      </c>
      <c r="R855" s="4">
        <v>1</v>
      </c>
      <c r="T855">
        <v>1</v>
      </c>
      <c r="U855" s="4">
        <v>1</v>
      </c>
      <c r="Z855">
        <v>1</v>
      </c>
      <c r="AA855">
        <v>1</v>
      </c>
      <c r="AB855">
        <v>1</v>
      </c>
      <c r="AD855" s="4">
        <v>1</v>
      </c>
      <c r="AE855" s="4">
        <v>1</v>
      </c>
      <c r="AF855" s="21">
        <v>1</v>
      </c>
    </row>
    <row r="856" spans="1:32" x14ac:dyDescent="0.2">
      <c r="A856" s="1" t="s">
        <v>2585</v>
      </c>
      <c r="B856" s="4" t="s">
        <v>2586</v>
      </c>
      <c r="C856" s="4" t="s">
        <v>2587</v>
      </c>
      <c r="E856" s="4"/>
      <c r="R856" s="4"/>
      <c r="U856" s="4"/>
      <c r="AD856" s="4"/>
      <c r="AE856" s="4"/>
      <c r="AF856" s="21"/>
    </row>
    <row r="857" spans="1:32" x14ac:dyDescent="0.2">
      <c r="A857" s="1" t="s">
        <v>2588</v>
      </c>
      <c r="B857" s="4" t="s">
        <v>2589</v>
      </c>
      <c r="C857" s="4" t="s">
        <v>2590</v>
      </c>
      <c r="E857" s="4"/>
      <c r="R857" s="4"/>
      <c r="U857" s="4"/>
      <c r="AD857" s="4"/>
      <c r="AE857" s="4"/>
      <c r="AF857" s="21"/>
    </row>
    <row r="858" spans="1:32" x14ac:dyDescent="0.2">
      <c r="A858" s="1" t="s">
        <v>2591</v>
      </c>
      <c r="B858" s="4" t="s">
        <v>2592</v>
      </c>
      <c r="C858" s="4" t="s">
        <v>2593</v>
      </c>
      <c r="E858" s="4">
        <v>1</v>
      </c>
      <c r="G858">
        <v>1</v>
      </c>
      <c r="H858">
        <v>1</v>
      </c>
      <c r="J858">
        <v>1</v>
      </c>
      <c r="O858">
        <v>1</v>
      </c>
      <c r="P858">
        <v>1</v>
      </c>
      <c r="Q858">
        <v>1</v>
      </c>
      <c r="R858" s="4">
        <v>1</v>
      </c>
      <c r="S858">
        <v>1</v>
      </c>
      <c r="T858">
        <v>1</v>
      </c>
      <c r="U858" s="4">
        <v>1</v>
      </c>
      <c r="V858">
        <v>1</v>
      </c>
      <c r="X858">
        <v>1</v>
      </c>
      <c r="Z858">
        <v>1</v>
      </c>
      <c r="AA858">
        <v>1</v>
      </c>
      <c r="AD858" s="4">
        <v>1</v>
      </c>
      <c r="AE858" s="4">
        <v>1</v>
      </c>
      <c r="AF858" s="21">
        <v>1</v>
      </c>
    </row>
    <row r="859" spans="1:32" x14ac:dyDescent="0.2">
      <c r="A859" s="1" t="s">
        <v>2594</v>
      </c>
      <c r="B859" s="4" t="s">
        <v>2595</v>
      </c>
      <c r="C859" s="4" t="s">
        <v>1973</v>
      </c>
      <c r="E859" s="4"/>
      <c r="R859" s="4"/>
      <c r="U859" s="4"/>
      <c r="AD859" s="4"/>
      <c r="AE859" s="4"/>
      <c r="AF859" s="21"/>
    </row>
    <row r="860" spans="1:32" x14ac:dyDescent="0.2">
      <c r="A860" s="1" t="s">
        <v>2596</v>
      </c>
      <c r="B860" s="4" t="s">
        <v>2597</v>
      </c>
      <c r="C860" s="4" t="s">
        <v>2598</v>
      </c>
      <c r="E860" s="4"/>
      <c r="R860" s="4"/>
      <c r="U860" s="4"/>
      <c r="AD860" s="4"/>
      <c r="AE860" s="4"/>
      <c r="AF860" s="21"/>
    </row>
    <row r="861" spans="1:32" x14ac:dyDescent="0.2">
      <c r="A861" s="1" t="s">
        <v>2599</v>
      </c>
      <c r="B861" s="4" t="s">
        <v>2600</v>
      </c>
      <c r="C861" s="4" t="s">
        <v>2601</v>
      </c>
      <c r="E861" s="4"/>
      <c r="R861" s="4"/>
      <c r="U861" s="4"/>
      <c r="AD861" s="4">
        <v>2</v>
      </c>
      <c r="AE861" s="4"/>
      <c r="AF861" s="21">
        <v>1</v>
      </c>
    </row>
    <row r="862" spans="1:32" x14ac:dyDescent="0.2">
      <c r="A862" s="1" t="s">
        <v>2602</v>
      </c>
      <c r="B862" s="4" t="s">
        <v>2603</v>
      </c>
      <c r="C862" s="4" t="s">
        <v>2604</v>
      </c>
      <c r="E862" s="4"/>
      <c r="R862" s="4"/>
      <c r="U862" s="4"/>
      <c r="AD862" s="4"/>
      <c r="AE862" s="4"/>
      <c r="AF862" s="21"/>
    </row>
    <row r="863" spans="1:32" x14ac:dyDescent="0.2">
      <c r="A863" s="1" t="s">
        <v>2605</v>
      </c>
      <c r="B863" s="4" t="s">
        <v>2606</v>
      </c>
      <c r="C863" s="4" t="s">
        <v>2607</v>
      </c>
      <c r="E863" s="4"/>
      <c r="R863" s="4"/>
      <c r="U863" s="4"/>
      <c r="AD863" s="4"/>
      <c r="AE863" s="4"/>
      <c r="AF863" s="21"/>
    </row>
    <row r="864" spans="1:32" x14ac:dyDescent="0.2">
      <c r="A864" s="1" t="s">
        <v>2608</v>
      </c>
      <c r="B864" s="4" t="s">
        <v>2609</v>
      </c>
      <c r="C864" s="4" t="s">
        <v>2610</v>
      </c>
      <c r="E864" s="4"/>
      <c r="R864" s="4"/>
      <c r="U864" s="4"/>
      <c r="AD864" s="4"/>
      <c r="AE864" s="4"/>
      <c r="AF864" s="21"/>
    </row>
    <row r="865" spans="1:32" x14ac:dyDescent="0.2">
      <c r="A865" s="1" t="s">
        <v>2611</v>
      </c>
      <c r="B865" s="4" t="s">
        <v>2612</v>
      </c>
      <c r="C865" s="4" t="s">
        <v>2613</v>
      </c>
      <c r="E865" s="4"/>
      <c r="R865" s="4"/>
      <c r="U865" s="4"/>
      <c r="AD865" s="4"/>
      <c r="AE865" s="4"/>
      <c r="AF865" s="21"/>
    </row>
    <row r="866" spans="1:32" x14ac:dyDescent="0.2">
      <c r="A866" s="1" t="s">
        <v>2614</v>
      </c>
      <c r="B866" s="4" t="s">
        <v>2615</v>
      </c>
      <c r="C866" s="4" t="s">
        <v>2616</v>
      </c>
      <c r="E866" s="4"/>
      <c r="R866" s="4"/>
      <c r="U866" s="4"/>
      <c r="AD866" s="4"/>
      <c r="AE866" s="4"/>
      <c r="AF866" s="21"/>
    </row>
    <row r="867" spans="1:32" x14ac:dyDescent="0.2">
      <c r="A867" s="1" t="s">
        <v>2617</v>
      </c>
      <c r="B867" s="4" t="s">
        <v>2618</v>
      </c>
      <c r="C867" s="4" t="s">
        <v>2619</v>
      </c>
      <c r="E867" s="4"/>
      <c r="R867" s="4"/>
      <c r="U867" s="4"/>
      <c r="AD867" s="4"/>
      <c r="AE867" s="4"/>
      <c r="AF867" s="21"/>
    </row>
    <row r="868" spans="1:32" x14ac:dyDescent="0.2">
      <c r="A868" s="1" t="s">
        <v>2620</v>
      </c>
      <c r="B868" s="4" t="s">
        <v>2621</v>
      </c>
      <c r="C868" s="4" t="s">
        <v>2622</v>
      </c>
      <c r="E868" s="4"/>
      <c r="R868" s="4"/>
      <c r="U868" s="4"/>
      <c r="AD868" s="4"/>
      <c r="AE868" s="4"/>
      <c r="AF868" s="21"/>
    </row>
    <row r="869" spans="1:32" x14ac:dyDescent="0.2">
      <c r="A869" s="1" t="s">
        <v>2623</v>
      </c>
      <c r="B869" s="4" t="s">
        <v>2624</v>
      </c>
      <c r="C869" s="4" t="s">
        <v>2625</v>
      </c>
      <c r="E869" s="4"/>
      <c r="R869" s="4"/>
      <c r="U869" s="4"/>
      <c r="AD869" s="4"/>
      <c r="AE869" s="4"/>
      <c r="AF869" s="21"/>
    </row>
    <row r="870" spans="1:32" x14ac:dyDescent="0.2">
      <c r="A870" s="1" t="s">
        <v>2626</v>
      </c>
      <c r="B870" s="4" t="s">
        <v>2627</v>
      </c>
      <c r="C870" s="4" t="s">
        <v>2628</v>
      </c>
      <c r="E870" s="4"/>
      <c r="N870">
        <v>1</v>
      </c>
      <c r="R870" s="4"/>
      <c r="U870" s="4"/>
      <c r="AD870" s="4"/>
      <c r="AE870" s="4"/>
      <c r="AF870" s="21">
        <v>1</v>
      </c>
    </row>
    <row r="871" spans="1:32" x14ac:dyDescent="0.2">
      <c r="A871" s="1" t="s">
        <v>2629</v>
      </c>
      <c r="B871" s="4" t="s">
        <v>2630</v>
      </c>
      <c r="C871" s="4" t="s">
        <v>2631</v>
      </c>
      <c r="E871" s="4"/>
      <c r="R871" s="4"/>
      <c r="U871" s="4"/>
      <c r="AD871" s="4"/>
      <c r="AE871" s="4"/>
      <c r="AF871" s="21"/>
    </row>
    <row r="872" spans="1:32" x14ac:dyDescent="0.2">
      <c r="A872" s="1" t="s">
        <v>2632</v>
      </c>
      <c r="B872" s="4" t="s">
        <v>2633</v>
      </c>
      <c r="C872" s="4" t="s">
        <v>2634</v>
      </c>
      <c r="E872" s="4"/>
      <c r="R872" s="4"/>
      <c r="U872" s="4"/>
      <c r="AD872" s="4"/>
      <c r="AE872" s="4"/>
      <c r="AF872" s="21"/>
    </row>
    <row r="873" spans="1:32" x14ac:dyDescent="0.2">
      <c r="A873" s="1" t="s">
        <v>2635</v>
      </c>
      <c r="B873" s="4" t="s">
        <v>2636</v>
      </c>
      <c r="C873" s="4" t="s">
        <v>2637</v>
      </c>
      <c r="E873" s="4">
        <v>2</v>
      </c>
      <c r="G873">
        <v>3</v>
      </c>
      <c r="H873">
        <v>1</v>
      </c>
      <c r="I873">
        <v>2</v>
      </c>
      <c r="J873">
        <v>3</v>
      </c>
      <c r="M873">
        <v>4</v>
      </c>
      <c r="N873">
        <v>1</v>
      </c>
      <c r="O873">
        <v>2</v>
      </c>
      <c r="P873">
        <v>2</v>
      </c>
      <c r="Q873">
        <v>3</v>
      </c>
      <c r="R873" s="4">
        <v>1</v>
      </c>
      <c r="T873">
        <v>2</v>
      </c>
      <c r="U873" s="4">
        <v>2</v>
      </c>
      <c r="V873">
        <v>3</v>
      </c>
      <c r="W873">
        <v>1</v>
      </c>
      <c r="X873">
        <v>3</v>
      </c>
      <c r="Y873">
        <v>1</v>
      </c>
      <c r="Z873">
        <v>1</v>
      </c>
      <c r="AA873">
        <v>2</v>
      </c>
      <c r="AD873" s="4">
        <v>3</v>
      </c>
      <c r="AE873" s="4">
        <v>3</v>
      </c>
      <c r="AF873" s="21">
        <v>3</v>
      </c>
    </row>
    <row r="874" spans="1:32" x14ac:dyDescent="0.2">
      <c r="A874" s="1" t="s">
        <v>2638</v>
      </c>
      <c r="B874" s="4" t="s">
        <v>2639</v>
      </c>
      <c r="C874" s="4" t="s">
        <v>2640</v>
      </c>
      <c r="E874" s="4"/>
      <c r="R874" s="4"/>
      <c r="U874" s="4"/>
      <c r="AD874" s="4"/>
      <c r="AE874" s="4"/>
      <c r="AF874" s="21"/>
    </row>
    <row r="875" spans="1:32" x14ac:dyDescent="0.2">
      <c r="A875" s="1" t="s">
        <v>2641</v>
      </c>
      <c r="B875" s="4" t="s">
        <v>2642</v>
      </c>
      <c r="C875" s="4" t="s">
        <v>2642</v>
      </c>
      <c r="E875" s="4"/>
      <c r="R875" s="4"/>
      <c r="U875" s="4"/>
      <c r="AD875" s="4"/>
      <c r="AE875" s="4"/>
      <c r="AF875" s="21"/>
    </row>
    <row r="876" spans="1:32" x14ac:dyDescent="0.2">
      <c r="A876" s="1" t="s">
        <v>2643</v>
      </c>
      <c r="B876" s="4" t="s">
        <v>2644</v>
      </c>
      <c r="C876" s="4" t="s">
        <v>2645</v>
      </c>
      <c r="E876" s="4">
        <v>1</v>
      </c>
      <c r="F876">
        <v>1</v>
      </c>
      <c r="G876">
        <v>1</v>
      </c>
      <c r="I876">
        <v>1</v>
      </c>
      <c r="J876">
        <v>1</v>
      </c>
      <c r="M876">
        <v>1</v>
      </c>
      <c r="N876">
        <v>1</v>
      </c>
      <c r="O876">
        <v>1</v>
      </c>
      <c r="R876" s="4"/>
      <c r="U876" s="4"/>
      <c r="AB876">
        <v>1</v>
      </c>
      <c r="AD876" s="4"/>
      <c r="AE876" s="4"/>
      <c r="AF876" s="21">
        <v>1</v>
      </c>
    </row>
    <row r="877" spans="1:32" x14ac:dyDescent="0.2">
      <c r="A877" s="1" t="s">
        <v>2646</v>
      </c>
      <c r="B877" s="4" t="s">
        <v>2647</v>
      </c>
      <c r="C877" s="4" t="s">
        <v>2648</v>
      </c>
      <c r="E877" s="4"/>
      <c r="R877" s="4"/>
      <c r="U877" s="4"/>
      <c r="AD877" s="4"/>
      <c r="AE877" s="4"/>
      <c r="AF877" s="21"/>
    </row>
    <row r="878" spans="1:32" x14ac:dyDescent="0.2">
      <c r="A878" s="1" t="s">
        <v>2649</v>
      </c>
      <c r="B878" s="4" t="s">
        <v>2650</v>
      </c>
      <c r="C878" s="4" t="s">
        <v>2651</v>
      </c>
      <c r="E878" s="4"/>
      <c r="R878" s="4"/>
      <c r="U878" s="4"/>
      <c r="AD878" s="4"/>
      <c r="AE878" s="4"/>
      <c r="AF878" s="21"/>
    </row>
    <row r="879" spans="1:32" x14ac:dyDescent="0.2">
      <c r="A879" s="1" t="s">
        <v>2652</v>
      </c>
      <c r="B879" s="4" t="s">
        <v>2653</v>
      </c>
      <c r="C879" s="4" t="s">
        <v>2654</v>
      </c>
      <c r="E879" s="4">
        <v>1</v>
      </c>
      <c r="G879">
        <v>2</v>
      </c>
      <c r="I879">
        <v>2</v>
      </c>
      <c r="J879">
        <v>2</v>
      </c>
      <c r="M879">
        <v>2</v>
      </c>
      <c r="O879">
        <v>1</v>
      </c>
      <c r="P879">
        <v>1</v>
      </c>
      <c r="Q879">
        <v>1</v>
      </c>
      <c r="R879" s="4"/>
      <c r="T879">
        <v>1</v>
      </c>
      <c r="U879" s="4">
        <v>1</v>
      </c>
      <c r="V879">
        <v>2</v>
      </c>
      <c r="X879">
        <v>1</v>
      </c>
      <c r="Y879">
        <v>1</v>
      </c>
      <c r="Z879">
        <v>1</v>
      </c>
      <c r="AA879">
        <v>1</v>
      </c>
      <c r="AD879" s="4">
        <v>2</v>
      </c>
      <c r="AE879" s="4">
        <v>2</v>
      </c>
      <c r="AF879" s="21">
        <v>2</v>
      </c>
    </row>
    <row r="880" spans="1:32" x14ac:dyDescent="0.2">
      <c r="A880" s="1" t="s">
        <v>2655</v>
      </c>
      <c r="B880" s="4" t="s">
        <v>2656</v>
      </c>
      <c r="C880" s="4" t="s">
        <v>2657</v>
      </c>
      <c r="E880" s="4"/>
      <c r="R880" s="4"/>
      <c r="U880" s="4"/>
      <c r="AD880" s="4"/>
      <c r="AE880" s="4"/>
      <c r="AF880" s="21"/>
    </row>
    <row r="881" spans="1:32" x14ac:dyDescent="0.2">
      <c r="A881" s="1" t="s">
        <v>2658</v>
      </c>
      <c r="B881" s="4" t="s">
        <v>2659</v>
      </c>
      <c r="C881" s="4" t="s">
        <v>2660</v>
      </c>
      <c r="E881" s="4"/>
      <c r="R881" s="4"/>
      <c r="U881" s="4"/>
      <c r="AD881" s="4"/>
      <c r="AE881" s="4"/>
      <c r="AF881" s="21"/>
    </row>
    <row r="882" spans="1:32" x14ac:dyDescent="0.2">
      <c r="A882" s="1" t="s">
        <v>2661</v>
      </c>
      <c r="B882" s="4" t="s">
        <v>2662</v>
      </c>
      <c r="C882" s="4" t="s">
        <v>2663</v>
      </c>
      <c r="E882" s="4"/>
      <c r="G882">
        <v>1</v>
      </c>
      <c r="J882">
        <v>1</v>
      </c>
      <c r="M882">
        <v>1</v>
      </c>
      <c r="R882" s="4"/>
      <c r="U882" s="4"/>
      <c r="AD882" s="4">
        <v>1</v>
      </c>
      <c r="AE882" s="4"/>
      <c r="AF882" s="21"/>
    </row>
    <row r="883" spans="1:32" x14ac:dyDescent="0.2">
      <c r="A883" s="1" t="s">
        <v>2664</v>
      </c>
      <c r="B883" s="4" t="s">
        <v>2665</v>
      </c>
      <c r="C883" s="4" t="s">
        <v>2666</v>
      </c>
      <c r="E883" s="4"/>
      <c r="R883" s="4"/>
      <c r="U883" s="4"/>
      <c r="AD883" s="4"/>
      <c r="AE883" s="4"/>
      <c r="AF883" s="21"/>
    </row>
    <row r="884" spans="1:32" x14ac:dyDescent="0.2">
      <c r="A884" s="1" t="s">
        <v>2667</v>
      </c>
      <c r="B884" s="4" t="s">
        <v>2668</v>
      </c>
      <c r="C884" s="4" t="s">
        <v>2669</v>
      </c>
      <c r="E884" s="4"/>
      <c r="R884" s="4"/>
      <c r="U884" s="4"/>
      <c r="AD884" s="4"/>
      <c r="AE884" s="4"/>
      <c r="AF884" s="21"/>
    </row>
    <row r="885" spans="1:32" x14ac:dyDescent="0.2">
      <c r="A885" s="1" t="s">
        <v>2670</v>
      </c>
      <c r="B885" s="4" t="s">
        <v>2671</v>
      </c>
      <c r="C885" s="4" t="s">
        <v>2672</v>
      </c>
      <c r="E885" s="4"/>
      <c r="R885" s="4"/>
      <c r="U885" s="4"/>
      <c r="AD885" s="4"/>
      <c r="AE885" s="4"/>
      <c r="AF885" s="21"/>
    </row>
    <row r="886" spans="1:32" x14ac:dyDescent="0.2">
      <c r="A886" s="1" t="s">
        <v>2673</v>
      </c>
      <c r="B886" s="4" t="s">
        <v>2674</v>
      </c>
      <c r="C886" s="4" t="s">
        <v>2675</v>
      </c>
      <c r="E886" s="4"/>
      <c r="R886" s="4"/>
      <c r="U886" s="4"/>
      <c r="AD886" s="4"/>
      <c r="AE886" s="4"/>
      <c r="AF886" s="21"/>
    </row>
    <row r="887" spans="1:32" x14ac:dyDescent="0.2">
      <c r="A887" s="1" t="s">
        <v>2676</v>
      </c>
      <c r="B887" s="4" t="s">
        <v>2677</v>
      </c>
      <c r="C887" s="4" t="s">
        <v>2395</v>
      </c>
      <c r="E887" s="4"/>
      <c r="R887" s="4"/>
      <c r="U887" s="4"/>
      <c r="AD887" s="4"/>
      <c r="AE887" s="4"/>
      <c r="AF887" s="21"/>
    </row>
    <row r="888" spans="1:32" x14ac:dyDescent="0.2">
      <c r="A888" s="1" t="s">
        <v>2678</v>
      </c>
      <c r="B888" s="4" t="s">
        <v>2679</v>
      </c>
      <c r="C888" s="4" t="s">
        <v>2680</v>
      </c>
      <c r="E888" s="4"/>
      <c r="R888" s="4"/>
      <c r="U888" s="4"/>
      <c r="AD888" s="4"/>
      <c r="AE888" s="4"/>
      <c r="AF888" s="21"/>
    </row>
    <row r="889" spans="1:32" x14ac:dyDescent="0.2">
      <c r="A889" s="1" t="s">
        <v>2681</v>
      </c>
      <c r="B889" s="4" t="s">
        <v>2682</v>
      </c>
      <c r="C889" s="4" t="s">
        <v>2682</v>
      </c>
      <c r="E889" s="4"/>
      <c r="R889" s="4"/>
      <c r="U889" s="4"/>
      <c r="AD889" s="4"/>
      <c r="AE889" s="4"/>
      <c r="AF889" s="21"/>
    </row>
    <row r="890" spans="1:32" x14ac:dyDescent="0.2">
      <c r="A890" s="1" t="s">
        <v>2683</v>
      </c>
      <c r="B890" s="4" t="s">
        <v>2684</v>
      </c>
      <c r="C890" s="4" t="s">
        <v>2685</v>
      </c>
      <c r="E890" s="4">
        <v>1</v>
      </c>
      <c r="F890">
        <v>2</v>
      </c>
      <c r="G890">
        <v>1</v>
      </c>
      <c r="I890">
        <v>1</v>
      </c>
      <c r="J890">
        <v>1</v>
      </c>
      <c r="N890">
        <v>1</v>
      </c>
      <c r="O890">
        <v>2</v>
      </c>
      <c r="R890" s="4">
        <v>1</v>
      </c>
      <c r="T890">
        <v>1</v>
      </c>
      <c r="U890" s="4">
        <v>1</v>
      </c>
      <c r="V890">
        <v>2</v>
      </c>
      <c r="W890">
        <v>1</v>
      </c>
      <c r="AB890">
        <v>2</v>
      </c>
      <c r="AD890" s="4"/>
      <c r="AE890" s="4">
        <v>2</v>
      </c>
      <c r="AF890" s="21">
        <v>1</v>
      </c>
    </row>
    <row r="891" spans="1:32" x14ac:dyDescent="0.2">
      <c r="A891" s="1" t="s">
        <v>2686</v>
      </c>
      <c r="B891" s="4" t="s">
        <v>2687</v>
      </c>
      <c r="C891" s="4" t="s">
        <v>2688</v>
      </c>
      <c r="E891" s="4"/>
      <c r="R891" s="4"/>
      <c r="U891" s="4"/>
      <c r="AA891">
        <v>1</v>
      </c>
      <c r="AD891" s="4">
        <v>1</v>
      </c>
      <c r="AE891" s="4"/>
      <c r="AF891" s="21"/>
    </row>
    <row r="892" spans="1:32" x14ac:dyDescent="0.2">
      <c r="A892" s="1" t="s">
        <v>2689</v>
      </c>
      <c r="B892" s="4" t="s">
        <v>2690</v>
      </c>
      <c r="C892" s="4" t="s">
        <v>2691</v>
      </c>
      <c r="E892" s="4"/>
      <c r="R892" s="4"/>
      <c r="U892" s="4"/>
      <c r="AD892" s="4"/>
      <c r="AE892" s="4"/>
      <c r="AF892" s="21"/>
    </row>
    <row r="893" spans="1:32" x14ac:dyDescent="0.2">
      <c r="A893" s="1" t="s">
        <v>2692</v>
      </c>
      <c r="B893" s="4" t="s">
        <v>2693</v>
      </c>
      <c r="C893" s="4" t="s">
        <v>2694</v>
      </c>
      <c r="E893" s="4"/>
      <c r="R893" s="4"/>
      <c r="U893" s="4"/>
      <c r="AD893" s="4"/>
      <c r="AE893" s="4"/>
      <c r="AF893" s="21"/>
    </row>
    <row r="894" spans="1:32" x14ac:dyDescent="0.2">
      <c r="A894" s="1" t="s">
        <v>2695</v>
      </c>
      <c r="B894" s="4" t="s">
        <v>2696</v>
      </c>
      <c r="C894" s="4" t="s">
        <v>2697</v>
      </c>
      <c r="E894" s="4"/>
      <c r="R894" s="4"/>
      <c r="U894" s="4"/>
      <c r="AD894" s="4"/>
      <c r="AE894" s="4"/>
      <c r="AF894" s="21"/>
    </row>
    <row r="895" spans="1:32" x14ac:dyDescent="0.2">
      <c r="A895" s="1" t="s">
        <v>2698</v>
      </c>
      <c r="B895" s="4" t="s">
        <v>2699</v>
      </c>
      <c r="C895" s="4" t="s">
        <v>2700</v>
      </c>
      <c r="E895" s="4">
        <v>2</v>
      </c>
      <c r="G895">
        <v>2</v>
      </c>
      <c r="H895">
        <v>1</v>
      </c>
      <c r="J895">
        <v>2</v>
      </c>
      <c r="K895">
        <v>1</v>
      </c>
      <c r="L895">
        <v>1</v>
      </c>
      <c r="M895">
        <v>2</v>
      </c>
      <c r="N895">
        <v>1</v>
      </c>
      <c r="O895">
        <v>1</v>
      </c>
      <c r="P895">
        <v>2</v>
      </c>
      <c r="Q895">
        <v>2</v>
      </c>
      <c r="R895" s="4">
        <v>2</v>
      </c>
      <c r="S895">
        <v>2</v>
      </c>
      <c r="T895">
        <v>2</v>
      </c>
      <c r="U895" s="4">
        <v>2</v>
      </c>
      <c r="V895">
        <v>2</v>
      </c>
      <c r="X895">
        <v>3</v>
      </c>
      <c r="Z895">
        <v>2</v>
      </c>
      <c r="AA895">
        <v>2</v>
      </c>
      <c r="AB895">
        <v>3</v>
      </c>
      <c r="AD895" s="4">
        <v>2</v>
      </c>
      <c r="AE895" s="4">
        <v>2</v>
      </c>
      <c r="AF895" s="21">
        <v>3</v>
      </c>
    </row>
    <row r="896" spans="1:32" x14ac:dyDescent="0.2">
      <c r="A896" s="1" t="s">
        <v>2701</v>
      </c>
      <c r="B896" s="4" t="s">
        <v>2702</v>
      </c>
      <c r="C896" s="4" t="s">
        <v>2703</v>
      </c>
      <c r="E896" s="4"/>
      <c r="R896" s="4"/>
      <c r="U896" s="4"/>
      <c r="AD896" s="4"/>
      <c r="AE896" s="4"/>
      <c r="AF896" s="21"/>
    </row>
    <row r="897" spans="1:32" x14ac:dyDescent="0.2">
      <c r="A897" s="1" t="s">
        <v>2704</v>
      </c>
      <c r="B897" s="4" t="s">
        <v>2705</v>
      </c>
      <c r="C897" s="4" t="s">
        <v>2706</v>
      </c>
      <c r="E897" s="4"/>
      <c r="R897" s="4"/>
      <c r="U897" s="4"/>
      <c r="AD897" s="4"/>
      <c r="AE897" s="4"/>
      <c r="AF897" s="21"/>
    </row>
    <row r="898" spans="1:32" x14ac:dyDescent="0.2">
      <c r="A898" s="1" t="s">
        <v>2707</v>
      </c>
      <c r="B898" s="4" t="s">
        <v>2708</v>
      </c>
      <c r="C898" s="4" t="s">
        <v>2709</v>
      </c>
      <c r="E898" s="4">
        <v>1</v>
      </c>
      <c r="H898">
        <v>1</v>
      </c>
      <c r="I898">
        <v>1</v>
      </c>
      <c r="J898">
        <v>1</v>
      </c>
      <c r="M898">
        <v>3</v>
      </c>
      <c r="N898">
        <v>1</v>
      </c>
      <c r="O898">
        <v>1</v>
      </c>
      <c r="P898">
        <v>1</v>
      </c>
      <c r="Q898">
        <v>1</v>
      </c>
      <c r="R898" s="4">
        <v>1</v>
      </c>
      <c r="U898" s="4">
        <v>1</v>
      </c>
      <c r="AB898">
        <v>1</v>
      </c>
      <c r="AD898" s="4"/>
      <c r="AE898" s="4"/>
      <c r="AF898" s="21"/>
    </row>
    <row r="899" spans="1:32" x14ac:dyDescent="0.2">
      <c r="A899" s="1" t="s">
        <v>2710</v>
      </c>
      <c r="B899" s="4" t="s">
        <v>2711</v>
      </c>
      <c r="C899" s="4" t="s">
        <v>2712</v>
      </c>
      <c r="E899" s="4"/>
      <c r="R899" s="4"/>
      <c r="U899" s="4"/>
      <c r="AD899" s="4"/>
      <c r="AE899" s="4"/>
      <c r="AF899" s="21"/>
    </row>
    <row r="900" spans="1:32" x14ac:dyDescent="0.2">
      <c r="A900" s="1" t="s">
        <v>2713</v>
      </c>
      <c r="B900" s="4" t="s">
        <v>2714</v>
      </c>
      <c r="C900" s="4" t="s">
        <v>2715</v>
      </c>
      <c r="E900" s="4"/>
      <c r="R900" s="4"/>
      <c r="U900" s="4"/>
      <c r="AD900" s="4"/>
      <c r="AE900" s="4"/>
      <c r="AF900" s="21"/>
    </row>
    <row r="901" spans="1:32" x14ac:dyDescent="0.2">
      <c r="A901" s="1" t="s">
        <v>2716</v>
      </c>
      <c r="B901" s="4" t="s">
        <v>2717</v>
      </c>
      <c r="C901" s="4" t="s">
        <v>2718</v>
      </c>
      <c r="E901" s="4"/>
      <c r="R901" s="4"/>
      <c r="U901" s="4"/>
      <c r="AD901" s="4"/>
      <c r="AE901" s="4"/>
      <c r="AF901" s="21"/>
    </row>
    <row r="902" spans="1:32" x14ac:dyDescent="0.2">
      <c r="A902" s="1" t="s">
        <v>2719</v>
      </c>
      <c r="B902" s="4" t="s">
        <v>2720</v>
      </c>
      <c r="C902" s="4" t="s">
        <v>2721</v>
      </c>
      <c r="E902" s="4"/>
      <c r="R902" s="4"/>
      <c r="U902" s="4"/>
      <c r="AD902" s="4"/>
      <c r="AE902" s="4"/>
      <c r="AF902" s="21"/>
    </row>
    <row r="903" spans="1:32" x14ac:dyDescent="0.2">
      <c r="A903" s="1" t="s">
        <v>2722</v>
      </c>
      <c r="B903" s="4" t="s">
        <v>2723</v>
      </c>
      <c r="C903" s="4" t="s">
        <v>2724</v>
      </c>
      <c r="E903" s="4"/>
      <c r="R903" s="4"/>
      <c r="U903" s="4"/>
      <c r="AD903" s="4"/>
      <c r="AE903" s="4"/>
      <c r="AF903" s="21"/>
    </row>
    <row r="904" spans="1:32" x14ac:dyDescent="0.2">
      <c r="A904" s="1" t="s">
        <v>2725</v>
      </c>
      <c r="B904" s="4" t="s">
        <v>2726</v>
      </c>
      <c r="C904" s="4" t="s">
        <v>2727</v>
      </c>
      <c r="E904" s="4"/>
      <c r="R904" s="4"/>
      <c r="U904" s="4"/>
      <c r="AD904" s="4"/>
      <c r="AE904" s="4"/>
      <c r="AF904" s="21"/>
    </row>
    <row r="905" spans="1:32" x14ac:dyDescent="0.2">
      <c r="A905" s="1" t="s">
        <v>2728</v>
      </c>
      <c r="B905" s="4" t="s">
        <v>2729</v>
      </c>
      <c r="C905" s="4" t="s">
        <v>2730</v>
      </c>
      <c r="E905" s="4"/>
      <c r="R905" s="4"/>
      <c r="U905" s="4"/>
      <c r="AD905" s="4"/>
      <c r="AE905" s="4"/>
      <c r="AF905" s="21"/>
    </row>
    <row r="906" spans="1:32" x14ac:dyDescent="0.2">
      <c r="A906" s="1" t="s">
        <v>2731</v>
      </c>
      <c r="B906" s="4" t="s">
        <v>2732</v>
      </c>
      <c r="C906" s="4" t="s">
        <v>2733</v>
      </c>
      <c r="E906" s="4"/>
      <c r="R906" s="4"/>
      <c r="U906" s="4"/>
      <c r="AD906" s="4"/>
      <c r="AE906" s="4"/>
      <c r="AF906" s="21"/>
    </row>
    <row r="907" spans="1:32" x14ac:dyDescent="0.2">
      <c r="A907" s="1" t="s">
        <v>2734</v>
      </c>
      <c r="B907" s="4" t="s">
        <v>2735</v>
      </c>
      <c r="C907" s="4" t="s">
        <v>2736</v>
      </c>
      <c r="E907" s="4"/>
      <c r="R907" s="4"/>
      <c r="U907" s="4"/>
      <c r="AD907" s="4"/>
      <c r="AE907" s="4"/>
      <c r="AF907" s="21"/>
    </row>
    <row r="908" spans="1:32" x14ac:dyDescent="0.2">
      <c r="A908" s="1" t="s">
        <v>2737</v>
      </c>
      <c r="B908" s="4" t="s">
        <v>2738</v>
      </c>
      <c r="C908" s="4" t="s">
        <v>1643</v>
      </c>
      <c r="E908" s="4"/>
      <c r="R908" s="4"/>
      <c r="U908" s="4"/>
      <c r="AD908" s="4"/>
      <c r="AE908" s="4"/>
      <c r="AF908" s="21"/>
    </row>
    <row r="909" spans="1:32" x14ac:dyDescent="0.2">
      <c r="A909" s="1" t="s">
        <v>2739</v>
      </c>
      <c r="B909" s="4" t="s">
        <v>2740</v>
      </c>
      <c r="C909" s="4" t="s">
        <v>2741</v>
      </c>
      <c r="E909" s="4"/>
      <c r="R909" s="4"/>
      <c r="U909" s="4"/>
      <c r="AD909" s="4"/>
      <c r="AE909" s="4"/>
      <c r="AF909" s="21"/>
    </row>
    <row r="910" spans="1:32" x14ac:dyDescent="0.2">
      <c r="A910" s="1" t="s">
        <v>2742</v>
      </c>
      <c r="B910" s="4" t="s">
        <v>2743</v>
      </c>
      <c r="C910" s="4" t="s">
        <v>2744</v>
      </c>
      <c r="E910" s="4"/>
      <c r="R910" s="4"/>
      <c r="U910" s="4"/>
      <c r="AD910" s="4"/>
      <c r="AE910" s="4"/>
      <c r="AF910" s="21"/>
    </row>
    <row r="911" spans="1:32" x14ac:dyDescent="0.2">
      <c r="A911" s="1" t="s">
        <v>2745</v>
      </c>
      <c r="B911" s="4" t="s">
        <v>2746</v>
      </c>
      <c r="C911" s="4" t="s">
        <v>2747</v>
      </c>
      <c r="E911" s="4"/>
      <c r="R911" s="4"/>
      <c r="U911" s="4"/>
      <c r="AD911" s="4"/>
      <c r="AE911" s="4"/>
      <c r="AF911" s="21"/>
    </row>
    <row r="912" spans="1:32" x14ac:dyDescent="0.2">
      <c r="A912" s="1" t="s">
        <v>2748</v>
      </c>
      <c r="B912" s="4" t="s">
        <v>2749</v>
      </c>
      <c r="C912" s="4" t="s">
        <v>2750</v>
      </c>
      <c r="E912" s="4"/>
      <c r="R912" s="4"/>
      <c r="U912" s="4"/>
      <c r="AD912" s="4"/>
      <c r="AE912" s="4"/>
      <c r="AF912" s="21"/>
    </row>
    <row r="913" spans="1:32" x14ac:dyDescent="0.2">
      <c r="A913" s="1" t="s">
        <v>2751</v>
      </c>
      <c r="B913" s="4" t="s">
        <v>2752</v>
      </c>
      <c r="C913" s="4" t="s">
        <v>2753</v>
      </c>
      <c r="E913" s="4"/>
      <c r="R913" s="4"/>
      <c r="U913" s="4"/>
      <c r="AD913" s="4"/>
      <c r="AE913" s="4"/>
      <c r="AF913" s="21"/>
    </row>
    <row r="914" spans="1:32" x14ac:dyDescent="0.2">
      <c r="A914" s="1" t="s">
        <v>2754</v>
      </c>
      <c r="B914" s="4" t="s">
        <v>2755</v>
      </c>
      <c r="C914" s="4" t="s">
        <v>2756</v>
      </c>
      <c r="E914" s="4"/>
      <c r="R914" s="4"/>
      <c r="U914" s="4"/>
      <c r="AD914" s="4"/>
      <c r="AE914" s="4"/>
      <c r="AF914" s="21"/>
    </row>
    <row r="915" spans="1:32" x14ac:dyDescent="0.2">
      <c r="A915" s="1" t="s">
        <v>2757</v>
      </c>
      <c r="B915" s="4" t="s">
        <v>2758</v>
      </c>
      <c r="C915" s="4" t="s">
        <v>2759</v>
      </c>
      <c r="E915" s="4"/>
      <c r="R915" s="4"/>
      <c r="U915" s="4"/>
      <c r="AD915" s="4"/>
      <c r="AE915" s="4"/>
      <c r="AF915" s="21"/>
    </row>
    <row r="916" spans="1:32" x14ac:dyDescent="0.2">
      <c r="A916" s="1" t="s">
        <v>2760</v>
      </c>
      <c r="B916" s="4" t="s">
        <v>2761</v>
      </c>
      <c r="C916" s="4" t="s">
        <v>2762</v>
      </c>
      <c r="E916" s="4"/>
      <c r="R916" s="4"/>
      <c r="U916" s="4"/>
      <c r="X916">
        <v>1</v>
      </c>
      <c r="Z916">
        <v>1</v>
      </c>
      <c r="AD916" s="4"/>
      <c r="AE916" s="4"/>
      <c r="AF916" s="21"/>
    </row>
    <row r="917" spans="1:32" x14ac:dyDescent="0.2">
      <c r="A917" s="1" t="s">
        <v>2763</v>
      </c>
      <c r="B917" s="4" t="s">
        <v>2764</v>
      </c>
      <c r="C917" s="4" t="s">
        <v>2765</v>
      </c>
      <c r="E917" s="4"/>
      <c r="R917" s="4"/>
      <c r="U917" s="4"/>
      <c r="AD917" s="4"/>
      <c r="AE917" s="4"/>
      <c r="AF917" s="21"/>
    </row>
    <row r="918" spans="1:32" x14ac:dyDescent="0.2">
      <c r="A918" s="1" t="s">
        <v>2766</v>
      </c>
      <c r="B918" s="4" t="s">
        <v>2767</v>
      </c>
      <c r="C918" s="4" t="s">
        <v>2768</v>
      </c>
      <c r="E918" s="4"/>
      <c r="R918" s="4"/>
      <c r="U918" s="4"/>
      <c r="AD918" s="4"/>
      <c r="AE918" s="4"/>
      <c r="AF918" s="21"/>
    </row>
    <row r="919" spans="1:32" x14ac:dyDescent="0.2">
      <c r="A919" s="1" t="s">
        <v>2769</v>
      </c>
      <c r="B919" s="4" t="s">
        <v>2770</v>
      </c>
      <c r="C919" s="4" t="s">
        <v>2771</v>
      </c>
      <c r="E919" s="4">
        <v>1</v>
      </c>
      <c r="G919">
        <v>1</v>
      </c>
      <c r="J919">
        <v>1</v>
      </c>
      <c r="M919">
        <v>1</v>
      </c>
      <c r="N919">
        <v>1</v>
      </c>
      <c r="O919">
        <v>1</v>
      </c>
      <c r="P919">
        <v>1</v>
      </c>
      <c r="Q919">
        <v>1</v>
      </c>
      <c r="R919" s="4">
        <v>1</v>
      </c>
      <c r="T919">
        <v>1</v>
      </c>
      <c r="U919" s="4">
        <v>1</v>
      </c>
      <c r="V919">
        <v>1</v>
      </c>
      <c r="W919">
        <v>1</v>
      </c>
      <c r="X919">
        <v>1</v>
      </c>
      <c r="Y919">
        <v>1</v>
      </c>
      <c r="Z919">
        <v>1</v>
      </c>
      <c r="AA919">
        <v>1</v>
      </c>
      <c r="AD919" s="4">
        <v>1</v>
      </c>
      <c r="AE919" s="4">
        <v>1</v>
      </c>
      <c r="AF919" s="21">
        <v>1</v>
      </c>
    </row>
    <row r="920" spans="1:32" x14ac:dyDescent="0.2">
      <c r="A920" s="1" t="s">
        <v>2772</v>
      </c>
      <c r="B920" s="4" t="s">
        <v>2773</v>
      </c>
      <c r="C920" s="4" t="s">
        <v>2774</v>
      </c>
      <c r="E920" s="4"/>
      <c r="R920" s="4"/>
      <c r="U920" s="4"/>
      <c r="AD920" s="4"/>
      <c r="AE920" s="4"/>
      <c r="AF920" s="21"/>
    </row>
    <row r="921" spans="1:32" x14ac:dyDescent="0.2">
      <c r="A921" s="1" t="s">
        <v>2775</v>
      </c>
      <c r="B921" s="4" t="s">
        <v>2776</v>
      </c>
      <c r="C921" s="4" t="s">
        <v>2777</v>
      </c>
      <c r="E921" s="4"/>
      <c r="R921" s="4"/>
      <c r="U921" s="4"/>
      <c r="AD921" s="4"/>
      <c r="AE921" s="4"/>
      <c r="AF921" s="21"/>
    </row>
    <row r="922" spans="1:32" x14ac:dyDescent="0.2">
      <c r="A922" s="1" t="s">
        <v>2778</v>
      </c>
      <c r="B922" s="4" t="s">
        <v>2779</v>
      </c>
      <c r="C922" s="4" t="s">
        <v>2780</v>
      </c>
      <c r="E922" s="4"/>
      <c r="R922" s="4"/>
      <c r="U922" s="4"/>
      <c r="AD922" s="4"/>
      <c r="AE922" s="4"/>
      <c r="AF922" s="21"/>
    </row>
    <row r="923" spans="1:32" x14ac:dyDescent="0.2">
      <c r="A923" s="1" t="s">
        <v>2781</v>
      </c>
      <c r="B923" s="4" t="s">
        <v>2782</v>
      </c>
      <c r="C923" s="4" t="s">
        <v>2782</v>
      </c>
      <c r="E923" s="4"/>
      <c r="R923" s="4"/>
      <c r="U923" s="4"/>
      <c r="AD923" s="4"/>
      <c r="AE923" s="4"/>
      <c r="AF923" s="21"/>
    </row>
    <row r="924" spans="1:32" x14ac:dyDescent="0.2">
      <c r="A924" s="1" t="s">
        <v>2783</v>
      </c>
      <c r="B924" s="4" t="s">
        <v>2784</v>
      </c>
      <c r="C924" s="4" t="s">
        <v>2785</v>
      </c>
      <c r="E924" s="4"/>
      <c r="R924" s="4"/>
      <c r="U924" s="4"/>
      <c r="AD924" s="4"/>
      <c r="AE924" s="4"/>
      <c r="AF924" s="21"/>
    </row>
    <row r="925" spans="1:32" x14ac:dyDescent="0.2">
      <c r="A925" s="1" t="s">
        <v>2786</v>
      </c>
      <c r="B925" s="4" t="s">
        <v>2787</v>
      </c>
      <c r="C925" s="4" t="s">
        <v>2788</v>
      </c>
      <c r="E925" s="4"/>
      <c r="R925" s="4"/>
      <c r="U925" s="4"/>
      <c r="AD925" s="4"/>
      <c r="AE925" s="4"/>
      <c r="AF925" s="21"/>
    </row>
    <row r="926" spans="1:32" x14ac:dyDescent="0.2">
      <c r="A926" s="1" t="s">
        <v>2789</v>
      </c>
      <c r="B926" s="4" t="s">
        <v>2790</v>
      </c>
      <c r="C926" s="4" t="s">
        <v>2791</v>
      </c>
      <c r="E926" s="4"/>
      <c r="R926" s="4"/>
      <c r="U926" s="4"/>
      <c r="AD926" s="4"/>
      <c r="AE926" s="4"/>
      <c r="AF926" s="21"/>
    </row>
    <row r="927" spans="1:32" x14ac:dyDescent="0.2">
      <c r="A927" s="1" t="s">
        <v>2792</v>
      </c>
      <c r="B927" s="4" t="s">
        <v>2793</v>
      </c>
      <c r="C927" s="4" t="s">
        <v>2794</v>
      </c>
      <c r="E927" s="4"/>
      <c r="R927" s="4"/>
      <c r="U927" s="4"/>
      <c r="AD927" s="4"/>
      <c r="AE927" s="4"/>
      <c r="AF927" s="21"/>
    </row>
    <row r="928" spans="1:32" x14ac:dyDescent="0.2">
      <c r="A928" s="1" t="s">
        <v>2795</v>
      </c>
      <c r="B928" s="4" t="s">
        <v>2796</v>
      </c>
      <c r="C928" s="4" t="s">
        <v>2797</v>
      </c>
      <c r="E928" s="4"/>
      <c r="R928" s="4"/>
      <c r="U928" s="4"/>
      <c r="AD928" s="4"/>
      <c r="AE928" s="4"/>
      <c r="AF928" s="21"/>
    </row>
    <row r="929" spans="1:32" x14ac:dyDescent="0.2">
      <c r="A929" s="1" t="s">
        <v>2798</v>
      </c>
      <c r="B929" s="4" t="s">
        <v>2799</v>
      </c>
      <c r="C929" s="4" t="s">
        <v>2800</v>
      </c>
      <c r="E929" s="4"/>
      <c r="R929" s="4"/>
      <c r="U929" s="4"/>
      <c r="AD929" s="4"/>
      <c r="AE929" s="4"/>
      <c r="AF929" s="21"/>
    </row>
    <row r="930" spans="1:32" x14ac:dyDescent="0.2">
      <c r="A930" s="1" t="s">
        <v>2801</v>
      </c>
      <c r="B930" s="4" t="s">
        <v>2802</v>
      </c>
      <c r="C930" s="4" t="s">
        <v>2802</v>
      </c>
      <c r="E930" s="4"/>
      <c r="R930" s="4"/>
      <c r="U930" s="4"/>
      <c r="AD930" s="4"/>
      <c r="AE930" s="4"/>
      <c r="AF930" s="21"/>
    </row>
    <row r="931" spans="1:32" x14ac:dyDescent="0.2">
      <c r="A931" s="1" t="s">
        <v>2803</v>
      </c>
      <c r="B931" s="4" t="s">
        <v>2804</v>
      </c>
      <c r="C931" s="4" t="s">
        <v>2805</v>
      </c>
      <c r="E931" s="4"/>
      <c r="R931" s="4"/>
      <c r="U931" s="4"/>
      <c r="AD931" s="4"/>
      <c r="AE931" s="4"/>
      <c r="AF931" s="21"/>
    </row>
    <row r="932" spans="1:32" x14ac:dyDescent="0.2">
      <c r="A932" s="1" t="s">
        <v>2806</v>
      </c>
      <c r="B932" s="4" t="s">
        <v>2807</v>
      </c>
      <c r="C932" s="4" t="s">
        <v>2808</v>
      </c>
      <c r="E932" s="4"/>
      <c r="R932" s="4"/>
      <c r="U932" s="4"/>
      <c r="AD932" s="4"/>
      <c r="AE932" s="4"/>
      <c r="AF932" s="21"/>
    </row>
    <row r="933" spans="1:32" x14ac:dyDescent="0.2">
      <c r="A933" s="1" t="s">
        <v>2809</v>
      </c>
      <c r="B933" s="4" t="s">
        <v>2810</v>
      </c>
      <c r="C933" s="4" t="s">
        <v>2811</v>
      </c>
      <c r="E933" s="4"/>
      <c r="R933" s="4"/>
      <c r="U933" s="4"/>
      <c r="AD933" s="4"/>
      <c r="AE933" s="4"/>
      <c r="AF933" s="21"/>
    </row>
    <row r="934" spans="1:32" x14ac:dyDescent="0.2">
      <c r="A934" s="1" t="s">
        <v>2812</v>
      </c>
      <c r="B934" s="4" t="s">
        <v>2813</v>
      </c>
      <c r="C934" s="4" t="s">
        <v>2814</v>
      </c>
      <c r="E934" s="4">
        <v>1</v>
      </c>
      <c r="F934">
        <v>1</v>
      </c>
      <c r="G934">
        <v>1</v>
      </c>
      <c r="H934">
        <v>2</v>
      </c>
      <c r="I934">
        <v>1</v>
      </c>
      <c r="J934">
        <v>1</v>
      </c>
      <c r="N934">
        <v>1</v>
      </c>
      <c r="O934">
        <v>1</v>
      </c>
      <c r="P934">
        <v>1</v>
      </c>
      <c r="R934" s="4">
        <v>1</v>
      </c>
      <c r="T934">
        <v>1</v>
      </c>
      <c r="U934" s="4">
        <v>1</v>
      </c>
      <c r="V934">
        <v>1</v>
      </c>
      <c r="AD934" s="4"/>
      <c r="AE934" s="4"/>
      <c r="AF934" s="21"/>
    </row>
    <row r="935" spans="1:32" x14ac:dyDescent="0.2">
      <c r="A935" s="1" t="s">
        <v>2815</v>
      </c>
      <c r="B935" s="4" t="s">
        <v>2816</v>
      </c>
      <c r="C935" s="4" t="s">
        <v>2817</v>
      </c>
      <c r="E935" s="4"/>
      <c r="R935" s="4"/>
      <c r="U935" s="4"/>
      <c r="AD935" s="4"/>
      <c r="AE935" s="4"/>
      <c r="AF935" s="21"/>
    </row>
    <row r="936" spans="1:32" x14ac:dyDescent="0.2">
      <c r="A936" s="1" t="s">
        <v>2818</v>
      </c>
      <c r="B936" s="4" t="s">
        <v>2819</v>
      </c>
      <c r="C936" s="4" t="s">
        <v>2820</v>
      </c>
      <c r="E936" s="4"/>
      <c r="R936" s="4"/>
      <c r="U936" s="4"/>
      <c r="AD936" s="4"/>
      <c r="AE936" s="4"/>
      <c r="AF936" s="21"/>
    </row>
    <row r="937" spans="1:32" x14ac:dyDescent="0.2">
      <c r="A937" s="1" t="s">
        <v>2821</v>
      </c>
      <c r="B937" s="4" t="s">
        <v>2822</v>
      </c>
      <c r="C937" s="4" t="s">
        <v>2823</v>
      </c>
      <c r="E937" s="4"/>
      <c r="R937" s="4"/>
      <c r="U937" s="4"/>
      <c r="AD937" s="4"/>
      <c r="AE937" s="4"/>
      <c r="AF937" s="21"/>
    </row>
    <row r="938" spans="1:32" x14ac:dyDescent="0.2">
      <c r="A938" s="1" t="s">
        <v>2824</v>
      </c>
      <c r="B938" s="4" t="s">
        <v>2825</v>
      </c>
      <c r="C938" s="4" t="s">
        <v>2826</v>
      </c>
      <c r="E938" s="4"/>
      <c r="R938" s="4"/>
      <c r="U938" s="4"/>
      <c r="AD938" s="4"/>
      <c r="AE938" s="4"/>
      <c r="AF938" s="21"/>
    </row>
    <row r="939" spans="1:32" x14ac:dyDescent="0.2">
      <c r="A939" s="1" t="s">
        <v>2827</v>
      </c>
      <c r="B939" s="4" t="s">
        <v>2828</v>
      </c>
      <c r="C939" s="4" t="s">
        <v>2829</v>
      </c>
      <c r="E939" s="4"/>
      <c r="R939" s="4"/>
      <c r="U939" s="4"/>
      <c r="AD939" s="4"/>
      <c r="AE939" s="4"/>
      <c r="AF939" s="21"/>
    </row>
    <row r="940" spans="1:32" x14ac:dyDescent="0.2">
      <c r="A940" s="1" t="s">
        <v>2830</v>
      </c>
      <c r="B940" s="4" t="s">
        <v>2831</v>
      </c>
      <c r="C940" s="4" t="s">
        <v>2832</v>
      </c>
      <c r="E940" s="4"/>
      <c r="R940" s="4"/>
      <c r="U940" s="4"/>
      <c r="AD940" s="4"/>
      <c r="AE940" s="4"/>
      <c r="AF940" s="21"/>
    </row>
    <row r="941" spans="1:32" x14ac:dyDescent="0.2">
      <c r="A941" s="1" t="s">
        <v>2833</v>
      </c>
      <c r="B941" s="4" t="s">
        <v>2834</v>
      </c>
      <c r="C941" s="4" t="s">
        <v>2835</v>
      </c>
      <c r="E941" s="4"/>
      <c r="R941" s="4"/>
      <c r="U941" s="4"/>
      <c r="AD941" s="4"/>
      <c r="AE941" s="4"/>
      <c r="AF941" s="21"/>
    </row>
    <row r="942" spans="1:32" x14ac:dyDescent="0.2">
      <c r="A942" s="1" t="s">
        <v>2836</v>
      </c>
      <c r="B942" s="4" t="s">
        <v>2837</v>
      </c>
      <c r="C942" s="4" t="s">
        <v>2006</v>
      </c>
      <c r="E942" s="4"/>
      <c r="R942" s="4"/>
      <c r="U942" s="4"/>
      <c r="AD942" s="4"/>
      <c r="AE942" s="4"/>
      <c r="AF942" s="21"/>
    </row>
    <row r="943" spans="1:32" x14ac:dyDescent="0.2">
      <c r="A943" s="1" t="s">
        <v>2838</v>
      </c>
      <c r="B943" s="4" t="s">
        <v>2839</v>
      </c>
      <c r="C943" s="4" t="s">
        <v>2840</v>
      </c>
      <c r="E943" s="4"/>
      <c r="R943" s="4"/>
      <c r="U943" s="4"/>
      <c r="AD943" s="4"/>
      <c r="AE943" s="4"/>
      <c r="AF943" s="21"/>
    </row>
    <row r="944" spans="1:32" x14ac:dyDescent="0.2">
      <c r="A944" s="1" t="s">
        <v>2841</v>
      </c>
      <c r="B944" s="4" t="s">
        <v>2842</v>
      </c>
      <c r="C944" s="4" t="s">
        <v>2843</v>
      </c>
      <c r="E944" s="4"/>
      <c r="R944" s="4"/>
      <c r="U944" s="4"/>
      <c r="AD944" s="4"/>
      <c r="AE944" s="4"/>
      <c r="AF944" s="21"/>
    </row>
    <row r="945" spans="1:32" x14ac:dyDescent="0.2">
      <c r="A945" s="1" t="s">
        <v>2844</v>
      </c>
      <c r="B945" s="4" t="s">
        <v>2845</v>
      </c>
      <c r="C945" s="4" t="s">
        <v>2846</v>
      </c>
      <c r="E945" s="4"/>
      <c r="R945" s="4"/>
      <c r="U945" s="4"/>
      <c r="AD945" s="4"/>
      <c r="AE945" s="4"/>
      <c r="AF945" s="21"/>
    </row>
    <row r="946" spans="1:32" x14ac:dyDescent="0.2">
      <c r="A946" s="1" t="s">
        <v>2847</v>
      </c>
      <c r="B946" s="4" t="s">
        <v>2848</v>
      </c>
      <c r="C946" s="4" t="s">
        <v>2849</v>
      </c>
      <c r="E946" s="4"/>
      <c r="R946" s="4"/>
      <c r="U946" s="4"/>
      <c r="AD946" s="4"/>
      <c r="AE946" s="4">
        <v>1</v>
      </c>
      <c r="AF946" s="21">
        <v>1</v>
      </c>
    </row>
    <row r="947" spans="1:32" x14ac:dyDescent="0.2">
      <c r="A947" s="1" t="s">
        <v>2850</v>
      </c>
      <c r="B947" s="4" t="s">
        <v>2851</v>
      </c>
      <c r="C947" s="4" t="s">
        <v>2852</v>
      </c>
      <c r="E947" s="4"/>
      <c r="R947" s="4"/>
      <c r="U947" s="4"/>
      <c r="AD947" s="4"/>
      <c r="AE947" s="4"/>
      <c r="AF947" s="21"/>
    </row>
    <row r="948" spans="1:32" x14ac:dyDescent="0.2">
      <c r="A948" s="1" t="s">
        <v>2853</v>
      </c>
      <c r="B948" s="4" t="s">
        <v>2854</v>
      </c>
      <c r="C948" s="4" t="s">
        <v>2855</v>
      </c>
      <c r="E948" s="4"/>
      <c r="R948" s="4"/>
      <c r="U948" s="4"/>
      <c r="AD948" s="4"/>
      <c r="AE948" s="4">
        <v>1</v>
      </c>
      <c r="AF948" s="21">
        <v>1</v>
      </c>
    </row>
    <row r="949" spans="1:32" x14ac:dyDescent="0.2">
      <c r="A949" s="1" t="s">
        <v>2856</v>
      </c>
      <c r="B949" s="4" t="s">
        <v>2857</v>
      </c>
      <c r="C949" s="4" t="s">
        <v>2858</v>
      </c>
      <c r="E949" s="4"/>
      <c r="R949" s="4"/>
      <c r="U949" s="4"/>
      <c r="AD949" s="4"/>
      <c r="AE949" s="4"/>
      <c r="AF949" s="21"/>
    </row>
    <row r="950" spans="1:32" x14ac:dyDescent="0.2">
      <c r="A950" s="1" t="s">
        <v>2859</v>
      </c>
      <c r="B950" s="4" t="s">
        <v>2860</v>
      </c>
      <c r="C950" s="4" t="s">
        <v>2861</v>
      </c>
      <c r="E950" s="4">
        <v>1</v>
      </c>
      <c r="F950">
        <v>1</v>
      </c>
      <c r="G950">
        <v>1</v>
      </c>
      <c r="H950">
        <v>1</v>
      </c>
      <c r="I950">
        <v>1</v>
      </c>
      <c r="J950">
        <v>1</v>
      </c>
      <c r="K950">
        <v>1</v>
      </c>
      <c r="L950">
        <v>1</v>
      </c>
      <c r="O950">
        <v>1</v>
      </c>
      <c r="P950">
        <v>1</v>
      </c>
      <c r="Q950">
        <v>1</v>
      </c>
      <c r="R950" s="4">
        <v>1</v>
      </c>
      <c r="S950">
        <v>1</v>
      </c>
      <c r="T950">
        <v>1</v>
      </c>
      <c r="U950" s="4">
        <v>1</v>
      </c>
      <c r="V950">
        <v>1</v>
      </c>
      <c r="W950">
        <v>1</v>
      </c>
      <c r="X950">
        <v>1</v>
      </c>
      <c r="Z950">
        <v>1</v>
      </c>
      <c r="AB950">
        <v>1</v>
      </c>
      <c r="AD950" s="4">
        <v>1</v>
      </c>
      <c r="AE950" s="4">
        <v>1</v>
      </c>
      <c r="AF950" s="21">
        <v>1</v>
      </c>
    </row>
    <row r="951" spans="1:32" x14ac:dyDescent="0.2">
      <c r="A951" s="1" t="s">
        <v>2862</v>
      </c>
      <c r="B951" s="4" t="s">
        <v>2863</v>
      </c>
      <c r="C951" s="4" t="s">
        <v>2864</v>
      </c>
      <c r="E951" s="4"/>
      <c r="R951" s="4"/>
      <c r="U951" s="4"/>
      <c r="AD951" s="4"/>
      <c r="AE951" s="4"/>
      <c r="AF951" s="21"/>
    </row>
    <row r="952" spans="1:32" x14ac:dyDescent="0.2">
      <c r="A952" s="1" t="s">
        <v>2865</v>
      </c>
      <c r="B952" s="4" t="s">
        <v>2866</v>
      </c>
      <c r="C952" s="4" t="s">
        <v>2867</v>
      </c>
      <c r="E952" s="4"/>
      <c r="G952">
        <v>1</v>
      </c>
      <c r="H952">
        <v>1</v>
      </c>
      <c r="M952">
        <v>1</v>
      </c>
      <c r="R952" s="4"/>
      <c r="U952" s="4"/>
      <c r="AD952" s="4">
        <v>1</v>
      </c>
      <c r="AE952" s="4">
        <v>1</v>
      </c>
      <c r="AF952" s="21">
        <v>1</v>
      </c>
    </row>
    <row r="953" spans="1:32" x14ac:dyDescent="0.2">
      <c r="A953" s="1" t="s">
        <v>2868</v>
      </c>
      <c r="B953" s="4" t="s">
        <v>2869</v>
      </c>
      <c r="C953" s="4" t="s">
        <v>2870</v>
      </c>
      <c r="E953" s="4"/>
      <c r="R953" s="4"/>
      <c r="U953" s="4"/>
      <c r="AD953" s="4"/>
      <c r="AE953" s="4"/>
      <c r="AF953" s="21"/>
    </row>
    <row r="954" spans="1:32" x14ac:dyDescent="0.2">
      <c r="A954" s="1" t="s">
        <v>2871</v>
      </c>
      <c r="B954" s="4" t="s">
        <v>2872</v>
      </c>
      <c r="C954" s="4" t="s">
        <v>2872</v>
      </c>
      <c r="E954" s="4"/>
      <c r="R954" s="4"/>
      <c r="U954" s="4"/>
      <c r="AD954" s="4"/>
      <c r="AE954" s="4"/>
      <c r="AF954" s="21"/>
    </row>
    <row r="955" spans="1:32" x14ac:dyDescent="0.2">
      <c r="A955" s="1" t="s">
        <v>2873</v>
      </c>
      <c r="B955" s="4" t="s">
        <v>2874</v>
      </c>
      <c r="C955" s="4" t="s">
        <v>2875</v>
      </c>
      <c r="E955" s="4"/>
      <c r="R955" s="4"/>
      <c r="U955" s="4"/>
      <c r="AD955" s="4"/>
      <c r="AE955" s="4"/>
      <c r="AF955" s="21"/>
    </row>
    <row r="956" spans="1:32" x14ac:dyDescent="0.2">
      <c r="A956" s="1" t="s">
        <v>2876</v>
      </c>
      <c r="B956" s="4" t="s">
        <v>2877</v>
      </c>
      <c r="C956" s="4" t="s">
        <v>2878</v>
      </c>
      <c r="E956" s="4"/>
      <c r="R956" s="4"/>
      <c r="U956" s="4"/>
      <c r="AD956" s="4"/>
      <c r="AE956" s="4"/>
      <c r="AF956" s="21"/>
    </row>
    <row r="957" spans="1:32" x14ac:dyDescent="0.2">
      <c r="A957" s="1" t="s">
        <v>2879</v>
      </c>
      <c r="B957" s="4" t="s">
        <v>2880</v>
      </c>
      <c r="C957" s="4" t="s">
        <v>2881</v>
      </c>
      <c r="E957" s="4"/>
      <c r="R957" s="4"/>
      <c r="U957" s="4"/>
      <c r="AD957" s="4"/>
      <c r="AE957" s="4"/>
      <c r="AF957" s="21"/>
    </row>
    <row r="958" spans="1:32" x14ac:dyDescent="0.2">
      <c r="A958" s="1" t="s">
        <v>2882</v>
      </c>
      <c r="B958" s="4" t="s">
        <v>2883</v>
      </c>
      <c r="C958" s="4" t="s">
        <v>2884</v>
      </c>
      <c r="E958" s="4"/>
      <c r="R958" s="4"/>
      <c r="U958" s="4"/>
      <c r="AD958" s="4"/>
      <c r="AE958" s="4"/>
      <c r="AF958" s="21"/>
    </row>
    <row r="959" spans="1:32" x14ac:dyDescent="0.2">
      <c r="A959" s="1" t="s">
        <v>2885</v>
      </c>
      <c r="B959" s="4" t="s">
        <v>2886</v>
      </c>
      <c r="C959" s="4" t="s">
        <v>2887</v>
      </c>
      <c r="E959" s="4"/>
      <c r="R959" s="4"/>
      <c r="U959" s="4"/>
      <c r="AD959" s="4"/>
      <c r="AE959" s="4"/>
      <c r="AF959" s="21"/>
    </row>
    <row r="960" spans="1:32" x14ac:dyDescent="0.2">
      <c r="A960" s="1" t="s">
        <v>2888</v>
      </c>
      <c r="B960" s="4" t="s">
        <v>2889</v>
      </c>
      <c r="C960" s="4" t="s">
        <v>2890</v>
      </c>
      <c r="E960" s="4"/>
      <c r="R960" s="4"/>
      <c r="U960" s="4"/>
      <c r="AD960" s="4"/>
      <c r="AE960" s="4"/>
      <c r="AF960" s="21"/>
    </row>
    <row r="961" spans="1:32" x14ac:dyDescent="0.2">
      <c r="A961" s="1" t="s">
        <v>2891</v>
      </c>
      <c r="B961" s="4" t="s">
        <v>2892</v>
      </c>
      <c r="C961" s="4" t="s">
        <v>2893</v>
      </c>
      <c r="E961" s="4"/>
      <c r="R961" s="4"/>
      <c r="U961" s="4"/>
      <c r="AD961" s="4">
        <v>1</v>
      </c>
      <c r="AE961" s="4"/>
      <c r="AF961" s="21">
        <v>2</v>
      </c>
    </row>
    <row r="962" spans="1:32" x14ac:dyDescent="0.2">
      <c r="A962" s="1" t="s">
        <v>2894</v>
      </c>
      <c r="B962" s="4" t="s">
        <v>2895</v>
      </c>
      <c r="C962" s="4" t="s">
        <v>2896</v>
      </c>
      <c r="E962" s="4">
        <v>1</v>
      </c>
      <c r="F962">
        <v>1</v>
      </c>
      <c r="G962">
        <v>1</v>
      </c>
      <c r="I962">
        <v>1</v>
      </c>
      <c r="J962">
        <v>1</v>
      </c>
      <c r="M962">
        <v>1</v>
      </c>
      <c r="N962">
        <v>1</v>
      </c>
      <c r="P962">
        <v>1</v>
      </c>
      <c r="R962" s="4">
        <v>1</v>
      </c>
      <c r="S962">
        <v>1</v>
      </c>
      <c r="T962">
        <v>1</v>
      </c>
      <c r="U962" s="4">
        <v>1</v>
      </c>
      <c r="W962">
        <v>1</v>
      </c>
      <c r="X962">
        <v>1</v>
      </c>
      <c r="Z962">
        <v>1</v>
      </c>
      <c r="AA962">
        <v>1</v>
      </c>
      <c r="AD962" s="4">
        <v>1</v>
      </c>
      <c r="AE962" s="4">
        <v>1</v>
      </c>
      <c r="AF962" s="21">
        <v>1</v>
      </c>
    </row>
    <row r="963" spans="1:32" x14ac:dyDescent="0.2">
      <c r="A963" s="1" t="s">
        <v>2897</v>
      </c>
      <c r="B963" s="4" t="s">
        <v>2898</v>
      </c>
      <c r="C963" s="4" t="s">
        <v>2899</v>
      </c>
      <c r="E963" s="4"/>
      <c r="R963" s="4"/>
      <c r="U963" s="4"/>
      <c r="AD963" s="4"/>
      <c r="AE963" s="4"/>
      <c r="AF963" s="21"/>
    </row>
    <row r="964" spans="1:32" x14ac:dyDescent="0.2">
      <c r="A964" s="1" t="s">
        <v>2900</v>
      </c>
      <c r="B964" s="4" t="s">
        <v>2901</v>
      </c>
      <c r="C964" s="4" t="s">
        <v>2902</v>
      </c>
      <c r="E964" s="4"/>
      <c r="R964" s="4"/>
      <c r="U964" s="4"/>
      <c r="AD964" s="4"/>
      <c r="AE964" s="4"/>
      <c r="AF964" s="21"/>
    </row>
    <row r="965" spans="1:32" x14ac:dyDescent="0.2">
      <c r="A965" s="1" t="s">
        <v>2903</v>
      </c>
      <c r="B965" s="4" t="s">
        <v>2904</v>
      </c>
      <c r="C965" s="4" t="s">
        <v>2905</v>
      </c>
      <c r="E965" s="4"/>
      <c r="R965" s="4"/>
      <c r="U965" s="4"/>
      <c r="AD965" s="4"/>
      <c r="AE965" s="4"/>
      <c r="AF965" s="21"/>
    </row>
    <row r="966" spans="1:32" x14ac:dyDescent="0.2">
      <c r="A966" s="1" t="s">
        <v>2906</v>
      </c>
      <c r="B966" s="4" t="s">
        <v>2907</v>
      </c>
      <c r="C966" s="4" t="s">
        <v>2908</v>
      </c>
      <c r="E966" s="4"/>
      <c r="R966" s="4"/>
      <c r="U966" s="4"/>
      <c r="AD966" s="4"/>
      <c r="AE966" s="4"/>
      <c r="AF966" s="21"/>
    </row>
    <row r="967" spans="1:32" x14ac:dyDescent="0.2">
      <c r="A967" s="1" t="s">
        <v>2909</v>
      </c>
      <c r="B967" s="4" t="s">
        <v>2910</v>
      </c>
      <c r="C967" s="4" t="s">
        <v>2911</v>
      </c>
      <c r="E967" s="4"/>
      <c r="R967" s="4"/>
      <c r="U967" s="4"/>
      <c r="AD967" s="4"/>
      <c r="AE967" s="4"/>
      <c r="AF967" s="21"/>
    </row>
    <row r="968" spans="1:32" x14ac:dyDescent="0.2">
      <c r="A968" s="1" t="s">
        <v>2912</v>
      </c>
      <c r="B968" s="4" t="s">
        <v>2913</v>
      </c>
      <c r="C968" s="4" t="s">
        <v>2914</v>
      </c>
      <c r="E968" s="4"/>
      <c r="R968" s="4"/>
      <c r="U968" s="4"/>
      <c r="AD968" s="4"/>
      <c r="AE968" s="4"/>
      <c r="AF968" s="21"/>
    </row>
    <row r="969" spans="1:32" x14ac:dyDescent="0.2">
      <c r="A969" s="1" t="s">
        <v>2915</v>
      </c>
      <c r="B969" s="4" t="s">
        <v>2916</v>
      </c>
      <c r="C969" s="4" t="s">
        <v>2917</v>
      </c>
      <c r="E969" s="4"/>
      <c r="R969" s="4"/>
      <c r="U969" s="4"/>
      <c r="AD969" s="4"/>
      <c r="AE969" s="4"/>
      <c r="AF969" s="21"/>
    </row>
    <row r="970" spans="1:32" x14ac:dyDescent="0.2">
      <c r="A970" s="1" t="s">
        <v>2918</v>
      </c>
      <c r="B970" s="4" t="s">
        <v>2919</v>
      </c>
      <c r="C970" s="4" t="s">
        <v>2920</v>
      </c>
      <c r="E970" s="4"/>
      <c r="R970" s="4"/>
      <c r="U970" s="4"/>
      <c r="AD970" s="4"/>
      <c r="AE970" s="4"/>
      <c r="AF970" s="21"/>
    </row>
    <row r="971" spans="1:32" x14ac:dyDescent="0.2">
      <c r="A971" s="1" t="s">
        <v>2921</v>
      </c>
      <c r="B971" s="4" t="s">
        <v>2922</v>
      </c>
      <c r="C971" s="4" t="s">
        <v>2923</v>
      </c>
      <c r="E971" s="4"/>
      <c r="R971" s="4"/>
      <c r="U971" s="4"/>
      <c r="AD971" s="4"/>
      <c r="AE971" s="4"/>
      <c r="AF971" s="21"/>
    </row>
    <row r="972" spans="1:32" x14ac:dyDescent="0.2">
      <c r="A972" s="1" t="s">
        <v>2924</v>
      </c>
      <c r="B972" s="4" t="s">
        <v>2925</v>
      </c>
      <c r="C972" s="4" t="s">
        <v>2926</v>
      </c>
      <c r="E972" s="4"/>
      <c r="R972" s="4"/>
      <c r="U972" s="4"/>
      <c r="AD972" s="4"/>
      <c r="AE972" s="4"/>
      <c r="AF972" s="21"/>
    </row>
    <row r="973" spans="1:32" x14ac:dyDescent="0.2">
      <c r="A973" s="1" t="s">
        <v>2927</v>
      </c>
      <c r="B973" s="4" t="s">
        <v>2928</v>
      </c>
      <c r="C973" s="4" t="s">
        <v>2929</v>
      </c>
      <c r="E973" s="4"/>
      <c r="R973" s="4"/>
      <c r="U973" s="4"/>
      <c r="AD973" s="4"/>
      <c r="AE973" s="4"/>
      <c r="AF973" s="21"/>
    </row>
    <row r="974" spans="1:32" x14ac:dyDescent="0.2">
      <c r="A974" s="1" t="s">
        <v>2930</v>
      </c>
      <c r="B974" s="4" t="s">
        <v>2931</v>
      </c>
      <c r="C974" s="4" t="s">
        <v>2931</v>
      </c>
      <c r="E974" s="4"/>
      <c r="R974" s="4"/>
      <c r="U974" s="4"/>
      <c r="AD974" s="4"/>
      <c r="AE974" s="4"/>
      <c r="AF974" s="21"/>
    </row>
    <row r="975" spans="1:32" x14ac:dyDescent="0.2">
      <c r="A975" s="1" t="s">
        <v>2932</v>
      </c>
      <c r="B975" s="4" t="s">
        <v>2933</v>
      </c>
      <c r="C975" s="4" t="s">
        <v>2934</v>
      </c>
      <c r="E975" s="4"/>
      <c r="R975" s="4"/>
      <c r="U975" s="4"/>
      <c r="AD975" s="4"/>
      <c r="AE975" s="4"/>
      <c r="AF975" s="21"/>
    </row>
    <row r="976" spans="1:32" x14ac:dyDescent="0.2">
      <c r="A976" s="1" t="s">
        <v>2935</v>
      </c>
      <c r="B976" s="4" t="s">
        <v>2936</v>
      </c>
      <c r="C976" s="4" t="s">
        <v>2937</v>
      </c>
      <c r="E976" s="4">
        <v>1</v>
      </c>
      <c r="G976">
        <v>1</v>
      </c>
      <c r="H976">
        <v>1</v>
      </c>
      <c r="J976">
        <v>1</v>
      </c>
      <c r="N976">
        <v>1</v>
      </c>
      <c r="O976">
        <v>1</v>
      </c>
      <c r="P976">
        <v>1</v>
      </c>
      <c r="R976" s="4"/>
      <c r="S976">
        <v>1</v>
      </c>
      <c r="U976" s="4"/>
      <c r="V976">
        <v>1</v>
      </c>
      <c r="W976">
        <v>1</v>
      </c>
      <c r="X976">
        <v>1</v>
      </c>
      <c r="Z976">
        <v>1</v>
      </c>
      <c r="AA976">
        <v>1</v>
      </c>
      <c r="AD976" s="4">
        <v>1</v>
      </c>
      <c r="AE976" s="4">
        <v>1</v>
      </c>
      <c r="AF976" s="21">
        <v>1</v>
      </c>
    </row>
    <row r="977" spans="1:32" x14ac:dyDescent="0.2">
      <c r="A977" s="1" t="s">
        <v>2938</v>
      </c>
      <c r="B977" s="4" t="s">
        <v>2939</v>
      </c>
      <c r="C977" s="4" t="s">
        <v>2940</v>
      </c>
      <c r="E977" s="4"/>
      <c r="R977" s="4"/>
      <c r="U977" s="4"/>
      <c r="AD977" s="4"/>
      <c r="AE977" s="4"/>
      <c r="AF977" s="21"/>
    </row>
    <row r="978" spans="1:32" x14ac:dyDescent="0.2">
      <c r="A978" s="1" t="s">
        <v>2941</v>
      </c>
      <c r="B978" s="4" t="s">
        <v>2942</v>
      </c>
      <c r="C978" s="4" t="s">
        <v>2943</v>
      </c>
      <c r="E978" s="4">
        <v>1</v>
      </c>
      <c r="G978">
        <v>1</v>
      </c>
      <c r="H978">
        <v>2</v>
      </c>
      <c r="J978">
        <v>1</v>
      </c>
      <c r="M978">
        <v>2</v>
      </c>
      <c r="N978">
        <v>1</v>
      </c>
      <c r="P978">
        <v>1</v>
      </c>
      <c r="Q978">
        <v>1</v>
      </c>
      <c r="R978" s="4"/>
      <c r="S978">
        <v>1</v>
      </c>
      <c r="T978">
        <v>1</v>
      </c>
      <c r="U978" s="4">
        <v>1</v>
      </c>
      <c r="V978">
        <v>1</v>
      </c>
      <c r="W978">
        <v>1</v>
      </c>
      <c r="X978">
        <v>1</v>
      </c>
      <c r="AA978">
        <v>1</v>
      </c>
      <c r="AB978">
        <v>1</v>
      </c>
      <c r="AD978" s="4">
        <v>1</v>
      </c>
      <c r="AE978" s="4">
        <v>1</v>
      </c>
      <c r="AF978" s="21">
        <v>1</v>
      </c>
    </row>
    <row r="979" spans="1:32" x14ac:dyDescent="0.2">
      <c r="A979" s="1" t="s">
        <v>2944</v>
      </c>
      <c r="B979" s="4" t="s">
        <v>2945</v>
      </c>
      <c r="C979" s="4" t="s">
        <v>2946</v>
      </c>
      <c r="E979" s="4"/>
      <c r="R979" s="4"/>
      <c r="U979" s="4"/>
      <c r="AD979" s="4"/>
      <c r="AE979" s="4"/>
      <c r="AF979" s="21"/>
    </row>
    <row r="980" spans="1:32" x14ac:dyDescent="0.2">
      <c r="A980" s="1" t="s">
        <v>2947</v>
      </c>
      <c r="B980" s="4" t="s">
        <v>2948</v>
      </c>
      <c r="C980" s="4" t="s">
        <v>2949</v>
      </c>
      <c r="E980" s="4"/>
      <c r="R980" s="4"/>
      <c r="U980" s="4"/>
      <c r="AD980" s="4"/>
      <c r="AE980" s="4"/>
      <c r="AF980" s="21"/>
    </row>
    <row r="981" spans="1:32" x14ac:dyDescent="0.2">
      <c r="A981" s="1" t="s">
        <v>2950</v>
      </c>
      <c r="B981" s="4" t="s">
        <v>2951</v>
      </c>
      <c r="C981" s="4" t="s">
        <v>2952</v>
      </c>
      <c r="E981" s="4"/>
      <c r="R981" s="4"/>
      <c r="U981" s="4"/>
      <c r="AD981" s="4"/>
      <c r="AE981" s="4"/>
      <c r="AF981" s="21"/>
    </row>
    <row r="982" spans="1:32" x14ac:dyDescent="0.2">
      <c r="A982" s="1" t="s">
        <v>2953</v>
      </c>
      <c r="B982" s="4" t="s">
        <v>2954</v>
      </c>
      <c r="C982" s="4" t="s">
        <v>2955</v>
      </c>
      <c r="E982" s="4"/>
      <c r="G982">
        <v>1</v>
      </c>
      <c r="H982">
        <v>1</v>
      </c>
      <c r="J982">
        <v>1</v>
      </c>
      <c r="M982">
        <v>1</v>
      </c>
      <c r="R982" s="4"/>
      <c r="U982" s="4"/>
      <c r="AB982">
        <v>1</v>
      </c>
      <c r="AD982" s="4"/>
      <c r="AE982" s="4">
        <v>2</v>
      </c>
      <c r="AF982" s="21">
        <v>2</v>
      </c>
    </row>
    <row r="983" spans="1:32" x14ac:dyDescent="0.2">
      <c r="A983" s="1" t="s">
        <v>2956</v>
      </c>
      <c r="B983" s="4" t="s">
        <v>2957</v>
      </c>
      <c r="C983" s="4" t="s">
        <v>2958</v>
      </c>
      <c r="E983" s="4"/>
      <c r="R983" s="4"/>
      <c r="U983" s="4"/>
      <c r="AD983" s="4"/>
      <c r="AE983" s="4"/>
      <c r="AF983" s="21"/>
    </row>
    <row r="984" spans="1:32" x14ac:dyDescent="0.2">
      <c r="A984" s="1" t="s">
        <v>2959</v>
      </c>
      <c r="B984" s="4" t="s">
        <v>2960</v>
      </c>
      <c r="C984" s="4" t="s">
        <v>2961</v>
      </c>
      <c r="E984" s="4"/>
      <c r="R984" s="4"/>
      <c r="U984" s="4"/>
      <c r="AD984" s="4"/>
      <c r="AE984" s="4"/>
      <c r="AF984" s="21"/>
    </row>
    <row r="985" spans="1:32" x14ac:dyDescent="0.2">
      <c r="A985" s="1" t="s">
        <v>2962</v>
      </c>
      <c r="B985" s="4" t="s">
        <v>2963</v>
      </c>
      <c r="C985" s="4" t="s">
        <v>2963</v>
      </c>
      <c r="E985" s="4">
        <v>1</v>
      </c>
      <c r="F985">
        <v>1</v>
      </c>
      <c r="G985">
        <v>1</v>
      </c>
      <c r="I985">
        <v>1</v>
      </c>
      <c r="J985">
        <v>1</v>
      </c>
      <c r="M985">
        <v>1</v>
      </c>
      <c r="N985">
        <v>1</v>
      </c>
      <c r="O985">
        <v>1</v>
      </c>
      <c r="P985">
        <v>1</v>
      </c>
      <c r="Q985">
        <v>1</v>
      </c>
      <c r="R985" s="4">
        <v>1</v>
      </c>
      <c r="S985">
        <v>1</v>
      </c>
      <c r="T985">
        <v>1</v>
      </c>
      <c r="U985" s="4">
        <v>1</v>
      </c>
      <c r="V985">
        <v>1</v>
      </c>
      <c r="W985">
        <v>1</v>
      </c>
      <c r="X985">
        <v>1</v>
      </c>
      <c r="Y985">
        <v>1</v>
      </c>
      <c r="Z985">
        <v>1</v>
      </c>
      <c r="AA985">
        <v>1</v>
      </c>
      <c r="AB985">
        <v>1</v>
      </c>
      <c r="AD985" s="4">
        <v>1</v>
      </c>
      <c r="AE985" s="4">
        <v>1</v>
      </c>
      <c r="AF985" s="21">
        <v>1</v>
      </c>
    </row>
    <row r="986" spans="1:32" x14ac:dyDescent="0.2">
      <c r="A986" s="1" t="s">
        <v>2964</v>
      </c>
      <c r="B986" s="4" t="s">
        <v>2965</v>
      </c>
      <c r="C986" s="4" t="s">
        <v>2966</v>
      </c>
      <c r="E986" s="4">
        <v>1</v>
      </c>
      <c r="G986">
        <v>1</v>
      </c>
      <c r="H986">
        <v>1</v>
      </c>
      <c r="I986">
        <v>1</v>
      </c>
      <c r="J986">
        <v>2</v>
      </c>
      <c r="M986">
        <v>1</v>
      </c>
      <c r="N986">
        <v>1</v>
      </c>
      <c r="P986">
        <v>1</v>
      </c>
      <c r="Q986">
        <v>1</v>
      </c>
      <c r="R986" s="4">
        <v>1</v>
      </c>
      <c r="U986" s="4">
        <v>1</v>
      </c>
      <c r="V986">
        <v>1</v>
      </c>
      <c r="X986">
        <v>1</v>
      </c>
      <c r="Z986">
        <v>1</v>
      </c>
      <c r="AA986">
        <v>1</v>
      </c>
      <c r="AB986">
        <v>1</v>
      </c>
      <c r="AD986" s="4">
        <v>1</v>
      </c>
      <c r="AE986" s="4">
        <v>1</v>
      </c>
      <c r="AF986" s="21">
        <v>1</v>
      </c>
    </row>
    <row r="987" spans="1:32" x14ac:dyDescent="0.2">
      <c r="A987" s="1" t="s">
        <v>2967</v>
      </c>
      <c r="B987" s="4" t="s">
        <v>2968</v>
      </c>
      <c r="C987" s="4" t="s">
        <v>2969</v>
      </c>
      <c r="E987" s="4"/>
      <c r="R987" s="4"/>
      <c r="U987" s="4"/>
      <c r="AD987" s="4"/>
      <c r="AE987" s="4"/>
      <c r="AF987" s="21"/>
    </row>
    <row r="988" spans="1:32" x14ac:dyDescent="0.2">
      <c r="A988" s="1" t="s">
        <v>2970</v>
      </c>
      <c r="B988" s="4" t="s">
        <v>2971</v>
      </c>
      <c r="C988" s="4" t="s">
        <v>2972</v>
      </c>
      <c r="E988" s="4"/>
      <c r="R988" s="4"/>
      <c r="U988" s="4"/>
      <c r="AD988" s="4"/>
      <c r="AE988" s="4"/>
      <c r="AF988" s="21"/>
    </row>
    <row r="989" spans="1:32" x14ac:dyDescent="0.2">
      <c r="A989" s="1" t="s">
        <v>2973</v>
      </c>
      <c r="B989" s="4" t="s">
        <v>2974</v>
      </c>
      <c r="C989" s="4" t="s">
        <v>2975</v>
      </c>
      <c r="E989" s="4">
        <v>1</v>
      </c>
      <c r="F989">
        <v>1</v>
      </c>
      <c r="G989">
        <v>1</v>
      </c>
      <c r="H989">
        <v>2</v>
      </c>
      <c r="I989">
        <v>1</v>
      </c>
      <c r="J989">
        <v>1</v>
      </c>
      <c r="P989">
        <v>1</v>
      </c>
      <c r="Q989">
        <v>1</v>
      </c>
      <c r="R989" s="4">
        <v>1</v>
      </c>
      <c r="S989">
        <v>1</v>
      </c>
      <c r="U989" s="4">
        <v>1</v>
      </c>
      <c r="V989">
        <v>1</v>
      </c>
      <c r="X989">
        <v>1</v>
      </c>
      <c r="Z989">
        <v>1</v>
      </c>
      <c r="AA989">
        <v>1</v>
      </c>
      <c r="AD989" s="4">
        <v>1</v>
      </c>
      <c r="AE989" s="4">
        <v>1</v>
      </c>
      <c r="AF989" s="21">
        <v>1</v>
      </c>
    </row>
    <row r="990" spans="1:32" x14ac:dyDescent="0.2">
      <c r="A990" s="1" t="s">
        <v>2976</v>
      </c>
      <c r="B990" s="4" t="s">
        <v>2977</v>
      </c>
      <c r="C990" s="4" t="s">
        <v>2978</v>
      </c>
      <c r="E990" s="4"/>
      <c r="R990" s="4"/>
      <c r="U990" s="4"/>
      <c r="AD990" s="4"/>
      <c r="AE990" s="4"/>
      <c r="AF990" s="21"/>
    </row>
    <row r="991" spans="1:32" x14ac:dyDescent="0.2">
      <c r="A991" s="1" t="s">
        <v>2979</v>
      </c>
      <c r="B991" s="4" t="s">
        <v>2980</v>
      </c>
      <c r="C991" s="4" t="s">
        <v>2981</v>
      </c>
      <c r="E991" s="4"/>
      <c r="R991" s="4"/>
      <c r="U991" s="4"/>
      <c r="AD991" s="4"/>
      <c r="AE991" s="4"/>
      <c r="AF991" s="21"/>
    </row>
    <row r="992" spans="1:32" x14ac:dyDescent="0.2">
      <c r="A992" s="1" t="s">
        <v>2982</v>
      </c>
      <c r="B992" s="4" t="s">
        <v>2983</v>
      </c>
      <c r="C992" s="4" t="s">
        <v>2984</v>
      </c>
      <c r="E992" s="4"/>
      <c r="R992" s="4"/>
      <c r="U992" s="4"/>
      <c r="AD992" s="4"/>
      <c r="AE992" s="4"/>
      <c r="AF992" s="21"/>
    </row>
    <row r="993" spans="1:32" x14ac:dyDescent="0.2">
      <c r="A993" s="1" t="s">
        <v>2985</v>
      </c>
      <c r="B993" s="4" t="s">
        <v>2986</v>
      </c>
      <c r="C993" s="4" t="s">
        <v>2987</v>
      </c>
      <c r="E993" s="4"/>
      <c r="R993" s="4"/>
      <c r="U993" s="4"/>
      <c r="AD993" s="4"/>
      <c r="AE993" s="4"/>
      <c r="AF993" s="21"/>
    </row>
    <row r="994" spans="1:32" x14ac:dyDescent="0.2">
      <c r="A994" s="1" t="s">
        <v>2988</v>
      </c>
      <c r="B994" s="4" t="s">
        <v>2989</v>
      </c>
      <c r="C994" s="4" t="s">
        <v>2990</v>
      </c>
      <c r="E994" s="4"/>
      <c r="R994" s="4"/>
      <c r="U994" s="4"/>
      <c r="AD994" s="4"/>
      <c r="AE994" s="4"/>
      <c r="AF994" s="21"/>
    </row>
    <row r="995" spans="1:32" x14ac:dyDescent="0.2">
      <c r="A995" s="1" t="s">
        <v>2991</v>
      </c>
      <c r="B995" s="4" t="s">
        <v>2992</v>
      </c>
      <c r="C995" s="4" t="s">
        <v>2993</v>
      </c>
      <c r="E995" s="4">
        <v>1</v>
      </c>
      <c r="F995">
        <v>2</v>
      </c>
      <c r="G995">
        <v>1</v>
      </c>
      <c r="H995">
        <v>2</v>
      </c>
      <c r="I995">
        <v>1</v>
      </c>
      <c r="J995">
        <v>1</v>
      </c>
      <c r="K995">
        <v>1</v>
      </c>
      <c r="L995">
        <v>1</v>
      </c>
      <c r="M995">
        <v>1</v>
      </c>
      <c r="R995" s="4"/>
      <c r="U995" s="4"/>
      <c r="V995">
        <v>1</v>
      </c>
      <c r="AD995" s="4">
        <v>1</v>
      </c>
      <c r="AE995" s="4">
        <v>1</v>
      </c>
      <c r="AF995" s="21">
        <v>2</v>
      </c>
    </row>
    <row r="996" spans="1:32" x14ac:dyDescent="0.2">
      <c r="A996" s="1" t="s">
        <v>2994</v>
      </c>
      <c r="B996" s="4" t="s">
        <v>2995</v>
      </c>
      <c r="C996" s="4" t="s">
        <v>2996</v>
      </c>
      <c r="E996" s="4"/>
      <c r="R996" s="4"/>
      <c r="U996" s="4"/>
      <c r="AD996" s="4"/>
      <c r="AE996" s="4"/>
      <c r="AF996" s="21"/>
    </row>
    <row r="997" spans="1:32" x14ac:dyDescent="0.2">
      <c r="A997" s="1" t="s">
        <v>2997</v>
      </c>
      <c r="B997" s="4" t="s">
        <v>2998</v>
      </c>
      <c r="C997" s="4" t="s">
        <v>2999</v>
      </c>
      <c r="E997" s="4"/>
      <c r="R997" s="4"/>
      <c r="U997" s="4"/>
      <c r="AD997" s="4"/>
      <c r="AE997" s="4"/>
      <c r="AF997" s="21"/>
    </row>
    <row r="998" spans="1:32" x14ac:dyDescent="0.2">
      <c r="A998" s="1" t="s">
        <v>3000</v>
      </c>
      <c r="B998" s="4" t="s">
        <v>3001</v>
      </c>
      <c r="C998" s="4" t="s">
        <v>3002</v>
      </c>
      <c r="E998" s="4"/>
      <c r="R998" s="4"/>
      <c r="U998" s="4"/>
      <c r="AD998" s="4"/>
      <c r="AE998" s="4"/>
      <c r="AF998" s="21"/>
    </row>
    <row r="999" spans="1:32" x14ac:dyDescent="0.2">
      <c r="A999" s="1" t="s">
        <v>3003</v>
      </c>
      <c r="B999" s="4" t="s">
        <v>3004</v>
      </c>
      <c r="C999" s="4" t="s">
        <v>3005</v>
      </c>
      <c r="E999" s="4"/>
      <c r="H999">
        <v>2</v>
      </c>
      <c r="M999">
        <v>2</v>
      </c>
      <c r="R999" s="4"/>
      <c r="U999" s="4"/>
      <c r="X999">
        <v>1</v>
      </c>
      <c r="AD999" s="4"/>
      <c r="AE999" s="4">
        <v>1</v>
      </c>
      <c r="AF999" s="21">
        <v>3</v>
      </c>
    </row>
    <row r="1000" spans="1:32" x14ac:dyDescent="0.2">
      <c r="A1000" s="1" t="s">
        <v>3006</v>
      </c>
      <c r="B1000" s="4" t="s">
        <v>3007</v>
      </c>
      <c r="C1000" s="4" t="s">
        <v>3008</v>
      </c>
      <c r="E1000" s="4"/>
      <c r="F1000">
        <v>1</v>
      </c>
      <c r="I1000">
        <v>1</v>
      </c>
      <c r="J1000">
        <v>1</v>
      </c>
      <c r="M1000">
        <v>2</v>
      </c>
      <c r="N1000">
        <v>1</v>
      </c>
      <c r="O1000">
        <v>1</v>
      </c>
      <c r="R1000" s="4"/>
      <c r="U1000" s="4"/>
      <c r="W1000">
        <v>1</v>
      </c>
      <c r="X1000">
        <v>1</v>
      </c>
      <c r="Z1000">
        <v>1</v>
      </c>
      <c r="AA1000">
        <v>1</v>
      </c>
      <c r="AD1000" s="4">
        <v>1</v>
      </c>
      <c r="AE1000" s="4"/>
      <c r="AF1000" s="21"/>
    </row>
    <row r="1001" spans="1:32" x14ac:dyDescent="0.2">
      <c r="A1001" s="1" t="s">
        <v>3009</v>
      </c>
      <c r="B1001" s="4" t="s">
        <v>3010</v>
      </c>
      <c r="C1001" s="4" t="s">
        <v>3011</v>
      </c>
      <c r="E1001" s="4"/>
      <c r="R1001" s="4"/>
      <c r="U1001" s="4"/>
      <c r="AD1001" s="4"/>
      <c r="AE1001" s="4">
        <v>1</v>
      </c>
      <c r="AF1001" s="21"/>
    </row>
    <row r="1002" spans="1:32" x14ac:dyDescent="0.2">
      <c r="A1002" s="1" t="s">
        <v>3012</v>
      </c>
      <c r="B1002" s="4" t="s">
        <v>3013</v>
      </c>
      <c r="C1002" s="4" t="s">
        <v>3014</v>
      </c>
      <c r="E1002" s="4">
        <v>1</v>
      </c>
      <c r="G1002">
        <v>1</v>
      </c>
      <c r="J1002">
        <v>1</v>
      </c>
      <c r="M1002">
        <v>1</v>
      </c>
      <c r="N1002">
        <v>1</v>
      </c>
      <c r="O1002">
        <v>1</v>
      </c>
      <c r="P1002">
        <v>1</v>
      </c>
      <c r="R1002" s="4">
        <v>1</v>
      </c>
      <c r="S1002">
        <v>1</v>
      </c>
      <c r="T1002">
        <v>1</v>
      </c>
      <c r="U1002" s="4">
        <v>1</v>
      </c>
      <c r="W1002">
        <v>1</v>
      </c>
      <c r="X1002">
        <v>2</v>
      </c>
      <c r="Z1002">
        <v>1</v>
      </c>
      <c r="AA1002">
        <v>1</v>
      </c>
      <c r="AD1002" s="4">
        <v>1</v>
      </c>
      <c r="AE1002" s="4">
        <v>1</v>
      </c>
      <c r="AF1002" s="21">
        <v>1</v>
      </c>
    </row>
    <row r="1003" spans="1:32" x14ac:dyDescent="0.2">
      <c r="A1003" s="1" t="s">
        <v>3015</v>
      </c>
      <c r="B1003" s="4" t="s">
        <v>3016</v>
      </c>
      <c r="C1003" s="4" t="s">
        <v>3017</v>
      </c>
      <c r="E1003" s="4"/>
      <c r="R1003" s="4"/>
      <c r="U1003" s="4"/>
      <c r="AD1003" s="4"/>
      <c r="AE1003" s="4"/>
      <c r="AF1003" s="21"/>
    </row>
    <row r="1004" spans="1:32" x14ac:dyDescent="0.2">
      <c r="A1004" s="1" t="s">
        <v>3018</v>
      </c>
      <c r="B1004" s="4" t="s">
        <v>3019</v>
      </c>
      <c r="C1004" s="4" t="s">
        <v>3020</v>
      </c>
      <c r="E1004" s="4"/>
      <c r="R1004" s="4"/>
      <c r="U1004" s="4"/>
      <c r="AD1004" s="4"/>
      <c r="AE1004" s="4"/>
      <c r="AF1004" s="21">
        <v>1</v>
      </c>
    </row>
    <row r="1005" spans="1:32" x14ac:dyDescent="0.2">
      <c r="A1005" s="1" t="s">
        <v>3021</v>
      </c>
      <c r="B1005" s="4" t="s">
        <v>3022</v>
      </c>
      <c r="C1005" s="4" t="s">
        <v>3023</v>
      </c>
      <c r="E1005" s="4"/>
      <c r="R1005" s="4"/>
      <c r="U1005" s="4"/>
      <c r="Z1005">
        <v>1</v>
      </c>
      <c r="AD1005" s="4"/>
      <c r="AE1005" s="4"/>
      <c r="AF1005" s="21"/>
    </row>
    <row r="1006" spans="1:32" x14ac:dyDescent="0.2">
      <c r="A1006" s="1" t="s">
        <v>3024</v>
      </c>
      <c r="B1006" s="4" t="s">
        <v>3025</v>
      </c>
      <c r="C1006" s="4" t="s">
        <v>3026</v>
      </c>
      <c r="E1006" s="4"/>
      <c r="R1006" s="4"/>
      <c r="U1006" s="4"/>
      <c r="AD1006" s="4"/>
      <c r="AE1006" s="4"/>
      <c r="AF1006" s="21"/>
    </row>
    <row r="1007" spans="1:32" x14ac:dyDescent="0.2">
      <c r="A1007" s="1" t="s">
        <v>3027</v>
      </c>
      <c r="B1007" s="4" t="s">
        <v>3028</v>
      </c>
      <c r="C1007" s="4" t="s">
        <v>3029</v>
      </c>
      <c r="E1007" s="4"/>
      <c r="R1007" s="4"/>
      <c r="U1007" s="4"/>
      <c r="W1007">
        <v>1</v>
      </c>
      <c r="AD1007" s="4"/>
      <c r="AE1007" s="4">
        <v>1</v>
      </c>
      <c r="AF1007" s="21"/>
    </row>
    <row r="1008" spans="1:32" x14ac:dyDescent="0.2">
      <c r="A1008" s="1" t="s">
        <v>3030</v>
      </c>
      <c r="B1008" s="4" t="s">
        <v>3031</v>
      </c>
      <c r="C1008" s="4" t="s">
        <v>3032</v>
      </c>
      <c r="E1008" s="4"/>
      <c r="R1008" s="4"/>
      <c r="U1008" s="4"/>
      <c r="AD1008" s="4"/>
      <c r="AE1008" s="4"/>
      <c r="AF1008" s="21"/>
    </row>
    <row r="1009" spans="1:32" x14ac:dyDescent="0.2">
      <c r="A1009" s="1" t="s">
        <v>3033</v>
      </c>
      <c r="B1009" s="4" t="s">
        <v>3034</v>
      </c>
      <c r="C1009" s="4" t="s">
        <v>3035</v>
      </c>
      <c r="E1009" s="4"/>
      <c r="R1009" s="4"/>
      <c r="U1009" s="4"/>
      <c r="AD1009" s="4"/>
      <c r="AE1009" s="4"/>
      <c r="AF1009" s="21"/>
    </row>
    <row r="1010" spans="1:32" x14ac:dyDescent="0.2">
      <c r="A1010" s="1" t="s">
        <v>3036</v>
      </c>
      <c r="B1010" s="4" t="s">
        <v>3037</v>
      </c>
      <c r="C1010" s="4" t="s">
        <v>3038</v>
      </c>
      <c r="E1010" s="4"/>
      <c r="R1010" s="4"/>
      <c r="U1010" s="4"/>
      <c r="AD1010" s="4"/>
      <c r="AE1010" s="4"/>
      <c r="AF1010" s="21"/>
    </row>
    <row r="1011" spans="1:32" x14ac:dyDescent="0.2">
      <c r="A1011" s="1" t="s">
        <v>3039</v>
      </c>
      <c r="B1011" s="4" t="s">
        <v>3040</v>
      </c>
      <c r="C1011" s="4" t="s">
        <v>3041</v>
      </c>
      <c r="E1011" s="4"/>
      <c r="R1011" s="4"/>
      <c r="U1011" s="4"/>
      <c r="AD1011" s="4"/>
      <c r="AE1011" s="4"/>
      <c r="AF1011" s="21"/>
    </row>
    <row r="1012" spans="1:32" x14ac:dyDescent="0.2">
      <c r="A1012" s="1" t="s">
        <v>3042</v>
      </c>
      <c r="B1012" s="4" t="s">
        <v>3043</v>
      </c>
      <c r="C1012" s="4" t="s">
        <v>3044</v>
      </c>
      <c r="E1012" s="4"/>
      <c r="R1012" s="4"/>
      <c r="U1012" s="4"/>
      <c r="AD1012" s="4"/>
      <c r="AE1012" s="4"/>
      <c r="AF1012" s="21"/>
    </row>
    <row r="1013" spans="1:32" x14ac:dyDescent="0.2">
      <c r="A1013" s="1" t="s">
        <v>3045</v>
      </c>
      <c r="B1013" s="4" t="s">
        <v>3046</v>
      </c>
      <c r="C1013" s="4" t="s">
        <v>3047</v>
      </c>
      <c r="E1013" s="4"/>
      <c r="R1013" s="4"/>
      <c r="U1013" s="4"/>
      <c r="AD1013" s="4"/>
      <c r="AE1013" s="4"/>
      <c r="AF1013" s="21"/>
    </row>
    <row r="1014" spans="1:32" x14ac:dyDescent="0.2">
      <c r="A1014" s="1" t="s">
        <v>3048</v>
      </c>
      <c r="B1014" s="4" t="s">
        <v>3049</v>
      </c>
      <c r="C1014" s="4" t="s">
        <v>3050</v>
      </c>
      <c r="E1014" s="4"/>
      <c r="R1014" s="4"/>
      <c r="U1014" s="4"/>
      <c r="AD1014" s="4"/>
      <c r="AE1014" s="4"/>
      <c r="AF1014" s="21"/>
    </row>
    <row r="1015" spans="1:32" x14ac:dyDescent="0.2">
      <c r="A1015" s="1" t="s">
        <v>3051</v>
      </c>
      <c r="B1015" s="4" t="s">
        <v>3052</v>
      </c>
      <c r="C1015" s="4" t="s">
        <v>3053</v>
      </c>
      <c r="E1015" s="4"/>
      <c r="R1015" s="4"/>
      <c r="U1015" s="4"/>
      <c r="AD1015" s="4"/>
      <c r="AE1015" s="4"/>
      <c r="AF1015" s="21"/>
    </row>
    <row r="1016" spans="1:32" x14ac:dyDescent="0.2">
      <c r="A1016" s="1" t="s">
        <v>3054</v>
      </c>
      <c r="B1016" s="4" t="s">
        <v>3055</v>
      </c>
      <c r="C1016" s="4" t="s">
        <v>3056</v>
      </c>
      <c r="E1016" s="4"/>
      <c r="R1016" s="4"/>
      <c r="U1016" s="4"/>
      <c r="AD1016" s="4"/>
      <c r="AE1016" s="4"/>
      <c r="AF1016" s="21"/>
    </row>
    <row r="1017" spans="1:32" x14ac:dyDescent="0.2">
      <c r="A1017" s="1" t="s">
        <v>3057</v>
      </c>
      <c r="B1017" s="4" t="s">
        <v>3058</v>
      </c>
      <c r="C1017" s="4" t="s">
        <v>3059</v>
      </c>
      <c r="E1017" s="4"/>
      <c r="R1017" s="4"/>
      <c r="U1017" s="4"/>
      <c r="AD1017" s="4"/>
      <c r="AE1017" s="4"/>
      <c r="AF1017" s="21"/>
    </row>
    <row r="1018" spans="1:32" x14ac:dyDescent="0.2">
      <c r="A1018" s="1" t="s">
        <v>3060</v>
      </c>
      <c r="B1018" s="4" t="s">
        <v>3061</v>
      </c>
      <c r="C1018" s="4" t="s">
        <v>3062</v>
      </c>
      <c r="E1018" s="4">
        <v>1</v>
      </c>
      <c r="F1018">
        <v>1</v>
      </c>
      <c r="G1018">
        <v>1</v>
      </c>
      <c r="H1018">
        <v>2</v>
      </c>
      <c r="I1018">
        <v>1</v>
      </c>
      <c r="J1018">
        <v>2</v>
      </c>
      <c r="M1018">
        <v>4</v>
      </c>
      <c r="N1018">
        <v>3</v>
      </c>
      <c r="O1018">
        <v>2</v>
      </c>
      <c r="P1018">
        <v>1</v>
      </c>
      <c r="Q1018">
        <v>2</v>
      </c>
      <c r="R1018" s="4">
        <v>1</v>
      </c>
      <c r="U1018" s="4">
        <v>1</v>
      </c>
      <c r="V1018">
        <v>1</v>
      </c>
      <c r="W1018">
        <v>2</v>
      </c>
      <c r="Z1018">
        <v>1</v>
      </c>
      <c r="AB1018">
        <v>1</v>
      </c>
      <c r="AD1018" s="4">
        <v>2</v>
      </c>
      <c r="AE1018" s="4">
        <v>2</v>
      </c>
      <c r="AF1018" s="21">
        <v>2</v>
      </c>
    </row>
    <row r="1019" spans="1:32" x14ac:dyDescent="0.2">
      <c r="A1019" s="1" t="s">
        <v>3063</v>
      </c>
      <c r="B1019" s="4" t="s">
        <v>3064</v>
      </c>
      <c r="C1019" s="4" t="s">
        <v>3065</v>
      </c>
      <c r="E1019" s="4"/>
      <c r="R1019" s="4"/>
      <c r="U1019" s="4"/>
      <c r="AD1019" s="4"/>
      <c r="AE1019" s="4"/>
      <c r="AF1019" s="21"/>
    </row>
    <row r="1020" spans="1:32" x14ac:dyDescent="0.2">
      <c r="A1020" s="1" t="s">
        <v>3066</v>
      </c>
      <c r="B1020" s="4" t="s">
        <v>3067</v>
      </c>
      <c r="C1020" s="4" t="s">
        <v>3068</v>
      </c>
      <c r="E1020" s="4"/>
      <c r="R1020" s="4"/>
      <c r="U1020" s="4"/>
      <c r="AD1020" s="4"/>
      <c r="AE1020" s="4"/>
      <c r="AF1020" s="21"/>
    </row>
    <row r="1021" spans="1:32" x14ac:dyDescent="0.2">
      <c r="A1021" s="1" t="s">
        <v>3069</v>
      </c>
      <c r="B1021" s="4" t="s">
        <v>3070</v>
      </c>
      <c r="C1021" s="4" t="s">
        <v>3071</v>
      </c>
      <c r="E1021" s="4"/>
      <c r="R1021" s="4"/>
      <c r="U1021" s="4"/>
      <c r="AD1021" s="4"/>
      <c r="AE1021" s="4"/>
      <c r="AF1021" s="21"/>
    </row>
    <row r="1022" spans="1:32" x14ac:dyDescent="0.2">
      <c r="A1022" s="1" t="s">
        <v>3072</v>
      </c>
      <c r="B1022" s="4" t="s">
        <v>3073</v>
      </c>
      <c r="C1022" s="4" t="s">
        <v>3074</v>
      </c>
      <c r="E1022" s="4"/>
      <c r="R1022" s="4"/>
      <c r="U1022" s="4"/>
      <c r="AD1022" s="4"/>
      <c r="AE1022" s="4"/>
      <c r="AF1022" s="21"/>
    </row>
    <row r="1023" spans="1:32" x14ac:dyDescent="0.2">
      <c r="A1023" s="1" t="s">
        <v>3075</v>
      </c>
      <c r="B1023" s="4" t="s">
        <v>3076</v>
      </c>
      <c r="C1023" s="4" t="s">
        <v>3077</v>
      </c>
      <c r="E1023" s="4"/>
      <c r="G1023">
        <v>1</v>
      </c>
      <c r="M1023">
        <v>1</v>
      </c>
      <c r="N1023">
        <v>1</v>
      </c>
      <c r="O1023">
        <v>1</v>
      </c>
      <c r="Q1023">
        <v>1</v>
      </c>
      <c r="R1023" s="4">
        <v>1</v>
      </c>
      <c r="S1023">
        <v>1</v>
      </c>
      <c r="T1023">
        <v>1</v>
      </c>
      <c r="U1023" s="4">
        <v>1</v>
      </c>
      <c r="AD1023" s="4"/>
      <c r="AE1023" s="4"/>
      <c r="AF1023" s="21"/>
    </row>
    <row r="1024" spans="1:32" x14ac:dyDescent="0.2">
      <c r="A1024" s="1" t="s">
        <v>3078</v>
      </c>
      <c r="B1024" s="4" t="s">
        <v>3079</v>
      </c>
      <c r="C1024" s="4" t="s">
        <v>3080</v>
      </c>
      <c r="E1024" s="4"/>
      <c r="R1024" s="4"/>
      <c r="U1024" s="4"/>
      <c r="AD1024" s="4"/>
      <c r="AE1024" s="4"/>
      <c r="AF1024" s="21"/>
    </row>
    <row r="1025" spans="1:32" x14ac:dyDescent="0.2">
      <c r="A1025" s="1" t="s">
        <v>3081</v>
      </c>
      <c r="B1025" s="4" t="s">
        <v>3082</v>
      </c>
      <c r="C1025" s="4" t="s">
        <v>3083</v>
      </c>
      <c r="E1025" s="4"/>
      <c r="R1025" s="4"/>
      <c r="U1025" s="4"/>
      <c r="AD1025" s="4"/>
      <c r="AE1025" s="4"/>
      <c r="AF1025" s="21"/>
    </row>
    <row r="1026" spans="1:32" x14ac:dyDescent="0.2">
      <c r="A1026" s="1" t="s">
        <v>3084</v>
      </c>
      <c r="B1026" s="4" t="s">
        <v>3085</v>
      </c>
      <c r="C1026" s="4" t="s">
        <v>3086</v>
      </c>
      <c r="E1026" s="4"/>
      <c r="R1026" s="4"/>
      <c r="U1026" s="4"/>
      <c r="AD1026" s="4"/>
      <c r="AE1026" s="4"/>
      <c r="AF1026" s="21"/>
    </row>
    <row r="1027" spans="1:32" x14ac:dyDescent="0.2">
      <c r="A1027" s="1" t="s">
        <v>3087</v>
      </c>
      <c r="B1027" s="4" t="s">
        <v>3088</v>
      </c>
      <c r="C1027" s="4" t="s">
        <v>3089</v>
      </c>
      <c r="E1027" s="4"/>
      <c r="R1027" s="4"/>
      <c r="U1027" s="4"/>
      <c r="AD1027" s="4"/>
      <c r="AE1027" s="4"/>
      <c r="AF1027" s="21"/>
    </row>
    <row r="1028" spans="1:32" x14ac:dyDescent="0.2">
      <c r="A1028" s="1" t="s">
        <v>3090</v>
      </c>
      <c r="B1028" s="4" t="s">
        <v>3091</v>
      </c>
      <c r="C1028" s="4" t="s">
        <v>3092</v>
      </c>
      <c r="E1028" s="4"/>
      <c r="R1028" s="4"/>
      <c r="U1028" s="4"/>
      <c r="AD1028" s="4"/>
      <c r="AE1028" s="4"/>
      <c r="AF1028" s="21"/>
    </row>
    <row r="1029" spans="1:32" x14ac:dyDescent="0.2">
      <c r="A1029" s="1" t="s">
        <v>3093</v>
      </c>
      <c r="B1029" s="4" t="s">
        <v>3094</v>
      </c>
      <c r="C1029" s="4" t="s">
        <v>3095</v>
      </c>
      <c r="E1029" s="4"/>
      <c r="R1029" s="4"/>
      <c r="U1029" s="4"/>
      <c r="AD1029" s="4"/>
      <c r="AE1029" s="4"/>
      <c r="AF1029" s="21"/>
    </row>
    <row r="1030" spans="1:32" x14ac:dyDescent="0.2">
      <c r="A1030" s="1" t="s">
        <v>3096</v>
      </c>
      <c r="B1030" s="4" t="s">
        <v>3097</v>
      </c>
      <c r="C1030" s="4" t="s">
        <v>3098</v>
      </c>
      <c r="E1030" s="4"/>
      <c r="R1030" s="4"/>
      <c r="U1030" s="4"/>
      <c r="AD1030" s="4"/>
      <c r="AE1030" s="4"/>
      <c r="AF1030" s="21"/>
    </row>
    <row r="1031" spans="1:32" x14ac:dyDescent="0.2">
      <c r="A1031" s="1" t="s">
        <v>3099</v>
      </c>
      <c r="B1031" s="4" t="s">
        <v>3100</v>
      </c>
      <c r="C1031" s="4" t="s">
        <v>3101</v>
      </c>
      <c r="E1031" s="4"/>
      <c r="R1031" s="4"/>
      <c r="U1031" s="4"/>
      <c r="AD1031" s="4"/>
      <c r="AE1031" s="4"/>
      <c r="AF1031" s="21"/>
    </row>
    <row r="1032" spans="1:32" x14ac:dyDescent="0.2">
      <c r="A1032" s="1" t="s">
        <v>3102</v>
      </c>
      <c r="B1032" s="4" t="s">
        <v>3103</v>
      </c>
      <c r="C1032" s="4" t="s">
        <v>3104</v>
      </c>
      <c r="E1032" s="4"/>
      <c r="R1032" s="4"/>
      <c r="U1032" s="4"/>
      <c r="AD1032" s="4"/>
      <c r="AE1032" s="4"/>
      <c r="AF1032" s="21"/>
    </row>
    <row r="1033" spans="1:32" x14ac:dyDescent="0.2">
      <c r="A1033" s="1" t="s">
        <v>3105</v>
      </c>
      <c r="B1033" s="4" t="s">
        <v>3106</v>
      </c>
      <c r="C1033" s="4" t="s">
        <v>3107</v>
      </c>
      <c r="E1033" s="4">
        <v>1</v>
      </c>
      <c r="F1033">
        <v>1</v>
      </c>
      <c r="G1033">
        <v>1</v>
      </c>
      <c r="H1033">
        <v>1</v>
      </c>
      <c r="I1033">
        <v>1</v>
      </c>
      <c r="J1033">
        <v>1</v>
      </c>
      <c r="K1033">
        <v>1</v>
      </c>
      <c r="L1033">
        <v>1</v>
      </c>
      <c r="N1033">
        <v>1</v>
      </c>
      <c r="O1033">
        <v>1</v>
      </c>
      <c r="P1033">
        <v>1</v>
      </c>
      <c r="R1033" s="4">
        <v>1</v>
      </c>
      <c r="U1033" s="4">
        <v>1</v>
      </c>
      <c r="V1033">
        <v>1</v>
      </c>
      <c r="X1033">
        <v>1</v>
      </c>
      <c r="AA1033">
        <v>1</v>
      </c>
      <c r="AD1033" s="4">
        <v>1</v>
      </c>
      <c r="AE1033" s="4">
        <v>1</v>
      </c>
      <c r="AF1033" s="21">
        <v>1</v>
      </c>
    </row>
    <row r="1034" spans="1:32" x14ac:dyDescent="0.2">
      <c r="A1034" s="1" t="s">
        <v>3108</v>
      </c>
      <c r="B1034" s="4" t="s">
        <v>3109</v>
      </c>
      <c r="C1034" s="4" t="s">
        <v>3110</v>
      </c>
      <c r="E1034" s="4"/>
      <c r="R1034" s="4"/>
      <c r="U1034" s="4"/>
      <c r="AD1034" s="4"/>
      <c r="AE1034" s="4"/>
      <c r="AF1034" s="21"/>
    </row>
    <row r="1035" spans="1:32" x14ac:dyDescent="0.2">
      <c r="A1035" s="1" t="s">
        <v>3111</v>
      </c>
      <c r="B1035" s="4" t="s">
        <v>3112</v>
      </c>
      <c r="C1035" s="4" t="s">
        <v>3112</v>
      </c>
      <c r="E1035" s="4"/>
      <c r="R1035" s="4"/>
      <c r="U1035" s="4"/>
      <c r="AD1035" s="4"/>
      <c r="AE1035" s="4"/>
      <c r="AF1035" s="21"/>
    </row>
    <row r="1036" spans="1:32" x14ac:dyDescent="0.2">
      <c r="A1036" s="1" t="s">
        <v>3113</v>
      </c>
      <c r="B1036" s="4" t="s">
        <v>3114</v>
      </c>
      <c r="C1036" s="4" t="s">
        <v>3115</v>
      </c>
      <c r="E1036" s="4"/>
      <c r="R1036" s="4"/>
      <c r="U1036" s="4"/>
      <c r="AD1036" s="4"/>
      <c r="AE1036" s="4"/>
      <c r="AF1036" s="21"/>
    </row>
    <row r="1037" spans="1:32" x14ac:dyDescent="0.2">
      <c r="A1037" s="1" t="s">
        <v>3116</v>
      </c>
      <c r="B1037" s="4" t="s">
        <v>3117</v>
      </c>
      <c r="C1037" s="4" t="s">
        <v>3118</v>
      </c>
      <c r="E1037" s="4"/>
      <c r="R1037" s="4"/>
      <c r="U1037" s="4"/>
      <c r="AD1037" s="4"/>
      <c r="AE1037" s="4"/>
      <c r="AF1037" s="21"/>
    </row>
    <row r="1038" spans="1:32" x14ac:dyDescent="0.2">
      <c r="A1038" s="1" t="s">
        <v>3119</v>
      </c>
      <c r="B1038" s="4" t="s">
        <v>3120</v>
      </c>
      <c r="C1038" s="4" t="s">
        <v>3120</v>
      </c>
      <c r="E1038" s="4"/>
      <c r="F1038">
        <v>1</v>
      </c>
      <c r="G1038">
        <v>1</v>
      </c>
      <c r="R1038" s="4"/>
      <c r="U1038" s="4"/>
      <c r="X1038">
        <v>1</v>
      </c>
      <c r="Y1038">
        <v>1</v>
      </c>
      <c r="AD1038" s="4"/>
      <c r="AE1038" s="4"/>
      <c r="AF1038" s="21"/>
    </row>
    <row r="1039" spans="1:32" x14ac:dyDescent="0.2">
      <c r="A1039" s="1" t="s">
        <v>3121</v>
      </c>
      <c r="B1039" s="4" t="s">
        <v>3122</v>
      </c>
      <c r="C1039" s="4" t="s">
        <v>3123</v>
      </c>
      <c r="E1039" s="4">
        <v>1</v>
      </c>
      <c r="F1039">
        <v>1</v>
      </c>
      <c r="G1039">
        <v>1</v>
      </c>
      <c r="H1039">
        <v>1</v>
      </c>
      <c r="I1039">
        <v>1</v>
      </c>
      <c r="J1039">
        <v>1</v>
      </c>
      <c r="K1039">
        <v>1</v>
      </c>
      <c r="L1039">
        <v>1</v>
      </c>
      <c r="M1039">
        <v>1</v>
      </c>
      <c r="N1039">
        <v>1</v>
      </c>
      <c r="O1039">
        <v>1</v>
      </c>
      <c r="Q1039">
        <v>1</v>
      </c>
      <c r="R1039" s="4">
        <v>1</v>
      </c>
      <c r="T1039">
        <v>1</v>
      </c>
      <c r="U1039" s="4">
        <v>1</v>
      </c>
      <c r="V1039">
        <v>1</v>
      </c>
      <c r="X1039">
        <v>1</v>
      </c>
      <c r="Y1039">
        <v>1</v>
      </c>
      <c r="Z1039">
        <v>1</v>
      </c>
      <c r="AB1039">
        <v>1</v>
      </c>
      <c r="AD1039" s="4">
        <v>1</v>
      </c>
      <c r="AE1039" s="4">
        <v>1</v>
      </c>
      <c r="AF1039" s="21">
        <v>1</v>
      </c>
    </row>
    <row r="1040" spans="1:32" x14ac:dyDescent="0.2">
      <c r="A1040" s="1" t="s">
        <v>3124</v>
      </c>
      <c r="B1040" s="4" t="s">
        <v>3125</v>
      </c>
      <c r="C1040" s="4" t="s">
        <v>3126</v>
      </c>
      <c r="E1040" s="4"/>
      <c r="R1040" s="4"/>
      <c r="U1040" s="4"/>
      <c r="AD1040" s="4"/>
      <c r="AE1040" s="4"/>
      <c r="AF1040" s="21"/>
    </row>
    <row r="1041" spans="1:32" x14ac:dyDescent="0.2">
      <c r="A1041" s="1" t="s">
        <v>3127</v>
      </c>
      <c r="B1041" s="4" t="s">
        <v>3128</v>
      </c>
      <c r="C1041" s="4" t="s">
        <v>3129</v>
      </c>
      <c r="E1041" s="4"/>
      <c r="R1041" s="4"/>
      <c r="U1041" s="4"/>
      <c r="AD1041" s="4"/>
      <c r="AE1041" s="4"/>
      <c r="AF1041" s="21"/>
    </row>
    <row r="1042" spans="1:32" x14ac:dyDescent="0.2">
      <c r="A1042" s="1" t="s">
        <v>3130</v>
      </c>
      <c r="B1042" s="4" t="s">
        <v>3131</v>
      </c>
      <c r="C1042" s="4" t="s">
        <v>3132</v>
      </c>
      <c r="E1042" s="4"/>
      <c r="R1042" s="4"/>
      <c r="U1042" s="4"/>
      <c r="AD1042" s="4"/>
      <c r="AE1042" s="4"/>
      <c r="AF1042" s="21"/>
    </row>
    <row r="1043" spans="1:32" x14ac:dyDescent="0.2">
      <c r="A1043" s="1" t="s">
        <v>3133</v>
      </c>
      <c r="B1043" s="4" t="s">
        <v>3134</v>
      </c>
      <c r="C1043" s="4" t="s">
        <v>3135</v>
      </c>
      <c r="E1043" s="4"/>
      <c r="R1043" s="4"/>
      <c r="U1043" s="4"/>
      <c r="AD1043" s="4"/>
      <c r="AE1043" s="4"/>
      <c r="AF1043" s="21"/>
    </row>
    <row r="1044" spans="1:32" x14ac:dyDescent="0.2">
      <c r="A1044" s="1" t="s">
        <v>3136</v>
      </c>
      <c r="B1044" s="4" t="s">
        <v>3137</v>
      </c>
      <c r="C1044" s="4" t="s">
        <v>3138</v>
      </c>
      <c r="E1044" s="4"/>
      <c r="R1044" s="4"/>
      <c r="U1044" s="4"/>
      <c r="AD1044" s="4"/>
      <c r="AE1044" s="4"/>
      <c r="AF1044" s="21"/>
    </row>
    <row r="1045" spans="1:32" x14ac:dyDescent="0.2">
      <c r="A1045" s="1" t="s">
        <v>3139</v>
      </c>
      <c r="B1045" s="4" t="s">
        <v>3140</v>
      </c>
      <c r="C1045" s="4" t="s">
        <v>3141</v>
      </c>
      <c r="E1045" s="4"/>
      <c r="R1045" s="4"/>
      <c r="U1045" s="4"/>
      <c r="AD1045" s="4"/>
      <c r="AE1045" s="4"/>
      <c r="AF1045" s="21"/>
    </row>
    <row r="1046" spans="1:32" x14ac:dyDescent="0.2">
      <c r="A1046" s="1" t="s">
        <v>3142</v>
      </c>
      <c r="B1046" s="4" t="s">
        <v>3143</v>
      </c>
      <c r="C1046" s="4" t="s">
        <v>3144</v>
      </c>
      <c r="E1046" s="4"/>
      <c r="R1046" s="4"/>
      <c r="U1046" s="4"/>
      <c r="AD1046" s="4"/>
      <c r="AE1046" s="4"/>
      <c r="AF1046" s="21"/>
    </row>
    <row r="1047" spans="1:32" x14ac:dyDescent="0.2">
      <c r="A1047" s="1" t="s">
        <v>3145</v>
      </c>
      <c r="B1047" s="4" t="s">
        <v>3146</v>
      </c>
      <c r="C1047" s="4" t="s">
        <v>3146</v>
      </c>
      <c r="E1047" s="4"/>
      <c r="R1047" s="4"/>
      <c r="U1047" s="4"/>
      <c r="AD1047" s="4"/>
      <c r="AE1047" s="4"/>
      <c r="AF1047" s="21"/>
    </row>
    <row r="1048" spans="1:32" x14ac:dyDescent="0.2">
      <c r="A1048" s="1" t="s">
        <v>3147</v>
      </c>
      <c r="B1048" s="4" t="s">
        <v>3148</v>
      </c>
      <c r="C1048" s="4" t="s">
        <v>3149</v>
      </c>
      <c r="E1048" s="4"/>
      <c r="R1048" s="4"/>
      <c r="U1048" s="4"/>
      <c r="AD1048" s="4"/>
      <c r="AE1048" s="4"/>
      <c r="AF1048" s="21"/>
    </row>
    <row r="1049" spans="1:32" x14ac:dyDescent="0.2">
      <c r="A1049" s="1" t="s">
        <v>3150</v>
      </c>
      <c r="B1049" s="4" t="s">
        <v>3151</v>
      </c>
      <c r="C1049" s="4" t="s">
        <v>3151</v>
      </c>
      <c r="E1049" s="4"/>
      <c r="R1049" s="4"/>
      <c r="U1049" s="4"/>
      <c r="AD1049" s="4"/>
      <c r="AE1049" s="4"/>
      <c r="AF1049" s="21"/>
    </row>
    <row r="1050" spans="1:32" x14ac:dyDescent="0.2">
      <c r="A1050" s="1" t="s">
        <v>3152</v>
      </c>
      <c r="B1050" s="4" t="s">
        <v>3153</v>
      </c>
      <c r="C1050" s="4" t="s">
        <v>3154</v>
      </c>
      <c r="E1050" s="4"/>
      <c r="R1050" s="4"/>
      <c r="U1050" s="4"/>
      <c r="AD1050" s="4"/>
      <c r="AE1050" s="4"/>
      <c r="AF1050" s="21"/>
    </row>
    <row r="1051" spans="1:32" x14ac:dyDescent="0.2">
      <c r="A1051" s="1" t="s">
        <v>3155</v>
      </c>
      <c r="B1051" s="4" t="s">
        <v>3156</v>
      </c>
      <c r="C1051" s="4" t="s">
        <v>3157</v>
      </c>
      <c r="E1051" s="4"/>
      <c r="R1051" s="4"/>
      <c r="U1051" s="4"/>
      <c r="AD1051" s="4"/>
      <c r="AE1051" s="4"/>
      <c r="AF1051" s="21"/>
    </row>
    <row r="1052" spans="1:32" x14ac:dyDescent="0.2">
      <c r="A1052" s="1" t="s">
        <v>3158</v>
      </c>
      <c r="B1052" s="4" t="s">
        <v>3159</v>
      </c>
      <c r="C1052" s="4" t="s">
        <v>3160</v>
      </c>
      <c r="E1052" s="4">
        <v>1</v>
      </c>
      <c r="G1052">
        <v>2</v>
      </c>
      <c r="J1052">
        <v>1</v>
      </c>
      <c r="M1052">
        <v>1</v>
      </c>
      <c r="N1052">
        <v>2</v>
      </c>
      <c r="O1052">
        <v>1</v>
      </c>
      <c r="P1052">
        <v>1</v>
      </c>
      <c r="R1052" s="4">
        <v>1</v>
      </c>
      <c r="S1052">
        <v>1</v>
      </c>
      <c r="U1052" s="4">
        <v>1</v>
      </c>
      <c r="V1052">
        <v>1</v>
      </c>
      <c r="W1052">
        <v>1</v>
      </c>
      <c r="X1052">
        <v>2</v>
      </c>
      <c r="Y1052">
        <v>1</v>
      </c>
      <c r="Z1052">
        <v>2</v>
      </c>
      <c r="AA1052">
        <v>2</v>
      </c>
      <c r="AB1052">
        <v>1</v>
      </c>
      <c r="AD1052" s="4">
        <v>1</v>
      </c>
      <c r="AE1052" s="4">
        <v>1</v>
      </c>
      <c r="AF1052" s="21">
        <v>1</v>
      </c>
    </row>
    <row r="1053" spans="1:32" x14ac:dyDescent="0.2">
      <c r="A1053" s="1" t="s">
        <v>3161</v>
      </c>
      <c r="B1053" s="4" t="s">
        <v>3162</v>
      </c>
      <c r="C1053" s="4" t="s">
        <v>3163</v>
      </c>
      <c r="E1053" s="4"/>
      <c r="R1053" s="4"/>
      <c r="U1053" s="4"/>
      <c r="AD1053" s="4"/>
      <c r="AE1053" s="4"/>
      <c r="AF1053" s="21"/>
    </row>
    <row r="1054" spans="1:32" x14ac:dyDescent="0.2">
      <c r="A1054" s="1" t="s">
        <v>3164</v>
      </c>
      <c r="B1054" s="4" t="s">
        <v>3165</v>
      </c>
      <c r="C1054" s="4" t="s">
        <v>3166</v>
      </c>
      <c r="E1054" s="4"/>
      <c r="R1054" s="4"/>
      <c r="U1054" s="4"/>
      <c r="AD1054" s="4"/>
      <c r="AE1054" s="4"/>
      <c r="AF1054" s="21"/>
    </row>
    <row r="1055" spans="1:32" x14ac:dyDescent="0.2">
      <c r="A1055" s="1" t="s">
        <v>3167</v>
      </c>
      <c r="B1055" s="4" t="s">
        <v>3168</v>
      </c>
      <c r="C1055" s="4" t="s">
        <v>3169</v>
      </c>
      <c r="E1055" s="4"/>
      <c r="R1055" s="4"/>
      <c r="U1055" s="4"/>
      <c r="AD1055" s="4"/>
      <c r="AE1055" s="4"/>
      <c r="AF1055" s="21"/>
    </row>
    <row r="1056" spans="1:32" x14ac:dyDescent="0.2">
      <c r="A1056" s="1" t="s">
        <v>3170</v>
      </c>
      <c r="B1056" s="4" t="s">
        <v>3171</v>
      </c>
      <c r="C1056" s="4" t="s">
        <v>3172</v>
      </c>
      <c r="E1056" s="4"/>
      <c r="R1056" s="4"/>
      <c r="U1056" s="4"/>
      <c r="AD1056" s="4"/>
      <c r="AE1056" s="4"/>
      <c r="AF1056" s="21"/>
    </row>
    <row r="1057" spans="1:32" x14ac:dyDescent="0.2">
      <c r="A1057" s="1" t="s">
        <v>3173</v>
      </c>
      <c r="B1057" s="4" t="s">
        <v>3174</v>
      </c>
      <c r="C1057" s="4" t="s">
        <v>3175</v>
      </c>
      <c r="E1057" s="4"/>
      <c r="R1057" s="4"/>
      <c r="U1057" s="4"/>
      <c r="AD1057" s="4"/>
      <c r="AE1057" s="4"/>
      <c r="AF1057" s="21"/>
    </row>
    <row r="1058" spans="1:32" x14ac:dyDescent="0.2">
      <c r="A1058" s="1" t="s">
        <v>3176</v>
      </c>
      <c r="B1058" s="4" t="s">
        <v>3177</v>
      </c>
      <c r="C1058" s="4" t="s">
        <v>3178</v>
      </c>
      <c r="E1058" s="4"/>
      <c r="R1058" s="4"/>
      <c r="U1058" s="4"/>
      <c r="AD1058" s="4"/>
      <c r="AE1058" s="4"/>
      <c r="AF1058" s="21"/>
    </row>
    <row r="1059" spans="1:32" x14ac:dyDescent="0.2">
      <c r="A1059" s="1" t="s">
        <v>3179</v>
      </c>
      <c r="B1059" s="4" t="s">
        <v>3180</v>
      </c>
      <c r="C1059" s="4" t="s">
        <v>3181</v>
      </c>
      <c r="E1059" s="4"/>
      <c r="R1059" s="4"/>
      <c r="U1059" s="4"/>
      <c r="AD1059" s="4"/>
      <c r="AE1059" s="4"/>
      <c r="AF1059" s="21"/>
    </row>
    <row r="1060" spans="1:32" x14ac:dyDescent="0.2">
      <c r="A1060" s="1" t="s">
        <v>3182</v>
      </c>
      <c r="B1060" s="4" t="s">
        <v>3183</v>
      </c>
      <c r="C1060" s="4" t="s">
        <v>3184</v>
      </c>
      <c r="E1060" s="4"/>
      <c r="R1060" s="4"/>
      <c r="U1060" s="4"/>
      <c r="AD1060" s="4"/>
      <c r="AE1060" s="4"/>
      <c r="AF1060" s="21"/>
    </row>
    <row r="1061" spans="1:32" x14ac:dyDescent="0.2">
      <c r="A1061" s="1" t="s">
        <v>3185</v>
      </c>
      <c r="B1061" s="4" t="s">
        <v>3186</v>
      </c>
      <c r="C1061" s="4" t="s">
        <v>3187</v>
      </c>
      <c r="E1061" s="4"/>
      <c r="R1061" s="4"/>
      <c r="U1061" s="4"/>
      <c r="AD1061" s="4"/>
      <c r="AE1061" s="4"/>
      <c r="AF1061" s="21"/>
    </row>
    <row r="1062" spans="1:32" x14ac:dyDescent="0.2">
      <c r="A1062" s="1" t="s">
        <v>3188</v>
      </c>
      <c r="B1062" s="4" t="s">
        <v>3189</v>
      </c>
      <c r="C1062" s="4" t="s">
        <v>3190</v>
      </c>
      <c r="E1062" s="4"/>
      <c r="R1062" s="4"/>
      <c r="U1062" s="4"/>
      <c r="AD1062" s="4"/>
      <c r="AE1062" s="4"/>
      <c r="AF1062" s="21"/>
    </row>
    <row r="1063" spans="1:32" x14ac:dyDescent="0.2">
      <c r="A1063" s="1" t="s">
        <v>3191</v>
      </c>
      <c r="B1063" s="4" t="s">
        <v>3192</v>
      </c>
      <c r="C1063" s="4" t="s">
        <v>3193</v>
      </c>
      <c r="E1063" s="4"/>
      <c r="R1063" s="4"/>
      <c r="U1063" s="4"/>
      <c r="AD1063" s="4"/>
      <c r="AE1063" s="4"/>
      <c r="AF1063" s="21"/>
    </row>
    <row r="1064" spans="1:32" x14ac:dyDescent="0.2">
      <c r="A1064" s="1" t="s">
        <v>3194</v>
      </c>
      <c r="B1064" s="4" t="s">
        <v>3195</v>
      </c>
      <c r="C1064" s="4" t="s">
        <v>3196</v>
      </c>
      <c r="E1064" s="4"/>
      <c r="R1064" s="4"/>
      <c r="U1064" s="4"/>
      <c r="AD1064" s="4"/>
      <c r="AE1064" s="4"/>
      <c r="AF1064" s="21"/>
    </row>
    <row r="1065" spans="1:32" x14ac:dyDescent="0.2">
      <c r="A1065" s="1" t="s">
        <v>3197</v>
      </c>
      <c r="B1065" s="4" t="s">
        <v>3198</v>
      </c>
      <c r="C1065" s="4" t="s">
        <v>2090</v>
      </c>
      <c r="E1065" s="4"/>
      <c r="R1065" s="4"/>
      <c r="U1065" s="4"/>
      <c r="AD1065" s="4"/>
      <c r="AE1065" s="4"/>
      <c r="AF1065" s="21"/>
    </row>
    <row r="1066" spans="1:32" x14ac:dyDescent="0.2">
      <c r="A1066" s="1" t="s">
        <v>3199</v>
      </c>
      <c r="B1066" s="4" t="s">
        <v>3200</v>
      </c>
      <c r="C1066" s="4" t="s">
        <v>3201</v>
      </c>
      <c r="E1066" s="4"/>
      <c r="R1066" s="4"/>
      <c r="U1066" s="4"/>
      <c r="AD1066" s="4"/>
      <c r="AE1066" s="4"/>
      <c r="AF1066" s="21"/>
    </row>
    <row r="1067" spans="1:32" x14ac:dyDescent="0.2">
      <c r="A1067" s="1" t="s">
        <v>3202</v>
      </c>
      <c r="B1067" s="4" t="s">
        <v>3203</v>
      </c>
      <c r="C1067" s="4" t="s">
        <v>3204</v>
      </c>
      <c r="E1067" s="4"/>
      <c r="R1067" s="4"/>
      <c r="U1067" s="4"/>
      <c r="AD1067" s="4"/>
      <c r="AE1067" s="4"/>
      <c r="AF1067" s="21"/>
    </row>
    <row r="1068" spans="1:32" x14ac:dyDescent="0.2">
      <c r="A1068" s="1" t="s">
        <v>3205</v>
      </c>
      <c r="B1068" s="4" t="s">
        <v>3206</v>
      </c>
      <c r="C1068" s="4" t="s">
        <v>3207</v>
      </c>
      <c r="E1068" s="4"/>
      <c r="R1068" s="4"/>
      <c r="U1068" s="4"/>
      <c r="AD1068" s="4"/>
      <c r="AE1068" s="4"/>
      <c r="AF1068" s="21"/>
    </row>
    <row r="1069" spans="1:32" x14ac:dyDescent="0.2">
      <c r="A1069" s="1" t="s">
        <v>3208</v>
      </c>
      <c r="B1069" s="4" t="s">
        <v>3209</v>
      </c>
      <c r="C1069" s="4" t="s">
        <v>3210</v>
      </c>
      <c r="E1069" s="4">
        <v>1</v>
      </c>
      <c r="G1069">
        <v>1</v>
      </c>
      <c r="I1069">
        <v>1</v>
      </c>
      <c r="J1069">
        <v>1</v>
      </c>
      <c r="N1069">
        <v>1</v>
      </c>
      <c r="P1069">
        <v>1</v>
      </c>
      <c r="R1069" s="4"/>
      <c r="S1069">
        <v>1</v>
      </c>
      <c r="T1069">
        <v>1</v>
      </c>
      <c r="U1069" s="4">
        <v>1</v>
      </c>
      <c r="V1069">
        <v>1</v>
      </c>
      <c r="X1069">
        <v>1</v>
      </c>
      <c r="AB1069">
        <v>1</v>
      </c>
      <c r="AD1069" s="4">
        <v>1</v>
      </c>
      <c r="AE1069" s="4">
        <v>1</v>
      </c>
      <c r="AF1069" s="21">
        <v>1</v>
      </c>
    </row>
    <row r="1070" spans="1:32" x14ac:dyDescent="0.2">
      <c r="A1070" s="1" t="s">
        <v>3211</v>
      </c>
      <c r="B1070" s="4" t="s">
        <v>3212</v>
      </c>
      <c r="C1070" s="4" t="s">
        <v>3213</v>
      </c>
      <c r="E1070" s="4"/>
      <c r="R1070" s="4"/>
      <c r="U1070" s="4"/>
      <c r="AD1070" s="4"/>
      <c r="AE1070" s="4"/>
      <c r="AF1070" s="21"/>
    </row>
    <row r="1071" spans="1:32" x14ac:dyDescent="0.2">
      <c r="A1071" s="1" t="s">
        <v>3214</v>
      </c>
      <c r="B1071" s="4" t="s">
        <v>3215</v>
      </c>
      <c r="C1071" s="4" t="s">
        <v>3216</v>
      </c>
      <c r="E1071" s="4"/>
      <c r="R1071" s="4"/>
      <c r="U1071" s="4"/>
      <c r="AD1071" s="4"/>
      <c r="AE1071" s="4"/>
      <c r="AF1071" s="21"/>
    </row>
    <row r="1072" spans="1:32" x14ac:dyDescent="0.2">
      <c r="A1072" s="1" t="s">
        <v>3217</v>
      </c>
      <c r="B1072" s="4" t="s">
        <v>3218</v>
      </c>
      <c r="C1072" s="4" t="s">
        <v>3219</v>
      </c>
      <c r="E1072" s="4"/>
      <c r="R1072" s="4"/>
      <c r="U1072" s="4"/>
      <c r="AD1072" s="4"/>
      <c r="AE1072" s="4"/>
      <c r="AF1072" s="21"/>
    </row>
    <row r="1073" spans="1:32" x14ac:dyDescent="0.2">
      <c r="A1073" s="1" t="s">
        <v>3220</v>
      </c>
      <c r="B1073" s="4" t="s">
        <v>3221</v>
      </c>
      <c r="C1073" s="4" t="s">
        <v>3222</v>
      </c>
      <c r="E1073" s="4"/>
      <c r="R1073" s="4"/>
      <c r="U1073" s="4"/>
      <c r="AD1073" s="4"/>
      <c r="AE1073" s="4"/>
      <c r="AF1073" s="21"/>
    </row>
    <row r="1074" spans="1:32" x14ac:dyDescent="0.2">
      <c r="A1074" s="1" t="s">
        <v>3223</v>
      </c>
      <c r="B1074" s="4" t="s">
        <v>3224</v>
      </c>
      <c r="C1074" s="4" t="s">
        <v>3225</v>
      </c>
      <c r="E1074" s="4"/>
      <c r="R1074" s="4"/>
      <c r="U1074" s="4"/>
      <c r="AD1074" s="4"/>
      <c r="AE1074" s="4"/>
      <c r="AF1074" s="21"/>
    </row>
    <row r="1075" spans="1:32" x14ac:dyDescent="0.2">
      <c r="A1075" s="1" t="s">
        <v>3226</v>
      </c>
      <c r="B1075" s="4" t="s">
        <v>3227</v>
      </c>
      <c r="C1075" s="4" t="s">
        <v>3228</v>
      </c>
      <c r="E1075" s="4"/>
      <c r="R1075" s="4"/>
      <c r="U1075" s="4"/>
      <c r="AD1075" s="4"/>
      <c r="AE1075" s="4"/>
      <c r="AF1075" s="21"/>
    </row>
    <row r="1076" spans="1:32" x14ac:dyDescent="0.2">
      <c r="A1076" s="1" t="s">
        <v>3229</v>
      </c>
      <c r="B1076" s="4" t="s">
        <v>3230</v>
      </c>
      <c r="C1076" s="4" t="s">
        <v>3231</v>
      </c>
      <c r="E1076" s="4"/>
      <c r="R1076" s="4"/>
      <c r="U1076" s="4"/>
      <c r="AD1076" s="4"/>
      <c r="AE1076" s="4"/>
      <c r="AF1076" s="21"/>
    </row>
    <row r="1077" spans="1:32" x14ac:dyDescent="0.2">
      <c r="A1077" s="1" t="s">
        <v>3232</v>
      </c>
      <c r="B1077" s="4" t="s">
        <v>3233</v>
      </c>
      <c r="C1077" s="4" t="s">
        <v>3234</v>
      </c>
      <c r="E1077" s="4"/>
      <c r="R1077" s="4"/>
      <c r="U1077" s="4"/>
      <c r="AD1077" s="4"/>
      <c r="AE1077" s="4"/>
      <c r="AF1077" s="21"/>
    </row>
    <row r="1078" spans="1:32" x14ac:dyDescent="0.2">
      <c r="A1078" s="1" t="s">
        <v>3235</v>
      </c>
      <c r="B1078" s="4" t="s">
        <v>6</v>
      </c>
      <c r="C1078" s="4" t="s">
        <v>3236</v>
      </c>
      <c r="E1078" s="4"/>
      <c r="R1078" s="4"/>
      <c r="U1078" s="4"/>
      <c r="AD1078" s="4"/>
      <c r="AE1078" s="4"/>
      <c r="AF1078" s="21"/>
    </row>
    <row r="1079" spans="1:32" x14ac:dyDescent="0.2">
      <c r="A1079" s="1" t="s">
        <v>3237</v>
      </c>
      <c r="B1079" s="4" t="s">
        <v>3238</v>
      </c>
      <c r="C1079" s="4" t="s">
        <v>3239</v>
      </c>
      <c r="E1079" s="4"/>
      <c r="R1079" s="4"/>
      <c r="U1079" s="4"/>
      <c r="AD1079" s="4"/>
      <c r="AE1079" s="4"/>
      <c r="AF1079" s="21"/>
    </row>
    <row r="1080" spans="1:32" x14ac:dyDescent="0.2">
      <c r="A1080" s="1" t="s">
        <v>3240</v>
      </c>
      <c r="B1080" s="4" t="s">
        <v>3241</v>
      </c>
      <c r="C1080" s="4" t="s">
        <v>3242</v>
      </c>
      <c r="E1080" s="4"/>
      <c r="R1080" s="4"/>
      <c r="U1080" s="4"/>
      <c r="AD1080" s="4"/>
      <c r="AE1080" s="4"/>
      <c r="AF1080" s="21"/>
    </row>
    <row r="1081" spans="1:32" x14ac:dyDescent="0.2">
      <c r="A1081" s="1" t="s">
        <v>3243</v>
      </c>
      <c r="B1081" s="4" t="s">
        <v>3244</v>
      </c>
      <c r="C1081" s="4" t="s">
        <v>3245</v>
      </c>
      <c r="E1081" s="4"/>
      <c r="R1081" s="4"/>
      <c r="U1081" s="4"/>
      <c r="AD1081" s="4"/>
      <c r="AE1081" s="4"/>
      <c r="AF1081" s="21"/>
    </row>
    <row r="1082" spans="1:32" x14ac:dyDescent="0.2">
      <c r="A1082" s="1" t="s">
        <v>3246</v>
      </c>
      <c r="B1082" s="4" t="s">
        <v>3247</v>
      </c>
      <c r="C1082" s="4" t="s">
        <v>3248</v>
      </c>
      <c r="E1082" s="4"/>
      <c r="R1082" s="4"/>
      <c r="U1082" s="4"/>
      <c r="AD1082" s="4"/>
      <c r="AE1082" s="4"/>
      <c r="AF1082" s="21"/>
    </row>
    <row r="1083" spans="1:32" x14ac:dyDescent="0.2">
      <c r="A1083" s="1" t="s">
        <v>3249</v>
      </c>
      <c r="B1083" s="4" t="s">
        <v>3250</v>
      </c>
      <c r="C1083" s="4" t="s">
        <v>3251</v>
      </c>
      <c r="E1083" s="4"/>
      <c r="R1083" s="4"/>
      <c r="U1083" s="4"/>
      <c r="AD1083" s="4"/>
      <c r="AE1083" s="4"/>
      <c r="AF1083" s="21"/>
    </row>
    <row r="1084" spans="1:32" x14ac:dyDescent="0.2">
      <c r="A1084" s="1" t="s">
        <v>3252</v>
      </c>
      <c r="B1084" s="4" t="s">
        <v>3253</v>
      </c>
      <c r="C1084" s="4" t="s">
        <v>3254</v>
      </c>
      <c r="E1084" s="4">
        <v>1</v>
      </c>
      <c r="F1084">
        <v>2</v>
      </c>
      <c r="G1084">
        <v>4</v>
      </c>
      <c r="H1084">
        <v>2</v>
      </c>
      <c r="I1084">
        <v>4</v>
      </c>
      <c r="J1084">
        <v>4</v>
      </c>
      <c r="M1084">
        <v>1</v>
      </c>
      <c r="N1084">
        <v>2</v>
      </c>
      <c r="O1084">
        <v>2</v>
      </c>
      <c r="Q1084">
        <v>2</v>
      </c>
      <c r="R1084" s="4"/>
      <c r="T1084">
        <v>2</v>
      </c>
      <c r="U1084" s="4">
        <v>2</v>
      </c>
      <c r="V1084">
        <v>3</v>
      </c>
      <c r="W1084">
        <v>2</v>
      </c>
      <c r="AA1084">
        <v>2</v>
      </c>
      <c r="AB1084">
        <v>2</v>
      </c>
      <c r="AD1084" s="4">
        <v>1</v>
      </c>
      <c r="AE1084" s="4">
        <v>2</v>
      </c>
      <c r="AF1084" s="21">
        <v>1</v>
      </c>
    </row>
    <row r="1085" spans="1:32" x14ac:dyDescent="0.2">
      <c r="A1085" s="1" t="s">
        <v>3255</v>
      </c>
      <c r="B1085" s="4" t="s">
        <v>3256</v>
      </c>
      <c r="C1085" s="4" t="s">
        <v>3257</v>
      </c>
      <c r="E1085" s="4">
        <v>1</v>
      </c>
      <c r="F1085">
        <v>1</v>
      </c>
      <c r="G1085">
        <v>1</v>
      </c>
      <c r="H1085">
        <v>1</v>
      </c>
      <c r="I1085">
        <v>1</v>
      </c>
      <c r="J1085">
        <v>1</v>
      </c>
      <c r="K1085">
        <v>1</v>
      </c>
      <c r="L1085">
        <v>1</v>
      </c>
      <c r="M1085">
        <v>1</v>
      </c>
      <c r="N1085">
        <v>1</v>
      </c>
      <c r="O1085">
        <v>1</v>
      </c>
      <c r="Q1085">
        <v>1</v>
      </c>
      <c r="R1085" s="4">
        <v>1</v>
      </c>
      <c r="T1085">
        <v>1</v>
      </c>
      <c r="U1085" s="4">
        <v>1</v>
      </c>
      <c r="V1085">
        <v>1</v>
      </c>
      <c r="X1085">
        <v>1</v>
      </c>
      <c r="Y1085">
        <v>1</v>
      </c>
      <c r="Z1085">
        <v>1</v>
      </c>
      <c r="AB1085">
        <v>1</v>
      </c>
      <c r="AD1085" s="4">
        <v>1</v>
      </c>
      <c r="AE1085" s="4">
        <v>1</v>
      </c>
      <c r="AF1085" s="21">
        <v>1</v>
      </c>
    </row>
    <row r="1086" spans="1:32" x14ac:dyDescent="0.2">
      <c r="A1086" s="1" t="s">
        <v>3258</v>
      </c>
      <c r="B1086" s="4" t="s">
        <v>3259</v>
      </c>
      <c r="C1086" s="4" t="s">
        <v>3260</v>
      </c>
      <c r="E1086" s="4"/>
      <c r="R1086" s="4"/>
      <c r="U1086" s="4"/>
      <c r="AD1086" s="4"/>
      <c r="AE1086" s="4"/>
      <c r="AF1086" s="21"/>
    </row>
    <row r="1087" spans="1:32" x14ac:dyDescent="0.2">
      <c r="A1087" s="1" t="s">
        <v>3261</v>
      </c>
      <c r="B1087" s="4" t="s">
        <v>3262</v>
      </c>
      <c r="C1087" s="4" t="s">
        <v>3263</v>
      </c>
      <c r="E1087" s="4"/>
      <c r="R1087" s="4"/>
      <c r="U1087" s="4"/>
      <c r="AD1087" s="4"/>
      <c r="AE1087" s="4"/>
      <c r="AF1087" s="21"/>
    </row>
    <row r="1088" spans="1:32" x14ac:dyDescent="0.2">
      <c r="A1088" s="1" t="s">
        <v>3264</v>
      </c>
      <c r="B1088" s="4" t="s">
        <v>3265</v>
      </c>
      <c r="C1088" s="4" t="s">
        <v>3266</v>
      </c>
      <c r="E1088" s="4"/>
      <c r="R1088" s="4"/>
      <c r="U1088" s="4"/>
      <c r="AD1088" s="4"/>
      <c r="AE1088" s="4"/>
      <c r="AF1088" s="21"/>
    </row>
    <row r="1089" spans="1:32" x14ac:dyDescent="0.2">
      <c r="A1089" s="1" t="s">
        <v>3267</v>
      </c>
      <c r="B1089" s="4" t="s">
        <v>3268</v>
      </c>
      <c r="C1089" s="4" t="s">
        <v>3269</v>
      </c>
      <c r="E1089" s="4"/>
      <c r="R1089" s="4"/>
      <c r="U1089" s="4"/>
      <c r="AD1089" s="4"/>
      <c r="AE1089" s="4"/>
      <c r="AF1089" s="21"/>
    </row>
    <row r="1090" spans="1:32" x14ac:dyDescent="0.2">
      <c r="A1090" s="1" t="s">
        <v>3270</v>
      </c>
      <c r="B1090" s="4" t="s">
        <v>3271</v>
      </c>
      <c r="C1090" s="4" t="s">
        <v>3272</v>
      </c>
      <c r="E1090" s="4"/>
      <c r="R1090" s="4"/>
      <c r="U1090" s="4"/>
      <c r="AD1090" s="4"/>
      <c r="AE1090" s="4"/>
      <c r="AF1090" s="21"/>
    </row>
    <row r="1091" spans="1:32" x14ac:dyDescent="0.2">
      <c r="A1091" s="1" t="s">
        <v>3273</v>
      </c>
      <c r="B1091" s="4" t="s">
        <v>3274</v>
      </c>
      <c r="C1091" s="4" t="s">
        <v>3275</v>
      </c>
      <c r="E1091" s="4">
        <v>1</v>
      </c>
      <c r="G1091">
        <v>2</v>
      </c>
      <c r="J1091">
        <v>2</v>
      </c>
      <c r="K1091">
        <v>2</v>
      </c>
      <c r="L1091">
        <v>2</v>
      </c>
      <c r="O1091">
        <v>2</v>
      </c>
      <c r="P1091">
        <v>2</v>
      </c>
      <c r="Q1091">
        <v>2</v>
      </c>
      <c r="R1091" s="4">
        <v>2</v>
      </c>
      <c r="T1091">
        <v>2</v>
      </c>
      <c r="U1091" s="4">
        <v>2</v>
      </c>
      <c r="W1091">
        <v>2</v>
      </c>
      <c r="X1091">
        <v>2</v>
      </c>
      <c r="Y1091">
        <v>2</v>
      </c>
      <c r="AB1091">
        <v>4</v>
      </c>
      <c r="AD1091" s="4">
        <v>1</v>
      </c>
      <c r="AE1091" s="4">
        <v>2</v>
      </c>
      <c r="AF1091" s="21">
        <v>1</v>
      </c>
    </row>
    <row r="1092" spans="1:32" x14ac:dyDescent="0.2">
      <c r="A1092" s="1" t="s">
        <v>3276</v>
      </c>
      <c r="B1092" s="4" t="s">
        <v>3277</v>
      </c>
      <c r="C1092" s="4" t="s">
        <v>3278</v>
      </c>
      <c r="E1092" s="4"/>
      <c r="R1092" s="4"/>
      <c r="U1092" s="4"/>
      <c r="AD1092" s="4"/>
      <c r="AE1092" s="4"/>
      <c r="AF1092" s="21"/>
    </row>
    <row r="1093" spans="1:32" x14ac:dyDescent="0.2">
      <c r="A1093" s="1" t="s">
        <v>3279</v>
      </c>
      <c r="B1093" s="4" t="s">
        <v>3280</v>
      </c>
      <c r="C1093" s="4" t="s">
        <v>3281</v>
      </c>
      <c r="E1093" s="4"/>
      <c r="R1093" s="4"/>
      <c r="U1093" s="4"/>
      <c r="AD1093" s="4"/>
      <c r="AE1093" s="4"/>
      <c r="AF1093" s="21"/>
    </row>
    <row r="1094" spans="1:32" x14ac:dyDescent="0.2">
      <c r="A1094" s="1" t="s">
        <v>3282</v>
      </c>
      <c r="B1094" s="4" t="s">
        <v>3283</v>
      </c>
      <c r="C1094" s="4" t="s">
        <v>3284</v>
      </c>
      <c r="E1094" s="4"/>
      <c r="R1094" s="4"/>
      <c r="U1094" s="4"/>
      <c r="AD1094" s="4"/>
      <c r="AE1094" s="4"/>
      <c r="AF1094" s="21"/>
    </row>
    <row r="1095" spans="1:32" x14ac:dyDescent="0.2">
      <c r="A1095" s="1" t="s">
        <v>3285</v>
      </c>
      <c r="B1095" s="4" t="s">
        <v>3286</v>
      </c>
      <c r="C1095" s="4" t="s">
        <v>3287</v>
      </c>
      <c r="E1095" s="4"/>
      <c r="R1095" s="4"/>
      <c r="U1095" s="4"/>
      <c r="AD1095" s="4"/>
      <c r="AE1095" s="4"/>
      <c r="AF1095" s="21"/>
    </row>
    <row r="1096" spans="1:32" x14ac:dyDescent="0.2">
      <c r="A1096" s="1" t="s">
        <v>3288</v>
      </c>
      <c r="B1096" s="4" t="s">
        <v>3289</v>
      </c>
      <c r="C1096" s="4" t="s">
        <v>3290</v>
      </c>
      <c r="E1096" s="4"/>
      <c r="R1096" s="4"/>
      <c r="U1096" s="4"/>
      <c r="AD1096" s="4"/>
      <c r="AE1096" s="4"/>
      <c r="AF1096" s="21"/>
    </row>
    <row r="1097" spans="1:32" x14ac:dyDescent="0.2">
      <c r="A1097" s="1" t="s">
        <v>3291</v>
      </c>
      <c r="B1097" s="4" t="s">
        <v>3292</v>
      </c>
      <c r="C1097" s="4" t="s">
        <v>3293</v>
      </c>
      <c r="E1097" s="4">
        <v>1</v>
      </c>
      <c r="G1097">
        <v>1</v>
      </c>
      <c r="H1097">
        <v>1</v>
      </c>
      <c r="M1097">
        <v>1</v>
      </c>
      <c r="N1097">
        <v>2</v>
      </c>
      <c r="O1097">
        <v>1</v>
      </c>
      <c r="P1097">
        <v>1</v>
      </c>
      <c r="R1097" s="4">
        <v>1</v>
      </c>
      <c r="T1097">
        <v>1</v>
      </c>
      <c r="U1097" s="4">
        <v>1</v>
      </c>
      <c r="W1097">
        <v>1</v>
      </c>
      <c r="X1097">
        <v>1</v>
      </c>
      <c r="Z1097">
        <v>1</v>
      </c>
      <c r="AA1097">
        <v>1</v>
      </c>
      <c r="AD1097" s="4">
        <v>2</v>
      </c>
      <c r="AE1097" s="4"/>
      <c r="AF1097" s="21">
        <v>1</v>
      </c>
    </row>
    <row r="1098" spans="1:32" x14ac:dyDescent="0.2">
      <c r="A1098" s="1" t="s">
        <v>3294</v>
      </c>
      <c r="B1098" s="4" t="s">
        <v>3295</v>
      </c>
      <c r="C1098" s="4" t="s">
        <v>3295</v>
      </c>
      <c r="E1098" s="4"/>
      <c r="R1098" s="4"/>
      <c r="U1098" s="4"/>
      <c r="AD1098" s="4"/>
      <c r="AE1098" s="4"/>
      <c r="AF1098" s="21"/>
    </row>
    <row r="1099" spans="1:32" x14ac:dyDescent="0.2">
      <c r="A1099" s="1" t="s">
        <v>3296</v>
      </c>
      <c r="B1099" s="4" t="s">
        <v>3297</v>
      </c>
      <c r="C1099" s="4" t="s">
        <v>3298</v>
      </c>
      <c r="E1099" s="4"/>
      <c r="R1099" s="4"/>
      <c r="U1099" s="4"/>
      <c r="AD1099" s="4"/>
      <c r="AE1099" s="4"/>
      <c r="AF1099" s="21"/>
    </row>
    <row r="1100" spans="1:32" x14ac:dyDescent="0.2">
      <c r="A1100" s="1" t="s">
        <v>3299</v>
      </c>
      <c r="B1100" s="4" t="s">
        <v>3300</v>
      </c>
      <c r="C1100" s="4" t="s">
        <v>3301</v>
      </c>
      <c r="E1100" s="4"/>
      <c r="R1100" s="4"/>
      <c r="U1100" s="4"/>
      <c r="AD1100" s="4">
        <v>1</v>
      </c>
      <c r="AE1100" s="4"/>
      <c r="AF1100" s="21">
        <v>1</v>
      </c>
    </row>
    <row r="1101" spans="1:32" x14ac:dyDescent="0.2">
      <c r="A1101" s="1" t="s">
        <v>3302</v>
      </c>
      <c r="B1101" s="4" t="s">
        <v>3303</v>
      </c>
      <c r="C1101" s="4" t="s">
        <v>3304</v>
      </c>
      <c r="E1101" s="4">
        <v>1</v>
      </c>
      <c r="G1101">
        <v>1</v>
      </c>
      <c r="H1101">
        <v>1</v>
      </c>
      <c r="J1101">
        <v>1</v>
      </c>
      <c r="K1101">
        <v>1</v>
      </c>
      <c r="L1101">
        <v>1</v>
      </c>
      <c r="M1101">
        <v>1</v>
      </c>
      <c r="N1101">
        <v>1</v>
      </c>
      <c r="O1101">
        <v>2</v>
      </c>
      <c r="Q1101">
        <v>1</v>
      </c>
      <c r="R1101" s="4">
        <v>1</v>
      </c>
      <c r="S1101">
        <v>1</v>
      </c>
      <c r="T1101">
        <v>1</v>
      </c>
      <c r="U1101" s="4">
        <v>1</v>
      </c>
      <c r="V1101">
        <v>1</v>
      </c>
      <c r="W1101">
        <v>1</v>
      </c>
      <c r="X1101">
        <v>2</v>
      </c>
      <c r="AA1101">
        <v>1</v>
      </c>
      <c r="AD1101" s="4">
        <v>1</v>
      </c>
      <c r="AE1101" s="4">
        <v>1</v>
      </c>
      <c r="AF1101" s="21">
        <v>1</v>
      </c>
    </row>
    <row r="1102" spans="1:32" x14ac:dyDescent="0.2">
      <c r="A1102" s="1" t="s">
        <v>3305</v>
      </c>
      <c r="B1102" s="4" t="s">
        <v>3306</v>
      </c>
      <c r="C1102" s="4" t="s">
        <v>3307</v>
      </c>
      <c r="E1102" s="4"/>
      <c r="R1102" s="4"/>
      <c r="U1102" s="4"/>
      <c r="AD1102" s="4"/>
      <c r="AE1102" s="4"/>
      <c r="AF1102" s="21"/>
    </row>
    <row r="1103" spans="1:32" x14ac:dyDescent="0.2">
      <c r="A1103" s="1" t="s">
        <v>3308</v>
      </c>
      <c r="B1103" s="4" t="s">
        <v>3309</v>
      </c>
      <c r="C1103" s="4" t="s">
        <v>3310</v>
      </c>
      <c r="E1103" s="4"/>
      <c r="R1103" s="4"/>
      <c r="U1103" s="4"/>
      <c r="AD1103" s="4"/>
      <c r="AE1103" s="4"/>
      <c r="AF1103" s="21"/>
    </row>
    <row r="1104" spans="1:32" x14ac:dyDescent="0.2">
      <c r="A1104" s="1" t="s">
        <v>3311</v>
      </c>
      <c r="B1104" s="4" t="s">
        <v>3312</v>
      </c>
      <c r="C1104" s="4" t="s">
        <v>3313</v>
      </c>
      <c r="E1104" s="4"/>
      <c r="R1104" s="4"/>
      <c r="U1104" s="4"/>
      <c r="AD1104" s="4"/>
      <c r="AE1104" s="4"/>
      <c r="AF1104" s="21"/>
    </row>
    <row r="1105" spans="1:32" x14ac:dyDescent="0.2">
      <c r="A1105" s="1" t="s">
        <v>3314</v>
      </c>
      <c r="B1105" s="4" t="s">
        <v>3315</v>
      </c>
      <c r="C1105" s="4" t="s">
        <v>3315</v>
      </c>
      <c r="E1105" s="4"/>
      <c r="R1105" s="4"/>
      <c r="U1105" s="4"/>
      <c r="AD1105" s="4"/>
      <c r="AE1105" s="4"/>
      <c r="AF1105" s="21"/>
    </row>
    <row r="1106" spans="1:32" x14ac:dyDescent="0.2">
      <c r="A1106" s="1" t="s">
        <v>3316</v>
      </c>
      <c r="B1106" s="4" t="s">
        <v>3317</v>
      </c>
      <c r="C1106" s="4" t="s">
        <v>3318</v>
      </c>
      <c r="E1106" s="4"/>
      <c r="R1106" s="4"/>
      <c r="U1106" s="4"/>
      <c r="AD1106" s="4"/>
      <c r="AE1106" s="4"/>
      <c r="AF1106" s="21"/>
    </row>
    <row r="1107" spans="1:32" x14ac:dyDescent="0.2">
      <c r="A1107" s="1" t="s">
        <v>3319</v>
      </c>
      <c r="B1107" s="4" t="s">
        <v>3320</v>
      </c>
      <c r="C1107" s="4" t="s">
        <v>3321</v>
      </c>
      <c r="E1107" s="4"/>
      <c r="R1107" s="4"/>
      <c r="U1107" s="4"/>
      <c r="AD1107" s="4"/>
      <c r="AE1107" s="4"/>
      <c r="AF1107" s="21"/>
    </row>
    <row r="1108" spans="1:32" x14ac:dyDescent="0.2">
      <c r="A1108" s="1" t="s">
        <v>3322</v>
      </c>
      <c r="B1108" s="4" t="s">
        <v>3323</v>
      </c>
      <c r="C1108" s="4" t="s">
        <v>3324</v>
      </c>
      <c r="E1108" s="4"/>
      <c r="R1108" s="4"/>
      <c r="U1108" s="4"/>
      <c r="AD1108" s="4"/>
      <c r="AE1108" s="4"/>
      <c r="AF1108" s="21"/>
    </row>
    <row r="1109" spans="1:32" x14ac:dyDescent="0.2">
      <c r="A1109" s="1" t="s">
        <v>3325</v>
      </c>
      <c r="B1109" s="4" t="s">
        <v>3326</v>
      </c>
      <c r="C1109" s="4" t="s">
        <v>3327</v>
      </c>
      <c r="E1109" s="4"/>
      <c r="R1109" s="4"/>
      <c r="U1109" s="4"/>
      <c r="AD1109" s="4"/>
      <c r="AE1109" s="4"/>
      <c r="AF1109" s="21"/>
    </row>
    <row r="1110" spans="1:32" x14ac:dyDescent="0.2">
      <c r="A1110" s="1" t="s">
        <v>3328</v>
      </c>
      <c r="B1110" s="4" t="s">
        <v>3329</v>
      </c>
      <c r="C1110" s="4" t="s">
        <v>3330</v>
      </c>
      <c r="E1110" s="4"/>
      <c r="R1110" s="4"/>
      <c r="U1110" s="4"/>
      <c r="AD1110" s="4"/>
      <c r="AE1110" s="4"/>
      <c r="AF1110" s="21"/>
    </row>
    <row r="1111" spans="1:32" x14ac:dyDescent="0.2">
      <c r="A1111" s="1" t="s">
        <v>3331</v>
      </c>
      <c r="B1111" s="4" t="s">
        <v>3332</v>
      </c>
      <c r="C1111" s="4" t="s">
        <v>3333</v>
      </c>
      <c r="E1111" s="4"/>
      <c r="R1111" s="4"/>
      <c r="U1111" s="4"/>
      <c r="AD1111" s="4"/>
      <c r="AE1111" s="4"/>
      <c r="AF1111" s="21"/>
    </row>
    <row r="1112" spans="1:32" x14ac:dyDescent="0.2">
      <c r="A1112" s="1" t="s">
        <v>3334</v>
      </c>
      <c r="B1112" s="4" t="s">
        <v>3335</v>
      </c>
      <c r="C1112" s="4" t="s">
        <v>3336</v>
      </c>
      <c r="E1112" s="4"/>
      <c r="R1112" s="4"/>
      <c r="U1112" s="4"/>
      <c r="AD1112" s="4"/>
      <c r="AE1112" s="4"/>
      <c r="AF1112" s="21"/>
    </row>
    <row r="1113" spans="1:32" x14ac:dyDescent="0.2">
      <c r="A1113" s="1" t="s">
        <v>3337</v>
      </c>
      <c r="B1113" s="4" t="s">
        <v>3338</v>
      </c>
      <c r="C1113" s="4" t="s">
        <v>3339</v>
      </c>
      <c r="E1113" s="4"/>
      <c r="F1113">
        <v>1</v>
      </c>
      <c r="G1113">
        <v>1</v>
      </c>
      <c r="H1113">
        <v>2</v>
      </c>
      <c r="I1113">
        <v>2</v>
      </c>
      <c r="J1113">
        <v>1</v>
      </c>
      <c r="N1113">
        <v>2</v>
      </c>
      <c r="O1113">
        <v>2</v>
      </c>
      <c r="R1113" s="4"/>
      <c r="U1113" s="4"/>
      <c r="V1113">
        <v>1</v>
      </c>
      <c r="AB1113">
        <v>1</v>
      </c>
      <c r="AD1113" s="4"/>
      <c r="AE1113" s="4"/>
      <c r="AF1113" s="21"/>
    </row>
    <row r="1114" spans="1:32" x14ac:dyDescent="0.2">
      <c r="A1114" s="1" t="s">
        <v>3340</v>
      </c>
      <c r="B1114" s="4" t="s">
        <v>3341</v>
      </c>
      <c r="C1114" s="4" t="s">
        <v>3342</v>
      </c>
      <c r="E1114" s="4"/>
      <c r="R1114" s="4"/>
      <c r="U1114" s="4"/>
      <c r="AD1114" s="4"/>
      <c r="AE1114" s="4"/>
      <c r="AF1114" s="21"/>
    </row>
    <row r="1115" spans="1:32" x14ac:dyDescent="0.2">
      <c r="A1115" s="1" t="s">
        <v>3343</v>
      </c>
      <c r="B1115" s="4" t="s">
        <v>3344</v>
      </c>
      <c r="C1115" s="4" t="s">
        <v>3345</v>
      </c>
      <c r="E1115" s="4">
        <v>1</v>
      </c>
      <c r="G1115">
        <v>1</v>
      </c>
      <c r="J1115">
        <v>1</v>
      </c>
      <c r="K1115">
        <v>1</v>
      </c>
      <c r="L1115">
        <v>1</v>
      </c>
      <c r="O1115">
        <v>1</v>
      </c>
      <c r="P1115">
        <v>1</v>
      </c>
      <c r="Q1115">
        <v>1</v>
      </c>
      <c r="R1115" s="4">
        <v>1</v>
      </c>
      <c r="T1115">
        <v>1</v>
      </c>
      <c r="U1115" s="4">
        <v>1</v>
      </c>
      <c r="W1115">
        <v>1</v>
      </c>
      <c r="X1115">
        <v>1</v>
      </c>
      <c r="AA1115">
        <v>1</v>
      </c>
      <c r="AB1115">
        <v>1</v>
      </c>
      <c r="AD1115" s="4">
        <v>1</v>
      </c>
      <c r="AE1115" s="4">
        <v>1</v>
      </c>
      <c r="AF1115" s="21">
        <v>1</v>
      </c>
    </row>
    <row r="1116" spans="1:32" x14ac:dyDescent="0.2">
      <c r="A1116" s="1" t="s">
        <v>3346</v>
      </c>
      <c r="B1116" s="4" t="s">
        <v>3347</v>
      </c>
      <c r="C1116" s="4" t="s">
        <v>3348</v>
      </c>
      <c r="E1116" s="4"/>
      <c r="R1116" s="4"/>
      <c r="U1116" s="4"/>
      <c r="AD1116" s="4"/>
      <c r="AE1116" s="4"/>
      <c r="AF1116" s="21"/>
    </row>
    <row r="1117" spans="1:32" x14ac:dyDescent="0.2">
      <c r="A1117" s="1" t="s">
        <v>3349</v>
      </c>
      <c r="B1117" s="4" t="s">
        <v>3350</v>
      </c>
      <c r="C1117" s="4" t="s">
        <v>3351</v>
      </c>
      <c r="E1117" s="4"/>
      <c r="R1117" s="4"/>
      <c r="U1117" s="4"/>
      <c r="AD1117" s="4"/>
      <c r="AE1117" s="4"/>
      <c r="AF1117" s="21"/>
    </row>
    <row r="1118" spans="1:32" x14ac:dyDescent="0.2">
      <c r="A1118" s="1" t="s">
        <v>3352</v>
      </c>
      <c r="B1118" s="4" t="s">
        <v>3353</v>
      </c>
      <c r="C1118" s="4" t="s">
        <v>3354</v>
      </c>
      <c r="E1118" s="4"/>
      <c r="R1118" s="4"/>
      <c r="U1118" s="4"/>
      <c r="AD1118" s="4"/>
      <c r="AE1118" s="4"/>
      <c r="AF1118" s="21"/>
    </row>
    <row r="1119" spans="1:32" x14ac:dyDescent="0.2">
      <c r="A1119" s="1" t="s">
        <v>3355</v>
      </c>
      <c r="B1119" s="4" t="s">
        <v>3356</v>
      </c>
      <c r="C1119" s="4" t="s">
        <v>3357</v>
      </c>
      <c r="E1119" s="4"/>
      <c r="R1119" s="4"/>
      <c r="U1119" s="4"/>
      <c r="AD1119" s="4"/>
      <c r="AE1119" s="4"/>
      <c r="AF1119" s="21"/>
    </row>
    <row r="1120" spans="1:32" x14ac:dyDescent="0.2">
      <c r="A1120" s="1" t="s">
        <v>3358</v>
      </c>
      <c r="B1120" s="4" t="s">
        <v>3359</v>
      </c>
      <c r="C1120" s="4" t="s">
        <v>3360</v>
      </c>
      <c r="E1120" s="4">
        <v>1</v>
      </c>
      <c r="G1120">
        <v>1</v>
      </c>
      <c r="H1120">
        <v>1</v>
      </c>
      <c r="N1120">
        <v>1</v>
      </c>
      <c r="O1120">
        <v>1</v>
      </c>
      <c r="P1120">
        <v>1</v>
      </c>
      <c r="R1120" s="4"/>
      <c r="S1120">
        <v>1</v>
      </c>
      <c r="U1120" s="4">
        <v>1</v>
      </c>
      <c r="W1120">
        <v>1</v>
      </c>
      <c r="X1120">
        <v>1</v>
      </c>
      <c r="AA1120">
        <v>1</v>
      </c>
      <c r="AD1120" s="4">
        <v>1</v>
      </c>
      <c r="AE1120" s="4">
        <v>1</v>
      </c>
      <c r="AF1120" s="21">
        <v>1</v>
      </c>
    </row>
    <row r="1121" spans="1:32" x14ac:dyDescent="0.2">
      <c r="A1121" s="1" t="s">
        <v>3361</v>
      </c>
      <c r="B1121" s="4" t="s">
        <v>3362</v>
      </c>
      <c r="C1121" s="4" t="s">
        <v>3363</v>
      </c>
      <c r="E1121" s="4">
        <v>1</v>
      </c>
      <c r="G1121">
        <v>1</v>
      </c>
      <c r="H1121">
        <v>1</v>
      </c>
      <c r="I1121">
        <v>2</v>
      </c>
      <c r="J1121">
        <v>2</v>
      </c>
      <c r="K1121">
        <v>1</v>
      </c>
      <c r="L1121">
        <v>1</v>
      </c>
      <c r="M1121">
        <v>1</v>
      </c>
      <c r="N1121">
        <v>1</v>
      </c>
      <c r="O1121">
        <v>1</v>
      </c>
      <c r="P1121">
        <v>1</v>
      </c>
      <c r="R1121" s="4">
        <v>1</v>
      </c>
      <c r="U1121" s="4">
        <v>1</v>
      </c>
      <c r="W1121">
        <v>1</v>
      </c>
      <c r="X1121">
        <v>1</v>
      </c>
      <c r="Y1121">
        <v>1</v>
      </c>
      <c r="Z1121">
        <v>1</v>
      </c>
      <c r="AA1121">
        <v>1</v>
      </c>
      <c r="AB1121">
        <v>1</v>
      </c>
      <c r="AD1121" s="4">
        <v>1</v>
      </c>
      <c r="AE1121" s="4">
        <v>1</v>
      </c>
      <c r="AF1121" s="21">
        <v>1</v>
      </c>
    </row>
    <row r="1122" spans="1:32" x14ac:dyDescent="0.2">
      <c r="A1122" s="1" t="s">
        <v>3364</v>
      </c>
      <c r="B1122" s="4" t="s">
        <v>3365</v>
      </c>
      <c r="C1122" s="4" t="s">
        <v>3366</v>
      </c>
      <c r="E1122" s="4"/>
      <c r="R1122" s="4"/>
      <c r="U1122" s="4"/>
      <c r="AD1122" s="4"/>
      <c r="AE1122" s="4"/>
      <c r="AF1122" s="21"/>
    </row>
    <row r="1123" spans="1:32" x14ac:dyDescent="0.2">
      <c r="A1123" s="1" t="s">
        <v>3367</v>
      </c>
      <c r="B1123" s="4" t="s">
        <v>3368</v>
      </c>
      <c r="C1123" s="4" t="s">
        <v>3369</v>
      </c>
      <c r="E1123" s="4"/>
      <c r="R1123" s="4"/>
      <c r="U1123" s="4"/>
      <c r="AD1123" s="4"/>
      <c r="AE1123" s="4"/>
      <c r="AF1123" s="21"/>
    </row>
    <row r="1124" spans="1:32" x14ac:dyDescent="0.2">
      <c r="A1124" s="1" t="s">
        <v>3370</v>
      </c>
      <c r="B1124" s="4" t="s">
        <v>3371</v>
      </c>
      <c r="C1124" s="4" t="s">
        <v>3371</v>
      </c>
      <c r="E1124" s="4"/>
      <c r="R1124" s="4"/>
      <c r="U1124" s="4"/>
      <c r="AD1124" s="4"/>
      <c r="AE1124" s="4"/>
      <c r="AF1124" s="21"/>
    </row>
    <row r="1125" spans="1:32" x14ac:dyDescent="0.2">
      <c r="A1125" s="1" t="s">
        <v>3372</v>
      </c>
      <c r="B1125" s="4" t="s">
        <v>3373</v>
      </c>
      <c r="C1125" s="4" t="s">
        <v>3374</v>
      </c>
      <c r="E1125" s="4">
        <v>1</v>
      </c>
      <c r="F1125">
        <v>1</v>
      </c>
      <c r="G1125">
        <v>1</v>
      </c>
      <c r="J1125">
        <v>1</v>
      </c>
      <c r="N1125">
        <v>1</v>
      </c>
      <c r="P1125">
        <v>1</v>
      </c>
      <c r="R1125" s="4">
        <v>1</v>
      </c>
      <c r="U1125" s="4">
        <v>1</v>
      </c>
      <c r="V1125">
        <v>1</v>
      </c>
      <c r="W1125">
        <v>1</v>
      </c>
      <c r="X1125">
        <v>1</v>
      </c>
      <c r="Z1125">
        <v>1</v>
      </c>
      <c r="AA1125">
        <v>1</v>
      </c>
      <c r="AD1125" s="4">
        <v>1</v>
      </c>
      <c r="AE1125" s="4">
        <v>1</v>
      </c>
      <c r="AF1125" s="21">
        <v>1</v>
      </c>
    </row>
    <row r="1126" spans="1:32" x14ac:dyDescent="0.2">
      <c r="A1126" s="1" t="s">
        <v>3375</v>
      </c>
      <c r="B1126" s="4" t="s">
        <v>3376</v>
      </c>
      <c r="C1126" s="4" t="s">
        <v>3377</v>
      </c>
      <c r="E1126" s="4"/>
      <c r="G1126">
        <v>1</v>
      </c>
      <c r="H1126">
        <v>1</v>
      </c>
      <c r="N1126">
        <v>1</v>
      </c>
      <c r="Q1126">
        <v>1</v>
      </c>
      <c r="R1126" s="4">
        <v>1</v>
      </c>
      <c r="S1126">
        <v>1</v>
      </c>
      <c r="T1126">
        <v>1</v>
      </c>
      <c r="U1126" s="4">
        <v>1</v>
      </c>
      <c r="V1126">
        <v>1</v>
      </c>
      <c r="W1126">
        <v>1</v>
      </c>
      <c r="AB1126">
        <v>1</v>
      </c>
      <c r="AD1126" s="4">
        <v>1</v>
      </c>
      <c r="AE1126" s="4">
        <v>1</v>
      </c>
      <c r="AF1126" s="21">
        <v>1</v>
      </c>
    </row>
    <row r="1127" spans="1:32" x14ac:dyDescent="0.2">
      <c r="A1127" s="1" t="s">
        <v>3378</v>
      </c>
      <c r="B1127" s="4" t="s">
        <v>3379</v>
      </c>
      <c r="C1127" s="4" t="s">
        <v>3380</v>
      </c>
      <c r="E1127" s="4"/>
      <c r="R1127" s="4"/>
      <c r="U1127" s="4"/>
      <c r="AD1127" s="4"/>
      <c r="AE1127" s="4"/>
      <c r="AF1127" s="21"/>
    </row>
    <row r="1128" spans="1:32" x14ac:dyDescent="0.2">
      <c r="A1128" s="1" t="s">
        <v>3381</v>
      </c>
      <c r="B1128" s="4" t="s">
        <v>3382</v>
      </c>
      <c r="C1128" s="4" t="s">
        <v>3383</v>
      </c>
      <c r="E1128" s="4">
        <v>1</v>
      </c>
      <c r="G1128">
        <v>1</v>
      </c>
      <c r="I1128">
        <v>1</v>
      </c>
      <c r="J1128">
        <v>1</v>
      </c>
      <c r="M1128">
        <v>1</v>
      </c>
      <c r="N1128">
        <v>1</v>
      </c>
      <c r="O1128">
        <v>1</v>
      </c>
      <c r="P1128">
        <v>1</v>
      </c>
      <c r="Q1128">
        <v>1</v>
      </c>
      <c r="R1128" s="4">
        <v>1</v>
      </c>
      <c r="S1128">
        <v>1</v>
      </c>
      <c r="T1128">
        <v>1</v>
      </c>
      <c r="U1128" s="4">
        <v>1</v>
      </c>
      <c r="W1128">
        <v>1</v>
      </c>
      <c r="X1128">
        <v>1</v>
      </c>
      <c r="AD1128" s="4">
        <v>1</v>
      </c>
      <c r="AE1128" s="4">
        <v>1</v>
      </c>
      <c r="AF1128" s="21"/>
    </row>
    <row r="1129" spans="1:32" x14ac:dyDescent="0.2">
      <c r="A1129" s="1" t="s">
        <v>3384</v>
      </c>
      <c r="B1129" s="4" t="s">
        <v>3385</v>
      </c>
      <c r="C1129" s="4" t="s">
        <v>3386</v>
      </c>
      <c r="E1129" s="4"/>
      <c r="R1129" s="4"/>
      <c r="U1129" s="4"/>
      <c r="AD1129" s="4">
        <v>1</v>
      </c>
      <c r="AE1129" s="4">
        <v>1</v>
      </c>
      <c r="AF1129" s="21">
        <v>1</v>
      </c>
    </row>
    <row r="1130" spans="1:32" x14ac:dyDescent="0.2">
      <c r="A1130" s="1" t="s">
        <v>3387</v>
      </c>
      <c r="B1130" s="4" t="s">
        <v>3388</v>
      </c>
      <c r="C1130" s="4" t="s">
        <v>3389</v>
      </c>
      <c r="E1130" s="4"/>
      <c r="R1130" s="4"/>
      <c r="U1130" s="4"/>
      <c r="AD1130" s="4"/>
      <c r="AE1130" s="4"/>
      <c r="AF1130" s="21"/>
    </row>
    <row r="1131" spans="1:32" x14ac:dyDescent="0.2">
      <c r="A1131" s="1" t="s">
        <v>3390</v>
      </c>
      <c r="B1131" s="4" t="s">
        <v>3391</v>
      </c>
      <c r="C1131" s="4" t="s">
        <v>3392</v>
      </c>
      <c r="E1131" s="4"/>
      <c r="R1131" s="4"/>
      <c r="U1131" s="4"/>
      <c r="AD1131" s="4"/>
      <c r="AE1131" s="4"/>
      <c r="AF1131" s="21"/>
    </row>
    <row r="1132" spans="1:32" x14ac:dyDescent="0.2">
      <c r="A1132" s="1" t="s">
        <v>3393</v>
      </c>
      <c r="B1132" s="4" t="s">
        <v>3394</v>
      </c>
      <c r="C1132" s="4" t="s">
        <v>3395</v>
      </c>
      <c r="E1132" s="4"/>
      <c r="R1132" s="4"/>
      <c r="U1132" s="4"/>
      <c r="AD1132" s="4"/>
      <c r="AE1132" s="4"/>
      <c r="AF1132" s="21"/>
    </row>
    <row r="1133" spans="1:32" x14ac:dyDescent="0.2">
      <c r="A1133" s="1" t="s">
        <v>3396</v>
      </c>
      <c r="B1133" s="4" t="s">
        <v>3397</v>
      </c>
      <c r="C1133" s="4" t="s">
        <v>3398</v>
      </c>
      <c r="E1133" s="4"/>
      <c r="R1133" s="4"/>
      <c r="U1133" s="4"/>
      <c r="AD1133" s="4"/>
      <c r="AE1133" s="4"/>
      <c r="AF1133" s="21"/>
    </row>
    <row r="1134" spans="1:32" x14ac:dyDescent="0.2">
      <c r="A1134" s="1" t="s">
        <v>3399</v>
      </c>
      <c r="B1134" s="4" t="s">
        <v>3400</v>
      </c>
      <c r="C1134" s="4" t="s">
        <v>3401</v>
      </c>
      <c r="E1134" s="4"/>
      <c r="R1134" s="4"/>
      <c r="U1134" s="4"/>
      <c r="AD1134" s="4"/>
      <c r="AE1134" s="4"/>
      <c r="AF1134" s="21"/>
    </row>
    <row r="1135" spans="1:32" x14ac:dyDescent="0.2">
      <c r="A1135" s="1" t="s">
        <v>3402</v>
      </c>
      <c r="B1135" s="4" t="s">
        <v>3403</v>
      </c>
      <c r="C1135" s="4" t="s">
        <v>3404</v>
      </c>
      <c r="E1135" s="4"/>
      <c r="F1135">
        <v>1</v>
      </c>
      <c r="R1135" s="4"/>
      <c r="U1135" s="4"/>
      <c r="AD1135" s="4"/>
      <c r="AE1135" s="4"/>
      <c r="AF1135" s="21"/>
    </row>
    <row r="1136" spans="1:32" x14ac:dyDescent="0.2">
      <c r="A1136" s="1" t="s">
        <v>3405</v>
      </c>
      <c r="B1136" s="4" t="s">
        <v>3406</v>
      </c>
      <c r="C1136" s="4" t="s">
        <v>3407</v>
      </c>
      <c r="E1136" s="4"/>
      <c r="R1136" s="4"/>
      <c r="U1136" s="4"/>
      <c r="AD1136" s="4"/>
      <c r="AE1136" s="4"/>
      <c r="AF1136" s="21"/>
    </row>
    <row r="1137" spans="1:32" x14ac:dyDescent="0.2">
      <c r="A1137" s="1" t="s">
        <v>3408</v>
      </c>
      <c r="B1137" s="4" t="s">
        <v>3409</v>
      </c>
      <c r="C1137" s="4" t="s">
        <v>3410</v>
      </c>
      <c r="E1137" s="4"/>
      <c r="R1137" s="4"/>
      <c r="U1137" s="4"/>
      <c r="AD1137" s="4"/>
      <c r="AE1137" s="4"/>
      <c r="AF1137" s="21"/>
    </row>
    <row r="1138" spans="1:32" x14ac:dyDescent="0.2">
      <c r="A1138" s="1" t="s">
        <v>3411</v>
      </c>
      <c r="B1138" s="4" t="s">
        <v>3412</v>
      </c>
      <c r="C1138" s="4" t="s">
        <v>3413</v>
      </c>
      <c r="E1138" s="4"/>
      <c r="R1138" s="4"/>
      <c r="U1138" s="4"/>
      <c r="AD1138" s="4"/>
      <c r="AE1138" s="4"/>
      <c r="AF1138" s="21"/>
    </row>
    <row r="1139" spans="1:32" x14ac:dyDescent="0.2">
      <c r="A1139" s="1" t="s">
        <v>3414</v>
      </c>
      <c r="B1139" s="4" t="s">
        <v>3415</v>
      </c>
      <c r="C1139" s="4" t="s">
        <v>3416</v>
      </c>
      <c r="E1139" s="4">
        <v>1</v>
      </c>
      <c r="F1139">
        <v>1</v>
      </c>
      <c r="G1139">
        <v>1</v>
      </c>
      <c r="I1139">
        <v>1</v>
      </c>
      <c r="J1139">
        <v>1</v>
      </c>
      <c r="M1139">
        <v>1</v>
      </c>
      <c r="N1139">
        <v>1</v>
      </c>
      <c r="P1139">
        <v>1</v>
      </c>
      <c r="R1139" s="4">
        <v>1</v>
      </c>
      <c r="S1139">
        <v>1</v>
      </c>
      <c r="T1139">
        <v>1</v>
      </c>
      <c r="U1139" s="4">
        <v>1</v>
      </c>
      <c r="W1139">
        <v>1</v>
      </c>
      <c r="X1139">
        <v>1</v>
      </c>
      <c r="Z1139">
        <v>1</v>
      </c>
      <c r="AA1139">
        <v>1</v>
      </c>
      <c r="AD1139" s="4">
        <v>1</v>
      </c>
      <c r="AE1139" s="4">
        <v>1</v>
      </c>
      <c r="AF1139" s="21">
        <v>1</v>
      </c>
    </row>
    <row r="1140" spans="1:32" x14ac:dyDescent="0.2">
      <c r="A1140" s="1" t="s">
        <v>3417</v>
      </c>
      <c r="B1140" s="4" t="s">
        <v>3418</v>
      </c>
      <c r="C1140" s="4" t="s">
        <v>3419</v>
      </c>
      <c r="E1140" s="4"/>
      <c r="R1140" s="4"/>
      <c r="U1140" s="4"/>
      <c r="AD1140" s="4"/>
      <c r="AE1140" s="4"/>
      <c r="AF1140" s="21"/>
    </row>
    <row r="1141" spans="1:32" x14ac:dyDescent="0.2">
      <c r="A1141" s="1" t="s">
        <v>3420</v>
      </c>
      <c r="B1141" s="4" t="s">
        <v>3421</v>
      </c>
      <c r="C1141" s="4" t="s">
        <v>3422</v>
      </c>
      <c r="E1141" s="4">
        <v>1</v>
      </c>
      <c r="F1141">
        <v>1</v>
      </c>
      <c r="G1141">
        <v>1</v>
      </c>
      <c r="H1141">
        <v>1</v>
      </c>
      <c r="J1141">
        <v>1</v>
      </c>
      <c r="L1141">
        <v>1</v>
      </c>
      <c r="M1141">
        <v>1</v>
      </c>
      <c r="N1141">
        <v>1</v>
      </c>
      <c r="O1141">
        <v>1</v>
      </c>
      <c r="P1141">
        <v>1</v>
      </c>
      <c r="Q1141">
        <v>1</v>
      </c>
      <c r="R1141" s="4">
        <v>1</v>
      </c>
      <c r="T1141">
        <v>1</v>
      </c>
      <c r="U1141" s="4">
        <v>1</v>
      </c>
      <c r="V1141">
        <v>1</v>
      </c>
      <c r="W1141">
        <v>1</v>
      </c>
      <c r="X1141">
        <v>1</v>
      </c>
      <c r="Z1141">
        <v>1</v>
      </c>
      <c r="AA1141">
        <v>1</v>
      </c>
      <c r="AD1141" s="4">
        <v>1</v>
      </c>
      <c r="AE1141" s="4">
        <v>1</v>
      </c>
      <c r="AF1141" s="21">
        <v>1</v>
      </c>
    </row>
    <row r="1142" spans="1:32" x14ac:dyDescent="0.2">
      <c r="A1142" s="1" t="s">
        <v>3423</v>
      </c>
      <c r="B1142" s="4" t="s">
        <v>3424</v>
      </c>
      <c r="C1142" s="4" t="s">
        <v>3425</v>
      </c>
      <c r="E1142" s="4">
        <v>1</v>
      </c>
      <c r="F1142">
        <v>1</v>
      </c>
      <c r="G1142">
        <v>1</v>
      </c>
      <c r="I1142">
        <v>1</v>
      </c>
      <c r="J1142">
        <v>1</v>
      </c>
      <c r="M1142">
        <v>1</v>
      </c>
      <c r="P1142">
        <v>1</v>
      </c>
      <c r="R1142" s="4">
        <v>1</v>
      </c>
      <c r="S1142">
        <v>1</v>
      </c>
      <c r="U1142" s="4">
        <v>1</v>
      </c>
      <c r="W1142">
        <v>1</v>
      </c>
      <c r="X1142">
        <v>1</v>
      </c>
      <c r="Z1142">
        <v>1</v>
      </c>
      <c r="AA1142">
        <v>1</v>
      </c>
      <c r="AB1142">
        <v>1</v>
      </c>
      <c r="AD1142" s="4">
        <v>1</v>
      </c>
      <c r="AE1142" s="4">
        <v>1</v>
      </c>
      <c r="AF1142" s="21">
        <v>1</v>
      </c>
    </row>
    <row r="1143" spans="1:32" x14ac:dyDescent="0.2">
      <c r="A1143" s="1" t="s">
        <v>3426</v>
      </c>
      <c r="B1143" s="4" t="s">
        <v>3427</v>
      </c>
      <c r="C1143" s="4" t="s">
        <v>3428</v>
      </c>
      <c r="E1143" s="4">
        <v>1</v>
      </c>
      <c r="G1143">
        <v>1</v>
      </c>
      <c r="H1143">
        <v>1</v>
      </c>
      <c r="J1143">
        <v>1</v>
      </c>
      <c r="M1143">
        <v>1</v>
      </c>
      <c r="O1143">
        <v>1</v>
      </c>
      <c r="P1143">
        <v>1</v>
      </c>
      <c r="Q1143">
        <v>1</v>
      </c>
      <c r="R1143" s="4">
        <v>1</v>
      </c>
      <c r="S1143">
        <v>1</v>
      </c>
      <c r="T1143">
        <v>1</v>
      </c>
      <c r="U1143" s="4">
        <v>1</v>
      </c>
      <c r="V1143">
        <v>1</v>
      </c>
      <c r="W1143">
        <v>1</v>
      </c>
      <c r="X1143">
        <v>2</v>
      </c>
      <c r="Z1143">
        <v>1</v>
      </c>
      <c r="AD1143" s="4">
        <v>1</v>
      </c>
      <c r="AE1143" s="4">
        <v>1</v>
      </c>
      <c r="AF1143" s="21">
        <v>1</v>
      </c>
    </row>
    <row r="1144" spans="1:32" x14ac:dyDescent="0.2">
      <c r="A1144" s="1" t="s">
        <v>3429</v>
      </c>
      <c r="B1144" s="4" t="s">
        <v>3430</v>
      </c>
      <c r="C1144" s="4" t="s">
        <v>3431</v>
      </c>
      <c r="E1144" s="4"/>
      <c r="R1144" s="4"/>
      <c r="U1144" s="4"/>
      <c r="AD1144" s="4"/>
      <c r="AE1144" s="4"/>
      <c r="AF1144" s="21"/>
    </row>
    <row r="1145" spans="1:32" x14ac:dyDescent="0.2">
      <c r="A1145" s="1" t="s">
        <v>3432</v>
      </c>
      <c r="B1145" s="4" t="s">
        <v>3433</v>
      </c>
      <c r="C1145" s="4" t="s">
        <v>3434</v>
      </c>
      <c r="E1145" s="4"/>
      <c r="R1145" s="4"/>
      <c r="U1145" s="4"/>
      <c r="AD1145" s="4"/>
      <c r="AE1145" s="4"/>
      <c r="AF1145" s="21"/>
    </row>
    <row r="1146" spans="1:32" x14ac:dyDescent="0.2">
      <c r="A1146" s="1" t="s">
        <v>3435</v>
      </c>
      <c r="B1146" s="4" t="s">
        <v>3436</v>
      </c>
      <c r="C1146" s="4" t="s">
        <v>3437</v>
      </c>
      <c r="E1146" s="4"/>
      <c r="R1146" s="4"/>
      <c r="U1146" s="4"/>
      <c r="AD1146" s="4"/>
      <c r="AE1146" s="4"/>
      <c r="AF1146" s="21"/>
    </row>
    <row r="1147" spans="1:32" x14ac:dyDescent="0.2">
      <c r="A1147" s="1" t="s">
        <v>3438</v>
      </c>
      <c r="B1147" s="4" t="s">
        <v>3439</v>
      </c>
      <c r="C1147" s="4" t="s">
        <v>3440</v>
      </c>
      <c r="E1147" s="4"/>
      <c r="R1147" s="4"/>
      <c r="U1147" s="4"/>
      <c r="AD1147" s="4"/>
      <c r="AE1147" s="4"/>
      <c r="AF1147" s="21"/>
    </row>
    <row r="1148" spans="1:32" x14ac:dyDescent="0.2">
      <c r="A1148" s="1" t="s">
        <v>3441</v>
      </c>
      <c r="B1148" s="4" t="s">
        <v>3442</v>
      </c>
      <c r="C1148" s="4" t="s">
        <v>3443</v>
      </c>
      <c r="E1148" s="4"/>
      <c r="R1148" s="4"/>
      <c r="U1148" s="4"/>
      <c r="AD1148" s="4"/>
      <c r="AE1148" s="4"/>
      <c r="AF1148" s="21"/>
    </row>
    <row r="1149" spans="1:32" x14ac:dyDescent="0.2">
      <c r="A1149" s="1" t="s">
        <v>3444</v>
      </c>
      <c r="B1149" s="4" t="s">
        <v>3445</v>
      </c>
      <c r="C1149" s="4" t="s">
        <v>3446</v>
      </c>
      <c r="E1149" s="4"/>
      <c r="R1149" s="4"/>
      <c r="U1149" s="4"/>
      <c r="AD1149" s="4"/>
      <c r="AE1149" s="4"/>
      <c r="AF1149" s="21"/>
    </row>
    <row r="1150" spans="1:32" x14ac:dyDescent="0.2">
      <c r="A1150" s="1" t="s">
        <v>3447</v>
      </c>
      <c r="B1150" s="4" t="s">
        <v>3448</v>
      </c>
      <c r="C1150" s="4" t="s">
        <v>3448</v>
      </c>
      <c r="E1150" s="4"/>
      <c r="N1150">
        <v>1</v>
      </c>
      <c r="R1150" s="4"/>
      <c r="U1150" s="4"/>
      <c r="AD1150" s="4">
        <v>1</v>
      </c>
      <c r="AE1150" s="4">
        <v>1</v>
      </c>
      <c r="AF1150" s="21">
        <v>1</v>
      </c>
    </row>
    <row r="1151" spans="1:32" x14ac:dyDescent="0.2">
      <c r="A1151" s="1" t="s">
        <v>3449</v>
      </c>
      <c r="B1151" s="4" t="s">
        <v>3450</v>
      </c>
      <c r="C1151" s="4" t="s">
        <v>3451</v>
      </c>
      <c r="E1151" s="4"/>
      <c r="R1151" s="4"/>
      <c r="U1151" s="4"/>
      <c r="AD1151" s="4"/>
      <c r="AE1151" s="4"/>
      <c r="AF1151" s="21"/>
    </row>
    <row r="1152" spans="1:32" x14ac:dyDescent="0.2">
      <c r="A1152" s="1" t="s">
        <v>3452</v>
      </c>
      <c r="B1152" s="4" t="s">
        <v>3453</v>
      </c>
      <c r="C1152" s="4" t="s">
        <v>3454</v>
      </c>
      <c r="E1152" s="4"/>
      <c r="R1152" s="4"/>
      <c r="U1152" s="4"/>
      <c r="AD1152" s="4"/>
      <c r="AE1152" s="4"/>
      <c r="AF1152" s="21"/>
    </row>
    <row r="1153" spans="1:32" x14ac:dyDescent="0.2">
      <c r="A1153" s="1" t="s">
        <v>3455</v>
      </c>
      <c r="B1153" s="4" t="s">
        <v>3456</v>
      </c>
      <c r="C1153" s="4" t="s">
        <v>3457</v>
      </c>
      <c r="E1153" s="4">
        <v>1</v>
      </c>
      <c r="F1153">
        <v>1</v>
      </c>
      <c r="G1153">
        <v>2</v>
      </c>
      <c r="I1153">
        <v>1</v>
      </c>
      <c r="J1153">
        <v>1</v>
      </c>
      <c r="M1153">
        <v>2</v>
      </c>
      <c r="O1153">
        <v>1</v>
      </c>
      <c r="Q1153">
        <v>1</v>
      </c>
      <c r="R1153" s="4">
        <v>1</v>
      </c>
      <c r="T1153">
        <v>1</v>
      </c>
      <c r="U1153" s="4">
        <v>1</v>
      </c>
      <c r="W1153">
        <v>1</v>
      </c>
      <c r="X1153">
        <v>1</v>
      </c>
      <c r="Z1153">
        <v>1</v>
      </c>
      <c r="AB1153">
        <v>1</v>
      </c>
      <c r="AD1153" s="4">
        <v>1</v>
      </c>
      <c r="AE1153" s="4">
        <v>1</v>
      </c>
      <c r="AF1153" s="21">
        <v>1</v>
      </c>
    </row>
    <row r="1154" spans="1:32" x14ac:dyDescent="0.2">
      <c r="A1154" s="1" t="s">
        <v>3458</v>
      </c>
      <c r="B1154" s="4" t="s">
        <v>3459</v>
      </c>
      <c r="C1154" s="4" t="s">
        <v>3460</v>
      </c>
      <c r="E1154" s="4"/>
      <c r="R1154" s="4"/>
      <c r="U1154" s="4"/>
      <c r="AD1154" s="4"/>
      <c r="AE1154" s="4"/>
      <c r="AF1154" s="21"/>
    </row>
    <row r="1155" spans="1:32" x14ac:dyDescent="0.2">
      <c r="A1155" s="1" t="s">
        <v>3461</v>
      </c>
      <c r="B1155" s="4" t="s">
        <v>3462</v>
      </c>
      <c r="C1155" s="4" t="s">
        <v>3463</v>
      </c>
      <c r="E1155" s="4"/>
      <c r="R1155" s="4"/>
      <c r="U1155" s="4"/>
      <c r="AD1155" s="4"/>
      <c r="AE1155" s="4"/>
      <c r="AF1155" s="21"/>
    </row>
    <row r="1156" spans="1:32" x14ac:dyDescent="0.2">
      <c r="A1156" s="1" t="s">
        <v>3464</v>
      </c>
      <c r="B1156" s="4" t="s">
        <v>3465</v>
      </c>
      <c r="C1156" s="4" t="s">
        <v>3466</v>
      </c>
      <c r="E1156" s="4"/>
      <c r="R1156" s="4"/>
      <c r="U1156" s="4"/>
      <c r="AD1156" s="4">
        <v>1</v>
      </c>
      <c r="AE1156" s="4"/>
      <c r="AF1156" s="21"/>
    </row>
    <row r="1157" spans="1:32" x14ac:dyDescent="0.2">
      <c r="A1157" s="1" t="s">
        <v>3467</v>
      </c>
      <c r="B1157" s="4" t="s">
        <v>3468</v>
      </c>
      <c r="C1157" s="4" t="s">
        <v>3469</v>
      </c>
      <c r="E1157" s="4"/>
      <c r="R1157" s="4"/>
      <c r="U1157" s="4"/>
      <c r="AD1157" s="4"/>
      <c r="AE1157" s="4"/>
      <c r="AF1157" s="21"/>
    </row>
    <row r="1158" spans="1:32" x14ac:dyDescent="0.2">
      <c r="A1158" s="1" t="s">
        <v>3470</v>
      </c>
      <c r="B1158" s="4" t="s">
        <v>3471</v>
      </c>
      <c r="C1158" s="4" t="s">
        <v>3472</v>
      </c>
      <c r="E1158" s="4"/>
      <c r="R1158" s="4"/>
      <c r="U1158" s="4"/>
      <c r="AD1158" s="4"/>
      <c r="AE1158" s="4"/>
      <c r="AF1158" s="21"/>
    </row>
    <row r="1159" spans="1:32" x14ac:dyDescent="0.2">
      <c r="A1159" s="1" t="s">
        <v>3473</v>
      </c>
      <c r="B1159" s="4" t="s">
        <v>3474</v>
      </c>
      <c r="C1159" s="4" t="s">
        <v>3475</v>
      </c>
      <c r="E1159" s="4"/>
      <c r="R1159" s="4"/>
      <c r="U1159" s="4"/>
      <c r="AD1159" s="4"/>
      <c r="AE1159" s="4"/>
      <c r="AF1159" s="21"/>
    </row>
    <row r="1160" spans="1:32" x14ac:dyDescent="0.2">
      <c r="A1160" s="1" t="s">
        <v>3476</v>
      </c>
      <c r="B1160" s="4" t="s">
        <v>3477</v>
      </c>
      <c r="C1160" s="4" t="s">
        <v>3478</v>
      </c>
      <c r="E1160" s="4"/>
      <c r="R1160" s="4"/>
      <c r="U1160" s="4"/>
      <c r="AD1160" s="4"/>
      <c r="AE1160" s="4"/>
      <c r="AF1160" s="21"/>
    </row>
    <row r="1161" spans="1:32" x14ac:dyDescent="0.2">
      <c r="A1161" s="1" t="s">
        <v>3479</v>
      </c>
      <c r="B1161" s="4" t="s">
        <v>3480</v>
      </c>
      <c r="C1161" s="4" t="s">
        <v>3480</v>
      </c>
      <c r="E1161" s="4"/>
      <c r="R1161" s="4"/>
      <c r="U1161" s="4"/>
      <c r="AD1161" s="4"/>
      <c r="AE1161" s="4"/>
      <c r="AF1161" s="21"/>
    </row>
    <row r="1162" spans="1:32" x14ac:dyDescent="0.2">
      <c r="A1162" s="1" t="s">
        <v>3481</v>
      </c>
      <c r="B1162" s="4" t="s">
        <v>3482</v>
      </c>
      <c r="C1162" s="4" t="s">
        <v>3483</v>
      </c>
      <c r="E1162" s="4"/>
      <c r="R1162" s="4"/>
      <c r="U1162" s="4"/>
      <c r="AD1162" s="4"/>
      <c r="AE1162" s="4"/>
      <c r="AF1162" s="21"/>
    </row>
    <row r="1163" spans="1:32" x14ac:dyDescent="0.2">
      <c r="A1163" s="1" t="s">
        <v>3484</v>
      </c>
      <c r="B1163" s="4" t="s">
        <v>3485</v>
      </c>
      <c r="C1163" s="4" t="s">
        <v>3486</v>
      </c>
      <c r="E1163" s="4"/>
      <c r="R1163" s="4"/>
      <c r="U1163" s="4"/>
      <c r="AD1163" s="4"/>
      <c r="AE1163" s="4"/>
      <c r="AF1163" s="21"/>
    </row>
    <row r="1164" spans="1:32" x14ac:dyDescent="0.2">
      <c r="A1164" s="1" t="s">
        <v>3487</v>
      </c>
      <c r="B1164" s="4" t="s">
        <v>3488</v>
      </c>
      <c r="C1164" s="4" t="s">
        <v>3489</v>
      </c>
      <c r="E1164" s="4"/>
      <c r="R1164" s="4"/>
      <c r="U1164" s="4"/>
      <c r="AD1164" s="4"/>
      <c r="AE1164" s="4"/>
      <c r="AF1164" s="21"/>
    </row>
    <row r="1165" spans="1:32" x14ac:dyDescent="0.2">
      <c r="A1165" s="1" t="s">
        <v>3490</v>
      </c>
      <c r="B1165" s="4" t="s">
        <v>3491</v>
      </c>
      <c r="C1165" s="4" t="s">
        <v>3492</v>
      </c>
      <c r="E1165" s="4"/>
      <c r="R1165" s="4"/>
      <c r="U1165" s="4"/>
      <c r="AD1165" s="4"/>
      <c r="AE1165" s="4"/>
      <c r="AF1165" s="21"/>
    </row>
    <row r="1166" spans="1:32" x14ac:dyDescent="0.2">
      <c r="A1166" s="1" t="s">
        <v>3493</v>
      </c>
      <c r="B1166" s="4" t="s">
        <v>3494</v>
      </c>
      <c r="C1166" s="4" t="s">
        <v>3495</v>
      </c>
      <c r="E1166" s="4"/>
      <c r="R1166" s="4"/>
      <c r="U1166" s="4"/>
      <c r="AD1166" s="4"/>
      <c r="AE1166" s="4"/>
      <c r="AF1166" s="21"/>
    </row>
    <row r="1167" spans="1:32" x14ac:dyDescent="0.2">
      <c r="A1167" s="1" t="s">
        <v>3496</v>
      </c>
      <c r="B1167" s="4" t="s">
        <v>3497</v>
      </c>
      <c r="C1167" s="4" t="s">
        <v>3498</v>
      </c>
      <c r="E1167" s="4"/>
      <c r="R1167" s="4"/>
      <c r="U1167" s="4"/>
      <c r="AD1167" s="4"/>
      <c r="AE1167" s="4"/>
      <c r="AF1167" s="21"/>
    </row>
    <row r="1168" spans="1:32" x14ac:dyDescent="0.2">
      <c r="A1168" s="1" t="s">
        <v>3499</v>
      </c>
      <c r="B1168" s="4" t="s">
        <v>3500</v>
      </c>
      <c r="C1168" s="4" t="s">
        <v>3501</v>
      </c>
      <c r="E1168" s="4"/>
      <c r="R1168" s="4"/>
      <c r="U1168" s="4"/>
      <c r="AD1168" s="4"/>
      <c r="AE1168" s="4"/>
      <c r="AF1168" s="21"/>
    </row>
    <row r="1169" spans="1:32" x14ac:dyDescent="0.2">
      <c r="A1169" s="1" t="s">
        <v>3502</v>
      </c>
      <c r="B1169" s="4" t="s">
        <v>3503</v>
      </c>
      <c r="C1169" s="4" t="s">
        <v>3504</v>
      </c>
      <c r="E1169" s="4">
        <v>1</v>
      </c>
      <c r="G1169">
        <v>1</v>
      </c>
      <c r="H1169">
        <v>1</v>
      </c>
      <c r="I1169">
        <v>1</v>
      </c>
      <c r="J1169">
        <v>1</v>
      </c>
      <c r="K1169">
        <v>1</v>
      </c>
      <c r="L1169">
        <v>1</v>
      </c>
      <c r="M1169">
        <v>1</v>
      </c>
      <c r="O1169">
        <v>1</v>
      </c>
      <c r="P1169">
        <v>1</v>
      </c>
      <c r="R1169" s="4">
        <v>1</v>
      </c>
      <c r="S1169">
        <v>1</v>
      </c>
      <c r="T1169">
        <v>1</v>
      </c>
      <c r="U1169" s="4">
        <v>1</v>
      </c>
      <c r="V1169">
        <v>1</v>
      </c>
      <c r="W1169">
        <v>1</v>
      </c>
      <c r="Y1169">
        <v>1</v>
      </c>
      <c r="Z1169">
        <v>1</v>
      </c>
      <c r="AD1169" s="4">
        <v>1</v>
      </c>
      <c r="AE1169" s="4">
        <v>1</v>
      </c>
      <c r="AF1169" s="21">
        <v>1</v>
      </c>
    </row>
    <row r="1170" spans="1:32" x14ac:dyDescent="0.2">
      <c r="A1170" s="1" t="s">
        <v>3505</v>
      </c>
      <c r="B1170" s="4" t="s">
        <v>3506</v>
      </c>
      <c r="C1170" s="4" t="s">
        <v>3507</v>
      </c>
      <c r="E1170" s="4"/>
      <c r="R1170" s="4"/>
      <c r="U1170" s="4"/>
      <c r="AD1170" s="4"/>
      <c r="AE1170" s="4"/>
      <c r="AF1170" s="21"/>
    </row>
    <row r="1171" spans="1:32" x14ac:dyDescent="0.2">
      <c r="A1171" s="1" t="s">
        <v>3508</v>
      </c>
      <c r="B1171" s="4" t="s">
        <v>3509</v>
      </c>
      <c r="C1171" s="4" t="s">
        <v>3510</v>
      </c>
      <c r="E1171" s="4"/>
      <c r="K1171">
        <v>1</v>
      </c>
      <c r="L1171">
        <v>1</v>
      </c>
      <c r="R1171" s="4"/>
      <c r="U1171" s="4"/>
      <c r="V1171">
        <v>1</v>
      </c>
      <c r="AD1171" s="4"/>
      <c r="AE1171" s="4"/>
      <c r="AF1171" s="21"/>
    </row>
    <row r="1172" spans="1:32" x14ac:dyDescent="0.2">
      <c r="A1172" s="1" t="s">
        <v>3511</v>
      </c>
      <c r="B1172" s="4" t="s">
        <v>3512</v>
      </c>
      <c r="C1172" s="4" t="s">
        <v>3513</v>
      </c>
      <c r="E1172" s="4"/>
      <c r="R1172" s="4"/>
      <c r="U1172" s="4"/>
      <c r="AD1172" s="4"/>
      <c r="AE1172" s="4"/>
      <c r="AF1172" s="21"/>
    </row>
    <row r="1173" spans="1:32" x14ac:dyDescent="0.2">
      <c r="A1173" s="1" t="s">
        <v>3514</v>
      </c>
      <c r="B1173" s="4" t="s">
        <v>3515</v>
      </c>
      <c r="C1173" s="4" t="s">
        <v>3516</v>
      </c>
      <c r="E1173" s="4"/>
      <c r="R1173" s="4"/>
      <c r="U1173" s="4"/>
      <c r="AD1173" s="4"/>
      <c r="AE1173" s="4"/>
      <c r="AF1173" s="21"/>
    </row>
    <row r="1174" spans="1:32" x14ac:dyDescent="0.2">
      <c r="A1174" s="1" t="s">
        <v>3517</v>
      </c>
      <c r="B1174" s="4" t="s">
        <v>3518</v>
      </c>
      <c r="C1174" s="4" t="s">
        <v>3519</v>
      </c>
      <c r="E1174" s="4">
        <v>2</v>
      </c>
      <c r="G1174">
        <v>2</v>
      </c>
      <c r="H1174">
        <v>2</v>
      </c>
      <c r="I1174">
        <v>1</v>
      </c>
      <c r="J1174">
        <v>1</v>
      </c>
      <c r="M1174">
        <v>1</v>
      </c>
      <c r="N1174">
        <v>3</v>
      </c>
      <c r="O1174">
        <v>1</v>
      </c>
      <c r="P1174">
        <v>2</v>
      </c>
      <c r="Q1174">
        <v>2</v>
      </c>
      <c r="R1174" s="4">
        <v>2</v>
      </c>
      <c r="S1174">
        <v>2</v>
      </c>
      <c r="T1174">
        <v>2</v>
      </c>
      <c r="U1174" s="4">
        <v>2</v>
      </c>
      <c r="V1174">
        <v>1</v>
      </c>
      <c r="X1174">
        <v>2</v>
      </c>
      <c r="Z1174">
        <v>1</v>
      </c>
      <c r="AB1174">
        <v>2</v>
      </c>
      <c r="AD1174" s="4">
        <v>3</v>
      </c>
      <c r="AE1174" s="4">
        <v>1</v>
      </c>
      <c r="AF1174" s="21">
        <v>3</v>
      </c>
    </row>
    <row r="1175" spans="1:32" x14ac:dyDescent="0.2">
      <c r="A1175" s="1" t="s">
        <v>3520</v>
      </c>
      <c r="B1175" s="4" t="s">
        <v>3521</v>
      </c>
      <c r="C1175" s="4" t="s">
        <v>3522</v>
      </c>
      <c r="E1175" s="4"/>
      <c r="R1175" s="4"/>
      <c r="U1175" s="4"/>
      <c r="AD1175" s="4"/>
      <c r="AE1175" s="4"/>
      <c r="AF1175" s="21"/>
    </row>
    <row r="1176" spans="1:32" x14ac:dyDescent="0.2">
      <c r="A1176" s="1" t="s">
        <v>3523</v>
      </c>
      <c r="B1176" s="4" t="s">
        <v>3524</v>
      </c>
      <c r="C1176" s="4" t="s">
        <v>3525</v>
      </c>
      <c r="E1176" s="4"/>
      <c r="R1176" s="4"/>
      <c r="U1176" s="4"/>
      <c r="AD1176" s="4"/>
      <c r="AE1176" s="4"/>
      <c r="AF1176" s="21"/>
    </row>
    <row r="1177" spans="1:32" x14ac:dyDescent="0.2">
      <c r="A1177" s="1" t="s">
        <v>3526</v>
      </c>
      <c r="B1177" s="4" t="s">
        <v>3527</v>
      </c>
      <c r="C1177" s="4" t="s">
        <v>3528</v>
      </c>
      <c r="E1177" s="4"/>
      <c r="R1177" s="4"/>
      <c r="U1177" s="4"/>
      <c r="AD1177" s="4"/>
      <c r="AE1177" s="4"/>
      <c r="AF1177" s="21"/>
    </row>
    <row r="1178" spans="1:32" x14ac:dyDescent="0.2">
      <c r="A1178" s="1" t="s">
        <v>3529</v>
      </c>
      <c r="B1178" s="4" t="s">
        <v>3530</v>
      </c>
      <c r="C1178" s="4" t="s">
        <v>3531</v>
      </c>
      <c r="E1178" s="4"/>
      <c r="R1178" s="4"/>
      <c r="U1178" s="4"/>
      <c r="AD1178" s="4"/>
      <c r="AE1178" s="4"/>
      <c r="AF1178" s="21"/>
    </row>
    <row r="1179" spans="1:32" x14ac:dyDescent="0.2">
      <c r="A1179" s="1" t="s">
        <v>3532</v>
      </c>
      <c r="B1179" s="4" t="s">
        <v>3533</v>
      </c>
      <c r="C1179" s="4" t="s">
        <v>3534</v>
      </c>
      <c r="E1179" s="4"/>
      <c r="R1179" s="4"/>
      <c r="U1179" s="4"/>
      <c r="AD1179" s="4"/>
      <c r="AE1179" s="4"/>
      <c r="AF1179" s="21"/>
    </row>
    <row r="1180" spans="1:32" x14ac:dyDescent="0.2">
      <c r="A1180" s="1" t="s">
        <v>3535</v>
      </c>
      <c r="B1180" s="4" t="s">
        <v>3536</v>
      </c>
      <c r="C1180" s="4" t="s">
        <v>3537</v>
      </c>
      <c r="E1180" s="4"/>
      <c r="R1180" s="4"/>
      <c r="U1180" s="4"/>
      <c r="AD1180" s="4"/>
      <c r="AE1180" s="4"/>
      <c r="AF1180" s="21"/>
    </row>
    <row r="1181" spans="1:32" x14ac:dyDescent="0.2">
      <c r="A1181" s="1" t="s">
        <v>3538</v>
      </c>
      <c r="B1181" s="4" t="s">
        <v>3539</v>
      </c>
      <c r="C1181" s="4" t="s">
        <v>3540</v>
      </c>
      <c r="E1181" s="4"/>
      <c r="R1181" s="4"/>
      <c r="U1181" s="4"/>
      <c r="AD1181" s="4"/>
      <c r="AE1181" s="4"/>
      <c r="AF1181" s="21"/>
    </row>
    <row r="1182" spans="1:32" x14ac:dyDescent="0.2">
      <c r="A1182" s="1" t="s">
        <v>3541</v>
      </c>
      <c r="B1182" s="4" t="s">
        <v>3542</v>
      </c>
      <c r="C1182" s="4" t="s">
        <v>3543</v>
      </c>
      <c r="E1182" s="4"/>
      <c r="R1182" s="4"/>
      <c r="U1182" s="4"/>
      <c r="AD1182" s="4"/>
      <c r="AE1182" s="4"/>
      <c r="AF1182" s="21"/>
    </row>
    <row r="1183" spans="1:32" x14ac:dyDescent="0.2">
      <c r="A1183" s="1" t="s">
        <v>3544</v>
      </c>
      <c r="B1183" s="4" t="s">
        <v>3545</v>
      </c>
      <c r="C1183" s="4" t="s">
        <v>3546</v>
      </c>
      <c r="E1183" s="4"/>
      <c r="R1183" s="4"/>
      <c r="U1183" s="4"/>
      <c r="AD1183" s="4"/>
      <c r="AE1183" s="4"/>
      <c r="AF1183" s="21"/>
    </row>
    <row r="1184" spans="1:32" x14ac:dyDescent="0.2">
      <c r="A1184" s="1" t="s">
        <v>3547</v>
      </c>
      <c r="B1184" s="4" t="s">
        <v>3548</v>
      </c>
      <c r="C1184" s="4" t="s">
        <v>3549</v>
      </c>
      <c r="E1184" s="4"/>
      <c r="R1184" s="4"/>
      <c r="U1184" s="4"/>
      <c r="AD1184" s="4"/>
      <c r="AE1184" s="4"/>
      <c r="AF1184" s="21"/>
    </row>
    <row r="1185" spans="1:32" x14ac:dyDescent="0.2">
      <c r="A1185" s="1" t="s">
        <v>3550</v>
      </c>
      <c r="B1185" s="4" t="s">
        <v>3551</v>
      </c>
      <c r="C1185" s="4" t="s">
        <v>3552</v>
      </c>
      <c r="E1185" s="4">
        <v>1</v>
      </c>
      <c r="F1185">
        <v>1</v>
      </c>
      <c r="M1185">
        <v>1</v>
      </c>
      <c r="P1185">
        <v>1</v>
      </c>
      <c r="Q1185">
        <v>1</v>
      </c>
      <c r="R1185" s="4">
        <v>1</v>
      </c>
      <c r="S1185">
        <v>1</v>
      </c>
      <c r="T1185">
        <v>1</v>
      </c>
      <c r="U1185" s="4">
        <v>1</v>
      </c>
      <c r="V1185">
        <v>1</v>
      </c>
      <c r="X1185">
        <v>1</v>
      </c>
      <c r="Z1185">
        <v>1</v>
      </c>
      <c r="AA1185">
        <v>1</v>
      </c>
      <c r="AD1185" s="4">
        <v>1</v>
      </c>
      <c r="AE1185" s="4"/>
      <c r="AF1185" s="21"/>
    </row>
    <row r="1186" spans="1:32" x14ac:dyDescent="0.2">
      <c r="A1186" s="1" t="s">
        <v>3553</v>
      </c>
      <c r="B1186" s="4" t="s">
        <v>3554</v>
      </c>
      <c r="C1186" s="4" t="s">
        <v>3555</v>
      </c>
      <c r="E1186" s="4"/>
      <c r="R1186" s="4"/>
      <c r="U1186" s="4"/>
      <c r="AD1186" s="4"/>
      <c r="AE1186" s="4"/>
      <c r="AF1186" s="21"/>
    </row>
    <row r="1187" spans="1:32" x14ac:dyDescent="0.2">
      <c r="A1187" s="1" t="s">
        <v>3556</v>
      </c>
      <c r="B1187" s="4" t="s">
        <v>3557</v>
      </c>
      <c r="C1187" s="4" t="s">
        <v>3558</v>
      </c>
      <c r="E1187" s="4">
        <v>1</v>
      </c>
      <c r="G1187">
        <v>1</v>
      </c>
      <c r="H1187">
        <v>1</v>
      </c>
      <c r="J1187">
        <v>1</v>
      </c>
      <c r="M1187">
        <v>1</v>
      </c>
      <c r="N1187">
        <v>1</v>
      </c>
      <c r="P1187">
        <v>1</v>
      </c>
      <c r="Q1187">
        <v>1</v>
      </c>
      <c r="R1187" s="4">
        <v>1</v>
      </c>
      <c r="S1187">
        <v>1</v>
      </c>
      <c r="U1187" s="4">
        <v>1</v>
      </c>
      <c r="X1187">
        <v>1</v>
      </c>
      <c r="Y1187">
        <v>1</v>
      </c>
      <c r="Z1187">
        <v>1</v>
      </c>
      <c r="AA1187">
        <v>1</v>
      </c>
      <c r="AD1187" s="4">
        <v>1</v>
      </c>
      <c r="AE1187" s="4">
        <v>1</v>
      </c>
      <c r="AF1187" s="21">
        <v>1</v>
      </c>
    </row>
    <row r="1188" spans="1:32" x14ac:dyDescent="0.2">
      <c r="A1188" s="1" t="s">
        <v>3559</v>
      </c>
      <c r="B1188" s="4" t="s">
        <v>3560</v>
      </c>
      <c r="C1188" s="4" t="s">
        <v>3561</v>
      </c>
      <c r="E1188" s="4"/>
      <c r="R1188" s="4"/>
      <c r="U1188" s="4"/>
      <c r="AD1188" s="4"/>
      <c r="AE1188" s="4"/>
      <c r="AF1188" s="21"/>
    </row>
    <row r="1189" spans="1:32" x14ac:dyDescent="0.2">
      <c r="A1189" s="1" t="s">
        <v>3562</v>
      </c>
      <c r="B1189" s="4" t="s">
        <v>3563</v>
      </c>
      <c r="C1189" s="4" t="s">
        <v>3564</v>
      </c>
      <c r="E1189" s="4"/>
      <c r="R1189" s="4"/>
      <c r="U1189" s="4"/>
      <c r="AD1189" s="4"/>
      <c r="AE1189" s="4"/>
      <c r="AF1189" s="21"/>
    </row>
    <row r="1190" spans="1:32" x14ac:dyDescent="0.2">
      <c r="A1190" s="1" t="s">
        <v>3565</v>
      </c>
      <c r="B1190" s="4" t="s">
        <v>3566</v>
      </c>
      <c r="C1190" s="4" t="s">
        <v>3567</v>
      </c>
      <c r="E1190" s="4"/>
      <c r="R1190" s="4"/>
      <c r="U1190" s="4"/>
      <c r="AD1190" s="4"/>
      <c r="AE1190" s="4"/>
      <c r="AF1190" s="21"/>
    </row>
    <row r="1191" spans="1:32" x14ac:dyDescent="0.2">
      <c r="A1191" s="1" t="s">
        <v>3568</v>
      </c>
      <c r="B1191" s="4" t="s">
        <v>3569</v>
      </c>
      <c r="C1191" s="4" t="s">
        <v>3570</v>
      </c>
      <c r="E1191" s="4"/>
      <c r="R1191" s="4"/>
      <c r="U1191" s="4"/>
      <c r="AD1191" s="4"/>
      <c r="AE1191" s="4"/>
      <c r="AF1191" s="21"/>
    </row>
    <row r="1192" spans="1:32" x14ac:dyDescent="0.2">
      <c r="A1192" s="1" t="s">
        <v>3571</v>
      </c>
      <c r="B1192" s="4" t="s">
        <v>3572</v>
      </c>
      <c r="C1192" s="4" t="s">
        <v>3573</v>
      </c>
      <c r="E1192" s="4">
        <v>1</v>
      </c>
      <c r="G1192">
        <v>1</v>
      </c>
      <c r="H1192">
        <v>1</v>
      </c>
      <c r="I1192">
        <v>1</v>
      </c>
      <c r="J1192">
        <v>1</v>
      </c>
      <c r="K1192">
        <v>1</v>
      </c>
      <c r="L1192">
        <v>1</v>
      </c>
      <c r="N1192">
        <v>1</v>
      </c>
      <c r="O1192">
        <v>1</v>
      </c>
      <c r="P1192">
        <v>1</v>
      </c>
      <c r="Q1192">
        <v>1</v>
      </c>
      <c r="R1192" s="4">
        <v>1</v>
      </c>
      <c r="T1192">
        <v>1</v>
      </c>
      <c r="U1192" s="4">
        <v>1</v>
      </c>
      <c r="V1192">
        <v>1</v>
      </c>
      <c r="X1192">
        <v>1</v>
      </c>
      <c r="Z1192">
        <v>1</v>
      </c>
      <c r="AB1192">
        <v>1</v>
      </c>
      <c r="AD1192" s="4">
        <v>1</v>
      </c>
      <c r="AE1192" s="4">
        <v>1</v>
      </c>
      <c r="AF1192" s="21">
        <v>1</v>
      </c>
    </row>
    <row r="1193" spans="1:32" x14ac:dyDescent="0.2">
      <c r="A1193" s="1" t="s">
        <v>3574</v>
      </c>
      <c r="B1193" s="4" t="s">
        <v>3575</v>
      </c>
      <c r="C1193" s="4" t="s">
        <v>3576</v>
      </c>
      <c r="E1193" s="4"/>
      <c r="R1193" s="4"/>
      <c r="U1193" s="4"/>
      <c r="AD1193" s="4"/>
      <c r="AE1193" s="4"/>
      <c r="AF1193" s="21"/>
    </row>
    <row r="1194" spans="1:32" x14ac:dyDescent="0.2">
      <c r="A1194" s="1" t="s">
        <v>3577</v>
      </c>
      <c r="B1194" s="4" t="s">
        <v>3578</v>
      </c>
      <c r="C1194" s="4" t="s">
        <v>3579</v>
      </c>
      <c r="E1194" s="4"/>
      <c r="R1194" s="4"/>
      <c r="U1194" s="4"/>
      <c r="AD1194" s="4"/>
      <c r="AE1194" s="4"/>
      <c r="AF1194" s="21">
        <v>1</v>
      </c>
    </row>
    <row r="1195" spans="1:32" x14ac:dyDescent="0.2">
      <c r="A1195" s="1" t="s">
        <v>3580</v>
      </c>
      <c r="B1195" s="4" t="s">
        <v>3581</v>
      </c>
      <c r="C1195" s="4" t="s">
        <v>3582</v>
      </c>
      <c r="E1195" s="4"/>
      <c r="R1195" s="4"/>
      <c r="U1195" s="4"/>
      <c r="AD1195" s="4"/>
      <c r="AE1195" s="4"/>
      <c r="AF1195" s="21"/>
    </row>
    <row r="1196" spans="1:32" x14ac:dyDescent="0.2">
      <c r="A1196" s="1" t="s">
        <v>3583</v>
      </c>
      <c r="B1196" s="4" t="s">
        <v>3584</v>
      </c>
      <c r="C1196" s="4" t="s">
        <v>3585</v>
      </c>
      <c r="E1196" s="4"/>
      <c r="R1196" s="4"/>
      <c r="U1196" s="4"/>
      <c r="AD1196" s="4"/>
      <c r="AE1196" s="4"/>
      <c r="AF1196" s="21"/>
    </row>
    <row r="1197" spans="1:32" x14ac:dyDescent="0.2">
      <c r="A1197" s="1" t="s">
        <v>3586</v>
      </c>
      <c r="B1197" s="4" t="s">
        <v>3587</v>
      </c>
      <c r="C1197" s="4" t="s">
        <v>3588</v>
      </c>
      <c r="E1197" s="4">
        <v>1</v>
      </c>
      <c r="G1197">
        <v>1</v>
      </c>
      <c r="H1197">
        <v>1</v>
      </c>
      <c r="J1197">
        <v>1</v>
      </c>
      <c r="N1197">
        <v>1</v>
      </c>
      <c r="O1197">
        <v>1</v>
      </c>
      <c r="P1197">
        <v>1</v>
      </c>
      <c r="Q1197">
        <v>1</v>
      </c>
      <c r="R1197" s="4">
        <v>1</v>
      </c>
      <c r="T1197">
        <v>1</v>
      </c>
      <c r="U1197" s="4">
        <v>1</v>
      </c>
      <c r="W1197">
        <v>1</v>
      </c>
      <c r="AD1197" s="4">
        <v>1</v>
      </c>
      <c r="AE1197" s="4">
        <v>1</v>
      </c>
      <c r="AF1197" s="21">
        <v>2</v>
      </c>
    </row>
    <row r="1198" spans="1:32" x14ac:dyDescent="0.2">
      <c r="A1198" s="1" t="s">
        <v>3589</v>
      </c>
      <c r="B1198" s="4" t="s">
        <v>3590</v>
      </c>
      <c r="C1198" s="4" t="s">
        <v>3591</v>
      </c>
      <c r="E1198" s="4"/>
      <c r="R1198" s="4"/>
      <c r="U1198" s="4"/>
      <c r="AD1198" s="4"/>
      <c r="AE1198" s="4"/>
      <c r="AF1198" s="21"/>
    </row>
    <row r="1199" spans="1:32" x14ac:dyDescent="0.2">
      <c r="A1199" s="1" t="s">
        <v>3592</v>
      </c>
      <c r="B1199" s="4" t="s">
        <v>3593</v>
      </c>
      <c r="C1199" s="4" t="s">
        <v>3594</v>
      </c>
      <c r="E1199" s="4"/>
      <c r="R1199" s="4"/>
      <c r="U1199" s="4"/>
      <c r="AD1199" s="4"/>
      <c r="AE1199" s="4"/>
      <c r="AF1199" s="21"/>
    </row>
    <row r="1200" spans="1:32" x14ac:dyDescent="0.2">
      <c r="A1200" s="1" t="s">
        <v>3595</v>
      </c>
      <c r="B1200" s="4" t="s">
        <v>3596</v>
      </c>
      <c r="C1200" s="4" t="s">
        <v>3597</v>
      </c>
      <c r="E1200" s="4"/>
      <c r="R1200" s="4"/>
      <c r="U1200" s="4"/>
      <c r="AD1200" s="4"/>
      <c r="AE1200" s="4"/>
      <c r="AF1200" s="21">
        <v>1</v>
      </c>
    </row>
    <row r="1201" spans="1:32" x14ac:dyDescent="0.2">
      <c r="A1201" s="1" t="s">
        <v>3598</v>
      </c>
      <c r="B1201" s="4" t="s">
        <v>3599</v>
      </c>
      <c r="C1201" s="4" t="s">
        <v>3600</v>
      </c>
      <c r="E1201" s="4"/>
      <c r="R1201" s="4"/>
      <c r="U1201" s="4"/>
      <c r="AD1201" s="4"/>
      <c r="AE1201" s="4"/>
      <c r="AF1201" s="21"/>
    </row>
    <row r="1202" spans="1:32" x14ac:dyDescent="0.2">
      <c r="A1202" s="1" t="s">
        <v>3601</v>
      </c>
      <c r="B1202" s="4" t="s">
        <v>3602</v>
      </c>
      <c r="C1202" s="4" t="s">
        <v>3603</v>
      </c>
      <c r="E1202" s="4"/>
      <c r="N1202">
        <v>2</v>
      </c>
      <c r="O1202">
        <v>2</v>
      </c>
      <c r="P1202">
        <v>1</v>
      </c>
      <c r="Q1202">
        <v>1</v>
      </c>
      <c r="R1202" s="4">
        <v>1</v>
      </c>
      <c r="S1202">
        <v>1</v>
      </c>
      <c r="T1202">
        <v>1</v>
      </c>
      <c r="U1202" s="4">
        <v>1</v>
      </c>
      <c r="V1202">
        <v>2</v>
      </c>
      <c r="X1202">
        <v>1</v>
      </c>
      <c r="AD1202" s="4"/>
      <c r="AE1202" s="4"/>
      <c r="AF1202" s="21"/>
    </row>
    <row r="1203" spans="1:32" x14ac:dyDescent="0.2">
      <c r="A1203" s="1" t="s">
        <v>3604</v>
      </c>
      <c r="B1203" s="4" t="s">
        <v>3605</v>
      </c>
      <c r="C1203" s="4" t="s">
        <v>3606</v>
      </c>
      <c r="E1203" s="4"/>
      <c r="R1203" s="4"/>
      <c r="U1203" s="4"/>
      <c r="AD1203" s="4"/>
      <c r="AE1203" s="4"/>
      <c r="AF1203" s="21"/>
    </row>
    <row r="1204" spans="1:32" x14ac:dyDescent="0.2">
      <c r="A1204" s="1" t="s">
        <v>3607</v>
      </c>
      <c r="B1204" s="4" t="s">
        <v>3608</v>
      </c>
      <c r="C1204" s="4" t="s">
        <v>3609</v>
      </c>
      <c r="E1204" s="4"/>
      <c r="J1204">
        <v>1</v>
      </c>
      <c r="K1204">
        <v>1</v>
      </c>
      <c r="L1204">
        <v>1</v>
      </c>
      <c r="R1204" s="4"/>
      <c r="U1204" s="4"/>
      <c r="AD1204" s="4"/>
      <c r="AE1204" s="4"/>
      <c r="AF1204" s="21"/>
    </row>
    <row r="1205" spans="1:32" x14ac:dyDescent="0.2">
      <c r="A1205" s="1" t="s">
        <v>3610</v>
      </c>
      <c r="B1205" s="4" t="s">
        <v>3611</v>
      </c>
      <c r="C1205" s="4" t="s">
        <v>3612</v>
      </c>
      <c r="E1205" s="4"/>
      <c r="R1205" s="4"/>
      <c r="U1205" s="4"/>
      <c r="AD1205" s="4"/>
      <c r="AE1205" s="4"/>
      <c r="AF1205" s="21"/>
    </row>
    <row r="1206" spans="1:32" x14ac:dyDescent="0.2">
      <c r="A1206" s="1" t="s">
        <v>3613</v>
      </c>
      <c r="B1206" s="4" t="s">
        <v>3614</v>
      </c>
      <c r="C1206" s="4" t="s">
        <v>3615</v>
      </c>
      <c r="E1206" s="4"/>
      <c r="R1206" s="4"/>
      <c r="U1206" s="4"/>
      <c r="AD1206" s="4"/>
      <c r="AE1206" s="4"/>
      <c r="AF1206" s="21"/>
    </row>
    <row r="1207" spans="1:32" x14ac:dyDescent="0.2">
      <c r="A1207" s="1" t="s">
        <v>3616</v>
      </c>
      <c r="B1207" s="4" t="s">
        <v>3617</v>
      </c>
      <c r="C1207" s="4" t="s">
        <v>3618</v>
      </c>
      <c r="E1207" s="4"/>
      <c r="P1207">
        <v>1</v>
      </c>
      <c r="R1207" s="4">
        <v>1</v>
      </c>
      <c r="U1207" s="4">
        <v>1</v>
      </c>
      <c r="X1207">
        <v>1</v>
      </c>
      <c r="AD1207" s="4"/>
      <c r="AE1207" s="4"/>
      <c r="AF1207" s="21"/>
    </row>
    <row r="1208" spans="1:32" x14ac:dyDescent="0.2">
      <c r="A1208" s="1" t="s">
        <v>3619</v>
      </c>
      <c r="B1208" s="4" t="s">
        <v>3620</v>
      </c>
      <c r="C1208" s="4" t="s">
        <v>3621</v>
      </c>
      <c r="E1208" s="4"/>
      <c r="R1208" s="4"/>
      <c r="U1208" s="4"/>
      <c r="AD1208" s="4"/>
      <c r="AE1208" s="4"/>
      <c r="AF1208" s="21"/>
    </row>
    <row r="1209" spans="1:32" x14ac:dyDescent="0.2">
      <c r="A1209" s="1" t="s">
        <v>3622</v>
      </c>
      <c r="B1209" s="4" t="s">
        <v>3623</v>
      </c>
      <c r="C1209" s="4" t="s">
        <v>3624</v>
      </c>
      <c r="E1209" s="4"/>
      <c r="R1209" s="4"/>
      <c r="U1209" s="4"/>
      <c r="AD1209" s="4"/>
      <c r="AE1209" s="4"/>
      <c r="AF1209" s="21"/>
    </row>
    <row r="1210" spans="1:32" x14ac:dyDescent="0.2">
      <c r="A1210" s="1" t="s">
        <v>3625</v>
      </c>
      <c r="B1210" s="4" t="s">
        <v>3626</v>
      </c>
      <c r="C1210" s="4" t="s">
        <v>3626</v>
      </c>
      <c r="E1210" s="4"/>
      <c r="R1210" s="4"/>
      <c r="U1210" s="4"/>
      <c r="AD1210" s="4"/>
      <c r="AE1210" s="4"/>
      <c r="AF1210" s="21"/>
    </row>
    <row r="1211" spans="1:32" x14ac:dyDescent="0.2">
      <c r="A1211" s="1" t="s">
        <v>3627</v>
      </c>
      <c r="B1211" s="4" t="s">
        <v>3628</v>
      </c>
      <c r="C1211" s="4" t="s">
        <v>3629</v>
      </c>
      <c r="E1211" s="4"/>
      <c r="R1211" s="4"/>
      <c r="U1211" s="4"/>
      <c r="AD1211" s="4"/>
      <c r="AE1211" s="4"/>
      <c r="AF1211" s="21"/>
    </row>
    <row r="1212" spans="1:32" x14ac:dyDescent="0.2">
      <c r="A1212" s="1" t="s">
        <v>3630</v>
      </c>
      <c r="B1212" s="4" t="s">
        <v>3631</v>
      </c>
      <c r="C1212" s="4" t="s">
        <v>3632</v>
      </c>
      <c r="E1212" s="4"/>
      <c r="R1212" s="4"/>
      <c r="U1212" s="4"/>
      <c r="AD1212" s="4"/>
      <c r="AE1212" s="4"/>
      <c r="AF1212" s="21"/>
    </row>
    <row r="1213" spans="1:32" x14ac:dyDescent="0.2">
      <c r="A1213" s="1" t="s">
        <v>3633</v>
      </c>
      <c r="B1213" s="4" t="s">
        <v>3634</v>
      </c>
      <c r="C1213" s="4" t="s">
        <v>3635</v>
      </c>
      <c r="E1213" s="4">
        <v>2</v>
      </c>
      <c r="G1213">
        <v>1</v>
      </c>
      <c r="H1213">
        <v>1</v>
      </c>
      <c r="I1213">
        <v>1</v>
      </c>
      <c r="J1213">
        <v>2</v>
      </c>
      <c r="M1213">
        <v>1</v>
      </c>
      <c r="N1213">
        <v>1</v>
      </c>
      <c r="O1213">
        <v>2</v>
      </c>
      <c r="P1213">
        <v>1</v>
      </c>
      <c r="Q1213">
        <v>2</v>
      </c>
      <c r="R1213" s="4">
        <v>2</v>
      </c>
      <c r="S1213">
        <v>1</v>
      </c>
      <c r="T1213">
        <v>2</v>
      </c>
      <c r="U1213" s="4">
        <v>2</v>
      </c>
      <c r="W1213">
        <v>1</v>
      </c>
      <c r="X1213">
        <v>2</v>
      </c>
      <c r="Z1213">
        <v>1</v>
      </c>
      <c r="AA1213">
        <v>1</v>
      </c>
      <c r="AD1213" s="4">
        <v>1</v>
      </c>
      <c r="AE1213" s="4">
        <v>2</v>
      </c>
      <c r="AF1213" s="21">
        <v>2</v>
      </c>
    </row>
    <row r="1214" spans="1:32" x14ac:dyDescent="0.2">
      <c r="A1214" s="1" t="s">
        <v>3636</v>
      </c>
      <c r="B1214" s="4" t="s">
        <v>3637</v>
      </c>
      <c r="C1214" s="4" t="s">
        <v>3638</v>
      </c>
      <c r="E1214" s="4"/>
      <c r="R1214" s="4"/>
      <c r="U1214" s="4"/>
      <c r="AD1214" s="4"/>
      <c r="AE1214" s="4"/>
      <c r="AF1214" s="21"/>
    </row>
    <row r="1215" spans="1:32" x14ac:dyDescent="0.2">
      <c r="A1215" s="1" t="s">
        <v>3639</v>
      </c>
      <c r="B1215" s="4" t="s">
        <v>3640</v>
      </c>
      <c r="C1215" s="4" t="s">
        <v>3641</v>
      </c>
      <c r="E1215" s="4"/>
      <c r="R1215" s="4"/>
      <c r="U1215" s="4"/>
      <c r="AD1215" s="4"/>
      <c r="AE1215" s="4"/>
      <c r="AF1215" s="21"/>
    </row>
    <row r="1216" spans="1:32" x14ac:dyDescent="0.2">
      <c r="A1216" s="1" t="s">
        <v>3642</v>
      </c>
      <c r="B1216" s="4" t="s">
        <v>3643</v>
      </c>
      <c r="C1216" s="4" t="s">
        <v>3644</v>
      </c>
      <c r="E1216" s="4"/>
      <c r="R1216" s="4"/>
      <c r="U1216" s="4"/>
      <c r="AD1216" s="4"/>
      <c r="AE1216" s="4"/>
      <c r="AF1216" s="21"/>
    </row>
    <row r="1217" spans="1:32" x14ac:dyDescent="0.2">
      <c r="A1217" s="1" t="s">
        <v>3645</v>
      </c>
      <c r="B1217" s="4" t="s">
        <v>3646</v>
      </c>
      <c r="C1217" s="4" t="s">
        <v>3647</v>
      </c>
      <c r="E1217" s="4"/>
      <c r="R1217" s="4"/>
      <c r="U1217" s="4"/>
      <c r="AD1217" s="4"/>
      <c r="AE1217" s="4"/>
      <c r="AF1217" s="21"/>
    </row>
    <row r="1218" spans="1:32" x14ac:dyDescent="0.2">
      <c r="A1218" s="1" t="s">
        <v>3648</v>
      </c>
      <c r="B1218" s="4" t="s">
        <v>3649</v>
      </c>
      <c r="C1218" s="4" t="s">
        <v>3649</v>
      </c>
      <c r="E1218" s="4"/>
      <c r="R1218" s="4"/>
      <c r="U1218" s="4"/>
      <c r="AD1218" s="4"/>
      <c r="AE1218" s="4"/>
      <c r="AF1218" s="21"/>
    </row>
    <row r="1219" spans="1:32" x14ac:dyDescent="0.2">
      <c r="A1219" s="1" t="s">
        <v>3650</v>
      </c>
      <c r="B1219" s="4" t="s">
        <v>3651</v>
      </c>
      <c r="C1219" s="4" t="s">
        <v>3652</v>
      </c>
      <c r="E1219" s="4"/>
      <c r="R1219" s="4"/>
      <c r="U1219" s="4"/>
      <c r="AD1219" s="4"/>
      <c r="AE1219" s="4"/>
      <c r="AF1219" s="21"/>
    </row>
    <row r="1220" spans="1:32" x14ac:dyDescent="0.2">
      <c r="A1220" s="1" t="s">
        <v>3653</v>
      </c>
      <c r="B1220" s="4" t="s">
        <v>3654</v>
      </c>
      <c r="C1220" s="4" t="s">
        <v>3655</v>
      </c>
      <c r="E1220" s="4"/>
      <c r="R1220" s="4"/>
      <c r="U1220" s="4"/>
      <c r="AD1220" s="4"/>
      <c r="AE1220" s="4"/>
      <c r="AF1220" s="21"/>
    </row>
    <row r="1221" spans="1:32" x14ac:dyDescent="0.2">
      <c r="A1221" s="1" t="s">
        <v>3656</v>
      </c>
      <c r="B1221" s="4" t="s">
        <v>3657</v>
      </c>
      <c r="C1221" s="4" t="s">
        <v>3658</v>
      </c>
      <c r="E1221" s="4"/>
      <c r="R1221" s="4"/>
      <c r="U1221" s="4"/>
      <c r="AD1221" s="4"/>
      <c r="AE1221" s="4"/>
      <c r="AF1221" s="21"/>
    </row>
    <row r="1222" spans="1:32" x14ac:dyDescent="0.2">
      <c r="A1222" s="1" t="s">
        <v>3659</v>
      </c>
      <c r="B1222" s="4" t="s">
        <v>3660</v>
      </c>
      <c r="C1222" s="4" t="s">
        <v>3661</v>
      </c>
      <c r="E1222" s="4"/>
      <c r="R1222" s="4"/>
      <c r="U1222" s="4"/>
      <c r="AD1222" s="4"/>
      <c r="AE1222" s="4"/>
      <c r="AF1222" s="21"/>
    </row>
    <row r="1223" spans="1:32" x14ac:dyDescent="0.2">
      <c r="A1223" s="1" t="s">
        <v>3662</v>
      </c>
      <c r="B1223" s="4" t="s">
        <v>3663</v>
      </c>
      <c r="C1223" s="4" t="s">
        <v>3664</v>
      </c>
      <c r="E1223" s="4"/>
      <c r="R1223" s="4"/>
      <c r="U1223" s="4"/>
      <c r="AD1223" s="4"/>
      <c r="AE1223" s="4"/>
      <c r="AF1223" s="21"/>
    </row>
    <row r="1224" spans="1:32" x14ac:dyDescent="0.2">
      <c r="A1224" s="1" t="s">
        <v>3665</v>
      </c>
      <c r="B1224" s="4" t="s">
        <v>3666</v>
      </c>
      <c r="C1224" s="4" t="s">
        <v>3667</v>
      </c>
      <c r="E1224" s="4"/>
      <c r="R1224" s="4"/>
      <c r="U1224" s="4"/>
      <c r="AD1224" s="4"/>
      <c r="AE1224" s="4"/>
      <c r="AF1224" s="21"/>
    </row>
    <row r="1225" spans="1:32" x14ac:dyDescent="0.2">
      <c r="A1225" s="1" t="s">
        <v>3668</v>
      </c>
      <c r="B1225" s="4" t="s">
        <v>3669</v>
      </c>
      <c r="C1225" s="4" t="s">
        <v>3670</v>
      </c>
      <c r="E1225" s="4"/>
      <c r="R1225" s="4"/>
      <c r="U1225" s="4"/>
      <c r="AD1225" s="4"/>
      <c r="AE1225" s="4"/>
      <c r="AF1225" s="21"/>
    </row>
    <row r="1226" spans="1:32" x14ac:dyDescent="0.2">
      <c r="A1226" s="1" t="s">
        <v>3671</v>
      </c>
      <c r="B1226" s="4" t="s">
        <v>3672</v>
      </c>
      <c r="C1226" s="4" t="s">
        <v>3673</v>
      </c>
      <c r="E1226" s="4"/>
      <c r="R1226" s="4"/>
      <c r="U1226" s="4"/>
      <c r="AD1226" s="4"/>
      <c r="AE1226" s="4"/>
      <c r="AF1226" s="21"/>
    </row>
    <row r="1227" spans="1:32" x14ac:dyDescent="0.2">
      <c r="A1227" s="1" t="s">
        <v>3674</v>
      </c>
      <c r="B1227" s="4" t="s">
        <v>3675</v>
      </c>
      <c r="C1227" s="4" t="s">
        <v>3676</v>
      </c>
      <c r="E1227" s="4"/>
      <c r="R1227" s="4"/>
      <c r="U1227" s="4"/>
      <c r="AD1227" s="4"/>
      <c r="AE1227" s="4"/>
      <c r="AF1227" s="21"/>
    </row>
    <row r="1228" spans="1:32" x14ac:dyDescent="0.2">
      <c r="A1228" s="1" t="s">
        <v>3677</v>
      </c>
      <c r="B1228" s="4" t="s">
        <v>3678</v>
      </c>
      <c r="C1228" s="4" t="s">
        <v>3679</v>
      </c>
      <c r="E1228" s="4"/>
      <c r="R1228" s="4"/>
      <c r="U1228" s="4"/>
      <c r="AD1228" s="4"/>
      <c r="AE1228" s="4"/>
      <c r="AF1228" s="21"/>
    </row>
    <row r="1229" spans="1:32" x14ac:dyDescent="0.2">
      <c r="A1229" s="1" t="s">
        <v>3680</v>
      </c>
      <c r="B1229" s="4" t="s">
        <v>3681</v>
      </c>
      <c r="C1229" s="4" t="s">
        <v>3682</v>
      </c>
      <c r="E1229" s="4"/>
      <c r="R1229" s="4"/>
      <c r="U1229" s="4"/>
      <c r="AD1229" s="4"/>
      <c r="AE1229" s="4"/>
      <c r="AF1229" s="21"/>
    </row>
    <row r="1230" spans="1:32" x14ac:dyDescent="0.2">
      <c r="A1230" s="1" t="s">
        <v>3683</v>
      </c>
      <c r="B1230" s="4" t="s">
        <v>3684</v>
      </c>
      <c r="C1230" s="4" t="s">
        <v>3685</v>
      </c>
      <c r="E1230" s="4"/>
      <c r="R1230" s="4"/>
      <c r="U1230" s="4"/>
      <c r="AD1230" s="4"/>
      <c r="AE1230" s="4"/>
      <c r="AF1230" s="21"/>
    </row>
    <row r="1231" spans="1:32" x14ac:dyDescent="0.2">
      <c r="A1231" s="1" t="s">
        <v>3686</v>
      </c>
      <c r="B1231" s="4" t="s">
        <v>3687</v>
      </c>
      <c r="C1231" s="4" t="s">
        <v>3688</v>
      </c>
      <c r="E1231" s="4"/>
      <c r="R1231" s="4"/>
      <c r="U1231" s="4"/>
      <c r="AD1231" s="4"/>
      <c r="AE1231" s="4"/>
      <c r="AF1231" s="21"/>
    </row>
    <row r="1232" spans="1:32" x14ac:dyDescent="0.2">
      <c r="A1232" s="1" t="s">
        <v>3689</v>
      </c>
      <c r="B1232" s="4" t="s">
        <v>3690</v>
      </c>
      <c r="C1232" s="4" t="s">
        <v>3691</v>
      </c>
      <c r="E1232" s="4"/>
      <c r="R1232" s="4"/>
      <c r="U1232" s="4"/>
      <c r="AD1232" s="4"/>
      <c r="AE1232" s="4"/>
      <c r="AF1232" s="21"/>
    </row>
    <row r="1233" spans="1:32" x14ac:dyDescent="0.2">
      <c r="A1233" s="1" t="s">
        <v>3692</v>
      </c>
      <c r="B1233" s="4" t="s">
        <v>3693</v>
      </c>
      <c r="C1233" s="4" t="s">
        <v>3694</v>
      </c>
      <c r="E1233" s="4"/>
      <c r="R1233" s="4"/>
      <c r="U1233" s="4"/>
      <c r="AD1233" s="4"/>
      <c r="AE1233" s="4"/>
      <c r="AF1233" s="21"/>
    </row>
    <row r="1234" spans="1:32" x14ac:dyDescent="0.2">
      <c r="A1234" s="1" t="s">
        <v>3695</v>
      </c>
      <c r="B1234" s="4" t="s">
        <v>3696</v>
      </c>
      <c r="C1234" s="4" t="s">
        <v>2398</v>
      </c>
      <c r="E1234" s="4"/>
      <c r="R1234" s="4"/>
      <c r="U1234" s="4"/>
      <c r="AD1234" s="4"/>
      <c r="AE1234" s="4"/>
      <c r="AF1234" s="21"/>
    </row>
    <row r="1235" spans="1:32" x14ac:dyDescent="0.2">
      <c r="A1235" s="1" t="s">
        <v>3697</v>
      </c>
      <c r="B1235" s="4" t="s">
        <v>3698</v>
      </c>
      <c r="C1235" s="4" t="s">
        <v>3699</v>
      </c>
      <c r="E1235" s="4"/>
      <c r="R1235" s="4"/>
      <c r="U1235" s="4"/>
      <c r="AD1235" s="4"/>
      <c r="AE1235" s="4"/>
      <c r="AF1235" s="21"/>
    </row>
    <row r="1236" spans="1:32" x14ac:dyDescent="0.2">
      <c r="A1236" s="1" t="s">
        <v>3700</v>
      </c>
      <c r="B1236" s="4" t="s">
        <v>3701</v>
      </c>
      <c r="C1236" s="4" t="s">
        <v>3702</v>
      </c>
      <c r="E1236" s="4"/>
      <c r="R1236" s="4"/>
      <c r="U1236" s="4"/>
      <c r="AD1236" s="4"/>
      <c r="AE1236" s="4"/>
      <c r="AF1236" s="21"/>
    </row>
    <row r="1237" spans="1:32" x14ac:dyDescent="0.2">
      <c r="A1237" s="1" t="s">
        <v>3703</v>
      </c>
      <c r="B1237" s="4" t="s">
        <v>3704</v>
      </c>
      <c r="C1237" s="4" t="s">
        <v>3704</v>
      </c>
      <c r="E1237" s="4"/>
      <c r="R1237" s="4"/>
      <c r="U1237" s="4"/>
      <c r="AD1237" s="4"/>
      <c r="AE1237" s="4"/>
      <c r="AF1237" s="21"/>
    </row>
    <row r="1238" spans="1:32" x14ac:dyDescent="0.2">
      <c r="A1238" s="1" t="s">
        <v>3705</v>
      </c>
      <c r="B1238" s="4" t="s">
        <v>3706</v>
      </c>
      <c r="C1238" s="4" t="s">
        <v>3707</v>
      </c>
      <c r="E1238" s="4"/>
      <c r="R1238" s="4"/>
      <c r="U1238" s="4"/>
      <c r="X1238">
        <v>1</v>
      </c>
      <c r="Z1238">
        <v>1</v>
      </c>
      <c r="AD1238" s="4"/>
      <c r="AE1238" s="4"/>
      <c r="AF1238" s="21"/>
    </row>
    <row r="1239" spans="1:32" x14ac:dyDescent="0.2">
      <c r="A1239" s="1" t="s">
        <v>3708</v>
      </c>
      <c r="B1239" s="4" t="s">
        <v>3709</v>
      </c>
      <c r="C1239" s="4" t="s">
        <v>3710</v>
      </c>
      <c r="E1239" s="4"/>
      <c r="R1239" s="4"/>
      <c r="U1239" s="4"/>
      <c r="AD1239" s="4"/>
      <c r="AE1239" s="4"/>
      <c r="AF1239" s="21"/>
    </row>
    <row r="1240" spans="1:32" x14ac:dyDescent="0.2">
      <c r="A1240" s="1" t="s">
        <v>3711</v>
      </c>
      <c r="B1240" s="4" t="s">
        <v>3712</v>
      </c>
      <c r="C1240" s="4" t="s">
        <v>3713</v>
      </c>
      <c r="E1240" s="4"/>
      <c r="R1240" s="4"/>
      <c r="U1240" s="4"/>
      <c r="AD1240" s="4"/>
      <c r="AE1240" s="4"/>
      <c r="AF1240" s="21"/>
    </row>
    <row r="1241" spans="1:32" x14ac:dyDescent="0.2">
      <c r="A1241" s="1" t="s">
        <v>3714</v>
      </c>
      <c r="B1241" s="4" t="s">
        <v>3715</v>
      </c>
      <c r="C1241" s="4" t="s">
        <v>3716</v>
      </c>
      <c r="E1241" s="4">
        <v>1</v>
      </c>
      <c r="G1241">
        <v>1</v>
      </c>
      <c r="H1241">
        <v>1</v>
      </c>
      <c r="M1241">
        <v>1</v>
      </c>
      <c r="N1241">
        <v>1</v>
      </c>
      <c r="P1241">
        <v>1</v>
      </c>
      <c r="Q1241">
        <v>1</v>
      </c>
      <c r="R1241" s="4">
        <v>1</v>
      </c>
      <c r="T1241">
        <v>1</v>
      </c>
      <c r="U1241" s="4">
        <v>1</v>
      </c>
      <c r="V1241">
        <v>1</v>
      </c>
      <c r="W1241">
        <v>1</v>
      </c>
      <c r="AD1241" s="4">
        <v>1</v>
      </c>
      <c r="AE1241" s="4">
        <v>1</v>
      </c>
      <c r="AF1241" s="21"/>
    </row>
    <row r="1242" spans="1:32" x14ac:dyDescent="0.2">
      <c r="A1242" s="1" t="s">
        <v>3717</v>
      </c>
      <c r="B1242" s="4" t="s">
        <v>3718</v>
      </c>
      <c r="C1242" s="4" t="s">
        <v>3719</v>
      </c>
      <c r="E1242" s="4"/>
      <c r="R1242" s="4"/>
      <c r="U1242" s="4"/>
      <c r="AD1242" s="4"/>
      <c r="AE1242" s="4"/>
      <c r="AF1242" s="21"/>
    </row>
    <row r="1243" spans="1:32" x14ac:dyDescent="0.2">
      <c r="A1243" s="1" t="s">
        <v>3720</v>
      </c>
      <c r="B1243" s="4" t="s">
        <v>3721</v>
      </c>
      <c r="C1243" s="4" t="s">
        <v>3722</v>
      </c>
      <c r="E1243" s="4"/>
      <c r="R1243" s="4"/>
      <c r="U1243" s="4"/>
      <c r="AD1243" s="4"/>
      <c r="AE1243" s="4"/>
      <c r="AF1243" s="21"/>
    </row>
    <row r="1244" spans="1:32" x14ac:dyDescent="0.2">
      <c r="A1244" s="1" t="s">
        <v>3723</v>
      </c>
      <c r="B1244" s="4" t="s">
        <v>3724</v>
      </c>
      <c r="C1244" s="4" t="s">
        <v>3725</v>
      </c>
      <c r="E1244" s="4"/>
      <c r="R1244" s="4"/>
      <c r="U1244" s="4"/>
      <c r="AD1244" s="4"/>
      <c r="AE1244" s="4"/>
      <c r="AF1244" s="21"/>
    </row>
    <row r="1245" spans="1:32" x14ac:dyDescent="0.2">
      <c r="A1245" s="1" t="s">
        <v>3726</v>
      </c>
      <c r="B1245" s="4" t="s">
        <v>3727</v>
      </c>
      <c r="C1245" s="4" t="s">
        <v>3728</v>
      </c>
      <c r="E1245" s="4"/>
      <c r="R1245" s="4"/>
      <c r="U1245" s="4"/>
      <c r="AD1245" s="4"/>
      <c r="AE1245" s="4"/>
      <c r="AF1245" s="21"/>
    </row>
    <row r="1246" spans="1:32" x14ac:dyDescent="0.2">
      <c r="A1246" s="1" t="s">
        <v>3729</v>
      </c>
      <c r="B1246" s="4" t="s">
        <v>3730</v>
      </c>
      <c r="C1246" s="4" t="s">
        <v>3731</v>
      </c>
      <c r="E1246" s="4"/>
      <c r="R1246" s="4"/>
      <c r="U1246" s="4"/>
      <c r="AD1246" s="4"/>
      <c r="AE1246" s="4"/>
      <c r="AF1246" s="21"/>
    </row>
    <row r="1247" spans="1:32" x14ac:dyDescent="0.2">
      <c r="A1247" s="1" t="s">
        <v>3732</v>
      </c>
      <c r="B1247" s="4" t="s">
        <v>3733</v>
      </c>
      <c r="C1247" s="4" t="s">
        <v>3734</v>
      </c>
      <c r="E1247" s="4"/>
      <c r="R1247" s="4"/>
      <c r="U1247" s="4"/>
      <c r="AD1247" s="4"/>
      <c r="AE1247" s="4"/>
      <c r="AF1247" s="21"/>
    </row>
    <row r="1248" spans="1:32" x14ac:dyDescent="0.2">
      <c r="A1248" s="1" t="s">
        <v>3735</v>
      </c>
      <c r="B1248" s="4" t="s">
        <v>3736</v>
      </c>
      <c r="C1248" s="4" t="s">
        <v>3737</v>
      </c>
      <c r="E1248" s="4"/>
      <c r="R1248" s="4"/>
      <c r="U1248" s="4"/>
      <c r="AD1248" s="4"/>
      <c r="AE1248" s="4"/>
      <c r="AF1248" s="21"/>
    </row>
    <row r="1249" spans="1:32" x14ac:dyDescent="0.2">
      <c r="A1249" s="1" t="s">
        <v>3738</v>
      </c>
      <c r="B1249" s="4" t="s">
        <v>3739</v>
      </c>
      <c r="C1249" s="4" t="s">
        <v>3740</v>
      </c>
      <c r="E1249" s="4"/>
      <c r="R1249" s="4"/>
      <c r="U1249" s="4"/>
      <c r="AD1249" s="4"/>
      <c r="AE1249" s="4"/>
      <c r="AF1249" s="21"/>
    </row>
    <row r="1250" spans="1:32" x14ac:dyDescent="0.2">
      <c r="A1250" s="1" t="s">
        <v>3741</v>
      </c>
      <c r="B1250" s="4" t="s">
        <v>3742</v>
      </c>
      <c r="C1250" s="4" t="s">
        <v>3743</v>
      </c>
      <c r="E1250" s="4"/>
      <c r="R1250" s="4"/>
      <c r="U1250" s="4"/>
      <c r="AD1250" s="4"/>
      <c r="AE1250" s="4"/>
      <c r="AF1250" s="21"/>
    </row>
    <row r="1251" spans="1:32" x14ac:dyDescent="0.2">
      <c r="A1251" s="1" t="s">
        <v>3744</v>
      </c>
      <c r="B1251" s="4" t="s">
        <v>3745</v>
      </c>
      <c r="C1251" s="4" t="s">
        <v>3746</v>
      </c>
      <c r="E1251" s="4"/>
      <c r="R1251" s="4"/>
      <c r="U1251" s="4"/>
      <c r="AD1251" s="4"/>
      <c r="AE1251" s="4"/>
      <c r="AF1251" s="21"/>
    </row>
    <row r="1252" spans="1:32" x14ac:dyDescent="0.2">
      <c r="A1252" s="1" t="s">
        <v>3747</v>
      </c>
      <c r="B1252" s="4" t="s">
        <v>3748</v>
      </c>
      <c r="C1252" s="4" t="s">
        <v>3749</v>
      </c>
      <c r="E1252" s="4"/>
      <c r="R1252" s="4"/>
      <c r="U1252" s="4"/>
      <c r="AD1252" s="4"/>
      <c r="AE1252" s="4"/>
      <c r="AF1252" s="21"/>
    </row>
    <row r="1253" spans="1:32" x14ac:dyDescent="0.2">
      <c r="A1253" s="1" t="s">
        <v>3750</v>
      </c>
      <c r="B1253" s="4" t="s">
        <v>3751</v>
      </c>
      <c r="C1253" s="4" t="s">
        <v>3752</v>
      </c>
      <c r="E1253" s="4"/>
      <c r="R1253" s="4"/>
      <c r="U1253" s="4"/>
      <c r="AD1253" s="4"/>
      <c r="AE1253" s="4"/>
      <c r="AF1253" s="21"/>
    </row>
    <row r="1254" spans="1:32" x14ac:dyDescent="0.2">
      <c r="A1254" s="1" t="s">
        <v>3753</v>
      </c>
      <c r="B1254" s="4" t="s">
        <v>3754</v>
      </c>
      <c r="C1254" s="4" t="s">
        <v>3755</v>
      </c>
      <c r="E1254" s="4"/>
      <c r="R1254" s="4"/>
      <c r="U1254" s="4"/>
      <c r="AD1254" s="4"/>
      <c r="AE1254" s="4"/>
      <c r="AF1254" s="21"/>
    </row>
    <row r="1255" spans="1:32" x14ac:dyDescent="0.2">
      <c r="A1255" s="1" t="s">
        <v>3756</v>
      </c>
      <c r="B1255" s="4" t="s">
        <v>3757</v>
      </c>
      <c r="C1255" s="4" t="s">
        <v>3758</v>
      </c>
      <c r="E1255" s="4"/>
      <c r="R1255" s="4"/>
      <c r="U1255" s="4"/>
      <c r="AD1255" s="4"/>
      <c r="AE1255" s="4"/>
      <c r="AF1255" s="21"/>
    </row>
    <row r="1256" spans="1:32" x14ac:dyDescent="0.2">
      <c r="A1256" s="1" t="s">
        <v>3759</v>
      </c>
      <c r="B1256" s="4" t="s">
        <v>3760</v>
      </c>
      <c r="C1256" s="4" t="s">
        <v>3761</v>
      </c>
      <c r="E1256" s="4"/>
      <c r="R1256" s="4"/>
      <c r="U1256" s="4"/>
      <c r="AD1256" s="4"/>
      <c r="AE1256" s="4"/>
      <c r="AF1256" s="21"/>
    </row>
    <row r="1257" spans="1:32" x14ac:dyDescent="0.2">
      <c r="A1257" s="1" t="s">
        <v>3762</v>
      </c>
      <c r="B1257" s="4" t="s">
        <v>3763</v>
      </c>
      <c r="C1257" s="4" t="s">
        <v>3764</v>
      </c>
      <c r="E1257" s="4"/>
      <c r="R1257" s="4"/>
      <c r="U1257" s="4"/>
      <c r="AD1257" s="4"/>
      <c r="AE1257" s="4"/>
      <c r="AF1257" s="21"/>
    </row>
    <row r="1258" spans="1:32" x14ac:dyDescent="0.2">
      <c r="A1258" s="1" t="s">
        <v>3765</v>
      </c>
      <c r="B1258" s="4" t="s">
        <v>3766</v>
      </c>
      <c r="C1258" s="4" t="s">
        <v>3767</v>
      </c>
      <c r="E1258" s="4"/>
      <c r="R1258" s="4"/>
      <c r="U1258" s="4"/>
      <c r="AD1258" s="4"/>
      <c r="AE1258" s="4"/>
      <c r="AF1258" s="21"/>
    </row>
    <row r="1259" spans="1:32" x14ac:dyDescent="0.2">
      <c r="A1259" s="1" t="s">
        <v>3768</v>
      </c>
      <c r="B1259" s="4" t="s">
        <v>3769</v>
      </c>
      <c r="C1259" s="4" t="s">
        <v>3770</v>
      </c>
      <c r="E1259" s="4"/>
      <c r="R1259" s="4"/>
      <c r="U1259" s="4"/>
      <c r="AD1259" s="4"/>
      <c r="AE1259" s="4"/>
      <c r="AF1259" s="21"/>
    </row>
    <row r="1260" spans="1:32" x14ac:dyDescent="0.2">
      <c r="A1260" s="1" t="s">
        <v>3771</v>
      </c>
      <c r="B1260" s="4" t="s">
        <v>3772</v>
      </c>
      <c r="C1260" s="4" t="s">
        <v>3773</v>
      </c>
      <c r="E1260" s="4"/>
      <c r="R1260" s="4"/>
      <c r="U1260" s="4"/>
      <c r="AD1260" s="4"/>
      <c r="AE1260" s="4"/>
      <c r="AF1260" s="21"/>
    </row>
    <row r="1261" spans="1:32" x14ac:dyDescent="0.2">
      <c r="A1261" s="1" t="s">
        <v>3774</v>
      </c>
      <c r="B1261" s="4" t="s">
        <v>3775</v>
      </c>
      <c r="C1261" s="4" t="s">
        <v>3776</v>
      </c>
      <c r="E1261" s="4"/>
      <c r="R1261" s="4"/>
      <c r="U1261" s="4"/>
      <c r="AD1261" s="4"/>
      <c r="AE1261" s="4"/>
      <c r="AF1261" s="21"/>
    </row>
    <row r="1262" spans="1:32" x14ac:dyDescent="0.2">
      <c r="A1262" s="1" t="s">
        <v>3777</v>
      </c>
      <c r="B1262" s="4" t="s">
        <v>3778</v>
      </c>
      <c r="C1262" s="4" t="s">
        <v>3779</v>
      </c>
      <c r="E1262" s="4"/>
      <c r="R1262" s="4"/>
      <c r="U1262" s="4"/>
      <c r="AD1262" s="4"/>
      <c r="AE1262" s="4"/>
      <c r="AF1262" s="21"/>
    </row>
    <row r="1263" spans="1:32" x14ac:dyDescent="0.2">
      <c r="A1263" s="1" t="s">
        <v>3780</v>
      </c>
      <c r="B1263" s="4" t="s">
        <v>3781</v>
      </c>
      <c r="C1263" s="4" t="s">
        <v>3782</v>
      </c>
      <c r="E1263" s="4"/>
      <c r="R1263" s="4"/>
      <c r="U1263" s="4"/>
      <c r="AD1263" s="4"/>
      <c r="AE1263" s="4"/>
      <c r="AF1263" s="21"/>
    </row>
    <row r="1264" spans="1:32" x14ac:dyDescent="0.2">
      <c r="A1264" s="1" t="s">
        <v>3783</v>
      </c>
      <c r="B1264" s="4" t="s">
        <v>3784</v>
      </c>
      <c r="C1264" s="4" t="s">
        <v>3785</v>
      </c>
      <c r="E1264" s="4"/>
      <c r="R1264" s="4"/>
      <c r="U1264" s="4"/>
      <c r="AD1264" s="4"/>
      <c r="AE1264" s="4"/>
      <c r="AF1264" s="21"/>
    </row>
    <row r="1265" spans="1:32" x14ac:dyDescent="0.2">
      <c r="A1265" s="1" t="s">
        <v>3786</v>
      </c>
      <c r="B1265" s="4" t="s">
        <v>3787</v>
      </c>
      <c r="C1265" s="4" t="s">
        <v>3788</v>
      </c>
      <c r="E1265" s="4">
        <v>1</v>
      </c>
      <c r="F1265">
        <v>1</v>
      </c>
      <c r="G1265">
        <v>1</v>
      </c>
      <c r="I1265">
        <v>1</v>
      </c>
      <c r="J1265">
        <v>1</v>
      </c>
      <c r="K1265">
        <v>1</v>
      </c>
      <c r="L1265">
        <v>1</v>
      </c>
      <c r="M1265">
        <v>1</v>
      </c>
      <c r="N1265">
        <v>2</v>
      </c>
      <c r="O1265">
        <v>2</v>
      </c>
      <c r="Q1265">
        <v>1</v>
      </c>
      <c r="R1265" s="4">
        <v>1</v>
      </c>
      <c r="S1265">
        <v>1</v>
      </c>
      <c r="T1265">
        <v>1</v>
      </c>
      <c r="U1265" s="4">
        <v>1</v>
      </c>
      <c r="V1265">
        <v>1</v>
      </c>
      <c r="W1265">
        <v>1</v>
      </c>
      <c r="X1265">
        <v>1</v>
      </c>
      <c r="Y1265">
        <v>1</v>
      </c>
      <c r="AA1265">
        <v>1</v>
      </c>
      <c r="AB1265">
        <v>1</v>
      </c>
      <c r="AD1265" s="4">
        <v>2</v>
      </c>
      <c r="AE1265" s="4">
        <v>1</v>
      </c>
      <c r="AF1265" s="21">
        <v>1</v>
      </c>
    </row>
    <row r="1266" spans="1:32" x14ac:dyDescent="0.2">
      <c r="A1266" s="1" t="s">
        <v>3789</v>
      </c>
      <c r="B1266" s="4" t="s">
        <v>3790</v>
      </c>
      <c r="C1266" s="4" t="s">
        <v>3791</v>
      </c>
      <c r="E1266" s="4"/>
      <c r="R1266" s="4"/>
      <c r="U1266" s="4"/>
      <c r="AD1266" s="4"/>
      <c r="AE1266" s="4"/>
      <c r="AF1266" s="21"/>
    </row>
    <row r="1267" spans="1:32" x14ac:dyDescent="0.2">
      <c r="A1267" s="1" t="s">
        <v>3792</v>
      </c>
      <c r="B1267" s="4" t="s">
        <v>3793</v>
      </c>
      <c r="C1267" s="4" t="s">
        <v>3794</v>
      </c>
      <c r="E1267" s="4"/>
      <c r="R1267" s="4"/>
      <c r="U1267" s="4"/>
      <c r="AD1267" s="4"/>
      <c r="AE1267" s="4"/>
      <c r="AF1267" s="21"/>
    </row>
    <row r="1268" spans="1:32" x14ac:dyDescent="0.2">
      <c r="A1268" s="1" t="s">
        <v>3795</v>
      </c>
      <c r="B1268" s="4" t="s">
        <v>3796</v>
      </c>
      <c r="C1268" s="4" t="s">
        <v>3797</v>
      </c>
      <c r="E1268" s="4">
        <v>1</v>
      </c>
      <c r="G1268">
        <v>1</v>
      </c>
      <c r="H1268">
        <v>2</v>
      </c>
      <c r="I1268">
        <v>1</v>
      </c>
      <c r="J1268">
        <v>1</v>
      </c>
      <c r="M1268">
        <v>2</v>
      </c>
      <c r="N1268">
        <v>1</v>
      </c>
      <c r="O1268">
        <v>1</v>
      </c>
      <c r="Q1268">
        <v>1</v>
      </c>
      <c r="R1268" s="4">
        <v>1</v>
      </c>
      <c r="U1268" s="4">
        <v>1</v>
      </c>
      <c r="V1268">
        <v>1</v>
      </c>
      <c r="W1268">
        <v>1</v>
      </c>
      <c r="X1268">
        <v>1</v>
      </c>
      <c r="Z1268">
        <v>1</v>
      </c>
      <c r="AA1268">
        <v>1</v>
      </c>
      <c r="AB1268">
        <v>1</v>
      </c>
      <c r="AD1268" s="4">
        <v>1</v>
      </c>
      <c r="AE1268" s="4">
        <v>1</v>
      </c>
      <c r="AF1268" s="21">
        <v>1</v>
      </c>
    </row>
    <row r="1269" spans="1:32" x14ac:dyDescent="0.2">
      <c r="A1269" s="1" t="s">
        <v>3798</v>
      </c>
      <c r="B1269" s="4" t="s">
        <v>3799</v>
      </c>
      <c r="C1269" s="4" t="s">
        <v>3800</v>
      </c>
      <c r="E1269" s="4"/>
      <c r="R1269" s="4"/>
      <c r="U1269" s="4"/>
      <c r="AD1269" s="4"/>
      <c r="AE1269" s="4"/>
      <c r="AF1269" s="21"/>
    </row>
    <row r="1270" spans="1:32" x14ac:dyDescent="0.2">
      <c r="A1270" s="1" t="s">
        <v>3801</v>
      </c>
      <c r="B1270" s="4" t="s">
        <v>3802</v>
      </c>
      <c r="C1270" s="4" t="s">
        <v>3803</v>
      </c>
      <c r="E1270" s="4"/>
      <c r="R1270" s="4"/>
      <c r="U1270" s="4"/>
      <c r="AD1270" s="4"/>
      <c r="AE1270" s="4"/>
      <c r="AF1270" s="21"/>
    </row>
    <row r="1271" spans="1:32" x14ac:dyDescent="0.2">
      <c r="A1271" s="1" t="s">
        <v>3804</v>
      </c>
      <c r="B1271" s="4" t="s">
        <v>3805</v>
      </c>
      <c r="C1271" s="4" t="s">
        <v>3806</v>
      </c>
      <c r="E1271" s="4"/>
      <c r="R1271" s="4"/>
      <c r="U1271" s="4"/>
      <c r="AD1271" s="4"/>
      <c r="AE1271" s="4"/>
      <c r="AF1271" s="21"/>
    </row>
    <row r="1272" spans="1:32" x14ac:dyDescent="0.2">
      <c r="A1272" s="1" t="s">
        <v>3807</v>
      </c>
      <c r="B1272" s="4" t="s">
        <v>3808</v>
      </c>
      <c r="C1272" s="4" t="s">
        <v>3809</v>
      </c>
      <c r="E1272" s="4">
        <v>2</v>
      </c>
      <c r="F1272">
        <v>1</v>
      </c>
      <c r="G1272">
        <v>3</v>
      </c>
      <c r="H1272">
        <v>2</v>
      </c>
      <c r="I1272">
        <v>1</v>
      </c>
      <c r="J1272">
        <v>3</v>
      </c>
      <c r="M1272">
        <v>2</v>
      </c>
      <c r="O1272">
        <v>2</v>
      </c>
      <c r="P1272">
        <v>2</v>
      </c>
      <c r="Q1272">
        <v>2</v>
      </c>
      <c r="R1272" s="4">
        <v>2</v>
      </c>
      <c r="S1272">
        <v>1</v>
      </c>
      <c r="T1272">
        <v>3</v>
      </c>
      <c r="U1272" s="4">
        <v>3</v>
      </c>
      <c r="V1272">
        <v>1</v>
      </c>
      <c r="W1272">
        <v>1</v>
      </c>
      <c r="X1272">
        <v>4</v>
      </c>
      <c r="Y1272">
        <v>2</v>
      </c>
      <c r="Z1272">
        <v>3</v>
      </c>
      <c r="AA1272">
        <v>1</v>
      </c>
      <c r="AD1272" s="4">
        <v>3</v>
      </c>
      <c r="AE1272" s="4">
        <v>3</v>
      </c>
      <c r="AF1272" s="21">
        <v>2</v>
      </c>
    </row>
    <row r="1273" spans="1:32" x14ac:dyDescent="0.2">
      <c r="A1273" s="1" t="s">
        <v>3810</v>
      </c>
      <c r="B1273" s="4" t="s">
        <v>3811</v>
      </c>
      <c r="C1273" s="4" t="s">
        <v>3812</v>
      </c>
      <c r="E1273" s="4"/>
      <c r="R1273" s="4"/>
      <c r="U1273" s="4"/>
      <c r="AD1273" s="4"/>
      <c r="AE1273" s="4"/>
      <c r="AF1273" s="21"/>
    </row>
    <row r="1274" spans="1:32" x14ac:dyDescent="0.2">
      <c r="A1274" s="1" t="s">
        <v>3813</v>
      </c>
      <c r="B1274" s="4" t="s">
        <v>3814</v>
      </c>
      <c r="C1274" s="4" t="s">
        <v>3815</v>
      </c>
      <c r="E1274" s="4"/>
      <c r="R1274" s="4"/>
      <c r="U1274" s="4"/>
      <c r="AD1274" s="4"/>
      <c r="AE1274" s="4"/>
      <c r="AF1274" s="21"/>
    </row>
    <row r="1275" spans="1:32" x14ac:dyDescent="0.2">
      <c r="A1275" s="1" t="s">
        <v>3816</v>
      </c>
      <c r="B1275" s="4" t="s">
        <v>3817</v>
      </c>
      <c r="C1275" s="4" t="s">
        <v>3818</v>
      </c>
      <c r="E1275" s="4"/>
      <c r="R1275" s="4"/>
      <c r="U1275" s="4"/>
      <c r="AD1275" s="4"/>
      <c r="AE1275" s="4"/>
      <c r="AF1275" s="21"/>
    </row>
    <row r="1276" spans="1:32" x14ac:dyDescent="0.2">
      <c r="A1276" s="1" t="s">
        <v>3819</v>
      </c>
      <c r="B1276" s="4" t="s">
        <v>3820</v>
      </c>
      <c r="C1276" s="4" t="s">
        <v>3821</v>
      </c>
      <c r="E1276" s="4"/>
      <c r="R1276" s="4"/>
      <c r="U1276" s="4"/>
      <c r="AD1276" s="4"/>
      <c r="AE1276" s="4"/>
      <c r="AF1276" s="21"/>
    </row>
    <row r="1277" spans="1:32" x14ac:dyDescent="0.2">
      <c r="A1277" s="1" t="s">
        <v>3822</v>
      </c>
      <c r="B1277" s="4" t="s">
        <v>3823</v>
      </c>
      <c r="C1277" s="4" t="s">
        <v>3824</v>
      </c>
      <c r="E1277" s="4"/>
      <c r="R1277" s="4"/>
      <c r="U1277" s="4"/>
      <c r="AD1277" s="4"/>
      <c r="AE1277" s="4"/>
      <c r="AF1277" s="21"/>
    </row>
    <row r="1278" spans="1:32" x14ac:dyDescent="0.2">
      <c r="A1278" s="1" t="s">
        <v>3825</v>
      </c>
      <c r="B1278" s="4" t="s">
        <v>3826</v>
      </c>
      <c r="C1278" s="4" t="s">
        <v>3827</v>
      </c>
      <c r="E1278" s="4"/>
      <c r="R1278" s="4"/>
      <c r="U1278" s="4"/>
      <c r="AD1278" s="4"/>
      <c r="AE1278" s="4"/>
      <c r="AF1278" s="21"/>
    </row>
    <row r="1279" spans="1:32" x14ac:dyDescent="0.2">
      <c r="A1279" s="1" t="s">
        <v>3828</v>
      </c>
      <c r="B1279" s="4" t="s">
        <v>3829</v>
      </c>
      <c r="C1279" s="4" t="s">
        <v>3830</v>
      </c>
      <c r="E1279" s="4"/>
      <c r="R1279" s="4"/>
      <c r="U1279" s="4"/>
      <c r="AD1279" s="4"/>
      <c r="AE1279" s="4"/>
      <c r="AF1279" s="21"/>
    </row>
    <row r="1280" spans="1:32" x14ac:dyDescent="0.2">
      <c r="A1280" s="1" t="s">
        <v>3831</v>
      </c>
      <c r="B1280" s="4" t="s">
        <v>3832</v>
      </c>
      <c r="C1280" s="4" t="s">
        <v>3833</v>
      </c>
      <c r="E1280" s="4"/>
      <c r="R1280" s="4"/>
      <c r="U1280" s="4"/>
      <c r="AD1280" s="4"/>
      <c r="AE1280" s="4"/>
      <c r="AF1280" s="21"/>
    </row>
    <row r="1281" spans="1:32" x14ac:dyDescent="0.2">
      <c r="A1281" s="1" t="s">
        <v>3834</v>
      </c>
      <c r="B1281" s="4" t="s">
        <v>3835</v>
      </c>
      <c r="C1281" s="4" t="s">
        <v>3836</v>
      </c>
      <c r="E1281" s="4"/>
      <c r="M1281">
        <v>1</v>
      </c>
      <c r="R1281" s="4"/>
      <c r="U1281" s="4"/>
      <c r="V1281">
        <v>1</v>
      </c>
      <c r="W1281">
        <v>1</v>
      </c>
      <c r="X1281">
        <v>1</v>
      </c>
      <c r="Z1281">
        <v>1</v>
      </c>
      <c r="AD1281" s="4">
        <v>2</v>
      </c>
      <c r="AE1281" s="4"/>
      <c r="AF1281" s="21">
        <v>2</v>
      </c>
    </row>
    <row r="1282" spans="1:32" x14ac:dyDescent="0.2">
      <c r="A1282" s="1" t="s">
        <v>3837</v>
      </c>
      <c r="B1282" s="4" t="s">
        <v>3838</v>
      </c>
      <c r="C1282" s="4" t="s">
        <v>3839</v>
      </c>
      <c r="E1282" s="4"/>
      <c r="R1282" s="4"/>
      <c r="U1282" s="4"/>
      <c r="AD1282" s="4"/>
      <c r="AE1282" s="4"/>
      <c r="AF1282" s="21"/>
    </row>
    <row r="1283" spans="1:32" x14ac:dyDescent="0.2">
      <c r="A1283" s="1" t="s">
        <v>3840</v>
      </c>
      <c r="B1283" s="4" t="s">
        <v>3841</v>
      </c>
      <c r="C1283" s="4" t="s">
        <v>3842</v>
      </c>
      <c r="E1283" s="4"/>
      <c r="R1283" s="4"/>
      <c r="U1283" s="4"/>
      <c r="AD1283" s="4"/>
      <c r="AE1283" s="4"/>
      <c r="AF1283" s="21"/>
    </row>
    <row r="1284" spans="1:32" x14ac:dyDescent="0.2">
      <c r="A1284" s="1" t="s">
        <v>3843</v>
      </c>
      <c r="B1284" s="4" t="s">
        <v>3844</v>
      </c>
      <c r="C1284" s="4" t="s">
        <v>3845</v>
      </c>
      <c r="E1284" s="4"/>
      <c r="R1284" s="4"/>
      <c r="U1284" s="4"/>
      <c r="AD1284" s="4"/>
      <c r="AE1284" s="4"/>
      <c r="AF1284" s="21"/>
    </row>
    <row r="1285" spans="1:32" x14ac:dyDescent="0.2">
      <c r="A1285" s="1" t="s">
        <v>3846</v>
      </c>
      <c r="B1285" s="4" t="s">
        <v>3847</v>
      </c>
      <c r="C1285" s="4" t="s">
        <v>3848</v>
      </c>
      <c r="E1285" s="4"/>
      <c r="R1285" s="4"/>
      <c r="U1285" s="4"/>
      <c r="AD1285" s="4"/>
      <c r="AE1285" s="4"/>
      <c r="AF1285" s="21"/>
    </row>
    <row r="1286" spans="1:32" x14ac:dyDescent="0.2">
      <c r="A1286" s="1" t="s">
        <v>3849</v>
      </c>
      <c r="B1286" s="4" t="s">
        <v>3850</v>
      </c>
      <c r="C1286" s="4" t="s">
        <v>3851</v>
      </c>
      <c r="E1286" s="4"/>
      <c r="R1286" s="4"/>
      <c r="U1286" s="4"/>
      <c r="AD1286" s="4"/>
      <c r="AE1286" s="4"/>
      <c r="AF1286" s="21"/>
    </row>
    <row r="1287" spans="1:32" x14ac:dyDescent="0.2">
      <c r="A1287" s="1" t="s">
        <v>3852</v>
      </c>
      <c r="B1287" s="4" t="s">
        <v>3853</v>
      </c>
      <c r="C1287" s="4" t="s">
        <v>3854</v>
      </c>
      <c r="E1287" s="4">
        <v>1</v>
      </c>
      <c r="G1287">
        <v>1</v>
      </c>
      <c r="H1287">
        <v>1</v>
      </c>
      <c r="J1287">
        <v>1</v>
      </c>
      <c r="M1287">
        <v>1</v>
      </c>
      <c r="N1287">
        <v>1</v>
      </c>
      <c r="P1287">
        <v>1</v>
      </c>
      <c r="Q1287">
        <v>2</v>
      </c>
      <c r="R1287" s="4">
        <v>1</v>
      </c>
      <c r="S1287">
        <v>1</v>
      </c>
      <c r="T1287">
        <v>1</v>
      </c>
      <c r="U1287" s="4">
        <v>1</v>
      </c>
      <c r="X1287">
        <v>1</v>
      </c>
      <c r="Y1287">
        <v>1</v>
      </c>
      <c r="Z1287">
        <v>1</v>
      </c>
      <c r="AA1287">
        <v>1</v>
      </c>
      <c r="AD1287" s="4">
        <v>1</v>
      </c>
      <c r="AE1287" s="4">
        <v>1</v>
      </c>
      <c r="AF1287" s="21">
        <v>1</v>
      </c>
    </row>
    <row r="1288" spans="1:32" x14ac:dyDescent="0.2">
      <c r="A1288" s="1" t="s">
        <v>3855</v>
      </c>
      <c r="B1288" s="4" t="s">
        <v>3856</v>
      </c>
      <c r="C1288" s="4" t="s">
        <v>3857</v>
      </c>
      <c r="E1288" s="4"/>
      <c r="R1288" s="4"/>
      <c r="U1288" s="4"/>
      <c r="AD1288" s="4"/>
      <c r="AE1288" s="4"/>
      <c r="AF1288" s="21"/>
    </row>
    <row r="1289" spans="1:32" x14ac:dyDescent="0.2">
      <c r="A1289" s="1" t="s">
        <v>3858</v>
      </c>
      <c r="B1289" s="4" t="s">
        <v>3859</v>
      </c>
      <c r="C1289" s="4" t="s">
        <v>3860</v>
      </c>
      <c r="E1289" s="4"/>
      <c r="R1289" s="4"/>
      <c r="U1289" s="4"/>
      <c r="AD1289" s="4"/>
      <c r="AE1289" s="4"/>
      <c r="AF1289" s="21"/>
    </row>
    <row r="1290" spans="1:32" x14ac:dyDescent="0.2">
      <c r="A1290" s="1" t="s">
        <v>3861</v>
      </c>
      <c r="B1290" s="4" t="s">
        <v>3862</v>
      </c>
      <c r="C1290" s="4" t="s">
        <v>3863</v>
      </c>
      <c r="E1290" s="4"/>
      <c r="R1290" s="4"/>
      <c r="U1290" s="4"/>
      <c r="AD1290" s="4"/>
      <c r="AE1290" s="4"/>
      <c r="AF1290" s="21"/>
    </row>
    <row r="1291" spans="1:32" x14ac:dyDescent="0.2">
      <c r="A1291" s="1" t="s">
        <v>3864</v>
      </c>
      <c r="B1291" s="4" t="s">
        <v>3865</v>
      </c>
      <c r="C1291" s="4" t="s">
        <v>3866</v>
      </c>
      <c r="E1291" s="4"/>
      <c r="R1291" s="4"/>
      <c r="U1291" s="4"/>
      <c r="AD1291" s="4"/>
      <c r="AE1291" s="4"/>
      <c r="AF1291" s="21"/>
    </row>
    <row r="1292" spans="1:32" x14ac:dyDescent="0.2">
      <c r="A1292" s="1" t="s">
        <v>3867</v>
      </c>
      <c r="B1292" s="4" t="s">
        <v>3868</v>
      </c>
      <c r="C1292" s="4" t="s">
        <v>3869</v>
      </c>
      <c r="E1292" s="4"/>
      <c r="R1292" s="4"/>
      <c r="U1292" s="4"/>
      <c r="AD1292" s="4"/>
      <c r="AE1292" s="4"/>
      <c r="AF1292" s="21"/>
    </row>
    <row r="1293" spans="1:32" x14ac:dyDescent="0.2">
      <c r="A1293" s="1" t="s">
        <v>3870</v>
      </c>
      <c r="B1293" s="4" t="s">
        <v>3871</v>
      </c>
      <c r="C1293" s="4" t="s">
        <v>3872</v>
      </c>
      <c r="E1293" s="4"/>
      <c r="R1293" s="4"/>
      <c r="U1293" s="4"/>
      <c r="AD1293" s="4"/>
      <c r="AE1293" s="4"/>
      <c r="AF1293" s="21"/>
    </row>
    <row r="1294" spans="1:32" x14ac:dyDescent="0.2">
      <c r="A1294" s="1" t="s">
        <v>3873</v>
      </c>
      <c r="B1294" s="4" t="s">
        <v>3874</v>
      </c>
      <c r="C1294" s="4" t="s">
        <v>3875</v>
      </c>
      <c r="E1294" s="4"/>
      <c r="R1294" s="4"/>
      <c r="U1294" s="4"/>
      <c r="AD1294" s="4"/>
      <c r="AE1294" s="4"/>
      <c r="AF1294" s="21"/>
    </row>
    <row r="1295" spans="1:32" x14ac:dyDescent="0.2">
      <c r="A1295" s="1" t="s">
        <v>3876</v>
      </c>
      <c r="B1295" s="4" t="s">
        <v>3877</v>
      </c>
      <c r="C1295" s="4" t="s">
        <v>3878</v>
      </c>
      <c r="E1295" s="4"/>
      <c r="R1295" s="4"/>
      <c r="U1295" s="4"/>
      <c r="AD1295" s="4"/>
      <c r="AE1295" s="4"/>
      <c r="AF1295" s="21"/>
    </row>
    <row r="1296" spans="1:32" x14ac:dyDescent="0.2">
      <c r="A1296" s="1" t="s">
        <v>3879</v>
      </c>
      <c r="B1296" s="4" t="s">
        <v>3880</v>
      </c>
      <c r="C1296" s="4" t="s">
        <v>3881</v>
      </c>
      <c r="E1296" s="4"/>
      <c r="R1296" s="4"/>
      <c r="U1296" s="4"/>
      <c r="AD1296" s="4"/>
      <c r="AE1296" s="4"/>
      <c r="AF1296" s="21"/>
    </row>
    <row r="1297" spans="1:32" x14ac:dyDescent="0.2">
      <c r="A1297" s="1" t="s">
        <v>3882</v>
      </c>
      <c r="B1297" s="4" t="s">
        <v>3883</v>
      </c>
      <c r="C1297" s="4" t="s">
        <v>3884</v>
      </c>
      <c r="E1297" s="4"/>
      <c r="R1297" s="4"/>
      <c r="U1297" s="4"/>
      <c r="AD1297" s="4"/>
      <c r="AE1297" s="4"/>
      <c r="AF1297" s="21"/>
    </row>
    <row r="1298" spans="1:32" x14ac:dyDescent="0.2">
      <c r="A1298" s="1" t="s">
        <v>3885</v>
      </c>
      <c r="B1298" s="4" t="s">
        <v>3886</v>
      </c>
      <c r="C1298" s="4" t="s">
        <v>3887</v>
      </c>
      <c r="E1298" s="4"/>
      <c r="R1298" s="4"/>
      <c r="U1298" s="4"/>
      <c r="AD1298" s="4"/>
      <c r="AE1298" s="4"/>
      <c r="AF1298" s="21"/>
    </row>
    <row r="1299" spans="1:32" x14ac:dyDescent="0.2">
      <c r="A1299" s="1" t="s">
        <v>3888</v>
      </c>
      <c r="B1299" s="4" t="s">
        <v>3889</v>
      </c>
      <c r="C1299" s="4" t="s">
        <v>3890</v>
      </c>
      <c r="E1299" s="4"/>
      <c r="R1299" s="4"/>
      <c r="U1299" s="4"/>
      <c r="AD1299" s="4"/>
      <c r="AE1299" s="4"/>
      <c r="AF1299" s="21"/>
    </row>
    <row r="1300" spans="1:32" x14ac:dyDescent="0.2">
      <c r="A1300" s="1" t="s">
        <v>3891</v>
      </c>
      <c r="B1300" s="4" t="s">
        <v>3892</v>
      </c>
      <c r="C1300" s="4" t="s">
        <v>3893</v>
      </c>
      <c r="E1300" s="4">
        <v>1</v>
      </c>
      <c r="G1300">
        <v>1</v>
      </c>
      <c r="J1300">
        <v>1</v>
      </c>
      <c r="K1300">
        <v>1</v>
      </c>
      <c r="L1300">
        <v>1</v>
      </c>
      <c r="M1300">
        <v>1</v>
      </c>
      <c r="N1300">
        <v>1</v>
      </c>
      <c r="O1300">
        <v>1</v>
      </c>
      <c r="Q1300">
        <v>1</v>
      </c>
      <c r="R1300" s="4">
        <v>1</v>
      </c>
      <c r="T1300">
        <v>1</v>
      </c>
      <c r="U1300" s="4">
        <v>1</v>
      </c>
      <c r="V1300">
        <v>1</v>
      </c>
      <c r="W1300">
        <v>1</v>
      </c>
      <c r="X1300">
        <v>2</v>
      </c>
      <c r="Y1300">
        <v>1</v>
      </c>
      <c r="Z1300">
        <v>1</v>
      </c>
      <c r="AD1300" s="4">
        <v>1</v>
      </c>
      <c r="AE1300" s="4">
        <v>1</v>
      </c>
      <c r="AF1300" s="21">
        <v>1</v>
      </c>
    </row>
    <row r="1301" spans="1:32" x14ac:dyDescent="0.2">
      <c r="A1301" s="1" t="s">
        <v>3894</v>
      </c>
      <c r="B1301" s="4" t="s">
        <v>3895</v>
      </c>
      <c r="C1301" s="4" t="s">
        <v>3896</v>
      </c>
      <c r="E1301" s="4">
        <v>2</v>
      </c>
      <c r="F1301">
        <v>1</v>
      </c>
      <c r="G1301">
        <v>1</v>
      </c>
      <c r="H1301">
        <v>2</v>
      </c>
      <c r="I1301">
        <v>1</v>
      </c>
      <c r="J1301">
        <v>3</v>
      </c>
      <c r="K1301">
        <v>1</v>
      </c>
      <c r="L1301">
        <v>1</v>
      </c>
      <c r="M1301">
        <v>2</v>
      </c>
      <c r="N1301">
        <v>3</v>
      </c>
      <c r="O1301">
        <v>2</v>
      </c>
      <c r="P1301">
        <v>2</v>
      </c>
      <c r="Q1301">
        <v>1</v>
      </c>
      <c r="R1301" s="4">
        <v>2</v>
      </c>
      <c r="T1301">
        <v>2</v>
      </c>
      <c r="U1301" s="4">
        <v>2</v>
      </c>
      <c r="V1301">
        <v>1</v>
      </c>
      <c r="W1301">
        <v>1</v>
      </c>
      <c r="X1301">
        <v>4</v>
      </c>
      <c r="Z1301">
        <v>1</v>
      </c>
      <c r="AA1301">
        <v>2</v>
      </c>
      <c r="AB1301">
        <v>1</v>
      </c>
      <c r="AD1301" s="4">
        <v>2</v>
      </c>
      <c r="AE1301" s="4">
        <v>2</v>
      </c>
      <c r="AF1301" s="21">
        <v>1</v>
      </c>
    </row>
    <row r="1302" spans="1:32" x14ac:dyDescent="0.2">
      <c r="A1302" s="1" t="s">
        <v>3897</v>
      </c>
      <c r="B1302" s="4" t="s">
        <v>3898</v>
      </c>
      <c r="C1302" s="4" t="s">
        <v>3899</v>
      </c>
      <c r="E1302" s="4"/>
      <c r="R1302" s="4"/>
      <c r="U1302" s="4"/>
      <c r="AD1302" s="4"/>
      <c r="AE1302" s="4"/>
      <c r="AF1302" s="21"/>
    </row>
    <row r="1303" spans="1:32" x14ac:dyDescent="0.2">
      <c r="A1303" s="1" t="s">
        <v>3900</v>
      </c>
      <c r="B1303" s="4" t="s">
        <v>3901</v>
      </c>
      <c r="C1303" s="4" t="s">
        <v>3902</v>
      </c>
      <c r="E1303" s="4">
        <v>1</v>
      </c>
      <c r="F1303">
        <v>1</v>
      </c>
      <c r="I1303">
        <v>2</v>
      </c>
      <c r="J1303">
        <v>1</v>
      </c>
      <c r="M1303">
        <v>1</v>
      </c>
      <c r="N1303">
        <v>1</v>
      </c>
      <c r="O1303">
        <v>3</v>
      </c>
      <c r="P1303">
        <v>1</v>
      </c>
      <c r="R1303" s="4"/>
      <c r="T1303">
        <v>1</v>
      </c>
      <c r="U1303" s="4">
        <v>1</v>
      </c>
      <c r="W1303">
        <v>1</v>
      </c>
      <c r="AD1303" s="4"/>
      <c r="AE1303" s="4"/>
      <c r="AF1303" s="21">
        <v>2</v>
      </c>
    </row>
    <row r="1304" spans="1:32" x14ac:dyDescent="0.2">
      <c r="A1304" s="1" t="s">
        <v>3903</v>
      </c>
      <c r="B1304" s="4" t="s">
        <v>3904</v>
      </c>
      <c r="C1304" s="4" t="s">
        <v>3905</v>
      </c>
      <c r="E1304" s="4"/>
      <c r="Q1304">
        <v>1</v>
      </c>
      <c r="R1304" s="4">
        <v>1</v>
      </c>
      <c r="U1304" s="4">
        <v>1</v>
      </c>
      <c r="V1304">
        <v>1</v>
      </c>
      <c r="AD1304" s="4">
        <v>1</v>
      </c>
      <c r="AE1304" s="4"/>
      <c r="AF1304" s="21"/>
    </row>
    <row r="1305" spans="1:32" x14ac:dyDescent="0.2">
      <c r="A1305" s="1" t="s">
        <v>3906</v>
      </c>
      <c r="B1305" s="4" t="s">
        <v>3907</v>
      </c>
      <c r="C1305" s="4" t="s">
        <v>3907</v>
      </c>
      <c r="E1305" s="4"/>
      <c r="R1305" s="4"/>
      <c r="U1305" s="4"/>
      <c r="AD1305" s="4"/>
      <c r="AE1305" s="4"/>
      <c r="AF1305" s="21"/>
    </row>
    <row r="1306" spans="1:32" x14ac:dyDescent="0.2">
      <c r="A1306" s="1" t="s">
        <v>3908</v>
      </c>
      <c r="B1306" s="4" t="s">
        <v>3909</v>
      </c>
      <c r="C1306" s="4" t="s">
        <v>3910</v>
      </c>
      <c r="E1306" s="4"/>
      <c r="R1306" s="4"/>
      <c r="U1306" s="4"/>
      <c r="AD1306" s="4"/>
      <c r="AE1306" s="4"/>
      <c r="AF1306" s="21"/>
    </row>
    <row r="1307" spans="1:32" x14ac:dyDescent="0.2">
      <c r="A1307" s="1" t="s">
        <v>3911</v>
      </c>
      <c r="B1307" s="4" t="s">
        <v>3912</v>
      </c>
      <c r="C1307" s="4" t="s">
        <v>3913</v>
      </c>
      <c r="E1307" s="4"/>
      <c r="R1307" s="4"/>
      <c r="U1307" s="4"/>
      <c r="AD1307" s="4"/>
      <c r="AE1307" s="4"/>
      <c r="AF1307" s="21"/>
    </row>
    <row r="1308" spans="1:32" x14ac:dyDescent="0.2">
      <c r="A1308" s="1" t="s">
        <v>3914</v>
      </c>
      <c r="B1308" s="4" t="s">
        <v>3915</v>
      </c>
      <c r="C1308" s="4" t="s">
        <v>3916</v>
      </c>
      <c r="E1308" s="4"/>
      <c r="R1308" s="4"/>
      <c r="U1308" s="4"/>
      <c r="AD1308" s="4"/>
      <c r="AE1308" s="4"/>
      <c r="AF1308" s="21"/>
    </row>
    <row r="1309" spans="1:32" x14ac:dyDescent="0.2">
      <c r="A1309" s="1" t="s">
        <v>3917</v>
      </c>
      <c r="B1309" s="4" t="s">
        <v>3918</v>
      </c>
      <c r="C1309" s="4" t="s">
        <v>3919</v>
      </c>
      <c r="E1309" s="4"/>
      <c r="R1309" s="4"/>
      <c r="U1309" s="4"/>
      <c r="AD1309" s="4"/>
      <c r="AE1309" s="4"/>
      <c r="AF1309" s="21"/>
    </row>
    <row r="1310" spans="1:32" x14ac:dyDescent="0.2">
      <c r="A1310" s="1" t="s">
        <v>3920</v>
      </c>
      <c r="B1310" s="4" t="s">
        <v>3921</v>
      </c>
      <c r="C1310" s="4" t="s">
        <v>3922</v>
      </c>
      <c r="E1310" s="4"/>
      <c r="R1310" s="4"/>
      <c r="U1310" s="4"/>
      <c r="AD1310" s="4"/>
      <c r="AE1310" s="4"/>
      <c r="AF1310" s="21"/>
    </row>
    <row r="1311" spans="1:32" x14ac:dyDescent="0.2">
      <c r="A1311" s="1" t="s">
        <v>3923</v>
      </c>
      <c r="B1311" s="4" t="s">
        <v>3924</v>
      </c>
      <c r="C1311" s="4" t="s">
        <v>3925</v>
      </c>
      <c r="E1311" s="4"/>
      <c r="R1311" s="4"/>
      <c r="U1311" s="4"/>
      <c r="AD1311" s="4"/>
      <c r="AE1311" s="4"/>
      <c r="AF1311" s="21"/>
    </row>
    <row r="1312" spans="1:32" x14ac:dyDescent="0.2">
      <c r="A1312" s="1" t="s">
        <v>3926</v>
      </c>
      <c r="B1312" s="4" t="s">
        <v>3927</v>
      </c>
      <c r="C1312" s="4" t="s">
        <v>3928</v>
      </c>
      <c r="E1312" s="4">
        <v>1</v>
      </c>
      <c r="G1312">
        <v>1</v>
      </c>
      <c r="H1312">
        <v>1</v>
      </c>
      <c r="I1312">
        <v>1</v>
      </c>
      <c r="J1312">
        <v>2</v>
      </c>
      <c r="K1312">
        <v>1</v>
      </c>
      <c r="L1312">
        <v>1</v>
      </c>
      <c r="M1312">
        <v>1</v>
      </c>
      <c r="O1312">
        <v>1</v>
      </c>
      <c r="P1312">
        <v>1</v>
      </c>
      <c r="Q1312">
        <v>1</v>
      </c>
      <c r="R1312" s="4">
        <v>1</v>
      </c>
      <c r="T1312">
        <v>1</v>
      </c>
      <c r="U1312" s="4">
        <v>1</v>
      </c>
      <c r="W1312">
        <v>2</v>
      </c>
      <c r="X1312">
        <v>1</v>
      </c>
      <c r="Z1312">
        <v>2</v>
      </c>
      <c r="AB1312">
        <v>1</v>
      </c>
      <c r="AD1312" s="4">
        <v>1</v>
      </c>
      <c r="AE1312" s="4">
        <v>2</v>
      </c>
      <c r="AF1312" s="21">
        <v>2</v>
      </c>
    </row>
    <row r="1313" spans="1:32" x14ac:dyDescent="0.2">
      <c r="A1313" s="1" t="s">
        <v>3929</v>
      </c>
      <c r="B1313" s="4" t="s">
        <v>3930</v>
      </c>
      <c r="C1313" s="4" t="s">
        <v>3931</v>
      </c>
      <c r="E1313" s="4">
        <v>1</v>
      </c>
      <c r="F1313">
        <v>1</v>
      </c>
      <c r="G1313">
        <v>1</v>
      </c>
      <c r="J1313">
        <v>2</v>
      </c>
      <c r="M1313">
        <v>1</v>
      </c>
      <c r="N1313">
        <v>1</v>
      </c>
      <c r="O1313">
        <v>1</v>
      </c>
      <c r="P1313">
        <v>1</v>
      </c>
      <c r="Q1313">
        <v>1</v>
      </c>
      <c r="R1313" s="4">
        <v>1</v>
      </c>
      <c r="S1313">
        <v>1</v>
      </c>
      <c r="T1313">
        <v>1</v>
      </c>
      <c r="U1313" s="4">
        <v>1</v>
      </c>
      <c r="W1313">
        <v>2</v>
      </c>
      <c r="AD1313" s="4">
        <v>3</v>
      </c>
      <c r="AE1313" s="4">
        <v>2</v>
      </c>
      <c r="AF1313" s="21">
        <v>3</v>
      </c>
    </row>
    <row r="1314" spans="1:32" x14ac:dyDescent="0.2">
      <c r="A1314" s="1" t="s">
        <v>3932</v>
      </c>
      <c r="B1314" s="4" t="s">
        <v>3933</v>
      </c>
      <c r="C1314" s="4" t="s">
        <v>3934</v>
      </c>
      <c r="E1314" s="4"/>
      <c r="R1314" s="4"/>
      <c r="U1314" s="4"/>
      <c r="AD1314" s="4"/>
      <c r="AE1314" s="4"/>
      <c r="AF1314" s="21"/>
    </row>
    <row r="1315" spans="1:32" x14ac:dyDescent="0.2">
      <c r="A1315" s="1" t="s">
        <v>3935</v>
      </c>
      <c r="B1315" s="4" t="s">
        <v>3936</v>
      </c>
      <c r="C1315" s="4" t="s">
        <v>3937</v>
      </c>
      <c r="E1315" s="4"/>
      <c r="R1315" s="4"/>
      <c r="U1315" s="4"/>
      <c r="AD1315" s="4"/>
      <c r="AE1315" s="4"/>
      <c r="AF1315" s="21"/>
    </row>
    <row r="1316" spans="1:32" x14ac:dyDescent="0.2">
      <c r="A1316" s="1" t="s">
        <v>3938</v>
      </c>
      <c r="B1316" s="4" t="s">
        <v>3939</v>
      </c>
      <c r="C1316" s="4" t="s">
        <v>3940</v>
      </c>
      <c r="E1316" s="4"/>
      <c r="R1316" s="4"/>
      <c r="U1316" s="4"/>
      <c r="AD1316" s="4"/>
      <c r="AE1316" s="4"/>
      <c r="AF1316" s="21"/>
    </row>
    <row r="1317" spans="1:32" x14ac:dyDescent="0.2">
      <c r="A1317" s="1" t="s">
        <v>3941</v>
      </c>
      <c r="B1317" s="4" t="s">
        <v>3942</v>
      </c>
      <c r="C1317" s="4" t="s">
        <v>3943</v>
      </c>
      <c r="E1317" s="4"/>
      <c r="N1317">
        <v>1</v>
      </c>
      <c r="R1317" s="4"/>
      <c r="U1317" s="4"/>
      <c r="AD1317" s="4"/>
      <c r="AE1317" s="4"/>
      <c r="AF1317" s="21"/>
    </row>
    <row r="1318" spans="1:32" x14ac:dyDescent="0.2">
      <c r="A1318" s="1" t="s">
        <v>3944</v>
      </c>
      <c r="B1318" s="4" t="s">
        <v>3945</v>
      </c>
      <c r="C1318" s="4" t="s">
        <v>3946</v>
      </c>
      <c r="E1318" s="4"/>
      <c r="F1318">
        <v>1</v>
      </c>
      <c r="G1318">
        <v>1</v>
      </c>
      <c r="H1318">
        <v>1</v>
      </c>
      <c r="I1318">
        <v>1</v>
      </c>
      <c r="M1318">
        <v>1</v>
      </c>
      <c r="R1318" s="4"/>
      <c r="U1318" s="4"/>
      <c r="AD1318" s="4">
        <v>1</v>
      </c>
      <c r="AE1318" s="4">
        <v>1</v>
      </c>
      <c r="AF1318" s="21">
        <v>1</v>
      </c>
    </row>
    <row r="1319" spans="1:32" x14ac:dyDescent="0.2">
      <c r="A1319" s="1" t="s">
        <v>3947</v>
      </c>
      <c r="B1319" s="4" t="s">
        <v>3948</v>
      </c>
      <c r="C1319" s="4" t="s">
        <v>3948</v>
      </c>
      <c r="E1319" s="4"/>
      <c r="R1319" s="4"/>
      <c r="U1319" s="4"/>
      <c r="AD1319" s="4"/>
      <c r="AE1319" s="4"/>
      <c r="AF1319" s="21"/>
    </row>
    <row r="1320" spans="1:32" x14ac:dyDescent="0.2">
      <c r="A1320" s="1" t="s">
        <v>3949</v>
      </c>
      <c r="B1320" s="4" t="s">
        <v>3950</v>
      </c>
      <c r="C1320" s="4" t="s">
        <v>3951</v>
      </c>
      <c r="E1320" s="4"/>
      <c r="R1320" s="4"/>
      <c r="U1320" s="4"/>
      <c r="AD1320" s="4"/>
      <c r="AE1320" s="4"/>
      <c r="AF1320" s="21"/>
    </row>
    <row r="1321" spans="1:32" x14ac:dyDescent="0.2">
      <c r="A1321" s="1" t="s">
        <v>3952</v>
      </c>
      <c r="B1321" s="4" t="s">
        <v>3953</v>
      </c>
      <c r="C1321" s="4" t="s">
        <v>3954</v>
      </c>
      <c r="E1321" s="4"/>
      <c r="R1321" s="4"/>
      <c r="U1321" s="4"/>
      <c r="AD1321" s="4"/>
      <c r="AE1321" s="4"/>
      <c r="AF1321" s="21"/>
    </row>
    <row r="1322" spans="1:32" x14ac:dyDescent="0.2">
      <c r="A1322" s="1" t="s">
        <v>3955</v>
      </c>
      <c r="B1322" s="4" t="s">
        <v>3956</v>
      </c>
      <c r="C1322" s="4" t="s">
        <v>3957</v>
      </c>
      <c r="E1322" s="4"/>
      <c r="R1322" s="4"/>
      <c r="U1322" s="4"/>
      <c r="AD1322" s="4"/>
      <c r="AE1322" s="4"/>
      <c r="AF1322" s="21"/>
    </row>
    <row r="1323" spans="1:32" x14ac:dyDescent="0.2">
      <c r="A1323" s="1" t="s">
        <v>3958</v>
      </c>
      <c r="B1323" s="4" t="s">
        <v>3959</v>
      </c>
      <c r="C1323" s="4" t="s">
        <v>3960</v>
      </c>
      <c r="E1323" s="4"/>
      <c r="N1323">
        <v>2</v>
      </c>
      <c r="O1323">
        <v>2</v>
      </c>
      <c r="R1323" s="4"/>
      <c r="U1323" s="4"/>
      <c r="AD1323" s="4"/>
      <c r="AE1323" s="4"/>
      <c r="AF1323" s="21"/>
    </row>
    <row r="1324" spans="1:32" x14ac:dyDescent="0.2">
      <c r="A1324" s="1" t="s">
        <v>3961</v>
      </c>
      <c r="B1324" s="4" t="s">
        <v>3962</v>
      </c>
      <c r="C1324" s="4" t="s">
        <v>3963</v>
      </c>
      <c r="E1324" s="4"/>
      <c r="R1324" s="4"/>
      <c r="U1324" s="4"/>
      <c r="AD1324" s="4"/>
      <c r="AE1324" s="4"/>
      <c r="AF1324" s="21"/>
    </row>
    <row r="1325" spans="1:32" x14ac:dyDescent="0.2">
      <c r="A1325" s="1" t="s">
        <v>3964</v>
      </c>
      <c r="B1325" s="4" t="s">
        <v>3965</v>
      </c>
      <c r="C1325" s="4" t="s">
        <v>3966</v>
      </c>
      <c r="E1325" s="4"/>
      <c r="R1325" s="4"/>
      <c r="U1325" s="4"/>
      <c r="AD1325" s="4"/>
      <c r="AE1325" s="4"/>
      <c r="AF1325" s="21"/>
    </row>
    <row r="1326" spans="1:32" x14ac:dyDescent="0.2">
      <c r="A1326" s="1" t="s">
        <v>3967</v>
      </c>
      <c r="B1326" s="4" t="s">
        <v>3968</v>
      </c>
      <c r="C1326" s="4" t="s">
        <v>3969</v>
      </c>
      <c r="E1326" s="4"/>
      <c r="R1326" s="4"/>
      <c r="U1326" s="4"/>
      <c r="AD1326" s="4"/>
      <c r="AE1326" s="4"/>
      <c r="AF1326" s="21"/>
    </row>
    <row r="1327" spans="1:32" x14ac:dyDescent="0.2">
      <c r="A1327" s="1" t="s">
        <v>3970</v>
      </c>
      <c r="B1327" s="4" t="s">
        <v>3971</v>
      </c>
      <c r="C1327" s="4" t="s">
        <v>3972</v>
      </c>
      <c r="E1327" s="4"/>
      <c r="R1327" s="4"/>
      <c r="U1327" s="4"/>
      <c r="AD1327" s="4"/>
      <c r="AE1327" s="4"/>
      <c r="AF1327" s="21"/>
    </row>
    <row r="1328" spans="1:32" x14ac:dyDescent="0.2">
      <c r="A1328" s="1" t="s">
        <v>3973</v>
      </c>
      <c r="B1328" s="4" t="s">
        <v>3974</v>
      </c>
      <c r="C1328" s="4" t="s">
        <v>3975</v>
      </c>
      <c r="E1328" s="4">
        <v>1</v>
      </c>
      <c r="J1328">
        <v>2</v>
      </c>
      <c r="R1328" s="4"/>
      <c r="U1328" s="4"/>
      <c r="V1328">
        <v>2</v>
      </c>
      <c r="AD1328" s="4"/>
      <c r="AE1328" s="4"/>
      <c r="AF1328" s="21"/>
    </row>
    <row r="1329" spans="1:32" x14ac:dyDescent="0.2">
      <c r="A1329" s="1" t="s">
        <v>3976</v>
      </c>
      <c r="B1329" s="4" t="s">
        <v>3977</v>
      </c>
      <c r="C1329" s="4" t="s">
        <v>3978</v>
      </c>
      <c r="E1329" s="4"/>
      <c r="R1329" s="4"/>
      <c r="U1329" s="4"/>
      <c r="AD1329" s="4"/>
      <c r="AE1329" s="4"/>
      <c r="AF1329" s="21"/>
    </row>
    <row r="1330" spans="1:32" x14ac:dyDescent="0.2">
      <c r="A1330" s="1" t="s">
        <v>3979</v>
      </c>
      <c r="B1330" s="4" t="s">
        <v>3980</v>
      </c>
      <c r="C1330" s="4" t="s">
        <v>3981</v>
      </c>
      <c r="E1330" s="4"/>
      <c r="R1330" s="4"/>
      <c r="U1330" s="4"/>
      <c r="AD1330" s="4"/>
      <c r="AE1330" s="4"/>
      <c r="AF1330" s="21"/>
    </row>
    <row r="1331" spans="1:32" x14ac:dyDescent="0.2">
      <c r="A1331" s="1" t="s">
        <v>3982</v>
      </c>
      <c r="B1331" s="4" t="s">
        <v>3983</v>
      </c>
      <c r="C1331" s="4" t="s">
        <v>3984</v>
      </c>
      <c r="E1331" s="4"/>
      <c r="R1331" s="4"/>
      <c r="U1331" s="4"/>
      <c r="AD1331" s="4"/>
      <c r="AE1331" s="4"/>
      <c r="AF1331" s="21"/>
    </row>
    <row r="1332" spans="1:32" x14ac:dyDescent="0.2">
      <c r="A1332" s="1" t="s">
        <v>3985</v>
      </c>
      <c r="B1332" s="4" t="s">
        <v>3986</v>
      </c>
      <c r="C1332" s="4" t="s">
        <v>3987</v>
      </c>
      <c r="E1332" s="4"/>
      <c r="R1332" s="4"/>
      <c r="U1332" s="4"/>
      <c r="AD1332" s="4"/>
      <c r="AE1332" s="4"/>
      <c r="AF1332" s="21"/>
    </row>
    <row r="1333" spans="1:32" x14ac:dyDescent="0.2">
      <c r="A1333" s="1" t="s">
        <v>3988</v>
      </c>
      <c r="B1333" s="4" t="s">
        <v>3989</v>
      </c>
      <c r="C1333" s="4" t="s">
        <v>3990</v>
      </c>
      <c r="E1333" s="4"/>
      <c r="R1333" s="4"/>
      <c r="U1333" s="4"/>
      <c r="AD1333" s="4"/>
      <c r="AE1333" s="4"/>
      <c r="AF1333" s="21"/>
    </row>
    <row r="1334" spans="1:32" x14ac:dyDescent="0.2">
      <c r="A1334" s="1" t="s">
        <v>3991</v>
      </c>
      <c r="B1334" s="4" t="s">
        <v>3992</v>
      </c>
      <c r="C1334" s="4" t="s">
        <v>3993</v>
      </c>
      <c r="E1334" s="4"/>
      <c r="R1334" s="4"/>
      <c r="U1334" s="4"/>
      <c r="AD1334" s="4"/>
      <c r="AE1334" s="4"/>
      <c r="AF1334" s="21"/>
    </row>
    <row r="1335" spans="1:32" x14ac:dyDescent="0.2">
      <c r="A1335" s="1" t="s">
        <v>3994</v>
      </c>
      <c r="B1335" s="4" t="s">
        <v>3995</v>
      </c>
      <c r="C1335" s="4" t="s">
        <v>3996</v>
      </c>
      <c r="E1335" s="4"/>
      <c r="R1335" s="4"/>
      <c r="U1335" s="4"/>
      <c r="AD1335" s="4"/>
      <c r="AE1335" s="4"/>
      <c r="AF1335" s="21"/>
    </row>
    <row r="1336" spans="1:32" x14ac:dyDescent="0.2">
      <c r="A1336" s="1" t="s">
        <v>3997</v>
      </c>
      <c r="B1336" s="4" t="s">
        <v>3998</v>
      </c>
      <c r="C1336" s="4" t="s">
        <v>3999</v>
      </c>
      <c r="E1336" s="4"/>
      <c r="R1336" s="4"/>
      <c r="U1336" s="4"/>
      <c r="AD1336" s="4"/>
      <c r="AE1336" s="4"/>
      <c r="AF1336" s="21"/>
    </row>
    <row r="1337" spans="1:32" x14ac:dyDescent="0.2">
      <c r="A1337" s="1" t="s">
        <v>4000</v>
      </c>
      <c r="B1337" s="4" t="s">
        <v>4001</v>
      </c>
      <c r="C1337" s="4" t="s">
        <v>4002</v>
      </c>
      <c r="E1337" s="4"/>
      <c r="R1337" s="4"/>
      <c r="U1337" s="4"/>
      <c r="AD1337" s="4"/>
      <c r="AE1337" s="4"/>
      <c r="AF1337" s="21"/>
    </row>
    <row r="1338" spans="1:32" x14ac:dyDescent="0.2">
      <c r="A1338" s="1" t="s">
        <v>4003</v>
      </c>
      <c r="B1338" s="4" t="s">
        <v>4004</v>
      </c>
      <c r="C1338" s="4" t="s">
        <v>4005</v>
      </c>
      <c r="E1338" s="4">
        <v>1</v>
      </c>
      <c r="G1338">
        <v>1</v>
      </c>
      <c r="I1338">
        <v>1</v>
      </c>
      <c r="J1338">
        <v>1</v>
      </c>
      <c r="M1338">
        <v>3</v>
      </c>
      <c r="N1338">
        <v>1</v>
      </c>
      <c r="O1338">
        <v>1</v>
      </c>
      <c r="Q1338">
        <v>1</v>
      </c>
      <c r="R1338" s="4"/>
      <c r="S1338">
        <v>1</v>
      </c>
      <c r="U1338" s="4">
        <v>1</v>
      </c>
      <c r="X1338">
        <v>1</v>
      </c>
      <c r="Y1338">
        <v>1</v>
      </c>
      <c r="Z1338">
        <v>1</v>
      </c>
      <c r="AA1338">
        <v>1</v>
      </c>
      <c r="AB1338">
        <v>1</v>
      </c>
      <c r="AD1338" s="4">
        <v>1</v>
      </c>
      <c r="AE1338" s="4">
        <v>1</v>
      </c>
      <c r="AF1338" s="21">
        <v>1</v>
      </c>
    </row>
    <row r="1339" spans="1:32" x14ac:dyDescent="0.2">
      <c r="A1339" s="1" t="s">
        <v>4006</v>
      </c>
      <c r="B1339" s="4" t="s">
        <v>4007</v>
      </c>
      <c r="C1339" s="4" t="s">
        <v>4008</v>
      </c>
      <c r="E1339" s="4"/>
      <c r="R1339" s="4"/>
      <c r="U1339" s="4"/>
      <c r="AD1339" s="4"/>
      <c r="AE1339" s="4"/>
      <c r="AF1339" s="21"/>
    </row>
    <row r="1340" spans="1:32" x14ac:dyDescent="0.2">
      <c r="A1340" s="1" t="s">
        <v>4009</v>
      </c>
      <c r="B1340" s="4" t="s">
        <v>4010</v>
      </c>
      <c r="C1340" s="4" t="s">
        <v>4011</v>
      </c>
      <c r="E1340" s="4"/>
      <c r="I1340">
        <v>1</v>
      </c>
      <c r="J1340">
        <v>1</v>
      </c>
      <c r="M1340">
        <v>1</v>
      </c>
      <c r="N1340">
        <v>1</v>
      </c>
      <c r="O1340">
        <v>1</v>
      </c>
      <c r="R1340" s="4"/>
      <c r="U1340" s="4"/>
      <c r="W1340">
        <v>1</v>
      </c>
      <c r="AD1340" s="4"/>
      <c r="AE1340" s="4"/>
      <c r="AF1340" s="21"/>
    </row>
    <row r="1341" spans="1:32" x14ac:dyDescent="0.2">
      <c r="A1341" s="1" t="s">
        <v>4012</v>
      </c>
      <c r="B1341" s="4" t="s">
        <v>4013</v>
      </c>
      <c r="C1341" s="4" t="s">
        <v>4014</v>
      </c>
      <c r="E1341" s="4">
        <v>1</v>
      </c>
      <c r="F1341">
        <v>1</v>
      </c>
      <c r="G1341">
        <v>1</v>
      </c>
      <c r="H1341">
        <v>1</v>
      </c>
      <c r="I1341">
        <v>1</v>
      </c>
      <c r="J1341">
        <v>1</v>
      </c>
      <c r="M1341">
        <v>1</v>
      </c>
      <c r="N1341">
        <v>1</v>
      </c>
      <c r="O1341">
        <v>1</v>
      </c>
      <c r="P1341">
        <v>1</v>
      </c>
      <c r="Q1341">
        <v>1</v>
      </c>
      <c r="R1341" s="4">
        <v>1</v>
      </c>
      <c r="S1341">
        <v>1</v>
      </c>
      <c r="T1341">
        <v>2</v>
      </c>
      <c r="U1341" s="4">
        <v>1</v>
      </c>
      <c r="V1341">
        <v>1</v>
      </c>
      <c r="X1341">
        <v>1</v>
      </c>
      <c r="AA1341">
        <v>1</v>
      </c>
      <c r="AD1341" s="4">
        <v>1</v>
      </c>
      <c r="AE1341" s="4">
        <v>1</v>
      </c>
      <c r="AF1341" s="21">
        <v>1</v>
      </c>
    </row>
    <row r="1342" spans="1:32" x14ac:dyDescent="0.2">
      <c r="A1342" s="1" t="s">
        <v>4015</v>
      </c>
      <c r="B1342" s="4" t="s">
        <v>4016</v>
      </c>
      <c r="C1342" s="4" t="s">
        <v>4017</v>
      </c>
      <c r="E1342" s="4"/>
      <c r="R1342" s="4"/>
      <c r="U1342" s="4"/>
      <c r="AD1342" s="4"/>
      <c r="AE1342" s="4"/>
      <c r="AF1342" s="21"/>
    </row>
    <row r="1343" spans="1:32" x14ac:dyDescent="0.2">
      <c r="A1343" s="1" t="s">
        <v>4018</v>
      </c>
      <c r="B1343" s="4" t="s">
        <v>4019</v>
      </c>
      <c r="C1343" s="4" t="s">
        <v>4020</v>
      </c>
      <c r="E1343" s="4">
        <v>1</v>
      </c>
      <c r="G1343">
        <v>1</v>
      </c>
      <c r="H1343">
        <v>1</v>
      </c>
      <c r="J1343">
        <v>1</v>
      </c>
      <c r="M1343">
        <v>1</v>
      </c>
      <c r="N1343">
        <v>1</v>
      </c>
      <c r="Q1343">
        <v>1</v>
      </c>
      <c r="R1343" s="4">
        <v>1</v>
      </c>
      <c r="S1343">
        <v>1</v>
      </c>
      <c r="U1343" s="4">
        <v>1</v>
      </c>
      <c r="Z1343">
        <v>1</v>
      </c>
      <c r="AA1343">
        <v>1</v>
      </c>
      <c r="AD1343" s="4">
        <v>1</v>
      </c>
      <c r="AE1343" s="4">
        <v>2</v>
      </c>
      <c r="AF1343" s="21">
        <v>1</v>
      </c>
    </row>
    <row r="1344" spans="1:32" x14ac:dyDescent="0.2">
      <c r="A1344" s="1" t="s">
        <v>4021</v>
      </c>
      <c r="B1344" s="4" t="s">
        <v>4022</v>
      </c>
      <c r="C1344" s="4" t="s">
        <v>4023</v>
      </c>
      <c r="E1344" s="4"/>
      <c r="R1344" s="4"/>
      <c r="U1344" s="4"/>
      <c r="AD1344" s="4"/>
      <c r="AE1344" s="4"/>
      <c r="AF1344" s="21"/>
    </row>
    <row r="1345" spans="1:32" x14ac:dyDescent="0.2">
      <c r="A1345" s="1" t="s">
        <v>4024</v>
      </c>
      <c r="B1345" s="4" t="s">
        <v>4025</v>
      </c>
      <c r="C1345" s="4" t="s">
        <v>4026</v>
      </c>
      <c r="E1345" s="4"/>
      <c r="R1345" s="4"/>
      <c r="U1345" s="4"/>
      <c r="AD1345" s="4"/>
      <c r="AE1345" s="4"/>
      <c r="AF1345" s="21"/>
    </row>
    <row r="1346" spans="1:32" x14ac:dyDescent="0.2">
      <c r="A1346" s="1" t="s">
        <v>4027</v>
      </c>
      <c r="B1346" s="4" t="s">
        <v>4028</v>
      </c>
      <c r="C1346" s="4" t="s">
        <v>4029</v>
      </c>
      <c r="E1346" s="4"/>
      <c r="R1346" s="4"/>
      <c r="U1346" s="4"/>
      <c r="AD1346" s="4"/>
      <c r="AE1346" s="4"/>
      <c r="AF1346" s="21"/>
    </row>
    <row r="1347" spans="1:32" x14ac:dyDescent="0.2">
      <c r="A1347" s="1" t="s">
        <v>4030</v>
      </c>
      <c r="B1347" s="4" t="s">
        <v>4031</v>
      </c>
      <c r="C1347" s="4" t="s">
        <v>4032</v>
      </c>
      <c r="E1347" s="4"/>
      <c r="R1347" s="4"/>
      <c r="U1347" s="4"/>
      <c r="AD1347" s="4"/>
      <c r="AE1347" s="4"/>
      <c r="AF1347" s="21"/>
    </row>
    <row r="1348" spans="1:32" x14ac:dyDescent="0.2">
      <c r="A1348" s="1" t="s">
        <v>4033</v>
      </c>
      <c r="B1348" s="4" t="s">
        <v>4034</v>
      </c>
      <c r="C1348" s="4" t="s">
        <v>4035</v>
      </c>
      <c r="E1348" s="4"/>
      <c r="R1348" s="4"/>
      <c r="U1348" s="4"/>
      <c r="AD1348" s="4"/>
      <c r="AE1348" s="4"/>
      <c r="AF1348" s="21"/>
    </row>
    <row r="1349" spans="1:32" x14ac:dyDescent="0.2">
      <c r="A1349" s="1" t="s">
        <v>4036</v>
      </c>
      <c r="B1349" s="4" t="s">
        <v>4037</v>
      </c>
      <c r="C1349" s="4" t="s">
        <v>4038</v>
      </c>
      <c r="E1349" s="4"/>
      <c r="R1349" s="4"/>
      <c r="U1349" s="4"/>
      <c r="AD1349" s="4"/>
      <c r="AE1349" s="4"/>
      <c r="AF1349" s="21"/>
    </row>
    <row r="1350" spans="1:32" x14ac:dyDescent="0.2">
      <c r="A1350" s="1" t="s">
        <v>4039</v>
      </c>
      <c r="B1350" s="4" t="s">
        <v>4040</v>
      </c>
      <c r="C1350" s="4" t="s">
        <v>4041</v>
      </c>
      <c r="E1350" s="4"/>
      <c r="R1350" s="4"/>
      <c r="U1350" s="4"/>
      <c r="AD1350" s="4"/>
      <c r="AE1350" s="4"/>
      <c r="AF1350" s="21"/>
    </row>
    <row r="1351" spans="1:32" x14ac:dyDescent="0.2">
      <c r="A1351" s="1" t="s">
        <v>4042</v>
      </c>
      <c r="B1351" s="4" t="s">
        <v>4043</v>
      </c>
      <c r="C1351" s="4" t="s">
        <v>4044</v>
      </c>
      <c r="E1351" s="4"/>
      <c r="R1351" s="4"/>
      <c r="U1351" s="4"/>
      <c r="AD1351" s="4"/>
      <c r="AE1351" s="4"/>
      <c r="AF1351" s="21"/>
    </row>
    <row r="1352" spans="1:32" x14ac:dyDescent="0.2">
      <c r="A1352" s="1" t="s">
        <v>4045</v>
      </c>
      <c r="B1352" s="4" t="s">
        <v>4046</v>
      </c>
      <c r="C1352" s="4" t="s">
        <v>4047</v>
      </c>
      <c r="E1352" s="4">
        <v>3</v>
      </c>
      <c r="F1352">
        <v>2</v>
      </c>
      <c r="G1352">
        <v>2</v>
      </c>
      <c r="K1352">
        <v>1</v>
      </c>
      <c r="L1352">
        <v>1</v>
      </c>
      <c r="N1352">
        <v>3</v>
      </c>
      <c r="R1352" s="4"/>
      <c r="U1352" s="4"/>
      <c r="AA1352">
        <v>6</v>
      </c>
      <c r="AB1352">
        <v>3</v>
      </c>
      <c r="AD1352" s="4"/>
      <c r="AE1352" s="4"/>
      <c r="AF1352" s="21"/>
    </row>
    <row r="1353" spans="1:32" x14ac:dyDescent="0.2">
      <c r="A1353" s="1" t="s">
        <v>4048</v>
      </c>
      <c r="B1353" s="4" t="s">
        <v>4049</v>
      </c>
      <c r="C1353" s="4" t="s">
        <v>4050</v>
      </c>
      <c r="E1353" s="4"/>
      <c r="R1353" s="4"/>
      <c r="U1353" s="4"/>
      <c r="AD1353" s="4"/>
      <c r="AE1353" s="4"/>
      <c r="AF1353" s="21"/>
    </row>
    <row r="1354" spans="1:32" x14ac:dyDescent="0.2">
      <c r="A1354" s="1" t="s">
        <v>4051</v>
      </c>
      <c r="B1354" s="4" t="s">
        <v>4052</v>
      </c>
      <c r="C1354" s="4" t="s">
        <v>4053</v>
      </c>
      <c r="E1354" s="4"/>
      <c r="R1354" s="4"/>
      <c r="U1354" s="4"/>
      <c r="AD1354" s="4"/>
      <c r="AE1354" s="4"/>
      <c r="AF1354" s="21"/>
    </row>
    <row r="1355" spans="1:32" x14ac:dyDescent="0.2">
      <c r="A1355" s="1" t="s">
        <v>4054</v>
      </c>
      <c r="B1355" s="4" t="s">
        <v>4055</v>
      </c>
      <c r="C1355" s="4" t="s">
        <v>4056</v>
      </c>
      <c r="E1355" s="4"/>
      <c r="R1355" s="4"/>
      <c r="U1355" s="4"/>
      <c r="AD1355" s="4"/>
      <c r="AE1355" s="4"/>
      <c r="AF1355" s="21"/>
    </row>
    <row r="1356" spans="1:32" x14ac:dyDescent="0.2">
      <c r="A1356" s="1" t="s">
        <v>4057</v>
      </c>
      <c r="B1356" s="4" t="s">
        <v>4058</v>
      </c>
      <c r="C1356" s="4" t="s">
        <v>4059</v>
      </c>
      <c r="E1356" s="4">
        <v>1</v>
      </c>
      <c r="G1356">
        <v>1</v>
      </c>
      <c r="I1356">
        <v>1</v>
      </c>
      <c r="J1356">
        <v>2</v>
      </c>
      <c r="M1356">
        <v>2</v>
      </c>
      <c r="N1356">
        <v>2</v>
      </c>
      <c r="O1356">
        <v>2</v>
      </c>
      <c r="P1356">
        <v>1</v>
      </c>
      <c r="R1356" s="4">
        <v>1</v>
      </c>
      <c r="T1356">
        <v>1</v>
      </c>
      <c r="U1356" s="4">
        <v>1</v>
      </c>
      <c r="W1356">
        <v>1</v>
      </c>
      <c r="X1356">
        <v>1</v>
      </c>
      <c r="AA1356">
        <v>1</v>
      </c>
      <c r="AD1356" s="4">
        <v>1</v>
      </c>
      <c r="AE1356" s="4">
        <v>1</v>
      </c>
      <c r="AF1356" s="21">
        <v>1</v>
      </c>
    </row>
    <row r="1357" spans="1:32" x14ac:dyDescent="0.2">
      <c r="A1357" s="1" t="s">
        <v>4060</v>
      </c>
      <c r="B1357" s="4" t="s">
        <v>4061</v>
      </c>
      <c r="C1357" s="4" t="s">
        <v>4061</v>
      </c>
      <c r="E1357" s="4">
        <v>1</v>
      </c>
      <c r="G1357">
        <v>1</v>
      </c>
      <c r="H1357">
        <v>1</v>
      </c>
      <c r="J1357">
        <v>1</v>
      </c>
      <c r="M1357">
        <v>1</v>
      </c>
      <c r="N1357">
        <v>1</v>
      </c>
      <c r="P1357">
        <v>1</v>
      </c>
      <c r="R1357" s="4">
        <v>1</v>
      </c>
      <c r="S1357">
        <v>1</v>
      </c>
      <c r="T1357">
        <v>1</v>
      </c>
      <c r="U1357" s="4">
        <v>1</v>
      </c>
      <c r="W1357">
        <v>1</v>
      </c>
      <c r="X1357">
        <v>1</v>
      </c>
      <c r="Z1357">
        <v>1</v>
      </c>
      <c r="AA1357">
        <v>1</v>
      </c>
      <c r="AD1357" s="4">
        <v>1</v>
      </c>
      <c r="AE1357" s="4">
        <v>1</v>
      </c>
      <c r="AF1357" s="21">
        <v>1</v>
      </c>
    </row>
    <row r="1358" spans="1:32" x14ac:dyDescent="0.2">
      <c r="A1358" s="1" t="s">
        <v>4062</v>
      </c>
      <c r="B1358" s="4" t="s">
        <v>4063</v>
      </c>
      <c r="C1358" s="4" t="s">
        <v>4064</v>
      </c>
      <c r="E1358" s="4"/>
      <c r="R1358" s="4"/>
      <c r="U1358" s="4"/>
      <c r="AD1358" s="4"/>
      <c r="AE1358" s="4"/>
      <c r="AF1358" s="21"/>
    </row>
    <row r="1359" spans="1:32" x14ac:dyDescent="0.2">
      <c r="A1359" s="1" t="s">
        <v>4065</v>
      </c>
      <c r="B1359" s="4" t="s">
        <v>4066</v>
      </c>
      <c r="C1359" s="4" t="s">
        <v>4067</v>
      </c>
      <c r="E1359" s="4"/>
      <c r="G1359">
        <v>1</v>
      </c>
      <c r="I1359">
        <v>1</v>
      </c>
      <c r="J1359">
        <v>1</v>
      </c>
      <c r="N1359">
        <v>1</v>
      </c>
      <c r="O1359">
        <v>1</v>
      </c>
      <c r="R1359" s="4"/>
      <c r="U1359" s="4"/>
      <c r="V1359">
        <v>1</v>
      </c>
      <c r="AD1359" s="4"/>
      <c r="AE1359" s="4"/>
      <c r="AF1359" s="21"/>
    </row>
    <row r="1360" spans="1:32" x14ac:dyDescent="0.2">
      <c r="A1360" s="1" t="s">
        <v>4068</v>
      </c>
      <c r="B1360" s="4" t="s">
        <v>4069</v>
      </c>
      <c r="C1360" s="4" t="s">
        <v>4070</v>
      </c>
      <c r="E1360" s="4"/>
      <c r="R1360" s="4"/>
      <c r="U1360" s="4"/>
      <c r="AD1360" s="4"/>
      <c r="AE1360" s="4"/>
      <c r="AF1360" s="21"/>
    </row>
    <row r="1361" spans="1:32" x14ac:dyDescent="0.2">
      <c r="A1361" s="1" t="s">
        <v>4071</v>
      </c>
      <c r="B1361" s="4" t="s">
        <v>4072</v>
      </c>
      <c r="C1361" s="4" t="s">
        <v>4073</v>
      </c>
      <c r="E1361" s="4"/>
      <c r="R1361" s="4"/>
      <c r="U1361" s="4"/>
      <c r="AD1361" s="4"/>
      <c r="AE1361" s="4"/>
      <c r="AF1361" s="21"/>
    </row>
    <row r="1362" spans="1:32" x14ac:dyDescent="0.2">
      <c r="A1362" s="1" t="s">
        <v>4074</v>
      </c>
      <c r="B1362" s="4" t="s">
        <v>4075</v>
      </c>
      <c r="C1362" s="4" t="s">
        <v>4076</v>
      </c>
      <c r="E1362" s="4"/>
      <c r="R1362" s="4"/>
      <c r="U1362" s="4"/>
      <c r="AD1362" s="4"/>
      <c r="AE1362" s="4"/>
      <c r="AF1362" s="21"/>
    </row>
    <row r="1363" spans="1:32" x14ac:dyDescent="0.2">
      <c r="A1363" s="1" t="s">
        <v>4077</v>
      </c>
      <c r="B1363" s="4" t="s">
        <v>4078</v>
      </c>
      <c r="C1363" s="4" t="s">
        <v>4079</v>
      </c>
      <c r="E1363" s="4"/>
      <c r="R1363" s="4"/>
      <c r="U1363" s="4"/>
      <c r="W1363">
        <v>1</v>
      </c>
      <c r="AD1363" s="4"/>
      <c r="AE1363" s="4"/>
      <c r="AF1363" s="21"/>
    </row>
    <row r="1364" spans="1:32" x14ac:dyDescent="0.2">
      <c r="A1364" s="1" t="s">
        <v>4080</v>
      </c>
      <c r="B1364" s="4" t="s">
        <v>4081</v>
      </c>
      <c r="C1364" s="4" t="s">
        <v>4082</v>
      </c>
      <c r="E1364" s="4"/>
      <c r="R1364" s="4"/>
      <c r="U1364" s="4"/>
      <c r="AD1364" s="4"/>
      <c r="AE1364" s="4"/>
      <c r="AF1364" s="21"/>
    </row>
    <row r="1365" spans="1:32" x14ac:dyDescent="0.2">
      <c r="A1365" s="1" t="s">
        <v>4083</v>
      </c>
      <c r="B1365" s="4" t="s">
        <v>1249</v>
      </c>
      <c r="C1365" s="4" t="s">
        <v>4084</v>
      </c>
      <c r="E1365" s="4">
        <v>1</v>
      </c>
      <c r="G1365">
        <v>1</v>
      </c>
      <c r="H1365">
        <v>1</v>
      </c>
      <c r="J1365">
        <v>1</v>
      </c>
      <c r="M1365">
        <v>2</v>
      </c>
      <c r="N1365">
        <v>1</v>
      </c>
      <c r="P1365">
        <v>1</v>
      </c>
      <c r="R1365" s="4"/>
      <c r="T1365">
        <v>1</v>
      </c>
      <c r="U1365" s="4">
        <v>1</v>
      </c>
      <c r="W1365">
        <v>1</v>
      </c>
      <c r="Z1365">
        <v>2</v>
      </c>
      <c r="AA1365">
        <v>2</v>
      </c>
      <c r="AD1365" s="4">
        <v>1</v>
      </c>
      <c r="AE1365" s="4">
        <v>1</v>
      </c>
      <c r="AF1365" s="21">
        <v>1</v>
      </c>
    </row>
    <row r="1366" spans="1:32" x14ac:dyDescent="0.2">
      <c r="A1366" s="1" t="s">
        <v>4085</v>
      </c>
      <c r="B1366" s="4" t="s">
        <v>4086</v>
      </c>
      <c r="C1366" s="4" t="s">
        <v>4087</v>
      </c>
      <c r="E1366" s="4">
        <v>1</v>
      </c>
      <c r="G1366">
        <v>2</v>
      </c>
      <c r="H1366">
        <v>2</v>
      </c>
      <c r="I1366">
        <v>1</v>
      </c>
      <c r="J1366">
        <v>1</v>
      </c>
      <c r="K1366">
        <v>1</v>
      </c>
      <c r="L1366">
        <v>1</v>
      </c>
      <c r="M1366">
        <v>1</v>
      </c>
      <c r="N1366">
        <v>1</v>
      </c>
      <c r="O1366">
        <v>1</v>
      </c>
      <c r="P1366">
        <v>1</v>
      </c>
      <c r="Q1366">
        <v>1</v>
      </c>
      <c r="R1366" s="4">
        <v>1</v>
      </c>
      <c r="T1366">
        <v>1</v>
      </c>
      <c r="U1366" s="4">
        <v>1</v>
      </c>
      <c r="W1366">
        <v>1</v>
      </c>
      <c r="Z1366">
        <v>1</v>
      </c>
      <c r="AA1366">
        <v>1</v>
      </c>
      <c r="AD1366" s="4">
        <v>1</v>
      </c>
      <c r="AE1366" s="4">
        <v>1</v>
      </c>
      <c r="AF1366" s="21">
        <v>1</v>
      </c>
    </row>
    <row r="1367" spans="1:32" x14ac:dyDescent="0.2">
      <c r="A1367" s="1" t="s">
        <v>4088</v>
      </c>
      <c r="B1367" s="4" t="s">
        <v>4089</v>
      </c>
      <c r="C1367" s="4" t="s">
        <v>4090</v>
      </c>
      <c r="E1367" s="4">
        <v>1</v>
      </c>
      <c r="G1367">
        <v>3</v>
      </c>
      <c r="H1367">
        <v>4</v>
      </c>
      <c r="I1367">
        <v>2</v>
      </c>
      <c r="J1367">
        <v>3</v>
      </c>
      <c r="M1367">
        <v>2</v>
      </c>
      <c r="Q1367">
        <v>1</v>
      </c>
      <c r="R1367" s="4">
        <v>1</v>
      </c>
      <c r="T1367">
        <v>1</v>
      </c>
      <c r="U1367" s="4">
        <v>1</v>
      </c>
      <c r="V1367">
        <v>1</v>
      </c>
      <c r="X1367">
        <v>1</v>
      </c>
      <c r="Z1367">
        <v>1</v>
      </c>
      <c r="AA1367">
        <v>1</v>
      </c>
      <c r="AB1367">
        <v>1</v>
      </c>
      <c r="AD1367" s="4">
        <v>1</v>
      </c>
      <c r="AE1367" s="4">
        <v>1</v>
      </c>
      <c r="AF1367" s="21">
        <v>2</v>
      </c>
    </row>
    <row r="1368" spans="1:32" x14ac:dyDescent="0.2">
      <c r="A1368" s="1" t="s">
        <v>4091</v>
      </c>
      <c r="B1368" s="4" t="s">
        <v>4092</v>
      </c>
      <c r="C1368" s="4" t="s">
        <v>4093</v>
      </c>
      <c r="E1368" s="4"/>
      <c r="R1368" s="4"/>
      <c r="U1368" s="4"/>
      <c r="AD1368" s="4"/>
      <c r="AE1368" s="4"/>
      <c r="AF1368" s="21"/>
    </row>
    <row r="1369" spans="1:32" x14ac:dyDescent="0.2">
      <c r="A1369" s="1" t="s">
        <v>4094</v>
      </c>
      <c r="B1369" s="4" t="s">
        <v>4095</v>
      </c>
      <c r="C1369" s="4" t="s">
        <v>4096</v>
      </c>
      <c r="E1369" s="4"/>
      <c r="R1369" s="4"/>
      <c r="U1369" s="4"/>
      <c r="AD1369" s="4"/>
      <c r="AE1369" s="4"/>
      <c r="AF1369" s="21"/>
    </row>
    <row r="1370" spans="1:32" x14ac:dyDescent="0.2">
      <c r="A1370" s="1" t="s">
        <v>4097</v>
      </c>
      <c r="B1370" s="4" t="s">
        <v>4098</v>
      </c>
      <c r="C1370" s="4" t="s">
        <v>453</v>
      </c>
      <c r="E1370" s="4"/>
      <c r="R1370" s="4"/>
      <c r="U1370" s="4"/>
      <c r="AD1370" s="4"/>
      <c r="AE1370" s="4"/>
      <c r="AF1370" s="21"/>
    </row>
    <row r="1371" spans="1:32" x14ac:dyDescent="0.2">
      <c r="A1371" s="1" t="s">
        <v>4099</v>
      </c>
      <c r="B1371" s="4" t="s">
        <v>4100</v>
      </c>
      <c r="C1371" s="4" t="s">
        <v>4101</v>
      </c>
      <c r="E1371" s="4"/>
      <c r="R1371" s="4"/>
      <c r="U1371" s="4"/>
      <c r="AD1371" s="4"/>
      <c r="AE1371" s="4"/>
      <c r="AF1371" s="21"/>
    </row>
    <row r="1372" spans="1:32" x14ac:dyDescent="0.2">
      <c r="A1372" s="1" t="s">
        <v>4102</v>
      </c>
      <c r="B1372" s="4" t="s">
        <v>4103</v>
      </c>
      <c r="C1372" s="4" t="s">
        <v>2727</v>
      </c>
      <c r="E1372" s="4"/>
      <c r="R1372" s="4"/>
      <c r="U1372" s="4"/>
      <c r="AD1372" s="4"/>
      <c r="AE1372" s="4"/>
      <c r="AF1372" s="21"/>
    </row>
    <row r="1373" spans="1:32" x14ac:dyDescent="0.2">
      <c r="A1373" s="1" t="s">
        <v>4104</v>
      </c>
      <c r="B1373" s="4" t="s">
        <v>4105</v>
      </c>
      <c r="C1373" s="4" t="s">
        <v>4106</v>
      </c>
      <c r="E1373" s="4"/>
      <c r="R1373" s="4"/>
      <c r="U1373" s="4"/>
      <c r="AD1373" s="4"/>
      <c r="AE1373" s="4"/>
      <c r="AF1373" s="21"/>
    </row>
    <row r="1374" spans="1:32" x14ac:dyDescent="0.2">
      <c r="A1374" s="1" t="s">
        <v>4107</v>
      </c>
      <c r="B1374" s="4" t="s">
        <v>4108</v>
      </c>
      <c r="C1374" s="4" t="s">
        <v>4109</v>
      </c>
      <c r="E1374" s="4"/>
      <c r="R1374" s="4"/>
      <c r="U1374" s="4"/>
      <c r="AD1374" s="4"/>
      <c r="AE1374" s="4"/>
      <c r="AF1374" s="21"/>
    </row>
    <row r="1375" spans="1:32" x14ac:dyDescent="0.2">
      <c r="A1375" s="1" t="s">
        <v>4110</v>
      </c>
      <c r="B1375" s="4" t="s">
        <v>4111</v>
      </c>
      <c r="C1375" s="4" t="s">
        <v>4112</v>
      </c>
      <c r="E1375" s="4"/>
      <c r="R1375" s="4"/>
      <c r="U1375" s="4"/>
      <c r="AD1375" s="4"/>
      <c r="AE1375" s="4"/>
      <c r="AF1375" s="21"/>
    </row>
    <row r="1376" spans="1:32" x14ac:dyDescent="0.2">
      <c r="A1376" s="1" t="s">
        <v>4113</v>
      </c>
      <c r="B1376" s="4" t="s">
        <v>4114</v>
      </c>
      <c r="C1376" s="4" t="s">
        <v>4115</v>
      </c>
      <c r="E1376" s="4"/>
      <c r="R1376" s="4"/>
      <c r="U1376" s="4"/>
      <c r="AD1376" s="4"/>
      <c r="AE1376" s="4"/>
      <c r="AF1376" s="21"/>
    </row>
    <row r="1377" spans="1:32" x14ac:dyDescent="0.2">
      <c r="A1377" s="1" t="s">
        <v>4116</v>
      </c>
      <c r="B1377" s="4" t="s">
        <v>4117</v>
      </c>
      <c r="C1377" s="4" t="s">
        <v>4118</v>
      </c>
      <c r="E1377" s="4"/>
      <c r="R1377" s="4"/>
      <c r="U1377" s="4"/>
      <c r="AD1377" s="4"/>
      <c r="AE1377" s="4"/>
      <c r="AF1377" s="21"/>
    </row>
    <row r="1378" spans="1:32" x14ac:dyDescent="0.2">
      <c r="A1378" s="1" t="s">
        <v>4119</v>
      </c>
      <c r="B1378" s="4" t="s">
        <v>4120</v>
      </c>
      <c r="C1378" s="4" t="s">
        <v>4121</v>
      </c>
      <c r="E1378" s="4"/>
      <c r="R1378" s="4"/>
      <c r="U1378" s="4"/>
      <c r="AD1378" s="4"/>
      <c r="AE1378" s="4"/>
      <c r="AF1378" s="21"/>
    </row>
    <row r="1379" spans="1:32" x14ac:dyDescent="0.2">
      <c r="A1379" s="1" t="s">
        <v>4122</v>
      </c>
      <c r="B1379" s="4" t="s">
        <v>4123</v>
      </c>
      <c r="C1379" s="4" t="s">
        <v>4124</v>
      </c>
      <c r="E1379" s="4"/>
      <c r="R1379" s="4"/>
      <c r="U1379" s="4"/>
      <c r="AD1379" s="4"/>
      <c r="AE1379" s="4"/>
      <c r="AF1379" s="21"/>
    </row>
    <row r="1380" spans="1:32" x14ac:dyDescent="0.2">
      <c r="A1380" s="1" t="s">
        <v>4125</v>
      </c>
      <c r="B1380" s="4" t="s">
        <v>4126</v>
      </c>
      <c r="C1380" s="4" t="s">
        <v>4127</v>
      </c>
      <c r="E1380" s="4"/>
      <c r="H1380">
        <v>1</v>
      </c>
      <c r="I1380">
        <v>1</v>
      </c>
      <c r="J1380">
        <v>1</v>
      </c>
      <c r="R1380" s="4"/>
      <c r="U1380" s="4"/>
      <c r="AD1380" s="4"/>
      <c r="AE1380" s="4">
        <v>1</v>
      </c>
      <c r="AF1380" s="21">
        <v>1</v>
      </c>
    </row>
    <row r="1381" spans="1:32" x14ac:dyDescent="0.2">
      <c r="A1381" s="1" t="s">
        <v>4128</v>
      </c>
      <c r="B1381" s="4" t="s">
        <v>4129</v>
      </c>
      <c r="C1381" s="4" t="s">
        <v>4130</v>
      </c>
      <c r="E1381" s="4"/>
      <c r="R1381" s="4"/>
      <c r="U1381" s="4"/>
      <c r="AD1381" s="4"/>
      <c r="AE1381" s="4"/>
      <c r="AF1381" s="21"/>
    </row>
    <row r="1382" spans="1:32" x14ac:dyDescent="0.2">
      <c r="A1382" s="1" t="s">
        <v>4131</v>
      </c>
      <c r="B1382" s="4" t="s">
        <v>4132</v>
      </c>
      <c r="C1382" s="4" t="s">
        <v>4133</v>
      </c>
      <c r="E1382" s="4"/>
      <c r="R1382" s="4"/>
      <c r="U1382" s="4"/>
      <c r="AD1382" s="4"/>
      <c r="AE1382" s="4">
        <v>1</v>
      </c>
      <c r="AF1382" s="21"/>
    </row>
    <row r="1383" spans="1:32" x14ac:dyDescent="0.2">
      <c r="A1383" s="1" t="s">
        <v>4134</v>
      </c>
      <c r="B1383" s="4" t="s">
        <v>4135</v>
      </c>
      <c r="C1383" s="4" t="s">
        <v>4136</v>
      </c>
      <c r="E1383" s="4"/>
      <c r="R1383" s="4"/>
      <c r="U1383" s="4"/>
      <c r="AD1383" s="4"/>
      <c r="AE1383" s="4"/>
      <c r="AF1383" s="21"/>
    </row>
    <row r="1384" spans="1:32" x14ac:dyDescent="0.2">
      <c r="A1384" s="1" t="s">
        <v>4137</v>
      </c>
      <c r="B1384" s="4" t="s">
        <v>4138</v>
      </c>
      <c r="C1384" s="4" t="s">
        <v>4139</v>
      </c>
      <c r="E1384" s="4"/>
      <c r="R1384" s="4"/>
      <c r="U1384" s="4"/>
      <c r="AD1384" s="4"/>
      <c r="AE1384" s="4"/>
      <c r="AF1384" s="21"/>
    </row>
    <row r="1385" spans="1:32" x14ac:dyDescent="0.2">
      <c r="A1385" s="1" t="s">
        <v>4140</v>
      </c>
      <c r="B1385" s="4" t="s">
        <v>4141</v>
      </c>
      <c r="C1385" s="4" t="s">
        <v>4142</v>
      </c>
      <c r="E1385" s="4"/>
      <c r="R1385" s="4"/>
      <c r="U1385" s="4"/>
      <c r="AD1385" s="4"/>
      <c r="AE1385" s="4"/>
      <c r="AF1385" s="21"/>
    </row>
    <row r="1386" spans="1:32" x14ac:dyDescent="0.2">
      <c r="A1386" s="1" t="s">
        <v>4143</v>
      </c>
      <c r="B1386" s="4" t="s">
        <v>4144</v>
      </c>
      <c r="C1386" s="4" t="s">
        <v>4145</v>
      </c>
      <c r="E1386" s="4"/>
      <c r="R1386" s="4"/>
      <c r="U1386" s="4"/>
      <c r="AD1386" s="4"/>
      <c r="AE1386" s="4"/>
      <c r="AF1386" s="21"/>
    </row>
    <row r="1387" spans="1:32" x14ac:dyDescent="0.2">
      <c r="A1387" s="1" t="s">
        <v>4146</v>
      </c>
      <c r="B1387" s="4" t="s">
        <v>4147</v>
      </c>
      <c r="C1387" s="4" t="s">
        <v>4148</v>
      </c>
      <c r="E1387" s="4"/>
      <c r="H1387">
        <v>2</v>
      </c>
      <c r="R1387" s="4"/>
      <c r="U1387" s="4"/>
      <c r="W1387">
        <v>2</v>
      </c>
      <c r="X1387">
        <v>1</v>
      </c>
      <c r="Y1387">
        <v>1</v>
      </c>
      <c r="AA1387">
        <v>1</v>
      </c>
      <c r="AB1387">
        <v>2</v>
      </c>
      <c r="AD1387" s="4"/>
      <c r="AE1387" s="4"/>
      <c r="AF1387" s="21"/>
    </row>
    <row r="1388" spans="1:32" x14ac:dyDescent="0.2">
      <c r="A1388" s="1" t="s">
        <v>4149</v>
      </c>
      <c r="B1388" s="4" t="s">
        <v>4150</v>
      </c>
      <c r="C1388" s="4" t="s">
        <v>4151</v>
      </c>
      <c r="E1388" s="4"/>
      <c r="R1388" s="4"/>
      <c r="U1388" s="4"/>
      <c r="AD1388" s="4"/>
      <c r="AE1388" s="4"/>
      <c r="AF1388" s="21"/>
    </row>
    <row r="1389" spans="1:32" x14ac:dyDescent="0.2">
      <c r="A1389" s="1" t="s">
        <v>4152</v>
      </c>
      <c r="B1389" s="4" t="s">
        <v>4153</v>
      </c>
      <c r="C1389" s="4" t="s">
        <v>4154</v>
      </c>
      <c r="E1389" s="4"/>
      <c r="R1389" s="4"/>
      <c r="U1389" s="4"/>
      <c r="AD1389" s="4"/>
      <c r="AE1389" s="4"/>
      <c r="AF1389" s="21"/>
    </row>
    <row r="1390" spans="1:32" x14ac:dyDescent="0.2">
      <c r="A1390" s="1" t="s">
        <v>4155</v>
      </c>
      <c r="B1390" s="4" t="s">
        <v>4156</v>
      </c>
      <c r="C1390" s="4" t="s">
        <v>4157</v>
      </c>
      <c r="E1390" s="4"/>
      <c r="R1390" s="4"/>
      <c r="U1390" s="4"/>
      <c r="AD1390" s="4"/>
      <c r="AE1390" s="4"/>
      <c r="AF1390" s="21"/>
    </row>
    <row r="1391" spans="1:32" x14ac:dyDescent="0.2">
      <c r="A1391" s="1" t="s">
        <v>4158</v>
      </c>
      <c r="B1391" s="4" t="s">
        <v>4159</v>
      </c>
      <c r="C1391" s="4" t="s">
        <v>4160</v>
      </c>
      <c r="E1391" s="4"/>
      <c r="R1391" s="4"/>
      <c r="U1391" s="4"/>
      <c r="AD1391" s="4"/>
      <c r="AE1391" s="4"/>
      <c r="AF1391" s="21"/>
    </row>
    <row r="1392" spans="1:32" x14ac:dyDescent="0.2">
      <c r="A1392" s="1" t="s">
        <v>4161</v>
      </c>
      <c r="B1392" s="4" t="s">
        <v>4162</v>
      </c>
      <c r="C1392" s="4" t="s">
        <v>4163</v>
      </c>
      <c r="E1392" s="4"/>
      <c r="R1392" s="4"/>
      <c r="U1392" s="4"/>
      <c r="AD1392" s="4"/>
      <c r="AE1392" s="4"/>
      <c r="AF1392" s="21"/>
    </row>
    <row r="1393" spans="1:32" x14ac:dyDescent="0.2">
      <c r="A1393" s="1" t="s">
        <v>4164</v>
      </c>
      <c r="B1393" s="4" t="s">
        <v>4165</v>
      </c>
      <c r="C1393" s="4" t="s">
        <v>4166</v>
      </c>
      <c r="E1393" s="4"/>
      <c r="R1393" s="4"/>
      <c r="U1393" s="4"/>
      <c r="AD1393" s="4"/>
      <c r="AE1393" s="4"/>
      <c r="AF1393" s="21"/>
    </row>
    <row r="1394" spans="1:32" x14ac:dyDescent="0.2">
      <c r="A1394" s="1" t="s">
        <v>4167</v>
      </c>
      <c r="B1394" s="4" t="s">
        <v>4168</v>
      </c>
      <c r="C1394" s="4" t="s">
        <v>4169</v>
      </c>
      <c r="E1394" s="4">
        <v>1</v>
      </c>
      <c r="F1394">
        <v>1</v>
      </c>
      <c r="G1394">
        <v>1</v>
      </c>
      <c r="M1394">
        <v>1</v>
      </c>
      <c r="N1394">
        <v>2</v>
      </c>
      <c r="O1394">
        <v>1</v>
      </c>
      <c r="R1394" s="4"/>
      <c r="U1394" s="4"/>
      <c r="AD1394" s="4">
        <v>1</v>
      </c>
      <c r="AE1394" s="4">
        <v>1</v>
      </c>
      <c r="AF1394" s="21">
        <v>1</v>
      </c>
    </row>
    <row r="1395" spans="1:32" x14ac:dyDescent="0.2">
      <c r="A1395" s="1" t="s">
        <v>4170</v>
      </c>
      <c r="B1395" s="4" t="s">
        <v>4171</v>
      </c>
      <c r="C1395" s="4" t="s">
        <v>4172</v>
      </c>
      <c r="E1395" s="4"/>
      <c r="R1395" s="4"/>
      <c r="U1395" s="4"/>
      <c r="AD1395" s="4"/>
      <c r="AE1395" s="4"/>
      <c r="AF1395" s="21"/>
    </row>
    <row r="1396" spans="1:32" x14ac:dyDescent="0.2">
      <c r="A1396" s="1" t="s">
        <v>4173</v>
      </c>
      <c r="B1396" s="4" t="s">
        <v>4174</v>
      </c>
      <c r="C1396" s="4" t="s">
        <v>2353</v>
      </c>
      <c r="E1396" s="4"/>
      <c r="R1396" s="4"/>
      <c r="U1396" s="4"/>
      <c r="AD1396" s="4"/>
      <c r="AE1396" s="4"/>
      <c r="AF1396" s="21"/>
    </row>
    <row r="1397" spans="1:32" x14ac:dyDescent="0.2">
      <c r="A1397" s="1" t="s">
        <v>4175</v>
      </c>
      <c r="B1397" s="4" t="s">
        <v>4176</v>
      </c>
      <c r="C1397" s="4" t="s">
        <v>4177</v>
      </c>
      <c r="E1397" s="4"/>
      <c r="R1397" s="4"/>
      <c r="U1397" s="4"/>
      <c r="AD1397" s="4"/>
      <c r="AE1397" s="4"/>
      <c r="AF1397" s="21"/>
    </row>
    <row r="1398" spans="1:32" x14ac:dyDescent="0.2">
      <c r="A1398" s="1" t="s">
        <v>4178</v>
      </c>
      <c r="B1398" s="4" t="s">
        <v>4179</v>
      </c>
      <c r="C1398" s="4" t="s">
        <v>4180</v>
      </c>
      <c r="E1398" s="4"/>
      <c r="R1398" s="4"/>
      <c r="U1398" s="4"/>
      <c r="AD1398" s="4">
        <v>2</v>
      </c>
      <c r="AE1398" s="4"/>
      <c r="AF1398" s="21"/>
    </row>
    <row r="1399" spans="1:32" x14ac:dyDescent="0.2">
      <c r="A1399" s="1" t="s">
        <v>4181</v>
      </c>
      <c r="B1399" s="4" t="s">
        <v>4182</v>
      </c>
      <c r="C1399" s="4" t="s">
        <v>4183</v>
      </c>
      <c r="E1399" s="4"/>
      <c r="R1399" s="4"/>
      <c r="U1399" s="4"/>
      <c r="AD1399" s="4"/>
      <c r="AE1399" s="4"/>
      <c r="AF1399" s="21"/>
    </row>
    <row r="1400" spans="1:32" x14ac:dyDescent="0.2">
      <c r="A1400" s="1" t="s">
        <v>4184</v>
      </c>
      <c r="B1400" s="4" t="s">
        <v>4185</v>
      </c>
      <c r="C1400" s="4" t="s">
        <v>4186</v>
      </c>
      <c r="E1400" s="4">
        <v>1</v>
      </c>
      <c r="F1400">
        <v>3</v>
      </c>
      <c r="N1400">
        <v>6</v>
      </c>
      <c r="R1400" s="4"/>
      <c r="U1400" s="4"/>
      <c r="V1400">
        <v>3</v>
      </c>
      <c r="AD1400" s="4"/>
      <c r="AE1400" s="4"/>
      <c r="AF1400" s="21"/>
    </row>
    <row r="1401" spans="1:32" x14ac:dyDescent="0.2">
      <c r="A1401" s="1" t="s">
        <v>4187</v>
      </c>
      <c r="B1401" s="4" t="s">
        <v>4188</v>
      </c>
      <c r="C1401" s="4" t="s">
        <v>4189</v>
      </c>
      <c r="E1401" s="4"/>
      <c r="R1401" s="4"/>
      <c r="U1401" s="4"/>
      <c r="AD1401" s="4"/>
      <c r="AE1401" s="4"/>
      <c r="AF1401" s="21"/>
    </row>
    <row r="1402" spans="1:32" x14ac:dyDescent="0.2">
      <c r="A1402" s="1" t="s">
        <v>4190</v>
      </c>
      <c r="B1402" s="4" t="s">
        <v>4191</v>
      </c>
      <c r="C1402" s="4" t="s">
        <v>4192</v>
      </c>
      <c r="E1402" s="4">
        <v>2</v>
      </c>
      <c r="F1402">
        <v>1</v>
      </c>
      <c r="G1402">
        <v>2</v>
      </c>
      <c r="H1402">
        <v>2</v>
      </c>
      <c r="I1402">
        <v>2</v>
      </c>
      <c r="J1402">
        <v>2</v>
      </c>
      <c r="M1402">
        <v>1</v>
      </c>
      <c r="N1402">
        <v>2</v>
      </c>
      <c r="O1402">
        <v>1</v>
      </c>
      <c r="P1402">
        <v>2</v>
      </c>
      <c r="Q1402">
        <v>2</v>
      </c>
      <c r="R1402" s="4">
        <v>2</v>
      </c>
      <c r="S1402">
        <v>2</v>
      </c>
      <c r="T1402">
        <v>2</v>
      </c>
      <c r="U1402" s="4">
        <v>2</v>
      </c>
      <c r="V1402">
        <v>1</v>
      </c>
      <c r="W1402">
        <v>1</v>
      </c>
      <c r="AD1402" s="4"/>
      <c r="AE1402" s="4">
        <v>1</v>
      </c>
      <c r="AF1402" s="21">
        <v>1</v>
      </c>
    </row>
    <row r="1403" spans="1:32" x14ac:dyDescent="0.2">
      <c r="A1403" s="1" t="s">
        <v>4193</v>
      </c>
      <c r="B1403" s="4" t="s">
        <v>4194</v>
      </c>
      <c r="C1403" s="4" t="s">
        <v>4195</v>
      </c>
      <c r="E1403" s="4">
        <v>1</v>
      </c>
      <c r="G1403">
        <v>3</v>
      </c>
      <c r="H1403">
        <v>2</v>
      </c>
      <c r="J1403">
        <v>2</v>
      </c>
      <c r="M1403">
        <v>5</v>
      </c>
      <c r="N1403">
        <v>2</v>
      </c>
      <c r="P1403">
        <v>2</v>
      </c>
      <c r="Q1403">
        <v>2</v>
      </c>
      <c r="R1403" s="4">
        <v>2</v>
      </c>
      <c r="S1403">
        <v>2</v>
      </c>
      <c r="T1403">
        <v>2</v>
      </c>
      <c r="U1403" s="4">
        <v>2</v>
      </c>
      <c r="V1403">
        <v>2</v>
      </c>
      <c r="W1403">
        <v>2</v>
      </c>
      <c r="X1403">
        <v>2</v>
      </c>
      <c r="Z1403">
        <v>1</v>
      </c>
      <c r="AA1403">
        <v>2</v>
      </c>
      <c r="AB1403">
        <v>2</v>
      </c>
      <c r="AD1403" s="4">
        <v>2</v>
      </c>
      <c r="AE1403" s="4">
        <v>2</v>
      </c>
      <c r="AF1403" s="21">
        <v>3</v>
      </c>
    </row>
    <row r="1404" spans="1:32" x14ac:dyDescent="0.2">
      <c r="A1404" s="1" t="s">
        <v>4196</v>
      </c>
      <c r="B1404" s="4" t="s">
        <v>4197</v>
      </c>
      <c r="C1404" s="4" t="s">
        <v>4198</v>
      </c>
      <c r="E1404" s="4"/>
      <c r="R1404" s="4"/>
      <c r="U1404" s="4"/>
      <c r="AD1404" s="4"/>
      <c r="AE1404" s="4"/>
      <c r="AF1404" s="21"/>
    </row>
    <row r="1405" spans="1:32" x14ac:dyDescent="0.2">
      <c r="A1405" s="1" t="s">
        <v>4199</v>
      </c>
      <c r="B1405" s="4" t="s">
        <v>4200</v>
      </c>
      <c r="C1405" s="4" t="s">
        <v>4201</v>
      </c>
      <c r="E1405" s="4">
        <v>1</v>
      </c>
      <c r="F1405">
        <v>1</v>
      </c>
      <c r="G1405">
        <v>1</v>
      </c>
      <c r="H1405">
        <v>1</v>
      </c>
      <c r="J1405">
        <v>1</v>
      </c>
      <c r="M1405">
        <v>1</v>
      </c>
      <c r="N1405">
        <v>1</v>
      </c>
      <c r="O1405">
        <v>1</v>
      </c>
      <c r="P1405">
        <v>1</v>
      </c>
      <c r="R1405" s="4">
        <v>1</v>
      </c>
      <c r="S1405">
        <v>1</v>
      </c>
      <c r="U1405" s="4">
        <v>1</v>
      </c>
      <c r="V1405">
        <v>1</v>
      </c>
      <c r="W1405">
        <v>1</v>
      </c>
      <c r="X1405">
        <v>1</v>
      </c>
      <c r="AA1405">
        <v>1</v>
      </c>
      <c r="AB1405">
        <v>2</v>
      </c>
      <c r="AD1405" s="4">
        <v>1</v>
      </c>
      <c r="AE1405" s="4">
        <v>1</v>
      </c>
      <c r="AF1405" s="21">
        <v>1</v>
      </c>
    </row>
    <row r="1406" spans="1:32" x14ac:dyDescent="0.2">
      <c r="A1406" s="1" t="s">
        <v>4202</v>
      </c>
      <c r="B1406" s="4" t="s">
        <v>4203</v>
      </c>
      <c r="C1406" s="4" t="s">
        <v>4204</v>
      </c>
      <c r="E1406" s="4">
        <v>4</v>
      </c>
      <c r="F1406">
        <v>4</v>
      </c>
      <c r="G1406">
        <v>4</v>
      </c>
      <c r="H1406">
        <v>2</v>
      </c>
      <c r="I1406">
        <v>5</v>
      </c>
      <c r="J1406">
        <v>5</v>
      </c>
      <c r="K1406">
        <v>2</v>
      </c>
      <c r="L1406">
        <v>3</v>
      </c>
      <c r="M1406">
        <v>3</v>
      </c>
      <c r="N1406">
        <v>3</v>
      </c>
      <c r="O1406">
        <v>4</v>
      </c>
      <c r="P1406">
        <v>3</v>
      </c>
      <c r="Q1406">
        <v>3</v>
      </c>
      <c r="R1406" s="4">
        <v>3</v>
      </c>
      <c r="S1406">
        <v>2</v>
      </c>
      <c r="T1406">
        <v>4</v>
      </c>
      <c r="U1406" s="4">
        <v>4</v>
      </c>
      <c r="V1406">
        <v>3</v>
      </c>
      <c r="W1406">
        <v>4</v>
      </c>
      <c r="X1406">
        <v>5</v>
      </c>
      <c r="Y1406">
        <v>2</v>
      </c>
      <c r="Z1406">
        <v>2</v>
      </c>
      <c r="AA1406">
        <v>4</v>
      </c>
      <c r="AB1406">
        <v>4</v>
      </c>
      <c r="AD1406" s="4">
        <v>5</v>
      </c>
      <c r="AE1406" s="4">
        <v>5</v>
      </c>
      <c r="AF1406" s="21">
        <v>3</v>
      </c>
    </row>
    <row r="1407" spans="1:32" x14ac:dyDescent="0.2">
      <c r="A1407" s="1" t="s">
        <v>4205</v>
      </c>
      <c r="B1407" s="4" t="s">
        <v>4206</v>
      </c>
      <c r="C1407" s="4" t="s">
        <v>4207</v>
      </c>
      <c r="E1407" s="4"/>
      <c r="R1407" s="4"/>
      <c r="U1407" s="4"/>
      <c r="AD1407" s="4"/>
      <c r="AE1407" s="4"/>
      <c r="AF1407" s="21"/>
    </row>
    <row r="1408" spans="1:32" x14ac:dyDescent="0.2">
      <c r="A1408" s="1" t="s">
        <v>4208</v>
      </c>
      <c r="B1408" s="4" t="s">
        <v>4209</v>
      </c>
      <c r="C1408" s="4" t="s">
        <v>4210</v>
      </c>
      <c r="E1408" s="4"/>
      <c r="R1408" s="4"/>
      <c r="U1408" s="4"/>
      <c r="AD1408" s="4"/>
      <c r="AE1408" s="4"/>
      <c r="AF1408" s="21"/>
    </row>
    <row r="1409" spans="1:32" x14ac:dyDescent="0.2">
      <c r="A1409" s="1" t="s">
        <v>4211</v>
      </c>
      <c r="B1409" s="4" t="s">
        <v>4212</v>
      </c>
      <c r="C1409" s="4" t="s">
        <v>4213</v>
      </c>
      <c r="E1409" s="4"/>
      <c r="R1409" s="4"/>
      <c r="U1409" s="4"/>
      <c r="AD1409" s="4"/>
      <c r="AE1409" s="4"/>
      <c r="AF1409" s="21"/>
    </row>
    <row r="1410" spans="1:32" x14ac:dyDescent="0.2">
      <c r="A1410" s="1" t="s">
        <v>4214</v>
      </c>
      <c r="B1410" s="4" t="s">
        <v>4215</v>
      </c>
      <c r="C1410" s="4" t="s">
        <v>4216</v>
      </c>
      <c r="E1410" s="4"/>
      <c r="R1410" s="4"/>
      <c r="U1410" s="4"/>
      <c r="AD1410" s="4"/>
      <c r="AE1410" s="4"/>
      <c r="AF1410" s="21"/>
    </row>
    <row r="1411" spans="1:32" x14ac:dyDescent="0.2">
      <c r="A1411" s="1" t="s">
        <v>4217</v>
      </c>
      <c r="B1411" s="4" t="s">
        <v>4218</v>
      </c>
      <c r="C1411" s="4" t="s">
        <v>4219</v>
      </c>
      <c r="E1411" s="4"/>
      <c r="R1411" s="4"/>
      <c r="U1411" s="4"/>
      <c r="AD1411" s="4"/>
      <c r="AE1411" s="4"/>
      <c r="AF1411" s="21"/>
    </row>
    <row r="1412" spans="1:32" x14ac:dyDescent="0.2">
      <c r="A1412" s="1" t="s">
        <v>4220</v>
      </c>
      <c r="B1412" s="4" t="s">
        <v>4221</v>
      </c>
      <c r="C1412" s="4" t="s">
        <v>4222</v>
      </c>
      <c r="E1412" s="4"/>
      <c r="R1412" s="4"/>
      <c r="U1412" s="4"/>
      <c r="AD1412" s="4"/>
      <c r="AE1412" s="4"/>
      <c r="AF1412" s="21"/>
    </row>
    <row r="1413" spans="1:32" x14ac:dyDescent="0.2">
      <c r="A1413" s="1" t="s">
        <v>4223</v>
      </c>
      <c r="B1413" s="4" t="s">
        <v>4224</v>
      </c>
      <c r="C1413" s="4" t="s">
        <v>4225</v>
      </c>
      <c r="E1413" s="4"/>
      <c r="R1413" s="4"/>
      <c r="U1413" s="4"/>
      <c r="AD1413" s="4"/>
      <c r="AE1413" s="4"/>
      <c r="AF1413" s="21"/>
    </row>
    <row r="1414" spans="1:32" x14ac:dyDescent="0.2">
      <c r="A1414" s="1" t="s">
        <v>4226</v>
      </c>
      <c r="B1414" s="4" t="s">
        <v>4227</v>
      </c>
      <c r="C1414" s="4" t="s">
        <v>4228</v>
      </c>
      <c r="E1414" s="4"/>
      <c r="R1414" s="4"/>
      <c r="U1414" s="4"/>
      <c r="AD1414" s="4"/>
      <c r="AE1414" s="4"/>
      <c r="AF1414" s="21"/>
    </row>
    <row r="1415" spans="1:32" x14ac:dyDescent="0.2">
      <c r="A1415" s="1" t="s">
        <v>4229</v>
      </c>
      <c r="B1415" s="4" t="s">
        <v>4230</v>
      </c>
      <c r="C1415" s="4" t="s">
        <v>4231</v>
      </c>
      <c r="E1415" s="4"/>
      <c r="R1415" s="4"/>
      <c r="U1415" s="4"/>
      <c r="AD1415" s="4"/>
      <c r="AE1415" s="4"/>
      <c r="AF1415" s="21"/>
    </row>
    <row r="1416" spans="1:32" x14ac:dyDescent="0.2">
      <c r="A1416" s="1" t="s">
        <v>4232</v>
      </c>
      <c r="B1416" s="4" t="s">
        <v>4233</v>
      </c>
      <c r="C1416" s="4" t="s">
        <v>4234</v>
      </c>
      <c r="E1416" s="4"/>
      <c r="R1416" s="4"/>
      <c r="U1416" s="4"/>
      <c r="AD1416" s="4"/>
      <c r="AE1416" s="4"/>
      <c r="AF1416" s="21"/>
    </row>
    <row r="1417" spans="1:32" x14ac:dyDescent="0.2">
      <c r="A1417" s="1" t="s">
        <v>4235</v>
      </c>
      <c r="B1417" s="4" t="s">
        <v>4236</v>
      </c>
      <c r="C1417" s="4" t="s">
        <v>4237</v>
      </c>
      <c r="E1417" s="4"/>
      <c r="R1417" s="4"/>
      <c r="U1417" s="4"/>
      <c r="AD1417" s="4"/>
      <c r="AE1417" s="4"/>
      <c r="AF1417" s="21"/>
    </row>
    <row r="1418" spans="1:32" x14ac:dyDescent="0.2">
      <c r="A1418" s="1" t="s">
        <v>4238</v>
      </c>
      <c r="B1418" s="4" t="s">
        <v>4239</v>
      </c>
      <c r="C1418" s="4" t="s">
        <v>4240</v>
      </c>
      <c r="E1418" s="4"/>
      <c r="R1418" s="4"/>
      <c r="U1418" s="4"/>
      <c r="AD1418" s="4"/>
      <c r="AE1418" s="4"/>
      <c r="AF1418" s="21"/>
    </row>
    <row r="1419" spans="1:32" x14ac:dyDescent="0.2">
      <c r="A1419" s="1" t="s">
        <v>4241</v>
      </c>
      <c r="B1419" s="4" t="s">
        <v>4242</v>
      </c>
      <c r="C1419" s="4" t="s">
        <v>1973</v>
      </c>
      <c r="E1419" s="4"/>
      <c r="R1419" s="4"/>
      <c r="U1419" s="4"/>
      <c r="AD1419" s="4"/>
      <c r="AE1419" s="4"/>
      <c r="AF1419" s="21"/>
    </row>
    <row r="1420" spans="1:32" x14ac:dyDescent="0.2">
      <c r="A1420" s="1" t="s">
        <v>4243</v>
      </c>
      <c r="B1420" s="4" t="s">
        <v>4244</v>
      </c>
      <c r="C1420" s="4" t="s">
        <v>4245</v>
      </c>
      <c r="E1420" s="4"/>
      <c r="R1420" s="4"/>
      <c r="U1420" s="4"/>
      <c r="AD1420" s="4"/>
      <c r="AE1420" s="4"/>
      <c r="AF1420" s="21"/>
    </row>
    <row r="1421" spans="1:32" x14ac:dyDescent="0.2">
      <c r="A1421" s="1" t="s">
        <v>4246</v>
      </c>
      <c r="B1421" s="4" t="s">
        <v>4247</v>
      </c>
      <c r="C1421" s="4" t="s">
        <v>4248</v>
      </c>
      <c r="E1421" s="4"/>
      <c r="R1421" s="4"/>
      <c r="U1421" s="4"/>
      <c r="AD1421" s="4"/>
      <c r="AE1421" s="4"/>
      <c r="AF1421" s="21"/>
    </row>
    <row r="1422" spans="1:32" x14ac:dyDescent="0.2">
      <c r="A1422" s="1" t="s">
        <v>4249</v>
      </c>
      <c r="B1422" s="4" t="s">
        <v>4250</v>
      </c>
      <c r="C1422" s="4" t="s">
        <v>4251</v>
      </c>
      <c r="E1422" s="4"/>
      <c r="R1422" s="4"/>
      <c r="U1422" s="4"/>
      <c r="AD1422" s="4"/>
      <c r="AE1422" s="4"/>
      <c r="AF1422" s="21"/>
    </row>
    <row r="1423" spans="1:32" x14ac:dyDescent="0.2">
      <c r="A1423" s="1" t="s">
        <v>4252</v>
      </c>
      <c r="B1423" s="4" t="s">
        <v>4253</v>
      </c>
      <c r="C1423" s="4" t="s">
        <v>4254</v>
      </c>
      <c r="E1423" s="4"/>
      <c r="R1423" s="4"/>
      <c r="U1423" s="4"/>
      <c r="AD1423" s="4"/>
      <c r="AE1423" s="4"/>
      <c r="AF1423" s="21"/>
    </row>
    <row r="1424" spans="1:32" x14ac:dyDescent="0.2">
      <c r="A1424" s="1" t="s">
        <v>4255</v>
      </c>
      <c r="B1424" s="4" t="s">
        <v>4256</v>
      </c>
      <c r="C1424" s="4" t="s">
        <v>4257</v>
      </c>
      <c r="E1424" s="4"/>
      <c r="R1424" s="4"/>
      <c r="U1424" s="4"/>
      <c r="AD1424" s="4"/>
      <c r="AE1424" s="4"/>
      <c r="AF1424" s="21"/>
    </row>
    <row r="1425" spans="1:32" x14ac:dyDescent="0.2">
      <c r="A1425" s="1" t="s">
        <v>4258</v>
      </c>
      <c r="B1425" s="4" t="s">
        <v>4259</v>
      </c>
      <c r="C1425" s="4" t="s">
        <v>4260</v>
      </c>
      <c r="E1425" s="4">
        <v>1</v>
      </c>
      <c r="F1425">
        <v>1</v>
      </c>
      <c r="G1425">
        <v>1</v>
      </c>
      <c r="N1425">
        <v>2</v>
      </c>
      <c r="R1425" s="4"/>
      <c r="U1425" s="4"/>
      <c r="AB1425">
        <v>1</v>
      </c>
      <c r="AD1425" s="4"/>
      <c r="AE1425" s="4">
        <v>1</v>
      </c>
      <c r="AF1425" s="21"/>
    </row>
    <row r="1426" spans="1:32" x14ac:dyDescent="0.2">
      <c r="A1426" s="1" t="s">
        <v>4261</v>
      </c>
      <c r="B1426" s="4" t="s">
        <v>4262</v>
      </c>
      <c r="C1426" s="4" t="s">
        <v>4263</v>
      </c>
      <c r="E1426" s="4"/>
      <c r="R1426" s="4"/>
      <c r="U1426" s="4"/>
      <c r="AD1426" s="4"/>
      <c r="AE1426" s="4"/>
      <c r="AF1426" s="21"/>
    </row>
    <row r="1427" spans="1:32" x14ac:dyDescent="0.2">
      <c r="A1427" s="1" t="s">
        <v>4264</v>
      </c>
      <c r="B1427" s="4" t="s">
        <v>4265</v>
      </c>
      <c r="C1427" s="4" t="s">
        <v>4266</v>
      </c>
      <c r="E1427" s="4"/>
      <c r="G1427">
        <v>1</v>
      </c>
      <c r="R1427" s="4"/>
      <c r="U1427" s="4"/>
      <c r="AD1427" s="4"/>
      <c r="AE1427" s="4"/>
      <c r="AF1427" s="21"/>
    </row>
    <row r="1428" spans="1:32" x14ac:dyDescent="0.2">
      <c r="A1428" s="1" t="s">
        <v>4267</v>
      </c>
      <c r="B1428" s="4" t="s">
        <v>4268</v>
      </c>
      <c r="C1428" s="4" t="s">
        <v>4269</v>
      </c>
      <c r="E1428" s="4"/>
      <c r="R1428" s="4"/>
      <c r="U1428" s="4"/>
      <c r="AD1428" s="4"/>
      <c r="AE1428" s="4"/>
      <c r="AF1428" s="21"/>
    </row>
    <row r="1429" spans="1:32" x14ac:dyDescent="0.2">
      <c r="A1429" s="1" t="s">
        <v>4270</v>
      </c>
      <c r="B1429" s="4" t="s">
        <v>4271</v>
      </c>
      <c r="C1429" s="4" t="s">
        <v>4272</v>
      </c>
      <c r="E1429" s="4"/>
      <c r="R1429" s="4"/>
      <c r="U1429" s="4"/>
      <c r="AD1429" s="4"/>
      <c r="AE1429" s="4"/>
      <c r="AF1429" s="21"/>
    </row>
    <row r="1430" spans="1:32" x14ac:dyDescent="0.2">
      <c r="A1430" s="1" t="s">
        <v>4273</v>
      </c>
      <c r="B1430" s="4" t="s">
        <v>4274</v>
      </c>
      <c r="C1430" s="4" t="s">
        <v>4275</v>
      </c>
      <c r="E1430" s="4"/>
      <c r="R1430" s="4"/>
      <c r="U1430" s="4"/>
      <c r="AD1430" s="4"/>
      <c r="AE1430" s="4"/>
      <c r="AF1430" s="21"/>
    </row>
    <row r="1431" spans="1:32" x14ac:dyDescent="0.2">
      <c r="A1431" s="1" t="s">
        <v>4276</v>
      </c>
      <c r="B1431" s="4" t="s">
        <v>4277</v>
      </c>
      <c r="C1431" s="4" t="s">
        <v>4278</v>
      </c>
      <c r="E1431" s="4"/>
      <c r="R1431" s="4"/>
      <c r="U1431" s="4"/>
      <c r="AD1431" s="4"/>
      <c r="AE1431" s="4"/>
      <c r="AF1431" s="21"/>
    </row>
    <row r="1432" spans="1:32" x14ac:dyDescent="0.2">
      <c r="A1432" s="1" t="s">
        <v>4279</v>
      </c>
      <c r="B1432" s="4" t="s">
        <v>4280</v>
      </c>
      <c r="C1432" s="4" t="s">
        <v>4281</v>
      </c>
      <c r="E1432" s="4"/>
      <c r="R1432" s="4"/>
      <c r="U1432" s="4"/>
      <c r="AD1432" s="4"/>
      <c r="AE1432" s="4"/>
      <c r="AF1432" s="21"/>
    </row>
    <row r="1433" spans="1:32" x14ac:dyDescent="0.2">
      <c r="A1433" s="1" t="s">
        <v>4282</v>
      </c>
      <c r="B1433" s="4" t="s">
        <v>4283</v>
      </c>
      <c r="C1433" s="4" t="s">
        <v>4284</v>
      </c>
      <c r="E1433" s="4">
        <v>1</v>
      </c>
      <c r="G1433">
        <v>1</v>
      </c>
      <c r="H1433">
        <v>1</v>
      </c>
      <c r="J1433">
        <v>1</v>
      </c>
      <c r="K1433">
        <v>1</v>
      </c>
      <c r="L1433">
        <v>1</v>
      </c>
      <c r="M1433">
        <v>2</v>
      </c>
      <c r="N1433">
        <v>1</v>
      </c>
      <c r="O1433">
        <v>1</v>
      </c>
      <c r="P1433">
        <v>1</v>
      </c>
      <c r="Q1433">
        <v>1</v>
      </c>
      <c r="R1433" s="4">
        <v>1</v>
      </c>
      <c r="T1433">
        <v>1</v>
      </c>
      <c r="U1433" s="4">
        <v>1</v>
      </c>
      <c r="W1433">
        <v>1</v>
      </c>
      <c r="X1433">
        <v>1</v>
      </c>
      <c r="AB1433">
        <v>1</v>
      </c>
      <c r="AD1433" s="4">
        <v>1</v>
      </c>
      <c r="AE1433" s="4">
        <v>1</v>
      </c>
      <c r="AF1433" s="21">
        <v>1</v>
      </c>
    </row>
    <row r="1434" spans="1:32" x14ac:dyDescent="0.2">
      <c r="A1434" s="1" t="s">
        <v>4285</v>
      </c>
      <c r="B1434" s="4" t="s">
        <v>4286</v>
      </c>
      <c r="C1434" s="4" t="s">
        <v>4287</v>
      </c>
      <c r="E1434" s="4"/>
      <c r="R1434" s="4"/>
      <c r="U1434" s="4"/>
      <c r="Z1434">
        <v>1</v>
      </c>
      <c r="AD1434" s="4"/>
      <c r="AE1434" s="4"/>
      <c r="AF1434" s="21"/>
    </row>
    <row r="1435" spans="1:32" x14ac:dyDescent="0.2">
      <c r="A1435" s="1" t="s">
        <v>4288</v>
      </c>
      <c r="B1435" s="4" t="s">
        <v>4289</v>
      </c>
      <c r="C1435" s="4" t="s">
        <v>4290</v>
      </c>
      <c r="E1435" s="4"/>
      <c r="R1435" s="4"/>
      <c r="U1435" s="4"/>
      <c r="AD1435" s="4"/>
      <c r="AE1435" s="4"/>
      <c r="AF1435" s="21"/>
    </row>
    <row r="1436" spans="1:32" x14ac:dyDescent="0.2">
      <c r="A1436" s="1" t="s">
        <v>4291</v>
      </c>
      <c r="B1436" s="4" t="s">
        <v>4292</v>
      </c>
      <c r="C1436" s="4" t="s">
        <v>4293</v>
      </c>
      <c r="E1436" s="4"/>
      <c r="R1436" s="4"/>
      <c r="U1436" s="4"/>
      <c r="AD1436" s="4"/>
      <c r="AE1436" s="4"/>
      <c r="AF1436" s="21"/>
    </row>
    <row r="1437" spans="1:32" x14ac:dyDescent="0.2">
      <c r="A1437" s="1" t="s">
        <v>4294</v>
      </c>
      <c r="B1437" s="4" t="s">
        <v>4295</v>
      </c>
      <c r="C1437" s="4" t="s">
        <v>4296</v>
      </c>
      <c r="E1437" s="4"/>
      <c r="R1437" s="4"/>
      <c r="U1437" s="4"/>
      <c r="AD1437" s="4"/>
      <c r="AE1437" s="4"/>
      <c r="AF1437" s="21"/>
    </row>
    <row r="1438" spans="1:32" x14ac:dyDescent="0.2">
      <c r="A1438" s="1" t="s">
        <v>4297</v>
      </c>
      <c r="B1438" s="4" t="s">
        <v>4298</v>
      </c>
      <c r="C1438" s="4" t="s">
        <v>4299</v>
      </c>
      <c r="E1438" s="4"/>
      <c r="R1438" s="4"/>
      <c r="U1438" s="4"/>
      <c r="Z1438">
        <v>1</v>
      </c>
      <c r="AA1438">
        <v>1</v>
      </c>
      <c r="AD1438" s="4"/>
      <c r="AE1438" s="4"/>
      <c r="AF1438" s="21"/>
    </row>
    <row r="1439" spans="1:32" x14ac:dyDescent="0.2">
      <c r="A1439" s="1" t="s">
        <v>4300</v>
      </c>
      <c r="B1439" s="4" t="s">
        <v>4301</v>
      </c>
      <c r="C1439" s="4" t="s">
        <v>4302</v>
      </c>
      <c r="E1439" s="4"/>
      <c r="R1439" s="4"/>
      <c r="U1439" s="4"/>
      <c r="AD1439" s="4"/>
      <c r="AE1439" s="4"/>
      <c r="AF1439" s="21"/>
    </row>
    <row r="1440" spans="1:32" x14ac:dyDescent="0.2">
      <c r="A1440" s="1" t="s">
        <v>4303</v>
      </c>
      <c r="B1440" s="4" t="s">
        <v>4304</v>
      </c>
      <c r="C1440" s="4" t="s">
        <v>4305</v>
      </c>
      <c r="E1440" s="4"/>
      <c r="R1440" s="4"/>
      <c r="U1440" s="4"/>
      <c r="AD1440" s="4"/>
      <c r="AE1440" s="4"/>
      <c r="AF1440" s="21"/>
    </row>
    <row r="1441" spans="1:32" x14ac:dyDescent="0.2">
      <c r="A1441" s="1" t="s">
        <v>4306</v>
      </c>
      <c r="B1441" s="4" t="s">
        <v>4307</v>
      </c>
      <c r="C1441" s="4" t="s">
        <v>4308</v>
      </c>
      <c r="E1441" s="4"/>
      <c r="R1441" s="4"/>
      <c r="U1441" s="4"/>
      <c r="AD1441" s="4"/>
      <c r="AE1441" s="4"/>
      <c r="AF1441" s="21"/>
    </row>
    <row r="1442" spans="1:32" x14ac:dyDescent="0.2">
      <c r="A1442" s="1" t="s">
        <v>4309</v>
      </c>
      <c r="B1442" s="4" t="s">
        <v>4310</v>
      </c>
      <c r="C1442" s="4" t="s">
        <v>4311</v>
      </c>
      <c r="E1442" s="4"/>
      <c r="R1442" s="4"/>
      <c r="U1442" s="4"/>
      <c r="AD1442" s="4"/>
      <c r="AE1442" s="4"/>
      <c r="AF1442" s="21"/>
    </row>
    <row r="1443" spans="1:32" x14ac:dyDescent="0.2">
      <c r="A1443" s="1" t="s">
        <v>4312</v>
      </c>
      <c r="B1443" s="4" t="s">
        <v>4313</v>
      </c>
      <c r="C1443" s="4" t="s">
        <v>4287</v>
      </c>
      <c r="E1443" s="4"/>
      <c r="I1443">
        <v>1</v>
      </c>
      <c r="R1443" s="4"/>
      <c r="U1443" s="4"/>
      <c r="AD1443" s="4"/>
      <c r="AE1443" s="4"/>
      <c r="AF1443" s="21"/>
    </row>
    <row r="1444" spans="1:32" x14ac:dyDescent="0.2">
      <c r="A1444" s="1" t="s">
        <v>4314</v>
      </c>
      <c r="B1444" s="4" t="s">
        <v>4315</v>
      </c>
      <c r="C1444" s="4" t="s">
        <v>4316</v>
      </c>
      <c r="E1444" s="4"/>
      <c r="R1444" s="4"/>
      <c r="U1444" s="4"/>
      <c r="AD1444" s="4"/>
      <c r="AE1444" s="4"/>
      <c r="AF1444" s="21"/>
    </row>
    <row r="1445" spans="1:32" x14ac:dyDescent="0.2">
      <c r="A1445" s="1" t="s">
        <v>4317</v>
      </c>
      <c r="B1445" s="4" t="s">
        <v>4318</v>
      </c>
      <c r="C1445" s="4" t="s">
        <v>4319</v>
      </c>
      <c r="E1445" s="4">
        <v>1</v>
      </c>
      <c r="G1445">
        <v>1</v>
      </c>
      <c r="I1445">
        <v>1</v>
      </c>
      <c r="J1445">
        <v>1</v>
      </c>
      <c r="M1445">
        <v>2</v>
      </c>
      <c r="N1445">
        <v>1</v>
      </c>
      <c r="O1445">
        <v>2</v>
      </c>
      <c r="P1445">
        <v>1</v>
      </c>
      <c r="Q1445">
        <v>1</v>
      </c>
      <c r="R1445" s="4">
        <v>1</v>
      </c>
      <c r="S1445">
        <v>1</v>
      </c>
      <c r="T1445">
        <v>1</v>
      </c>
      <c r="U1445" s="4">
        <v>1</v>
      </c>
      <c r="V1445">
        <v>1</v>
      </c>
      <c r="AB1445">
        <v>1</v>
      </c>
      <c r="AD1445" s="4">
        <v>1</v>
      </c>
      <c r="AE1445" s="4"/>
      <c r="AF1445" s="21"/>
    </row>
    <row r="1446" spans="1:32" x14ac:dyDescent="0.2">
      <c r="A1446" s="1" t="s">
        <v>4320</v>
      </c>
      <c r="B1446" s="4" t="s">
        <v>4321</v>
      </c>
      <c r="C1446" s="4" t="s">
        <v>4322</v>
      </c>
      <c r="E1446" s="4"/>
      <c r="R1446" s="4"/>
      <c r="U1446" s="4"/>
      <c r="AD1446" s="4"/>
      <c r="AE1446" s="4"/>
      <c r="AF1446" s="21"/>
    </row>
    <row r="1447" spans="1:32" x14ac:dyDescent="0.2">
      <c r="A1447" s="1" t="s">
        <v>4323</v>
      </c>
      <c r="B1447" s="4" t="s">
        <v>4324</v>
      </c>
      <c r="C1447" s="4" t="s">
        <v>4325</v>
      </c>
      <c r="E1447" s="4"/>
      <c r="R1447" s="4"/>
      <c r="U1447" s="4"/>
      <c r="AD1447" s="4"/>
      <c r="AE1447" s="4"/>
      <c r="AF1447" s="21"/>
    </row>
    <row r="1448" spans="1:32" x14ac:dyDescent="0.2">
      <c r="A1448" s="1" t="s">
        <v>4326</v>
      </c>
      <c r="B1448" s="4" t="s">
        <v>4327</v>
      </c>
      <c r="C1448" s="4" t="s">
        <v>4328</v>
      </c>
      <c r="E1448" s="4"/>
      <c r="R1448" s="4"/>
      <c r="U1448" s="4"/>
      <c r="AD1448" s="4"/>
      <c r="AE1448" s="4"/>
      <c r="AF1448" s="21"/>
    </row>
    <row r="1449" spans="1:32" x14ac:dyDescent="0.2">
      <c r="A1449" s="1" t="s">
        <v>4329</v>
      </c>
      <c r="B1449" s="4" t="s">
        <v>4330</v>
      </c>
      <c r="C1449" s="4" t="s">
        <v>4331</v>
      </c>
      <c r="E1449" s="4"/>
      <c r="R1449" s="4"/>
      <c r="U1449" s="4"/>
      <c r="AD1449" s="4"/>
      <c r="AE1449" s="4"/>
      <c r="AF1449" s="21"/>
    </row>
    <row r="1450" spans="1:32" x14ac:dyDescent="0.2">
      <c r="A1450" s="1" t="s">
        <v>4332</v>
      </c>
      <c r="B1450" s="4" t="s">
        <v>4333</v>
      </c>
      <c r="C1450" s="4" t="s">
        <v>4251</v>
      </c>
      <c r="E1450" s="4"/>
      <c r="R1450" s="4"/>
      <c r="U1450" s="4"/>
      <c r="AD1450" s="4"/>
      <c r="AE1450" s="4"/>
      <c r="AF1450" s="21"/>
    </row>
    <row r="1451" spans="1:32" x14ac:dyDescent="0.2">
      <c r="A1451" s="1" t="s">
        <v>4334</v>
      </c>
      <c r="B1451" s="4" t="s">
        <v>4335</v>
      </c>
      <c r="C1451" s="4" t="s">
        <v>4336</v>
      </c>
      <c r="E1451" s="4"/>
      <c r="R1451" s="4"/>
      <c r="U1451" s="4"/>
      <c r="AD1451" s="4"/>
      <c r="AE1451" s="4"/>
      <c r="AF1451" s="21"/>
    </row>
    <row r="1452" spans="1:32" x14ac:dyDescent="0.2">
      <c r="A1452" s="1" t="s">
        <v>4337</v>
      </c>
      <c r="B1452" s="4" t="s">
        <v>4338</v>
      </c>
      <c r="C1452" s="4" t="s">
        <v>4339</v>
      </c>
      <c r="E1452" s="4"/>
      <c r="R1452" s="4"/>
      <c r="U1452" s="4"/>
      <c r="AD1452" s="4"/>
      <c r="AE1452" s="4"/>
      <c r="AF1452" s="21"/>
    </row>
    <row r="1453" spans="1:32" x14ac:dyDescent="0.2">
      <c r="A1453" s="1" t="s">
        <v>4340</v>
      </c>
      <c r="B1453" s="4" t="s">
        <v>4341</v>
      </c>
      <c r="C1453" s="4" t="s">
        <v>4342</v>
      </c>
      <c r="E1453" s="4"/>
      <c r="R1453" s="4"/>
      <c r="U1453" s="4"/>
      <c r="AD1453" s="4"/>
      <c r="AE1453" s="4"/>
      <c r="AF1453" s="21"/>
    </row>
    <row r="1454" spans="1:32" x14ac:dyDescent="0.2">
      <c r="A1454" s="1" t="s">
        <v>4343</v>
      </c>
      <c r="B1454" s="4" t="s">
        <v>4344</v>
      </c>
      <c r="C1454" s="4" t="s">
        <v>4345</v>
      </c>
      <c r="E1454" s="4"/>
      <c r="R1454" s="4"/>
      <c r="U1454" s="4"/>
      <c r="AD1454" s="4"/>
      <c r="AE1454" s="4"/>
      <c r="AF1454" s="21"/>
    </row>
    <row r="1455" spans="1:32" x14ac:dyDescent="0.2">
      <c r="A1455" s="1" t="s">
        <v>4346</v>
      </c>
      <c r="B1455" s="4" t="s">
        <v>4347</v>
      </c>
      <c r="C1455" s="4" t="s">
        <v>4348</v>
      </c>
      <c r="E1455" s="4"/>
      <c r="R1455" s="4"/>
      <c r="U1455" s="4"/>
      <c r="AD1455" s="4"/>
      <c r="AE1455" s="4"/>
      <c r="AF1455" s="21"/>
    </row>
    <row r="1456" spans="1:32" x14ac:dyDescent="0.2">
      <c r="A1456" s="1" t="s">
        <v>4349</v>
      </c>
      <c r="B1456" s="4" t="s">
        <v>4350</v>
      </c>
      <c r="C1456" s="4" t="s">
        <v>4351</v>
      </c>
      <c r="E1456" s="4"/>
      <c r="R1456" s="4"/>
      <c r="U1456" s="4"/>
      <c r="AD1456" s="4"/>
      <c r="AE1456" s="4"/>
      <c r="AF1456" s="21"/>
    </row>
    <row r="1457" spans="1:32" x14ac:dyDescent="0.2">
      <c r="A1457" s="1" t="s">
        <v>4352</v>
      </c>
      <c r="B1457" s="4" t="s">
        <v>4353</v>
      </c>
      <c r="C1457" s="4" t="s">
        <v>4354</v>
      </c>
      <c r="E1457" s="4"/>
      <c r="R1457" s="4"/>
      <c r="U1457" s="4"/>
      <c r="AD1457" s="4"/>
      <c r="AE1457" s="4"/>
      <c r="AF1457" s="21"/>
    </row>
    <row r="1458" spans="1:32" x14ac:dyDescent="0.2">
      <c r="A1458" s="1" t="s">
        <v>4355</v>
      </c>
      <c r="B1458" s="4" t="s">
        <v>4356</v>
      </c>
      <c r="C1458" s="4" t="s">
        <v>4357</v>
      </c>
      <c r="E1458" s="4"/>
      <c r="R1458" s="4"/>
      <c r="U1458" s="4"/>
      <c r="AD1458" s="4"/>
      <c r="AE1458" s="4"/>
      <c r="AF1458" s="21"/>
    </row>
    <row r="1459" spans="1:32" x14ac:dyDescent="0.2">
      <c r="A1459" s="1" t="s">
        <v>4358</v>
      </c>
      <c r="B1459" s="4" t="s">
        <v>4359</v>
      </c>
      <c r="C1459" s="4" t="s">
        <v>4360</v>
      </c>
      <c r="E1459" s="4"/>
      <c r="R1459" s="4"/>
      <c r="U1459" s="4"/>
      <c r="AD1459" s="4"/>
      <c r="AE1459" s="4"/>
      <c r="AF1459" s="21"/>
    </row>
    <row r="1460" spans="1:32" x14ac:dyDescent="0.2">
      <c r="A1460" s="1" t="s">
        <v>4361</v>
      </c>
      <c r="B1460" s="4" t="s">
        <v>4362</v>
      </c>
      <c r="C1460" s="4" t="s">
        <v>4363</v>
      </c>
      <c r="E1460" s="4"/>
      <c r="R1460" s="4"/>
      <c r="U1460" s="4"/>
      <c r="AD1460" s="4"/>
      <c r="AE1460" s="4"/>
      <c r="AF1460" s="21"/>
    </row>
    <row r="1461" spans="1:32" x14ac:dyDescent="0.2">
      <c r="A1461" s="1" t="s">
        <v>4364</v>
      </c>
      <c r="B1461" s="4" t="s">
        <v>4365</v>
      </c>
      <c r="C1461" s="4" t="s">
        <v>4366</v>
      </c>
      <c r="E1461" s="4"/>
      <c r="R1461" s="4"/>
      <c r="U1461" s="4"/>
      <c r="AD1461" s="4"/>
      <c r="AE1461" s="4"/>
      <c r="AF1461" s="21"/>
    </row>
    <row r="1462" spans="1:32" x14ac:dyDescent="0.2">
      <c r="A1462" s="1" t="s">
        <v>4367</v>
      </c>
      <c r="B1462" s="4" t="s">
        <v>4368</v>
      </c>
      <c r="C1462" s="4" t="s">
        <v>4369</v>
      </c>
      <c r="E1462" s="4"/>
      <c r="R1462" s="4"/>
      <c r="U1462" s="4"/>
      <c r="AD1462" s="4"/>
      <c r="AE1462" s="4"/>
      <c r="AF1462" s="21"/>
    </row>
    <row r="1463" spans="1:32" x14ac:dyDescent="0.2">
      <c r="A1463" s="1" t="s">
        <v>4370</v>
      </c>
      <c r="B1463" s="4" t="s">
        <v>4371</v>
      </c>
      <c r="C1463" s="4" t="s">
        <v>4372</v>
      </c>
      <c r="E1463" s="4"/>
      <c r="R1463" s="4"/>
      <c r="U1463" s="4"/>
      <c r="AD1463" s="4"/>
      <c r="AE1463" s="4"/>
      <c r="AF1463" s="21"/>
    </row>
    <row r="1464" spans="1:32" x14ac:dyDescent="0.2">
      <c r="A1464" s="1" t="s">
        <v>4373</v>
      </c>
      <c r="B1464" s="4" t="s">
        <v>4374</v>
      </c>
      <c r="C1464" s="4" t="s">
        <v>4375</v>
      </c>
      <c r="E1464" s="4">
        <v>1</v>
      </c>
      <c r="G1464">
        <v>1</v>
      </c>
      <c r="I1464">
        <v>1</v>
      </c>
      <c r="J1464">
        <v>1</v>
      </c>
      <c r="M1464">
        <v>1</v>
      </c>
      <c r="P1464">
        <v>1</v>
      </c>
      <c r="Q1464">
        <v>1</v>
      </c>
      <c r="R1464" s="4">
        <v>1</v>
      </c>
      <c r="T1464">
        <v>1</v>
      </c>
      <c r="U1464" s="4">
        <v>1</v>
      </c>
      <c r="V1464">
        <v>1</v>
      </c>
      <c r="W1464">
        <v>1</v>
      </c>
      <c r="AA1464">
        <v>1</v>
      </c>
      <c r="AB1464">
        <v>2</v>
      </c>
      <c r="AD1464" s="4">
        <v>1</v>
      </c>
      <c r="AE1464" s="4">
        <v>3</v>
      </c>
      <c r="AF1464" s="21">
        <v>1</v>
      </c>
    </row>
    <row r="1465" spans="1:32" x14ac:dyDescent="0.2">
      <c r="A1465" s="1" t="s">
        <v>4376</v>
      </c>
      <c r="B1465" s="4" t="s">
        <v>4377</v>
      </c>
      <c r="C1465" s="4" t="s">
        <v>4378</v>
      </c>
      <c r="E1465" s="4"/>
      <c r="R1465" s="4"/>
      <c r="U1465" s="4"/>
      <c r="AD1465" s="4"/>
      <c r="AE1465" s="4"/>
      <c r="AF1465" s="21"/>
    </row>
    <row r="1466" spans="1:32" x14ac:dyDescent="0.2">
      <c r="A1466" s="1" t="s">
        <v>4379</v>
      </c>
      <c r="B1466" s="4" t="s">
        <v>4380</v>
      </c>
      <c r="C1466" s="4" t="s">
        <v>4381</v>
      </c>
      <c r="E1466" s="4"/>
      <c r="R1466" s="4"/>
      <c r="U1466" s="4"/>
      <c r="AD1466" s="4"/>
      <c r="AE1466" s="4"/>
      <c r="AF1466" s="21"/>
    </row>
    <row r="1467" spans="1:32" x14ac:dyDescent="0.2">
      <c r="A1467" s="1" t="s">
        <v>4382</v>
      </c>
      <c r="B1467" s="4" t="s">
        <v>4383</v>
      </c>
      <c r="C1467" s="4" t="s">
        <v>4384</v>
      </c>
      <c r="E1467" s="4">
        <v>2</v>
      </c>
      <c r="F1467">
        <v>1</v>
      </c>
      <c r="G1467">
        <v>2</v>
      </c>
      <c r="H1467">
        <v>1</v>
      </c>
      <c r="I1467">
        <v>3</v>
      </c>
      <c r="J1467">
        <v>2</v>
      </c>
      <c r="M1467">
        <v>2</v>
      </c>
      <c r="O1467">
        <v>2</v>
      </c>
      <c r="P1467">
        <v>2</v>
      </c>
      <c r="Q1467">
        <v>2</v>
      </c>
      <c r="R1467" s="4">
        <v>2</v>
      </c>
      <c r="T1467">
        <v>2</v>
      </c>
      <c r="U1467" s="4">
        <v>2</v>
      </c>
      <c r="V1467">
        <v>2</v>
      </c>
      <c r="X1467">
        <v>2</v>
      </c>
      <c r="AB1467">
        <v>3</v>
      </c>
      <c r="AD1467" s="4">
        <v>1</v>
      </c>
      <c r="AE1467" s="4">
        <v>1</v>
      </c>
      <c r="AF1467" s="21">
        <v>1</v>
      </c>
    </row>
    <row r="1468" spans="1:32" x14ac:dyDescent="0.2">
      <c r="A1468" s="1" t="s">
        <v>4385</v>
      </c>
      <c r="B1468" s="4" t="s">
        <v>4386</v>
      </c>
      <c r="C1468" s="4" t="s">
        <v>4387</v>
      </c>
      <c r="E1468" s="4"/>
      <c r="R1468" s="4"/>
      <c r="U1468" s="4"/>
      <c r="X1468">
        <v>1</v>
      </c>
      <c r="AD1468" s="4">
        <v>2</v>
      </c>
      <c r="AE1468" s="4"/>
      <c r="AF1468" s="21">
        <v>3</v>
      </c>
    </row>
    <row r="1469" spans="1:32" x14ac:dyDescent="0.2">
      <c r="A1469" s="1" t="s">
        <v>4388</v>
      </c>
      <c r="B1469" s="4" t="s">
        <v>3989</v>
      </c>
      <c r="C1469" s="4" t="s">
        <v>4389</v>
      </c>
      <c r="E1469" s="4"/>
      <c r="F1469">
        <v>1</v>
      </c>
      <c r="O1469">
        <v>1</v>
      </c>
      <c r="R1469" s="4"/>
      <c r="U1469" s="4"/>
      <c r="AD1469" s="4">
        <v>2</v>
      </c>
      <c r="AE1469" s="4"/>
      <c r="AF1469" s="21"/>
    </row>
    <row r="1470" spans="1:32" x14ac:dyDescent="0.2">
      <c r="A1470" s="1" t="s">
        <v>4390</v>
      </c>
      <c r="B1470" s="4" t="s">
        <v>4391</v>
      </c>
      <c r="C1470" s="4" t="s">
        <v>4392</v>
      </c>
      <c r="E1470" s="4"/>
      <c r="R1470" s="4"/>
      <c r="U1470" s="4"/>
      <c r="AD1470" s="4"/>
      <c r="AE1470" s="4"/>
      <c r="AF1470" s="21"/>
    </row>
    <row r="1471" spans="1:32" x14ac:dyDescent="0.2">
      <c r="A1471" s="1" t="s">
        <v>4393</v>
      </c>
      <c r="B1471" s="4" t="s">
        <v>4394</v>
      </c>
      <c r="C1471" s="4" t="s">
        <v>4251</v>
      </c>
      <c r="E1471" s="4"/>
      <c r="R1471" s="4"/>
      <c r="U1471" s="4"/>
      <c r="AD1471" s="4"/>
      <c r="AE1471" s="4"/>
      <c r="AF1471" s="21"/>
    </row>
    <row r="1472" spans="1:32" x14ac:dyDescent="0.2">
      <c r="A1472" s="1" t="s">
        <v>4395</v>
      </c>
      <c r="B1472" s="4" t="s">
        <v>4396</v>
      </c>
      <c r="C1472" s="4" t="s">
        <v>4397</v>
      </c>
      <c r="E1472" s="4"/>
      <c r="R1472" s="4"/>
      <c r="U1472" s="4"/>
      <c r="AD1472" s="4"/>
      <c r="AE1472" s="4"/>
      <c r="AF1472" s="21"/>
    </row>
    <row r="1473" spans="1:32" x14ac:dyDescent="0.2">
      <c r="A1473" s="1" t="s">
        <v>4398</v>
      </c>
      <c r="B1473" s="4" t="s">
        <v>4399</v>
      </c>
      <c r="C1473" s="4" t="s">
        <v>4400</v>
      </c>
      <c r="E1473" s="4"/>
      <c r="I1473">
        <v>1</v>
      </c>
      <c r="J1473">
        <v>1</v>
      </c>
      <c r="K1473">
        <v>2</v>
      </c>
      <c r="L1473">
        <v>2</v>
      </c>
      <c r="R1473" s="4"/>
      <c r="U1473" s="4"/>
      <c r="AD1473" s="4"/>
      <c r="AE1473" s="4">
        <v>1</v>
      </c>
      <c r="AF1473" s="21">
        <v>3</v>
      </c>
    </row>
    <row r="1474" spans="1:32" x14ac:dyDescent="0.2">
      <c r="A1474" s="1" t="s">
        <v>4401</v>
      </c>
      <c r="B1474" s="4" t="s">
        <v>4402</v>
      </c>
      <c r="C1474" s="4" t="s">
        <v>4403</v>
      </c>
      <c r="E1474" s="4"/>
      <c r="R1474" s="4"/>
      <c r="U1474" s="4"/>
      <c r="AD1474" s="4"/>
      <c r="AE1474" s="4"/>
      <c r="AF1474" s="21"/>
    </row>
    <row r="1475" spans="1:32" x14ac:dyDescent="0.2">
      <c r="A1475" s="1" t="s">
        <v>4404</v>
      </c>
      <c r="B1475" s="4" t="s">
        <v>4405</v>
      </c>
      <c r="C1475" s="4" t="s">
        <v>4405</v>
      </c>
      <c r="E1475" s="4"/>
      <c r="M1475">
        <v>1</v>
      </c>
      <c r="R1475" s="4"/>
      <c r="U1475" s="4"/>
      <c r="AD1475" s="4"/>
      <c r="AE1475" s="4"/>
      <c r="AF1475" s="21">
        <v>1</v>
      </c>
    </row>
    <row r="1476" spans="1:32" x14ac:dyDescent="0.2">
      <c r="A1476" s="1" t="s">
        <v>4406</v>
      </c>
      <c r="B1476" s="4" t="s">
        <v>4407</v>
      </c>
      <c r="C1476" s="4" t="s">
        <v>4407</v>
      </c>
      <c r="E1476" s="4"/>
      <c r="R1476" s="4"/>
      <c r="U1476" s="4"/>
      <c r="AD1476" s="4"/>
      <c r="AE1476" s="4"/>
      <c r="AF1476" s="21"/>
    </row>
    <row r="1477" spans="1:32" x14ac:dyDescent="0.2">
      <c r="A1477" s="1" t="s">
        <v>4408</v>
      </c>
      <c r="B1477" s="4" t="s">
        <v>4409</v>
      </c>
      <c r="C1477" s="4" t="s">
        <v>4410</v>
      </c>
      <c r="E1477" s="4"/>
      <c r="F1477">
        <v>2</v>
      </c>
      <c r="G1477">
        <v>3</v>
      </c>
      <c r="I1477">
        <v>1</v>
      </c>
      <c r="J1477">
        <v>1</v>
      </c>
      <c r="K1477">
        <v>2</v>
      </c>
      <c r="L1477">
        <v>2</v>
      </c>
      <c r="M1477">
        <v>5</v>
      </c>
      <c r="P1477">
        <v>1</v>
      </c>
      <c r="R1477" s="4"/>
      <c r="T1477">
        <v>1</v>
      </c>
      <c r="U1477" s="4">
        <v>1</v>
      </c>
      <c r="V1477">
        <v>3</v>
      </c>
      <c r="X1477">
        <v>1</v>
      </c>
      <c r="Z1477">
        <v>1</v>
      </c>
      <c r="AB1477">
        <v>2</v>
      </c>
      <c r="AD1477" s="4">
        <v>2</v>
      </c>
      <c r="AE1477" s="4"/>
      <c r="AF1477" s="21">
        <v>1</v>
      </c>
    </row>
    <row r="1478" spans="1:32" x14ac:dyDescent="0.2">
      <c r="A1478" s="1" t="s">
        <v>4411</v>
      </c>
      <c r="B1478" s="4" t="s">
        <v>4412</v>
      </c>
      <c r="C1478" s="4" t="s">
        <v>4413</v>
      </c>
      <c r="E1478" s="4">
        <v>1</v>
      </c>
      <c r="F1478">
        <v>1</v>
      </c>
      <c r="G1478">
        <v>1</v>
      </c>
      <c r="H1478">
        <v>1</v>
      </c>
      <c r="J1478">
        <v>1</v>
      </c>
      <c r="M1478">
        <v>1</v>
      </c>
      <c r="N1478">
        <v>2</v>
      </c>
      <c r="O1478">
        <v>1</v>
      </c>
      <c r="P1478">
        <v>1</v>
      </c>
      <c r="Q1478">
        <v>1</v>
      </c>
      <c r="R1478" s="4">
        <v>1</v>
      </c>
      <c r="S1478">
        <v>1</v>
      </c>
      <c r="T1478">
        <v>1</v>
      </c>
      <c r="U1478" s="4">
        <v>1</v>
      </c>
      <c r="V1478">
        <v>1</v>
      </c>
      <c r="W1478">
        <v>1</v>
      </c>
      <c r="Y1478">
        <v>1</v>
      </c>
      <c r="Z1478">
        <v>1</v>
      </c>
      <c r="AA1478">
        <v>1</v>
      </c>
      <c r="AB1478">
        <v>1</v>
      </c>
      <c r="AD1478" s="4">
        <v>1</v>
      </c>
      <c r="AE1478" s="4">
        <v>1</v>
      </c>
      <c r="AF1478" s="21">
        <v>1</v>
      </c>
    </row>
    <row r="1479" spans="1:32" x14ac:dyDescent="0.2">
      <c r="A1479" s="1" t="s">
        <v>4414</v>
      </c>
      <c r="B1479" s="4" t="s">
        <v>4415</v>
      </c>
      <c r="C1479" s="4" t="s">
        <v>4416</v>
      </c>
      <c r="E1479" s="4"/>
      <c r="R1479" s="4"/>
      <c r="U1479" s="4"/>
      <c r="AD1479" s="4"/>
      <c r="AE1479" s="4"/>
      <c r="AF1479" s="21"/>
    </row>
    <row r="1480" spans="1:32" x14ac:dyDescent="0.2">
      <c r="A1480" s="1" t="s">
        <v>4417</v>
      </c>
      <c r="B1480" s="4" t="s">
        <v>4418</v>
      </c>
      <c r="C1480" s="4" t="s">
        <v>4419</v>
      </c>
      <c r="E1480" s="4"/>
      <c r="R1480" s="4"/>
      <c r="U1480" s="4"/>
      <c r="AD1480" s="4"/>
      <c r="AE1480" s="4"/>
      <c r="AF1480" s="21"/>
    </row>
    <row r="1481" spans="1:32" x14ac:dyDescent="0.2">
      <c r="A1481" s="1" t="s">
        <v>4420</v>
      </c>
      <c r="B1481" s="4" t="s">
        <v>4421</v>
      </c>
      <c r="C1481" s="4" t="s">
        <v>4422</v>
      </c>
      <c r="E1481" s="4"/>
      <c r="R1481" s="4"/>
      <c r="U1481" s="4"/>
      <c r="AD1481" s="4"/>
      <c r="AE1481" s="4"/>
      <c r="AF1481" s="21"/>
    </row>
    <row r="1482" spans="1:32" x14ac:dyDescent="0.2">
      <c r="A1482" s="1" t="s">
        <v>4423</v>
      </c>
      <c r="B1482" s="4" t="s">
        <v>4424</v>
      </c>
      <c r="C1482" s="4" t="s">
        <v>4425</v>
      </c>
      <c r="E1482" s="4"/>
      <c r="R1482" s="4"/>
      <c r="U1482" s="4"/>
      <c r="AD1482" s="4"/>
      <c r="AE1482" s="4"/>
      <c r="AF1482" s="21"/>
    </row>
    <row r="1483" spans="1:32" x14ac:dyDescent="0.2">
      <c r="A1483" s="1" t="s">
        <v>4426</v>
      </c>
      <c r="B1483" s="4" t="s">
        <v>4427</v>
      </c>
      <c r="C1483" s="4" t="s">
        <v>4428</v>
      </c>
      <c r="E1483" s="4"/>
      <c r="R1483" s="4"/>
      <c r="U1483" s="4"/>
      <c r="AD1483" s="4"/>
      <c r="AE1483" s="4"/>
      <c r="AF1483" s="21"/>
    </row>
    <row r="1484" spans="1:32" x14ac:dyDescent="0.2">
      <c r="A1484" s="1" t="s">
        <v>4429</v>
      </c>
      <c r="B1484" s="4" t="s">
        <v>4430</v>
      </c>
      <c r="C1484" s="4" t="s">
        <v>4431</v>
      </c>
      <c r="E1484" s="4"/>
      <c r="R1484" s="4"/>
      <c r="U1484" s="4"/>
      <c r="AD1484" s="4"/>
      <c r="AE1484" s="4"/>
      <c r="AF1484" s="21"/>
    </row>
    <row r="1485" spans="1:32" x14ac:dyDescent="0.2">
      <c r="A1485" s="1" t="s">
        <v>4432</v>
      </c>
      <c r="B1485" s="4" t="s">
        <v>4433</v>
      </c>
      <c r="C1485" s="4" t="s">
        <v>4434</v>
      </c>
      <c r="E1485" s="4"/>
      <c r="R1485" s="4"/>
      <c r="U1485" s="4"/>
      <c r="AD1485" s="4"/>
      <c r="AE1485" s="4"/>
      <c r="AF1485" s="21"/>
    </row>
    <row r="1486" spans="1:32" x14ac:dyDescent="0.2">
      <c r="A1486" s="1" t="s">
        <v>4435</v>
      </c>
      <c r="B1486" s="4" t="s">
        <v>4436</v>
      </c>
      <c r="C1486" s="4" t="s">
        <v>4437</v>
      </c>
      <c r="E1486" s="4">
        <v>1</v>
      </c>
      <c r="M1486">
        <v>1</v>
      </c>
      <c r="N1486">
        <v>1</v>
      </c>
      <c r="O1486">
        <v>1</v>
      </c>
      <c r="R1486" s="4"/>
      <c r="U1486" s="4"/>
      <c r="AD1486" s="4"/>
      <c r="AE1486" s="4">
        <v>1</v>
      </c>
      <c r="AF1486" s="21"/>
    </row>
    <row r="1487" spans="1:32" x14ac:dyDescent="0.2">
      <c r="A1487" s="1" t="s">
        <v>4438</v>
      </c>
      <c r="B1487" s="4" t="s">
        <v>4439</v>
      </c>
      <c r="C1487" s="4" t="s">
        <v>4440</v>
      </c>
      <c r="E1487" s="4">
        <v>2</v>
      </c>
      <c r="F1487">
        <v>1</v>
      </c>
      <c r="G1487">
        <v>2</v>
      </c>
      <c r="H1487">
        <v>1</v>
      </c>
      <c r="I1487">
        <v>1</v>
      </c>
      <c r="J1487">
        <v>2</v>
      </c>
      <c r="N1487">
        <v>1</v>
      </c>
      <c r="O1487">
        <v>2</v>
      </c>
      <c r="P1487">
        <v>2</v>
      </c>
      <c r="Q1487">
        <v>2</v>
      </c>
      <c r="R1487" s="4">
        <v>3</v>
      </c>
      <c r="S1487">
        <v>1</v>
      </c>
      <c r="T1487">
        <v>2</v>
      </c>
      <c r="U1487" s="4">
        <v>2</v>
      </c>
      <c r="W1487">
        <v>2</v>
      </c>
      <c r="X1487">
        <v>1</v>
      </c>
      <c r="Y1487">
        <v>1</v>
      </c>
      <c r="Z1487">
        <v>1</v>
      </c>
      <c r="AA1487">
        <v>2</v>
      </c>
      <c r="AB1487">
        <v>1</v>
      </c>
      <c r="AD1487" s="4">
        <v>3</v>
      </c>
      <c r="AE1487" s="4">
        <v>3</v>
      </c>
      <c r="AF1487" s="21">
        <v>3</v>
      </c>
    </row>
    <row r="1488" spans="1:32" x14ac:dyDescent="0.2">
      <c r="A1488" s="1" t="s">
        <v>4441</v>
      </c>
      <c r="B1488" s="4" t="s">
        <v>4442</v>
      </c>
      <c r="C1488" s="4" t="s">
        <v>4443</v>
      </c>
      <c r="E1488" s="4"/>
      <c r="R1488" s="4"/>
      <c r="U1488" s="4"/>
      <c r="AD1488" s="4">
        <v>2</v>
      </c>
      <c r="AE1488" s="4">
        <v>1</v>
      </c>
      <c r="AF1488" s="21"/>
    </row>
    <row r="1489" spans="1:32" x14ac:dyDescent="0.2">
      <c r="A1489" s="1" t="s">
        <v>4444</v>
      </c>
      <c r="B1489" s="4" t="s">
        <v>4445</v>
      </c>
      <c r="C1489" s="4" t="s">
        <v>4446</v>
      </c>
      <c r="E1489" s="4"/>
      <c r="R1489" s="4"/>
      <c r="U1489" s="4"/>
      <c r="AD1489" s="4"/>
      <c r="AE1489" s="4"/>
      <c r="AF1489" s="21"/>
    </row>
    <row r="1490" spans="1:32" x14ac:dyDescent="0.2">
      <c r="A1490" s="1" t="s">
        <v>4447</v>
      </c>
      <c r="B1490" s="4" t="s">
        <v>4448</v>
      </c>
      <c r="C1490" s="4" t="s">
        <v>4449</v>
      </c>
      <c r="E1490" s="4"/>
      <c r="R1490" s="4"/>
      <c r="U1490" s="4"/>
      <c r="AD1490" s="4"/>
      <c r="AE1490" s="4"/>
      <c r="AF1490" s="21"/>
    </row>
    <row r="1491" spans="1:32" x14ac:dyDescent="0.2">
      <c r="A1491" s="1" t="s">
        <v>4450</v>
      </c>
      <c r="B1491" s="4" t="s">
        <v>4451</v>
      </c>
      <c r="C1491" s="4" t="s">
        <v>4452</v>
      </c>
      <c r="E1491" s="4">
        <v>1</v>
      </c>
      <c r="F1491">
        <v>1</v>
      </c>
      <c r="G1491">
        <v>1</v>
      </c>
      <c r="H1491">
        <v>1</v>
      </c>
      <c r="I1491">
        <v>1</v>
      </c>
      <c r="J1491">
        <v>1</v>
      </c>
      <c r="M1491">
        <v>1</v>
      </c>
      <c r="N1491">
        <v>1</v>
      </c>
      <c r="P1491">
        <v>1</v>
      </c>
      <c r="Q1491">
        <v>1</v>
      </c>
      <c r="R1491" s="4">
        <v>1</v>
      </c>
      <c r="S1491">
        <v>1</v>
      </c>
      <c r="U1491" s="4">
        <v>1</v>
      </c>
      <c r="V1491">
        <v>2</v>
      </c>
      <c r="W1491">
        <v>3</v>
      </c>
      <c r="X1491">
        <v>1</v>
      </c>
      <c r="AD1491" s="4">
        <v>2</v>
      </c>
      <c r="AE1491" s="4">
        <v>2</v>
      </c>
      <c r="AF1491" s="21">
        <v>3</v>
      </c>
    </row>
    <row r="1492" spans="1:32" x14ac:dyDescent="0.2">
      <c r="A1492" s="1" t="s">
        <v>4453</v>
      </c>
      <c r="B1492" s="4" t="s">
        <v>4454</v>
      </c>
      <c r="C1492" s="4" t="s">
        <v>4455</v>
      </c>
      <c r="E1492" s="4"/>
      <c r="R1492" s="4"/>
      <c r="U1492" s="4"/>
      <c r="AD1492" s="4"/>
      <c r="AE1492" s="4"/>
      <c r="AF1492" s="21"/>
    </row>
    <row r="1493" spans="1:32" x14ac:dyDescent="0.2">
      <c r="A1493" s="1" t="s">
        <v>4456</v>
      </c>
      <c r="B1493" s="4" t="s">
        <v>4457</v>
      </c>
      <c r="C1493" s="4" t="s">
        <v>4458</v>
      </c>
      <c r="E1493" s="4"/>
      <c r="R1493" s="4"/>
      <c r="U1493" s="4"/>
      <c r="AD1493" s="4"/>
      <c r="AE1493" s="4"/>
      <c r="AF1493" s="21"/>
    </row>
    <row r="1494" spans="1:32" x14ac:dyDescent="0.2">
      <c r="A1494" s="1" t="s">
        <v>4459</v>
      </c>
      <c r="B1494" s="4" t="s">
        <v>4460</v>
      </c>
      <c r="C1494" s="4" t="s">
        <v>4461</v>
      </c>
      <c r="E1494" s="4"/>
      <c r="R1494" s="4"/>
      <c r="U1494" s="4"/>
      <c r="AD1494" s="4"/>
      <c r="AE1494" s="4"/>
      <c r="AF1494" s="21"/>
    </row>
    <row r="1495" spans="1:32" x14ac:dyDescent="0.2">
      <c r="A1495" s="1" t="s">
        <v>4462</v>
      </c>
      <c r="B1495" s="4" t="s">
        <v>4463</v>
      </c>
      <c r="C1495" s="4" t="s">
        <v>4464</v>
      </c>
      <c r="E1495" s="4"/>
      <c r="R1495" s="4"/>
      <c r="U1495" s="4"/>
      <c r="AD1495" s="4"/>
      <c r="AE1495" s="4"/>
      <c r="AF1495" s="21"/>
    </row>
    <row r="1496" spans="1:32" x14ac:dyDescent="0.2">
      <c r="A1496" s="1" t="s">
        <v>4465</v>
      </c>
      <c r="B1496" s="4" t="s">
        <v>4466</v>
      </c>
      <c r="C1496" s="4" t="s">
        <v>4467</v>
      </c>
      <c r="E1496" s="4"/>
      <c r="R1496" s="4"/>
      <c r="U1496" s="4"/>
      <c r="AD1496" s="4"/>
      <c r="AE1496" s="4"/>
      <c r="AF1496" s="21"/>
    </row>
    <row r="1497" spans="1:32" x14ac:dyDescent="0.2">
      <c r="A1497" s="1" t="s">
        <v>4468</v>
      </c>
      <c r="B1497" s="4" t="s">
        <v>2743</v>
      </c>
      <c r="C1497" s="4" t="s">
        <v>4469</v>
      </c>
      <c r="E1497" s="4"/>
      <c r="R1497" s="4"/>
      <c r="U1497" s="4"/>
      <c r="AD1497" s="4"/>
      <c r="AE1497" s="4"/>
      <c r="AF1497" s="21"/>
    </row>
    <row r="1498" spans="1:32" x14ac:dyDescent="0.2">
      <c r="A1498" s="1" t="s">
        <v>4470</v>
      </c>
      <c r="B1498" s="4" t="s">
        <v>4471</v>
      </c>
      <c r="C1498" s="4" t="s">
        <v>4472</v>
      </c>
      <c r="E1498" s="4"/>
      <c r="R1498" s="4"/>
      <c r="U1498" s="4"/>
      <c r="AD1498" s="4"/>
      <c r="AE1498" s="4"/>
      <c r="AF1498" s="21"/>
    </row>
    <row r="1499" spans="1:32" x14ac:dyDescent="0.2">
      <c r="A1499" s="1" t="s">
        <v>4473</v>
      </c>
      <c r="B1499" s="4" t="s">
        <v>4474</v>
      </c>
      <c r="C1499" s="4" t="s">
        <v>4475</v>
      </c>
      <c r="E1499" s="4"/>
      <c r="R1499" s="4"/>
      <c r="U1499" s="4"/>
      <c r="AD1499" s="4"/>
      <c r="AE1499" s="4"/>
      <c r="AF1499" s="21"/>
    </row>
    <row r="1500" spans="1:32" x14ac:dyDescent="0.2">
      <c r="A1500" s="1" t="s">
        <v>4476</v>
      </c>
      <c r="B1500" s="4" t="s">
        <v>4477</v>
      </c>
      <c r="C1500" s="4" t="s">
        <v>4478</v>
      </c>
      <c r="E1500" s="4">
        <v>1</v>
      </c>
      <c r="G1500">
        <v>1</v>
      </c>
      <c r="I1500">
        <v>1</v>
      </c>
      <c r="J1500">
        <v>1</v>
      </c>
      <c r="K1500">
        <v>1</v>
      </c>
      <c r="L1500">
        <v>1</v>
      </c>
      <c r="N1500">
        <v>1</v>
      </c>
      <c r="O1500">
        <v>1</v>
      </c>
      <c r="P1500">
        <v>1</v>
      </c>
      <c r="Q1500">
        <v>1</v>
      </c>
      <c r="R1500" s="4">
        <v>1</v>
      </c>
      <c r="T1500">
        <v>1</v>
      </c>
      <c r="U1500" s="4">
        <v>1</v>
      </c>
      <c r="W1500">
        <v>1</v>
      </c>
      <c r="X1500">
        <v>1</v>
      </c>
      <c r="AA1500">
        <v>1</v>
      </c>
      <c r="AD1500" s="4">
        <v>1</v>
      </c>
      <c r="AE1500" s="4">
        <v>1</v>
      </c>
      <c r="AF1500" s="21">
        <v>1</v>
      </c>
    </row>
    <row r="1501" spans="1:32" x14ac:dyDescent="0.2">
      <c r="A1501" s="1" t="s">
        <v>4479</v>
      </c>
      <c r="B1501" s="4" t="s">
        <v>4480</v>
      </c>
      <c r="C1501" s="4" t="s">
        <v>4481</v>
      </c>
      <c r="E1501" s="4"/>
      <c r="R1501" s="4"/>
      <c r="U1501" s="4"/>
      <c r="AD1501" s="4"/>
      <c r="AE1501" s="4"/>
      <c r="AF1501" s="21"/>
    </row>
    <row r="1502" spans="1:32" x14ac:dyDescent="0.2">
      <c r="A1502" s="1" t="s">
        <v>4482</v>
      </c>
      <c r="B1502" s="4" t="s">
        <v>4483</v>
      </c>
      <c r="C1502" s="4" t="s">
        <v>4484</v>
      </c>
      <c r="E1502" s="4"/>
      <c r="R1502" s="4"/>
      <c r="U1502" s="4"/>
      <c r="AD1502" s="4"/>
      <c r="AE1502" s="4"/>
      <c r="AF1502" s="21"/>
    </row>
    <row r="1503" spans="1:32" x14ac:dyDescent="0.2">
      <c r="A1503" s="1" t="s">
        <v>4485</v>
      </c>
      <c r="B1503" s="4" t="s">
        <v>4486</v>
      </c>
      <c r="C1503" s="4" t="s">
        <v>4487</v>
      </c>
      <c r="E1503" s="4"/>
      <c r="R1503" s="4"/>
      <c r="U1503" s="4"/>
      <c r="AD1503" s="4"/>
      <c r="AE1503" s="4"/>
      <c r="AF1503" s="21"/>
    </row>
    <row r="1504" spans="1:32" x14ac:dyDescent="0.2">
      <c r="A1504" s="1" t="s">
        <v>4488</v>
      </c>
      <c r="B1504" s="4" t="s">
        <v>4489</v>
      </c>
      <c r="C1504" s="4" t="s">
        <v>4490</v>
      </c>
      <c r="E1504" s="4"/>
      <c r="R1504" s="4"/>
      <c r="U1504" s="4"/>
      <c r="AD1504" s="4"/>
      <c r="AE1504" s="4"/>
      <c r="AF1504" s="21"/>
    </row>
    <row r="1505" spans="1:32" x14ac:dyDescent="0.2">
      <c r="A1505" s="1" t="s">
        <v>4491</v>
      </c>
      <c r="B1505" s="4" t="s">
        <v>4492</v>
      </c>
      <c r="C1505" s="4" t="s">
        <v>4493</v>
      </c>
      <c r="E1505" s="4"/>
      <c r="R1505" s="4"/>
      <c r="U1505" s="4"/>
      <c r="AD1505" s="4"/>
      <c r="AE1505" s="4"/>
      <c r="AF1505" s="21"/>
    </row>
    <row r="1506" spans="1:32" x14ac:dyDescent="0.2">
      <c r="A1506" s="1" t="s">
        <v>4494</v>
      </c>
      <c r="B1506" s="4" t="s">
        <v>4495</v>
      </c>
      <c r="C1506" s="4" t="s">
        <v>4496</v>
      </c>
      <c r="E1506" s="4"/>
      <c r="R1506" s="4"/>
      <c r="U1506" s="4"/>
      <c r="AD1506" s="4"/>
      <c r="AE1506" s="4"/>
      <c r="AF1506" s="21"/>
    </row>
    <row r="1507" spans="1:32" x14ac:dyDescent="0.2">
      <c r="A1507" s="1" t="s">
        <v>4497</v>
      </c>
      <c r="B1507" s="4" t="s">
        <v>4498</v>
      </c>
      <c r="C1507" s="4" t="s">
        <v>4499</v>
      </c>
      <c r="E1507" s="4">
        <v>1</v>
      </c>
      <c r="G1507">
        <v>1</v>
      </c>
      <c r="H1507">
        <v>1</v>
      </c>
      <c r="I1507">
        <v>1</v>
      </c>
      <c r="J1507">
        <v>1</v>
      </c>
      <c r="N1507">
        <v>1</v>
      </c>
      <c r="O1507">
        <v>1</v>
      </c>
      <c r="P1507">
        <v>1</v>
      </c>
      <c r="R1507" s="4">
        <v>1</v>
      </c>
      <c r="S1507">
        <v>1</v>
      </c>
      <c r="T1507">
        <v>1</v>
      </c>
      <c r="U1507" s="4">
        <v>1</v>
      </c>
      <c r="V1507">
        <v>2</v>
      </c>
      <c r="X1507">
        <v>1</v>
      </c>
      <c r="AA1507">
        <v>1</v>
      </c>
      <c r="AD1507" s="4">
        <v>1</v>
      </c>
      <c r="AE1507" s="4">
        <v>1</v>
      </c>
      <c r="AF1507" s="21">
        <v>1</v>
      </c>
    </row>
    <row r="1508" spans="1:32" x14ac:dyDescent="0.2">
      <c r="A1508" s="1" t="s">
        <v>4500</v>
      </c>
      <c r="B1508" s="4" t="s">
        <v>4501</v>
      </c>
      <c r="C1508" s="4" t="s">
        <v>4502</v>
      </c>
      <c r="E1508" s="4"/>
      <c r="R1508" s="4"/>
      <c r="U1508" s="4"/>
      <c r="AD1508" s="4"/>
      <c r="AE1508" s="4"/>
      <c r="AF1508" s="21"/>
    </row>
    <row r="1509" spans="1:32" x14ac:dyDescent="0.2">
      <c r="A1509" s="1" t="s">
        <v>4503</v>
      </c>
      <c r="B1509" s="4" t="s">
        <v>4504</v>
      </c>
      <c r="C1509" s="4" t="s">
        <v>4505</v>
      </c>
      <c r="E1509" s="4"/>
      <c r="R1509" s="4"/>
      <c r="U1509" s="4"/>
      <c r="AD1509" s="4"/>
      <c r="AE1509" s="4"/>
      <c r="AF1509" s="21"/>
    </row>
    <row r="1510" spans="1:32" x14ac:dyDescent="0.2">
      <c r="A1510" s="1" t="s">
        <v>4506</v>
      </c>
      <c r="B1510" s="4" t="s">
        <v>4507</v>
      </c>
      <c r="C1510" s="4" t="s">
        <v>4508</v>
      </c>
      <c r="E1510" s="4"/>
      <c r="R1510" s="4"/>
      <c r="U1510" s="4"/>
      <c r="AD1510" s="4"/>
      <c r="AE1510" s="4"/>
      <c r="AF1510" s="21"/>
    </row>
    <row r="1511" spans="1:32" x14ac:dyDescent="0.2">
      <c r="A1511" s="1" t="s">
        <v>4509</v>
      </c>
      <c r="B1511" s="4" t="s">
        <v>4510</v>
      </c>
      <c r="C1511" s="4" t="s">
        <v>4511</v>
      </c>
      <c r="E1511" s="4"/>
      <c r="R1511" s="4"/>
      <c r="U1511" s="4"/>
      <c r="W1511">
        <v>1</v>
      </c>
      <c r="X1511">
        <v>1</v>
      </c>
      <c r="Y1511">
        <v>1</v>
      </c>
      <c r="AD1511" s="4"/>
      <c r="AE1511" s="4"/>
      <c r="AF1511" s="21"/>
    </row>
    <row r="1512" spans="1:32" x14ac:dyDescent="0.2">
      <c r="A1512" s="1" t="s">
        <v>4512</v>
      </c>
      <c r="B1512" s="4" t="s">
        <v>4513</v>
      </c>
      <c r="C1512" s="4" t="s">
        <v>4514</v>
      </c>
      <c r="E1512" s="4"/>
      <c r="R1512" s="4"/>
      <c r="U1512" s="4"/>
      <c r="AD1512" s="4"/>
      <c r="AE1512" s="4"/>
      <c r="AF1512" s="21">
        <v>1</v>
      </c>
    </row>
    <row r="1513" spans="1:32" x14ac:dyDescent="0.2">
      <c r="A1513" s="1" t="s">
        <v>4515</v>
      </c>
      <c r="B1513" s="4" t="s">
        <v>4516</v>
      </c>
      <c r="C1513" s="4" t="s">
        <v>4517</v>
      </c>
      <c r="E1513" s="4">
        <v>1</v>
      </c>
      <c r="G1513">
        <v>1</v>
      </c>
      <c r="I1513">
        <v>1</v>
      </c>
      <c r="J1513">
        <v>1</v>
      </c>
      <c r="M1513">
        <v>2</v>
      </c>
      <c r="N1513">
        <v>1</v>
      </c>
      <c r="O1513">
        <v>1</v>
      </c>
      <c r="Q1513">
        <v>1</v>
      </c>
      <c r="R1513" s="4"/>
      <c r="S1513">
        <v>1</v>
      </c>
      <c r="T1513">
        <v>1</v>
      </c>
      <c r="U1513" s="4">
        <v>1</v>
      </c>
      <c r="X1513">
        <v>1</v>
      </c>
      <c r="Z1513">
        <v>1</v>
      </c>
      <c r="AA1513">
        <v>1</v>
      </c>
      <c r="AB1513">
        <v>1</v>
      </c>
      <c r="AD1513" s="4">
        <v>1</v>
      </c>
      <c r="AE1513" s="4">
        <v>1</v>
      </c>
      <c r="AF1513" s="21">
        <v>1</v>
      </c>
    </row>
    <row r="1514" spans="1:32" x14ac:dyDescent="0.2">
      <c r="A1514" s="1" t="s">
        <v>4518</v>
      </c>
      <c r="B1514" s="4" t="s">
        <v>4519</v>
      </c>
      <c r="C1514" s="4" t="s">
        <v>4520</v>
      </c>
      <c r="E1514" s="4">
        <v>1</v>
      </c>
      <c r="M1514">
        <v>1</v>
      </c>
      <c r="N1514">
        <v>2</v>
      </c>
      <c r="O1514">
        <v>1</v>
      </c>
      <c r="P1514">
        <v>1</v>
      </c>
      <c r="R1514" s="4">
        <v>1</v>
      </c>
      <c r="S1514">
        <v>1</v>
      </c>
      <c r="T1514">
        <v>1</v>
      </c>
      <c r="U1514" s="4">
        <v>1</v>
      </c>
      <c r="X1514">
        <v>1</v>
      </c>
      <c r="AD1514" s="4">
        <v>1</v>
      </c>
      <c r="AE1514" s="4"/>
      <c r="AF1514" s="21"/>
    </row>
    <row r="1515" spans="1:32" x14ac:dyDescent="0.2">
      <c r="A1515" s="1" t="s">
        <v>4521</v>
      </c>
      <c r="B1515" s="4" t="s">
        <v>4522</v>
      </c>
      <c r="C1515" s="4" t="s">
        <v>2598</v>
      </c>
      <c r="E1515" s="4"/>
      <c r="R1515" s="4"/>
      <c r="U1515" s="4"/>
      <c r="AD1515" s="4"/>
      <c r="AE1515" s="4"/>
      <c r="AF1515" s="21"/>
    </row>
    <row r="1516" spans="1:32" x14ac:dyDescent="0.2">
      <c r="A1516" s="1" t="s">
        <v>4523</v>
      </c>
      <c r="B1516" s="4" t="s">
        <v>4524</v>
      </c>
      <c r="C1516" s="4" t="s">
        <v>4525</v>
      </c>
      <c r="E1516" s="4"/>
      <c r="R1516" s="4"/>
      <c r="U1516" s="4"/>
      <c r="AD1516" s="4"/>
      <c r="AE1516" s="4"/>
      <c r="AF1516" s="21"/>
    </row>
    <row r="1517" spans="1:32" x14ac:dyDescent="0.2">
      <c r="A1517" s="1" t="s">
        <v>4526</v>
      </c>
      <c r="B1517" s="4" t="s">
        <v>4527</v>
      </c>
      <c r="C1517" s="4" t="s">
        <v>4528</v>
      </c>
      <c r="E1517" s="4"/>
      <c r="R1517" s="4"/>
      <c r="U1517" s="4"/>
      <c r="AD1517" s="4"/>
      <c r="AE1517" s="4"/>
      <c r="AF1517" s="21"/>
    </row>
    <row r="1518" spans="1:32" x14ac:dyDescent="0.2">
      <c r="A1518" s="1" t="s">
        <v>4529</v>
      </c>
      <c r="B1518" s="4" t="s">
        <v>4530</v>
      </c>
      <c r="C1518" s="4" t="s">
        <v>4531</v>
      </c>
      <c r="E1518" s="4"/>
      <c r="R1518" s="4"/>
      <c r="U1518" s="4"/>
      <c r="AD1518" s="4"/>
      <c r="AE1518" s="4"/>
      <c r="AF1518" s="21"/>
    </row>
    <row r="1519" spans="1:32" x14ac:dyDescent="0.2">
      <c r="A1519" s="1" t="s">
        <v>4532</v>
      </c>
      <c r="B1519" s="4" t="s">
        <v>4533</v>
      </c>
      <c r="C1519" s="4" t="s">
        <v>4534</v>
      </c>
      <c r="E1519" s="4"/>
      <c r="R1519" s="4"/>
      <c r="U1519" s="4"/>
      <c r="AD1519" s="4"/>
      <c r="AE1519" s="4"/>
      <c r="AF1519" s="21"/>
    </row>
    <row r="1520" spans="1:32" x14ac:dyDescent="0.2">
      <c r="A1520" s="1" t="s">
        <v>4535</v>
      </c>
      <c r="B1520" s="4" t="s">
        <v>4536</v>
      </c>
      <c r="C1520" s="4" t="s">
        <v>4537</v>
      </c>
      <c r="E1520" s="4"/>
      <c r="R1520" s="4"/>
      <c r="U1520" s="4"/>
      <c r="AD1520" s="4"/>
      <c r="AE1520" s="4"/>
      <c r="AF1520" s="21"/>
    </row>
    <row r="1521" spans="1:32" x14ac:dyDescent="0.2">
      <c r="A1521" s="1" t="s">
        <v>4538</v>
      </c>
      <c r="B1521" s="4" t="s">
        <v>4539</v>
      </c>
      <c r="C1521" s="4" t="s">
        <v>4540</v>
      </c>
      <c r="E1521" s="4"/>
      <c r="R1521" s="4"/>
      <c r="U1521" s="4"/>
      <c r="AD1521" s="4"/>
      <c r="AE1521" s="4"/>
      <c r="AF1521" s="21"/>
    </row>
    <row r="1522" spans="1:32" x14ac:dyDescent="0.2">
      <c r="A1522" s="1" t="s">
        <v>4541</v>
      </c>
      <c r="B1522" s="4" t="s">
        <v>4542</v>
      </c>
      <c r="C1522" s="4" t="s">
        <v>4543</v>
      </c>
      <c r="E1522" s="4"/>
      <c r="R1522" s="4"/>
      <c r="U1522" s="4"/>
      <c r="AD1522" s="4"/>
      <c r="AE1522" s="4"/>
      <c r="AF1522" s="21"/>
    </row>
    <row r="1523" spans="1:32" x14ac:dyDescent="0.2">
      <c r="A1523" s="1" t="s">
        <v>4544</v>
      </c>
      <c r="B1523" s="4" t="s">
        <v>4545</v>
      </c>
      <c r="C1523" s="4" t="s">
        <v>4546</v>
      </c>
      <c r="E1523" s="4"/>
      <c r="R1523" s="4"/>
      <c r="U1523" s="4"/>
      <c r="AD1523" s="4"/>
      <c r="AE1523" s="4"/>
      <c r="AF1523" s="21"/>
    </row>
    <row r="1524" spans="1:32" x14ac:dyDescent="0.2">
      <c r="A1524" s="1" t="s">
        <v>4547</v>
      </c>
      <c r="B1524" s="4" t="s">
        <v>4548</v>
      </c>
      <c r="C1524" s="4" t="s">
        <v>4549</v>
      </c>
      <c r="E1524" s="4"/>
      <c r="R1524" s="4"/>
      <c r="U1524" s="4"/>
      <c r="AD1524" s="4"/>
      <c r="AE1524" s="4"/>
      <c r="AF1524" s="21"/>
    </row>
    <row r="1525" spans="1:32" x14ac:dyDescent="0.2">
      <c r="A1525" s="1" t="s">
        <v>4550</v>
      </c>
      <c r="B1525" s="4" t="s">
        <v>4551</v>
      </c>
      <c r="C1525" s="4" t="s">
        <v>4552</v>
      </c>
      <c r="E1525" s="4"/>
      <c r="R1525" s="4"/>
      <c r="U1525" s="4"/>
      <c r="AD1525" s="4"/>
      <c r="AE1525" s="4"/>
      <c r="AF1525" s="21"/>
    </row>
    <row r="1526" spans="1:32" x14ac:dyDescent="0.2">
      <c r="A1526" s="1" t="s">
        <v>4553</v>
      </c>
      <c r="B1526" s="4" t="s">
        <v>4554</v>
      </c>
      <c r="C1526" s="4" t="s">
        <v>4251</v>
      </c>
      <c r="E1526" s="4"/>
      <c r="R1526" s="4"/>
      <c r="U1526" s="4"/>
      <c r="AD1526" s="4"/>
      <c r="AE1526" s="4"/>
      <c r="AF1526" s="21"/>
    </row>
    <row r="1527" spans="1:32" x14ac:dyDescent="0.2">
      <c r="A1527" s="1" t="s">
        <v>4555</v>
      </c>
      <c r="B1527" s="4" t="s">
        <v>4556</v>
      </c>
      <c r="C1527" s="4" t="s">
        <v>4557</v>
      </c>
      <c r="E1527" s="4"/>
      <c r="R1527" s="4"/>
      <c r="U1527" s="4"/>
      <c r="AD1527" s="4"/>
      <c r="AE1527" s="4"/>
      <c r="AF1527" s="21"/>
    </row>
    <row r="1528" spans="1:32" x14ac:dyDescent="0.2">
      <c r="A1528" s="1" t="s">
        <v>4558</v>
      </c>
      <c r="B1528" s="4" t="s">
        <v>4559</v>
      </c>
      <c r="C1528" s="4" t="s">
        <v>4560</v>
      </c>
      <c r="E1528" s="4"/>
      <c r="R1528" s="4"/>
      <c r="U1528" s="4"/>
      <c r="AD1528" s="4"/>
      <c r="AE1528" s="4"/>
      <c r="AF1528" s="21"/>
    </row>
    <row r="1529" spans="1:32" x14ac:dyDescent="0.2">
      <c r="A1529" s="1" t="s">
        <v>4561</v>
      </c>
      <c r="B1529" s="4" t="s">
        <v>4562</v>
      </c>
      <c r="C1529" s="4" t="s">
        <v>4563</v>
      </c>
      <c r="E1529" s="4"/>
      <c r="R1529" s="4"/>
      <c r="U1529" s="4"/>
      <c r="AD1529" s="4"/>
      <c r="AE1529" s="4"/>
      <c r="AF1529" s="21"/>
    </row>
    <row r="1530" spans="1:32" x14ac:dyDescent="0.2">
      <c r="A1530" s="1" t="s">
        <v>4564</v>
      </c>
      <c r="B1530" s="4" t="s">
        <v>4565</v>
      </c>
      <c r="C1530" s="4" t="s">
        <v>4566</v>
      </c>
      <c r="E1530" s="4"/>
      <c r="R1530" s="4"/>
      <c r="U1530" s="4"/>
      <c r="AD1530" s="4"/>
      <c r="AE1530" s="4"/>
      <c r="AF1530" s="21"/>
    </row>
    <row r="1531" spans="1:32" x14ac:dyDescent="0.2">
      <c r="A1531" s="1" t="s">
        <v>4567</v>
      </c>
      <c r="B1531" s="4" t="s">
        <v>4568</v>
      </c>
      <c r="C1531" s="4" t="s">
        <v>4569</v>
      </c>
      <c r="E1531" s="4"/>
      <c r="R1531" s="4"/>
      <c r="U1531" s="4"/>
      <c r="AD1531" s="4"/>
      <c r="AE1531" s="4"/>
      <c r="AF1531" s="21"/>
    </row>
    <row r="1532" spans="1:32" x14ac:dyDescent="0.2">
      <c r="A1532" s="1" t="s">
        <v>4570</v>
      </c>
      <c r="B1532" s="4" t="s">
        <v>4571</v>
      </c>
      <c r="C1532" s="4" t="s">
        <v>3172</v>
      </c>
      <c r="E1532" s="4"/>
      <c r="R1532" s="4"/>
      <c r="U1532" s="4"/>
      <c r="AD1532" s="4"/>
      <c r="AE1532" s="4"/>
      <c r="AF1532" s="21"/>
    </row>
    <row r="1533" spans="1:32" x14ac:dyDescent="0.2">
      <c r="A1533" s="1" t="s">
        <v>4572</v>
      </c>
      <c r="B1533" s="4" t="s">
        <v>4573</v>
      </c>
      <c r="C1533" s="4" t="s">
        <v>4574</v>
      </c>
      <c r="E1533" s="4"/>
      <c r="R1533" s="4"/>
      <c r="U1533" s="4"/>
      <c r="AD1533" s="4"/>
      <c r="AE1533" s="4"/>
      <c r="AF1533" s="21"/>
    </row>
    <row r="1534" spans="1:32" x14ac:dyDescent="0.2">
      <c r="A1534" s="1" t="s">
        <v>4575</v>
      </c>
      <c r="B1534" s="4" t="s">
        <v>4576</v>
      </c>
      <c r="C1534" s="4" t="s">
        <v>4577</v>
      </c>
      <c r="E1534" s="4"/>
      <c r="R1534" s="4"/>
      <c r="U1534" s="4"/>
      <c r="AD1534" s="4"/>
      <c r="AE1534" s="4"/>
      <c r="AF1534" s="21"/>
    </row>
    <row r="1535" spans="1:32" x14ac:dyDescent="0.2">
      <c r="A1535" s="1" t="s">
        <v>4578</v>
      </c>
      <c r="B1535" s="4" t="s">
        <v>4579</v>
      </c>
      <c r="C1535" s="4" t="s">
        <v>4580</v>
      </c>
      <c r="E1535" s="4"/>
      <c r="R1535" s="4"/>
      <c r="U1535" s="4"/>
      <c r="AD1535" s="4"/>
      <c r="AE1535" s="4"/>
      <c r="AF1535" s="21"/>
    </row>
    <row r="1536" spans="1:32" x14ac:dyDescent="0.2">
      <c r="A1536" s="1" t="s">
        <v>4581</v>
      </c>
      <c r="B1536" s="4" t="s">
        <v>4582</v>
      </c>
      <c r="C1536" s="4" t="s">
        <v>4583</v>
      </c>
      <c r="E1536" s="4"/>
      <c r="R1536" s="4"/>
      <c r="U1536" s="4"/>
      <c r="AD1536" s="4"/>
      <c r="AE1536" s="4"/>
      <c r="AF1536" s="21"/>
    </row>
    <row r="1537" spans="1:32" x14ac:dyDescent="0.2">
      <c r="A1537" s="1" t="s">
        <v>4584</v>
      </c>
      <c r="B1537" s="4" t="s">
        <v>4585</v>
      </c>
      <c r="C1537" s="4" t="s">
        <v>4586</v>
      </c>
      <c r="E1537" s="4"/>
      <c r="R1537" s="4"/>
      <c r="U1537" s="4"/>
      <c r="AD1537" s="4"/>
      <c r="AE1537" s="4"/>
      <c r="AF1537" s="21"/>
    </row>
    <row r="1538" spans="1:32" x14ac:dyDescent="0.2">
      <c r="A1538" s="1" t="s">
        <v>4587</v>
      </c>
      <c r="B1538" s="4" t="s">
        <v>4588</v>
      </c>
      <c r="C1538" s="4" t="s">
        <v>4589</v>
      </c>
      <c r="E1538" s="4"/>
      <c r="R1538" s="4"/>
      <c r="U1538" s="4"/>
      <c r="AD1538" s="4"/>
      <c r="AE1538" s="4"/>
      <c r="AF1538" s="21"/>
    </row>
    <row r="1539" spans="1:32" x14ac:dyDescent="0.2">
      <c r="A1539" s="1" t="s">
        <v>4590</v>
      </c>
      <c r="B1539" s="4" t="s">
        <v>4591</v>
      </c>
      <c r="C1539" s="4" t="s">
        <v>4592</v>
      </c>
      <c r="E1539" s="4"/>
      <c r="R1539" s="4"/>
      <c r="U1539" s="4"/>
      <c r="AD1539" s="4">
        <v>1</v>
      </c>
      <c r="AE1539" s="4">
        <v>1</v>
      </c>
      <c r="AF1539" s="21">
        <v>1</v>
      </c>
    </row>
    <row r="1540" spans="1:32" x14ac:dyDescent="0.2">
      <c r="A1540" s="1" t="s">
        <v>4593</v>
      </c>
      <c r="B1540" s="4" t="s">
        <v>4594</v>
      </c>
      <c r="C1540" s="4" t="s">
        <v>4595</v>
      </c>
      <c r="E1540" s="4"/>
      <c r="R1540" s="4"/>
      <c r="U1540" s="4"/>
      <c r="AD1540" s="4"/>
      <c r="AE1540" s="4"/>
      <c r="AF1540" s="21"/>
    </row>
    <row r="1541" spans="1:32" x14ac:dyDescent="0.2">
      <c r="A1541" s="1" t="s">
        <v>4596</v>
      </c>
      <c r="B1541" s="4" t="s">
        <v>4597</v>
      </c>
      <c r="C1541" s="4" t="s">
        <v>4598</v>
      </c>
      <c r="E1541" s="4">
        <v>1</v>
      </c>
      <c r="F1541">
        <v>1</v>
      </c>
      <c r="G1541">
        <v>1</v>
      </c>
      <c r="I1541">
        <v>1</v>
      </c>
      <c r="J1541">
        <v>1</v>
      </c>
      <c r="M1541">
        <v>1</v>
      </c>
      <c r="N1541">
        <v>1</v>
      </c>
      <c r="O1541">
        <v>1</v>
      </c>
      <c r="P1541">
        <v>1</v>
      </c>
      <c r="Q1541">
        <v>1</v>
      </c>
      <c r="R1541" s="4">
        <v>1</v>
      </c>
      <c r="T1541">
        <v>1</v>
      </c>
      <c r="U1541" s="4">
        <v>1</v>
      </c>
      <c r="V1541">
        <v>1</v>
      </c>
      <c r="W1541">
        <v>1</v>
      </c>
      <c r="X1541">
        <v>1</v>
      </c>
      <c r="Y1541">
        <v>1</v>
      </c>
      <c r="Z1541">
        <v>1</v>
      </c>
      <c r="AA1541">
        <v>1</v>
      </c>
      <c r="AB1541">
        <v>1</v>
      </c>
      <c r="AD1541" s="4">
        <v>1</v>
      </c>
      <c r="AE1541" s="4">
        <v>1</v>
      </c>
      <c r="AF1541" s="21">
        <v>1</v>
      </c>
    </row>
    <row r="1542" spans="1:32" x14ac:dyDescent="0.2">
      <c r="A1542" s="1" t="s">
        <v>4599</v>
      </c>
      <c r="B1542" s="4" t="s">
        <v>4600</v>
      </c>
      <c r="C1542" s="4" t="s">
        <v>4601</v>
      </c>
      <c r="E1542" s="4"/>
      <c r="R1542" s="4"/>
      <c r="U1542" s="4"/>
      <c r="AD1542" s="4"/>
      <c r="AE1542" s="4"/>
      <c r="AF1542" s="21"/>
    </row>
    <row r="1543" spans="1:32" x14ac:dyDescent="0.2">
      <c r="A1543" s="1" t="s">
        <v>4602</v>
      </c>
      <c r="B1543" s="4" t="s">
        <v>4603</v>
      </c>
      <c r="C1543" s="4" t="s">
        <v>4604</v>
      </c>
      <c r="E1543" s="4"/>
      <c r="R1543" s="4"/>
      <c r="U1543" s="4"/>
      <c r="AD1543" s="4"/>
      <c r="AE1543" s="4"/>
      <c r="AF1543" s="21"/>
    </row>
    <row r="1544" spans="1:32" x14ac:dyDescent="0.2">
      <c r="A1544" s="1" t="s">
        <v>4605</v>
      </c>
      <c r="B1544" s="4" t="s">
        <v>4606</v>
      </c>
      <c r="C1544" s="4" t="s">
        <v>4607</v>
      </c>
      <c r="E1544" s="4">
        <v>1</v>
      </c>
      <c r="F1544">
        <v>1</v>
      </c>
      <c r="G1544">
        <v>1</v>
      </c>
      <c r="H1544">
        <v>1</v>
      </c>
      <c r="I1544">
        <v>1</v>
      </c>
      <c r="J1544">
        <v>1</v>
      </c>
      <c r="K1544">
        <v>1</v>
      </c>
      <c r="L1544">
        <v>1</v>
      </c>
      <c r="N1544">
        <v>1</v>
      </c>
      <c r="O1544">
        <v>1</v>
      </c>
      <c r="P1544">
        <v>1</v>
      </c>
      <c r="Q1544">
        <v>1</v>
      </c>
      <c r="R1544" s="4">
        <v>1</v>
      </c>
      <c r="U1544" s="4">
        <v>1</v>
      </c>
      <c r="V1544">
        <v>1</v>
      </c>
      <c r="W1544">
        <v>1</v>
      </c>
      <c r="X1544">
        <v>1</v>
      </c>
      <c r="Z1544">
        <v>1</v>
      </c>
      <c r="AD1544" s="4">
        <v>1</v>
      </c>
      <c r="AE1544" s="4">
        <v>1</v>
      </c>
      <c r="AF1544" s="21">
        <v>1</v>
      </c>
    </row>
    <row r="1545" spans="1:32" x14ac:dyDescent="0.2">
      <c r="A1545" s="1" t="s">
        <v>4608</v>
      </c>
      <c r="B1545" s="4" t="s">
        <v>4609</v>
      </c>
      <c r="C1545" s="4" t="s">
        <v>4610</v>
      </c>
      <c r="E1545" s="4">
        <v>1</v>
      </c>
      <c r="F1545">
        <v>1</v>
      </c>
      <c r="O1545">
        <v>2</v>
      </c>
      <c r="R1545" s="4"/>
      <c r="U1545" s="4"/>
      <c r="V1545">
        <v>1</v>
      </c>
      <c r="AD1545" s="4"/>
      <c r="AE1545" s="4"/>
      <c r="AF1545" s="21"/>
    </row>
    <row r="1546" spans="1:32" x14ac:dyDescent="0.2">
      <c r="A1546" s="1" t="s">
        <v>4611</v>
      </c>
      <c r="B1546" s="4" t="s">
        <v>4612</v>
      </c>
      <c r="C1546" s="4" t="s">
        <v>4613</v>
      </c>
      <c r="E1546" s="4"/>
      <c r="G1546">
        <v>1</v>
      </c>
      <c r="I1546">
        <v>1</v>
      </c>
      <c r="J1546">
        <v>1</v>
      </c>
      <c r="R1546" s="4"/>
      <c r="U1546" s="4"/>
      <c r="AD1546" s="4"/>
      <c r="AE1546" s="4"/>
      <c r="AF1546" s="21"/>
    </row>
    <row r="1547" spans="1:32" x14ac:dyDescent="0.2">
      <c r="A1547" s="1" t="s">
        <v>4614</v>
      </c>
      <c r="B1547" s="4" t="s">
        <v>4615</v>
      </c>
      <c r="C1547" s="4" t="s">
        <v>4616</v>
      </c>
      <c r="E1547" s="4"/>
      <c r="R1547" s="4"/>
      <c r="U1547" s="4"/>
      <c r="AD1547" s="4"/>
      <c r="AE1547" s="4"/>
      <c r="AF1547" s="21"/>
    </row>
    <row r="1548" spans="1:32" x14ac:dyDescent="0.2">
      <c r="A1548" s="1" t="s">
        <v>4617</v>
      </c>
      <c r="B1548" s="4" t="s">
        <v>4618</v>
      </c>
      <c r="C1548" s="4" t="s">
        <v>4619</v>
      </c>
      <c r="E1548" s="4">
        <v>1</v>
      </c>
      <c r="R1548" s="4"/>
      <c r="U1548" s="4"/>
      <c r="AA1548">
        <v>1</v>
      </c>
      <c r="AD1548" s="4">
        <v>1</v>
      </c>
      <c r="AE1548" s="4"/>
      <c r="AF1548" s="21">
        <v>1</v>
      </c>
    </row>
    <row r="1549" spans="1:32" x14ac:dyDescent="0.2">
      <c r="A1549" s="1" t="s">
        <v>4620</v>
      </c>
      <c r="B1549" s="4" t="s">
        <v>4621</v>
      </c>
      <c r="C1549" s="4" t="s">
        <v>4622</v>
      </c>
      <c r="E1549" s="4"/>
      <c r="R1549" s="4"/>
      <c r="U1549" s="4"/>
      <c r="AD1549" s="4"/>
      <c r="AE1549" s="4"/>
      <c r="AF1549" s="21"/>
    </row>
    <row r="1550" spans="1:32" x14ac:dyDescent="0.2">
      <c r="A1550" s="1" t="s">
        <v>4623</v>
      </c>
      <c r="B1550" s="4" t="s">
        <v>4624</v>
      </c>
      <c r="C1550" s="4" t="s">
        <v>4625</v>
      </c>
      <c r="E1550" s="4"/>
      <c r="G1550">
        <v>1</v>
      </c>
      <c r="H1550">
        <v>1</v>
      </c>
      <c r="M1550">
        <v>1</v>
      </c>
      <c r="R1550" s="4"/>
      <c r="U1550" s="4"/>
      <c r="AB1550">
        <v>1</v>
      </c>
      <c r="AD1550" s="4"/>
      <c r="AE1550" s="4">
        <v>2</v>
      </c>
      <c r="AF1550" s="21">
        <v>2</v>
      </c>
    </row>
    <row r="1551" spans="1:32" x14ac:dyDescent="0.2">
      <c r="A1551" s="1" t="s">
        <v>4626</v>
      </c>
      <c r="B1551" s="4" t="s">
        <v>4627</v>
      </c>
      <c r="C1551" s="4" t="s">
        <v>4628</v>
      </c>
      <c r="E1551" s="4"/>
      <c r="R1551" s="4"/>
      <c r="U1551" s="4"/>
      <c r="AD1551" s="4"/>
      <c r="AE1551" s="4"/>
      <c r="AF1551" s="21"/>
    </row>
    <row r="1552" spans="1:32" x14ac:dyDescent="0.2">
      <c r="A1552" s="1" t="s">
        <v>4629</v>
      </c>
      <c r="B1552" s="4" t="s">
        <v>395</v>
      </c>
      <c r="C1552" s="4" t="s">
        <v>4630</v>
      </c>
      <c r="E1552" s="4"/>
      <c r="R1552" s="4"/>
      <c r="U1552" s="4"/>
      <c r="AD1552" s="4"/>
      <c r="AE1552" s="4"/>
      <c r="AF1552" s="21"/>
    </row>
    <row r="1553" spans="1:32" x14ac:dyDescent="0.2">
      <c r="A1553" s="1" t="s">
        <v>4631</v>
      </c>
      <c r="B1553" s="4" t="s">
        <v>4632</v>
      </c>
      <c r="C1553" s="4" t="s">
        <v>4633</v>
      </c>
      <c r="E1553" s="4"/>
      <c r="R1553" s="4"/>
      <c r="U1553" s="4"/>
      <c r="AD1553" s="4"/>
      <c r="AE1553" s="4">
        <v>1</v>
      </c>
      <c r="AF1553" s="21">
        <v>1</v>
      </c>
    </row>
    <row r="1554" spans="1:32" x14ac:dyDescent="0.2">
      <c r="A1554" s="1" t="s">
        <v>4634</v>
      </c>
      <c r="B1554" s="4" t="s">
        <v>4635</v>
      </c>
      <c r="C1554" s="4" t="s">
        <v>4636</v>
      </c>
      <c r="E1554" s="4"/>
      <c r="R1554" s="4"/>
      <c r="U1554" s="4"/>
      <c r="AD1554" s="4"/>
      <c r="AE1554" s="4"/>
      <c r="AF1554" s="21"/>
    </row>
    <row r="1555" spans="1:32" x14ac:dyDescent="0.2">
      <c r="A1555" s="1" t="s">
        <v>4637</v>
      </c>
      <c r="B1555" s="4" t="s">
        <v>4638</v>
      </c>
      <c r="C1555" s="4" t="s">
        <v>4639</v>
      </c>
      <c r="E1555" s="4"/>
      <c r="R1555" s="4"/>
      <c r="U1555" s="4"/>
      <c r="AD1555" s="4"/>
      <c r="AE1555" s="4"/>
      <c r="AF1555" s="21"/>
    </row>
    <row r="1556" spans="1:32" x14ac:dyDescent="0.2">
      <c r="A1556" s="1" t="s">
        <v>4640</v>
      </c>
      <c r="B1556" s="4" t="s">
        <v>4641</v>
      </c>
      <c r="C1556" s="4" t="s">
        <v>4642</v>
      </c>
      <c r="E1556" s="4"/>
      <c r="R1556" s="4"/>
      <c r="U1556" s="4"/>
      <c r="AD1556" s="4"/>
      <c r="AE1556" s="4"/>
      <c r="AF1556" s="21"/>
    </row>
    <row r="1557" spans="1:32" x14ac:dyDescent="0.2">
      <c r="A1557" s="1" t="s">
        <v>4643</v>
      </c>
      <c r="B1557" s="4" t="s">
        <v>4644</v>
      </c>
      <c r="C1557" s="4" t="s">
        <v>4645</v>
      </c>
      <c r="E1557" s="4"/>
      <c r="R1557" s="4"/>
      <c r="U1557" s="4"/>
      <c r="AD1557" s="4"/>
      <c r="AE1557" s="4"/>
      <c r="AF1557" s="21"/>
    </row>
    <row r="1558" spans="1:32" x14ac:dyDescent="0.2">
      <c r="A1558" s="1" t="s">
        <v>4646</v>
      </c>
      <c r="B1558" s="4" t="s">
        <v>4647</v>
      </c>
      <c r="C1558" s="4" t="s">
        <v>4648</v>
      </c>
      <c r="E1558" s="4"/>
      <c r="R1558" s="4"/>
      <c r="U1558" s="4"/>
      <c r="AD1558" s="4"/>
      <c r="AE1558" s="4"/>
      <c r="AF1558" s="21"/>
    </row>
    <row r="1559" spans="1:32" x14ac:dyDescent="0.2">
      <c r="A1559" s="1" t="s">
        <v>4649</v>
      </c>
      <c r="B1559" s="4" t="s">
        <v>4650</v>
      </c>
      <c r="C1559" s="4" t="s">
        <v>4651</v>
      </c>
      <c r="E1559" s="4"/>
      <c r="R1559" s="4"/>
      <c r="U1559" s="4"/>
      <c r="AD1559" s="4"/>
      <c r="AE1559" s="4"/>
      <c r="AF1559" s="21"/>
    </row>
    <row r="1560" spans="1:32" x14ac:dyDescent="0.2">
      <c r="A1560" s="1" t="s">
        <v>4652</v>
      </c>
      <c r="B1560" s="4" t="s">
        <v>4653</v>
      </c>
      <c r="C1560" s="4" t="s">
        <v>980</v>
      </c>
      <c r="E1560" s="4">
        <v>1</v>
      </c>
      <c r="G1560">
        <v>1</v>
      </c>
      <c r="H1560">
        <v>1</v>
      </c>
      <c r="J1560">
        <v>1</v>
      </c>
      <c r="K1560">
        <v>1</v>
      </c>
      <c r="L1560">
        <v>1</v>
      </c>
      <c r="M1560">
        <v>1</v>
      </c>
      <c r="N1560">
        <v>1</v>
      </c>
      <c r="O1560">
        <v>1</v>
      </c>
      <c r="Q1560">
        <v>1</v>
      </c>
      <c r="R1560" s="4">
        <v>1</v>
      </c>
      <c r="T1560">
        <v>1</v>
      </c>
      <c r="U1560" s="4">
        <v>1</v>
      </c>
      <c r="W1560">
        <v>1</v>
      </c>
      <c r="X1560">
        <v>2</v>
      </c>
      <c r="Y1560">
        <v>1</v>
      </c>
      <c r="Z1560">
        <v>1</v>
      </c>
      <c r="AB1560">
        <v>1</v>
      </c>
      <c r="AD1560" s="4">
        <v>1</v>
      </c>
      <c r="AE1560" s="4">
        <v>1</v>
      </c>
      <c r="AF1560" s="21">
        <v>1</v>
      </c>
    </row>
    <row r="1561" spans="1:32" x14ac:dyDescent="0.2">
      <c r="A1561" s="1" t="s">
        <v>4654</v>
      </c>
      <c r="B1561" s="4" t="s">
        <v>4655</v>
      </c>
      <c r="C1561" s="4" t="s">
        <v>4656</v>
      </c>
      <c r="E1561" s="4"/>
      <c r="R1561" s="4"/>
      <c r="U1561" s="4"/>
      <c r="AD1561" s="4"/>
      <c r="AE1561" s="4"/>
      <c r="AF1561" s="21"/>
    </row>
    <row r="1562" spans="1:32" x14ac:dyDescent="0.2">
      <c r="A1562" s="1" t="s">
        <v>4657</v>
      </c>
      <c r="B1562" s="4" t="s">
        <v>4658</v>
      </c>
      <c r="C1562" s="4" t="s">
        <v>4659</v>
      </c>
      <c r="E1562" s="4"/>
      <c r="R1562" s="4"/>
      <c r="U1562" s="4"/>
      <c r="AD1562" s="4"/>
      <c r="AE1562" s="4"/>
      <c r="AF1562" s="21"/>
    </row>
    <row r="1563" spans="1:32" x14ac:dyDescent="0.2">
      <c r="A1563" s="1" t="s">
        <v>4660</v>
      </c>
      <c r="B1563" s="4" t="s">
        <v>4661</v>
      </c>
      <c r="C1563" s="4" t="s">
        <v>4662</v>
      </c>
      <c r="E1563" s="4">
        <v>1</v>
      </c>
      <c r="G1563">
        <v>1</v>
      </c>
      <c r="H1563">
        <v>1</v>
      </c>
      <c r="I1563">
        <v>1</v>
      </c>
      <c r="J1563">
        <v>1</v>
      </c>
      <c r="N1563">
        <v>1</v>
      </c>
      <c r="P1563">
        <v>1</v>
      </c>
      <c r="Q1563">
        <v>1</v>
      </c>
      <c r="R1563" s="4">
        <v>1</v>
      </c>
      <c r="S1563">
        <v>1</v>
      </c>
      <c r="T1563">
        <v>1</v>
      </c>
      <c r="U1563" s="4"/>
      <c r="V1563">
        <v>1</v>
      </c>
      <c r="X1563">
        <v>1</v>
      </c>
      <c r="Z1563">
        <v>1</v>
      </c>
      <c r="AA1563">
        <v>1</v>
      </c>
      <c r="AD1563" s="4">
        <v>1</v>
      </c>
      <c r="AE1563" s="4">
        <v>1</v>
      </c>
      <c r="AF1563" s="21">
        <v>1</v>
      </c>
    </row>
    <row r="1564" spans="1:32" x14ac:dyDescent="0.2">
      <c r="A1564" s="1" t="s">
        <v>4663</v>
      </c>
      <c r="B1564" s="4" t="s">
        <v>4664</v>
      </c>
      <c r="C1564" s="4" t="s">
        <v>4665</v>
      </c>
      <c r="E1564" s="4"/>
      <c r="R1564" s="4"/>
      <c r="U1564" s="4"/>
      <c r="AD1564" s="4">
        <v>1</v>
      </c>
      <c r="AE1564" s="4"/>
      <c r="AF1564" s="21">
        <v>1</v>
      </c>
    </row>
    <row r="1565" spans="1:32" x14ac:dyDescent="0.2">
      <c r="A1565" s="1" t="s">
        <v>4666</v>
      </c>
      <c r="B1565" s="4" t="s">
        <v>4667</v>
      </c>
      <c r="C1565" s="4" t="s">
        <v>4668</v>
      </c>
      <c r="E1565" s="4"/>
      <c r="R1565" s="4"/>
      <c r="U1565" s="4"/>
      <c r="AD1565" s="4"/>
      <c r="AE1565" s="4"/>
      <c r="AF1565" s="21"/>
    </row>
    <row r="1566" spans="1:32" x14ac:dyDescent="0.2">
      <c r="A1566" s="1" t="s">
        <v>4669</v>
      </c>
      <c r="B1566" s="4" t="s">
        <v>4670</v>
      </c>
      <c r="C1566" s="4" t="s">
        <v>4671</v>
      </c>
      <c r="E1566" s="4"/>
      <c r="J1566">
        <v>1</v>
      </c>
      <c r="M1566">
        <v>1</v>
      </c>
      <c r="R1566" s="4"/>
      <c r="U1566" s="4"/>
      <c r="X1566">
        <v>1</v>
      </c>
      <c r="Z1566">
        <v>1</v>
      </c>
      <c r="AA1566">
        <v>1</v>
      </c>
      <c r="AD1566" s="4"/>
      <c r="AE1566" s="4"/>
      <c r="AF1566" s="21"/>
    </row>
    <row r="1567" spans="1:32" x14ac:dyDescent="0.2">
      <c r="A1567" s="1" t="s">
        <v>4672</v>
      </c>
      <c r="B1567" s="4" t="s">
        <v>4673</v>
      </c>
      <c r="C1567" s="4" t="s">
        <v>4674</v>
      </c>
      <c r="E1567" s="4"/>
      <c r="R1567" s="4"/>
      <c r="U1567" s="4"/>
      <c r="AD1567" s="4"/>
      <c r="AE1567" s="4"/>
      <c r="AF1567" s="21"/>
    </row>
    <row r="1568" spans="1:32" x14ac:dyDescent="0.2">
      <c r="A1568" s="1" t="s">
        <v>4675</v>
      </c>
      <c r="B1568" s="4" t="s">
        <v>4676</v>
      </c>
      <c r="C1568" s="4" t="s">
        <v>4677</v>
      </c>
      <c r="E1568" s="4"/>
      <c r="R1568" s="4"/>
      <c r="U1568" s="4"/>
      <c r="AD1568" s="4"/>
      <c r="AE1568" s="4"/>
      <c r="AF1568" s="21"/>
    </row>
    <row r="1569" spans="1:32" x14ac:dyDescent="0.2">
      <c r="A1569" s="1" t="s">
        <v>4678</v>
      </c>
      <c r="B1569" s="4" t="s">
        <v>4679</v>
      </c>
      <c r="C1569" s="4" t="s">
        <v>4680</v>
      </c>
      <c r="E1569" s="4"/>
      <c r="R1569" s="4"/>
      <c r="U1569" s="4"/>
      <c r="AD1569" s="4"/>
      <c r="AE1569" s="4"/>
      <c r="AF1569" s="21"/>
    </row>
    <row r="1570" spans="1:32" x14ac:dyDescent="0.2">
      <c r="A1570" s="1" t="s">
        <v>4681</v>
      </c>
      <c r="B1570" s="4" t="s">
        <v>4682</v>
      </c>
      <c r="C1570" s="4" t="s">
        <v>4683</v>
      </c>
      <c r="E1570" s="4"/>
      <c r="R1570" s="4"/>
      <c r="U1570" s="4"/>
      <c r="AD1570" s="4"/>
      <c r="AE1570" s="4"/>
      <c r="AF1570" s="21"/>
    </row>
    <row r="1571" spans="1:32" x14ac:dyDescent="0.2">
      <c r="A1571" s="1" t="s">
        <v>4684</v>
      </c>
      <c r="B1571" s="4" t="s">
        <v>4685</v>
      </c>
      <c r="C1571" s="4" t="s">
        <v>4686</v>
      </c>
      <c r="E1571" s="4"/>
      <c r="R1571" s="4"/>
      <c r="U1571" s="4"/>
      <c r="AD1571" s="4"/>
      <c r="AE1571" s="4">
        <v>1</v>
      </c>
      <c r="AF1571" s="21"/>
    </row>
    <row r="1572" spans="1:32" x14ac:dyDescent="0.2">
      <c r="A1572" s="1" t="s">
        <v>4687</v>
      </c>
      <c r="B1572" s="4" t="s">
        <v>4688</v>
      </c>
      <c r="C1572" s="4" t="s">
        <v>4689</v>
      </c>
      <c r="E1572" s="4"/>
      <c r="R1572" s="4"/>
      <c r="U1572" s="4"/>
      <c r="Z1572">
        <v>2</v>
      </c>
      <c r="AD1572" s="4"/>
      <c r="AE1572" s="4"/>
      <c r="AF1572" s="21"/>
    </row>
    <row r="1573" spans="1:32" x14ac:dyDescent="0.2">
      <c r="A1573" s="1" t="s">
        <v>4690</v>
      </c>
      <c r="B1573" s="4" t="s">
        <v>4691</v>
      </c>
      <c r="C1573" s="4" t="s">
        <v>4692</v>
      </c>
      <c r="E1573" s="4"/>
      <c r="R1573" s="4"/>
      <c r="U1573" s="4"/>
      <c r="AD1573" s="4"/>
      <c r="AE1573" s="4"/>
      <c r="AF1573" s="21"/>
    </row>
    <row r="1574" spans="1:32" x14ac:dyDescent="0.2">
      <c r="A1574" s="1" t="s">
        <v>4693</v>
      </c>
      <c r="B1574" s="4" t="s">
        <v>4694</v>
      </c>
      <c r="C1574" s="4" t="s">
        <v>4695</v>
      </c>
      <c r="E1574" s="4"/>
      <c r="R1574" s="4"/>
      <c r="U1574" s="4"/>
      <c r="AD1574" s="4"/>
      <c r="AE1574" s="4"/>
      <c r="AF1574" s="21"/>
    </row>
    <row r="1575" spans="1:32" x14ac:dyDescent="0.2">
      <c r="A1575" s="1" t="s">
        <v>4696</v>
      </c>
      <c r="B1575" s="4" t="s">
        <v>4697</v>
      </c>
      <c r="C1575" s="4" t="s">
        <v>4698</v>
      </c>
      <c r="E1575" s="4"/>
      <c r="R1575" s="4"/>
      <c r="U1575" s="4"/>
      <c r="AD1575" s="4"/>
      <c r="AE1575" s="4"/>
      <c r="AF1575" s="21"/>
    </row>
    <row r="1576" spans="1:32" x14ac:dyDescent="0.2">
      <c r="A1576" s="1" t="s">
        <v>4699</v>
      </c>
      <c r="B1576" s="4" t="s">
        <v>4700</v>
      </c>
      <c r="C1576" s="4" t="s">
        <v>4701</v>
      </c>
      <c r="E1576" s="4"/>
      <c r="R1576" s="4"/>
      <c r="U1576" s="4"/>
      <c r="AD1576" s="4"/>
      <c r="AE1576" s="4"/>
      <c r="AF1576" s="21"/>
    </row>
    <row r="1577" spans="1:32" x14ac:dyDescent="0.2">
      <c r="A1577" s="1" t="s">
        <v>4702</v>
      </c>
      <c r="B1577" s="4" t="s">
        <v>4703</v>
      </c>
      <c r="C1577" s="4" t="s">
        <v>4704</v>
      </c>
      <c r="E1577" s="4">
        <v>1</v>
      </c>
      <c r="G1577">
        <v>1</v>
      </c>
      <c r="I1577">
        <v>1</v>
      </c>
      <c r="J1577">
        <v>1</v>
      </c>
      <c r="M1577">
        <v>1</v>
      </c>
      <c r="N1577">
        <v>1</v>
      </c>
      <c r="O1577">
        <v>1</v>
      </c>
      <c r="P1577">
        <v>1</v>
      </c>
      <c r="Q1577">
        <v>1</v>
      </c>
      <c r="R1577" s="4">
        <v>1</v>
      </c>
      <c r="T1577">
        <v>1</v>
      </c>
      <c r="U1577" s="4">
        <v>1</v>
      </c>
      <c r="W1577">
        <v>1</v>
      </c>
      <c r="X1577">
        <v>1</v>
      </c>
      <c r="Y1577">
        <v>1</v>
      </c>
      <c r="Z1577">
        <v>1</v>
      </c>
      <c r="AA1577">
        <v>1</v>
      </c>
      <c r="AB1577">
        <v>2</v>
      </c>
      <c r="AD1577" s="4">
        <v>1</v>
      </c>
      <c r="AE1577" s="4">
        <v>1</v>
      </c>
      <c r="AF1577" s="21">
        <v>1</v>
      </c>
    </row>
    <row r="1578" spans="1:32" x14ac:dyDescent="0.2">
      <c r="A1578" s="1" t="s">
        <v>4705</v>
      </c>
      <c r="B1578" s="4" t="s">
        <v>4706</v>
      </c>
      <c r="C1578" s="4" t="s">
        <v>4707</v>
      </c>
      <c r="E1578" s="4"/>
      <c r="R1578" s="4"/>
      <c r="U1578" s="4"/>
      <c r="AD1578" s="4"/>
      <c r="AE1578" s="4"/>
      <c r="AF1578" s="21"/>
    </row>
    <row r="1579" spans="1:32" x14ac:dyDescent="0.2">
      <c r="A1579" s="1" t="s">
        <v>4708</v>
      </c>
      <c r="B1579" s="4" t="s">
        <v>4709</v>
      </c>
      <c r="C1579" s="4" t="s">
        <v>4710</v>
      </c>
      <c r="E1579" s="4"/>
      <c r="R1579" s="4"/>
      <c r="U1579" s="4"/>
      <c r="AD1579" s="4"/>
      <c r="AE1579" s="4"/>
      <c r="AF1579" s="21"/>
    </row>
    <row r="1580" spans="1:32" x14ac:dyDescent="0.2">
      <c r="A1580" s="1" t="s">
        <v>4711</v>
      </c>
      <c r="B1580" s="4" t="s">
        <v>4712</v>
      </c>
      <c r="C1580" s="4" t="s">
        <v>4713</v>
      </c>
      <c r="E1580" s="4"/>
      <c r="R1580" s="4"/>
      <c r="U1580" s="4"/>
      <c r="AD1580" s="4"/>
      <c r="AE1580" s="4"/>
      <c r="AF1580" s="21"/>
    </row>
    <row r="1581" spans="1:32" x14ac:dyDescent="0.2">
      <c r="A1581" s="1" t="s">
        <v>4714</v>
      </c>
      <c r="B1581" s="4" t="s">
        <v>4715</v>
      </c>
      <c r="C1581" s="4" t="s">
        <v>4716</v>
      </c>
      <c r="E1581" s="4"/>
      <c r="R1581" s="4"/>
      <c r="U1581" s="4"/>
      <c r="AD1581" s="4"/>
      <c r="AE1581" s="4"/>
      <c r="AF1581" s="21"/>
    </row>
    <row r="1582" spans="1:32" x14ac:dyDescent="0.2">
      <c r="A1582" s="1" t="s">
        <v>4717</v>
      </c>
      <c r="B1582" s="4" t="s">
        <v>4718</v>
      </c>
      <c r="C1582" s="4" t="s">
        <v>4719</v>
      </c>
      <c r="E1582" s="4"/>
      <c r="R1582" s="4"/>
      <c r="U1582" s="4"/>
      <c r="AD1582" s="4"/>
      <c r="AE1582" s="4"/>
      <c r="AF1582" s="21"/>
    </row>
    <row r="1583" spans="1:32" x14ac:dyDescent="0.2">
      <c r="A1583" s="1" t="s">
        <v>4720</v>
      </c>
      <c r="B1583" s="4" t="s">
        <v>4721</v>
      </c>
      <c r="C1583" s="4" t="s">
        <v>4722</v>
      </c>
      <c r="E1583" s="4"/>
      <c r="R1583" s="4"/>
      <c r="U1583" s="4"/>
      <c r="AD1583" s="4"/>
      <c r="AE1583" s="4"/>
      <c r="AF1583" s="21"/>
    </row>
    <row r="1584" spans="1:32" x14ac:dyDescent="0.2">
      <c r="A1584" s="1" t="s">
        <v>4723</v>
      </c>
      <c r="B1584" s="4" t="s">
        <v>4724</v>
      </c>
      <c r="C1584" s="4" t="s">
        <v>4725</v>
      </c>
      <c r="E1584" s="4"/>
      <c r="R1584" s="4"/>
      <c r="U1584" s="4"/>
      <c r="W1584">
        <v>1</v>
      </c>
      <c r="X1584">
        <v>1</v>
      </c>
      <c r="AD1584" s="4"/>
      <c r="AE1584" s="4"/>
      <c r="AF1584" s="21"/>
    </row>
    <row r="1585" spans="1:32" x14ac:dyDescent="0.2">
      <c r="A1585" s="1" t="s">
        <v>4726</v>
      </c>
      <c r="B1585" s="4" t="s">
        <v>4727</v>
      </c>
      <c r="C1585" s="4" t="s">
        <v>4728</v>
      </c>
      <c r="E1585" s="4"/>
      <c r="R1585" s="4"/>
      <c r="U1585" s="4"/>
      <c r="AD1585" s="4"/>
      <c r="AE1585" s="4"/>
      <c r="AF1585" s="21"/>
    </row>
    <row r="1586" spans="1:32" x14ac:dyDescent="0.2">
      <c r="A1586" s="1" t="s">
        <v>4729</v>
      </c>
      <c r="B1586" s="4" t="s">
        <v>4730</v>
      </c>
      <c r="C1586" s="4" t="s">
        <v>4731</v>
      </c>
      <c r="E1586" s="4"/>
      <c r="R1586" s="4"/>
      <c r="U1586" s="4"/>
      <c r="AD1586" s="4"/>
      <c r="AE1586" s="4"/>
      <c r="AF1586" s="21"/>
    </row>
    <row r="1587" spans="1:32" x14ac:dyDescent="0.2">
      <c r="A1587" s="1" t="s">
        <v>4732</v>
      </c>
      <c r="B1587" s="4" t="s">
        <v>4733</v>
      </c>
      <c r="C1587" s="4" t="s">
        <v>4734</v>
      </c>
      <c r="E1587" s="4"/>
      <c r="R1587" s="4"/>
      <c r="U1587" s="4"/>
      <c r="AD1587" s="4"/>
      <c r="AE1587" s="4"/>
      <c r="AF1587" s="21"/>
    </row>
    <row r="1588" spans="1:32" x14ac:dyDescent="0.2">
      <c r="A1588" s="1" t="s">
        <v>4735</v>
      </c>
      <c r="B1588" s="4" t="s">
        <v>4736</v>
      </c>
      <c r="C1588" s="4" t="s">
        <v>4737</v>
      </c>
      <c r="E1588" s="4"/>
      <c r="R1588" s="4"/>
      <c r="U1588" s="4"/>
      <c r="AD1588" s="4"/>
      <c r="AE1588" s="4"/>
      <c r="AF1588" s="21"/>
    </row>
    <row r="1589" spans="1:32" x14ac:dyDescent="0.2">
      <c r="A1589" s="1" t="s">
        <v>4738</v>
      </c>
      <c r="B1589" s="4" t="s">
        <v>4739</v>
      </c>
      <c r="C1589" s="4" t="s">
        <v>4740</v>
      </c>
      <c r="E1589" s="4"/>
      <c r="R1589" s="4"/>
      <c r="U1589" s="4"/>
      <c r="AD1589" s="4"/>
      <c r="AE1589" s="4"/>
      <c r="AF1589" s="21"/>
    </row>
    <row r="1590" spans="1:32" x14ac:dyDescent="0.2">
      <c r="A1590" s="1" t="s">
        <v>4741</v>
      </c>
      <c r="B1590" s="4" t="s">
        <v>4742</v>
      </c>
      <c r="C1590" s="4" t="s">
        <v>4743</v>
      </c>
      <c r="E1590" s="4"/>
      <c r="R1590" s="4"/>
      <c r="U1590" s="4"/>
      <c r="AD1590" s="4"/>
      <c r="AE1590" s="4"/>
      <c r="AF1590" s="21"/>
    </row>
    <row r="1591" spans="1:32" x14ac:dyDescent="0.2">
      <c r="A1591" s="1" t="s">
        <v>4744</v>
      </c>
      <c r="B1591" s="4" t="s">
        <v>4745</v>
      </c>
      <c r="C1591" s="4" t="s">
        <v>4746</v>
      </c>
      <c r="E1591" s="4"/>
      <c r="R1591" s="4"/>
      <c r="U1591" s="4"/>
      <c r="AD1591" s="4"/>
      <c r="AE1591" s="4"/>
      <c r="AF1591" s="21"/>
    </row>
    <row r="1592" spans="1:32" x14ac:dyDescent="0.2">
      <c r="A1592" s="1" t="s">
        <v>4747</v>
      </c>
      <c r="B1592" s="4" t="s">
        <v>4748</v>
      </c>
      <c r="C1592" s="4" t="s">
        <v>4749</v>
      </c>
      <c r="E1592" s="4"/>
      <c r="R1592" s="4"/>
      <c r="U1592" s="4"/>
      <c r="AD1592" s="4"/>
      <c r="AE1592" s="4"/>
      <c r="AF1592" s="21"/>
    </row>
    <row r="1593" spans="1:32" x14ac:dyDescent="0.2">
      <c r="A1593" s="1" t="s">
        <v>4750</v>
      </c>
      <c r="B1593" s="4" t="s">
        <v>4751</v>
      </c>
      <c r="C1593" s="4" t="s">
        <v>4752</v>
      </c>
      <c r="E1593" s="4"/>
      <c r="R1593" s="4"/>
      <c r="U1593" s="4"/>
      <c r="AD1593" s="4"/>
      <c r="AE1593" s="4"/>
      <c r="AF1593" s="21"/>
    </row>
    <row r="1594" spans="1:32" x14ac:dyDescent="0.2">
      <c r="A1594" s="1" t="s">
        <v>4753</v>
      </c>
      <c r="B1594" s="4" t="s">
        <v>4754</v>
      </c>
      <c r="C1594" s="4" t="s">
        <v>4755</v>
      </c>
      <c r="E1594" s="4"/>
      <c r="R1594" s="4"/>
      <c r="U1594" s="4"/>
      <c r="AD1594" s="4"/>
      <c r="AE1594" s="4"/>
      <c r="AF1594" s="21"/>
    </row>
    <row r="1595" spans="1:32" x14ac:dyDescent="0.2">
      <c r="A1595" s="1" t="s">
        <v>4756</v>
      </c>
      <c r="B1595" s="4" t="s">
        <v>4757</v>
      </c>
      <c r="C1595" s="4" t="s">
        <v>4758</v>
      </c>
      <c r="E1595" s="4"/>
      <c r="R1595" s="4"/>
      <c r="U1595" s="4"/>
      <c r="AD1595" s="4"/>
      <c r="AE1595" s="4"/>
      <c r="AF1595" s="21"/>
    </row>
    <row r="1596" spans="1:32" x14ac:dyDescent="0.2">
      <c r="A1596" s="1" t="s">
        <v>4759</v>
      </c>
      <c r="B1596" s="4" t="s">
        <v>4760</v>
      </c>
      <c r="C1596" s="4" t="s">
        <v>4761</v>
      </c>
      <c r="E1596" s="4"/>
      <c r="R1596" s="4"/>
      <c r="U1596" s="4"/>
      <c r="AD1596" s="4"/>
      <c r="AE1596" s="4"/>
      <c r="AF1596" s="21"/>
    </row>
    <row r="1597" spans="1:32" x14ac:dyDescent="0.2">
      <c r="A1597" s="1" t="s">
        <v>4762</v>
      </c>
      <c r="B1597" s="4" t="s">
        <v>4763</v>
      </c>
      <c r="C1597" s="4" t="s">
        <v>4764</v>
      </c>
      <c r="E1597" s="4"/>
      <c r="R1597" s="4"/>
      <c r="U1597" s="4"/>
      <c r="AD1597" s="4"/>
      <c r="AE1597" s="4"/>
      <c r="AF1597" s="21"/>
    </row>
    <row r="1598" spans="1:32" x14ac:dyDescent="0.2">
      <c r="A1598" s="1" t="s">
        <v>4765</v>
      </c>
      <c r="B1598" s="4" t="s">
        <v>4766</v>
      </c>
      <c r="C1598" s="4" t="s">
        <v>4767</v>
      </c>
      <c r="E1598" s="4"/>
      <c r="R1598" s="4"/>
      <c r="U1598" s="4"/>
      <c r="AD1598" s="4"/>
      <c r="AE1598" s="4"/>
      <c r="AF1598" s="21"/>
    </row>
    <row r="1599" spans="1:32" x14ac:dyDescent="0.2">
      <c r="A1599" s="1" t="s">
        <v>4768</v>
      </c>
      <c r="B1599" s="4" t="s">
        <v>4769</v>
      </c>
      <c r="C1599" s="4" t="s">
        <v>4770</v>
      </c>
      <c r="E1599" s="4"/>
      <c r="R1599" s="4"/>
      <c r="U1599" s="4"/>
      <c r="AD1599" s="4"/>
      <c r="AE1599" s="4"/>
      <c r="AF1599" s="21"/>
    </row>
    <row r="1600" spans="1:32" x14ac:dyDescent="0.2">
      <c r="A1600" s="1" t="s">
        <v>4771</v>
      </c>
      <c r="B1600" s="4" t="s">
        <v>4772</v>
      </c>
      <c r="C1600" s="4" t="s">
        <v>4773</v>
      </c>
      <c r="E1600" s="4"/>
      <c r="R1600" s="4"/>
      <c r="U1600" s="4"/>
      <c r="AD1600" s="4"/>
      <c r="AE1600" s="4"/>
      <c r="AF1600" s="21"/>
    </row>
    <row r="1601" spans="1:32" x14ac:dyDescent="0.2">
      <c r="A1601" s="1" t="s">
        <v>4774</v>
      </c>
      <c r="B1601" s="4" t="s">
        <v>4775</v>
      </c>
      <c r="C1601" s="4" t="s">
        <v>4776</v>
      </c>
      <c r="E1601" s="4"/>
      <c r="R1601" s="4"/>
      <c r="U1601" s="4"/>
      <c r="AD1601" s="4"/>
      <c r="AE1601" s="4"/>
      <c r="AF1601" s="21"/>
    </row>
    <row r="1602" spans="1:32" x14ac:dyDescent="0.2">
      <c r="A1602" s="1" t="s">
        <v>4777</v>
      </c>
      <c r="B1602" s="4" t="s">
        <v>4778</v>
      </c>
      <c r="C1602" s="4" t="s">
        <v>4779</v>
      </c>
      <c r="E1602" s="4"/>
      <c r="R1602" s="4"/>
      <c r="U1602" s="4"/>
      <c r="AD1602" s="4"/>
      <c r="AE1602" s="4"/>
      <c r="AF1602" s="21"/>
    </row>
    <row r="1603" spans="1:32" x14ac:dyDescent="0.2">
      <c r="A1603" s="1" t="s">
        <v>4780</v>
      </c>
      <c r="B1603" s="4" t="s">
        <v>4781</v>
      </c>
      <c r="C1603" s="4" t="s">
        <v>4782</v>
      </c>
      <c r="E1603" s="4"/>
      <c r="R1603" s="4"/>
      <c r="U1603" s="4"/>
      <c r="AD1603" s="4"/>
      <c r="AE1603" s="4"/>
      <c r="AF1603" s="21"/>
    </row>
    <row r="1604" spans="1:32" x14ac:dyDescent="0.2">
      <c r="A1604" s="1" t="s">
        <v>4783</v>
      </c>
      <c r="B1604" s="4" t="s">
        <v>4784</v>
      </c>
      <c r="C1604" s="4" t="s">
        <v>4785</v>
      </c>
      <c r="E1604" s="4"/>
      <c r="R1604" s="4"/>
      <c r="U1604" s="4"/>
      <c r="AD1604" s="4"/>
      <c r="AE1604" s="4"/>
      <c r="AF1604" s="21"/>
    </row>
    <row r="1605" spans="1:32" x14ac:dyDescent="0.2">
      <c r="A1605" s="1" t="s">
        <v>4786</v>
      </c>
      <c r="B1605" s="4" t="s">
        <v>4787</v>
      </c>
      <c r="C1605" s="4" t="s">
        <v>4788</v>
      </c>
      <c r="E1605" s="4"/>
      <c r="R1605" s="4"/>
      <c r="U1605" s="4"/>
      <c r="X1605">
        <v>2</v>
      </c>
      <c r="Z1605">
        <v>2</v>
      </c>
      <c r="AA1605">
        <v>2</v>
      </c>
      <c r="AD1605" s="4"/>
      <c r="AE1605" s="4"/>
      <c r="AF1605" s="21"/>
    </row>
    <row r="1606" spans="1:32" x14ac:dyDescent="0.2">
      <c r="A1606" s="1" t="s">
        <v>4789</v>
      </c>
      <c r="B1606" s="4" t="s">
        <v>4790</v>
      </c>
      <c r="C1606" s="4" t="s">
        <v>4791</v>
      </c>
      <c r="E1606" s="4"/>
      <c r="R1606" s="4"/>
      <c r="U1606" s="4"/>
      <c r="AD1606" s="4"/>
      <c r="AE1606" s="4"/>
      <c r="AF1606" s="21"/>
    </row>
    <row r="1607" spans="1:32" x14ac:dyDescent="0.2">
      <c r="A1607" s="1" t="s">
        <v>4792</v>
      </c>
      <c r="B1607" s="4" t="s">
        <v>4793</v>
      </c>
      <c r="C1607" s="4" t="s">
        <v>4794</v>
      </c>
      <c r="E1607" s="4"/>
      <c r="R1607" s="4"/>
      <c r="U1607" s="4"/>
      <c r="AD1607" s="4"/>
      <c r="AE1607" s="4"/>
      <c r="AF1607" s="21"/>
    </row>
    <row r="1608" spans="1:32" x14ac:dyDescent="0.2">
      <c r="A1608" s="1" t="s">
        <v>4795</v>
      </c>
      <c r="B1608" s="4" t="s">
        <v>4796</v>
      </c>
      <c r="C1608" s="4" t="s">
        <v>4797</v>
      </c>
      <c r="E1608" s="4">
        <v>1</v>
      </c>
      <c r="F1608">
        <v>1</v>
      </c>
      <c r="G1608">
        <v>1</v>
      </c>
      <c r="I1608">
        <v>1</v>
      </c>
      <c r="J1608">
        <v>1</v>
      </c>
      <c r="N1608">
        <v>1</v>
      </c>
      <c r="P1608">
        <v>1</v>
      </c>
      <c r="Q1608">
        <v>1</v>
      </c>
      <c r="R1608" s="4">
        <v>1</v>
      </c>
      <c r="S1608">
        <v>1</v>
      </c>
      <c r="T1608">
        <v>1</v>
      </c>
      <c r="U1608" s="4">
        <v>1</v>
      </c>
      <c r="V1608">
        <v>1</v>
      </c>
      <c r="X1608">
        <v>1</v>
      </c>
      <c r="Z1608">
        <v>1</v>
      </c>
      <c r="AA1608">
        <v>1</v>
      </c>
      <c r="AB1608">
        <v>1</v>
      </c>
      <c r="AD1608" s="4">
        <v>1</v>
      </c>
      <c r="AE1608" s="4"/>
      <c r="AF1608" s="21">
        <v>1</v>
      </c>
    </row>
    <row r="1609" spans="1:32" x14ac:dyDescent="0.2">
      <c r="A1609" s="1" t="s">
        <v>4798</v>
      </c>
      <c r="B1609" s="4" t="s">
        <v>4799</v>
      </c>
      <c r="C1609" s="4" t="s">
        <v>4800</v>
      </c>
      <c r="E1609" s="4"/>
      <c r="R1609" s="4"/>
      <c r="U1609" s="4"/>
      <c r="AD1609" s="4"/>
      <c r="AE1609" s="4"/>
      <c r="AF1609" s="21"/>
    </row>
    <row r="1610" spans="1:32" x14ac:dyDescent="0.2">
      <c r="A1610" s="1" t="s">
        <v>4801</v>
      </c>
      <c r="B1610" s="4" t="s">
        <v>4802</v>
      </c>
      <c r="C1610" s="4" t="s">
        <v>4803</v>
      </c>
      <c r="E1610" s="4"/>
      <c r="R1610" s="4"/>
      <c r="U1610" s="4"/>
      <c r="AD1610" s="4"/>
      <c r="AE1610" s="4"/>
      <c r="AF1610" s="21"/>
    </row>
    <row r="1611" spans="1:32" x14ac:dyDescent="0.2">
      <c r="A1611" s="1" t="s">
        <v>4804</v>
      </c>
      <c r="B1611" s="4" t="s">
        <v>4805</v>
      </c>
      <c r="C1611" s="4" t="s">
        <v>4806</v>
      </c>
      <c r="E1611" s="4"/>
      <c r="R1611" s="4"/>
      <c r="U1611" s="4"/>
      <c r="AD1611" s="4"/>
      <c r="AE1611" s="4"/>
      <c r="AF1611" s="21"/>
    </row>
    <row r="1612" spans="1:32" x14ac:dyDescent="0.2">
      <c r="A1612" s="1" t="s">
        <v>4807</v>
      </c>
      <c r="B1612" s="4" t="s">
        <v>4808</v>
      </c>
      <c r="C1612" s="4" t="s">
        <v>4809</v>
      </c>
      <c r="E1612" s="4"/>
      <c r="R1612" s="4"/>
      <c r="U1612" s="4"/>
      <c r="AD1612" s="4"/>
      <c r="AE1612" s="4"/>
      <c r="AF1612" s="21"/>
    </row>
    <row r="1613" spans="1:32" x14ac:dyDescent="0.2">
      <c r="A1613" s="1" t="s">
        <v>4810</v>
      </c>
      <c r="B1613" s="4" t="s">
        <v>4811</v>
      </c>
      <c r="C1613" s="4" t="s">
        <v>4812</v>
      </c>
      <c r="E1613" s="4"/>
      <c r="R1613" s="4"/>
      <c r="U1613" s="4"/>
      <c r="AD1613" s="4"/>
      <c r="AE1613" s="4"/>
      <c r="AF1613" s="21"/>
    </row>
    <row r="1614" spans="1:32" x14ac:dyDescent="0.2">
      <c r="A1614" s="1" t="s">
        <v>4813</v>
      </c>
      <c r="B1614" s="4" t="s">
        <v>4814</v>
      </c>
      <c r="C1614" s="4" t="s">
        <v>4815</v>
      </c>
      <c r="E1614" s="4">
        <v>1</v>
      </c>
      <c r="G1614">
        <v>1</v>
      </c>
      <c r="H1614">
        <v>2</v>
      </c>
      <c r="I1614">
        <v>1</v>
      </c>
      <c r="J1614">
        <v>1</v>
      </c>
      <c r="M1614">
        <v>2</v>
      </c>
      <c r="N1614">
        <v>1</v>
      </c>
      <c r="O1614">
        <v>1</v>
      </c>
      <c r="P1614">
        <v>1</v>
      </c>
      <c r="Q1614">
        <v>1</v>
      </c>
      <c r="R1614" s="4">
        <v>1</v>
      </c>
      <c r="U1614" s="4">
        <v>2</v>
      </c>
      <c r="V1614">
        <v>1</v>
      </c>
      <c r="W1614">
        <v>1</v>
      </c>
      <c r="X1614">
        <v>1</v>
      </c>
      <c r="Z1614">
        <v>1</v>
      </c>
      <c r="AA1614">
        <v>1</v>
      </c>
      <c r="AD1614" s="4">
        <v>1</v>
      </c>
      <c r="AE1614" s="4">
        <v>1</v>
      </c>
      <c r="AF1614" s="21">
        <v>1</v>
      </c>
    </row>
    <row r="1615" spans="1:32" x14ac:dyDescent="0.2">
      <c r="A1615" s="1" t="s">
        <v>4816</v>
      </c>
      <c r="B1615" s="4" t="s">
        <v>4817</v>
      </c>
      <c r="C1615" s="4" t="s">
        <v>4251</v>
      </c>
      <c r="E1615" s="4"/>
      <c r="R1615" s="4"/>
      <c r="U1615" s="4"/>
      <c r="AD1615" s="4"/>
      <c r="AE1615" s="4"/>
      <c r="AF1615" s="21"/>
    </row>
    <row r="1616" spans="1:32" x14ac:dyDescent="0.2">
      <c r="A1616" s="1" t="s">
        <v>4818</v>
      </c>
      <c r="B1616" s="4" t="s">
        <v>4819</v>
      </c>
      <c r="C1616" s="4" t="s">
        <v>4820</v>
      </c>
      <c r="E1616" s="4"/>
      <c r="R1616" s="4"/>
      <c r="U1616" s="4"/>
      <c r="AD1616" s="4"/>
      <c r="AE1616" s="4"/>
      <c r="AF1616" s="21"/>
    </row>
    <row r="1617" spans="1:32" x14ac:dyDescent="0.2">
      <c r="A1617" s="1" t="s">
        <v>4821</v>
      </c>
      <c r="B1617" s="4" t="s">
        <v>4822</v>
      </c>
      <c r="C1617" s="4" t="s">
        <v>4823</v>
      </c>
      <c r="E1617" s="4"/>
      <c r="R1617" s="4"/>
      <c r="U1617" s="4"/>
      <c r="AD1617" s="4"/>
      <c r="AE1617" s="4"/>
      <c r="AF1617" s="21"/>
    </row>
    <row r="1618" spans="1:32" x14ac:dyDescent="0.2">
      <c r="A1618" s="1" t="s">
        <v>4824</v>
      </c>
      <c r="B1618" s="4" t="s">
        <v>4825</v>
      </c>
      <c r="C1618" s="4" t="s">
        <v>4826</v>
      </c>
      <c r="E1618" s="4">
        <v>1</v>
      </c>
      <c r="F1618">
        <v>1</v>
      </c>
      <c r="G1618">
        <v>1</v>
      </c>
      <c r="I1618">
        <v>1</v>
      </c>
      <c r="J1618">
        <v>1</v>
      </c>
      <c r="K1618">
        <v>1</v>
      </c>
      <c r="L1618">
        <v>1</v>
      </c>
      <c r="M1618">
        <v>1</v>
      </c>
      <c r="N1618">
        <v>1</v>
      </c>
      <c r="O1618">
        <v>1</v>
      </c>
      <c r="P1618">
        <v>1</v>
      </c>
      <c r="Q1618">
        <v>1</v>
      </c>
      <c r="R1618" s="4">
        <v>1</v>
      </c>
      <c r="U1618" s="4">
        <v>1</v>
      </c>
      <c r="V1618">
        <v>1</v>
      </c>
      <c r="W1618">
        <v>1</v>
      </c>
      <c r="X1618">
        <v>2</v>
      </c>
      <c r="AA1618">
        <v>2</v>
      </c>
      <c r="AD1618" s="4">
        <v>1</v>
      </c>
      <c r="AE1618" s="4">
        <v>1</v>
      </c>
      <c r="AF1618" s="21">
        <v>1</v>
      </c>
    </row>
    <row r="1619" spans="1:32" x14ac:dyDescent="0.2">
      <c r="A1619" s="1" t="s">
        <v>4827</v>
      </c>
      <c r="B1619" s="4" t="s">
        <v>4828</v>
      </c>
      <c r="C1619" s="4" t="s">
        <v>4829</v>
      </c>
      <c r="E1619" s="4"/>
      <c r="R1619" s="4"/>
      <c r="U1619" s="4"/>
      <c r="AD1619" s="4"/>
      <c r="AE1619" s="4"/>
      <c r="AF1619" s="21"/>
    </row>
    <row r="1620" spans="1:32" x14ac:dyDescent="0.2">
      <c r="A1620" s="1" t="s">
        <v>4830</v>
      </c>
      <c r="B1620" s="4" t="s">
        <v>4831</v>
      </c>
      <c r="C1620" s="4" t="s">
        <v>4832</v>
      </c>
      <c r="E1620" s="4"/>
      <c r="R1620" s="4"/>
      <c r="U1620" s="4"/>
      <c r="AD1620" s="4"/>
      <c r="AE1620" s="4"/>
      <c r="AF1620" s="21"/>
    </row>
    <row r="1621" spans="1:32" x14ac:dyDescent="0.2">
      <c r="A1621" s="1" t="s">
        <v>4833</v>
      </c>
      <c r="B1621" s="4" t="s">
        <v>4834</v>
      </c>
      <c r="C1621" s="4" t="s">
        <v>4835</v>
      </c>
      <c r="E1621" s="4"/>
      <c r="R1621" s="4"/>
      <c r="U1621" s="4"/>
      <c r="AD1621" s="4"/>
      <c r="AE1621" s="4"/>
      <c r="AF1621" s="21"/>
    </row>
    <row r="1622" spans="1:32" x14ac:dyDescent="0.2">
      <c r="A1622" s="1" t="s">
        <v>4836</v>
      </c>
      <c r="B1622" s="4" t="s">
        <v>4837</v>
      </c>
      <c r="C1622" s="4" t="s">
        <v>4838</v>
      </c>
      <c r="E1622" s="4"/>
      <c r="R1622" s="4"/>
      <c r="U1622" s="4"/>
      <c r="AD1622" s="4"/>
      <c r="AE1622" s="4"/>
      <c r="AF1622" s="21"/>
    </row>
    <row r="1623" spans="1:32" x14ac:dyDescent="0.2">
      <c r="A1623" s="1" t="s">
        <v>4839</v>
      </c>
      <c r="B1623" s="4" t="s">
        <v>4840</v>
      </c>
      <c r="C1623" s="4" t="s">
        <v>4841</v>
      </c>
      <c r="E1623" s="4"/>
      <c r="R1623" s="4"/>
      <c r="U1623" s="4"/>
      <c r="AD1623" s="4"/>
      <c r="AE1623" s="4"/>
      <c r="AF1623" s="21"/>
    </row>
    <row r="1624" spans="1:32" x14ac:dyDescent="0.2">
      <c r="A1624" s="1" t="s">
        <v>4842</v>
      </c>
      <c r="B1624" s="4" t="s">
        <v>4843</v>
      </c>
      <c r="C1624" s="4" t="s">
        <v>4844</v>
      </c>
      <c r="E1624" s="4"/>
      <c r="R1624" s="4"/>
      <c r="U1624" s="4"/>
      <c r="AD1624" s="4"/>
      <c r="AE1624" s="4"/>
      <c r="AF1624" s="21"/>
    </row>
    <row r="1625" spans="1:32" x14ac:dyDescent="0.2">
      <c r="A1625" s="1" t="s">
        <v>4845</v>
      </c>
      <c r="B1625" s="4" t="s">
        <v>4846</v>
      </c>
      <c r="C1625" s="4" t="s">
        <v>4847</v>
      </c>
      <c r="E1625" s="4"/>
      <c r="R1625" s="4"/>
      <c r="U1625" s="4"/>
      <c r="AD1625" s="4"/>
      <c r="AE1625" s="4"/>
      <c r="AF1625" s="21"/>
    </row>
    <row r="1626" spans="1:32" x14ac:dyDescent="0.2">
      <c r="A1626" s="1" t="s">
        <v>4848</v>
      </c>
      <c r="B1626" s="4" t="s">
        <v>4849</v>
      </c>
      <c r="C1626" s="4" t="s">
        <v>4850</v>
      </c>
      <c r="E1626" s="4"/>
      <c r="R1626" s="4"/>
      <c r="U1626" s="4"/>
      <c r="AD1626" s="4"/>
      <c r="AE1626" s="4"/>
      <c r="AF1626" s="21"/>
    </row>
    <row r="1627" spans="1:32" x14ac:dyDescent="0.2">
      <c r="A1627" s="1" t="s">
        <v>4851</v>
      </c>
      <c r="B1627" s="4" t="s">
        <v>4852</v>
      </c>
      <c r="C1627" s="4" t="s">
        <v>4853</v>
      </c>
      <c r="E1627" s="4">
        <v>2</v>
      </c>
      <c r="F1627">
        <v>2</v>
      </c>
      <c r="G1627">
        <v>1</v>
      </c>
      <c r="H1627">
        <v>1</v>
      </c>
      <c r="I1627">
        <v>4</v>
      </c>
      <c r="J1627">
        <v>3</v>
      </c>
      <c r="K1627">
        <v>1</v>
      </c>
      <c r="L1627">
        <v>2</v>
      </c>
      <c r="M1627">
        <v>5</v>
      </c>
      <c r="N1627">
        <v>6</v>
      </c>
      <c r="O1627">
        <v>3</v>
      </c>
      <c r="P1627">
        <v>3</v>
      </c>
      <c r="Q1627">
        <v>3</v>
      </c>
      <c r="R1627" s="4">
        <v>4</v>
      </c>
      <c r="S1627">
        <v>2</v>
      </c>
      <c r="T1627">
        <v>4</v>
      </c>
      <c r="U1627" s="4">
        <v>4</v>
      </c>
      <c r="V1627">
        <v>1</v>
      </c>
      <c r="X1627">
        <v>2</v>
      </c>
      <c r="AA1627">
        <v>1</v>
      </c>
      <c r="AB1627">
        <v>1</v>
      </c>
      <c r="AD1627" s="4">
        <v>2</v>
      </c>
      <c r="AE1627" s="4">
        <v>1</v>
      </c>
      <c r="AF1627" s="21">
        <v>2</v>
      </c>
    </row>
    <row r="1628" spans="1:32" x14ac:dyDescent="0.2">
      <c r="A1628" s="1" t="s">
        <v>4854</v>
      </c>
      <c r="B1628" s="4" t="s">
        <v>4855</v>
      </c>
      <c r="C1628" s="4" t="s">
        <v>4856</v>
      </c>
      <c r="E1628" s="4">
        <v>1</v>
      </c>
      <c r="F1628">
        <v>2</v>
      </c>
      <c r="G1628">
        <v>1</v>
      </c>
      <c r="H1628">
        <v>2</v>
      </c>
      <c r="J1628">
        <v>1</v>
      </c>
      <c r="N1628">
        <v>2</v>
      </c>
      <c r="O1628">
        <v>2</v>
      </c>
      <c r="P1628">
        <v>1</v>
      </c>
      <c r="Q1628">
        <v>1</v>
      </c>
      <c r="R1628" s="4">
        <v>1</v>
      </c>
      <c r="T1628">
        <v>1</v>
      </c>
      <c r="U1628" s="4">
        <v>1</v>
      </c>
      <c r="W1628">
        <v>1</v>
      </c>
      <c r="X1628">
        <v>1</v>
      </c>
      <c r="Z1628">
        <v>1</v>
      </c>
      <c r="AA1628">
        <v>1</v>
      </c>
      <c r="AD1628" s="4">
        <v>1</v>
      </c>
      <c r="AE1628" s="4">
        <v>1</v>
      </c>
      <c r="AF1628" s="21">
        <v>2</v>
      </c>
    </row>
    <row r="1629" spans="1:32" x14ac:dyDescent="0.2">
      <c r="A1629" s="1" t="s">
        <v>4857</v>
      </c>
      <c r="B1629" s="4" t="s">
        <v>4858</v>
      </c>
      <c r="C1629" s="4" t="s">
        <v>4859</v>
      </c>
      <c r="E1629" s="4">
        <v>1</v>
      </c>
      <c r="F1629">
        <v>1</v>
      </c>
      <c r="G1629">
        <v>1</v>
      </c>
      <c r="H1629">
        <v>1</v>
      </c>
      <c r="I1629">
        <v>1</v>
      </c>
      <c r="J1629">
        <v>1</v>
      </c>
      <c r="K1629">
        <v>1</v>
      </c>
      <c r="L1629">
        <v>1</v>
      </c>
      <c r="N1629">
        <v>1</v>
      </c>
      <c r="O1629">
        <v>1</v>
      </c>
      <c r="Q1629">
        <v>1</v>
      </c>
      <c r="R1629" s="4"/>
      <c r="T1629">
        <v>1</v>
      </c>
      <c r="U1629" s="4">
        <v>1</v>
      </c>
      <c r="V1629">
        <v>1</v>
      </c>
      <c r="X1629">
        <v>1</v>
      </c>
      <c r="Y1629">
        <v>1</v>
      </c>
      <c r="Z1629">
        <v>1</v>
      </c>
      <c r="AB1629">
        <v>1</v>
      </c>
      <c r="AD1629" s="4">
        <v>1</v>
      </c>
      <c r="AE1629" s="4">
        <v>1</v>
      </c>
      <c r="AF1629" s="21">
        <v>1</v>
      </c>
    </row>
    <row r="1630" spans="1:32" x14ac:dyDescent="0.2">
      <c r="A1630" s="1" t="s">
        <v>4860</v>
      </c>
      <c r="B1630" s="4" t="s">
        <v>4861</v>
      </c>
      <c r="C1630" s="4" t="s">
        <v>4862</v>
      </c>
      <c r="E1630" s="4"/>
      <c r="R1630" s="4"/>
      <c r="U1630" s="4"/>
      <c r="AD1630" s="4"/>
      <c r="AE1630" s="4"/>
      <c r="AF1630" s="21"/>
    </row>
    <row r="1631" spans="1:32" x14ac:dyDescent="0.2">
      <c r="A1631" s="1" t="s">
        <v>4863</v>
      </c>
      <c r="B1631" s="4" t="s">
        <v>4864</v>
      </c>
      <c r="C1631" s="4" t="s">
        <v>4864</v>
      </c>
      <c r="E1631" s="4"/>
      <c r="R1631" s="4"/>
      <c r="U1631" s="4"/>
      <c r="AD1631" s="4"/>
      <c r="AE1631" s="4"/>
      <c r="AF1631" s="21"/>
    </row>
    <row r="1632" spans="1:32" x14ac:dyDescent="0.2">
      <c r="A1632" s="1" t="s">
        <v>4865</v>
      </c>
      <c r="B1632" s="4" t="s">
        <v>4866</v>
      </c>
      <c r="C1632" s="4" t="s">
        <v>4866</v>
      </c>
      <c r="E1632" s="4"/>
      <c r="R1632" s="4"/>
      <c r="U1632" s="4"/>
      <c r="AD1632" s="4"/>
      <c r="AE1632" s="4"/>
      <c r="AF1632" s="21"/>
    </row>
    <row r="1633" spans="1:32" x14ac:dyDescent="0.2">
      <c r="A1633" s="1" t="s">
        <v>4867</v>
      </c>
      <c r="B1633" s="4" t="s">
        <v>4868</v>
      </c>
      <c r="C1633" s="4" t="s">
        <v>4869</v>
      </c>
      <c r="E1633" s="4"/>
      <c r="R1633" s="4"/>
      <c r="U1633" s="4"/>
      <c r="AD1633" s="4"/>
      <c r="AE1633" s="4"/>
      <c r="AF1633" s="21"/>
    </row>
    <row r="1634" spans="1:32" x14ac:dyDescent="0.2">
      <c r="A1634" s="1" t="s">
        <v>4870</v>
      </c>
      <c r="B1634" s="4" t="s">
        <v>4871</v>
      </c>
      <c r="C1634" s="4" t="s">
        <v>4872</v>
      </c>
      <c r="E1634" s="4"/>
      <c r="R1634" s="4"/>
      <c r="U1634" s="4"/>
      <c r="AD1634" s="4"/>
      <c r="AE1634" s="4"/>
      <c r="AF1634" s="21"/>
    </row>
    <row r="1635" spans="1:32" x14ac:dyDescent="0.2">
      <c r="A1635" s="1" t="s">
        <v>4873</v>
      </c>
      <c r="B1635" s="4" t="s">
        <v>4874</v>
      </c>
      <c r="C1635" s="4" t="s">
        <v>4875</v>
      </c>
      <c r="E1635" s="4"/>
      <c r="R1635" s="4"/>
      <c r="U1635" s="4"/>
      <c r="AD1635" s="4"/>
      <c r="AE1635" s="4"/>
      <c r="AF1635" s="21"/>
    </row>
    <row r="1636" spans="1:32" x14ac:dyDescent="0.2">
      <c r="A1636" s="1" t="s">
        <v>4876</v>
      </c>
      <c r="B1636" s="4" t="s">
        <v>4877</v>
      </c>
      <c r="C1636" s="4" t="s">
        <v>4878</v>
      </c>
      <c r="E1636" s="4"/>
      <c r="R1636" s="4"/>
      <c r="U1636" s="4"/>
      <c r="AD1636" s="4"/>
      <c r="AE1636" s="4"/>
      <c r="AF1636" s="21"/>
    </row>
    <row r="1637" spans="1:32" x14ac:dyDescent="0.2">
      <c r="A1637" s="1" t="s">
        <v>4879</v>
      </c>
      <c r="B1637" s="4" t="s">
        <v>4880</v>
      </c>
      <c r="C1637" s="4" t="s">
        <v>4881</v>
      </c>
      <c r="E1637" s="4"/>
      <c r="R1637" s="4"/>
      <c r="U1637" s="4"/>
      <c r="AD1637" s="4"/>
      <c r="AE1637" s="4"/>
      <c r="AF1637" s="21"/>
    </row>
    <row r="1638" spans="1:32" x14ac:dyDescent="0.2">
      <c r="A1638" s="1" t="s">
        <v>4882</v>
      </c>
      <c r="B1638" s="4" t="s">
        <v>4883</v>
      </c>
      <c r="C1638" s="4" t="s">
        <v>4884</v>
      </c>
      <c r="E1638" s="4"/>
      <c r="R1638" s="4"/>
      <c r="U1638" s="4"/>
      <c r="AD1638" s="4"/>
      <c r="AE1638" s="4"/>
      <c r="AF1638" s="21"/>
    </row>
    <row r="1639" spans="1:32" x14ac:dyDescent="0.2">
      <c r="A1639" s="1" t="s">
        <v>4885</v>
      </c>
      <c r="B1639" s="4" t="s">
        <v>4886</v>
      </c>
      <c r="C1639" s="4" t="s">
        <v>4887</v>
      </c>
      <c r="E1639" s="4"/>
      <c r="R1639" s="4"/>
      <c r="U1639" s="4"/>
      <c r="AD1639" s="4"/>
      <c r="AE1639" s="4"/>
      <c r="AF1639" s="21"/>
    </row>
    <row r="1640" spans="1:32" x14ac:dyDescent="0.2">
      <c r="A1640" s="1" t="s">
        <v>4888</v>
      </c>
      <c r="B1640" s="4" t="s">
        <v>4889</v>
      </c>
      <c r="C1640" s="4" t="s">
        <v>4890</v>
      </c>
      <c r="E1640" s="4"/>
      <c r="R1640" s="4"/>
      <c r="U1640" s="4"/>
      <c r="AD1640" s="4"/>
      <c r="AE1640" s="4"/>
      <c r="AF1640" s="21"/>
    </row>
    <row r="1641" spans="1:32" x14ac:dyDescent="0.2">
      <c r="A1641" s="1" t="s">
        <v>4891</v>
      </c>
      <c r="B1641" s="4" t="s">
        <v>4892</v>
      </c>
      <c r="C1641" s="4" t="s">
        <v>4893</v>
      </c>
      <c r="E1641" s="4"/>
      <c r="G1641">
        <v>1</v>
      </c>
      <c r="J1641">
        <v>1</v>
      </c>
      <c r="M1641">
        <v>1</v>
      </c>
      <c r="R1641" s="4"/>
      <c r="U1641" s="4"/>
      <c r="AD1641" s="4">
        <v>1</v>
      </c>
      <c r="AE1641" s="4"/>
      <c r="AF1641" s="21"/>
    </row>
    <row r="1642" spans="1:32" x14ac:dyDescent="0.2">
      <c r="A1642" s="1" t="s">
        <v>4894</v>
      </c>
      <c r="B1642" s="4" t="s">
        <v>4895</v>
      </c>
      <c r="C1642" s="4" t="s">
        <v>4896</v>
      </c>
      <c r="E1642" s="4">
        <v>1</v>
      </c>
      <c r="G1642">
        <v>1</v>
      </c>
      <c r="J1642">
        <v>1</v>
      </c>
      <c r="K1642">
        <v>1</v>
      </c>
      <c r="L1642">
        <v>1</v>
      </c>
      <c r="M1642">
        <v>1</v>
      </c>
      <c r="N1642">
        <v>1</v>
      </c>
      <c r="P1642">
        <v>1</v>
      </c>
      <c r="Q1642">
        <v>1</v>
      </c>
      <c r="R1642" s="4">
        <v>1</v>
      </c>
      <c r="S1642">
        <v>1</v>
      </c>
      <c r="T1642">
        <v>1</v>
      </c>
      <c r="U1642" s="4">
        <v>1</v>
      </c>
      <c r="V1642">
        <v>1</v>
      </c>
      <c r="X1642">
        <v>2</v>
      </c>
      <c r="Z1642">
        <v>1</v>
      </c>
      <c r="AA1642">
        <v>1</v>
      </c>
      <c r="AD1642" s="4">
        <v>1</v>
      </c>
      <c r="AE1642" s="4">
        <v>1</v>
      </c>
      <c r="AF1642" s="21">
        <v>1</v>
      </c>
    </row>
    <row r="1643" spans="1:32" x14ac:dyDescent="0.2">
      <c r="A1643" s="1" t="s">
        <v>4897</v>
      </c>
      <c r="B1643" s="4" t="s">
        <v>4898</v>
      </c>
      <c r="C1643" s="4" t="s">
        <v>4899</v>
      </c>
      <c r="E1643" s="4"/>
      <c r="R1643" s="4"/>
      <c r="U1643" s="4"/>
      <c r="AD1643" s="4"/>
      <c r="AE1643" s="4"/>
      <c r="AF1643" s="21"/>
    </row>
    <row r="1644" spans="1:32" x14ac:dyDescent="0.2">
      <c r="A1644" s="1" t="s">
        <v>4900</v>
      </c>
      <c r="B1644" s="4" t="s">
        <v>4901</v>
      </c>
      <c r="C1644" s="4" t="s">
        <v>4902</v>
      </c>
      <c r="E1644" s="4"/>
      <c r="M1644">
        <v>1</v>
      </c>
      <c r="R1644" s="4"/>
      <c r="U1644" s="4"/>
      <c r="AD1644" s="4"/>
      <c r="AE1644" s="4"/>
      <c r="AF1644" s="21"/>
    </row>
    <row r="1645" spans="1:32" x14ac:dyDescent="0.2">
      <c r="A1645" s="1" t="s">
        <v>4903</v>
      </c>
      <c r="B1645" s="4" t="s">
        <v>4904</v>
      </c>
      <c r="C1645" s="4" t="s">
        <v>4905</v>
      </c>
      <c r="E1645" s="4"/>
      <c r="R1645" s="4"/>
      <c r="U1645" s="4"/>
      <c r="AD1645" s="4"/>
      <c r="AE1645" s="4"/>
      <c r="AF1645" s="21"/>
    </row>
    <row r="1646" spans="1:32" x14ac:dyDescent="0.2">
      <c r="A1646" s="1" t="s">
        <v>4906</v>
      </c>
      <c r="B1646" s="4" t="s">
        <v>4907</v>
      </c>
      <c r="C1646" s="4" t="s">
        <v>4908</v>
      </c>
      <c r="E1646" s="4"/>
      <c r="R1646" s="4"/>
      <c r="U1646" s="4"/>
      <c r="AD1646" s="4"/>
      <c r="AE1646" s="4"/>
      <c r="AF1646" s="21"/>
    </row>
    <row r="1647" spans="1:32" x14ac:dyDescent="0.2">
      <c r="A1647" s="1" t="s">
        <v>4909</v>
      </c>
      <c r="B1647" s="4" t="s">
        <v>4910</v>
      </c>
      <c r="C1647" s="4" t="s">
        <v>4911</v>
      </c>
      <c r="E1647" s="4">
        <v>1</v>
      </c>
      <c r="F1647">
        <v>1</v>
      </c>
      <c r="G1647">
        <v>1</v>
      </c>
      <c r="H1647">
        <v>1</v>
      </c>
      <c r="J1647">
        <v>1</v>
      </c>
      <c r="M1647">
        <v>2</v>
      </c>
      <c r="Q1647">
        <v>1</v>
      </c>
      <c r="R1647" s="4">
        <v>1</v>
      </c>
      <c r="S1647">
        <v>1</v>
      </c>
      <c r="U1647" s="4">
        <v>1</v>
      </c>
      <c r="V1647">
        <v>1</v>
      </c>
      <c r="X1647">
        <v>1</v>
      </c>
      <c r="AA1647">
        <v>1</v>
      </c>
      <c r="AB1647">
        <v>1</v>
      </c>
      <c r="AD1647" s="4">
        <v>1</v>
      </c>
      <c r="AE1647" s="4">
        <v>1</v>
      </c>
      <c r="AF1647" s="21">
        <v>1</v>
      </c>
    </row>
    <row r="1648" spans="1:32" x14ac:dyDescent="0.2">
      <c r="A1648" s="1" t="s">
        <v>4912</v>
      </c>
      <c r="B1648" s="4" t="s">
        <v>4913</v>
      </c>
      <c r="C1648" s="4" t="s">
        <v>4913</v>
      </c>
      <c r="E1648" s="4"/>
      <c r="R1648" s="4"/>
      <c r="U1648" s="4"/>
      <c r="AD1648" s="4"/>
      <c r="AE1648" s="4"/>
      <c r="AF1648" s="21"/>
    </row>
    <row r="1649" spans="1:32" x14ac:dyDescent="0.2">
      <c r="A1649" s="1" t="s">
        <v>4914</v>
      </c>
      <c r="B1649" s="4" t="s">
        <v>4915</v>
      </c>
      <c r="C1649" s="4" t="s">
        <v>4916</v>
      </c>
      <c r="E1649" s="4"/>
      <c r="R1649" s="4"/>
      <c r="U1649" s="4"/>
      <c r="AD1649" s="4"/>
      <c r="AE1649" s="4"/>
      <c r="AF1649" s="21"/>
    </row>
    <row r="1650" spans="1:32" x14ac:dyDescent="0.2">
      <c r="A1650" s="1" t="s">
        <v>4917</v>
      </c>
      <c r="B1650" s="4" t="s">
        <v>4918</v>
      </c>
      <c r="C1650" s="4" t="s">
        <v>4919</v>
      </c>
      <c r="E1650" s="4"/>
      <c r="R1650" s="4"/>
      <c r="U1650" s="4"/>
      <c r="AD1650" s="4"/>
      <c r="AE1650" s="4"/>
      <c r="AF1650" s="21"/>
    </row>
    <row r="1651" spans="1:32" x14ac:dyDescent="0.2">
      <c r="A1651" s="1" t="s">
        <v>4920</v>
      </c>
      <c r="B1651" s="4" t="s">
        <v>4921</v>
      </c>
      <c r="C1651" s="4" t="s">
        <v>4922</v>
      </c>
      <c r="E1651" s="4">
        <v>2</v>
      </c>
      <c r="F1651">
        <v>2</v>
      </c>
      <c r="G1651">
        <v>3</v>
      </c>
      <c r="H1651">
        <v>2</v>
      </c>
      <c r="I1651">
        <v>1</v>
      </c>
      <c r="J1651">
        <v>3</v>
      </c>
      <c r="K1651">
        <v>1</v>
      </c>
      <c r="L1651">
        <v>1</v>
      </c>
      <c r="N1651">
        <v>1</v>
      </c>
      <c r="O1651">
        <v>2</v>
      </c>
      <c r="P1651">
        <v>1</v>
      </c>
      <c r="Q1651">
        <v>2</v>
      </c>
      <c r="R1651" s="4">
        <v>1</v>
      </c>
      <c r="S1651">
        <v>1</v>
      </c>
      <c r="T1651">
        <v>2</v>
      </c>
      <c r="U1651" s="4">
        <v>2</v>
      </c>
      <c r="V1651">
        <v>2</v>
      </c>
      <c r="W1651">
        <v>2</v>
      </c>
      <c r="X1651">
        <v>1</v>
      </c>
      <c r="Z1651">
        <v>1</v>
      </c>
      <c r="AA1651">
        <v>1</v>
      </c>
      <c r="AB1651">
        <v>2</v>
      </c>
      <c r="AD1651" s="4">
        <v>2</v>
      </c>
      <c r="AE1651" s="4">
        <v>2</v>
      </c>
      <c r="AF1651" s="21">
        <v>2</v>
      </c>
    </row>
    <row r="1652" spans="1:32" x14ac:dyDescent="0.2">
      <c r="A1652" s="1" t="s">
        <v>4923</v>
      </c>
      <c r="B1652" s="4" t="s">
        <v>4924</v>
      </c>
      <c r="C1652" s="4" t="s">
        <v>4925</v>
      </c>
      <c r="E1652" s="4"/>
      <c r="R1652" s="4"/>
      <c r="U1652" s="4"/>
      <c r="AD1652" s="4"/>
      <c r="AE1652" s="4"/>
      <c r="AF1652" s="21"/>
    </row>
    <row r="1653" spans="1:32" x14ac:dyDescent="0.2">
      <c r="A1653" s="1" t="s">
        <v>4926</v>
      </c>
      <c r="B1653" s="4" t="s">
        <v>4927</v>
      </c>
      <c r="C1653" s="4" t="s">
        <v>4928</v>
      </c>
      <c r="E1653" s="4"/>
      <c r="R1653" s="4"/>
      <c r="U1653" s="4"/>
      <c r="AD1653" s="4"/>
      <c r="AE1653" s="4"/>
      <c r="AF1653" s="21"/>
    </row>
    <row r="1654" spans="1:32" x14ac:dyDescent="0.2">
      <c r="A1654" s="1" t="s">
        <v>4929</v>
      </c>
      <c r="B1654" s="4" t="s">
        <v>4930</v>
      </c>
      <c r="C1654" s="4" t="s">
        <v>4931</v>
      </c>
      <c r="E1654" s="4"/>
      <c r="R1654" s="4"/>
      <c r="U1654" s="4"/>
      <c r="AD1654" s="4"/>
      <c r="AE1654" s="4"/>
      <c r="AF1654" s="21"/>
    </row>
    <row r="1655" spans="1:32" x14ac:dyDescent="0.2">
      <c r="A1655" s="1" t="s">
        <v>4932</v>
      </c>
      <c r="B1655" s="4" t="s">
        <v>4933</v>
      </c>
      <c r="C1655" s="4" t="s">
        <v>4934</v>
      </c>
      <c r="E1655" s="4"/>
      <c r="R1655" s="4"/>
      <c r="U1655" s="4"/>
      <c r="AD1655" s="4"/>
      <c r="AE1655" s="4"/>
      <c r="AF1655" s="21"/>
    </row>
    <row r="1656" spans="1:32" x14ac:dyDescent="0.2">
      <c r="A1656" s="1" t="s">
        <v>4935</v>
      </c>
      <c r="B1656" s="4" t="s">
        <v>4936</v>
      </c>
      <c r="C1656" s="4" t="s">
        <v>4937</v>
      </c>
      <c r="E1656" s="4"/>
      <c r="R1656" s="4"/>
      <c r="U1656" s="4"/>
      <c r="AD1656" s="4"/>
      <c r="AE1656" s="4"/>
      <c r="AF1656" s="21"/>
    </row>
    <row r="1657" spans="1:32" x14ac:dyDescent="0.2">
      <c r="A1657" s="1" t="s">
        <v>4938</v>
      </c>
      <c r="B1657" s="4" t="s">
        <v>4939</v>
      </c>
      <c r="C1657" s="4" t="s">
        <v>4940</v>
      </c>
      <c r="E1657" s="4"/>
      <c r="I1657">
        <v>1</v>
      </c>
      <c r="J1657">
        <v>1</v>
      </c>
      <c r="R1657" s="4"/>
      <c r="U1657" s="4"/>
      <c r="X1657">
        <v>1</v>
      </c>
      <c r="Y1657">
        <v>1</v>
      </c>
      <c r="AD1657" s="4"/>
      <c r="AE1657" s="4"/>
      <c r="AF1657" s="21"/>
    </row>
    <row r="1658" spans="1:32" x14ac:dyDescent="0.2">
      <c r="A1658" s="1" t="s">
        <v>4941</v>
      </c>
      <c r="B1658" s="4" t="s">
        <v>4942</v>
      </c>
      <c r="C1658" s="4" t="s">
        <v>4943</v>
      </c>
      <c r="E1658" s="4"/>
      <c r="R1658" s="4"/>
      <c r="U1658" s="4"/>
      <c r="AD1658" s="4"/>
      <c r="AE1658" s="4"/>
      <c r="AF1658" s="21"/>
    </row>
    <row r="1659" spans="1:32" x14ac:dyDescent="0.2">
      <c r="A1659" s="1" t="s">
        <v>4944</v>
      </c>
      <c r="B1659" s="4" t="s">
        <v>4945</v>
      </c>
      <c r="C1659" s="4" t="s">
        <v>4946</v>
      </c>
      <c r="E1659" s="4"/>
      <c r="R1659" s="4"/>
      <c r="U1659" s="4"/>
      <c r="AD1659" s="4"/>
      <c r="AE1659" s="4"/>
      <c r="AF1659" s="21"/>
    </row>
    <row r="1660" spans="1:32" x14ac:dyDescent="0.2">
      <c r="A1660" s="1" t="s">
        <v>4947</v>
      </c>
      <c r="B1660" s="4" t="s">
        <v>4948</v>
      </c>
      <c r="C1660" s="4" t="s">
        <v>4949</v>
      </c>
      <c r="E1660" s="4"/>
      <c r="R1660" s="4"/>
      <c r="U1660" s="4"/>
      <c r="AD1660" s="4"/>
      <c r="AE1660" s="4"/>
      <c r="AF1660" s="21"/>
    </row>
    <row r="1661" spans="1:32" x14ac:dyDescent="0.2">
      <c r="A1661" s="1" t="s">
        <v>4950</v>
      </c>
      <c r="B1661" s="4" t="s">
        <v>4951</v>
      </c>
      <c r="C1661" s="4" t="s">
        <v>4952</v>
      </c>
      <c r="E1661" s="4"/>
      <c r="R1661" s="4"/>
      <c r="U1661" s="4"/>
      <c r="AD1661" s="4"/>
      <c r="AE1661" s="4"/>
      <c r="AF1661" s="21"/>
    </row>
    <row r="1662" spans="1:32" x14ac:dyDescent="0.2">
      <c r="A1662" s="1" t="s">
        <v>4953</v>
      </c>
      <c r="B1662" s="4" t="s">
        <v>4954</v>
      </c>
      <c r="C1662" s="4" t="s">
        <v>4955</v>
      </c>
      <c r="E1662" s="4"/>
      <c r="R1662" s="4"/>
      <c r="U1662" s="4"/>
      <c r="AD1662" s="4"/>
      <c r="AE1662" s="4"/>
      <c r="AF1662" s="21"/>
    </row>
    <row r="1663" spans="1:32" x14ac:dyDescent="0.2">
      <c r="A1663" s="1" t="s">
        <v>4956</v>
      </c>
      <c r="B1663" s="4" t="s">
        <v>4957</v>
      </c>
      <c r="C1663" s="4" t="s">
        <v>4958</v>
      </c>
      <c r="E1663" s="4"/>
      <c r="G1663">
        <v>1</v>
      </c>
      <c r="H1663">
        <v>1</v>
      </c>
      <c r="R1663" s="4"/>
      <c r="U1663" s="4"/>
      <c r="AD1663" s="4"/>
      <c r="AE1663" s="4"/>
      <c r="AF1663" s="21"/>
    </row>
    <row r="1664" spans="1:32" x14ac:dyDescent="0.2">
      <c r="A1664" s="1" t="s">
        <v>4959</v>
      </c>
      <c r="B1664" s="4" t="s">
        <v>4960</v>
      </c>
      <c r="C1664" s="4" t="s">
        <v>4961</v>
      </c>
      <c r="E1664" s="4">
        <v>1</v>
      </c>
      <c r="G1664">
        <v>1</v>
      </c>
      <c r="H1664">
        <v>1</v>
      </c>
      <c r="J1664">
        <v>1</v>
      </c>
      <c r="O1664">
        <v>1</v>
      </c>
      <c r="P1664">
        <v>1</v>
      </c>
      <c r="Q1664">
        <v>1</v>
      </c>
      <c r="R1664" s="4">
        <v>1</v>
      </c>
      <c r="S1664">
        <v>1</v>
      </c>
      <c r="T1664">
        <v>1</v>
      </c>
      <c r="U1664" s="4">
        <v>1</v>
      </c>
      <c r="X1664">
        <v>2</v>
      </c>
      <c r="Z1664">
        <v>1</v>
      </c>
      <c r="AA1664">
        <v>1</v>
      </c>
      <c r="AD1664" s="4">
        <v>1</v>
      </c>
      <c r="AE1664" s="4">
        <v>1</v>
      </c>
      <c r="AF1664" s="21">
        <v>1</v>
      </c>
    </row>
    <row r="1665" spans="1:32" x14ac:dyDescent="0.2">
      <c r="A1665" s="1" t="s">
        <v>4962</v>
      </c>
      <c r="B1665" s="4" t="s">
        <v>4963</v>
      </c>
      <c r="C1665" s="4" t="s">
        <v>4964</v>
      </c>
      <c r="E1665" s="4"/>
      <c r="R1665" s="4"/>
      <c r="U1665" s="4"/>
      <c r="AD1665" s="4"/>
      <c r="AE1665" s="4"/>
      <c r="AF1665" s="21"/>
    </row>
    <row r="1666" spans="1:32" x14ac:dyDescent="0.2">
      <c r="A1666" s="1" t="s">
        <v>4965</v>
      </c>
      <c r="B1666" s="4" t="s">
        <v>4966</v>
      </c>
      <c r="C1666" s="4" t="s">
        <v>4967</v>
      </c>
      <c r="E1666" s="4"/>
      <c r="R1666" s="4"/>
      <c r="U1666" s="4"/>
      <c r="AD1666" s="4"/>
      <c r="AE1666" s="4"/>
      <c r="AF1666" s="21"/>
    </row>
    <row r="1667" spans="1:32" x14ac:dyDescent="0.2">
      <c r="A1667" s="1" t="s">
        <v>4968</v>
      </c>
      <c r="B1667" s="4" t="s">
        <v>4969</v>
      </c>
      <c r="C1667" s="4" t="s">
        <v>4970</v>
      </c>
      <c r="E1667" s="4"/>
      <c r="R1667" s="4"/>
      <c r="U1667" s="4"/>
      <c r="AD1667" s="4"/>
      <c r="AE1667" s="4"/>
      <c r="AF1667" s="21"/>
    </row>
    <row r="1668" spans="1:32" x14ac:dyDescent="0.2">
      <c r="A1668" s="1" t="s">
        <v>4971</v>
      </c>
      <c r="B1668" s="4" t="s">
        <v>4972</v>
      </c>
      <c r="C1668" s="4" t="s">
        <v>4973</v>
      </c>
      <c r="E1668" s="4"/>
      <c r="R1668" s="4"/>
      <c r="U1668" s="4"/>
      <c r="AD1668" s="4"/>
      <c r="AE1668" s="4"/>
      <c r="AF1668" s="21"/>
    </row>
    <row r="1669" spans="1:32" x14ac:dyDescent="0.2">
      <c r="A1669" s="1" t="s">
        <v>4974</v>
      </c>
      <c r="B1669" s="4" t="s">
        <v>4975</v>
      </c>
      <c r="C1669" s="4" t="s">
        <v>4976</v>
      </c>
      <c r="E1669" s="4"/>
      <c r="R1669" s="4"/>
      <c r="U1669" s="4"/>
      <c r="AD1669" s="4"/>
      <c r="AE1669" s="4"/>
      <c r="AF1669" s="21"/>
    </row>
    <row r="1670" spans="1:32" x14ac:dyDescent="0.2">
      <c r="A1670" s="1" t="s">
        <v>4977</v>
      </c>
      <c r="B1670" s="4" t="s">
        <v>4978</v>
      </c>
      <c r="C1670" s="4" t="s">
        <v>4979</v>
      </c>
      <c r="E1670" s="4"/>
      <c r="R1670" s="4"/>
      <c r="U1670" s="4"/>
      <c r="AD1670" s="4"/>
      <c r="AE1670" s="4"/>
      <c r="AF1670" s="21"/>
    </row>
    <row r="1671" spans="1:32" x14ac:dyDescent="0.2">
      <c r="A1671" s="1" t="s">
        <v>4980</v>
      </c>
      <c r="B1671" s="4" t="s">
        <v>4981</v>
      </c>
      <c r="C1671" s="4" t="s">
        <v>4982</v>
      </c>
      <c r="E1671" s="4"/>
      <c r="R1671" s="4"/>
      <c r="U1671" s="4"/>
      <c r="AD1671" s="4"/>
      <c r="AE1671" s="4"/>
      <c r="AF1671" s="21"/>
    </row>
    <row r="1672" spans="1:32" x14ac:dyDescent="0.2">
      <c r="A1672" s="1" t="s">
        <v>4983</v>
      </c>
      <c r="B1672" s="4" t="s">
        <v>4984</v>
      </c>
      <c r="C1672" s="4" t="s">
        <v>4985</v>
      </c>
      <c r="E1672" s="4"/>
      <c r="R1672" s="4"/>
      <c r="U1672" s="4"/>
      <c r="AD1672" s="4"/>
      <c r="AE1672" s="4"/>
      <c r="AF1672" s="21"/>
    </row>
    <row r="1673" spans="1:32" x14ac:dyDescent="0.2">
      <c r="A1673" s="1" t="s">
        <v>4986</v>
      </c>
      <c r="B1673" s="4" t="s">
        <v>4987</v>
      </c>
      <c r="C1673" s="4" t="s">
        <v>4988</v>
      </c>
      <c r="E1673" s="4"/>
      <c r="R1673" s="4"/>
      <c r="U1673" s="4"/>
      <c r="AD1673" s="4"/>
      <c r="AE1673" s="4"/>
      <c r="AF1673" s="21"/>
    </row>
    <row r="1674" spans="1:32" x14ac:dyDescent="0.2">
      <c r="A1674" s="1" t="s">
        <v>4989</v>
      </c>
      <c r="B1674" s="4" t="s">
        <v>4990</v>
      </c>
      <c r="C1674" s="4" t="s">
        <v>4991</v>
      </c>
      <c r="E1674" s="4"/>
      <c r="R1674" s="4"/>
      <c r="U1674" s="4"/>
      <c r="AD1674" s="4"/>
      <c r="AE1674" s="4"/>
      <c r="AF1674" s="21"/>
    </row>
    <row r="1675" spans="1:32" x14ac:dyDescent="0.2">
      <c r="A1675" s="1" t="s">
        <v>4992</v>
      </c>
      <c r="B1675" s="4" t="s">
        <v>4993</v>
      </c>
      <c r="C1675" s="4" t="s">
        <v>4994</v>
      </c>
      <c r="E1675" s="4"/>
      <c r="R1675" s="4"/>
      <c r="U1675" s="4"/>
      <c r="AD1675" s="4"/>
      <c r="AE1675" s="4"/>
      <c r="AF1675" s="21"/>
    </row>
    <row r="1676" spans="1:32" x14ac:dyDescent="0.2">
      <c r="A1676" s="1" t="s">
        <v>4995</v>
      </c>
      <c r="B1676" s="4" t="s">
        <v>4996</v>
      </c>
      <c r="C1676" s="4" t="s">
        <v>4997</v>
      </c>
      <c r="E1676" s="4"/>
      <c r="R1676" s="4"/>
      <c r="U1676" s="4"/>
      <c r="AD1676" s="4"/>
      <c r="AE1676" s="4"/>
      <c r="AF1676" s="21"/>
    </row>
    <row r="1677" spans="1:32" x14ac:dyDescent="0.2">
      <c r="A1677" s="1" t="s">
        <v>4998</v>
      </c>
      <c r="B1677" s="4" t="s">
        <v>4999</v>
      </c>
      <c r="C1677" s="4" t="s">
        <v>5000</v>
      </c>
      <c r="E1677" s="4"/>
      <c r="R1677" s="4"/>
      <c r="U1677" s="4"/>
      <c r="AD1677" s="4"/>
      <c r="AE1677" s="4"/>
      <c r="AF1677" s="21"/>
    </row>
    <row r="1678" spans="1:32" x14ac:dyDescent="0.2">
      <c r="A1678" s="1" t="s">
        <v>5001</v>
      </c>
      <c r="B1678" s="4" t="s">
        <v>5002</v>
      </c>
      <c r="C1678" s="4" t="s">
        <v>5003</v>
      </c>
      <c r="E1678" s="4"/>
      <c r="R1678" s="4"/>
      <c r="U1678" s="4"/>
      <c r="AD1678" s="4"/>
      <c r="AE1678" s="4"/>
      <c r="AF1678" s="21"/>
    </row>
    <row r="1679" spans="1:32" x14ac:dyDescent="0.2">
      <c r="A1679" s="1" t="s">
        <v>5004</v>
      </c>
      <c r="B1679" s="4" t="s">
        <v>5005</v>
      </c>
      <c r="C1679" s="4" t="s">
        <v>5006</v>
      </c>
      <c r="E1679" s="4"/>
      <c r="R1679" s="4"/>
      <c r="U1679" s="4"/>
      <c r="AD1679" s="4"/>
      <c r="AE1679" s="4"/>
      <c r="AF1679" s="21"/>
    </row>
    <row r="1680" spans="1:32" x14ac:dyDescent="0.2">
      <c r="A1680" s="1" t="s">
        <v>5007</v>
      </c>
      <c r="B1680" s="4" t="s">
        <v>5008</v>
      </c>
      <c r="C1680" s="4" t="s">
        <v>5009</v>
      </c>
      <c r="E1680" s="4"/>
      <c r="R1680" s="4"/>
      <c r="U1680" s="4"/>
      <c r="AD1680" s="4"/>
      <c r="AE1680" s="4"/>
      <c r="AF1680" s="21"/>
    </row>
    <row r="1681" spans="1:32" x14ac:dyDescent="0.2">
      <c r="A1681" s="1" t="s">
        <v>5010</v>
      </c>
      <c r="B1681" s="4" t="s">
        <v>5011</v>
      </c>
      <c r="C1681" s="4" t="s">
        <v>5012</v>
      </c>
      <c r="E1681" s="4"/>
      <c r="R1681" s="4"/>
      <c r="U1681" s="4"/>
      <c r="AD1681" s="4"/>
      <c r="AE1681" s="4"/>
      <c r="AF1681" s="21"/>
    </row>
    <row r="1682" spans="1:32" x14ac:dyDescent="0.2">
      <c r="A1682" s="1" t="s">
        <v>5013</v>
      </c>
      <c r="B1682" s="4" t="s">
        <v>5014</v>
      </c>
      <c r="C1682" s="4" t="s">
        <v>5015</v>
      </c>
      <c r="E1682" s="4"/>
      <c r="R1682" s="4"/>
      <c r="U1682" s="4"/>
      <c r="AD1682" s="4"/>
      <c r="AE1682" s="4"/>
      <c r="AF1682" s="21"/>
    </row>
    <row r="1683" spans="1:32" x14ac:dyDescent="0.2">
      <c r="A1683" s="1" t="s">
        <v>5016</v>
      </c>
      <c r="B1683" s="4" t="s">
        <v>5017</v>
      </c>
      <c r="C1683" s="4" t="s">
        <v>5018</v>
      </c>
      <c r="E1683" s="4"/>
      <c r="R1683" s="4"/>
      <c r="U1683" s="4"/>
      <c r="AD1683" s="4"/>
      <c r="AE1683" s="4"/>
      <c r="AF1683" s="21"/>
    </row>
    <row r="1684" spans="1:32" x14ac:dyDescent="0.2">
      <c r="A1684" s="1" t="s">
        <v>5019</v>
      </c>
      <c r="B1684" s="4" t="s">
        <v>5020</v>
      </c>
      <c r="C1684" s="4" t="s">
        <v>5021</v>
      </c>
      <c r="E1684" s="4"/>
      <c r="R1684" s="4"/>
      <c r="U1684" s="4"/>
      <c r="AD1684" s="4"/>
      <c r="AE1684" s="4"/>
      <c r="AF1684" s="21"/>
    </row>
    <row r="1685" spans="1:32" x14ac:dyDescent="0.2">
      <c r="A1685" s="1" t="s">
        <v>5022</v>
      </c>
      <c r="B1685" s="4" t="s">
        <v>5023</v>
      </c>
      <c r="C1685" s="4" t="s">
        <v>5024</v>
      </c>
      <c r="E1685" s="4"/>
      <c r="R1685" s="4"/>
      <c r="U1685" s="4"/>
      <c r="AD1685" s="4"/>
      <c r="AE1685" s="4"/>
      <c r="AF1685" s="21"/>
    </row>
    <row r="1686" spans="1:32" x14ac:dyDescent="0.2">
      <c r="A1686" s="1" t="s">
        <v>5025</v>
      </c>
      <c r="B1686" s="4" t="s">
        <v>5026</v>
      </c>
      <c r="C1686" s="4" t="s">
        <v>5026</v>
      </c>
      <c r="E1686" s="4"/>
      <c r="R1686" s="4"/>
      <c r="U1686" s="4"/>
      <c r="AD1686" s="4"/>
      <c r="AE1686" s="4"/>
      <c r="AF1686" s="21"/>
    </row>
    <row r="1687" spans="1:32" x14ac:dyDescent="0.2">
      <c r="A1687" s="1" t="s">
        <v>5027</v>
      </c>
      <c r="B1687" s="4" t="s">
        <v>5028</v>
      </c>
      <c r="C1687" s="4" t="s">
        <v>5028</v>
      </c>
      <c r="E1687" s="4"/>
      <c r="R1687" s="4"/>
      <c r="U1687" s="4"/>
      <c r="AD1687" s="4"/>
      <c r="AE1687" s="4"/>
      <c r="AF1687" s="21"/>
    </row>
    <row r="1688" spans="1:32" x14ac:dyDescent="0.2">
      <c r="A1688" s="1" t="s">
        <v>5029</v>
      </c>
      <c r="B1688" s="4" t="s">
        <v>5030</v>
      </c>
      <c r="C1688" s="4" t="s">
        <v>5031</v>
      </c>
      <c r="E1688" s="4"/>
      <c r="R1688" s="4"/>
      <c r="U1688" s="4"/>
      <c r="AD1688" s="4"/>
      <c r="AE1688" s="4"/>
      <c r="AF1688" s="21"/>
    </row>
    <row r="1689" spans="1:32" x14ac:dyDescent="0.2">
      <c r="A1689" s="1" t="s">
        <v>5032</v>
      </c>
      <c r="B1689" s="4" t="s">
        <v>5033</v>
      </c>
      <c r="C1689" s="4" t="s">
        <v>5034</v>
      </c>
      <c r="E1689" s="4"/>
      <c r="R1689" s="4"/>
      <c r="U1689" s="4"/>
      <c r="AD1689" s="4"/>
      <c r="AE1689" s="4"/>
      <c r="AF1689" s="21"/>
    </row>
    <row r="1690" spans="1:32" x14ac:dyDescent="0.2">
      <c r="A1690" s="1" t="s">
        <v>5035</v>
      </c>
      <c r="B1690" s="4" t="s">
        <v>5036</v>
      </c>
      <c r="C1690" s="4" t="s">
        <v>5037</v>
      </c>
      <c r="E1690" s="4"/>
      <c r="R1690" s="4"/>
      <c r="U1690" s="4"/>
      <c r="AD1690" s="4"/>
      <c r="AE1690" s="4"/>
      <c r="AF1690" s="21"/>
    </row>
    <row r="1691" spans="1:32" x14ac:dyDescent="0.2">
      <c r="A1691" s="1" t="s">
        <v>5038</v>
      </c>
      <c r="B1691" s="4" t="s">
        <v>5039</v>
      </c>
      <c r="C1691" s="4" t="s">
        <v>5040</v>
      </c>
      <c r="E1691" s="4"/>
      <c r="R1691" s="4"/>
      <c r="U1691" s="4"/>
      <c r="AD1691" s="4">
        <v>3</v>
      </c>
      <c r="AE1691" s="4"/>
      <c r="AF1691" s="21">
        <v>1</v>
      </c>
    </row>
    <row r="1692" spans="1:32" x14ac:dyDescent="0.2">
      <c r="A1692" s="1" t="s">
        <v>5041</v>
      </c>
      <c r="B1692" s="4" t="s">
        <v>5042</v>
      </c>
      <c r="C1692" s="4" t="s">
        <v>5043</v>
      </c>
      <c r="E1692" s="4">
        <v>1</v>
      </c>
      <c r="G1692">
        <v>1</v>
      </c>
      <c r="H1692">
        <v>1</v>
      </c>
      <c r="J1692">
        <v>1</v>
      </c>
      <c r="M1692">
        <v>1</v>
      </c>
      <c r="N1692">
        <v>1</v>
      </c>
      <c r="O1692">
        <v>1</v>
      </c>
      <c r="P1692">
        <v>1</v>
      </c>
      <c r="R1692" s="4">
        <v>1</v>
      </c>
      <c r="T1692">
        <v>1</v>
      </c>
      <c r="U1692" s="4">
        <v>1</v>
      </c>
      <c r="V1692">
        <v>1</v>
      </c>
      <c r="W1692">
        <v>1</v>
      </c>
      <c r="X1692">
        <v>2</v>
      </c>
      <c r="Y1692">
        <v>1</v>
      </c>
      <c r="Z1692">
        <v>1</v>
      </c>
      <c r="AA1692">
        <v>1</v>
      </c>
      <c r="AD1692" s="4">
        <v>1</v>
      </c>
      <c r="AE1692" s="4">
        <v>1</v>
      </c>
      <c r="AF1692" s="21">
        <v>1</v>
      </c>
    </row>
    <row r="1693" spans="1:32" x14ac:dyDescent="0.2">
      <c r="A1693" s="1" t="s">
        <v>5044</v>
      </c>
      <c r="B1693" s="4" t="s">
        <v>5045</v>
      </c>
      <c r="C1693" s="4" t="s">
        <v>5046</v>
      </c>
      <c r="E1693" s="4"/>
      <c r="R1693" s="4"/>
      <c r="U1693" s="4"/>
      <c r="AD1693" s="4"/>
      <c r="AE1693" s="4"/>
      <c r="AF1693" s="21"/>
    </row>
    <row r="1694" spans="1:32" x14ac:dyDescent="0.2">
      <c r="A1694" s="1" t="s">
        <v>5047</v>
      </c>
      <c r="B1694" s="4" t="s">
        <v>5048</v>
      </c>
      <c r="C1694" s="4" t="s">
        <v>5049</v>
      </c>
      <c r="E1694" s="4"/>
      <c r="R1694" s="4"/>
      <c r="U1694" s="4"/>
      <c r="AD1694" s="4"/>
      <c r="AE1694" s="4">
        <v>2</v>
      </c>
      <c r="AF1694" s="21"/>
    </row>
    <row r="1695" spans="1:32" x14ac:dyDescent="0.2">
      <c r="A1695" s="1" t="s">
        <v>5050</v>
      </c>
      <c r="B1695" s="4" t="s">
        <v>5051</v>
      </c>
      <c r="C1695" s="4" t="s">
        <v>5052</v>
      </c>
      <c r="E1695" s="4"/>
      <c r="R1695" s="4"/>
      <c r="U1695" s="4"/>
      <c r="AD1695" s="4"/>
      <c r="AE1695" s="4"/>
      <c r="AF1695" s="21"/>
    </row>
    <row r="1696" spans="1:32" x14ac:dyDescent="0.2">
      <c r="A1696" s="1" t="s">
        <v>5053</v>
      </c>
      <c r="B1696" s="4" t="s">
        <v>5054</v>
      </c>
      <c r="C1696" s="4" t="s">
        <v>5055</v>
      </c>
      <c r="E1696" s="4"/>
      <c r="R1696" s="4"/>
      <c r="U1696" s="4"/>
      <c r="AD1696" s="4"/>
      <c r="AE1696" s="4"/>
      <c r="AF1696" s="21"/>
    </row>
    <row r="1697" spans="1:32" x14ac:dyDescent="0.2">
      <c r="A1697" s="1" t="s">
        <v>5056</v>
      </c>
      <c r="B1697" s="4" t="s">
        <v>5057</v>
      </c>
      <c r="C1697" s="4" t="s">
        <v>5058</v>
      </c>
      <c r="E1697" s="4"/>
      <c r="R1697" s="4"/>
      <c r="U1697" s="4"/>
      <c r="AD1697" s="4"/>
      <c r="AE1697" s="4"/>
      <c r="AF1697" s="21"/>
    </row>
    <row r="1698" spans="1:32" x14ac:dyDescent="0.2">
      <c r="A1698" s="1" t="s">
        <v>5059</v>
      </c>
      <c r="B1698" s="4" t="s">
        <v>5060</v>
      </c>
      <c r="C1698" s="4" t="s">
        <v>5061</v>
      </c>
      <c r="E1698" s="4"/>
      <c r="R1698" s="4"/>
      <c r="U1698" s="4"/>
      <c r="AD1698" s="4"/>
      <c r="AE1698" s="4"/>
      <c r="AF1698" s="21"/>
    </row>
    <row r="1699" spans="1:32" x14ac:dyDescent="0.2">
      <c r="A1699" s="1" t="s">
        <v>5062</v>
      </c>
      <c r="B1699" s="4" t="s">
        <v>5063</v>
      </c>
      <c r="C1699" s="4" t="s">
        <v>5064</v>
      </c>
      <c r="E1699" s="4"/>
      <c r="R1699" s="4"/>
      <c r="U1699" s="4"/>
      <c r="AD1699" s="4"/>
      <c r="AE1699" s="4"/>
      <c r="AF1699" s="21"/>
    </row>
    <row r="1700" spans="1:32" x14ac:dyDescent="0.2">
      <c r="A1700" s="1" t="s">
        <v>5065</v>
      </c>
      <c r="B1700" s="4" t="s">
        <v>5066</v>
      </c>
      <c r="C1700" s="4" t="s">
        <v>5067</v>
      </c>
      <c r="E1700" s="4"/>
      <c r="R1700" s="4"/>
      <c r="U1700" s="4"/>
      <c r="AD1700" s="4"/>
      <c r="AE1700" s="4"/>
      <c r="AF1700" s="21"/>
    </row>
    <row r="1701" spans="1:32" x14ac:dyDescent="0.2">
      <c r="A1701" s="1" t="s">
        <v>5068</v>
      </c>
      <c r="B1701" s="4" t="s">
        <v>5069</v>
      </c>
      <c r="C1701" s="4" t="s">
        <v>5070</v>
      </c>
      <c r="E1701" s="4"/>
      <c r="R1701" s="4"/>
      <c r="U1701" s="4"/>
      <c r="AD1701" s="4"/>
      <c r="AE1701" s="4"/>
      <c r="AF1701" s="21"/>
    </row>
    <row r="1702" spans="1:32" x14ac:dyDescent="0.2">
      <c r="A1702" s="1" t="s">
        <v>5071</v>
      </c>
      <c r="B1702" s="4" t="s">
        <v>5072</v>
      </c>
      <c r="C1702" s="4" t="s">
        <v>5073</v>
      </c>
      <c r="E1702" s="4"/>
      <c r="R1702" s="4"/>
      <c r="U1702" s="4"/>
      <c r="AD1702" s="4"/>
      <c r="AE1702" s="4"/>
      <c r="AF1702" s="21"/>
    </row>
    <row r="1703" spans="1:32" x14ac:dyDescent="0.2">
      <c r="A1703" s="1" t="s">
        <v>5074</v>
      </c>
      <c r="B1703" s="4" t="s">
        <v>5075</v>
      </c>
      <c r="C1703" s="4" t="s">
        <v>5076</v>
      </c>
      <c r="E1703" s="4">
        <v>1</v>
      </c>
      <c r="G1703">
        <v>1</v>
      </c>
      <c r="H1703">
        <v>1</v>
      </c>
      <c r="J1703">
        <v>1</v>
      </c>
      <c r="K1703">
        <v>1</v>
      </c>
      <c r="L1703">
        <v>1</v>
      </c>
      <c r="M1703">
        <v>1</v>
      </c>
      <c r="O1703">
        <v>1</v>
      </c>
      <c r="Q1703">
        <v>1</v>
      </c>
      <c r="R1703" s="4">
        <v>1</v>
      </c>
      <c r="S1703">
        <v>1</v>
      </c>
      <c r="T1703">
        <v>1</v>
      </c>
      <c r="U1703" s="4"/>
      <c r="V1703">
        <v>1</v>
      </c>
      <c r="X1703">
        <v>2</v>
      </c>
      <c r="Y1703">
        <v>1</v>
      </c>
      <c r="Z1703">
        <v>1</v>
      </c>
      <c r="AA1703">
        <v>1</v>
      </c>
      <c r="AB1703">
        <v>1</v>
      </c>
      <c r="AD1703" s="4">
        <v>1</v>
      </c>
      <c r="AE1703" s="4">
        <v>1</v>
      </c>
      <c r="AF1703" s="21">
        <v>1</v>
      </c>
    </row>
    <row r="1704" spans="1:32" x14ac:dyDescent="0.2">
      <c r="A1704" s="1" t="s">
        <v>5077</v>
      </c>
      <c r="B1704" s="4" t="s">
        <v>5078</v>
      </c>
      <c r="C1704" s="4" t="s">
        <v>5079</v>
      </c>
      <c r="E1704" s="4"/>
      <c r="R1704" s="4"/>
      <c r="U1704" s="4"/>
      <c r="AD1704" s="4"/>
      <c r="AE1704" s="4"/>
      <c r="AF1704" s="21"/>
    </row>
    <row r="1705" spans="1:32" x14ac:dyDescent="0.2">
      <c r="A1705" s="1" t="s">
        <v>5080</v>
      </c>
      <c r="B1705" s="4" t="s">
        <v>5081</v>
      </c>
      <c r="C1705" s="4" t="s">
        <v>5082</v>
      </c>
      <c r="E1705" s="4"/>
      <c r="R1705" s="4"/>
      <c r="U1705" s="4"/>
      <c r="AD1705" s="4"/>
      <c r="AE1705" s="4"/>
      <c r="AF1705" s="21"/>
    </row>
    <row r="1706" spans="1:32" x14ac:dyDescent="0.2">
      <c r="A1706" s="1" t="s">
        <v>5083</v>
      </c>
      <c r="B1706" s="4" t="s">
        <v>5084</v>
      </c>
      <c r="C1706" s="4" t="s">
        <v>5085</v>
      </c>
      <c r="E1706" s="4"/>
      <c r="R1706" s="4"/>
      <c r="U1706" s="4"/>
      <c r="AD1706" s="4"/>
      <c r="AE1706" s="4"/>
      <c r="AF1706" s="21"/>
    </row>
    <row r="1707" spans="1:32" x14ac:dyDescent="0.2">
      <c r="A1707" s="1" t="s">
        <v>5086</v>
      </c>
      <c r="B1707" s="4" t="s">
        <v>5087</v>
      </c>
      <c r="C1707" s="4" t="s">
        <v>5088</v>
      </c>
      <c r="E1707" s="4"/>
      <c r="R1707" s="4"/>
      <c r="U1707" s="4"/>
      <c r="AD1707" s="4"/>
      <c r="AE1707" s="4">
        <v>1</v>
      </c>
      <c r="AF1707" s="21"/>
    </row>
    <row r="1708" spans="1:32" x14ac:dyDescent="0.2">
      <c r="A1708" s="1" t="s">
        <v>5089</v>
      </c>
      <c r="B1708" s="4" t="s">
        <v>5090</v>
      </c>
      <c r="C1708" s="4" t="s">
        <v>5091</v>
      </c>
      <c r="E1708" s="4"/>
      <c r="R1708" s="4"/>
      <c r="U1708" s="4"/>
      <c r="AD1708" s="4"/>
      <c r="AE1708" s="4"/>
      <c r="AF1708" s="21"/>
    </row>
    <row r="1709" spans="1:32" x14ac:dyDescent="0.2">
      <c r="A1709" s="1" t="s">
        <v>5092</v>
      </c>
      <c r="B1709" s="4" t="s">
        <v>5093</v>
      </c>
      <c r="C1709" s="4" t="s">
        <v>5094</v>
      </c>
      <c r="E1709" s="4"/>
      <c r="R1709" s="4"/>
      <c r="U1709" s="4"/>
      <c r="AD1709" s="4"/>
      <c r="AE1709" s="4">
        <v>1</v>
      </c>
      <c r="AF1709" s="21"/>
    </row>
    <row r="1710" spans="1:32" x14ac:dyDescent="0.2">
      <c r="A1710" s="1" t="s">
        <v>5095</v>
      </c>
      <c r="B1710" s="4" t="s">
        <v>5096</v>
      </c>
      <c r="C1710" s="4" t="s">
        <v>5097</v>
      </c>
      <c r="E1710" s="4"/>
      <c r="R1710" s="4"/>
      <c r="U1710" s="4"/>
      <c r="AD1710" s="4"/>
      <c r="AE1710" s="4"/>
      <c r="AF1710" s="21"/>
    </row>
    <row r="1711" spans="1:32" x14ac:dyDescent="0.2">
      <c r="A1711" s="1" t="s">
        <v>5098</v>
      </c>
      <c r="B1711" s="4" t="s">
        <v>5099</v>
      </c>
      <c r="C1711" s="4" t="s">
        <v>5100</v>
      </c>
      <c r="E1711" s="4"/>
      <c r="R1711" s="4"/>
      <c r="U1711" s="4"/>
      <c r="AD1711" s="4"/>
      <c r="AE1711" s="4"/>
      <c r="AF1711" s="21"/>
    </row>
    <row r="1712" spans="1:32" x14ac:dyDescent="0.2">
      <c r="A1712" s="1" t="s">
        <v>5101</v>
      </c>
      <c r="B1712" s="4" t="s">
        <v>5102</v>
      </c>
      <c r="C1712" s="4" t="s">
        <v>5103</v>
      </c>
      <c r="E1712" s="4"/>
      <c r="R1712" s="4"/>
      <c r="U1712" s="4"/>
      <c r="AD1712" s="4"/>
      <c r="AE1712" s="4"/>
      <c r="AF1712" s="21"/>
    </row>
    <row r="1713" spans="1:32" x14ac:dyDescent="0.2">
      <c r="A1713" s="1" t="s">
        <v>5104</v>
      </c>
      <c r="B1713" s="4" t="s">
        <v>5105</v>
      </c>
      <c r="C1713" s="4" t="s">
        <v>5106</v>
      </c>
      <c r="E1713" s="4"/>
      <c r="R1713" s="4"/>
      <c r="U1713" s="4"/>
      <c r="AD1713" s="4"/>
      <c r="AE1713" s="4"/>
      <c r="AF1713" s="21"/>
    </row>
    <row r="1714" spans="1:32" x14ac:dyDescent="0.2">
      <c r="A1714" s="1" t="s">
        <v>5107</v>
      </c>
      <c r="B1714" s="4" t="s">
        <v>5108</v>
      </c>
      <c r="C1714" s="4" t="s">
        <v>5109</v>
      </c>
      <c r="E1714" s="4"/>
      <c r="R1714" s="4"/>
      <c r="U1714" s="4"/>
      <c r="AD1714" s="4"/>
      <c r="AE1714" s="4"/>
      <c r="AF1714" s="21"/>
    </row>
    <row r="1715" spans="1:32" x14ac:dyDescent="0.2">
      <c r="A1715" s="1" t="s">
        <v>5110</v>
      </c>
      <c r="B1715" s="4" t="s">
        <v>5111</v>
      </c>
      <c r="C1715" s="4" t="s">
        <v>5112</v>
      </c>
      <c r="E1715" s="4"/>
      <c r="R1715" s="4"/>
      <c r="U1715" s="4"/>
      <c r="AD1715" s="4"/>
      <c r="AE1715" s="4">
        <v>1</v>
      </c>
      <c r="AF1715" s="21">
        <v>1</v>
      </c>
    </row>
    <row r="1716" spans="1:32" x14ac:dyDescent="0.2">
      <c r="A1716" s="1" t="s">
        <v>5113</v>
      </c>
      <c r="B1716" s="4" t="s">
        <v>5114</v>
      </c>
      <c r="C1716" s="4" t="s">
        <v>5115</v>
      </c>
      <c r="E1716" s="4"/>
      <c r="R1716" s="4"/>
      <c r="U1716" s="4"/>
      <c r="AD1716" s="4"/>
      <c r="AE1716" s="4"/>
      <c r="AF1716" s="21"/>
    </row>
    <row r="1717" spans="1:32" x14ac:dyDescent="0.2">
      <c r="A1717" s="1" t="s">
        <v>5116</v>
      </c>
      <c r="B1717" s="4" t="s">
        <v>5117</v>
      </c>
      <c r="C1717" s="4" t="s">
        <v>5118</v>
      </c>
      <c r="E1717" s="4"/>
      <c r="R1717" s="4"/>
      <c r="U1717" s="4"/>
      <c r="AD1717" s="4"/>
      <c r="AE1717" s="4"/>
      <c r="AF1717" s="21"/>
    </row>
    <row r="1718" spans="1:32" x14ac:dyDescent="0.2">
      <c r="A1718" s="1" t="s">
        <v>5119</v>
      </c>
      <c r="B1718" s="4" t="s">
        <v>5120</v>
      </c>
      <c r="C1718" s="4" t="s">
        <v>5121</v>
      </c>
      <c r="E1718" s="4"/>
      <c r="R1718" s="4"/>
      <c r="U1718" s="4"/>
      <c r="AD1718" s="4"/>
      <c r="AE1718" s="4"/>
      <c r="AF1718" s="21"/>
    </row>
    <row r="1719" spans="1:32" x14ac:dyDescent="0.2">
      <c r="A1719" s="1" t="s">
        <v>5122</v>
      </c>
      <c r="B1719" s="4" t="s">
        <v>5123</v>
      </c>
      <c r="C1719" s="4" t="s">
        <v>5124</v>
      </c>
      <c r="E1719" s="4"/>
      <c r="R1719" s="4"/>
      <c r="U1719" s="4"/>
      <c r="AD1719" s="4"/>
      <c r="AE1719" s="4"/>
      <c r="AF1719" s="21"/>
    </row>
    <row r="1720" spans="1:32" x14ac:dyDescent="0.2">
      <c r="A1720" s="1" t="s">
        <v>5125</v>
      </c>
      <c r="B1720" s="4" t="s">
        <v>5126</v>
      </c>
      <c r="C1720" s="4" t="s">
        <v>5127</v>
      </c>
      <c r="E1720" s="4"/>
      <c r="R1720" s="4"/>
      <c r="U1720" s="4"/>
      <c r="AD1720" s="4"/>
      <c r="AE1720" s="4"/>
      <c r="AF1720" s="21"/>
    </row>
    <row r="1721" spans="1:32" x14ac:dyDescent="0.2">
      <c r="A1721" s="1" t="s">
        <v>5128</v>
      </c>
      <c r="B1721" s="4" t="s">
        <v>5129</v>
      </c>
      <c r="C1721" s="4" t="s">
        <v>5130</v>
      </c>
      <c r="E1721" s="4"/>
      <c r="R1721" s="4"/>
      <c r="U1721" s="4"/>
      <c r="AD1721" s="4"/>
      <c r="AE1721" s="4"/>
      <c r="AF1721" s="21"/>
    </row>
    <row r="1722" spans="1:32" x14ac:dyDescent="0.2">
      <c r="A1722" s="1" t="s">
        <v>5131</v>
      </c>
      <c r="B1722" s="4" t="s">
        <v>5132</v>
      </c>
      <c r="C1722" s="4" t="s">
        <v>5133</v>
      </c>
      <c r="E1722" s="4"/>
      <c r="R1722" s="4"/>
      <c r="U1722" s="4"/>
      <c r="AD1722" s="4"/>
      <c r="AE1722" s="4"/>
      <c r="AF1722" s="21"/>
    </row>
    <row r="1723" spans="1:32" x14ac:dyDescent="0.2">
      <c r="A1723" s="1" t="s">
        <v>5134</v>
      </c>
      <c r="B1723" s="4" t="s">
        <v>5135</v>
      </c>
      <c r="C1723" s="4" t="s">
        <v>5136</v>
      </c>
      <c r="E1723" s="4"/>
      <c r="R1723" s="4"/>
      <c r="U1723" s="4"/>
      <c r="AD1723" s="4"/>
      <c r="AE1723" s="4"/>
      <c r="AF1723" s="21"/>
    </row>
    <row r="1724" spans="1:32" x14ac:dyDescent="0.2">
      <c r="A1724" s="1" t="s">
        <v>5137</v>
      </c>
      <c r="B1724" s="4" t="s">
        <v>5138</v>
      </c>
      <c r="C1724" s="4" t="s">
        <v>5139</v>
      </c>
      <c r="E1724" s="4"/>
      <c r="R1724" s="4"/>
      <c r="U1724" s="4"/>
      <c r="AD1724" s="4"/>
      <c r="AE1724" s="4"/>
      <c r="AF1724" s="21"/>
    </row>
    <row r="1725" spans="1:32" x14ac:dyDescent="0.2">
      <c r="A1725" s="1" t="s">
        <v>5140</v>
      </c>
      <c r="B1725" s="4" t="s">
        <v>5141</v>
      </c>
      <c r="C1725" s="4" t="s">
        <v>5142</v>
      </c>
      <c r="E1725" s="4"/>
      <c r="R1725" s="4"/>
      <c r="U1725" s="4"/>
      <c r="AD1725" s="4"/>
      <c r="AE1725" s="4"/>
      <c r="AF1725" s="21"/>
    </row>
    <row r="1726" spans="1:32" x14ac:dyDescent="0.2">
      <c r="A1726" s="1" t="s">
        <v>5143</v>
      </c>
      <c r="B1726" s="4" t="s">
        <v>5144</v>
      </c>
      <c r="C1726" s="4" t="s">
        <v>5145</v>
      </c>
      <c r="E1726" s="4"/>
      <c r="R1726" s="4"/>
      <c r="U1726" s="4"/>
      <c r="AD1726" s="4"/>
      <c r="AE1726" s="4"/>
      <c r="AF1726" s="21"/>
    </row>
    <row r="1727" spans="1:32" x14ac:dyDescent="0.2">
      <c r="A1727" s="1" t="s">
        <v>5146</v>
      </c>
      <c r="B1727" s="4" t="s">
        <v>5147</v>
      </c>
      <c r="C1727" s="4" t="s">
        <v>5148</v>
      </c>
      <c r="E1727" s="4"/>
      <c r="R1727" s="4"/>
      <c r="U1727" s="4"/>
      <c r="X1727">
        <v>1</v>
      </c>
      <c r="AD1727" s="4"/>
      <c r="AE1727" s="4"/>
      <c r="AF1727" s="21"/>
    </row>
    <row r="1728" spans="1:32" x14ac:dyDescent="0.2">
      <c r="A1728" s="1" t="s">
        <v>5149</v>
      </c>
      <c r="B1728" s="4" t="s">
        <v>5150</v>
      </c>
      <c r="C1728" s="4" t="s">
        <v>5151</v>
      </c>
      <c r="E1728" s="4"/>
      <c r="M1728">
        <v>1</v>
      </c>
      <c r="O1728">
        <v>2</v>
      </c>
      <c r="R1728" s="4"/>
      <c r="U1728" s="4"/>
      <c r="W1728">
        <v>1</v>
      </c>
      <c r="AD1728" s="4"/>
      <c r="AE1728" s="4"/>
      <c r="AF1728" s="21"/>
    </row>
    <row r="1729" spans="1:32" x14ac:dyDescent="0.2">
      <c r="A1729" s="1" t="s">
        <v>5152</v>
      </c>
      <c r="B1729" s="4" t="s">
        <v>5153</v>
      </c>
      <c r="C1729" s="4" t="s">
        <v>5154</v>
      </c>
      <c r="E1729" s="4"/>
      <c r="R1729" s="4"/>
      <c r="U1729" s="4"/>
      <c r="AD1729" s="4"/>
      <c r="AE1729" s="4"/>
      <c r="AF1729" s="21"/>
    </row>
    <row r="1730" spans="1:32" x14ac:dyDescent="0.2">
      <c r="A1730" s="1" t="s">
        <v>5155</v>
      </c>
      <c r="B1730" s="4" t="s">
        <v>5156</v>
      </c>
      <c r="C1730" s="4" t="s">
        <v>5157</v>
      </c>
      <c r="E1730" s="4"/>
      <c r="R1730" s="4"/>
      <c r="U1730" s="4"/>
      <c r="AD1730" s="4"/>
      <c r="AE1730" s="4"/>
      <c r="AF1730" s="21"/>
    </row>
    <row r="1731" spans="1:32" x14ac:dyDescent="0.2">
      <c r="A1731" s="1" t="s">
        <v>5158</v>
      </c>
      <c r="B1731" s="4" t="s">
        <v>5159</v>
      </c>
      <c r="C1731" s="4" t="s">
        <v>5160</v>
      </c>
      <c r="E1731" s="4"/>
      <c r="R1731" s="4"/>
      <c r="U1731" s="4"/>
      <c r="AD1731" s="4"/>
      <c r="AE1731" s="4"/>
      <c r="AF1731" s="21"/>
    </row>
    <row r="1732" spans="1:32" x14ac:dyDescent="0.2">
      <c r="A1732" s="1" t="s">
        <v>5161</v>
      </c>
      <c r="B1732" s="4" t="s">
        <v>5162</v>
      </c>
      <c r="C1732" s="4" t="s">
        <v>5163</v>
      </c>
      <c r="E1732" s="4"/>
      <c r="R1732" s="4"/>
      <c r="U1732" s="4"/>
      <c r="AD1732" s="4"/>
      <c r="AE1732" s="4"/>
      <c r="AF1732" s="21"/>
    </row>
    <row r="1733" spans="1:32" x14ac:dyDescent="0.2">
      <c r="A1733" s="1" t="s">
        <v>5164</v>
      </c>
      <c r="B1733" s="4" t="s">
        <v>5165</v>
      </c>
      <c r="C1733" s="4" t="s">
        <v>5166</v>
      </c>
      <c r="E1733" s="4"/>
      <c r="R1733" s="4"/>
      <c r="U1733" s="4"/>
      <c r="AD1733" s="4"/>
      <c r="AE1733" s="4"/>
      <c r="AF1733" s="21"/>
    </row>
    <row r="1734" spans="1:32" x14ac:dyDescent="0.2">
      <c r="A1734" s="1" t="s">
        <v>5167</v>
      </c>
      <c r="B1734" s="4" t="s">
        <v>5168</v>
      </c>
      <c r="C1734" s="4" t="s">
        <v>5169</v>
      </c>
      <c r="E1734" s="4"/>
      <c r="R1734" s="4"/>
      <c r="U1734" s="4"/>
      <c r="AD1734" s="4"/>
      <c r="AE1734" s="4"/>
      <c r="AF1734" s="21"/>
    </row>
    <row r="1735" spans="1:32" x14ac:dyDescent="0.2">
      <c r="A1735" s="1" t="s">
        <v>5170</v>
      </c>
      <c r="B1735" s="4" t="s">
        <v>5171</v>
      </c>
      <c r="C1735" s="4" t="s">
        <v>5172</v>
      </c>
      <c r="E1735" s="4"/>
      <c r="R1735" s="4"/>
      <c r="U1735" s="4"/>
      <c r="AD1735" s="4">
        <v>1</v>
      </c>
      <c r="AE1735" s="4"/>
      <c r="AF1735" s="21"/>
    </row>
    <row r="1736" spans="1:32" x14ac:dyDescent="0.2">
      <c r="A1736" s="1" t="s">
        <v>5173</v>
      </c>
      <c r="B1736" s="4" t="s">
        <v>5174</v>
      </c>
      <c r="C1736" s="4" t="s">
        <v>5175</v>
      </c>
      <c r="E1736" s="4"/>
      <c r="R1736" s="4"/>
      <c r="U1736" s="4"/>
      <c r="AD1736" s="4"/>
      <c r="AE1736" s="4"/>
      <c r="AF1736" s="21"/>
    </row>
    <row r="1737" spans="1:32" x14ac:dyDescent="0.2">
      <c r="A1737" s="1" t="s">
        <v>5176</v>
      </c>
      <c r="B1737" s="4" t="s">
        <v>5177</v>
      </c>
      <c r="C1737" s="4" t="s">
        <v>5178</v>
      </c>
      <c r="E1737" s="4"/>
      <c r="R1737" s="4"/>
      <c r="U1737" s="4"/>
      <c r="AD1737" s="4">
        <v>1</v>
      </c>
      <c r="AE1737" s="4"/>
      <c r="AF1737" s="21">
        <v>1</v>
      </c>
    </row>
    <row r="1738" spans="1:32" x14ac:dyDescent="0.2">
      <c r="A1738" s="1" t="s">
        <v>5179</v>
      </c>
      <c r="B1738" s="4" t="s">
        <v>5180</v>
      </c>
      <c r="C1738" s="4" t="s">
        <v>5181</v>
      </c>
      <c r="E1738" s="4"/>
      <c r="R1738" s="4"/>
      <c r="U1738" s="4"/>
      <c r="AD1738" s="4"/>
      <c r="AE1738" s="4"/>
      <c r="AF1738" s="21"/>
    </row>
    <row r="1739" spans="1:32" x14ac:dyDescent="0.2">
      <c r="A1739" s="1" t="s">
        <v>5182</v>
      </c>
      <c r="B1739" s="4" t="s">
        <v>5183</v>
      </c>
      <c r="C1739" s="4" t="s">
        <v>5184</v>
      </c>
      <c r="E1739" s="4"/>
      <c r="R1739" s="4"/>
      <c r="U1739" s="4"/>
      <c r="AD1739" s="4"/>
      <c r="AE1739" s="4"/>
      <c r="AF1739" s="21"/>
    </row>
    <row r="1740" spans="1:32" x14ac:dyDescent="0.2">
      <c r="A1740" s="1" t="s">
        <v>5185</v>
      </c>
      <c r="B1740" s="4" t="s">
        <v>5186</v>
      </c>
      <c r="C1740" s="4" t="s">
        <v>5187</v>
      </c>
      <c r="E1740" s="4"/>
      <c r="R1740" s="4"/>
      <c r="U1740" s="4"/>
      <c r="AD1740" s="4"/>
      <c r="AE1740" s="4"/>
      <c r="AF1740" s="21"/>
    </row>
    <row r="1741" spans="1:32" x14ac:dyDescent="0.2">
      <c r="A1741" s="1" t="s">
        <v>5188</v>
      </c>
      <c r="B1741" s="4" t="s">
        <v>5189</v>
      </c>
      <c r="C1741" s="4" t="s">
        <v>5190</v>
      </c>
      <c r="E1741" s="4"/>
      <c r="R1741" s="4"/>
      <c r="U1741" s="4"/>
      <c r="AD1741" s="4"/>
      <c r="AE1741" s="4"/>
      <c r="AF1741" s="21"/>
    </row>
    <row r="1742" spans="1:32" x14ac:dyDescent="0.2">
      <c r="A1742" s="1" t="s">
        <v>5191</v>
      </c>
      <c r="B1742" s="4" t="s">
        <v>5192</v>
      </c>
      <c r="C1742" s="4" t="s">
        <v>5193</v>
      </c>
      <c r="E1742" s="4"/>
      <c r="R1742" s="4"/>
      <c r="U1742" s="4"/>
      <c r="AD1742" s="4"/>
      <c r="AE1742" s="4"/>
      <c r="AF1742" s="21"/>
    </row>
    <row r="1743" spans="1:32" x14ac:dyDescent="0.2">
      <c r="A1743" s="1" t="s">
        <v>5194</v>
      </c>
      <c r="B1743" s="4" t="s">
        <v>5195</v>
      </c>
      <c r="C1743" s="4" t="s">
        <v>5196</v>
      </c>
      <c r="E1743" s="4"/>
      <c r="R1743" s="4"/>
      <c r="U1743" s="4"/>
      <c r="AD1743" s="4"/>
      <c r="AE1743" s="4"/>
      <c r="AF1743" s="21"/>
    </row>
    <row r="1744" spans="1:32" x14ac:dyDescent="0.2">
      <c r="A1744" s="1" t="s">
        <v>5197</v>
      </c>
      <c r="B1744" s="4" t="s">
        <v>5198</v>
      </c>
      <c r="C1744" s="4" t="s">
        <v>5199</v>
      </c>
      <c r="E1744" s="4"/>
      <c r="R1744" s="4"/>
      <c r="U1744" s="4"/>
      <c r="AD1744" s="4"/>
      <c r="AE1744" s="4"/>
      <c r="AF1744" s="21"/>
    </row>
    <row r="1745" spans="1:32" x14ac:dyDescent="0.2">
      <c r="A1745" s="1" t="s">
        <v>5200</v>
      </c>
      <c r="B1745" s="4" t="s">
        <v>5201</v>
      </c>
      <c r="C1745" s="4" t="s">
        <v>5202</v>
      </c>
      <c r="E1745" s="4"/>
      <c r="R1745" s="4"/>
      <c r="U1745" s="4"/>
      <c r="AD1745" s="4"/>
      <c r="AE1745" s="4"/>
      <c r="AF1745" s="21"/>
    </row>
    <row r="1746" spans="1:32" x14ac:dyDescent="0.2">
      <c r="A1746" s="1" t="s">
        <v>5203</v>
      </c>
      <c r="B1746" s="4" t="s">
        <v>5204</v>
      </c>
      <c r="C1746" s="4" t="s">
        <v>5205</v>
      </c>
      <c r="E1746" s="4"/>
      <c r="R1746" s="4"/>
      <c r="U1746" s="4"/>
      <c r="AD1746" s="4"/>
      <c r="AE1746" s="4"/>
      <c r="AF1746" s="21"/>
    </row>
    <row r="1747" spans="1:32" x14ac:dyDescent="0.2">
      <c r="A1747" s="1" t="s">
        <v>5206</v>
      </c>
      <c r="B1747" s="4" t="s">
        <v>5207</v>
      </c>
      <c r="C1747" s="4" t="s">
        <v>5208</v>
      </c>
      <c r="E1747" s="4"/>
      <c r="R1747" s="4"/>
      <c r="U1747" s="4"/>
      <c r="AD1747" s="4"/>
      <c r="AE1747" s="4"/>
      <c r="AF1747" s="21"/>
    </row>
    <row r="1748" spans="1:32" x14ac:dyDescent="0.2">
      <c r="A1748" s="1" t="s">
        <v>5209</v>
      </c>
      <c r="B1748" s="4" t="s">
        <v>5210</v>
      </c>
      <c r="C1748" s="4" t="s">
        <v>5211</v>
      </c>
      <c r="E1748" s="4"/>
      <c r="R1748" s="4"/>
      <c r="U1748" s="4"/>
      <c r="AD1748" s="4"/>
      <c r="AE1748" s="4"/>
      <c r="AF1748" s="21"/>
    </row>
    <row r="1749" spans="1:32" x14ac:dyDescent="0.2">
      <c r="A1749" s="1" t="s">
        <v>5212</v>
      </c>
      <c r="B1749" s="4" t="s">
        <v>5213</v>
      </c>
      <c r="C1749" s="4" t="s">
        <v>5214</v>
      </c>
      <c r="E1749" s="4"/>
      <c r="R1749" s="4"/>
      <c r="U1749" s="4"/>
      <c r="AD1749" s="4"/>
      <c r="AE1749" s="4"/>
      <c r="AF1749" s="21"/>
    </row>
    <row r="1750" spans="1:32" x14ac:dyDescent="0.2">
      <c r="A1750" s="1" t="s">
        <v>5215</v>
      </c>
      <c r="B1750" s="4" t="s">
        <v>5216</v>
      </c>
      <c r="C1750" s="4" t="s">
        <v>5217</v>
      </c>
      <c r="E1750" s="4"/>
      <c r="R1750" s="4"/>
      <c r="U1750" s="4"/>
      <c r="AD1750" s="4"/>
      <c r="AE1750" s="4"/>
      <c r="AF1750" s="21"/>
    </row>
    <row r="1751" spans="1:32" x14ac:dyDescent="0.2">
      <c r="A1751" s="1" t="s">
        <v>5218</v>
      </c>
      <c r="B1751" s="4" t="s">
        <v>5219</v>
      </c>
      <c r="C1751" s="4" t="s">
        <v>5220</v>
      </c>
      <c r="E1751" s="4"/>
      <c r="R1751" s="4"/>
      <c r="U1751" s="4"/>
      <c r="AD1751" s="4"/>
      <c r="AE1751" s="4"/>
      <c r="AF1751" s="21"/>
    </row>
    <row r="1752" spans="1:32" x14ac:dyDescent="0.2">
      <c r="A1752" s="1" t="s">
        <v>5221</v>
      </c>
      <c r="B1752" s="4" t="s">
        <v>5222</v>
      </c>
      <c r="C1752" s="4" t="s">
        <v>5223</v>
      </c>
      <c r="E1752" s="4"/>
      <c r="R1752" s="4"/>
      <c r="U1752" s="4"/>
      <c r="AD1752" s="4"/>
      <c r="AE1752" s="4"/>
      <c r="AF1752" s="21"/>
    </row>
    <row r="1753" spans="1:32" x14ac:dyDescent="0.2">
      <c r="A1753" s="1" t="s">
        <v>5224</v>
      </c>
      <c r="B1753" s="4" t="s">
        <v>5225</v>
      </c>
      <c r="C1753" s="4" t="s">
        <v>5226</v>
      </c>
      <c r="E1753" s="4">
        <v>1</v>
      </c>
      <c r="G1753">
        <v>1</v>
      </c>
      <c r="H1753">
        <v>1</v>
      </c>
      <c r="J1753">
        <v>1</v>
      </c>
      <c r="K1753">
        <v>1</v>
      </c>
      <c r="L1753">
        <v>1</v>
      </c>
      <c r="M1753">
        <v>1</v>
      </c>
      <c r="N1753">
        <v>1</v>
      </c>
      <c r="P1753">
        <v>1</v>
      </c>
      <c r="Q1753">
        <v>1</v>
      </c>
      <c r="R1753" s="4">
        <v>1</v>
      </c>
      <c r="U1753" s="4"/>
      <c r="V1753">
        <v>1</v>
      </c>
      <c r="W1753">
        <v>1</v>
      </c>
      <c r="X1753">
        <v>2</v>
      </c>
      <c r="Z1753">
        <v>1</v>
      </c>
      <c r="AA1753">
        <v>1</v>
      </c>
      <c r="AB1753">
        <v>2</v>
      </c>
      <c r="AD1753" s="4">
        <v>1</v>
      </c>
      <c r="AE1753" s="4">
        <v>1</v>
      </c>
      <c r="AF1753" s="21">
        <v>1</v>
      </c>
    </row>
    <row r="1754" spans="1:32" x14ac:dyDescent="0.2">
      <c r="A1754" s="1" t="s">
        <v>5227</v>
      </c>
      <c r="B1754" s="4" t="s">
        <v>5228</v>
      </c>
      <c r="C1754" s="4" t="s">
        <v>5229</v>
      </c>
      <c r="E1754" s="4"/>
      <c r="R1754" s="4"/>
      <c r="U1754" s="4"/>
      <c r="AD1754" s="4"/>
      <c r="AE1754" s="4"/>
      <c r="AF1754" s="21"/>
    </row>
    <row r="1755" spans="1:32" x14ac:dyDescent="0.2">
      <c r="A1755" s="1" t="s">
        <v>5230</v>
      </c>
      <c r="B1755" s="4" t="s">
        <v>5231</v>
      </c>
      <c r="C1755" s="4" t="s">
        <v>5232</v>
      </c>
      <c r="E1755" s="4"/>
      <c r="R1755" s="4"/>
      <c r="U1755" s="4"/>
      <c r="AD1755" s="4"/>
      <c r="AE1755" s="4"/>
      <c r="AF1755" s="21"/>
    </row>
    <row r="1756" spans="1:32" x14ac:dyDescent="0.2">
      <c r="A1756" s="1" t="s">
        <v>5233</v>
      </c>
      <c r="B1756" s="4" t="s">
        <v>5234</v>
      </c>
      <c r="C1756" s="4" t="s">
        <v>5235</v>
      </c>
      <c r="E1756" s="4"/>
      <c r="R1756" s="4"/>
      <c r="U1756" s="4"/>
      <c r="AD1756" s="4"/>
      <c r="AE1756" s="4"/>
      <c r="AF1756" s="21"/>
    </row>
    <row r="1757" spans="1:32" x14ac:dyDescent="0.2">
      <c r="A1757" s="1" t="s">
        <v>5236</v>
      </c>
      <c r="B1757" s="4" t="s">
        <v>5237</v>
      </c>
      <c r="C1757" s="4" t="s">
        <v>5238</v>
      </c>
      <c r="E1757" s="4"/>
      <c r="F1757">
        <v>1</v>
      </c>
      <c r="G1757">
        <v>1</v>
      </c>
      <c r="H1757">
        <v>2</v>
      </c>
      <c r="I1757">
        <v>2</v>
      </c>
      <c r="J1757">
        <v>2</v>
      </c>
      <c r="M1757">
        <v>2</v>
      </c>
      <c r="N1757">
        <v>1</v>
      </c>
      <c r="P1757">
        <v>1</v>
      </c>
      <c r="Q1757">
        <v>1</v>
      </c>
      <c r="R1757" s="4">
        <v>1</v>
      </c>
      <c r="T1757">
        <v>1</v>
      </c>
      <c r="U1757" s="4">
        <v>1</v>
      </c>
      <c r="AB1757">
        <v>1</v>
      </c>
      <c r="AD1757" s="4"/>
      <c r="AE1757" s="4"/>
      <c r="AF1757" s="21"/>
    </row>
    <row r="1758" spans="1:32" x14ac:dyDescent="0.2">
      <c r="A1758" s="1" t="s">
        <v>5239</v>
      </c>
      <c r="B1758" s="4" t="s">
        <v>5240</v>
      </c>
      <c r="C1758" s="4" t="s">
        <v>5241</v>
      </c>
      <c r="E1758" s="4"/>
      <c r="R1758" s="4"/>
      <c r="U1758" s="4"/>
      <c r="AD1758" s="4"/>
      <c r="AE1758" s="4"/>
      <c r="AF1758" s="21"/>
    </row>
    <row r="1759" spans="1:32" x14ac:dyDescent="0.2">
      <c r="A1759" s="1" t="s">
        <v>5242</v>
      </c>
      <c r="B1759" s="4" t="s">
        <v>5243</v>
      </c>
      <c r="C1759" s="4" t="s">
        <v>5244</v>
      </c>
      <c r="E1759" s="4"/>
      <c r="R1759" s="4"/>
      <c r="U1759" s="4"/>
      <c r="AD1759" s="4"/>
      <c r="AE1759" s="4"/>
      <c r="AF1759" s="21"/>
    </row>
    <row r="1760" spans="1:32" x14ac:dyDescent="0.2">
      <c r="A1760" s="1" t="s">
        <v>5245</v>
      </c>
      <c r="B1760" s="4" t="s">
        <v>5246</v>
      </c>
      <c r="C1760" s="4" t="s">
        <v>5247</v>
      </c>
      <c r="E1760" s="4"/>
      <c r="R1760" s="4"/>
      <c r="U1760" s="4"/>
      <c r="AD1760" s="4"/>
      <c r="AE1760" s="4"/>
      <c r="AF1760" s="21"/>
    </row>
    <row r="1761" spans="1:32" x14ac:dyDescent="0.2">
      <c r="A1761" s="1" t="s">
        <v>5248</v>
      </c>
      <c r="B1761" s="4" t="s">
        <v>5249</v>
      </c>
      <c r="C1761" s="4" t="s">
        <v>5249</v>
      </c>
      <c r="E1761" s="4"/>
      <c r="R1761" s="4"/>
      <c r="U1761" s="4"/>
      <c r="AD1761" s="4"/>
      <c r="AE1761" s="4"/>
      <c r="AF1761" s="21"/>
    </row>
    <row r="1762" spans="1:32" x14ac:dyDescent="0.2">
      <c r="A1762" s="1" t="s">
        <v>5250</v>
      </c>
      <c r="B1762" s="4" t="s">
        <v>5251</v>
      </c>
      <c r="C1762" s="4" t="s">
        <v>5252</v>
      </c>
      <c r="E1762" s="4"/>
      <c r="R1762" s="4"/>
      <c r="U1762" s="4"/>
      <c r="AD1762" s="4"/>
      <c r="AE1762" s="4"/>
      <c r="AF1762" s="21"/>
    </row>
    <row r="1763" spans="1:32" x14ac:dyDescent="0.2">
      <c r="A1763" s="1" t="s">
        <v>5253</v>
      </c>
      <c r="B1763" s="4" t="s">
        <v>5254</v>
      </c>
      <c r="C1763" s="4" t="s">
        <v>5255</v>
      </c>
      <c r="E1763" s="4"/>
      <c r="R1763" s="4"/>
      <c r="U1763" s="4"/>
      <c r="AD1763" s="4"/>
      <c r="AE1763" s="4"/>
      <c r="AF1763" s="21"/>
    </row>
    <row r="1764" spans="1:32" x14ac:dyDescent="0.2">
      <c r="A1764" s="1" t="s">
        <v>5256</v>
      </c>
      <c r="B1764" s="4" t="s">
        <v>5257</v>
      </c>
      <c r="C1764" s="4" t="s">
        <v>5258</v>
      </c>
      <c r="E1764" s="4"/>
      <c r="R1764" s="4"/>
      <c r="U1764" s="4"/>
      <c r="AD1764" s="4"/>
      <c r="AE1764" s="4"/>
      <c r="AF1764" s="21"/>
    </row>
    <row r="1765" spans="1:32" x14ac:dyDescent="0.2">
      <c r="A1765" s="1" t="s">
        <v>5259</v>
      </c>
      <c r="B1765" s="4" t="s">
        <v>5260</v>
      </c>
      <c r="C1765" s="4" t="s">
        <v>5261</v>
      </c>
      <c r="E1765" s="4"/>
      <c r="R1765" s="4"/>
      <c r="U1765" s="4"/>
      <c r="AD1765" s="4"/>
      <c r="AE1765" s="4"/>
      <c r="AF1765" s="21"/>
    </row>
    <row r="1766" spans="1:32" x14ac:dyDescent="0.2">
      <c r="A1766" s="1" t="s">
        <v>5262</v>
      </c>
      <c r="B1766" s="4" t="s">
        <v>5263</v>
      </c>
      <c r="C1766" s="4" t="s">
        <v>5264</v>
      </c>
      <c r="E1766" s="4"/>
      <c r="R1766" s="4"/>
      <c r="U1766" s="4"/>
      <c r="AD1766" s="4"/>
      <c r="AE1766" s="4"/>
      <c r="AF1766" s="21"/>
    </row>
    <row r="1767" spans="1:32" x14ac:dyDescent="0.2">
      <c r="A1767" s="1" t="s">
        <v>5265</v>
      </c>
      <c r="B1767" s="4" t="s">
        <v>5266</v>
      </c>
      <c r="C1767" s="4" t="s">
        <v>5267</v>
      </c>
      <c r="E1767" s="4"/>
      <c r="R1767" s="4"/>
      <c r="U1767" s="4"/>
      <c r="AD1767" s="4"/>
      <c r="AE1767" s="4"/>
      <c r="AF1767" s="21"/>
    </row>
    <row r="1768" spans="1:32" x14ac:dyDescent="0.2">
      <c r="A1768" s="1" t="s">
        <v>5268</v>
      </c>
      <c r="B1768" s="4" t="s">
        <v>5269</v>
      </c>
      <c r="C1768" s="4" t="s">
        <v>5270</v>
      </c>
      <c r="E1768" s="4"/>
      <c r="R1768" s="4"/>
      <c r="U1768" s="4"/>
      <c r="AD1768" s="4"/>
      <c r="AE1768" s="4"/>
      <c r="AF1768" s="21"/>
    </row>
    <row r="1769" spans="1:32" x14ac:dyDescent="0.2">
      <c r="A1769" s="1" t="s">
        <v>5271</v>
      </c>
      <c r="B1769" s="4" t="s">
        <v>5272</v>
      </c>
      <c r="C1769" s="4" t="s">
        <v>5273</v>
      </c>
      <c r="E1769" s="4"/>
      <c r="R1769" s="4"/>
      <c r="U1769" s="4"/>
      <c r="AD1769" s="4"/>
      <c r="AE1769" s="4"/>
      <c r="AF1769" s="21"/>
    </row>
    <row r="1770" spans="1:32" x14ac:dyDescent="0.2">
      <c r="A1770" s="1" t="s">
        <v>5274</v>
      </c>
      <c r="B1770" s="4" t="s">
        <v>5275</v>
      </c>
      <c r="C1770" s="4" t="s">
        <v>5276</v>
      </c>
      <c r="E1770" s="4"/>
      <c r="M1770">
        <v>1</v>
      </c>
      <c r="N1770">
        <v>1</v>
      </c>
      <c r="R1770" s="4"/>
      <c r="U1770" s="4"/>
      <c r="AD1770" s="4"/>
      <c r="AE1770" s="4"/>
      <c r="AF1770" s="21"/>
    </row>
    <row r="1771" spans="1:32" x14ac:dyDescent="0.2">
      <c r="A1771" s="1" t="s">
        <v>5277</v>
      </c>
      <c r="B1771" s="4" t="s">
        <v>5278</v>
      </c>
      <c r="C1771" s="4" t="s">
        <v>5279</v>
      </c>
      <c r="E1771" s="4"/>
      <c r="G1771">
        <v>1</v>
      </c>
      <c r="M1771">
        <v>1</v>
      </c>
      <c r="N1771">
        <v>1</v>
      </c>
      <c r="O1771">
        <v>1</v>
      </c>
      <c r="R1771" s="4"/>
      <c r="U1771" s="4"/>
      <c r="V1771">
        <v>1</v>
      </c>
      <c r="AD1771" s="4">
        <v>1</v>
      </c>
      <c r="AE1771" s="4"/>
      <c r="AF1771" s="21"/>
    </row>
    <row r="1772" spans="1:32" x14ac:dyDescent="0.2">
      <c r="A1772" s="1" t="s">
        <v>5280</v>
      </c>
      <c r="B1772" s="4" t="s">
        <v>5281</v>
      </c>
      <c r="C1772" s="4" t="s">
        <v>5282</v>
      </c>
      <c r="E1772" s="4"/>
      <c r="R1772" s="4"/>
      <c r="U1772" s="4"/>
      <c r="AD1772" s="4"/>
      <c r="AE1772" s="4"/>
      <c r="AF1772" s="21"/>
    </row>
    <row r="1773" spans="1:32" x14ac:dyDescent="0.2">
      <c r="A1773" s="1" t="s">
        <v>5283</v>
      </c>
      <c r="B1773" s="4" t="s">
        <v>5284</v>
      </c>
      <c r="C1773" s="4" t="s">
        <v>5285</v>
      </c>
      <c r="E1773" s="4"/>
      <c r="R1773" s="4"/>
      <c r="U1773" s="4"/>
      <c r="AD1773" s="4"/>
      <c r="AE1773" s="4"/>
      <c r="AF1773" s="21"/>
    </row>
    <row r="1774" spans="1:32" x14ac:dyDescent="0.2">
      <c r="A1774" s="1" t="s">
        <v>5286</v>
      </c>
      <c r="B1774" s="4" t="s">
        <v>5287</v>
      </c>
      <c r="C1774" s="4" t="s">
        <v>5288</v>
      </c>
      <c r="E1774" s="4"/>
      <c r="R1774" s="4"/>
      <c r="U1774" s="4"/>
      <c r="AD1774" s="4"/>
      <c r="AE1774" s="4"/>
      <c r="AF1774" s="21"/>
    </row>
    <row r="1775" spans="1:32" x14ac:dyDescent="0.2">
      <c r="A1775" s="1" t="s">
        <v>5289</v>
      </c>
      <c r="B1775" s="4" t="s">
        <v>5290</v>
      </c>
      <c r="C1775" s="4" t="s">
        <v>5291</v>
      </c>
      <c r="E1775" s="4"/>
      <c r="R1775" s="4"/>
      <c r="U1775" s="4"/>
      <c r="AD1775" s="4"/>
      <c r="AE1775" s="4"/>
      <c r="AF1775" s="21"/>
    </row>
    <row r="1776" spans="1:32" x14ac:dyDescent="0.2">
      <c r="A1776" s="1" t="s">
        <v>5292</v>
      </c>
      <c r="B1776" s="4" t="s">
        <v>5293</v>
      </c>
      <c r="C1776" s="4" t="s">
        <v>5294</v>
      </c>
      <c r="E1776" s="4"/>
      <c r="R1776" s="4"/>
      <c r="U1776" s="4"/>
      <c r="AD1776" s="4"/>
      <c r="AE1776" s="4"/>
      <c r="AF1776" s="21"/>
    </row>
    <row r="1777" spans="1:32" x14ac:dyDescent="0.2">
      <c r="A1777" s="1" t="s">
        <v>5295</v>
      </c>
      <c r="B1777" s="4" t="s">
        <v>5296</v>
      </c>
      <c r="C1777" s="4" t="s">
        <v>5296</v>
      </c>
      <c r="E1777" s="4"/>
      <c r="R1777" s="4"/>
      <c r="U1777" s="4"/>
      <c r="AD1777" s="4"/>
      <c r="AE1777" s="4"/>
      <c r="AF1777" s="21"/>
    </row>
    <row r="1778" spans="1:32" x14ac:dyDescent="0.2">
      <c r="A1778" s="1" t="s">
        <v>5297</v>
      </c>
      <c r="B1778" s="4" t="s">
        <v>5298</v>
      </c>
      <c r="C1778" s="4" t="s">
        <v>5299</v>
      </c>
      <c r="E1778" s="4"/>
      <c r="R1778" s="4"/>
      <c r="U1778" s="4"/>
      <c r="AD1778" s="4"/>
      <c r="AE1778" s="4"/>
      <c r="AF1778" s="21"/>
    </row>
    <row r="1779" spans="1:32" x14ac:dyDescent="0.2">
      <c r="A1779" s="1" t="s">
        <v>5300</v>
      </c>
      <c r="B1779" s="4" t="s">
        <v>5301</v>
      </c>
      <c r="C1779" s="4" t="s">
        <v>5302</v>
      </c>
      <c r="E1779" s="4"/>
      <c r="R1779" s="4"/>
      <c r="U1779" s="4"/>
      <c r="AD1779" s="4"/>
      <c r="AE1779" s="4"/>
      <c r="AF1779" s="21"/>
    </row>
    <row r="1780" spans="1:32" x14ac:dyDescent="0.2">
      <c r="A1780" s="1" t="s">
        <v>5303</v>
      </c>
      <c r="B1780" s="4" t="s">
        <v>5304</v>
      </c>
      <c r="C1780" s="4" t="s">
        <v>5305</v>
      </c>
      <c r="E1780" s="4"/>
      <c r="R1780" s="4"/>
      <c r="U1780" s="4"/>
      <c r="AD1780" s="4"/>
      <c r="AE1780" s="4"/>
      <c r="AF1780" s="21"/>
    </row>
    <row r="1781" spans="1:32" x14ac:dyDescent="0.2">
      <c r="A1781" s="1" t="s">
        <v>5306</v>
      </c>
      <c r="B1781" s="4" t="s">
        <v>5307</v>
      </c>
      <c r="C1781" s="4" t="s">
        <v>5308</v>
      </c>
      <c r="E1781" s="4"/>
      <c r="R1781" s="4"/>
      <c r="U1781" s="4"/>
      <c r="AD1781" s="4"/>
      <c r="AE1781" s="4"/>
      <c r="AF1781" s="21"/>
    </row>
    <row r="1782" spans="1:32" x14ac:dyDescent="0.2">
      <c r="A1782" s="1" t="s">
        <v>5309</v>
      </c>
      <c r="B1782" s="4" t="s">
        <v>5310</v>
      </c>
      <c r="C1782" s="4" t="s">
        <v>5311</v>
      </c>
      <c r="E1782" s="4"/>
      <c r="R1782" s="4"/>
      <c r="U1782" s="4"/>
      <c r="AD1782" s="4"/>
      <c r="AE1782" s="4"/>
      <c r="AF1782" s="21"/>
    </row>
    <row r="1783" spans="1:32" x14ac:dyDescent="0.2">
      <c r="A1783" s="1" t="s">
        <v>5312</v>
      </c>
      <c r="B1783" s="4" t="s">
        <v>5313</v>
      </c>
      <c r="C1783" s="4" t="s">
        <v>5314</v>
      </c>
      <c r="E1783" s="4"/>
      <c r="R1783" s="4"/>
      <c r="U1783" s="4"/>
      <c r="AD1783" s="4"/>
      <c r="AE1783" s="4"/>
      <c r="AF1783" s="21"/>
    </row>
    <row r="1784" spans="1:32" x14ac:dyDescent="0.2">
      <c r="A1784" s="1" t="s">
        <v>5315</v>
      </c>
      <c r="B1784" s="4" t="s">
        <v>5316</v>
      </c>
      <c r="C1784" s="4" t="s">
        <v>5317</v>
      </c>
      <c r="E1784" s="4"/>
      <c r="R1784" s="4"/>
      <c r="U1784" s="4"/>
      <c r="AD1784" s="4"/>
      <c r="AE1784" s="4"/>
      <c r="AF1784" s="21"/>
    </row>
    <row r="1785" spans="1:32" x14ac:dyDescent="0.2">
      <c r="A1785" s="1" t="s">
        <v>5318</v>
      </c>
      <c r="B1785" s="4" t="s">
        <v>5319</v>
      </c>
      <c r="C1785" s="4" t="s">
        <v>5320</v>
      </c>
      <c r="E1785" s="4"/>
      <c r="R1785" s="4"/>
      <c r="U1785" s="4"/>
      <c r="AD1785" s="4"/>
      <c r="AE1785" s="4"/>
      <c r="AF1785" s="21"/>
    </row>
    <row r="1786" spans="1:32" x14ac:dyDescent="0.2">
      <c r="A1786" s="1" t="s">
        <v>5321</v>
      </c>
      <c r="B1786" s="4" t="s">
        <v>5322</v>
      </c>
      <c r="C1786" s="4" t="s">
        <v>5323</v>
      </c>
      <c r="E1786" s="4"/>
      <c r="R1786" s="4"/>
      <c r="U1786" s="4"/>
      <c r="AD1786" s="4"/>
      <c r="AE1786" s="4"/>
      <c r="AF1786" s="21"/>
    </row>
    <row r="1787" spans="1:32" x14ac:dyDescent="0.2">
      <c r="A1787" s="1" t="s">
        <v>5324</v>
      </c>
      <c r="B1787" s="4" t="s">
        <v>5325</v>
      </c>
      <c r="C1787" s="4" t="s">
        <v>5326</v>
      </c>
      <c r="E1787" s="4"/>
      <c r="R1787" s="4"/>
      <c r="U1787" s="4"/>
      <c r="AD1787" s="4"/>
      <c r="AE1787" s="4"/>
      <c r="AF1787" s="21"/>
    </row>
    <row r="1788" spans="1:32" x14ac:dyDescent="0.2">
      <c r="A1788" s="1" t="s">
        <v>5327</v>
      </c>
      <c r="B1788" s="4" t="s">
        <v>5328</v>
      </c>
      <c r="C1788" s="4" t="s">
        <v>5329</v>
      </c>
      <c r="E1788" s="4"/>
      <c r="R1788" s="4"/>
      <c r="U1788" s="4"/>
      <c r="AD1788" s="4"/>
      <c r="AE1788" s="4"/>
      <c r="AF1788" s="21"/>
    </row>
    <row r="1789" spans="1:32" x14ac:dyDescent="0.2">
      <c r="A1789" s="1" t="s">
        <v>5330</v>
      </c>
      <c r="B1789" s="4" t="s">
        <v>5331</v>
      </c>
      <c r="C1789" s="4" t="s">
        <v>5331</v>
      </c>
      <c r="E1789" s="4"/>
      <c r="R1789" s="4"/>
      <c r="U1789" s="4"/>
      <c r="AD1789" s="4"/>
      <c r="AE1789" s="4"/>
      <c r="AF1789" s="21"/>
    </row>
    <row r="1790" spans="1:32" x14ac:dyDescent="0.2">
      <c r="A1790" s="1" t="s">
        <v>5332</v>
      </c>
      <c r="B1790" s="4" t="s">
        <v>5333</v>
      </c>
      <c r="C1790" s="4" t="s">
        <v>5334</v>
      </c>
      <c r="E1790" s="4"/>
      <c r="R1790" s="4"/>
      <c r="U1790" s="4"/>
      <c r="AD1790" s="4"/>
      <c r="AE1790" s="4"/>
      <c r="AF1790" s="21"/>
    </row>
    <row r="1791" spans="1:32" x14ac:dyDescent="0.2">
      <c r="A1791" s="1" t="s">
        <v>5335</v>
      </c>
      <c r="B1791" s="4" t="s">
        <v>5336</v>
      </c>
      <c r="C1791" s="4" t="s">
        <v>5337</v>
      </c>
      <c r="E1791" s="4"/>
      <c r="R1791" s="4"/>
      <c r="U1791" s="4"/>
      <c r="AD1791" s="4"/>
      <c r="AE1791" s="4"/>
      <c r="AF1791" s="21"/>
    </row>
    <row r="1792" spans="1:32" x14ac:dyDescent="0.2">
      <c r="A1792" s="1" t="s">
        <v>5338</v>
      </c>
      <c r="B1792" s="4" t="s">
        <v>5339</v>
      </c>
      <c r="C1792" s="4" t="s">
        <v>5340</v>
      </c>
      <c r="E1792" s="4"/>
      <c r="R1792" s="4"/>
      <c r="U1792" s="4"/>
      <c r="AD1792" s="4"/>
      <c r="AE1792" s="4"/>
      <c r="AF1792" s="21"/>
    </row>
    <row r="1793" spans="1:32" x14ac:dyDescent="0.2">
      <c r="A1793" s="1" t="s">
        <v>5341</v>
      </c>
      <c r="B1793" s="4" t="s">
        <v>5342</v>
      </c>
      <c r="C1793" s="4" t="s">
        <v>5343</v>
      </c>
      <c r="E1793" s="4"/>
      <c r="R1793" s="4"/>
      <c r="U1793" s="4"/>
      <c r="AD1793" s="4"/>
      <c r="AE1793" s="4"/>
      <c r="AF1793" s="21"/>
    </row>
    <row r="1794" spans="1:32" x14ac:dyDescent="0.2">
      <c r="A1794" s="1" t="s">
        <v>5344</v>
      </c>
      <c r="B1794" s="4" t="s">
        <v>5345</v>
      </c>
      <c r="C1794" s="4" t="s">
        <v>5346</v>
      </c>
      <c r="E1794" s="4"/>
      <c r="M1794">
        <v>1</v>
      </c>
      <c r="R1794" s="4"/>
      <c r="U1794" s="4"/>
      <c r="Z1794">
        <v>1</v>
      </c>
      <c r="AA1794">
        <v>1</v>
      </c>
      <c r="AD1794" s="4"/>
      <c r="AE1794" s="4"/>
      <c r="AF1794" s="21"/>
    </row>
    <row r="1795" spans="1:32" x14ac:dyDescent="0.2">
      <c r="A1795" s="1" t="s">
        <v>5347</v>
      </c>
      <c r="B1795" s="4" t="s">
        <v>5348</v>
      </c>
      <c r="C1795" s="4" t="s">
        <v>5349</v>
      </c>
      <c r="E1795" s="4"/>
      <c r="R1795" s="4"/>
      <c r="U1795" s="4"/>
      <c r="AD1795" s="4"/>
      <c r="AE1795" s="4"/>
      <c r="AF1795" s="21"/>
    </row>
    <row r="1796" spans="1:32" x14ac:dyDescent="0.2">
      <c r="A1796" s="1" t="s">
        <v>5350</v>
      </c>
      <c r="B1796" s="4" t="s">
        <v>5351</v>
      </c>
      <c r="C1796" s="4" t="s">
        <v>5352</v>
      </c>
      <c r="E1796" s="4"/>
      <c r="R1796" s="4"/>
      <c r="U1796" s="4"/>
      <c r="AD1796" s="4"/>
      <c r="AE1796" s="4"/>
      <c r="AF1796" s="21"/>
    </row>
    <row r="1797" spans="1:32" x14ac:dyDescent="0.2">
      <c r="A1797" s="1" t="s">
        <v>5353</v>
      </c>
      <c r="B1797" s="4" t="s">
        <v>5354</v>
      </c>
      <c r="C1797" s="4" t="s">
        <v>5355</v>
      </c>
      <c r="E1797" s="4"/>
      <c r="R1797" s="4"/>
      <c r="U1797" s="4"/>
      <c r="AD1797" s="4"/>
      <c r="AE1797" s="4"/>
      <c r="AF1797" s="21"/>
    </row>
    <row r="1798" spans="1:32" x14ac:dyDescent="0.2">
      <c r="A1798" s="1" t="s">
        <v>5356</v>
      </c>
      <c r="B1798" s="4" t="s">
        <v>5357</v>
      </c>
      <c r="C1798" s="4" t="s">
        <v>5358</v>
      </c>
      <c r="E1798" s="4"/>
      <c r="R1798" s="4"/>
      <c r="U1798" s="4"/>
      <c r="AD1798" s="4"/>
      <c r="AE1798" s="4"/>
      <c r="AF1798" s="21"/>
    </row>
    <row r="1799" spans="1:32" x14ac:dyDescent="0.2">
      <c r="A1799" s="1" t="s">
        <v>5359</v>
      </c>
      <c r="B1799" s="4" t="s">
        <v>5360</v>
      </c>
      <c r="C1799" s="4" t="s">
        <v>5361</v>
      </c>
      <c r="E1799" s="4"/>
      <c r="R1799" s="4"/>
      <c r="U1799" s="4"/>
      <c r="AD1799" s="4"/>
      <c r="AE1799" s="4"/>
      <c r="AF1799" s="21"/>
    </row>
    <row r="1800" spans="1:32" x14ac:dyDescent="0.2">
      <c r="A1800" s="1" t="s">
        <v>5362</v>
      </c>
      <c r="B1800" s="4" t="s">
        <v>5363</v>
      </c>
      <c r="C1800" s="4" t="s">
        <v>5364</v>
      </c>
      <c r="E1800" s="4"/>
      <c r="R1800" s="4"/>
      <c r="U1800" s="4"/>
      <c r="AD1800" s="4"/>
      <c r="AE1800" s="4"/>
      <c r="AF1800" s="21"/>
    </row>
    <row r="1801" spans="1:32" x14ac:dyDescent="0.2">
      <c r="A1801" s="1" t="s">
        <v>5365</v>
      </c>
      <c r="B1801" s="4" t="s">
        <v>5366</v>
      </c>
      <c r="C1801" s="4" t="s">
        <v>5367</v>
      </c>
      <c r="E1801" s="4"/>
      <c r="R1801" s="4"/>
      <c r="U1801" s="4"/>
      <c r="AD1801" s="4"/>
      <c r="AE1801" s="4"/>
      <c r="AF1801" s="21"/>
    </row>
    <row r="1802" spans="1:32" x14ac:dyDescent="0.2">
      <c r="A1802" s="1" t="s">
        <v>5368</v>
      </c>
      <c r="B1802" s="4" t="s">
        <v>5369</v>
      </c>
      <c r="C1802" s="4" t="s">
        <v>5369</v>
      </c>
      <c r="E1802" s="4"/>
      <c r="R1802" s="4"/>
      <c r="U1802" s="4"/>
      <c r="AD1802" s="4"/>
      <c r="AE1802" s="4"/>
      <c r="AF1802" s="21"/>
    </row>
    <row r="1803" spans="1:32" x14ac:dyDescent="0.2">
      <c r="A1803" s="1" t="s">
        <v>5370</v>
      </c>
      <c r="B1803" s="4" t="s">
        <v>5371</v>
      </c>
      <c r="C1803" s="4" t="s">
        <v>5372</v>
      </c>
      <c r="E1803" s="4"/>
      <c r="R1803" s="4"/>
      <c r="U1803" s="4"/>
      <c r="AD1803" s="4"/>
      <c r="AE1803" s="4"/>
      <c r="AF1803" s="21"/>
    </row>
    <row r="1804" spans="1:32" x14ac:dyDescent="0.2">
      <c r="A1804" s="1" t="s">
        <v>5373</v>
      </c>
      <c r="B1804" s="4" t="s">
        <v>5374</v>
      </c>
      <c r="C1804" s="4" t="s">
        <v>5375</v>
      </c>
      <c r="E1804" s="4"/>
      <c r="I1804">
        <v>1</v>
      </c>
      <c r="J1804">
        <v>1</v>
      </c>
      <c r="N1804">
        <v>1</v>
      </c>
      <c r="O1804">
        <v>1</v>
      </c>
      <c r="R1804" s="4"/>
      <c r="U1804" s="4"/>
      <c r="AD1804" s="4"/>
      <c r="AE1804" s="4"/>
      <c r="AF1804" s="21"/>
    </row>
    <row r="1805" spans="1:32" x14ac:dyDescent="0.2">
      <c r="A1805" s="1" t="s">
        <v>5376</v>
      </c>
      <c r="B1805" s="4" t="s">
        <v>5377</v>
      </c>
      <c r="C1805" s="4" t="s">
        <v>5378</v>
      </c>
      <c r="E1805" s="4"/>
      <c r="R1805" s="4"/>
      <c r="U1805" s="4"/>
      <c r="AD1805" s="4"/>
      <c r="AE1805" s="4"/>
      <c r="AF1805" s="21"/>
    </row>
    <row r="1806" spans="1:32" x14ac:dyDescent="0.2">
      <c r="A1806" s="1" t="s">
        <v>5379</v>
      </c>
      <c r="B1806" s="4" t="s">
        <v>5380</v>
      </c>
      <c r="C1806" s="4" t="s">
        <v>5381</v>
      </c>
      <c r="E1806" s="4"/>
      <c r="R1806" s="4"/>
      <c r="U1806" s="4"/>
      <c r="AD1806" s="4"/>
      <c r="AE1806" s="4"/>
      <c r="AF1806" s="21"/>
    </row>
    <row r="1807" spans="1:32" x14ac:dyDescent="0.2">
      <c r="A1807" s="1" t="s">
        <v>5382</v>
      </c>
      <c r="B1807" s="4" t="s">
        <v>5383</v>
      </c>
      <c r="C1807" s="4" t="s">
        <v>5384</v>
      </c>
      <c r="E1807" s="4"/>
      <c r="R1807" s="4"/>
      <c r="U1807" s="4"/>
      <c r="AD1807" s="4"/>
      <c r="AE1807" s="4"/>
      <c r="AF1807" s="21"/>
    </row>
    <row r="1808" spans="1:32" x14ac:dyDescent="0.2">
      <c r="A1808" s="1" t="s">
        <v>5385</v>
      </c>
      <c r="B1808" s="4" t="s">
        <v>5386</v>
      </c>
      <c r="C1808" s="4" t="s">
        <v>5387</v>
      </c>
      <c r="E1808" s="4"/>
      <c r="R1808" s="4"/>
      <c r="U1808" s="4"/>
      <c r="AD1808" s="4">
        <v>1</v>
      </c>
      <c r="AE1808" s="4"/>
      <c r="AF1808" s="21"/>
    </row>
    <row r="1809" spans="1:32" x14ac:dyDescent="0.2">
      <c r="A1809" s="1" t="s">
        <v>5388</v>
      </c>
      <c r="B1809" s="4" t="s">
        <v>5389</v>
      </c>
      <c r="C1809" s="4" t="s">
        <v>5390</v>
      </c>
      <c r="E1809" s="4">
        <v>3</v>
      </c>
      <c r="F1809">
        <v>1</v>
      </c>
      <c r="G1809">
        <v>6</v>
      </c>
      <c r="H1809">
        <v>4</v>
      </c>
      <c r="I1809">
        <v>3</v>
      </c>
      <c r="J1809">
        <v>4</v>
      </c>
      <c r="K1809">
        <v>1</v>
      </c>
      <c r="L1809">
        <v>3</v>
      </c>
      <c r="M1809">
        <v>5</v>
      </c>
      <c r="N1809">
        <v>4</v>
      </c>
      <c r="O1809">
        <v>3</v>
      </c>
      <c r="P1809">
        <v>4</v>
      </c>
      <c r="Q1809">
        <v>4</v>
      </c>
      <c r="R1809" s="4"/>
      <c r="S1809">
        <v>3</v>
      </c>
      <c r="T1809">
        <v>4</v>
      </c>
      <c r="U1809" s="4">
        <v>4</v>
      </c>
      <c r="V1809">
        <v>4</v>
      </c>
      <c r="W1809">
        <v>3</v>
      </c>
      <c r="X1809">
        <v>5</v>
      </c>
      <c r="Y1809">
        <v>3</v>
      </c>
      <c r="Z1809">
        <v>3</v>
      </c>
      <c r="AA1809">
        <v>2</v>
      </c>
      <c r="AB1809">
        <v>4</v>
      </c>
      <c r="AD1809" s="4">
        <v>3</v>
      </c>
      <c r="AE1809" s="4">
        <v>4</v>
      </c>
      <c r="AF1809" s="21">
        <v>3</v>
      </c>
    </row>
    <row r="1810" spans="1:32" x14ac:dyDescent="0.2">
      <c r="A1810" s="1" t="s">
        <v>5391</v>
      </c>
      <c r="B1810" s="4" t="s">
        <v>5392</v>
      </c>
      <c r="C1810" s="4" t="s">
        <v>5393</v>
      </c>
      <c r="E1810" s="4"/>
      <c r="R1810" s="4"/>
      <c r="U1810" s="4"/>
      <c r="AD1810" s="4"/>
      <c r="AE1810" s="4"/>
      <c r="AF1810" s="21"/>
    </row>
    <row r="1811" spans="1:32" x14ac:dyDescent="0.2">
      <c r="A1811" s="1" t="s">
        <v>5394</v>
      </c>
      <c r="B1811" s="4" t="s">
        <v>5395</v>
      </c>
      <c r="C1811" s="4" t="s">
        <v>5396</v>
      </c>
      <c r="E1811" s="4">
        <v>2</v>
      </c>
      <c r="F1811">
        <v>1</v>
      </c>
      <c r="G1811">
        <v>3</v>
      </c>
      <c r="H1811">
        <v>2</v>
      </c>
      <c r="J1811">
        <v>1</v>
      </c>
      <c r="K1811">
        <v>1</v>
      </c>
      <c r="L1811">
        <v>1</v>
      </c>
      <c r="M1811">
        <v>3</v>
      </c>
      <c r="N1811">
        <v>2</v>
      </c>
      <c r="O1811">
        <v>2</v>
      </c>
      <c r="P1811">
        <v>2</v>
      </c>
      <c r="Q1811">
        <v>2</v>
      </c>
      <c r="R1811" s="4">
        <v>3</v>
      </c>
      <c r="S1811">
        <v>3</v>
      </c>
      <c r="T1811">
        <v>3</v>
      </c>
      <c r="U1811" s="4">
        <v>3</v>
      </c>
      <c r="V1811">
        <v>2</v>
      </c>
      <c r="X1811">
        <v>1</v>
      </c>
      <c r="Y1811">
        <v>2</v>
      </c>
      <c r="AA1811">
        <v>3</v>
      </c>
      <c r="AB1811">
        <v>2</v>
      </c>
      <c r="AD1811" s="4">
        <v>2</v>
      </c>
      <c r="AE1811" s="4"/>
      <c r="AF1811" s="21"/>
    </row>
    <row r="1812" spans="1:32" x14ac:dyDescent="0.2">
      <c r="A1812" s="1" t="s">
        <v>5397</v>
      </c>
      <c r="B1812" s="4" t="s">
        <v>5398</v>
      </c>
      <c r="C1812" s="4" t="s">
        <v>5399</v>
      </c>
      <c r="E1812" s="4"/>
      <c r="R1812" s="4"/>
      <c r="U1812" s="4"/>
      <c r="AD1812" s="4"/>
      <c r="AE1812" s="4"/>
      <c r="AF1812" s="21"/>
    </row>
    <row r="1813" spans="1:32" x14ac:dyDescent="0.2">
      <c r="A1813" s="1" t="s">
        <v>5400</v>
      </c>
      <c r="B1813" s="4" t="s">
        <v>5401</v>
      </c>
      <c r="C1813" s="4" t="s">
        <v>5402</v>
      </c>
      <c r="E1813" s="4"/>
      <c r="R1813" s="4"/>
      <c r="U1813" s="4"/>
      <c r="AD1813" s="4"/>
      <c r="AE1813" s="4"/>
      <c r="AF1813" s="21"/>
    </row>
    <row r="1814" spans="1:32" x14ac:dyDescent="0.2">
      <c r="A1814" s="1" t="s">
        <v>5403</v>
      </c>
      <c r="B1814" s="4" t="s">
        <v>5404</v>
      </c>
      <c r="C1814" s="4" t="s">
        <v>5405</v>
      </c>
      <c r="E1814" s="4"/>
      <c r="R1814" s="4"/>
      <c r="U1814" s="4"/>
      <c r="AD1814" s="4"/>
      <c r="AE1814" s="4"/>
      <c r="AF1814" s="21">
        <v>1</v>
      </c>
    </row>
    <row r="1815" spans="1:32" x14ac:dyDescent="0.2">
      <c r="A1815" s="1" t="s">
        <v>5406</v>
      </c>
      <c r="B1815" s="4" t="s">
        <v>5407</v>
      </c>
      <c r="C1815" s="4" t="s">
        <v>5408</v>
      </c>
      <c r="E1815" s="4">
        <v>1</v>
      </c>
      <c r="G1815">
        <v>1</v>
      </c>
      <c r="H1815">
        <v>1</v>
      </c>
      <c r="M1815">
        <v>1</v>
      </c>
      <c r="N1815">
        <v>1</v>
      </c>
      <c r="O1815">
        <v>1</v>
      </c>
      <c r="P1815">
        <v>1</v>
      </c>
      <c r="Q1815">
        <v>1</v>
      </c>
      <c r="R1815" s="4">
        <v>1</v>
      </c>
      <c r="S1815">
        <v>2</v>
      </c>
      <c r="T1815">
        <v>1</v>
      </c>
      <c r="U1815" s="4">
        <v>1</v>
      </c>
      <c r="V1815">
        <v>2</v>
      </c>
      <c r="X1815">
        <v>1</v>
      </c>
      <c r="AD1815" s="4">
        <v>1</v>
      </c>
      <c r="AE1815" s="4">
        <v>1</v>
      </c>
      <c r="AF1815" s="21">
        <v>1</v>
      </c>
    </row>
    <row r="1816" spans="1:32" x14ac:dyDescent="0.2">
      <c r="A1816" s="1" t="s">
        <v>5409</v>
      </c>
      <c r="B1816" s="4" t="s">
        <v>5410</v>
      </c>
      <c r="C1816" s="4" t="s">
        <v>5411</v>
      </c>
      <c r="E1816" s="4"/>
      <c r="R1816" s="4"/>
      <c r="U1816" s="4"/>
      <c r="AD1816" s="4"/>
      <c r="AE1816" s="4"/>
      <c r="AF1816" s="21"/>
    </row>
    <row r="1817" spans="1:32" x14ac:dyDescent="0.2">
      <c r="A1817" s="1" t="s">
        <v>5412</v>
      </c>
      <c r="B1817" s="4" t="s">
        <v>5413</v>
      </c>
      <c r="C1817" s="4" t="s">
        <v>5414</v>
      </c>
      <c r="E1817" s="4">
        <v>1</v>
      </c>
      <c r="G1817">
        <v>1</v>
      </c>
      <c r="H1817">
        <v>1</v>
      </c>
      <c r="I1817">
        <v>2</v>
      </c>
      <c r="J1817">
        <v>2</v>
      </c>
      <c r="K1817">
        <v>1</v>
      </c>
      <c r="L1817">
        <v>1</v>
      </c>
      <c r="M1817">
        <v>3</v>
      </c>
      <c r="N1817">
        <v>2</v>
      </c>
      <c r="O1817">
        <v>1</v>
      </c>
      <c r="P1817">
        <v>1</v>
      </c>
      <c r="R1817" s="4"/>
      <c r="T1817">
        <v>1</v>
      </c>
      <c r="U1817" s="4">
        <v>1</v>
      </c>
      <c r="V1817">
        <v>1</v>
      </c>
      <c r="W1817">
        <v>2</v>
      </c>
      <c r="Y1817">
        <v>1</v>
      </c>
      <c r="Z1817">
        <v>1</v>
      </c>
      <c r="AA1817">
        <v>1</v>
      </c>
      <c r="AB1817">
        <v>1</v>
      </c>
      <c r="AD1817" s="4">
        <v>1</v>
      </c>
      <c r="AE1817" s="4">
        <v>2</v>
      </c>
      <c r="AF1817" s="21">
        <v>2</v>
      </c>
    </row>
    <row r="1818" spans="1:32" x14ac:dyDescent="0.2">
      <c r="A1818" s="1" t="s">
        <v>5415</v>
      </c>
      <c r="B1818" s="4" t="s">
        <v>5416</v>
      </c>
      <c r="C1818" s="4" t="s">
        <v>5417</v>
      </c>
      <c r="E1818" s="4"/>
      <c r="G1818">
        <v>1</v>
      </c>
      <c r="H1818">
        <v>1</v>
      </c>
      <c r="J1818">
        <v>1</v>
      </c>
      <c r="M1818">
        <v>1</v>
      </c>
      <c r="R1818" s="4"/>
      <c r="U1818" s="4"/>
      <c r="V1818">
        <v>2</v>
      </c>
      <c r="W1818">
        <v>2</v>
      </c>
      <c r="X1818">
        <v>1</v>
      </c>
      <c r="Z1818">
        <v>1</v>
      </c>
      <c r="AA1818">
        <v>1</v>
      </c>
      <c r="AB1818">
        <v>1</v>
      </c>
      <c r="AD1818" s="4">
        <v>1</v>
      </c>
      <c r="AE1818" s="4">
        <v>1</v>
      </c>
      <c r="AF1818" s="21">
        <v>1</v>
      </c>
    </row>
    <row r="1819" spans="1:32" x14ac:dyDescent="0.2">
      <c r="A1819" s="1" t="s">
        <v>5418</v>
      </c>
      <c r="B1819" s="4" t="s">
        <v>5419</v>
      </c>
      <c r="C1819" s="4" t="s">
        <v>5420</v>
      </c>
      <c r="E1819" s="4"/>
      <c r="R1819" s="4"/>
      <c r="U1819" s="4"/>
      <c r="AD1819" s="4"/>
      <c r="AE1819" s="4"/>
      <c r="AF1819" s="21"/>
    </row>
    <row r="1820" spans="1:32" x14ac:dyDescent="0.2">
      <c r="A1820" s="1" t="s">
        <v>5421</v>
      </c>
      <c r="B1820" s="4" t="s">
        <v>5422</v>
      </c>
      <c r="C1820" s="4" t="s">
        <v>5423</v>
      </c>
      <c r="E1820" s="4">
        <v>1</v>
      </c>
      <c r="R1820" s="4"/>
      <c r="U1820" s="4"/>
      <c r="AA1820">
        <v>1</v>
      </c>
      <c r="AD1820" s="4"/>
      <c r="AE1820" s="4"/>
      <c r="AF1820" s="21"/>
    </row>
    <row r="1821" spans="1:32" x14ac:dyDescent="0.2">
      <c r="A1821" s="1" t="s">
        <v>5424</v>
      </c>
      <c r="B1821" s="4" t="s">
        <v>5425</v>
      </c>
      <c r="C1821" s="4" t="s">
        <v>5426</v>
      </c>
      <c r="E1821" s="4"/>
      <c r="H1821">
        <v>1</v>
      </c>
      <c r="R1821" s="4"/>
      <c r="U1821" s="4"/>
      <c r="AD1821" s="4"/>
      <c r="AE1821" s="4"/>
      <c r="AF1821" s="21"/>
    </row>
    <row r="1822" spans="1:32" x14ac:dyDescent="0.2">
      <c r="A1822" s="1" t="s">
        <v>5427</v>
      </c>
      <c r="B1822" s="4" t="s">
        <v>5428</v>
      </c>
      <c r="C1822" s="4" t="s">
        <v>5429</v>
      </c>
      <c r="E1822" s="4"/>
      <c r="R1822" s="4"/>
      <c r="U1822" s="4"/>
      <c r="AD1822" s="4"/>
      <c r="AE1822" s="4"/>
      <c r="AF1822" s="21"/>
    </row>
    <row r="1823" spans="1:32" x14ac:dyDescent="0.2">
      <c r="A1823" s="1" t="s">
        <v>5430</v>
      </c>
      <c r="B1823" s="4" t="s">
        <v>5431</v>
      </c>
      <c r="C1823" s="4" t="s">
        <v>5432</v>
      </c>
      <c r="E1823" s="4"/>
      <c r="R1823" s="4"/>
      <c r="U1823" s="4"/>
      <c r="AD1823" s="4"/>
      <c r="AE1823" s="4"/>
      <c r="AF1823" s="21"/>
    </row>
    <row r="1824" spans="1:32" x14ac:dyDescent="0.2">
      <c r="A1824" s="1" t="s">
        <v>5433</v>
      </c>
      <c r="B1824" s="4" t="s">
        <v>5434</v>
      </c>
      <c r="C1824" s="4" t="s">
        <v>5435</v>
      </c>
      <c r="E1824" s="4"/>
      <c r="G1824">
        <v>1</v>
      </c>
      <c r="R1824" s="4"/>
      <c r="U1824" s="4"/>
      <c r="Y1824">
        <v>1</v>
      </c>
      <c r="AA1824">
        <v>1</v>
      </c>
      <c r="AB1824">
        <v>1</v>
      </c>
      <c r="AD1824" s="4"/>
      <c r="AE1824" s="4">
        <v>1</v>
      </c>
      <c r="AF1824" s="21"/>
    </row>
    <row r="1825" spans="1:32" x14ac:dyDescent="0.2">
      <c r="A1825" s="1" t="s">
        <v>5436</v>
      </c>
      <c r="B1825" s="4" t="s">
        <v>5437</v>
      </c>
      <c r="C1825" s="4" t="s">
        <v>5438</v>
      </c>
      <c r="E1825" s="4"/>
      <c r="R1825" s="4"/>
      <c r="U1825" s="4"/>
      <c r="AD1825" s="4"/>
      <c r="AE1825" s="4"/>
      <c r="AF1825" s="21"/>
    </row>
    <row r="1826" spans="1:32" x14ac:dyDescent="0.2">
      <c r="A1826" s="1" t="s">
        <v>5439</v>
      </c>
      <c r="B1826" s="4" t="s">
        <v>5440</v>
      </c>
      <c r="C1826" s="4" t="s">
        <v>5441</v>
      </c>
      <c r="E1826" s="4"/>
      <c r="R1826" s="4"/>
      <c r="U1826" s="4"/>
      <c r="AD1826" s="4"/>
      <c r="AE1826" s="4"/>
      <c r="AF1826" s="21"/>
    </row>
    <row r="1827" spans="1:32" x14ac:dyDescent="0.2">
      <c r="A1827" s="1" t="s">
        <v>5442</v>
      </c>
      <c r="B1827" s="4" t="s">
        <v>5443</v>
      </c>
      <c r="C1827" s="4" t="s">
        <v>5444</v>
      </c>
      <c r="E1827" s="4"/>
      <c r="R1827" s="4"/>
      <c r="U1827" s="4"/>
      <c r="AD1827" s="4"/>
      <c r="AE1827" s="4"/>
      <c r="AF1827" s="21"/>
    </row>
    <row r="1828" spans="1:32" x14ac:dyDescent="0.2">
      <c r="A1828" s="1" t="s">
        <v>5445</v>
      </c>
      <c r="B1828" s="4" t="s">
        <v>5446</v>
      </c>
      <c r="C1828" s="4" t="s">
        <v>5447</v>
      </c>
      <c r="E1828" s="4"/>
      <c r="R1828" s="4"/>
      <c r="U1828" s="4"/>
      <c r="AD1828" s="4"/>
      <c r="AE1828" s="4"/>
      <c r="AF1828" s="21"/>
    </row>
    <row r="1829" spans="1:32" x14ac:dyDescent="0.2">
      <c r="A1829" s="1" t="s">
        <v>5448</v>
      </c>
      <c r="B1829" s="4" t="s">
        <v>5449</v>
      </c>
      <c r="C1829" s="4" t="s">
        <v>5450</v>
      </c>
      <c r="E1829" s="4"/>
      <c r="R1829" s="4"/>
      <c r="U1829" s="4"/>
      <c r="AD1829" s="4"/>
      <c r="AE1829" s="4"/>
      <c r="AF1829" s="21"/>
    </row>
    <row r="1830" spans="1:32" x14ac:dyDescent="0.2">
      <c r="A1830" s="1" t="s">
        <v>5451</v>
      </c>
      <c r="B1830" s="4" t="s">
        <v>5452</v>
      </c>
      <c r="C1830" s="4" t="s">
        <v>5453</v>
      </c>
      <c r="E1830" s="4"/>
      <c r="R1830" s="4"/>
      <c r="U1830" s="4"/>
      <c r="AD1830" s="4"/>
      <c r="AE1830" s="4"/>
      <c r="AF1830" s="21"/>
    </row>
    <row r="1831" spans="1:32" x14ac:dyDescent="0.2">
      <c r="A1831" s="1" t="s">
        <v>5454</v>
      </c>
      <c r="B1831" s="4" t="s">
        <v>5455</v>
      </c>
      <c r="C1831" s="4" t="s">
        <v>5456</v>
      </c>
      <c r="E1831" s="4"/>
      <c r="R1831" s="4"/>
      <c r="U1831" s="4"/>
      <c r="AD1831" s="4"/>
      <c r="AE1831" s="4"/>
      <c r="AF1831" s="21"/>
    </row>
    <row r="1832" spans="1:32" x14ac:dyDescent="0.2">
      <c r="A1832" s="1" t="s">
        <v>5457</v>
      </c>
      <c r="B1832" s="4" t="s">
        <v>5458</v>
      </c>
      <c r="C1832" s="4" t="s">
        <v>5459</v>
      </c>
      <c r="E1832" s="4"/>
      <c r="R1832" s="4"/>
      <c r="U1832" s="4"/>
      <c r="AD1832" s="4"/>
      <c r="AE1832" s="4"/>
      <c r="AF1832" s="21"/>
    </row>
    <row r="1833" spans="1:32" x14ac:dyDescent="0.2">
      <c r="A1833" s="1" t="s">
        <v>5460</v>
      </c>
      <c r="B1833" s="4" t="s">
        <v>5461</v>
      </c>
      <c r="C1833" s="4" t="s">
        <v>5462</v>
      </c>
      <c r="E1833" s="4"/>
      <c r="R1833" s="4"/>
      <c r="U1833" s="4"/>
      <c r="AD1833" s="4"/>
      <c r="AE1833" s="4"/>
      <c r="AF1833" s="21"/>
    </row>
    <row r="1834" spans="1:32" x14ac:dyDescent="0.2">
      <c r="A1834" s="1" t="s">
        <v>5463</v>
      </c>
      <c r="B1834" s="4" t="s">
        <v>4310</v>
      </c>
      <c r="C1834" s="4" t="s">
        <v>5464</v>
      </c>
      <c r="E1834" s="4"/>
      <c r="R1834" s="4"/>
      <c r="U1834" s="4"/>
      <c r="AD1834" s="4"/>
      <c r="AE1834" s="4"/>
      <c r="AF1834" s="21"/>
    </row>
    <row r="1835" spans="1:32" x14ac:dyDescent="0.2">
      <c r="A1835" s="1" t="s">
        <v>5465</v>
      </c>
      <c r="B1835" s="4" t="s">
        <v>5466</v>
      </c>
      <c r="C1835" s="4" t="s">
        <v>5467</v>
      </c>
      <c r="E1835" s="4"/>
      <c r="R1835" s="4"/>
      <c r="U1835" s="4"/>
      <c r="AD1835" s="4"/>
      <c r="AE1835" s="4"/>
      <c r="AF1835" s="21"/>
    </row>
    <row r="1836" spans="1:32" x14ac:dyDescent="0.2">
      <c r="A1836" s="1" t="s">
        <v>5468</v>
      </c>
      <c r="B1836" s="4" t="s">
        <v>5469</v>
      </c>
      <c r="C1836" s="4" t="s">
        <v>5470</v>
      </c>
      <c r="E1836" s="4"/>
      <c r="R1836" s="4"/>
      <c r="U1836" s="4"/>
      <c r="AD1836" s="4"/>
      <c r="AE1836" s="4"/>
      <c r="AF1836" s="21"/>
    </row>
    <row r="1837" spans="1:32" x14ac:dyDescent="0.2">
      <c r="A1837" s="1" t="s">
        <v>5471</v>
      </c>
      <c r="B1837" s="4" t="s">
        <v>5472</v>
      </c>
      <c r="C1837" s="4" t="s">
        <v>5473</v>
      </c>
      <c r="E1837" s="4"/>
      <c r="R1837" s="4"/>
      <c r="U1837" s="4"/>
      <c r="AD1837" s="4"/>
      <c r="AE1837" s="4"/>
      <c r="AF1837" s="21"/>
    </row>
    <row r="1838" spans="1:32" x14ac:dyDescent="0.2">
      <c r="A1838" s="1" t="s">
        <v>5474</v>
      </c>
      <c r="B1838" s="4" t="s">
        <v>5475</v>
      </c>
      <c r="C1838" s="4" t="s">
        <v>5476</v>
      </c>
      <c r="E1838" s="4"/>
      <c r="R1838" s="4"/>
      <c r="U1838" s="4"/>
      <c r="AD1838" s="4"/>
      <c r="AE1838" s="4"/>
      <c r="AF1838" s="21"/>
    </row>
    <row r="1839" spans="1:32" x14ac:dyDescent="0.2">
      <c r="A1839" s="1" t="s">
        <v>5477</v>
      </c>
      <c r="B1839" s="4" t="s">
        <v>5478</v>
      </c>
      <c r="C1839" s="4" t="s">
        <v>5479</v>
      </c>
      <c r="E1839" s="4"/>
      <c r="R1839" s="4"/>
      <c r="U1839" s="4"/>
      <c r="AD1839" s="4"/>
      <c r="AE1839" s="4"/>
      <c r="AF1839" s="21"/>
    </row>
    <row r="1840" spans="1:32" x14ac:dyDescent="0.2">
      <c r="A1840" s="1" t="s">
        <v>5480</v>
      </c>
      <c r="B1840" s="4" t="s">
        <v>5481</v>
      </c>
      <c r="C1840" s="4" t="s">
        <v>5482</v>
      </c>
      <c r="E1840" s="4"/>
      <c r="R1840" s="4"/>
      <c r="U1840" s="4"/>
      <c r="AD1840" s="4"/>
      <c r="AE1840" s="4"/>
      <c r="AF1840" s="21"/>
    </row>
    <row r="1841" spans="1:32" x14ac:dyDescent="0.2">
      <c r="A1841" s="1" t="s">
        <v>5483</v>
      </c>
      <c r="B1841" s="4" t="s">
        <v>5484</v>
      </c>
      <c r="C1841" s="4" t="s">
        <v>5485</v>
      </c>
      <c r="E1841" s="4"/>
      <c r="R1841" s="4"/>
      <c r="U1841" s="4"/>
      <c r="AD1841" s="4"/>
      <c r="AE1841" s="4"/>
      <c r="AF1841" s="21">
        <v>1</v>
      </c>
    </row>
    <row r="1842" spans="1:32" x14ac:dyDescent="0.2">
      <c r="A1842" s="1" t="s">
        <v>5486</v>
      </c>
      <c r="B1842" s="4" t="s">
        <v>5487</v>
      </c>
      <c r="C1842" s="4" t="s">
        <v>5488</v>
      </c>
      <c r="E1842" s="4">
        <v>1</v>
      </c>
      <c r="F1842">
        <v>1</v>
      </c>
      <c r="G1842">
        <v>3</v>
      </c>
      <c r="H1842">
        <v>2</v>
      </c>
      <c r="I1842">
        <v>2</v>
      </c>
      <c r="J1842">
        <v>3</v>
      </c>
      <c r="M1842">
        <v>1</v>
      </c>
      <c r="O1842">
        <v>1</v>
      </c>
      <c r="P1842">
        <v>1</v>
      </c>
      <c r="Q1842">
        <v>1</v>
      </c>
      <c r="R1842" s="4"/>
      <c r="S1842">
        <v>1</v>
      </c>
      <c r="T1842">
        <v>1</v>
      </c>
      <c r="U1842" s="4">
        <v>1</v>
      </c>
      <c r="V1842">
        <v>2</v>
      </c>
      <c r="W1842">
        <v>1</v>
      </c>
      <c r="X1842">
        <v>1</v>
      </c>
      <c r="Y1842">
        <v>2</v>
      </c>
      <c r="Z1842">
        <v>1</v>
      </c>
      <c r="AA1842">
        <v>3</v>
      </c>
      <c r="AB1842">
        <v>1</v>
      </c>
      <c r="AD1842" s="4">
        <v>1</v>
      </c>
      <c r="AE1842" s="4">
        <v>1</v>
      </c>
      <c r="AF1842" s="21">
        <v>2</v>
      </c>
    </row>
    <row r="1843" spans="1:32" x14ac:dyDescent="0.2">
      <c r="A1843" s="1" t="s">
        <v>5489</v>
      </c>
      <c r="B1843" s="4" t="s">
        <v>5490</v>
      </c>
      <c r="C1843" s="4" t="s">
        <v>5491</v>
      </c>
      <c r="E1843" s="4"/>
      <c r="R1843" s="4"/>
      <c r="U1843" s="4"/>
      <c r="AD1843" s="4"/>
      <c r="AE1843" s="4"/>
      <c r="AF1843" s="21"/>
    </row>
    <row r="1844" spans="1:32" x14ac:dyDescent="0.2">
      <c r="A1844" s="1" t="s">
        <v>5492</v>
      </c>
      <c r="B1844" s="4" t="s">
        <v>5493</v>
      </c>
      <c r="C1844" s="4" t="s">
        <v>5494</v>
      </c>
      <c r="E1844" s="4"/>
      <c r="R1844" s="4"/>
      <c r="U1844" s="4"/>
      <c r="AD1844" s="4"/>
      <c r="AE1844" s="4"/>
      <c r="AF1844" s="21"/>
    </row>
    <row r="1845" spans="1:32" x14ac:dyDescent="0.2">
      <c r="A1845" s="1" t="s">
        <v>5495</v>
      </c>
      <c r="B1845" s="4" t="s">
        <v>5496</v>
      </c>
      <c r="C1845" s="4" t="s">
        <v>5497</v>
      </c>
      <c r="E1845" s="4"/>
      <c r="R1845" s="4"/>
      <c r="U1845" s="4"/>
      <c r="AD1845" s="4"/>
      <c r="AE1845" s="4"/>
      <c r="AF1845" s="21"/>
    </row>
    <row r="1846" spans="1:32" x14ac:dyDescent="0.2">
      <c r="A1846" s="1" t="s">
        <v>5498</v>
      </c>
      <c r="B1846" s="4" t="s">
        <v>5499</v>
      </c>
      <c r="C1846" s="4" t="s">
        <v>5500</v>
      </c>
      <c r="E1846" s="4"/>
      <c r="R1846" s="4"/>
      <c r="U1846" s="4"/>
      <c r="AD1846" s="4"/>
      <c r="AE1846" s="4"/>
      <c r="AF1846" s="21"/>
    </row>
    <row r="1847" spans="1:32" x14ac:dyDescent="0.2">
      <c r="A1847" s="1" t="s">
        <v>5501</v>
      </c>
      <c r="B1847" s="4" t="s">
        <v>5502</v>
      </c>
      <c r="C1847" s="4" t="s">
        <v>5503</v>
      </c>
      <c r="E1847" s="4"/>
      <c r="F1847">
        <v>1</v>
      </c>
      <c r="R1847" s="4"/>
      <c r="U1847" s="4"/>
      <c r="AD1847" s="4"/>
      <c r="AE1847" s="4"/>
      <c r="AF1847" s="21"/>
    </row>
    <row r="1848" spans="1:32" x14ac:dyDescent="0.2">
      <c r="A1848" s="1" t="s">
        <v>5504</v>
      </c>
      <c r="B1848" s="4" t="s">
        <v>5505</v>
      </c>
      <c r="C1848" s="4" t="s">
        <v>5506</v>
      </c>
      <c r="E1848" s="4"/>
      <c r="R1848" s="4"/>
      <c r="U1848" s="4"/>
      <c r="AD1848" s="4"/>
      <c r="AE1848" s="4"/>
      <c r="AF1848" s="21"/>
    </row>
    <row r="1849" spans="1:32" x14ac:dyDescent="0.2">
      <c r="A1849" s="1" t="s">
        <v>5507</v>
      </c>
      <c r="B1849" s="4" t="s">
        <v>5508</v>
      </c>
      <c r="C1849" s="4" t="s">
        <v>5509</v>
      </c>
      <c r="E1849" s="4"/>
      <c r="R1849" s="4"/>
      <c r="U1849" s="4"/>
      <c r="AD1849" s="4"/>
      <c r="AE1849" s="4"/>
      <c r="AF1849" s="21"/>
    </row>
    <row r="1850" spans="1:32" x14ac:dyDescent="0.2">
      <c r="A1850" s="1" t="s">
        <v>5510</v>
      </c>
      <c r="B1850" s="4" t="s">
        <v>5511</v>
      </c>
      <c r="C1850" s="4" t="s">
        <v>5512</v>
      </c>
      <c r="E1850" s="4"/>
      <c r="R1850" s="4"/>
      <c r="U1850" s="4"/>
      <c r="AD1850" s="4"/>
      <c r="AE1850" s="4"/>
      <c r="AF1850" s="21"/>
    </row>
    <row r="1851" spans="1:32" x14ac:dyDescent="0.2">
      <c r="A1851" s="1" t="s">
        <v>5513</v>
      </c>
      <c r="B1851" s="4" t="s">
        <v>5514</v>
      </c>
      <c r="C1851" s="4" t="s">
        <v>5515</v>
      </c>
      <c r="E1851" s="4"/>
      <c r="R1851" s="4"/>
      <c r="U1851" s="4"/>
      <c r="AD1851" s="4"/>
      <c r="AE1851" s="4"/>
      <c r="AF1851" s="21"/>
    </row>
    <row r="1852" spans="1:32" x14ac:dyDescent="0.2">
      <c r="A1852" s="1" t="s">
        <v>5516</v>
      </c>
      <c r="B1852" s="4" t="s">
        <v>5517</v>
      </c>
      <c r="C1852" s="4" t="s">
        <v>5518</v>
      </c>
      <c r="E1852" s="4"/>
      <c r="R1852" s="4"/>
      <c r="U1852" s="4"/>
      <c r="AD1852" s="4"/>
      <c r="AE1852" s="4"/>
      <c r="AF1852" s="21"/>
    </row>
    <row r="1853" spans="1:32" x14ac:dyDescent="0.2">
      <c r="A1853" s="1" t="s">
        <v>5519</v>
      </c>
      <c r="B1853" s="4" t="s">
        <v>5520</v>
      </c>
      <c r="C1853" s="4" t="s">
        <v>5521</v>
      </c>
      <c r="E1853" s="4"/>
      <c r="G1853">
        <v>1</v>
      </c>
      <c r="H1853">
        <v>1</v>
      </c>
      <c r="K1853">
        <v>1</v>
      </c>
      <c r="L1853">
        <v>1</v>
      </c>
      <c r="R1853" s="4"/>
      <c r="U1853" s="4"/>
      <c r="V1853">
        <v>1</v>
      </c>
      <c r="AD1853" s="4"/>
      <c r="AE1853" s="4"/>
      <c r="AF1853" s="21">
        <v>1</v>
      </c>
    </row>
    <row r="1854" spans="1:32" x14ac:dyDescent="0.2">
      <c r="A1854" s="1" t="s">
        <v>5522</v>
      </c>
      <c r="B1854" s="4" t="s">
        <v>5523</v>
      </c>
      <c r="C1854" s="4" t="s">
        <v>5524</v>
      </c>
      <c r="E1854" s="4"/>
      <c r="R1854" s="4"/>
      <c r="U1854" s="4"/>
      <c r="AD1854" s="4"/>
      <c r="AE1854" s="4"/>
      <c r="AF1854" s="21"/>
    </row>
    <row r="1855" spans="1:32" x14ac:dyDescent="0.2">
      <c r="A1855" s="1" t="s">
        <v>5525</v>
      </c>
      <c r="B1855" s="4" t="s">
        <v>5526</v>
      </c>
      <c r="C1855" s="4" t="s">
        <v>5527</v>
      </c>
      <c r="E1855" s="4"/>
      <c r="R1855" s="4"/>
      <c r="U1855" s="4"/>
      <c r="AD1855" s="4"/>
      <c r="AE1855" s="4"/>
      <c r="AF1855" s="21"/>
    </row>
    <row r="1856" spans="1:32" x14ac:dyDescent="0.2">
      <c r="A1856" s="1" t="s">
        <v>5528</v>
      </c>
      <c r="B1856" s="4" t="s">
        <v>5529</v>
      </c>
      <c r="C1856" s="4" t="s">
        <v>5530</v>
      </c>
      <c r="E1856" s="4"/>
      <c r="R1856" s="4"/>
      <c r="U1856" s="4"/>
      <c r="AD1856" s="4"/>
      <c r="AE1856" s="4"/>
      <c r="AF1856" s="21"/>
    </row>
    <row r="1857" spans="1:32" x14ac:dyDescent="0.2">
      <c r="A1857" s="1" t="s">
        <v>5531</v>
      </c>
      <c r="B1857" s="4" t="s">
        <v>5532</v>
      </c>
      <c r="C1857" s="4" t="s">
        <v>5533</v>
      </c>
      <c r="E1857" s="4"/>
      <c r="R1857" s="4"/>
      <c r="U1857" s="4"/>
      <c r="AD1857" s="4"/>
      <c r="AE1857" s="4"/>
      <c r="AF1857" s="21"/>
    </row>
    <row r="1858" spans="1:32" x14ac:dyDescent="0.2">
      <c r="A1858" s="1" t="s">
        <v>5534</v>
      </c>
      <c r="B1858" s="4" t="s">
        <v>5535</v>
      </c>
      <c r="C1858" s="4" t="s">
        <v>5536</v>
      </c>
      <c r="E1858" s="4"/>
      <c r="R1858" s="4"/>
      <c r="U1858" s="4"/>
      <c r="AD1858" s="4"/>
      <c r="AE1858" s="4"/>
      <c r="AF1858" s="21"/>
    </row>
    <row r="1859" spans="1:32" x14ac:dyDescent="0.2">
      <c r="A1859" s="1" t="s">
        <v>5537</v>
      </c>
      <c r="B1859" s="4" t="s">
        <v>5538</v>
      </c>
      <c r="C1859" s="4" t="s">
        <v>5539</v>
      </c>
      <c r="E1859" s="4"/>
      <c r="R1859" s="4"/>
      <c r="U1859" s="4"/>
      <c r="AD1859" s="4"/>
      <c r="AE1859" s="4"/>
      <c r="AF1859" s="21"/>
    </row>
    <row r="1860" spans="1:32" x14ac:dyDescent="0.2">
      <c r="A1860" s="1" t="s">
        <v>5540</v>
      </c>
      <c r="B1860" s="4" t="s">
        <v>5541</v>
      </c>
      <c r="C1860" s="4" t="s">
        <v>5542</v>
      </c>
      <c r="E1860" s="4"/>
      <c r="R1860" s="4"/>
      <c r="U1860" s="4"/>
      <c r="AD1860" s="4"/>
      <c r="AE1860" s="4"/>
      <c r="AF1860" s="21"/>
    </row>
    <row r="1861" spans="1:32" x14ac:dyDescent="0.2">
      <c r="A1861" s="1" t="s">
        <v>5543</v>
      </c>
      <c r="B1861" s="4" t="s">
        <v>5544</v>
      </c>
      <c r="C1861" s="4" t="s">
        <v>5545</v>
      </c>
      <c r="E1861" s="4"/>
      <c r="R1861" s="4"/>
      <c r="U1861" s="4"/>
      <c r="AD1861" s="4"/>
      <c r="AE1861" s="4"/>
      <c r="AF1861" s="21"/>
    </row>
    <row r="1862" spans="1:32" x14ac:dyDescent="0.2">
      <c r="A1862" s="1" t="s">
        <v>5546</v>
      </c>
      <c r="B1862" s="4" t="s">
        <v>5547</v>
      </c>
      <c r="C1862" s="4" t="s">
        <v>5548</v>
      </c>
      <c r="E1862" s="4"/>
      <c r="R1862" s="4"/>
      <c r="U1862" s="4"/>
      <c r="AD1862" s="4"/>
      <c r="AE1862" s="4"/>
      <c r="AF1862" s="21"/>
    </row>
    <row r="1863" spans="1:32" x14ac:dyDescent="0.2">
      <c r="A1863" s="1" t="s">
        <v>5549</v>
      </c>
      <c r="B1863" s="4" t="s">
        <v>5550</v>
      </c>
      <c r="C1863" s="4" t="s">
        <v>5551</v>
      </c>
      <c r="E1863" s="4">
        <v>1</v>
      </c>
      <c r="F1863">
        <v>2</v>
      </c>
      <c r="J1863">
        <v>1</v>
      </c>
      <c r="N1863">
        <v>2</v>
      </c>
      <c r="O1863">
        <v>4</v>
      </c>
      <c r="P1863">
        <v>2</v>
      </c>
      <c r="R1863" s="4">
        <v>2</v>
      </c>
      <c r="T1863">
        <v>2</v>
      </c>
      <c r="U1863" s="4">
        <v>2</v>
      </c>
      <c r="V1863">
        <v>4</v>
      </c>
      <c r="AD1863" s="4">
        <v>1</v>
      </c>
      <c r="AE1863" s="4">
        <v>3</v>
      </c>
      <c r="AF1863" s="21">
        <v>2</v>
      </c>
    </row>
    <row r="1864" spans="1:32" x14ac:dyDescent="0.2">
      <c r="A1864" s="1" t="s">
        <v>5552</v>
      </c>
      <c r="B1864" s="4" t="s">
        <v>5553</v>
      </c>
      <c r="C1864" s="4" t="s">
        <v>5554</v>
      </c>
      <c r="E1864" s="4"/>
      <c r="R1864" s="4"/>
      <c r="U1864" s="4"/>
      <c r="AD1864" s="4"/>
      <c r="AE1864" s="4"/>
      <c r="AF1864" s="21"/>
    </row>
    <row r="1865" spans="1:32" x14ac:dyDescent="0.2">
      <c r="A1865" s="1" t="s">
        <v>5555</v>
      </c>
      <c r="B1865" s="4" t="s">
        <v>5556</v>
      </c>
      <c r="C1865" s="4" t="s">
        <v>5557</v>
      </c>
      <c r="E1865" s="4"/>
      <c r="R1865" s="4"/>
      <c r="U1865" s="4"/>
      <c r="AD1865" s="4"/>
      <c r="AE1865" s="4"/>
      <c r="AF1865" s="21"/>
    </row>
    <row r="1866" spans="1:32" x14ac:dyDescent="0.2">
      <c r="A1866" s="1" t="s">
        <v>5558</v>
      </c>
      <c r="B1866" s="4" t="s">
        <v>5559</v>
      </c>
      <c r="C1866" s="4" t="s">
        <v>5560</v>
      </c>
      <c r="E1866" s="4"/>
      <c r="R1866" s="4"/>
      <c r="U1866" s="4"/>
      <c r="AD1866" s="4"/>
      <c r="AE1866" s="4"/>
      <c r="AF1866" s="21"/>
    </row>
    <row r="1867" spans="1:32" x14ac:dyDescent="0.2">
      <c r="A1867" s="1" t="s">
        <v>5561</v>
      </c>
      <c r="B1867" s="4" t="s">
        <v>5562</v>
      </c>
      <c r="C1867" s="4" t="s">
        <v>5563</v>
      </c>
      <c r="E1867" s="4"/>
      <c r="R1867" s="4"/>
      <c r="U1867" s="4"/>
      <c r="AD1867" s="4"/>
      <c r="AE1867" s="4"/>
      <c r="AF1867" s="21"/>
    </row>
    <row r="1868" spans="1:32" x14ac:dyDescent="0.2">
      <c r="A1868" s="1" t="s">
        <v>5564</v>
      </c>
      <c r="B1868" s="4" t="s">
        <v>5565</v>
      </c>
      <c r="C1868" s="4" t="s">
        <v>5566</v>
      </c>
      <c r="E1868" s="4"/>
      <c r="R1868" s="4"/>
      <c r="U1868" s="4"/>
      <c r="AD1868" s="4"/>
      <c r="AE1868" s="4"/>
      <c r="AF1868" s="21"/>
    </row>
    <row r="1869" spans="1:32" x14ac:dyDescent="0.2">
      <c r="A1869" s="1" t="s">
        <v>5567</v>
      </c>
      <c r="B1869" s="4" t="s">
        <v>5568</v>
      </c>
      <c r="C1869" s="4" t="s">
        <v>5569</v>
      </c>
      <c r="E1869" s="4"/>
      <c r="R1869" s="4"/>
      <c r="U1869" s="4"/>
      <c r="AD1869" s="4"/>
      <c r="AE1869" s="4"/>
      <c r="AF1869" s="21"/>
    </row>
    <row r="1870" spans="1:32" x14ac:dyDescent="0.2">
      <c r="A1870" s="1" t="s">
        <v>5570</v>
      </c>
      <c r="B1870" s="4" t="s">
        <v>5571</v>
      </c>
      <c r="C1870" s="4" t="s">
        <v>5572</v>
      </c>
      <c r="E1870" s="4"/>
      <c r="R1870" s="4"/>
      <c r="U1870" s="4"/>
      <c r="AD1870" s="4"/>
      <c r="AE1870" s="4"/>
      <c r="AF1870" s="21"/>
    </row>
    <row r="1871" spans="1:32" x14ac:dyDescent="0.2">
      <c r="A1871" s="1" t="s">
        <v>5573</v>
      </c>
      <c r="B1871" s="4" t="s">
        <v>5574</v>
      </c>
      <c r="C1871" s="4" t="s">
        <v>5575</v>
      </c>
      <c r="E1871" s="4"/>
      <c r="R1871" s="4"/>
      <c r="U1871" s="4"/>
      <c r="AD1871" s="4"/>
      <c r="AE1871" s="4"/>
      <c r="AF1871" s="21"/>
    </row>
    <row r="1872" spans="1:32" x14ac:dyDescent="0.2">
      <c r="A1872" s="1" t="s">
        <v>5576</v>
      </c>
      <c r="B1872" s="4" t="s">
        <v>5577</v>
      </c>
      <c r="C1872" s="4" t="s">
        <v>5578</v>
      </c>
      <c r="E1872" s="4"/>
      <c r="R1872" s="4"/>
      <c r="U1872" s="4"/>
      <c r="AD1872" s="4"/>
      <c r="AE1872" s="4"/>
      <c r="AF1872" s="21"/>
    </row>
    <row r="1873" spans="1:32" x14ac:dyDescent="0.2">
      <c r="A1873" s="1" t="s">
        <v>5579</v>
      </c>
      <c r="B1873" s="4" t="s">
        <v>5580</v>
      </c>
      <c r="C1873" s="4" t="s">
        <v>5581</v>
      </c>
      <c r="E1873" s="4"/>
      <c r="R1873" s="4"/>
      <c r="U1873" s="4"/>
      <c r="AD1873" s="4"/>
      <c r="AE1873" s="4"/>
      <c r="AF1873" s="21"/>
    </row>
    <row r="1874" spans="1:32" x14ac:dyDescent="0.2">
      <c r="A1874" s="1" t="s">
        <v>5582</v>
      </c>
      <c r="B1874" s="4" t="s">
        <v>5583</v>
      </c>
      <c r="C1874" s="4" t="s">
        <v>5584</v>
      </c>
      <c r="E1874" s="4"/>
      <c r="R1874" s="4"/>
      <c r="U1874" s="4"/>
      <c r="AD1874" s="4"/>
      <c r="AE1874" s="4"/>
      <c r="AF1874" s="21"/>
    </row>
    <row r="1875" spans="1:32" x14ac:dyDescent="0.2">
      <c r="A1875" s="1" t="s">
        <v>5585</v>
      </c>
      <c r="B1875" s="4" t="s">
        <v>5586</v>
      </c>
      <c r="C1875" s="4" t="s">
        <v>5587</v>
      </c>
      <c r="E1875" s="4"/>
      <c r="R1875" s="4"/>
      <c r="U1875" s="4"/>
      <c r="AD1875" s="4"/>
      <c r="AE1875" s="4"/>
      <c r="AF1875" s="21"/>
    </row>
    <row r="1876" spans="1:32" x14ac:dyDescent="0.2">
      <c r="A1876" s="1" t="s">
        <v>5588</v>
      </c>
      <c r="B1876" s="4" t="s">
        <v>5589</v>
      </c>
      <c r="C1876" s="4" t="s">
        <v>5590</v>
      </c>
      <c r="E1876" s="4"/>
      <c r="R1876" s="4"/>
      <c r="U1876" s="4"/>
      <c r="AD1876" s="4"/>
      <c r="AE1876" s="4"/>
      <c r="AF1876" s="21"/>
    </row>
    <row r="1877" spans="1:32" x14ac:dyDescent="0.2">
      <c r="A1877" s="1" t="s">
        <v>5591</v>
      </c>
      <c r="B1877" s="4" t="s">
        <v>5592</v>
      </c>
      <c r="C1877" s="4" t="s">
        <v>5593</v>
      </c>
      <c r="E1877" s="4"/>
      <c r="R1877" s="4"/>
      <c r="U1877" s="4"/>
      <c r="AD1877" s="4"/>
      <c r="AE1877" s="4"/>
      <c r="AF1877" s="21"/>
    </row>
    <row r="1878" spans="1:32" x14ac:dyDescent="0.2">
      <c r="A1878" s="1" t="s">
        <v>5594</v>
      </c>
      <c r="B1878" s="4" t="s">
        <v>5595</v>
      </c>
      <c r="C1878" s="4" t="s">
        <v>5596</v>
      </c>
      <c r="E1878" s="4"/>
      <c r="R1878" s="4"/>
      <c r="U1878" s="4"/>
      <c r="AD1878" s="4"/>
      <c r="AE1878" s="4"/>
      <c r="AF1878" s="21"/>
    </row>
    <row r="1879" spans="1:32" x14ac:dyDescent="0.2">
      <c r="A1879" s="1" t="s">
        <v>5597</v>
      </c>
      <c r="B1879" s="4" t="s">
        <v>5598</v>
      </c>
      <c r="C1879" s="4" t="s">
        <v>5599</v>
      </c>
      <c r="E1879" s="4"/>
      <c r="R1879" s="4"/>
      <c r="U1879" s="4"/>
      <c r="AD1879" s="4"/>
      <c r="AE1879" s="4"/>
      <c r="AF1879" s="21"/>
    </row>
    <row r="1880" spans="1:32" x14ac:dyDescent="0.2">
      <c r="A1880" s="1" t="s">
        <v>5600</v>
      </c>
      <c r="B1880" s="4" t="s">
        <v>5601</v>
      </c>
      <c r="C1880" s="4" t="s">
        <v>5602</v>
      </c>
      <c r="E1880" s="4"/>
      <c r="R1880" s="4"/>
      <c r="U1880" s="4"/>
      <c r="AD1880" s="4"/>
      <c r="AE1880" s="4"/>
      <c r="AF1880" s="21"/>
    </row>
    <row r="1881" spans="1:32" x14ac:dyDescent="0.2">
      <c r="A1881" s="1" t="s">
        <v>5603</v>
      </c>
      <c r="B1881" s="4" t="s">
        <v>5604</v>
      </c>
      <c r="C1881" s="4" t="s">
        <v>5605</v>
      </c>
      <c r="E1881" s="4"/>
      <c r="R1881" s="4"/>
      <c r="U1881" s="4"/>
      <c r="AD1881" s="4"/>
      <c r="AE1881" s="4"/>
      <c r="AF1881" s="21"/>
    </row>
    <row r="1882" spans="1:32" x14ac:dyDescent="0.2">
      <c r="A1882" s="1" t="s">
        <v>5606</v>
      </c>
      <c r="B1882" s="4" t="s">
        <v>5607</v>
      </c>
      <c r="C1882" s="4" t="s">
        <v>5608</v>
      </c>
      <c r="E1882" s="4"/>
      <c r="R1882" s="4"/>
      <c r="U1882" s="4"/>
      <c r="AD1882" s="4"/>
      <c r="AE1882" s="4"/>
      <c r="AF1882" s="21"/>
    </row>
    <row r="1883" spans="1:32" x14ac:dyDescent="0.2">
      <c r="A1883" s="1" t="s">
        <v>5609</v>
      </c>
      <c r="B1883" s="4" t="s">
        <v>5610</v>
      </c>
      <c r="C1883" s="4" t="s">
        <v>5611</v>
      </c>
      <c r="E1883" s="4"/>
      <c r="R1883" s="4">
        <v>1</v>
      </c>
      <c r="U1883" s="4">
        <v>1</v>
      </c>
      <c r="AD1883" s="4"/>
      <c r="AE1883" s="4"/>
      <c r="AF1883" s="21"/>
    </row>
    <row r="1884" spans="1:32" x14ac:dyDescent="0.2">
      <c r="A1884" s="1" t="s">
        <v>5612</v>
      </c>
      <c r="B1884" s="4" t="s">
        <v>2159</v>
      </c>
      <c r="C1884" s="4" t="s">
        <v>5613</v>
      </c>
      <c r="E1884" s="4"/>
      <c r="R1884" s="4"/>
      <c r="U1884" s="4"/>
      <c r="AD1884" s="4"/>
      <c r="AE1884" s="4"/>
      <c r="AF1884" s="21"/>
    </row>
    <row r="1885" spans="1:32" x14ac:dyDescent="0.2">
      <c r="A1885" s="1" t="s">
        <v>5614</v>
      </c>
      <c r="B1885" s="4" t="s">
        <v>5615</v>
      </c>
      <c r="C1885" s="4" t="s">
        <v>5616</v>
      </c>
      <c r="E1885" s="4"/>
      <c r="R1885" s="4"/>
      <c r="U1885" s="4"/>
      <c r="AD1885" s="4"/>
      <c r="AE1885" s="4"/>
      <c r="AF1885" s="21"/>
    </row>
    <row r="1886" spans="1:32" x14ac:dyDescent="0.2">
      <c r="A1886" s="1" t="s">
        <v>5617</v>
      </c>
      <c r="B1886" s="4" t="s">
        <v>5618</v>
      </c>
      <c r="C1886" s="4" t="s">
        <v>5619</v>
      </c>
      <c r="E1886" s="4"/>
      <c r="R1886" s="4"/>
      <c r="U1886" s="4"/>
      <c r="AD1886" s="4"/>
      <c r="AE1886" s="4"/>
      <c r="AF1886" s="21"/>
    </row>
    <row r="1887" spans="1:32" x14ac:dyDescent="0.2">
      <c r="A1887" s="1" t="s">
        <v>5620</v>
      </c>
      <c r="B1887" s="4" t="s">
        <v>5621</v>
      </c>
      <c r="C1887" s="4" t="s">
        <v>5622</v>
      </c>
      <c r="E1887" s="4"/>
      <c r="G1887">
        <v>1</v>
      </c>
      <c r="M1887">
        <v>1</v>
      </c>
      <c r="N1887">
        <v>1</v>
      </c>
      <c r="R1887" s="4"/>
      <c r="U1887" s="4"/>
      <c r="W1887">
        <v>1</v>
      </c>
      <c r="Z1887">
        <v>1</v>
      </c>
      <c r="AB1887">
        <v>1</v>
      </c>
      <c r="AD1887" s="4">
        <v>1</v>
      </c>
      <c r="AE1887" s="4"/>
      <c r="AF1887" s="21"/>
    </row>
    <row r="1888" spans="1:32" x14ac:dyDescent="0.2">
      <c r="A1888" s="1" t="s">
        <v>5623</v>
      </c>
      <c r="B1888" s="4" t="s">
        <v>5624</v>
      </c>
      <c r="C1888" s="4" t="s">
        <v>5625</v>
      </c>
      <c r="E1888" s="4"/>
      <c r="R1888" s="4"/>
      <c r="U1888" s="4"/>
      <c r="AD1888" s="4"/>
      <c r="AE1888" s="4"/>
      <c r="AF1888" s="21"/>
    </row>
    <row r="1889" spans="1:32" x14ac:dyDescent="0.2">
      <c r="A1889" s="1" t="s">
        <v>5626</v>
      </c>
      <c r="B1889" s="4" t="s">
        <v>5627</v>
      </c>
      <c r="C1889" s="4" t="s">
        <v>5628</v>
      </c>
      <c r="E1889" s="4"/>
      <c r="R1889" s="4"/>
      <c r="U1889" s="4"/>
      <c r="AD1889" s="4"/>
      <c r="AE1889" s="4">
        <v>1</v>
      </c>
      <c r="AF1889" s="21"/>
    </row>
    <row r="1890" spans="1:32" x14ac:dyDescent="0.2">
      <c r="A1890" s="1" t="s">
        <v>5629</v>
      </c>
      <c r="B1890" s="4" t="s">
        <v>5630</v>
      </c>
      <c r="C1890" s="4" t="s">
        <v>5631</v>
      </c>
      <c r="E1890" s="4"/>
      <c r="R1890" s="4"/>
      <c r="U1890" s="4"/>
      <c r="AD1890" s="4"/>
      <c r="AE1890" s="4"/>
      <c r="AF1890" s="21"/>
    </row>
    <row r="1891" spans="1:32" x14ac:dyDescent="0.2">
      <c r="A1891" s="1" t="s">
        <v>5632</v>
      </c>
      <c r="B1891" s="4" t="s">
        <v>5633</v>
      </c>
      <c r="C1891" s="4" t="s">
        <v>5634</v>
      </c>
      <c r="E1891" s="4"/>
      <c r="R1891" s="4"/>
      <c r="U1891" s="4"/>
      <c r="AD1891" s="4"/>
      <c r="AE1891" s="4"/>
      <c r="AF1891" s="21"/>
    </row>
    <row r="1892" spans="1:32" x14ac:dyDescent="0.2">
      <c r="A1892" s="1" t="s">
        <v>5635</v>
      </c>
      <c r="B1892" s="4" t="s">
        <v>5636</v>
      </c>
      <c r="C1892" s="4" t="s">
        <v>5637</v>
      </c>
      <c r="E1892" s="4">
        <v>1</v>
      </c>
      <c r="G1892">
        <v>1</v>
      </c>
      <c r="H1892">
        <v>2</v>
      </c>
      <c r="J1892">
        <v>1</v>
      </c>
      <c r="M1892">
        <v>1</v>
      </c>
      <c r="N1892">
        <v>1</v>
      </c>
      <c r="P1892">
        <v>1</v>
      </c>
      <c r="Q1892">
        <v>1</v>
      </c>
      <c r="R1892" s="4">
        <v>1</v>
      </c>
      <c r="S1892">
        <v>1</v>
      </c>
      <c r="T1892">
        <v>1</v>
      </c>
      <c r="U1892" s="4">
        <v>1</v>
      </c>
      <c r="X1892">
        <v>1</v>
      </c>
      <c r="Y1892">
        <v>1</v>
      </c>
      <c r="Z1892">
        <v>1</v>
      </c>
      <c r="AA1892">
        <v>1</v>
      </c>
      <c r="AD1892" s="4">
        <v>1</v>
      </c>
      <c r="AE1892" s="4">
        <v>1</v>
      </c>
      <c r="AF1892" s="21">
        <v>2</v>
      </c>
    </row>
    <row r="1893" spans="1:32" x14ac:dyDescent="0.2">
      <c r="A1893" s="1" t="s">
        <v>5638</v>
      </c>
      <c r="B1893" s="4" t="s">
        <v>5639</v>
      </c>
      <c r="C1893" s="4" t="s">
        <v>5640</v>
      </c>
      <c r="E1893" s="4"/>
      <c r="R1893" s="4"/>
      <c r="U1893" s="4"/>
      <c r="AD1893" s="4"/>
      <c r="AE1893" s="4"/>
      <c r="AF1893" s="21"/>
    </row>
    <row r="1894" spans="1:32" x14ac:dyDescent="0.2">
      <c r="A1894" s="1" t="s">
        <v>5641</v>
      </c>
      <c r="B1894" s="4" t="s">
        <v>5642</v>
      </c>
      <c r="C1894" s="4" t="s">
        <v>5643</v>
      </c>
      <c r="E1894" s="4"/>
      <c r="R1894" s="4"/>
      <c r="U1894" s="4"/>
      <c r="AD1894" s="4"/>
      <c r="AE1894" s="4"/>
      <c r="AF1894" s="21"/>
    </row>
    <row r="1895" spans="1:32" x14ac:dyDescent="0.2">
      <c r="A1895" s="1" t="s">
        <v>5644</v>
      </c>
      <c r="B1895" s="4" t="s">
        <v>5645</v>
      </c>
      <c r="C1895" s="4" t="s">
        <v>5645</v>
      </c>
      <c r="E1895" s="4"/>
      <c r="R1895" s="4"/>
      <c r="U1895" s="4"/>
      <c r="AD1895" s="4"/>
      <c r="AE1895" s="4"/>
      <c r="AF1895" s="21"/>
    </row>
    <row r="1896" spans="1:32" x14ac:dyDescent="0.2">
      <c r="A1896" s="1" t="s">
        <v>5646</v>
      </c>
      <c r="B1896" s="4" t="s">
        <v>5647</v>
      </c>
      <c r="C1896" s="4" t="s">
        <v>5648</v>
      </c>
      <c r="E1896" s="4"/>
      <c r="R1896" s="4"/>
      <c r="U1896" s="4"/>
      <c r="AD1896" s="4"/>
      <c r="AE1896" s="4"/>
      <c r="AF1896" s="21"/>
    </row>
    <row r="1897" spans="1:32" x14ac:dyDescent="0.2">
      <c r="A1897" s="1" t="s">
        <v>5649</v>
      </c>
      <c r="B1897" s="4" t="s">
        <v>5650</v>
      </c>
      <c r="C1897" s="4" t="s">
        <v>5651</v>
      </c>
      <c r="E1897" s="4"/>
      <c r="R1897" s="4"/>
      <c r="U1897" s="4"/>
      <c r="AD1897" s="4"/>
      <c r="AE1897" s="4"/>
      <c r="AF1897" s="21"/>
    </row>
    <row r="1898" spans="1:32" x14ac:dyDescent="0.2">
      <c r="A1898" s="1" t="s">
        <v>5652</v>
      </c>
      <c r="B1898" s="4" t="s">
        <v>5653</v>
      </c>
      <c r="C1898" s="4" t="s">
        <v>5654</v>
      </c>
      <c r="E1898" s="4"/>
      <c r="R1898" s="4"/>
      <c r="U1898" s="4"/>
      <c r="AD1898" s="4"/>
      <c r="AE1898" s="4"/>
      <c r="AF1898" s="21"/>
    </row>
    <row r="1899" spans="1:32" x14ac:dyDescent="0.2">
      <c r="A1899" s="1" t="s">
        <v>5655</v>
      </c>
      <c r="B1899" s="4" t="s">
        <v>5656</v>
      </c>
      <c r="C1899" s="4" t="s">
        <v>5657</v>
      </c>
      <c r="E1899" s="4"/>
      <c r="R1899" s="4"/>
      <c r="U1899" s="4"/>
      <c r="AD1899" s="4"/>
      <c r="AE1899" s="4"/>
      <c r="AF1899" s="21"/>
    </row>
    <row r="1900" spans="1:32" x14ac:dyDescent="0.2">
      <c r="A1900" s="1" t="s">
        <v>5658</v>
      </c>
      <c r="B1900" s="4" t="s">
        <v>5659</v>
      </c>
      <c r="C1900" s="4" t="s">
        <v>5659</v>
      </c>
      <c r="E1900" s="4"/>
      <c r="R1900" s="4"/>
      <c r="U1900" s="4"/>
      <c r="AD1900" s="4"/>
      <c r="AE1900" s="4"/>
      <c r="AF1900" s="21"/>
    </row>
    <row r="1901" spans="1:32" x14ac:dyDescent="0.2">
      <c r="A1901" s="1" t="s">
        <v>5660</v>
      </c>
      <c r="B1901" s="4" t="s">
        <v>5661</v>
      </c>
      <c r="C1901" s="4" t="s">
        <v>5662</v>
      </c>
      <c r="E1901" s="4"/>
      <c r="R1901" s="4"/>
      <c r="U1901" s="4"/>
      <c r="AD1901" s="4"/>
      <c r="AE1901" s="4"/>
      <c r="AF1901" s="21"/>
    </row>
    <row r="1902" spans="1:32" x14ac:dyDescent="0.2">
      <c r="A1902" s="1" t="s">
        <v>5663</v>
      </c>
      <c r="B1902" s="4" t="s">
        <v>5664</v>
      </c>
      <c r="C1902" s="4" t="s">
        <v>5665</v>
      </c>
      <c r="E1902" s="4"/>
      <c r="R1902" s="4"/>
      <c r="U1902" s="4"/>
      <c r="AD1902" s="4"/>
      <c r="AE1902" s="4"/>
      <c r="AF1902" s="21"/>
    </row>
    <row r="1903" spans="1:32" x14ac:dyDescent="0.2">
      <c r="A1903" s="1" t="s">
        <v>5666</v>
      </c>
      <c r="B1903" s="4" t="s">
        <v>5667</v>
      </c>
      <c r="C1903" s="4" t="s">
        <v>5668</v>
      </c>
      <c r="E1903" s="4"/>
      <c r="R1903" s="4"/>
      <c r="U1903" s="4"/>
      <c r="AD1903" s="4"/>
      <c r="AE1903" s="4"/>
      <c r="AF1903" s="21"/>
    </row>
    <row r="1904" spans="1:32" x14ac:dyDescent="0.2">
      <c r="A1904" s="1" t="s">
        <v>5669</v>
      </c>
      <c r="B1904" s="4" t="s">
        <v>5670</v>
      </c>
      <c r="C1904" s="4" t="s">
        <v>5670</v>
      </c>
      <c r="E1904" s="4"/>
      <c r="R1904" s="4"/>
      <c r="U1904" s="4"/>
      <c r="AD1904" s="4"/>
      <c r="AE1904" s="4"/>
      <c r="AF1904" s="21"/>
    </row>
    <row r="1905" spans="1:32" x14ac:dyDescent="0.2">
      <c r="A1905" s="1" t="s">
        <v>5671</v>
      </c>
      <c r="B1905" s="4" t="s">
        <v>5672</v>
      </c>
      <c r="C1905" s="4" t="s">
        <v>5673</v>
      </c>
      <c r="E1905" s="4"/>
      <c r="R1905" s="4"/>
      <c r="U1905" s="4"/>
      <c r="AD1905" s="4"/>
      <c r="AE1905" s="4"/>
      <c r="AF1905" s="21"/>
    </row>
    <row r="1906" spans="1:32" x14ac:dyDescent="0.2">
      <c r="A1906" s="1" t="s">
        <v>5674</v>
      </c>
      <c r="B1906" s="4" t="s">
        <v>5675</v>
      </c>
      <c r="C1906" s="4" t="s">
        <v>5676</v>
      </c>
      <c r="E1906" s="4"/>
      <c r="R1906" s="4"/>
      <c r="U1906" s="4"/>
      <c r="AD1906" s="4"/>
      <c r="AE1906" s="4"/>
      <c r="AF1906" s="21"/>
    </row>
    <row r="1907" spans="1:32" x14ac:dyDescent="0.2">
      <c r="A1907" s="1" t="s">
        <v>5677</v>
      </c>
      <c r="B1907" s="4" t="s">
        <v>5678</v>
      </c>
      <c r="C1907" s="4" t="s">
        <v>5679</v>
      </c>
      <c r="E1907" s="4"/>
      <c r="R1907" s="4"/>
      <c r="U1907" s="4"/>
      <c r="AD1907" s="4"/>
      <c r="AE1907" s="4"/>
      <c r="AF1907" s="21"/>
    </row>
    <row r="1908" spans="1:32" x14ac:dyDescent="0.2">
      <c r="A1908" s="1" t="s">
        <v>5680</v>
      </c>
      <c r="B1908" s="4" t="s">
        <v>5681</v>
      </c>
      <c r="C1908" s="4" t="s">
        <v>5682</v>
      </c>
      <c r="E1908" s="4"/>
      <c r="R1908" s="4"/>
      <c r="U1908" s="4"/>
      <c r="AD1908" s="4"/>
      <c r="AE1908" s="4"/>
      <c r="AF1908" s="21"/>
    </row>
    <row r="1909" spans="1:32" x14ac:dyDescent="0.2">
      <c r="A1909" s="1" t="s">
        <v>5683</v>
      </c>
      <c r="B1909" s="4" t="s">
        <v>5684</v>
      </c>
      <c r="C1909" s="4" t="s">
        <v>5685</v>
      </c>
      <c r="E1909" s="4"/>
      <c r="R1909" s="4"/>
      <c r="U1909" s="4"/>
      <c r="AD1909" s="4"/>
      <c r="AE1909" s="4"/>
      <c r="AF1909" s="21"/>
    </row>
    <row r="1910" spans="1:32" x14ac:dyDescent="0.2">
      <c r="A1910" s="1" t="s">
        <v>5686</v>
      </c>
      <c r="B1910" s="4" t="s">
        <v>5687</v>
      </c>
      <c r="C1910" s="4" t="s">
        <v>5688</v>
      </c>
      <c r="E1910" s="4"/>
      <c r="R1910" s="4"/>
      <c r="U1910" s="4"/>
      <c r="AD1910" s="4"/>
      <c r="AE1910" s="4"/>
      <c r="AF1910" s="21"/>
    </row>
    <row r="1911" spans="1:32" x14ac:dyDescent="0.2">
      <c r="A1911" s="1" t="s">
        <v>5689</v>
      </c>
      <c r="B1911" s="4" t="s">
        <v>5690</v>
      </c>
      <c r="C1911" s="4" t="s">
        <v>5691</v>
      </c>
      <c r="E1911" s="4"/>
      <c r="R1911" s="4"/>
      <c r="U1911" s="4"/>
      <c r="AD1911" s="4"/>
      <c r="AE1911" s="4"/>
      <c r="AF1911" s="21"/>
    </row>
    <row r="1912" spans="1:32" x14ac:dyDescent="0.2">
      <c r="A1912" s="1" t="s">
        <v>5692</v>
      </c>
      <c r="B1912" s="4" t="s">
        <v>5693</v>
      </c>
      <c r="C1912" s="4" t="s">
        <v>5694</v>
      </c>
      <c r="E1912" s="4"/>
      <c r="R1912" s="4"/>
      <c r="U1912" s="4"/>
      <c r="AD1912" s="4"/>
      <c r="AE1912" s="4"/>
      <c r="AF1912" s="21"/>
    </row>
    <row r="1913" spans="1:32" x14ac:dyDescent="0.2">
      <c r="A1913" s="1" t="s">
        <v>5695</v>
      </c>
      <c r="B1913" s="4" t="s">
        <v>5696</v>
      </c>
      <c r="C1913" s="4" t="s">
        <v>5697</v>
      </c>
      <c r="E1913" s="4"/>
      <c r="R1913" s="4"/>
      <c r="U1913" s="4"/>
      <c r="AD1913" s="4"/>
      <c r="AE1913" s="4"/>
      <c r="AF1913" s="21"/>
    </row>
    <row r="1914" spans="1:32" x14ac:dyDescent="0.2">
      <c r="A1914" s="1" t="s">
        <v>5698</v>
      </c>
      <c r="B1914" s="4" t="s">
        <v>5699</v>
      </c>
      <c r="C1914" s="4" t="s">
        <v>5700</v>
      </c>
      <c r="E1914" s="4"/>
      <c r="R1914" s="4"/>
      <c r="U1914" s="4"/>
      <c r="AD1914" s="4"/>
      <c r="AE1914" s="4"/>
      <c r="AF1914" s="21"/>
    </row>
    <row r="1915" spans="1:32" x14ac:dyDescent="0.2">
      <c r="A1915" s="1" t="s">
        <v>5701</v>
      </c>
      <c r="B1915" s="4" t="s">
        <v>5702</v>
      </c>
      <c r="C1915" s="4" t="s">
        <v>5703</v>
      </c>
      <c r="E1915" s="4"/>
      <c r="R1915" s="4"/>
      <c r="U1915" s="4"/>
      <c r="AD1915" s="4"/>
      <c r="AE1915" s="4"/>
      <c r="AF1915" s="21"/>
    </row>
    <row r="1916" spans="1:32" x14ac:dyDescent="0.2">
      <c r="A1916" s="1" t="s">
        <v>5704</v>
      </c>
      <c r="B1916" s="4" t="s">
        <v>5705</v>
      </c>
      <c r="C1916" s="4" t="s">
        <v>5706</v>
      </c>
      <c r="E1916" s="4"/>
      <c r="R1916" s="4"/>
      <c r="U1916" s="4"/>
      <c r="AD1916" s="4"/>
      <c r="AE1916" s="4"/>
      <c r="AF1916" s="21"/>
    </row>
    <row r="1917" spans="1:32" x14ac:dyDescent="0.2">
      <c r="A1917" s="1" t="s">
        <v>5707</v>
      </c>
      <c r="B1917" s="4" t="s">
        <v>5708</v>
      </c>
      <c r="C1917" s="4" t="s">
        <v>5709</v>
      </c>
      <c r="E1917" s="4"/>
      <c r="R1917" s="4"/>
      <c r="U1917" s="4"/>
      <c r="AD1917" s="4"/>
      <c r="AE1917" s="4"/>
      <c r="AF1917" s="21"/>
    </row>
    <row r="1918" spans="1:32" x14ac:dyDescent="0.2">
      <c r="A1918" s="1" t="s">
        <v>5710</v>
      </c>
      <c r="B1918" s="4" t="s">
        <v>5711</v>
      </c>
      <c r="C1918" s="4" t="s">
        <v>5711</v>
      </c>
      <c r="E1918" s="4"/>
      <c r="R1918" s="4"/>
      <c r="U1918" s="4"/>
      <c r="AD1918" s="4"/>
      <c r="AE1918" s="4"/>
      <c r="AF1918" s="21"/>
    </row>
    <row r="1919" spans="1:32" x14ac:dyDescent="0.2">
      <c r="A1919" s="1" t="s">
        <v>5712</v>
      </c>
      <c r="B1919" s="4" t="s">
        <v>5713</v>
      </c>
      <c r="C1919" s="4" t="s">
        <v>5714</v>
      </c>
      <c r="E1919" s="4"/>
      <c r="R1919" s="4"/>
      <c r="U1919" s="4"/>
      <c r="AD1919" s="4"/>
      <c r="AE1919" s="4"/>
      <c r="AF1919" s="21"/>
    </row>
    <row r="1920" spans="1:32" x14ac:dyDescent="0.2">
      <c r="A1920" s="1" t="s">
        <v>5715</v>
      </c>
      <c r="B1920" s="4" t="s">
        <v>2711</v>
      </c>
      <c r="C1920" s="4" t="s">
        <v>5716</v>
      </c>
      <c r="E1920" s="4"/>
      <c r="R1920" s="4"/>
      <c r="U1920" s="4"/>
      <c r="AD1920" s="4"/>
      <c r="AE1920" s="4"/>
      <c r="AF1920" s="21"/>
    </row>
    <row r="1921" spans="1:32" x14ac:dyDescent="0.2">
      <c r="A1921" s="1" t="s">
        <v>5717</v>
      </c>
      <c r="B1921" s="4" t="s">
        <v>5718</v>
      </c>
      <c r="C1921" s="4" t="s">
        <v>5719</v>
      </c>
      <c r="E1921" s="4"/>
      <c r="R1921" s="4"/>
      <c r="U1921" s="4"/>
      <c r="AD1921" s="4"/>
      <c r="AE1921" s="4"/>
      <c r="AF1921" s="21"/>
    </row>
    <row r="1922" spans="1:32" x14ac:dyDescent="0.2">
      <c r="A1922" s="1" t="s">
        <v>5720</v>
      </c>
      <c r="B1922" s="4" t="s">
        <v>5721</v>
      </c>
      <c r="C1922" s="4" t="s">
        <v>5722</v>
      </c>
      <c r="E1922" s="4"/>
      <c r="R1922" s="4"/>
      <c r="U1922" s="4"/>
      <c r="AD1922" s="4"/>
      <c r="AE1922" s="4"/>
      <c r="AF1922" s="21"/>
    </row>
    <row r="1923" spans="1:32" x14ac:dyDescent="0.2">
      <c r="A1923" s="1" t="s">
        <v>5723</v>
      </c>
      <c r="B1923" s="4" t="s">
        <v>5724</v>
      </c>
      <c r="C1923" s="4" t="s">
        <v>5725</v>
      </c>
      <c r="E1923" s="4"/>
      <c r="R1923" s="4"/>
      <c r="U1923" s="4"/>
      <c r="AD1923" s="4"/>
      <c r="AE1923" s="4"/>
      <c r="AF1923" s="21"/>
    </row>
    <row r="1924" spans="1:32" x14ac:dyDescent="0.2">
      <c r="A1924" s="1" t="s">
        <v>5726</v>
      </c>
      <c r="B1924" s="4" t="s">
        <v>5727</v>
      </c>
      <c r="C1924" s="4" t="s">
        <v>5728</v>
      </c>
      <c r="E1924" s="4"/>
      <c r="R1924" s="4"/>
      <c r="U1924" s="4"/>
      <c r="AD1924" s="4"/>
      <c r="AE1924" s="4"/>
      <c r="AF1924" s="21"/>
    </row>
    <row r="1925" spans="1:32" x14ac:dyDescent="0.2">
      <c r="A1925" s="1" t="s">
        <v>5729</v>
      </c>
      <c r="B1925" s="4" t="s">
        <v>5730</v>
      </c>
      <c r="C1925" s="4" t="s">
        <v>5731</v>
      </c>
      <c r="E1925" s="4"/>
      <c r="R1925" s="4"/>
      <c r="U1925" s="4"/>
      <c r="AD1925" s="4"/>
      <c r="AE1925" s="4"/>
      <c r="AF1925" s="21"/>
    </row>
    <row r="1926" spans="1:32" x14ac:dyDescent="0.2">
      <c r="A1926" s="1" t="s">
        <v>5732</v>
      </c>
      <c r="B1926" s="4" t="s">
        <v>5733</v>
      </c>
      <c r="C1926" s="4" t="s">
        <v>5734</v>
      </c>
      <c r="E1926" s="4"/>
      <c r="R1926" s="4"/>
      <c r="U1926" s="4"/>
      <c r="AD1926" s="4"/>
      <c r="AE1926" s="4"/>
      <c r="AF1926" s="21"/>
    </row>
    <row r="1927" spans="1:32" x14ac:dyDescent="0.2">
      <c r="A1927" s="1" t="s">
        <v>5735</v>
      </c>
      <c r="B1927" s="4" t="s">
        <v>5736</v>
      </c>
      <c r="C1927" s="4" t="s">
        <v>5737</v>
      </c>
      <c r="E1927" s="4"/>
      <c r="R1927" s="4"/>
      <c r="U1927" s="4"/>
      <c r="AD1927" s="4"/>
      <c r="AE1927" s="4"/>
      <c r="AF1927" s="21"/>
    </row>
    <row r="1928" spans="1:32" x14ac:dyDescent="0.2">
      <c r="A1928" s="1" t="s">
        <v>5738</v>
      </c>
      <c r="B1928" s="4" t="s">
        <v>5739</v>
      </c>
      <c r="C1928" s="4" t="s">
        <v>5740</v>
      </c>
      <c r="E1928" s="4"/>
      <c r="R1928" s="4"/>
      <c r="U1928" s="4"/>
      <c r="AD1928" s="4"/>
      <c r="AE1928" s="4"/>
      <c r="AF1928" s="21"/>
    </row>
    <row r="1929" spans="1:32" x14ac:dyDescent="0.2">
      <c r="A1929" s="1" t="s">
        <v>5741</v>
      </c>
      <c r="B1929" s="4" t="s">
        <v>5742</v>
      </c>
      <c r="C1929" s="4" t="s">
        <v>5742</v>
      </c>
      <c r="E1929" s="4"/>
      <c r="R1929" s="4"/>
      <c r="U1929" s="4"/>
      <c r="AD1929" s="4"/>
      <c r="AE1929" s="4"/>
      <c r="AF1929" s="21"/>
    </row>
    <row r="1930" spans="1:32" x14ac:dyDescent="0.2">
      <c r="A1930" s="1" t="s">
        <v>5743</v>
      </c>
      <c r="B1930" s="4" t="s">
        <v>5744</v>
      </c>
      <c r="C1930" s="4" t="s">
        <v>5745</v>
      </c>
      <c r="E1930" s="4"/>
      <c r="R1930" s="4"/>
      <c r="U1930" s="4"/>
      <c r="AD1930" s="4"/>
      <c r="AE1930" s="4"/>
      <c r="AF1930" s="21"/>
    </row>
    <row r="1931" spans="1:32" x14ac:dyDescent="0.2">
      <c r="A1931" s="1" t="s">
        <v>5746</v>
      </c>
      <c r="B1931" s="4" t="s">
        <v>5747</v>
      </c>
      <c r="C1931" s="4" t="s">
        <v>5748</v>
      </c>
      <c r="E1931" s="4"/>
      <c r="R1931" s="4"/>
      <c r="U1931" s="4"/>
      <c r="AD1931" s="4"/>
      <c r="AE1931" s="4"/>
      <c r="AF1931" s="21"/>
    </row>
    <row r="1932" spans="1:32" x14ac:dyDescent="0.2">
      <c r="A1932" s="1" t="s">
        <v>5749</v>
      </c>
      <c r="B1932" s="4" t="s">
        <v>5750</v>
      </c>
      <c r="C1932" s="4" t="s">
        <v>5751</v>
      </c>
      <c r="E1932" s="4"/>
      <c r="R1932" s="4"/>
      <c r="U1932" s="4"/>
      <c r="AD1932" s="4"/>
      <c r="AE1932" s="4"/>
      <c r="AF1932" s="21"/>
    </row>
    <row r="1933" spans="1:32" x14ac:dyDescent="0.2">
      <c r="A1933" s="1" t="s">
        <v>5752</v>
      </c>
      <c r="B1933" s="4" t="s">
        <v>5753</v>
      </c>
      <c r="C1933" s="4" t="s">
        <v>5754</v>
      </c>
      <c r="E1933" s="4"/>
      <c r="R1933" s="4"/>
      <c r="U1933" s="4"/>
      <c r="AD1933" s="4"/>
      <c r="AE1933" s="4"/>
      <c r="AF1933" s="21"/>
    </row>
    <row r="1934" spans="1:32" x14ac:dyDescent="0.2">
      <c r="A1934" s="1" t="s">
        <v>5755</v>
      </c>
      <c r="B1934" s="4" t="s">
        <v>5756</v>
      </c>
      <c r="C1934" s="4" t="s">
        <v>5757</v>
      </c>
      <c r="E1934" s="4"/>
      <c r="R1934" s="4"/>
      <c r="U1934" s="4"/>
      <c r="AD1934" s="4"/>
      <c r="AE1934" s="4"/>
      <c r="AF1934" s="21"/>
    </row>
    <row r="1935" spans="1:32" x14ac:dyDescent="0.2">
      <c r="A1935" s="1" t="s">
        <v>5758</v>
      </c>
      <c r="B1935" s="4" t="s">
        <v>5759</v>
      </c>
      <c r="C1935" s="4" t="s">
        <v>5760</v>
      </c>
      <c r="E1935" s="4"/>
      <c r="R1935" s="4"/>
      <c r="U1935" s="4"/>
      <c r="AD1935" s="4"/>
      <c r="AE1935" s="4"/>
      <c r="AF1935" s="21"/>
    </row>
    <row r="1936" spans="1:32" x14ac:dyDescent="0.2">
      <c r="A1936" s="1" t="s">
        <v>5761</v>
      </c>
      <c r="B1936" s="4" t="s">
        <v>5762</v>
      </c>
      <c r="C1936" s="4" t="s">
        <v>5763</v>
      </c>
      <c r="E1936" s="4"/>
      <c r="R1936" s="4"/>
      <c r="U1936" s="4"/>
      <c r="AD1936" s="4"/>
      <c r="AE1936" s="4"/>
      <c r="AF1936" s="21"/>
    </row>
    <row r="1937" spans="1:32" x14ac:dyDescent="0.2">
      <c r="A1937" s="1" t="s">
        <v>5764</v>
      </c>
      <c r="B1937" s="4" t="s">
        <v>5765</v>
      </c>
      <c r="C1937" s="4" t="s">
        <v>5766</v>
      </c>
      <c r="E1937" s="4"/>
      <c r="R1937" s="4"/>
      <c r="U1937" s="4"/>
      <c r="AD1937" s="4"/>
      <c r="AE1937" s="4"/>
      <c r="AF1937" s="21"/>
    </row>
    <row r="1938" spans="1:32" x14ac:dyDescent="0.2">
      <c r="A1938" s="1" t="s">
        <v>5767</v>
      </c>
      <c r="B1938" s="4" t="s">
        <v>5768</v>
      </c>
      <c r="C1938" s="4" t="s">
        <v>5769</v>
      </c>
      <c r="E1938" s="4"/>
      <c r="R1938" s="4"/>
      <c r="U1938" s="4"/>
      <c r="AD1938" s="4"/>
      <c r="AE1938" s="4"/>
      <c r="AF1938" s="21"/>
    </row>
    <row r="1939" spans="1:32" x14ac:dyDescent="0.2">
      <c r="A1939" s="1" t="s">
        <v>5770</v>
      </c>
      <c r="B1939" s="4" t="s">
        <v>5771</v>
      </c>
      <c r="C1939" s="4" t="s">
        <v>5772</v>
      </c>
      <c r="E1939" s="4">
        <v>1</v>
      </c>
      <c r="G1939">
        <v>1</v>
      </c>
      <c r="H1939">
        <v>1</v>
      </c>
      <c r="I1939">
        <v>1</v>
      </c>
      <c r="J1939">
        <v>1</v>
      </c>
      <c r="M1939">
        <v>3</v>
      </c>
      <c r="N1939">
        <v>1</v>
      </c>
      <c r="O1939">
        <v>1</v>
      </c>
      <c r="Q1939">
        <v>1</v>
      </c>
      <c r="R1939" s="4">
        <v>1</v>
      </c>
      <c r="U1939" s="4">
        <v>1</v>
      </c>
      <c r="V1939">
        <v>1</v>
      </c>
      <c r="W1939">
        <v>1</v>
      </c>
      <c r="X1939">
        <v>1</v>
      </c>
      <c r="AA1939">
        <v>1</v>
      </c>
      <c r="AB1939">
        <v>1</v>
      </c>
      <c r="AD1939" s="4">
        <v>1</v>
      </c>
      <c r="AE1939" s="4">
        <v>1</v>
      </c>
      <c r="AF1939" s="21">
        <v>1</v>
      </c>
    </row>
    <row r="1940" spans="1:32" x14ac:dyDescent="0.2">
      <c r="A1940" s="1" t="s">
        <v>5773</v>
      </c>
      <c r="B1940" s="4" t="s">
        <v>5774</v>
      </c>
      <c r="C1940" s="4" t="s">
        <v>5775</v>
      </c>
      <c r="E1940" s="4"/>
      <c r="R1940" s="4"/>
      <c r="U1940" s="4"/>
      <c r="AD1940" s="4"/>
      <c r="AE1940" s="4"/>
      <c r="AF1940" s="21"/>
    </row>
    <row r="1941" spans="1:32" x14ac:dyDescent="0.2">
      <c r="A1941" s="1" t="s">
        <v>5776</v>
      </c>
      <c r="B1941" s="4" t="s">
        <v>5777</v>
      </c>
      <c r="C1941" s="4" t="s">
        <v>5778</v>
      </c>
      <c r="E1941" s="4"/>
      <c r="R1941" s="4"/>
      <c r="U1941" s="4"/>
      <c r="AD1941" s="4"/>
      <c r="AE1941" s="4"/>
      <c r="AF1941" s="21"/>
    </row>
    <row r="1942" spans="1:32" x14ac:dyDescent="0.2">
      <c r="A1942" s="1" t="s">
        <v>5779</v>
      </c>
      <c r="B1942" s="4" t="s">
        <v>5780</v>
      </c>
      <c r="C1942" s="4" t="s">
        <v>5781</v>
      </c>
      <c r="E1942" s="4"/>
      <c r="R1942" s="4"/>
      <c r="U1942" s="4"/>
      <c r="AD1942" s="4"/>
      <c r="AE1942" s="4"/>
      <c r="AF1942" s="21"/>
    </row>
    <row r="1943" spans="1:32" x14ac:dyDescent="0.2">
      <c r="A1943" s="1" t="s">
        <v>5782</v>
      </c>
      <c r="B1943" s="4" t="s">
        <v>5783</v>
      </c>
      <c r="C1943" s="4" t="s">
        <v>5784</v>
      </c>
      <c r="E1943" s="4"/>
      <c r="R1943" s="4"/>
      <c r="U1943" s="4"/>
      <c r="AD1943" s="4"/>
      <c r="AE1943" s="4"/>
      <c r="AF1943" s="21"/>
    </row>
    <row r="1944" spans="1:32" x14ac:dyDescent="0.2">
      <c r="A1944" s="1" t="s">
        <v>5785</v>
      </c>
      <c r="B1944" s="4" t="s">
        <v>5786</v>
      </c>
      <c r="C1944" s="4" t="s">
        <v>5787</v>
      </c>
      <c r="E1944" s="4"/>
      <c r="R1944" s="4"/>
      <c r="U1944" s="4"/>
      <c r="AD1944" s="4"/>
      <c r="AE1944" s="4"/>
      <c r="AF1944" s="21"/>
    </row>
    <row r="1945" spans="1:32" x14ac:dyDescent="0.2">
      <c r="A1945" s="1" t="s">
        <v>5788</v>
      </c>
      <c r="B1945" s="4" t="s">
        <v>5789</v>
      </c>
      <c r="C1945" s="4" t="s">
        <v>5790</v>
      </c>
      <c r="E1945" s="4"/>
      <c r="R1945" s="4"/>
      <c r="U1945" s="4"/>
      <c r="AD1945" s="4"/>
      <c r="AE1945" s="4"/>
      <c r="AF1945" s="21"/>
    </row>
    <row r="1946" spans="1:32" x14ac:dyDescent="0.2">
      <c r="A1946" s="1" t="s">
        <v>5791</v>
      </c>
      <c r="B1946" s="4" t="s">
        <v>5792</v>
      </c>
      <c r="C1946" s="4" t="s">
        <v>4815</v>
      </c>
      <c r="E1946" s="4"/>
      <c r="G1946">
        <v>1</v>
      </c>
      <c r="M1946">
        <v>2</v>
      </c>
      <c r="N1946">
        <v>1</v>
      </c>
      <c r="O1946">
        <v>1</v>
      </c>
      <c r="P1946">
        <v>1</v>
      </c>
      <c r="R1946" s="4">
        <v>1</v>
      </c>
      <c r="S1946">
        <v>1</v>
      </c>
      <c r="T1946">
        <v>1</v>
      </c>
      <c r="U1946" s="4">
        <v>1</v>
      </c>
      <c r="X1946">
        <v>1</v>
      </c>
      <c r="AD1946" s="4"/>
      <c r="AE1946" s="4"/>
      <c r="AF1946" s="21"/>
    </row>
    <row r="1947" spans="1:32" x14ac:dyDescent="0.2">
      <c r="A1947" s="1" t="s">
        <v>5793</v>
      </c>
      <c r="B1947" s="4" t="s">
        <v>5794</v>
      </c>
      <c r="C1947" s="4" t="s">
        <v>5795</v>
      </c>
      <c r="E1947" s="4"/>
      <c r="R1947" s="4"/>
      <c r="U1947" s="4"/>
      <c r="AD1947" s="4"/>
      <c r="AE1947" s="4"/>
      <c r="AF1947" s="21"/>
    </row>
    <row r="1948" spans="1:32" x14ac:dyDescent="0.2">
      <c r="A1948" s="1" t="s">
        <v>5796</v>
      </c>
      <c r="B1948" s="4" t="s">
        <v>5797</v>
      </c>
      <c r="C1948" s="4" t="s">
        <v>5797</v>
      </c>
      <c r="E1948" s="4"/>
      <c r="R1948" s="4"/>
      <c r="U1948" s="4"/>
      <c r="AD1948" s="4"/>
      <c r="AE1948" s="4"/>
      <c r="AF1948" s="21"/>
    </row>
    <row r="1949" spans="1:32" x14ac:dyDescent="0.2">
      <c r="A1949" s="1" t="s">
        <v>5798</v>
      </c>
      <c r="B1949" s="4" t="s">
        <v>5799</v>
      </c>
      <c r="C1949" s="4" t="s">
        <v>5800</v>
      </c>
      <c r="E1949" s="4"/>
      <c r="R1949" s="4"/>
      <c r="U1949" s="4"/>
      <c r="AD1949" s="4"/>
      <c r="AE1949" s="4"/>
      <c r="AF1949" s="21"/>
    </row>
    <row r="1950" spans="1:32" x14ac:dyDescent="0.2">
      <c r="A1950" s="1" t="s">
        <v>5801</v>
      </c>
      <c r="B1950" s="4" t="s">
        <v>5802</v>
      </c>
      <c r="C1950" s="4" t="s">
        <v>5803</v>
      </c>
      <c r="E1950" s="4"/>
      <c r="K1950">
        <v>1</v>
      </c>
      <c r="L1950">
        <v>1</v>
      </c>
      <c r="R1950" s="4"/>
      <c r="U1950" s="4"/>
      <c r="V1950">
        <v>1</v>
      </c>
      <c r="AB1950">
        <v>1</v>
      </c>
      <c r="AD1950" s="4"/>
      <c r="AE1950" s="4">
        <v>2</v>
      </c>
      <c r="AF1950" s="21"/>
    </row>
    <row r="1951" spans="1:32" x14ac:dyDescent="0.2">
      <c r="A1951" s="1" t="s">
        <v>5804</v>
      </c>
      <c r="B1951" s="4" t="s">
        <v>5805</v>
      </c>
      <c r="C1951" s="4" t="s">
        <v>5805</v>
      </c>
      <c r="E1951" s="4"/>
      <c r="R1951" s="4"/>
      <c r="U1951" s="4"/>
      <c r="AD1951" s="4"/>
      <c r="AE1951" s="4"/>
      <c r="AF1951" s="21"/>
    </row>
    <row r="1952" spans="1:32" x14ac:dyDescent="0.2">
      <c r="A1952" s="1" t="s">
        <v>5806</v>
      </c>
      <c r="B1952" s="4" t="s">
        <v>5807</v>
      </c>
      <c r="C1952" s="4" t="s">
        <v>5807</v>
      </c>
      <c r="E1952" s="4"/>
      <c r="R1952" s="4"/>
      <c r="U1952" s="4"/>
      <c r="AD1952" s="4"/>
      <c r="AE1952" s="4"/>
      <c r="AF1952" s="21"/>
    </row>
    <row r="1953" spans="1:32" x14ac:dyDescent="0.2">
      <c r="A1953" s="1" t="s">
        <v>5808</v>
      </c>
      <c r="B1953" s="4" t="s">
        <v>5809</v>
      </c>
      <c r="C1953" s="4" t="s">
        <v>5810</v>
      </c>
      <c r="E1953" s="4"/>
      <c r="R1953" s="4"/>
      <c r="U1953" s="4"/>
      <c r="AD1953" s="4"/>
      <c r="AE1953" s="4"/>
      <c r="AF1953" s="21"/>
    </row>
    <row r="1954" spans="1:32" x14ac:dyDescent="0.2">
      <c r="A1954" s="1" t="s">
        <v>5811</v>
      </c>
      <c r="B1954" s="4" t="s">
        <v>5812</v>
      </c>
      <c r="C1954" s="4" t="s">
        <v>5813</v>
      </c>
      <c r="E1954" s="4"/>
      <c r="R1954" s="4"/>
      <c r="U1954" s="4"/>
      <c r="AD1954" s="4"/>
      <c r="AE1954" s="4"/>
      <c r="AF1954" s="21"/>
    </row>
    <row r="1955" spans="1:32" x14ac:dyDescent="0.2">
      <c r="A1955" s="1" t="s">
        <v>5814</v>
      </c>
      <c r="B1955" s="4" t="s">
        <v>5815</v>
      </c>
      <c r="C1955" s="4" t="s">
        <v>5816</v>
      </c>
      <c r="E1955" s="4"/>
      <c r="R1955" s="4"/>
      <c r="U1955" s="4"/>
      <c r="AD1955" s="4"/>
      <c r="AE1955" s="4"/>
      <c r="AF1955" s="21"/>
    </row>
    <row r="1956" spans="1:32" x14ac:dyDescent="0.2">
      <c r="A1956" s="1" t="s">
        <v>5817</v>
      </c>
      <c r="B1956" s="4" t="s">
        <v>5818</v>
      </c>
      <c r="C1956" s="4" t="s">
        <v>5819</v>
      </c>
      <c r="E1956" s="4"/>
      <c r="R1956" s="4"/>
      <c r="U1956" s="4"/>
      <c r="AD1956" s="4"/>
      <c r="AE1956" s="4"/>
      <c r="AF1956" s="21"/>
    </row>
    <row r="1957" spans="1:32" x14ac:dyDescent="0.2">
      <c r="A1957" s="1" t="s">
        <v>5820</v>
      </c>
      <c r="B1957" s="4" t="s">
        <v>5821</v>
      </c>
      <c r="C1957" s="4" t="s">
        <v>5822</v>
      </c>
      <c r="E1957" s="4"/>
      <c r="R1957" s="4"/>
      <c r="U1957" s="4"/>
      <c r="AD1957" s="4"/>
      <c r="AE1957" s="4"/>
      <c r="AF1957" s="21"/>
    </row>
    <row r="1958" spans="1:32" x14ac:dyDescent="0.2">
      <c r="A1958" s="1" t="s">
        <v>5823</v>
      </c>
      <c r="B1958" s="4" t="s">
        <v>5824</v>
      </c>
      <c r="C1958" s="4" t="s">
        <v>5825</v>
      </c>
      <c r="E1958" s="4"/>
      <c r="R1958" s="4"/>
      <c r="U1958" s="4"/>
      <c r="AD1958" s="4"/>
      <c r="AE1958" s="4"/>
      <c r="AF1958" s="21"/>
    </row>
    <row r="1959" spans="1:32" x14ac:dyDescent="0.2">
      <c r="A1959" s="1" t="s">
        <v>5826</v>
      </c>
      <c r="B1959" s="4" t="s">
        <v>5827</v>
      </c>
      <c r="C1959" s="4" t="s">
        <v>5828</v>
      </c>
      <c r="E1959" s="4">
        <v>1</v>
      </c>
      <c r="G1959">
        <v>1</v>
      </c>
      <c r="I1959">
        <v>1</v>
      </c>
      <c r="J1959">
        <v>2</v>
      </c>
      <c r="M1959">
        <v>2</v>
      </c>
      <c r="N1959">
        <v>2</v>
      </c>
      <c r="O1959">
        <v>2</v>
      </c>
      <c r="P1959">
        <v>1</v>
      </c>
      <c r="R1959" s="4">
        <v>1</v>
      </c>
      <c r="T1959">
        <v>1</v>
      </c>
      <c r="U1959" s="4">
        <v>1</v>
      </c>
      <c r="W1959">
        <v>1</v>
      </c>
      <c r="X1959">
        <v>1</v>
      </c>
      <c r="Z1959">
        <v>1</v>
      </c>
      <c r="AA1959">
        <v>1</v>
      </c>
      <c r="AD1959" s="4">
        <v>1</v>
      </c>
      <c r="AE1959" s="4">
        <v>1</v>
      </c>
      <c r="AF1959" s="21">
        <v>1</v>
      </c>
    </row>
    <row r="1960" spans="1:32" x14ac:dyDescent="0.2">
      <c r="A1960" s="1" t="s">
        <v>5829</v>
      </c>
      <c r="B1960" s="4" t="s">
        <v>5830</v>
      </c>
      <c r="C1960" s="4" t="s">
        <v>5831</v>
      </c>
      <c r="E1960" s="4"/>
      <c r="R1960" s="4"/>
      <c r="U1960" s="4"/>
      <c r="AD1960" s="4"/>
      <c r="AE1960" s="4"/>
      <c r="AF1960" s="21"/>
    </row>
    <row r="1961" spans="1:32" x14ac:dyDescent="0.2">
      <c r="A1961" s="1" t="s">
        <v>5832</v>
      </c>
      <c r="B1961" s="4" t="s">
        <v>5833</v>
      </c>
      <c r="C1961" s="4" t="s">
        <v>5834</v>
      </c>
      <c r="E1961" s="4"/>
      <c r="R1961" s="4"/>
      <c r="U1961" s="4"/>
      <c r="AD1961" s="4"/>
      <c r="AE1961" s="4"/>
      <c r="AF1961" s="21"/>
    </row>
    <row r="1962" spans="1:32" x14ac:dyDescent="0.2">
      <c r="A1962" s="1" t="s">
        <v>5835</v>
      </c>
      <c r="B1962" s="4" t="s">
        <v>5836</v>
      </c>
      <c r="C1962" s="4" t="s">
        <v>5836</v>
      </c>
      <c r="E1962" s="4"/>
      <c r="R1962" s="4"/>
      <c r="U1962" s="4"/>
      <c r="AD1962" s="4"/>
      <c r="AE1962" s="4"/>
      <c r="AF1962" s="21"/>
    </row>
    <row r="1963" spans="1:32" x14ac:dyDescent="0.2">
      <c r="A1963" s="1" t="s">
        <v>5837</v>
      </c>
      <c r="B1963" s="4" t="s">
        <v>5838</v>
      </c>
      <c r="C1963" s="4" t="s">
        <v>5839</v>
      </c>
      <c r="E1963" s="4"/>
      <c r="R1963" s="4"/>
      <c r="U1963" s="4"/>
      <c r="AD1963" s="4"/>
      <c r="AE1963" s="4"/>
      <c r="AF1963" s="21"/>
    </row>
    <row r="1964" spans="1:32" x14ac:dyDescent="0.2">
      <c r="A1964" s="1" t="s">
        <v>5840</v>
      </c>
      <c r="B1964" s="4" t="s">
        <v>5841</v>
      </c>
      <c r="C1964" s="4" t="s">
        <v>5842</v>
      </c>
      <c r="E1964" s="4"/>
      <c r="R1964" s="4"/>
      <c r="U1964" s="4"/>
      <c r="AD1964" s="4"/>
      <c r="AE1964" s="4"/>
      <c r="AF1964" s="21"/>
    </row>
    <row r="1965" spans="1:32" x14ac:dyDescent="0.2">
      <c r="A1965" s="1" t="s">
        <v>5843</v>
      </c>
      <c r="B1965" s="4" t="s">
        <v>5844</v>
      </c>
      <c r="C1965" s="4" t="s">
        <v>5845</v>
      </c>
      <c r="E1965" s="4"/>
      <c r="R1965" s="4"/>
      <c r="U1965" s="4"/>
      <c r="AD1965" s="4"/>
      <c r="AE1965" s="4"/>
      <c r="AF1965" s="21"/>
    </row>
    <row r="1966" spans="1:32" x14ac:dyDescent="0.2">
      <c r="A1966" s="1" t="s">
        <v>5846</v>
      </c>
      <c r="B1966" s="4" t="s">
        <v>5847</v>
      </c>
      <c r="C1966" s="4" t="s">
        <v>5848</v>
      </c>
      <c r="E1966" s="4"/>
      <c r="R1966" s="4"/>
      <c r="U1966" s="4"/>
      <c r="AD1966" s="4"/>
      <c r="AE1966" s="4"/>
      <c r="AF1966" s="21"/>
    </row>
    <row r="1967" spans="1:32" x14ac:dyDescent="0.2">
      <c r="A1967" s="1" t="s">
        <v>5849</v>
      </c>
      <c r="B1967" s="4" t="s">
        <v>5850</v>
      </c>
      <c r="C1967" s="4" t="s">
        <v>5851</v>
      </c>
      <c r="E1967" s="4"/>
      <c r="R1967" s="4"/>
      <c r="U1967" s="4"/>
      <c r="AD1967" s="4"/>
      <c r="AE1967" s="4"/>
      <c r="AF1967" s="21"/>
    </row>
    <row r="1968" spans="1:32" x14ac:dyDescent="0.2">
      <c r="A1968" s="1" t="s">
        <v>5852</v>
      </c>
      <c r="B1968" s="4" t="s">
        <v>5853</v>
      </c>
      <c r="C1968" s="4" t="s">
        <v>5854</v>
      </c>
      <c r="E1968" s="4"/>
      <c r="R1968" s="4"/>
      <c r="U1968" s="4"/>
      <c r="AD1968" s="4"/>
      <c r="AE1968" s="4"/>
      <c r="AF1968" s="21"/>
    </row>
    <row r="1969" spans="1:32" x14ac:dyDescent="0.2">
      <c r="A1969" s="1" t="s">
        <v>5855</v>
      </c>
      <c r="B1969" s="4" t="s">
        <v>5856</v>
      </c>
      <c r="C1969" s="4" t="s">
        <v>5857</v>
      </c>
      <c r="E1969" s="4"/>
      <c r="R1969" s="4"/>
      <c r="U1969" s="4"/>
      <c r="AD1969" s="4"/>
      <c r="AE1969" s="4"/>
      <c r="AF1969" s="21"/>
    </row>
    <row r="1970" spans="1:32" x14ac:dyDescent="0.2">
      <c r="A1970" s="1" t="s">
        <v>5858</v>
      </c>
      <c r="B1970" s="4" t="s">
        <v>5859</v>
      </c>
      <c r="C1970" s="4" t="s">
        <v>5860</v>
      </c>
      <c r="E1970" s="4"/>
      <c r="R1970" s="4"/>
      <c r="U1970" s="4"/>
      <c r="AD1970" s="4"/>
      <c r="AE1970" s="4"/>
      <c r="AF1970" s="21"/>
    </row>
    <row r="1971" spans="1:32" x14ac:dyDescent="0.2">
      <c r="A1971" s="1" t="s">
        <v>5861</v>
      </c>
      <c r="B1971" s="4" t="s">
        <v>5862</v>
      </c>
      <c r="C1971" s="4" t="s">
        <v>5863</v>
      </c>
      <c r="E1971" s="4"/>
      <c r="R1971" s="4"/>
      <c r="U1971" s="4"/>
      <c r="AD1971" s="4"/>
      <c r="AE1971" s="4"/>
      <c r="AF1971" s="21"/>
    </row>
    <row r="1972" spans="1:32" x14ac:dyDescent="0.2">
      <c r="A1972" s="1" t="s">
        <v>5864</v>
      </c>
      <c r="B1972" s="4" t="s">
        <v>5865</v>
      </c>
      <c r="C1972" s="4" t="s">
        <v>5866</v>
      </c>
      <c r="E1972" s="4"/>
      <c r="R1972" s="4"/>
      <c r="U1972" s="4"/>
      <c r="AD1972" s="4"/>
      <c r="AE1972" s="4"/>
      <c r="AF1972" s="21"/>
    </row>
    <row r="1973" spans="1:32" x14ac:dyDescent="0.2">
      <c r="A1973" s="1" t="s">
        <v>5867</v>
      </c>
      <c r="B1973" s="4" t="s">
        <v>5868</v>
      </c>
      <c r="C1973" s="4" t="s">
        <v>5869</v>
      </c>
      <c r="E1973" s="4"/>
      <c r="R1973" s="4"/>
      <c r="U1973" s="4"/>
      <c r="AD1973" s="4"/>
      <c r="AE1973" s="4"/>
      <c r="AF1973" s="21"/>
    </row>
    <row r="1974" spans="1:32" x14ac:dyDescent="0.2">
      <c r="A1974" s="1" t="s">
        <v>5870</v>
      </c>
      <c r="B1974" s="4" t="s">
        <v>5871</v>
      </c>
      <c r="C1974" s="4" t="s">
        <v>5871</v>
      </c>
      <c r="E1974" s="4"/>
      <c r="R1974" s="4"/>
      <c r="U1974" s="4"/>
      <c r="AD1974" s="4"/>
      <c r="AE1974" s="4"/>
      <c r="AF1974" s="21"/>
    </row>
    <row r="1975" spans="1:32" x14ac:dyDescent="0.2">
      <c r="A1975" s="1" t="s">
        <v>5872</v>
      </c>
      <c r="B1975" s="4" t="s">
        <v>5873</v>
      </c>
      <c r="C1975" s="4" t="s">
        <v>5874</v>
      </c>
      <c r="E1975" s="4"/>
      <c r="R1975" s="4"/>
      <c r="U1975" s="4"/>
      <c r="AD1975" s="4"/>
      <c r="AE1975" s="4"/>
      <c r="AF1975" s="21"/>
    </row>
    <row r="1976" spans="1:32" x14ac:dyDescent="0.2">
      <c r="A1976" s="1" t="s">
        <v>5875</v>
      </c>
      <c r="B1976" s="4" t="s">
        <v>5876</v>
      </c>
      <c r="C1976" s="4" t="s">
        <v>5877</v>
      </c>
      <c r="E1976" s="4"/>
      <c r="R1976" s="4"/>
      <c r="U1976" s="4"/>
      <c r="AD1976" s="4"/>
      <c r="AE1976" s="4"/>
      <c r="AF1976" s="21"/>
    </row>
    <row r="1977" spans="1:32" x14ac:dyDescent="0.2">
      <c r="A1977" s="1" t="s">
        <v>5878</v>
      </c>
      <c r="B1977" s="4" t="s">
        <v>5879</v>
      </c>
      <c r="C1977" s="4" t="s">
        <v>5880</v>
      </c>
      <c r="E1977" s="4"/>
      <c r="R1977" s="4"/>
      <c r="U1977" s="4"/>
      <c r="AD1977" s="4"/>
      <c r="AE1977" s="4"/>
      <c r="AF1977" s="21"/>
    </row>
    <row r="1978" spans="1:32" x14ac:dyDescent="0.2">
      <c r="A1978" s="1" t="s">
        <v>5881</v>
      </c>
      <c r="B1978" s="4" t="s">
        <v>5882</v>
      </c>
      <c r="C1978" s="4" t="s">
        <v>5883</v>
      </c>
      <c r="E1978" s="4"/>
      <c r="R1978" s="4"/>
      <c r="U1978" s="4"/>
      <c r="AD1978" s="4"/>
      <c r="AE1978" s="4"/>
      <c r="AF1978" s="21"/>
    </row>
    <row r="1979" spans="1:32" x14ac:dyDescent="0.2">
      <c r="A1979" s="1" t="s">
        <v>5884</v>
      </c>
      <c r="B1979" s="4" t="s">
        <v>5885</v>
      </c>
      <c r="C1979" s="4" t="s">
        <v>5886</v>
      </c>
      <c r="E1979" s="4"/>
      <c r="R1979" s="4"/>
      <c r="U1979" s="4"/>
      <c r="AD1979" s="4"/>
      <c r="AE1979" s="4"/>
      <c r="AF1979" s="21"/>
    </row>
    <row r="1980" spans="1:32" x14ac:dyDescent="0.2">
      <c r="A1980" s="1" t="s">
        <v>5887</v>
      </c>
      <c r="B1980" s="4" t="s">
        <v>5888</v>
      </c>
      <c r="C1980" s="4" t="s">
        <v>5889</v>
      </c>
      <c r="E1980" s="4"/>
      <c r="R1980" s="4"/>
      <c r="U1980" s="4"/>
      <c r="AD1980" s="4"/>
      <c r="AE1980" s="4"/>
      <c r="AF1980" s="21"/>
    </row>
    <row r="1981" spans="1:32" x14ac:dyDescent="0.2">
      <c r="A1981" s="1" t="s">
        <v>5890</v>
      </c>
      <c r="B1981" s="4" t="s">
        <v>5891</v>
      </c>
      <c r="C1981" s="4" t="s">
        <v>5892</v>
      </c>
      <c r="E1981" s="4"/>
      <c r="R1981" s="4"/>
      <c r="U1981" s="4"/>
      <c r="AD1981" s="4"/>
      <c r="AE1981" s="4"/>
      <c r="AF1981" s="21"/>
    </row>
    <row r="1982" spans="1:32" x14ac:dyDescent="0.2">
      <c r="A1982" s="1" t="s">
        <v>5893</v>
      </c>
      <c r="B1982" s="4" t="s">
        <v>5894</v>
      </c>
      <c r="C1982" s="4" t="s">
        <v>5895</v>
      </c>
      <c r="E1982" s="4"/>
      <c r="R1982" s="4"/>
      <c r="U1982" s="4"/>
      <c r="AD1982" s="4"/>
      <c r="AE1982" s="4"/>
      <c r="AF1982" s="21"/>
    </row>
    <row r="1983" spans="1:32" x14ac:dyDescent="0.2">
      <c r="A1983" s="1" t="s">
        <v>5896</v>
      </c>
      <c r="B1983" s="4" t="s">
        <v>5897</v>
      </c>
      <c r="C1983" s="4" t="s">
        <v>5898</v>
      </c>
      <c r="E1983" s="4"/>
      <c r="R1983" s="4"/>
      <c r="U1983" s="4"/>
      <c r="AD1983" s="4"/>
      <c r="AE1983" s="4"/>
      <c r="AF1983" s="21"/>
    </row>
    <row r="1984" spans="1:32" x14ac:dyDescent="0.2">
      <c r="A1984" s="1" t="s">
        <v>5899</v>
      </c>
      <c r="B1984" s="4" t="s">
        <v>5900</v>
      </c>
      <c r="C1984" s="4" t="s">
        <v>5901</v>
      </c>
      <c r="E1984" s="4"/>
      <c r="R1984" s="4"/>
      <c r="U1984" s="4"/>
      <c r="AD1984" s="4"/>
      <c r="AE1984" s="4"/>
      <c r="AF1984" s="21"/>
    </row>
    <row r="1985" spans="1:32" x14ac:dyDescent="0.2">
      <c r="A1985" s="1" t="s">
        <v>5902</v>
      </c>
      <c r="B1985" s="4" t="s">
        <v>5903</v>
      </c>
      <c r="C1985" s="4" t="s">
        <v>5904</v>
      </c>
      <c r="E1985" s="4"/>
      <c r="R1985" s="4"/>
      <c r="U1985" s="4"/>
      <c r="AD1985" s="4"/>
      <c r="AE1985" s="4"/>
      <c r="AF1985" s="21"/>
    </row>
    <row r="1986" spans="1:32" x14ac:dyDescent="0.2">
      <c r="A1986" s="1" t="s">
        <v>5905</v>
      </c>
      <c r="B1986" s="4" t="s">
        <v>5906</v>
      </c>
      <c r="C1986" s="4" t="s">
        <v>5907</v>
      </c>
      <c r="E1986" s="4"/>
      <c r="R1986" s="4"/>
      <c r="U1986" s="4"/>
      <c r="AD1986" s="4"/>
      <c r="AE1986" s="4"/>
      <c r="AF1986" s="21"/>
    </row>
    <row r="1987" spans="1:32" x14ac:dyDescent="0.2">
      <c r="A1987" s="1" t="s">
        <v>5908</v>
      </c>
      <c r="B1987" s="4" t="s">
        <v>5909</v>
      </c>
      <c r="C1987" s="4" t="s">
        <v>5910</v>
      </c>
      <c r="E1987" s="4"/>
      <c r="R1987" s="4"/>
      <c r="U1987" s="4"/>
      <c r="AD1987" s="4"/>
      <c r="AE1987" s="4"/>
      <c r="AF1987" s="21"/>
    </row>
    <row r="1988" spans="1:32" x14ac:dyDescent="0.2">
      <c r="A1988" s="1" t="s">
        <v>5911</v>
      </c>
      <c r="B1988" s="4" t="s">
        <v>5912</v>
      </c>
      <c r="C1988" s="4" t="s">
        <v>5913</v>
      </c>
      <c r="E1988" s="4"/>
      <c r="R1988" s="4"/>
      <c r="U1988" s="4"/>
      <c r="AD1988" s="4"/>
      <c r="AE1988" s="4"/>
      <c r="AF1988" s="21"/>
    </row>
    <row r="1989" spans="1:32" x14ac:dyDescent="0.2">
      <c r="A1989" s="1" t="s">
        <v>5914</v>
      </c>
      <c r="B1989" s="4" t="s">
        <v>5915</v>
      </c>
      <c r="C1989" s="4" t="s">
        <v>5916</v>
      </c>
      <c r="E1989" s="4"/>
      <c r="R1989" s="4"/>
      <c r="U1989" s="4"/>
      <c r="AD1989" s="4"/>
      <c r="AE1989" s="4"/>
      <c r="AF1989" s="21"/>
    </row>
    <row r="1990" spans="1:32" x14ac:dyDescent="0.2">
      <c r="A1990" s="1" t="s">
        <v>5917</v>
      </c>
      <c r="B1990" s="4" t="s">
        <v>5918</v>
      </c>
      <c r="C1990" s="4" t="s">
        <v>5919</v>
      </c>
      <c r="E1990" s="4"/>
      <c r="R1990" s="4"/>
      <c r="U1990" s="4"/>
      <c r="AD1990" s="4"/>
      <c r="AE1990" s="4"/>
      <c r="AF1990" s="21"/>
    </row>
    <row r="1991" spans="1:32" x14ac:dyDescent="0.2">
      <c r="A1991" s="1" t="s">
        <v>5920</v>
      </c>
      <c r="B1991" s="4" t="s">
        <v>5921</v>
      </c>
      <c r="C1991" s="4" t="s">
        <v>5922</v>
      </c>
      <c r="E1991" s="4"/>
      <c r="R1991" s="4"/>
      <c r="U1991" s="4"/>
      <c r="AD1991" s="4"/>
      <c r="AE1991" s="4"/>
      <c r="AF1991" s="21"/>
    </row>
    <row r="1992" spans="1:32" x14ac:dyDescent="0.2">
      <c r="A1992" s="1" t="s">
        <v>5923</v>
      </c>
      <c r="B1992" s="4" t="s">
        <v>5924</v>
      </c>
      <c r="C1992" s="4" t="s">
        <v>5925</v>
      </c>
      <c r="E1992" s="4"/>
      <c r="R1992" s="4"/>
      <c r="U1992" s="4"/>
      <c r="AD1992" s="4"/>
      <c r="AE1992" s="4"/>
      <c r="AF1992" s="21"/>
    </row>
    <row r="1993" spans="1:32" x14ac:dyDescent="0.2">
      <c r="A1993" s="1" t="s">
        <v>5926</v>
      </c>
      <c r="B1993" s="4" t="s">
        <v>5927</v>
      </c>
      <c r="C1993" s="4" t="s">
        <v>5928</v>
      </c>
      <c r="E1993" s="4"/>
      <c r="R1993" s="4"/>
      <c r="U1993" s="4"/>
      <c r="AD1993" s="4"/>
      <c r="AE1993" s="4"/>
      <c r="AF1993" s="21"/>
    </row>
    <row r="1994" spans="1:32" x14ac:dyDescent="0.2">
      <c r="A1994" s="1" t="s">
        <v>5929</v>
      </c>
      <c r="B1994" s="4" t="s">
        <v>5930</v>
      </c>
      <c r="C1994" s="4" t="s">
        <v>5931</v>
      </c>
      <c r="E1994" s="4"/>
      <c r="R1994" s="4"/>
      <c r="U1994" s="4"/>
      <c r="AD1994" s="4"/>
      <c r="AE1994" s="4"/>
      <c r="AF1994" s="21"/>
    </row>
    <row r="1995" spans="1:32" x14ac:dyDescent="0.2">
      <c r="A1995" s="1" t="s">
        <v>5932</v>
      </c>
      <c r="B1995" s="4" t="s">
        <v>5933</v>
      </c>
      <c r="C1995" s="4" t="s">
        <v>5934</v>
      </c>
      <c r="E1995" s="4"/>
      <c r="R1995" s="4"/>
      <c r="U1995" s="4"/>
      <c r="AD1995" s="4"/>
      <c r="AE1995" s="4"/>
      <c r="AF1995" s="21"/>
    </row>
    <row r="1996" spans="1:32" x14ac:dyDescent="0.2">
      <c r="A1996" s="1" t="s">
        <v>5935</v>
      </c>
      <c r="B1996" s="4" t="s">
        <v>5936</v>
      </c>
      <c r="C1996" s="4" t="s">
        <v>5937</v>
      </c>
      <c r="E1996" s="4"/>
      <c r="R1996" s="4"/>
      <c r="U1996" s="4"/>
      <c r="AD1996" s="4"/>
      <c r="AE1996" s="4"/>
      <c r="AF1996" s="21"/>
    </row>
    <row r="1997" spans="1:32" x14ac:dyDescent="0.2">
      <c r="A1997" s="1" t="s">
        <v>5938</v>
      </c>
      <c r="B1997" s="4" t="s">
        <v>5939</v>
      </c>
      <c r="C1997" s="4" t="s">
        <v>5940</v>
      </c>
      <c r="E1997" s="4"/>
      <c r="R1997" s="4"/>
      <c r="U1997" s="4"/>
      <c r="AD1997" s="4"/>
      <c r="AE1997" s="4"/>
      <c r="AF1997" s="21"/>
    </row>
    <row r="1998" spans="1:32" x14ac:dyDescent="0.2">
      <c r="A1998" s="1" t="s">
        <v>5941</v>
      </c>
      <c r="B1998" s="4" t="s">
        <v>5942</v>
      </c>
      <c r="C1998" s="4" t="s">
        <v>5943</v>
      </c>
      <c r="E1998" s="4"/>
      <c r="R1998" s="4"/>
      <c r="U1998" s="4"/>
      <c r="AD1998" s="4"/>
      <c r="AE1998" s="4"/>
      <c r="AF1998" s="21"/>
    </row>
    <row r="1999" spans="1:32" x14ac:dyDescent="0.2">
      <c r="A1999" s="1" t="s">
        <v>5944</v>
      </c>
      <c r="B1999" s="4" t="s">
        <v>5945</v>
      </c>
      <c r="C1999" s="4" t="s">
        <v>5946</v>
      </c>
      <c r="E1999" s="4"/>
      <c r="R1999" s="4"/>
      <c r="U1999" s="4"/>
      <c r="AD1999" s="4"/>
      <c r="AE1999" s="4"/>
      <c r="AF1999" s="21"/>
    </row>
    <row r="2000" spans="1:32" x14ac:dyDescent="0.2">
      <c r="A2000" s="1" t="s">
        <v>5947</v>
      </c>
      <c r="B2000" s="4" t="s">
        <v>5948</v>
      </c>
      <c r="C2000" s="4" t="s">
        <v>5949</v>
      </c>
      <c r="E2000" s="4"/>
      <c r="R2000" s="4"/>
      <c r="U2000" s="4"/>
      <c r="AD2000" s="4"/>
      <c r="AE2000" s="4"/>
      <c r="AF2000" s="21"/>
    </row>
    <row r="2001" spans="1:32" x14ac:dyDescent="0.2">
      <c r="A2001" s="1" t="s">
        <v>5950</v>
      </c>
      <c r="B2001" s="4" t="s">
        <v>5951</v>
      </c>
      <c r="C2001" s="4" t="s">
        <v>5952</v>
      </c>
      <c r="E2001" s="4"/>
      <c r="R2001" s="4"/>
      <c r="U2001" s="4"/>
      <c r="AD2001" s="4"/>
      <c r="AE2001" s="4"/>
      <c r="AF2001" s="21"/>
    </row>
    <row r="2002" spans="1:32" x14ac:dyDescent="0.2">
      <c r="A2002" s="1" t="s">
        <v>5953</v>
      </c>
      <c r="B2002" s="4" t="s">
        <v>5954</v>
      </c>
      <c r="C2002" s="4" t="s">
        <v>5955</v>
      </c>
      <c r="E2002" s="4"/>
      <c r="R2002" s="4"/>
      <c r="U2002" s="4"/>
      <c r="AD2002" s="4"/>
      <c r="AE2002" s="4"/>
      <c r="AF2002" s="21"/>
    </row>
    <row r="2003" spans="1:32" x14ac:dyDescent="0.2">
      <c r="A2003" s="1" t="s">
        <v>5956</v>
      </c>
      <c r="B2003" s="4" t="s">
        <v>5957</v>
      </c>
      <c r="C2003" s="4" t="s">
        <v>5958</v>
      </c>
      <c r="E2003" s="4"/>
      <c r="R2003" s="4"/>
      <c r="U2003" s="4"/>
      <c r="AD2003" s="4"/>
      <c r="AE2003" s="4"/>
      <c r="AF2003" s="21"/>
    </row>
    <row r="2004" spans="1:32" x14ac:dyDescent="0.2">
      <c r="A2004" s="1" t="s">
        <v>5959</v>
      </c>
      <c r="B2004" s="4" t="s">
        <v>5960</v>
      </c>
      <c r="C2004" s="4" t="s">
        <v>5961</v>
      </c>
      <c r="E2004" s="4"/>
      <c r="R2004" s="4"/>
      <c r="U2004" s="4"/>
      <c r="AD2004" s="4"/>
      <c r="AE2004" s="4"/>
      <c r="AF2004" s="21"/>
    </row>
    <row r="2005" spans="1:32" x14ac:dyDescent="0.2">
      <c r="A2005" s="1" t="s">
        <v>5962</v>
      </c>
      <c r="B2005" s="4" t="s">
        <v>5963</v>
      </c>
      <c r="C2005" s="4" t="s">
        <v>5964</v>
      </c>
      <c r="E2005" s="4">
        <v>2</v>
      </c>
      <c r="F2005">
        <v>1</v>
      </c>
      <c r="G2005">
        <v>3</v>
      </c>
      <c r="I2005">
        <v>2</v>
      </c>
      <c r="J2005">
        <v>2</v>
      </c>
      <c r="M2005">
        <v>4</v>
      </c>
      <c r="N2005">
        <v>1</v>
      </c>
      <c r="P2005">
        <v>2</v>
      </c>
      <c r="Q2005">
        <v>2</v>
      </c>
      <c r="R2005" s="4">
        <v>3</v>
      </c>
      <c r="S2005">
        <v>1</v>
      </c>
      <c r="T2005">
        <v>3</v>
      </c>
      <c r="U2005" s="4">
        <v>3</v>
      </c>
      <c r="V2005">
        <v>1</v>
      </c>
      <c r="W2005">
        <v>2</v>
      </c>
      <c r="X2005">
        <v>2</v>
      </c>
      <c r="Z2005">
        <v>1</v>
      </c>
      <c r="AA2005">
        <v>2</v>
      </c>
      <c r="AB2005">
        <v>3</v>
      </c>
      <c r="AD2005" s="4">
        <v>3</v>
      </c>
      <c r="AE2005" s="4">
        <v>3</v>
      </c>
      <c r="AF2005" s="21">
        <v>2</v>
      </c>
    </row>
    <row r="2006" spans="1:32" x14ac:dyDescent="0.2">
      <c r="A2006" s="1" t="s">
        <v>5965</v>
      </c>
      <c r="B2006" s="4" t="s">
        <v>5966</v>
      </c>
      <c r="C2006" s="4" t="s">
        <v>5967</v>
      </c>
      <c r="E2006" s="4"/>
      <c r="R2006" s="4"/>
      <c r="U2006" s="4"/>
      <c r="AD2006" s="4"/>
      <c r="AE2006" s="4"/>
      <c r="AF2006" s="21"/>
    </row>
    <row r="2007" spans="1:32" x14ac:dyDescent="0.2">
      <c r="A2007" s="1" t="s">
        <v>5968</v>
      </c>
      <c r="B2007" s="4" t="s">
        <v>5969</v>
      </c>
      <c r="C2007" s="4" t="s">
        <v>5970</v>
      </c>
      <c r="E2007" s="4"/>
      <c r="R2007" s="4"/>
      <c r="U2007" s="4"/>
      <c r="AD2007" s="4"/>
      <c r="AE2007" s="4"/>
      <c r="AF2007" s="21">
        <v>1</v>
      </c>
    </row>
    <row r="2008" spans="1:32" x14ac:dyDescent="0.2">
      <c r="A2008" s="1" t="s">
        <v>5971</v>
      </c>
      <c r="B2008" s="4" t="s">
        <v>5972</v>
      </c>
      <c r="C2008" s="4" t="s">
        <v>5973</v>
      </c>
      <c r="E2008" s="4"/>
      <c r="R2008" s="4"/>
      <c r="U2008" s="4"/>
      <c r="AD2008" s="4"/>
      <c r="AE2008" s="4"/>
      <c r="AF2008" s="21"/>
    </row>
    <row r="2009" spans="1:32" x14ac:dyDescent="0.2">
      <c r="A2009" s="1" t="s">
        <v>5974</v>
      </c>
      <c r="B2009" s="4" t="s">
        <v>5975</v>
      </c>
      <c r="C2009" s="4" t="s">
        <v>5976</v>
      </c>
      <c r="E2009" s="4"/>
      <c r="R2009" s="4"/>
      <c r="U2009" s="4"/>
      <c r="AD2009" s="4"/>
      <c r="AE2009" s="4"/>
      <c r="AF2009" s="21"/>
    </row>
    <row r="2010" spans="1:32" x14ac:dyDescent="0.2">
      <c r="A2010" s="1" t="s">
        <v>5977</v>
      </c>
      <c r="B2010" s="4" t="s">
        <v>5978</v>
      </c>
      <c r="C2010" s="4" t="s">
        <v>5979</v>
      </c>
      <c r="E2010" s="4"/>
      <c r="R2010" s="4"/>
      <c r="U2010" s="4"/>
      <c r="AD2010" s="4"/>
      <c r="AE2010" s="4"/>
      <c r="AF2010" s="21"/>
    </row>
    <row r="2011" spans="1:32" x14ac:dyDescent="0.2">
      <c r="A2011" s="1" t="s">
        <v>5980</v>
      </c>
      <c r="B2011" s="4" t="s">
        <v>5981</v>
      </c>
      <c r="C2011" s="4" t="s">
        <v>5982</v>
      </c>
      <c r="E2011" s="4"/>
      <c r="R2011" s="4"/>
      <c r="U2011" s="4"/>
      <c r="AD2011" s="4"/>
      <c r="AE2011" s="4"/>
      <c r="AF2011" s="21"/>
    </row>
    <row r="2012" spans="1:32" x14ac:dyDescent="0.2">
      <c r="A2012" s="1" t="s">
        <v>5983</v>
      </c>
      <c r="B2012" s="4" t="s">
        <v>5984</v>
      </c>
      <c r="C2012" s="4" t="s">
        <v>5985</v>
      </c>
      <c r="E2012" s="4"/>
      <c r="R2012" s="4"/>
      <c r="U2012" s="4"/>
      <c r="AD2012" s="4"/>
      <c r="AE2012" s="4"/>
      <c r="AF2012" s="21"/>
    </row>
    <row r="2013" spans="1:32" x14ac:dyDescent="0.2">
      <c r="A2013" s="1" t="s">
        <v>5986</v>
      </c>
      <c r="B2013" s="4" t="s">
        <v>5987</v>
      </c>
      <c r="C2013" s="4" t="s">
        <v>5988</v>
      </c>
      <c r="E2013" s="4"/>
      <c r="R2013" s="4"/>
      <c r="U2013" s="4"/>
      <c r="AD2013" s="4"/>
      <c r="AE2013" s="4"/>
      <c r="AF2013" s="21"/>
    </row>
    <row r="2014" spans="1:32" x14ac:dyDescent="0.2">
      <c r="A2014" s="1" t="s">
        <v>5989</v>
      </c>
      <c r="B2014" s="4" t="s">
        <v>5990</v>
      </c>
      <c r="C2014" s="4" t="s">
        <v>5991</v>
      </c>
      <c r="E2014" s="4"/>
      <c r="R2014" s="4"/>
      <c r="U2014" s="4"/>
      <c r="AD2014" s="4"/>
      <c r="AE2014" s="4"/>
      <c r="AF2014" s="21"/>
    </row>
    <row r="2015" spans="1:32" x14ac:dyDescent="0.2">
      <c r="A2015" s="1" t="s">
        <v>5992</v>
      </c>
      <c r="B2015" s="4" t="s">
        <v>5993</v>
      </c>
      <c r="C2015" s="4" t="s">
        <v>5994</v>
      </c>
      <c r="E2015" s="4"/>
      <c r="R2015" s="4"/>
      <c r="U2015" s="4"/>
      <c r="AD2015" s="4"/>
      <c r="AE2015" s="4"/>
      <c r="AF2015" s="21"/>
    </row>
    <row r="2016" spans="1:32" x14ac:dyDescent="0.2">
      <c r="A2016" s="1" t="s">
        <v>5995</v>
      </c>
      <c r="B2016" s="4" t="s">
        <v>5996</v>
      </c>
      <c r="C2016" s="4" t="s">
        <v>5997</v>
      </c>
      <c r="E2016" s="4"/>
      <c r="R2016" s="4"/>
      <c r="U2016" s="4"/>
      <c r="AD2016" s="4"/>
      <c r="AE2016" s="4"/>
      <c r="AF2016" s="21"/>
    </row>
    <row r="2017" spans="1:32" x14ac:dyDescent="0.2">
      <c r="A2017" s="1" t="s">
        <v>5998</v>
      </c>
      <c r="B2017" s="4" t="s">
        <v>5999</v>
      </c>
      <c r="C2017" s="4" t="s">
        <v>6000</v>
      </c>
      <c r="E2017" s="4">
        <v>2</v>
      </c>
      <c r="G2017">
        <v>1</v>
      </c>
      <c r="H2017">
        <v>1</v>
      </c>
      <c r="J2017">
        <v>1</v>
      </c>
      <c r="M2017">
        <v>1</v>
      </c>
      <c r="N2017">
        <v>2</v>
      </c>
      <c r="O2017">
        <v>1</v>
      </c>
      <c r="P2017">
        <v>2</v>
      </c>
      <c r="Q2017">
        <v>2</v>
      </c>
      <c r="R2017" s="4">
        <v>2</v>
      </c>
      <c r="T2017">
        <v>1</v>
      </c>
      <c r="U2017" s="4">
        <v>2</v>
      </c>
      <c r="V2017">
        <v>1</v>
      </c>
      <c r="W2017">
        <v>1</v>
      </c>
      <c r="X2017">
        <v>1</v>
      </c>
      <c r="Z2017">
        <v>2</v>
      </c>
      <c r="AA2017">
        <v>2</v>
      </c>
      <c r="AD2017" s="4">
        <v>2</v>
      </c>
      <c r="AE2017" s="4">
        <v>2</v>
      </c>
      <c r="AF2017" s="21">
        <v>2</v>
      </c>
    </row>
    <row r="2018" spans="1:32" x14ac:dyDescent="0.2">
      <c r="A2018" s="1" t="s">
        <v>6001</v>
      </c>
      <c r="B2018" s="4" t="s">
        <v>6002</v>
      </c>
      <c r="C2018" s="4" t="s">
        <v>6003</v>
      </c>
      <c r="E2018" s="4"/>
      <c r="R2018" s="4"/>
      <c r="U2018" s="4"/>
      <c r="AD2018" s="4"/>
      <c r="AE2018" s="4"/>
      <c r="AF2018" s="21"/>
    </row>
    <row r="2019" spans="1:32" x14ac:dyDescent="0.2">
      <c r="A2019" s="1" t="s">
        <v>6004</v>
      </c>
      <c r="B2019" s="4" t="s">
        <v>6005</v>
      </c>
      <c r="C2019" s="4" t="s">
        <v>6006</v>
      </c>
      <c r="E2019" s="4"/>
      <c r="R2019" s="4"/>
      <c r="U2019" s="4"/>
      <c r="AD2019" s="4"/>
      <c r="AE2019" s="4"/>
      <c r="AF2019" s="21"/>
    </row>
    <row r="2020" spans="1:32" x14ac:dyDescent="0.2">
      <c r="A2020" s="1" t="s">
        <v>6007</v>
      </c>
      <c r="B2020" s="4" t="s">
        <v>6008</v>
      </c>
      <c r="C2020" s="4" t="s">
        <v>6009</v>
      </c>
      <c r="E2020" s="4"/>
      <c r="R2020" s="4"/>
      <c r="U2020" s="4"/>
      <c r="AD2020" s="4"/>
      <c r="AE2020" s="4"/>
      <c r="AF2020" s="21"/>
    </row>
    <row r="2021" spans="1:32" x14ac:dyDescent="0.2">
      <c r="A2021" s="1" t="s">
        <v>6010</v>
      </c>
      <c r="B2021" s="4" t="s">
        <v>6011</v>
      </c>
      <c r="C2021" s="4" t="s">
        <v>6012</v>
      </c>
      <c r="E2021" s="4"/>
      <c r="R2021" s="4"/>
      <c r="U2021" s="4"/>
      <c r="AD2021" s="4"/>
      <c r="AE2021" s="4"/>
      <c r="AF2021" s="21"/>
    </row>
    <row r="2022" spans="1:32" x14ac:dyDescent="0.2">
      <c r="A2022" s="1" t="s">
        <v>6013</v>
      </c>
      <c r="B2022" s="4" t="s">
        <v>6014</v>
      </c>
      <c r="C2022" s="4" t="s">
        <v>6015</v>
      </c>
      <c r="E2022" s="4"/>
      <c r="R2022" s="4"/>
      <c r="U2022" s="4"/>
      <c r="AD2022" s="4"/>
      <c r="AE2022" s="4"/>
      <c r="AF2022" s="21"/>
    </row>
    <row r="2023" spans="1:32" x14ac:dyDescent="0.2">
      <c r="A2023" s="1" t="s">
        <v>6016</v>
      </c>
      <c r="B2023" s="4" t="s">
        <v>6017</v>
      </c>
      <c r="C2023" s="4" t="s">
        <v>6018</v>
      </c>
      <c r="E2023" s="4"/>
      <c r="R2023" s="4"/>
      <c r="U2023" s="4"/>
      <c r="AD2023" s="4"/>
      <c r="AE2023" s="4"/>
      <c r="AF2023" s="21"/>
    </row>
    <row r="2024" spans="1:32" x14ac:dyDescent="0.2">
      <c r="A2024" s="1" t="s">
        <v>6019</v>
      </c>
      <c r="B2024" s="4" t="s">
        <v>6020</v>
      </c>
      <c r="C2024" s="4" t="s">
        <v>6021</v>
      </c>
      <c r="E2024" s="4"/>
      <c r="R2024" s="4"/>
      <c r="U2024" s="4"/>
      <c r="AD2024" s="4"/>
      <c r="AE2024" s="4"/>
      <c r="AF2024" s="21"/>
    </row>
    <row r="2025" spans="1:32" x14ac:dyDescent="0.2">
      <c r="A2025" s="1" t="s">
        <v>6022</v>
      </c>
      <c r="B2025" s="4" t="s">
        <v>6023</v>
      </c>
      <c r="C2025" s="4" t="s">
        <v>6024</v>
      </c>
      <c r="E2025" s="4"/>
      <c r="R2025" s="4"/>
      <c r="U2025" s="4"/>
      <c r="AD2025" s="4"/>
      <c r="AE2025" s="4"/>
      <c r="AF2025" s="21"/>
    </row>
    <row r="2026" spans="1:32" x14ac:dyDescent="0.2">
      <c r="A2026" s="1" t="s">
        <v>6025</v>
      </c>
      <c r="B2026" s="4" t="s">
        <v>6026</v>
      </c>
      <c r="C2026" s="4" t="s">
        <v>6027</v>
      </c>
      <c r="E2026" s="4"/>
      <c r="R2026" s="4"/>
      <c r="U2026" s="4"/>
      <c r="AD2026" s="4"/>
      <c r="AE2026" s="4"/>
      <c r="AF2026" s="21"/>
    </row>
    <row r="2027" spans="1:32" x14ac:dyDescent="0.2">
      <c r="A2027" s="1" t="s">
        <v>6028</v>
      </c>
      <c r="B2027" s="4" t="s">
        <v>6029</v>
      </c>
      <c r="C2027" s="4" t="s">
        <v>6030</v>
      </c>
      <c r="E2027" s="4"/>
      <c r="R2027" s="4"/>
      <c r="U2027" s="4"/>
      <c r="AD2027" s="4"/>
      <c r="AE2027" s="4"/>
      <c r="AF2027" s="21"/>
    </row>
    <row r="2028" spans="1:32" x14ac:dyDescent="0.2">
      <c r="A2028" s="1" t="s">
        <v>6031</v>
      </c>
      <c r="B2028" s="4" t="s">
        <v>6032</v>
      </c>
      <c r="C2028" s="4" t="s">
        <v>6033</v>
      </c>
      <c r="E2028" s="4"/>
      <c r="R2028" s="4"/>
      <c r="U2028" s="4"/>
      <c r="AD2028" s="4"/>
      <c r="AE2028" s="4"/>
      <c r="AF2028" s="21"/>
    </row>
    <row r="2029" spans="1:32" x14ac:dyDescent="0.2">
      <c r="A2029" s="1" t="s">
        <v>6034</v>
      </c>
      <c r="B2029" s="4" t="s">
        <v>6035</v>
      </c>
      <c r="C2029" s="4" t="s">
        <v>6036</v>
      </c>
      <c r="E2029" s="4"/>
      <c r="R2029" s="4"/>
      <c r="U2029" s="4"/>
      <c r="AD2029" s="4"/>
      <c r="AE2029" s="4"/>
      <c r="AF2029" s="21"/>
    </row>
    <row r="2030" spans="1:32" x14ac:dyDescent="0.2">
      <c r="A2030" s="1" t="s">
        <v>6037</v>
      </c>
      <c r="B2030" s="4" t="s">
        <v>6038</v>
      </c>
      <c r="C2030" s="4" t="s">
        <v>6039</v>
      </c>
      <c r="E2030" s="4"/>
      <c r="R2030" s="4"/>
      <c r="U2030" s="4"/>
      <c r="AD2030" s="4"/>
      <c r="AE2030" s="4"/>
      <c r="AF2030" s="21"/>
    </row>
    <row r="2031" spans="1:32" x14ac:dyDescent="0.2">
      <c r="A2031" s="1" t="s">
        <v>6040</v>
      </c>
      <c r="B2031" s="4" t="s">
        <v>6041</v>
      </c>
      <c r="C2031" s="4" t="s">
        <v>6042</v>
      </c>
      <c r="E2031" s="4"/>
      <c r="R2031" s="4"/>
      <c r="U2031" s="4"/>
      <c r="AD2031" s="4"/>
      <c r="AE2031" s="4"/>
      <c r="AF2031" s="21"/>
    </row>
    <row r="2032" spans="1:32" x14ac:dyDescent="0.2">
      <c r="A2032" s="1" t="s">
        <v>6043</v>
      </c>
      <c r="B2032" s="4" t="s">
        <v>6044</v>
      </c>
      <c r="C2032" s="4" t="s">
        <v>6045</v>
      </c>
      <c r="E2032" s="4"/>
      <c r="R2032" s="4"/>
      <c r="U2032" s="4"/>
      <c r="AD2032" s="4"/>
      <c r="AE2032" s="4"/>
      <c r="AF2032" s="21"/>
    </row>
    <row r="2033" spans="1:32" x14ac:dyDescent="0.2">
      <c r="A2033" s="1" t="s">
        <v>6046</v>
      </c>
      <c r="B2033" s="4" t="s">
        <v>6047</v>
      </c>
      <c r="C2033" s="4" t="s">
        <v>6048</v>
      </c>
      <c r="E2033" s="4"/>
      <c r="R2033" s="4"/>
      <c r="U2033" s="4"/>
      <c r="AD2033" s="4"/>
      <c r="AE2033" s="4"/>
      <c r="AF2033" s="21"/>
    </row>
    <row r="2034" spans="1:32" x14ac:dyDescent="0.2">
      <c r="A2034" s="1" t="s">
        <v>6049</v>
      </c>
      <c r="B2034" s="4" t="s">
        <v>6050</v>
      </c>
      <c r="C2034" s="4" t="s">
        <v>6051</v>
      </c>
      <c r="E2034" s="4"/>
      <c r="R2034" s="4"/>
      <c r="U2034" s="4"/>
      <c r="AD2034" s="4"/>
      <c r="AE2034" s="4"/>
      <c r="AF2034" s="21"/>
    </row>
    <row r="2035" spans="1:32" x14ac:dyDescent="0.2">
      <c r="A2035" s="1" t="s">
        <v>6052</v>
      </c>
      <c r="B2035" s="4" t="s">
        <v>6053</v>
      </c>
      <c r="C2035" s="4" t="s">
        <v>6054</v>
      </c>
      <c r="E2035" s="4"/>
      <c r="R2035" s="4"/>
      <c r="U2035" s="4"/>
      <c r="AD2035" s="4"/>
      <c r="AE2035" s="4"/>
      <c r="AF2035" s="21"/>
    </row>
    <row r="2036" spans="1:32" x14ac:dyDescent="0.2">
      <c r="A2036" s="1" t="s">
        <v>6055</v>
      </c>
      <c r="B2036" s="4" t="s">
        <v>6056</v>
      </c>
      <c r="C2036" s="4" t="s">
        <v>6057</v>
      </c>
      <c r="E2036" s="4"/>
      <c r="R2036" s="4"/>
      <c r="U2036" s="4"/>
      <c r="AD2036" s="4"/>
      <c r="AE2036" s="4"/>
      <c r="AF2036" s="21"/>
    </row>
    <row r="2037" spans="1:32" x14ac:dyDescent="0.2">
      <c r="A2037" s="1" t="s">
        <v>6058</v>
      </c>
      <c r="B2037" s="4" t="s">
        <v>6059</v>
      </c>
      <c r="C2037" s="4" t="s">
        <v>6060</v>
      </c>
      <c r="E2037" s="4"/>
      <c r="R2037" s="4"/>
      <c r="U2037" s="4"/>
      <c r="AD2037" s="4"/>
      <c r="AE2037" s="4"/>
      <c r="AF2037" s="21"/>
    </row>
    <row r="2038" spans="1:32" x14ac:dyDescent="0.2">
      <c r="A2038" s="1" t="s">
        <v>6061</v>
      </c>
      <c r="B2038" s="4" t="s">
        <v>6062</v>
      </c>
      <c r="C2038" s="4" t="s">
        <v>6063</v>
      </c>
      <c r="E2038" s="4"/>
      <c r="R2038" s="4"/>
      <c r="U2038" s="4"/>
      <c r="AD2038" s="4"/>
      <c r="AE2038" s="4"/>
      <c r="AF2038" s="21"/>
    </row>
    <row r="2039" spans="1:32" x14ac:dyDescent="0.2">
      <c r="A2039" s="1" t="s">
        <v>6064</v>
      </c>
      <c r="B2039" s="4" t="s">
        <v>6065</v>
      </c>
      <c r="C2039" s="4" t="s">
        <v>6066</v>
      </c>
      <c r="E2039" s="4"/>
      <c r="R2039" s="4"/>
      <c r="U2039" s="4"/>
      <c r="AD2039" s="4"/>
      <c r="AE2039" s="4"/>
      <c r="AF2039" s="21"/>
    </row>
    <row r="2040" spans="1:32" x14ac:dyDescent="0.2">
      <c r="A2040" s="1" t="s">
        <v>6067</v>
      </c>
      <c r="B2040" s="4" t="s">
        <v>6068</v>
      </c>
      <c r="C2040" s="4" t="s">
        <v>6069</v>
      </c>
      <c r="E2040" s="4"/>
      <c r="R2040" s="4"/>
      <c r="U2040" s="4"/>
      <c r="AD2040" s="4"/>
      <c r="AE2040" s="4"/>
      <c r="AF2040" s="21"/>
    </row>
    <row r="2041" spans="1:32" x14ac:dyDescent="0.2">
      <c r="A2041" s="1" t="s">
        <v>6070</v>
      </c>
      <c r="B2041" s="4" t="s">
        <v>6071</v>
      </c>
      <c r="C2041" s="4" t="s">
        <v>6072</v>
      </c>
      <c r="E2041" s="4"/>
      <c r="R2041" s="4"/>
      <c r="U2041" s="4"/>
      <c r="AD2041" s="4"/>
      <c r="AE2041" s="4"/>
      <c r="AF2041" s="21"/>
    </row>
    <row r="2042" spans="1:32" x14ac:dyDescent="0.2">
      <c r="A2042" s="1" t="s">
        <v>6073</v>
      </c>
      <c r="B2042" s="4" t="s">
        <v>6074</v>
      </c>
      <c r="C2042" s="4" t="s">
        <v>6075</v>
      </c>
      <c r="E2042" s="4"/>
      <c r="R2042" s="4"/>
      <c r="U2042" s="4"/>
      <c r="AD2042" s="4"/>
      <c r="AE2042" s="4"/>
      <c r="AF2042" s="21"/>
    </row>
    <row r="2043" spans="1:32" x14ac:dyDescent="0.2">
      <c r="A2043" s="1" t="s">
        <v>6076</v>
      </c>
      <c r="B2043" s="4" t="s">
        <v>6077</v>
      </c>
      <c r="C2043" s="4" t="s">
        <v>6078</v>
      </c>
      <c r="E2043" s="4"/>
      <c r="R2043" s="4"/>
      <c r="U2043" s="4"/>
      <c r="AD2043" s="4"/>
      <c r="AE2043" s="4"/>
      <c r="AF2043" s="21"/>
    </row>
    <row r="2044" spans="1:32" x14ac:dyDescent="0.2">
      <c r="A2044" s="1" t="s">
        <v>6079</v>
      </c>
      <c r="B2044" s="4" t="s">
        <v>6080</v>
      </c>
      <c r="C2044" s="4" t="s">
        <v>6081</v>
      </c>
      <c r="E2044" s="4"/>
      <c r="R2044" s="4"/>
      <c r="U2044" s="4"/>
      <c r="AD2044" s="4"/>
      <c r="AE2044" s="4"/>
      <c r="AF2044" s="21"/>
    </row>
    <row r="2045" spans="1:32" x14ac:dyDescent="0.2">
      <c r="A2045" s="1" t="s">
        <v>6082</v>
      </c>
      <c r="B2045" s="4" t="s">
        <v>6083</v>
      </c>
      <c r="C2045" s="4" t="s">
        <v>6084</v>
      </c>
      <c r="E2045" s="4"/>
      <c r="R2045" s="4"/>
      <c r="U2045" s="4"/>
      <c r="AD2045" s="4"/>
      <c r="AE2045" s="4"/>
      <c r="AF2045" s="21"/>
    </row>
    <row r="2046" spans="1:32" x14ac:dyDescent="0.2">
      <c r="A2046" s="1" t="s">
        <v>6085</v>
      </c>
      <c r="B2046" s="4" t="s">
        <v>6086</v>
      </c>
      <c r="C2046" s="4" t="s">
        <v>6087</v>
      </c>
      <c r="E2046" s="4">
        <v>1</v>
      </c>
      <c r="G2046">
        <v>1</v>
      </c>
      <c r="H2046">
        <v>1</v>
      </c>
      <c r="J2046">
        <v>1</v>
      </c>
      <c r="K2046">
        <v>1</v>
      </c>
      <c r="L2046">
        <v>1</v>
      </c>
      <c r="M2046">
        <v>1</v>
      </c>
      <c r="O2046">
        <v>1</v>
      </c>
      <c r="Q2046">
        <v>1</v>
      </c>
      <c r="R2046" s="4"/>
      <c r="U2046" s="4">
        <v>1</v>
      </c>
      <c r="W2046">
        <v>1</v>
      </c>
      <c r="X2046">
        <v>2</v>
      </c>
      <c r="Y2046">
        <v>1</v>
      </c>
      <c r="Z2046">
        <v>1</v>
      </c>
      <c r="AA2046">
        <v>1</v>
      </c>
      <c r="AD2046" s="4">
        <v>1</v>
      </c>
      <c r="AE2046" s="4">
        <v>1</v>
      </c>
      <c r="AF2046" s="21">
        <v>2</v>
      </c>
    </row>
    <row r="2047" spans="1:32" x14ac:dyDescent="0.2">
      <c r="A2047" s="1" t="s">
        <v>6088</v>
      </c>
      <c r="B2047" s="4" t="s">
        <v>6089</v>
      </c>
      <c r="C2047" s="4" t="s">
        <v>6090</v>
      </c>
      <c r="E2047" s="4"/>
      <c r="R2047" s="4"/>
      <c r="U2047" s="4"/>
      <c r="AD2047" s="4"/>
      <c r="AE2047" s="4"/>
      <c r="AF2047" s="21"/>
    </row>
    <row r="2048" spans="1:32" x14ac:dyDescent="0.2">
      <c r="A2048" s="1" t="s">
        <v>6091</v>
      </c>
      <c r="B2048" s="4" t="s">
        <v>6092</v>
      </c>
      <c r="C2048" s="4" t="s">
        <v>6093</v>
      </c>
      <c r="E2048" s="4"/>
      <c r="R2048" s="4"/>
      <c r="U2048" s="4"/>
      <c r="AD2048" s="4"/>
      <c r="AE2048" s="4"/>
      <c r="AF2048" s="21"/>
    </row>
    <row r="2049" spans="1:32" x14ac:dyDescent="0.2">
      <c r="A2049" s="1" t="s">
        <v>6094</v>
      </c>
      <c r="B2049" s="4" t="s">
        <v>6095</v>
      </c>
      <c r="C2049" s="4" t="s">
        <v>6096</v>
      </c>
      <c r="E2049" s="4"/>
      <c r="R2049" s="4"/>
      <c r="U2049" s="4"/>
      <c r="AD2049" s="4"/>
      <c r="AE2049" s="4"/>
      <c r="AF2049" s="21"/>
    </row>
    <row r="2050" spans="1:32" x14ac:dyDescent="0.2">
      <c r="A2050" s="1" t="s">
        <v>6097</v>
      </c>
      <c r="B2050" s="4" t="s">
        <v>6098</v>
      </c>
      <c r="C2050" s="4" t="s">
        <v>6099</v>
      </c>
      <c r="E2050" s="4"/>
      <c r="R2050" s="4"/>
      <c r="U2050" s="4"/>
      <c r="AD2050" s="4"/>
      <c r="AE2050" s="4"/>
      <c r="AF2050" s="21"/>
    </row>
    <row r="2051" spans="1:32" x14ac:dyDescent="0.2">
      <c r="A2051" s="1" t="s">
        <v>6100</v>
      </c>
      <c r="B2051" s="4" t="s">
        <v>6101</v>
      </c>
      <c r="C2051" s="4" t="s">
        <v>6102</v>
      </c>
      <c r="E2051" s="4"/>
      <c r="R2051" s="4"/>
      <c r="U2051" s="4"/>
      <c r="AD2051" s="4"/>
      <c r="AE2051" s="4"/>
      <c r="AF2051" s="21"/>
    </row>
    <row r="2052" spans="1:32" x14ac:dyDescent="0.2">
      <c r="A2052" s="1" t="s">
        <v>6103</v>
      </c>
      <c r="B2052" s="4" t="s">
        <v>6104</v>
      </c>
      <c r="C2052" s="4" t="s">
        <v>6105</v>
      </c>
      <c r="E2052" s="4"/>
      <c r="R2052" s="4"/>
      <c r="U2052" s="4"/>
      <c r="AD2052" s="4"/>
      <c r="AE2052" s="4"/>
      <c r="AF2052" s="21"/>
    </row>
    <row r="2053" spans="1:32" x14ac:dyDescent="0.2">
      <c r="A2053" s="1" t="s">
        <v>6106</v>
      </c>
      <c r="B2053" s="4" t="s">
        <v>6107</v>
      </c>
      <c r="C2053" s="4" t="s">
        <v>6108</v>
      </c>
      <c r="E2053" s="4"/>
      <c r="R2053" s="4"/>
      <c r="U2053" s="4"/>
      <c r="AD2053" s="4"/>
      <c r="AE2053" s="4"/>
      <c r="AF2053" s="21"/>
    </row>
    <row r="2054" spans="1:32" x14ac:dyDescent="0.2">
      <c r="A2054" s="1" t="s">
        <v>6109</v>
      </c>
      <c r="B2054" s="4" t="s">
        <v>6110</v>
      </c>
      <c r="C2054" s="4" t="s">
        <v>6111</v>
      </c>
      <c r="E2054" s="4"/>
      <c r="R2054" s="4"/>
      <c r="U2054" s="4"/>
      <c r="AD2054" s="4"/>
      <c r="AE2054" s="4"/>
      <c r="AF2054" s="21"/>
    </row>
    <row r="2055" spans="1:32" x14ac:dyDescent="0.2">
      <c r="A2055" s="1" t="s">
        <v>6112</v>
      </c>
      <c r="B2055" s="4" t="s">
        <v>6113</v>
      </c>
      <c r="C2055" s="4" t="s">
        <v>6114</v>
      </c>
      <c r="E2055" s="4"/>
      <c r="R2055" s="4"/>
      <c r="U2055" s="4"/>
      <c r="AD2055" s="4"/>
      <c r="AE2055" s="4"/>
      <c r="AF2055" s="21"/>
    </row>
    <row r="2056" spans="1:32" x14ac:dyDescent="0.2">
      <c r="A2056" s="1" t="s">
        <v>6115</v>
      </c>
      <c r="B2056" s="4" t="s">
        <v>6116</v>
      </c>
      <c r="C2056" s="4" t="s">
        <v>6117</v>
      </c>
      <c r="E2056" s="4"/>
      <c r="R2056" s="4"/>
      <c r="U2056" s="4"/>
      <c r="AD2056" s="4"/>
      <c r="AE2056" s="4"/>
      <c r="AF2056" s="21"/>
    </row>
    <row r="2057" spans="1:32" x14ac:dyDescent="0.2">
      <c r="A2057" s="1" t="s">
        <v>6118</v>
      </c>
      <c r="B2057" s="4" t="s">
        <v>6119</v>
      </c>
      <c r="C2057" s="4" t="s">
        <v>6120</v>
      </c>
      <c r="E2057" s="4"/>
      <c r="R2057" s="4"/>
      <c r="U2057" s="4"/>
      <c r="AD2057" s="4"/>
      <c r="AE2057" s="4"/>
      <c r="AF2057" s="21"/>
    </row>
    <row r="2058" spans="1:32" x14ac:dyDescent="0.2">
      <c r="A2058" s="1" t="s">
        <v>6121</v>
      </c>
      <c r="B2058" s="4" t="s">
        <v>6122</v>
      </c>
      <c r="C2058" s="4" t="s">
        <v>6123</v>
      </c>
      <c r="E2058" s="4"/>
      <c r="R2058" s="4"/>
      <c r="U2058" s="4"/>
      <c r="AD2058" s="4"/>
      <c r="AE2058" s="4"/>
      <c r="AF2058" s="21"/>
    </row>
    <row r="2059" spans="1:32" x14ac:dyDescent="0.2">
      <c r="A2059" s="1" t="s">
        <v>6124</v>
      </c>
      <c r="B2059" s="4" t="s">
        <v>6125</v>
      </c>
      <c r="C2059" s="4" t="s">
        <v>6126</v>
      </c>
      <c r="E2059" s="4"/>
      <c r="R2059" s="4"/>
      <c r="U2059" s="4"/>
      <c r="AD2059" s="4"/>
      <c r="AE2059" s="4"/>
      <c r="AF2059" s="21"/>
    </row>
    <row r="2060" spans="1:32" x14ac:dyDescent="0.2">
      <c r="A2060" s="1" t="s">
        <v>6127</v>
      </c>
      <c r="B2060" s="4" t="s">
        <v>6128</v>
      </c>
      <c r="C2060" s="4" t="s">
        <v>6129</v>
      </c>
      <c r="E2060" s="4"/>
      <c r="R2060" s="4"/>
      <c r="U2060" s="4"/>
      <c r="AD2060" s="4"/>
      <c r="AE2060" s="4"/>
      <c r="AF2060" s="21"/>
    </row>
    <row r="2061" spans="1:32" x14ac:dyDescent="0.2">
      <c r="A2061" s="1" t="s">
        <v>6130</v>
      </c>
      <c r="B2061" s="4" t="s">
        <v>6131</v>
      </c>
      <c r="C2061" s="4" t="s">
        <v>230</v>
      </c>
      <c r="E2061" s="4"/>
      <c r="R2061" s="4"/>
      <c r="U2061" s="4"/>
      <c r="AD2061" s="4"/>
      <c r="AE2061" s="4"/>
      <c r="AF2061" s="21"/>
    </row>
    <row r="2062" spans="1:32" x14ac:dyDescent="0.2">
      <c r="A2062" s="1" t="s">
        <v>6132</v>
      </c>
      <c r="B2062" s="4" t="s">
        <v>6133</v>
      </c>
      <c r="C2062" s="4" t="s">
        <v>6134</v>
      </c>
      <c r="E2062" s="4"/>
      <c r="R2062" s="4"/>
      <c r="U2062" s="4"/>
      <c r="AD2062" s="4"/>
      <c r="AE2062" s="4"/>
      <c r="AF2062" s="21"/>
    </row>
    <row r="2063" spans="1:32" x14ac:dyDescent="0.2">
      <c r="A2063" s="1" t="s">
        <v>6135</v>
      </c>
      <c r="B2063" s="4" t="s">
        <v>6136</v>
      </c>
      <c r="C2063" s="4" t="s">
        <v>6137</v>
      </c>
      <c r="E2063" s="4"/>
      <c r="R2063" s="4"/>
      <c r="U2063" s="4"/>
      <c r="AD2063" s="4"/>
      <c r="AE2063" s="4"/>
      <c r="AF2063" s="21"/>
    </row>
    <row r="2064" spans="1:32" x14ac:dyDescent="0.2">
      <c r="A2064" s="1" t="s">
        <v>6138</v>
      </c>
      <c r="B2064" s="4" t="s">
        <v>6139</v>
      </c>
      <c r="C2064" s="4" t="s">
        <v>6140</v>
      </c>
      <c r="E2064" s="4"/>
      <c r="R2064" s="4"/>
      <c r="U2064" s="4"/>
      <c r="AD2064" s="4"/>
      <c r="AE2064" s="4"/>
      <c r="AF2064" s="21"/>
    </row>
    <row r="2065" spans="1:32" x14ac:dyDescent="0.2">
      <c r="A2065" s="1" t="s">
        <v>6141</v>
      </c>
      <c r="B2065" s="4" t="s">
        <v>6142</v>
      </c>
      <c r="C2065" s="4" t="s">
        <v>1931</v>
      </c>
      <c r="E2065" s="4"/>
      <c r="R2065" s="4"/>
      <c r="U2065" s="4"/>
      <c r="AD2065" s="4"/>
      <c r="AE2065" s="4"/>
      <c r="AF2065" s="21"/>
    </row>
    <row r="2066" spans="1:32" x14ac:dyDescent="0.2">
      <c r="A2066" s="1" t="s">
        <v>6143</v>
      </c>
      <c r="B2066" s="4" t="s">
        <v>6144</v>
      </c>
      <c r="C2066" s="4" t="s">
        <v>3922</v>
      </c>
      <c r="E2066" s="4"/>
      <c r="R2066" s="4"/>
      <c r="U2066" s="4"/>
      <c r="AD2066" s="4"/>
      <c r="AE2066" s="4"/>
      <c r="AF2066" s="21"/>
    </row>
    <row r="2067" spans="1:32" x14ac:dyDescent="0.2">
      <c r="A2067" s="1" t="s">
        <v>6145</v>
      </c>
      <c r="B2067" s="4" t="s">
        <v>6146</v>
      </c>
      <c r="C2067" s="4" t="s">
        <v>6147</v>
      </c>
      <c r="E2067" s="4"/>
      <c r="R2067" s="4"/>
      <c r="U2067" s="4"/>
      <c r="AD2067" s="4"/>
      <c r="AE2067" s="4"/>
      <c r="AF2067" s="21"/>
    </row>
    <row r="2068" spans="1:32" x14ac:dyDescent="0.2">
      <c r="A2068" s="1" t="s">
        <v>6148</v>
      </c>
      <c r="B2068" s="4" t="s">
        <v>6149</v>
      </c>
      <c r="C2068" s="4" t="s">
        <v>6150</v>
      </c>
      <c r="E2068" s="4"/>
      <c r="R2068" s="4"/>
      <c r="U2068" s="4"/>
      <c r="AD2068" s="4"/>
      <c r="AE2068" s="4"/>
      <c r="AF2068" s="21"/>
    </row>
    <row r="2069" spans="1:32" x14ac:dyDescent="0.2">
      <c r="A2069" s="1" t="s">
        <v>6151</v>
      </c>
      <c r="B2069" s="4" t="s">
        <v>6152</v>
      </c>
      <c r="C2069" s="4" t="s">
        <v>6153</v>
      </c>
      <c r="E2069" s="4"/>
      <c r="R2069" s="4"/>
      <c r="U2069" s="4"/>
      <c r="AD2069" s="4"/>
      <c r="AE2069" s="4"/>
      <c r="AF2069" s="21"/>
    </row>
    <row r="2070" spans="1:32" x14ac:dyDescent="0.2">
      <c r="A2070" s="1" t="s">
        <v>6154</v>
      </c>
      <c r="B2070" s="4" t="s">
        <v>6155</v>
      </c>
      <c r="C2070" s="4" t="s">
        <v>6156</v>
      </c>
      <c r="E2070" s="4"/>
      <c r="R2070" s="4"/>
      <c r="U2070" s="4"/>
      <c r="AD2070" s="4"/>
      <c r="AE2070" s="4"/>
      <c r="AF2070" s="21"/>
    </row>
    <row r="2071" spans="1:32" x14ac:dyDescent="0.2">
      <c r="A2071" s="1" t="s">
        <v>6157</v>
      </c>
      <c r="B2071" s="4" t="s">
        <v>6158</v>
      </c>
      <c r="C2071" s="4" t="s">
        <v>6159</v>
      </c>
      <c r="E2071" s="4"/>
      <c r="R2071" s="4"/>
      <c r="U2071" s="4"/>
      <c r="AD2071" s="4"/>
      <c r="AE2071" s="4"/>
      <c r="AF2071" s="21"/>
    </row>
    <row r="2072" spans="1:32" x14ac:dyDescent="0.2">
      <c r="A2072" s="1" t="s">
        <v>6160</v>
      </c>
      <c r="B2072" s="4" t="s">
        <v>6161</v>
      </c>
      <c r="C2072" s="4" t="s">
        <v>6162</v>
      </c>
      <c r="E2072" s="4">
        <v>1</v>
      </c>
      <c r="G2072">
        <v>1</v>
      </c>
      <c r="J2072">
        <v>1</v>
      </c>
      <c r="K2072">
        <v>1</v>
      </c>
      <c r="L2072">
        <v>1</v>
      </c>
      <c r="M2072">
        <v>1</v>
      </c>
      <c r="N2072">
        <v>1</v>
      </c>
      <c r="Q2072">
        <v>1</v>
      </c>
      <c r="R2072" s="4">
        <v>2</v>
      </c>
      <c r="S2072">
        <v>1</v>
      </c>
      <c r="T2072">
        <v>1</v>
      </c>
      <c r="U2072" s="4">
        <v>1</v>
      </c>
      <c r="X2072">
        <v>2</v>
      </c>
      <c r="Y2072">
        <v>1</v>
      </c>
      <c r="AB2072">
        <v>1</v>
      </c>
      <c r="AD2072" s="4">
        <v>1</v>
      </c>
      <c r="AE2072" s="4">
        <v>1</v>
      </c>
      <c r="AF2072" s="21">
        <v>1</v>
      </c>
    </row>
    <row r="2073" spans="1:32" x14ac:dyDescent="0.2">
      <c r="A2073" s="1" t="s">
        <v>6163</v>
      </c>
      <c r="B2073" s="4" t="s">
        <v>6164</v>
      </c>
      <c r="C2073" s="4" t="s">
        <v>6165</v>
      </c>
      <c r="E2073" s="4"/>
      <c r="R2073" s="4"/>
      <c r="U2073" s="4"/>
      <c r="AD2073" s="4"/>
      <c r="AE2073" s="4">
        <v>1</v>
      </c>
      <c r="AF2073" s="21">
        <v>1</v>
      </c>
    </row>
    <row r="2074" spans="1:32" x14ac:dyDescent="0.2">
      <c r="A2074" s="1" t="s">
        <v>6166</v>
      </c>
      <c r="B2074" s="4" t="s">
        <v>6167</v>
      </c>
      <c r="C2074" s="4" t="s">
        <v>6168</v>
      </c>
      <c r="E2074" s="4"/>
      <c r="R2074" s="4"/>
      <c r="U2074" s="4"/>
      <c r="AD2074" s="4"/>
      <c r="AE2074" s="4"/>
      <c r="AF2074" s="21"/>
    </row>
    <row r="2075" spans="1:32" x14ac:dyDescent="0.2">
      <c r="A2075" s="1" t="s">
        <v>6169</v>
      </c>
      <c r="B2075" s="4" t="s">
        <v>6170</v>
      </c>
      <c r="C2075" s="4" t="s">
        <v>6171</v>
      </c>
      <c r="E2075" s="4"/>
      <c r="R2075" s="4"/>
      <c r="U2075" s="4"/>
      <c r="AD2075" s="4"/>
      <c r="AE2075" s="4"/>
      <c r="AF2075" s="21"/>
    </row>
    <row r="2076" spans="1:32" x14ac:dyDescent="0.2">
      <c r="A2076" s="1" t="s">
        <v>6172</v>
      </c>
      <c r="B2076" s="4" t="s">
        <v>6173</v>
      </c>
      <c r="C2076" s="4" t="s">
        <v>6174</v>
      </c>
      <c r="E2076" s="4"/>
      <c r="R2076" s="4"/>
      <c r="U2076" s="4"/>
      <c r="AD2076" s="4"/>
      <c r="AE2076" s="4"/>
      <c r="AF2076" s="21"/>
    </row>
    <row r="2077" spans="1:32" x14ac:dyDescent="0.2">
      <c r="A2077" s="1" t="s">
        <v>6175</v>
      </c>
      <c r="B2077" s="4" t="s">
        <v>6176</v>
      </c>
      <c r="C2077" s="4" t="s">
        <v>6177</v>
      </c>
      <c r="E2077" s="4"/>
      <c r="R2077" s="4"/>
      <c r="U2077" s="4"/>
      <c r="AD2077" s="4"/>
      <c r="AE2077" s="4"/>
      <c r="AF2077" s="21"/>
    </row>
    <row r="2078" spans="1:32" x14ac:dyDescent="0.2">
      <c r="A2078" s="1" t="s">
        <v>6178</v>
      </c>
      <c r="B2078" s="4" t="s">
        <v>6179</v>
      </c>
      <c r="C2078" s="4" t="s">
        <v>6180</v>
      </c>
      <c r="E2078" s="4"/>
      <c r="R2078" s="4"/>
      <c r="U2078" s="4"/>
      <c r="AD2078" s="4"/>
      <c r="AE2078" s="4"/>
      <c r="AF2078" s="21"/>
    </row>
    <row r="2079" spans="1:32" x14ac:dyDescent="0.2">
      <c r="A2079" s="1" t="s">
        <v>6181</v>
      </c>
      <c r="B2079" s="4" t="s">
        <v>6182</v>
      </c>
      <c r="C2079" s="4" t="s">
        <v>6183</v>
      </c>
      <c r="E2079" s="4"/>
      <c r="R2079" s="4"/>
      <c r="U2079" s="4"/>
      <c r="AD2079" s="4"/>
      <c r="AE2079" s="4"/>
      <c r="AF2079" s="21"/>
    </row>
    <row r="2080" spans="1:32" x14ac:dyDescent="0.2">
      <c r="A2080" s="1" t="s">
        <v>6184</v>
      </c>
      <c r="B2080" s="4" t="s">
        <v>6185</v>
      </c>
      <c r="C2080" s="4" t="s">
        <v>6186</v>
      </c>
      <c r="E2080" s="4"/>
      <c r="R2080" s="4"/>
      <c r="U2080" s="4"/>
      <c r="AD2080" s="4"/>
      <c r="AE2080" s="4"/>
      <c r="AF2080" s="21"/>
    </row>
    <row r="2081" spans="1:32" x14ac:dyDescent="0.2">
      <c r="A2081" s="1" t="s">
        <v>6187</v>
      </c>
      <c r="B2081" s="4" t="s">
        <v>6188</v>
      </c>
      <c r="C2081" s="4" t="s">
        <v>6189</v>
      </c>
      <c r="E2081" s="4"/>
      <c r="R2081" s="4"/>
      <c r="U2081" s="4"/>
      <c r="AD2081" s="4"/>
      <c r="AE2081" s="4"/>
      <c r="AF2081" s="21"/>
    </row>
    <row r="2082" spans="1:32" x14ac:dyDescent="0.2">
      <c r="A2082" s="1" t="s">
        <v>6190</v>
      </c>
      <c r="B2082" s="4" t="s">
        <v>6191</v>
      </c>
      <c r="C2082" s="4" t="s">
        <v>6192</v>
      </c>
      <c r="E2082" s="4"/>
      <c r="R2082" s="4"/>
      <c r="U2082" s="4"/>
      <c r="AD2082" s="4"/>
      <c r="AE2082" s="4"/>
      <c r="AF2082" s="21"/>
    </row>
    <row r="2083" spans="1:32" x14ac:dyDescent="0.2">
      <c r="A2083" s="1" t="s">
        <v>6193</v>
      </c>
      <c r="B2083" s="4" t="s">
        <v>6194</v>
      </c>
      <c r="C2083" s="4" t="s">
        <v>6195</v>
      </c>
      <c r="E2083" s="4"/>
      <c r="R2083" s="4"/>
      <c r="U2083" s="4"/>
      <c r="AD2083" s="4"/>
      <c r="AE2083" s="4"/>
      <c r="AF2083" s="21"/>
    </row>
    <row r="2084" spans="1:32" x14ac:dyDescent="0.2">
      <c r="A2084" s="1" t="s">
        <v>6196</v>
      </c>
      <c r="B2084" s="4" t="s">
        <v>6197</v>
      </c>
      <c r="C2084" s="4" t="s">
        <v>6198</v>
      </c>
      <c r="E2084" s="4"/>
      <c r="R2084" s="4"/>
      <c r="U2084" s="4"/>
      <c r="AD2084" s="4"/>
      <c r="AE2084" s="4"/>
      <c r="AF2084" s="21"/>
    </row>
    <row r="2085" spans="1:32" x14ac:dyDescent="0.2">
      <c r="A2085" s="1" t="s">
        <v>6199</v>
      </c>
      <c r="B2085" s="4" t="s">
        <v>6200</v>
      </c>
      <c r="C2085" s="4" t="s">
        <v>6201</v>
      </c>
      <c r="E2085" s="4"/>
      <c r="R2085" s="4"/>
      <c r="U2085" s="4"/>
      <c r="AD2085" s="4"/>
      <c r="AE2085" s="4"/>
      <c r="AF2085" s="21"/>
    </row>
    <row r="2086" spans="1:32" x14ac:dyDescent="0.2">
      <c r="A2086" s="1" t="s">
        <v>6202</v>
      </c>
      <c r="B2086" s="4" t="s">
        <v>6203</v>
      </c>
      <c r="C2086" s="4" t="s">
        <v>6204</v>
      </c>
      <c r="E2086" s="4"/>
      <c r="R2086" s="4"/>
      <c r="U2086" s="4"/>
      <c r="AD2086" s="4"/>
      <c r="AE2086" s="4"/>
      <c r="AF2086" s="21"/>
    </row>
    <row r="2087" spans="1:32" x14ac:dyDescent="0.2">
      <c r="A2087" s="1" t="s">
        <v>6205</v>
      </c>
      <c r="B2087" s="4" t="s">
        <v>6206</v>
      </c>
      <c r="C2087" s="4" t="s">
        <v>6207</v>
      </c>
      <c r="E2087" s="4"/>
      <c r="R2087" s="4"/>
      <c r="U2087" s="4"/>
      <c r="AD2087" s="4"/>
      <c r="AE2087" s="4"/>
      <c r="AF2087" s="21"/>
    </row>
    <row r="2088" spans="1:32" x14ac:dyDescent="0.2">
      <c r="A2088" s="1" t="s">
        <v>6208</v>
      </c>
      <c r="B2088" s="4" t="s">
        <v>6209</v>
      </c>
      <c r="C2088" s="4" t="s">
        <v>6210</v>
      </c>
      <c r="E2088" s="4"/>
      <c r="R2088" s="4"/>
      <c r="U2088" s="4"/>
      <c r="AD2088" s="4"/>
      <c r="AE2088" s="4"/>
      <c r="AF2088" s="21"/>
    </row>
    <row r="2089" spans="1:32" x14ac:dyDescent="0.2">
      <c r="A2089" s="1" t="s">
        <v>6211</v>
      </c>
      <c r="B2089" s="4" t="s">
        <v>6212</v>
      </c>
      <c r="C2089" s="4" t="s">
        <v>6213</v>
      </c>
      <c r="E2089" s="4"/>
      <c r="R2089" s="4"/>
      <c r="U2089" s="4"/>
      <c r="AD2089" s="4"/>
      <c r="AE2089" s="4"/>
      <c r="AF2089" s="21">
        <v>1</v>
      </c>
    </row>
    <row r="2090" spans="1:32" x14ac:dyDescent="0.2">
      <c r="A2090" s="1" t="s">
        <v>6214</v>
      </c>
      <c r="B2090" s="4" t="s">
        <v>6215</v>
      </c>
      <c r="C2090" s="4" t="s">
        <v>6216</v>
      </c>
      <c r="E2090" s="4"/>
      <c r="R2090" s="4"/>
      <c r="U2090" s="4"/>
      <c r="AD2090" s="4"/>
      <c r="AE2090" s="4"/>
      <c r="AF2090" s="21"/>
    </row>
    <row r="2091" spans="1:32" x14ac:dyDescent="0.2">
      <c r="A2091" s="1" t="s">
        <v>6217</v>
      </c>
      <c r="B2091" s="4" t="s">
        <v>6218</v>
      </c>
      <c r="C2091" s="4" t="s">
        <v>6219</v>
      </c>
      <c r="E2091" s="4"/>
      <c r="R2091" s="4"/>
      <c r="U2091" s="4"/>
      <c r="AD2091" s="4"/>
      <c r="AE2091" s="4"/>
      <c r="AF2091" s="21"/>
    </row>
    <row r="2092" spans="1:32" x14ac:dyDescent="0.2">
      <c r="A2092" s="1" t="s">
        <v>6220</v>
      </c>
      <c r="B2092" s="4" t="s">
        <v>6221</v>
      </c>
      <c r="C2092" s="4" t="s">
        <v>6222</v>
      </c>
      <c r="E2092" s="4"/>
      <c r="R2092" s="4"/>
      <c r="U2092" s="4"/>
      <c r="AD2092" s="4"/>
      <c r="AE2092" s="4"/>
      <c r="AF2092" s="21"/>
    </row>
    <row r="2093" spans="1:32" x14ac:dyDescent="0.2">
      <c r="A2093" s="1" t="s">
        <v>6223</v>
      </c>
      <c r="B2093" s="4" t="s">
        <v>6224</v>
      </c>
      <c r="C2093" s="4" t="s">
        <v>6225</v>
      </c>
      <c r="E2093" s="4"/>
      <c r="R2093" s="4"/>
      <c r="U2093" s="4"/>
      <c r="AD2093" s="4"/>
      <c r="AE2093" s="4"/>
      <c r="AF2093" s="21"/>
    </row>
    <row r="2094" spans="1:32" x14ac:dyDescent="0.2">
      <c r="A2094" s="1" t="s">
        <v>6226</v>
      </c>
      <c r="B2094" s="4" t="s">
        <v>6227</v>
      </c>
      <c r="C2094" s="4" t="s">
        <v>6228</v>
      </c>
      <c r="E2094" s="4"/>
      <c r="R2094" s="4"/>
      <c r="U2094" s="4"/>
      <c r="AD2094" s="4"/>
      <c r="AE2094" s="4"/>
      <c r="AF2094" s="21"/>
    </row>
    <row r="2095" spans="1:32" x14ac:dyDescent="0.2">
      <c r="A2095" s="1" t="s">
        <v>6229</v>
      </c>
      <c r="B2095" s="4" t="s">
        <v>6230</v>
      </c>
      <c r="C2095" s="4" t="s">
        <v>6231</v>
      </c>
      <c r="E2095" s="4"/>
      <c r="R2095" s="4"/>
      <c r="U2095" s="4"/>
      <c r="AD2095" s="4"/>
      <c r="AE2095" s="4"/>
      <c r="AF2095" s="21"/>
    </row>
    <row r="2096" spans="1:32" x14ac:dyDescent="0.2">
      <c r="A2096" s="1" t="s">
        <v>6232</v>
      </c>
      <c r="B2096" s="4" t="s">
        <v>6233</v>
      </c>
      <c r="C2096" s="4" t="s">
        <v>6234</v>
      </c>
      <c r="E2096" s="4"/>
      <c r="R2096" s="4"/>
      <c r="U2096" s="4"/>
      <c r="AD2096" s="4"/>
      <c r="AE2096" s="4"/>
      <c r="AF2096" s="21"/>
    </row>
    <row r="2097" spans="1:32" x14ac:dyDescent="0.2">
      <c r="A2097" s="1" t="s">
        <v>6235</v>
      </c>
      <c r="B2097" s="4" t="s">
        <v>6236</v>
      </c>
      <c r="C2097" s="4" t="s">
        <v>6237</v>
      </c>
      <c r="E2097" s="4"/>
      <c r="R2097" s="4"/>
      <c r="U2097" s="4"/>
      <c r="AD2097" s="4"/>
      <c r="AE2097" s="4"/>
      <c r="AF2097" s="21"/>
    </row>
    <row r="2098" spans="1:32" x14ac:dyDescent="0.2">
      <c r="A2098" s="1" t="s">
        <v>6238</v>
      </c>
      <c r="B2098" s="4" t="s">
        <v>6239</v>
      </c>
      <c r="C2098" s="4" t="s">
        <v>6240</v>
      </c>
      <c r="E2098" s="4"/>
      <c r="R2098" s="4"/>
      <c r="U2098" s="4"/>
      <c r="AD2098" s="4">
        <v>1</v>
      </c>
      <c r="AE2098" s="4"/>
      <c r="AF2098" s="21">
        <v>1</v>
      </c>
    </row>
    <row r="2099" spans="1:32" x14ac:dyDescent="0.2">
      <c r="A2099" s="1" t="s">
        <v>6241</v>
      </c>
      <c r="B2099" s="4" t="s">
        <v>6242</v>
      </c>
      <c r="C2099" s="4" t="s">
        <v>6243</v>
      </c>
      <c r="E2099" s="4"/>
      <c r="R2099" s="4"/>
      <c r="U2099" s="4"/>
      <c r="AD2099" s="4"/>
      <c r="AE2099" s="4"/>
      <c r="AF2099" s="21"/>
    </row>
    <row r="2100" spans="1:32" x14ac:dyDescent="0.2">
      <c r="A2100" s="1" t="s">
        <v>6244</v>
      </c>
      <c r="B2100" s="4" t="s">
        <v>6245</v>
      </c>
      <c r="C2100" s="4" t="s">
        <v>6246</v>
      </c>
      <c r="E2100" s="4"/>
      <c r="R2100" s="4"/>
      <c r="U2100" s="4"/>
      <c r="AD2100" s="4"/>
      <c r="AE2100" s="4"/>
      <c r="AF2100" s="21"/>
    </row>
    <row r="2101" spans="1:32" x14ac:dyDescent="0.2">
      <c r="A2101" s="1" t="s">
        <v>6247</v>
      </c>
      <c r="B2101" s="4" t="s">
        <v>6248</v>
      </c>
      <c r="C2101" s="4" t="s">
        <v>6249</v>
      </c>
      <c r="E2101" s="4"/>
      <c r="R2101" s="4"/>
      <c r="U2101" s="4"/>
      <c r="AD2101" s="4"/>
      <c r="AE2101" s="4"/>
      <c r="AF2101" s="21"/>
    </row>
    <row r="2102" spans="1:32" x14ac:dyDescent="0.2">
      <c r="A2102" s="1" t="s">
        <v>6250</v>
      </c>
      <c r="B2102" s="4" t="s">
        <v>6251</v>
      </c>
      <c r="C2102" s="4" t="s">
        <v>6252</v>
      </c>
      <c r="E2102" s="4"/>
      <c r="R2102" s="4"/>
      <c r="U2102" s="4"/>
      <c r="AD2102" s="4"/>
      <c r="AE2102" s="4"/>
      <c r="AF2102" s="21"/>
    </row>
    <row r="2103" spans="1:32" x14ac:dyDescent="0.2">
      <c r="A2103" s="1" t="s">
        <v>6253</v>
      </c>
      <c r="B2103" s="4" t="s">
        <v>6254</v>
      </c>
      <c r="C2103" s="4" t="s">
        <v>6255</v>
      </c>
      <c r="E2103" s="4"/>
      <c r="R2103" s="4"/>
      <c r="U2103" s="4"/>
      <c r="AD2103" s="4"/>
      <c r="AE2103" s="4"/>
      <c r="AF2103" s="21"/>
    </row>
    <row r="2104" spans="1:32" x14ac:dyDescent="0.2">
      <c r="A2104" s="1" t="s">
        <v>6256</v>
      </c>
      <c r="B2104" s="4" t="s">
        <v>6257</v>
      </c>
      <c r="C2104" s="4" t="s">
        <v>6258</v>
      </c>
      <c r="E2104" s="4"/>
      <c r="R2104" s="4"/>
      <c r="U2104" s="4"/>
      <c r="AD2104" s="4"/>
      <c r="AE2104" s="4"/>
      <c r="AF2104" s="21"/>
    </row>
    <row r="2105" spans="1:32" x14ac:dyDescent="0.2">
      <c r="A2105" s="1" t="s">
        <v>6259</v>
      </c>
      <c r="B2105" s="4" t="s">
        <v>6260</v>
      </c>
      <c r="C2105" s="4" t="s">
        <v>6261</v>
      </c>
      <c r="E2105" s="4"/>
      <c r="R2105" s="4"/>
      <c r="U2105" s="4"/>
      <c r="AD2105" s="4"/>
      <c r="AE2105" s="4"/>
      <c r="AF2105" s="21"/>
    </row>
    <row r="2106" spans="1:32" x14ac:dyDescent="0.2">
      <c r="A2106" s="1" t="s">
        <v>6262</v>
      </c>
      <c r="B2106" s="4" t="s">
        <v>6263</v>
      </c>
      <c r="C2106" s="4" t="s">
        <v>6264</v>
      </c>
      <c r="E2106" s="4"/>
      <c r="R2106" s="4"/>
      <c r="U2106" s="4"/>
      <c r="AD2106" s="4"/>
      <c r="AE2106" s="4"/>
      <c r="AF2106" s="21"/>
    </row>
    <row r="2107" spans="1:32" x14ac:dyDescent="0.2">
      <c r="A2107" s="1" t="s">
        <v>6265</v>
      </c>
      <c r="B2107" s="4" t="s">
        <v>6266</v>
      </c>
      <c r="C2107" s="4" t="s">
        <v>6267</v>
      </c>
      <c r="E2107" s="4"/>
      <c r="R2107" s="4"/>
      <c r="U2107" s="4"/>
      <c r="AD2107" s="4"/>
      <c r="AE2107" s="4"/>
      <c r="AF2107" s="21"/>
    </row>
    <row r="2108" spans="1:32" x14ac:dyDescent="0.2">
      <c r="A2108" s="1" t="s">
        <v>6268</v>
      </c>
      <c r="B2108" s="4" t="s">
        <v>6269</v>
      </c>
      <c r="C2108" s="4" t="s">
        <v>6270</v>
      </c>
      <c r="E2108" s="4"/>
      <c r="R2108" s="4"/>
      <c r="U2108" s="4"/>
      <c r="AD2108" s="4"/>
      <c r="AE2108" s="4"/>
      <c r="AF2108" s="21"/>
    </row>
    <row r="2109" spans="1:32" x14ac:dyDescent="0.2">
      <c r="A2109" s="1" t="s">
        <v>6271</v>
      </c>
      <c r="B2109" s="4" t="s">
        <v>6272</v>
      </c>
      <c r="C2109" s="4" t="s">
        <v>6273</v>
      </c>
      <c r="E2109" s="4"/>
      <c r="R2109" s="4"/>
      <c r="U2109" s="4"/>
      <c r="AD2109" s="4"/>
      <c r="AE2109" s="4"/>
      <c r="AF2109" s="21"/>
    </row>
    <row r="2110" spans="1:32" x14ac:dyDescent="0.2">
      <c r="A2110" s="1" t="s">
        <v>6274</v>
      </c>
      <c r="B2110" s="4" t="s">
        <v>6275</v>
      </c>
      <c r="C2110" s="4" t="s">
        <v>6276</v>
      </c>
      <c r="E2110" s="4"/>
      <c r="R2110" s="4"/>
      <c r="U2110" s="4"/>
      <c r="AD2110" s="4"/>
      <c r="AE2110" s="4"/>
      <c r="AF2110" s="21"/>
    </row>
    <row r="2111" spans="1:32" x14ac:dyDescent="0.2">
      <c r="A2111" s="1" t="s">
        <v>6277</v>
      </c>
      <c r="B2111" s="4" t="s">
        <v>6278</v>
      </c>
      <c r="C2111" s="4" t="s">
        <v>6279</v>
      </c>
      <c r="E2111" s="4"/>
      <c r="R2111" s="4"/>
      <c r="U2111" s="4"/>
      <c r="AD2111" s="4"/>
      <c r="AE2111" s="4"/>
      <c r="AF2111" s="21"/>
    </row>
    <row r="2112" spans="1:32" x14ac:dyDescent="0.2">
      <c r="A2112" s="1" t="s">
        <v>6280</v>
      </c>
      <c r="B2112" s="4" t="s">
        <v>6281</v>
      </c>
      <c r="C2112" s="4" t="s">
        <v>6282</v>
      </c>
      <c r="E2112" s="4"/>
      <c r="R2112" s="4"/>
      <c r="U2112" s="4"/>
      <c r="AD2112" s="4"/>
      <c r="AE2112" s="4"/>
      <c r="AF2112" s="21"/>
    </row>
    <row r="2113" spans="1:32" x14ac:dyDescent="0.2">
      <c r="A2113" s="1" t="s">
        <v>6283</v>
      </c>
      <c r="B2113" s="4" t="s">
        <v>6284</v>
      </c>
      <c r="C2113" s="4" t="s">
        <v>6285</v>
      </c>
      <c r="E2113" s="4"/>
      <c r="R2113" s="4"/>
      <c r="U2113" s="4"/>
      <c r="AD2113" s="4"/>
      <c r="AE2113" s="4"/>
      <c r="AF2113" s="21"/>
    </row>
    <row r="2114" spans="1:32" x14ac:dyDescent="0.2">
      <c r="A2114" s="1" t="s">
        <v>6286</v>
      </c>
      <c r="B2114" s="4" t="s">
        <v>6287</v>
      </c>
      <c r="C2114" s="4" t="s">
        <v>6288</v>
      </c>
      <c r="E2114" s="4"/>
      <c r="R2114" s="4"/>
      <c r="U2114" s="4"/>
      <c r="AD2114" s="4"/>
      <c r="AE2114" s="4"/>
      <c r="AF2114" s="21"/>
    </row>
    <row r="2115" spans="1:32" x14ac:dyDescent="0.2">
      <c r="A2115" s="1" t="s">
        <v>6289</v>
      </c>
      <c r="B2115" s="4" t="s">
        <v>6290</v>
      </c>
      <c r="C2115" s="4" t="s">
        <v>6291</v>
      </c>
      <c r="E2115" s="4">
        <v>1</v>
      </c>
      <c r="F2115">
        <v>1</v>
      </c>
      <c r="J2115">
        <v>1</v>
      </c>
      <c r="K2115">
        <v>1</v>
      </c>
      <c r="L2115">
        <v>1</v>
      </c>
      <c r="M2115">
        <v>1</v>
      </c>
      <c r="N2115">
        <v>2</v>
      </c>
      <c r="O2115">
        <v>2</v>
      </c>
      <c r="P2115">
        <v>1</v>
      </c>
      <c r="Q2115">
        <v>1</v>
      </c>
      <c r="R2115" s="4">
        <v>1</v>
      </c>
      <c r="T2115">
        <v>1</v>
      </c>
      <c r="U2115" s="4">
        <v>1</v>
      </c>
      <c r="W2115">
        <v>1</v>
      </c>
      <c r="X2115">
        <v>2</v>
      </c>
      <c r="Z2115">
        <v>1</v>
      </c>
      <c r="AA2115">
        <v>2</v>
      </c>
      <c r="AB2115">
        <v>1</v>
      </c>
      <c r="AD2115" s="4">
        <v>1</v>
      </c>
      <c r="AE2115" s="4">
        <v>1</v>
      </c>
      <c r="AF2115" s="21"/>
    </row>
    <row r="2116" spans="1:32" x14ac:dyDescent="0.2">
      <c r="A2116" s="1" t="s">
        <v>6292</v>
      </c>
      <c r="B2116" s="4" t="s">
        <v>6293</v>
      </c>
      <c r="C2116" s="4" t="s">
        <v>6294</v>
      </c>
      <c r="E2116" s="4"/>
      <c r="R2116" s="4"/>
      <c r="U2116" s="4"/>
      <c r="AD2116" s="4"/>
      <c r="AE2116" s="4"/>
      <c r="AF2116" s="21"/>
    </row>
    <row r="2117" spans="1:32" x14ac:dyDescent="0.2">
      <c r="A2117" s="1" t="s">
        <v>6295</v>
      </c>
      <c r="B2117" s="4" t="s">
        <v>6296</v>
      </c>
      <c r="C2117" s="4" t="s">
        <v>6297</v>
      </c>
      <c r="E2117" s="4">
        <v>1</v>
      </c>
      <c r="F2117">
        <v>3</v>
      </c>
      <c r="G2117">
        <v>2</v>
      </c>
      <c r="H2117">
        <v>1</v>
      </c>
      <c r="I2117">
        <v>1</v>
      </c>
      <c r="J2117">
        <v>1</v>
      </c>
      <c r="O2117">
        <v>1</v>
      </c>
      <c r="P2117">
        <v>1</v>
      </c>
      <c r="Q2117">
        <v>1</v>
      </c>
      <c r="R2117" s="4">
        <v>1</v>
      </c>
      <c r="S2117">
        <v>1</v>
      </c>
      <c r="U2117" s="4">
        <v>1</v>
      </c>
      <c r="V2117">
        <v>1</v>
      </c>
      <c r="W2117">
        <v>1</v>
      </c>
      <c r="X2117">
        <v>2</v>
      </c>
      <c r="Z2117">
        <v>1</v>
      </c>
      <c r="AA2117">
        <v>1</v>
      </c>
      <c r="AD2117" s="4">
        <v>2</v>
      </c>
      <c r="AE2117" s="4">
        <v>1</v>
      </c>
      <c r="AF2117" s="21"/>
    </row>
    <row r="2118" spans="1:32" x14ac:dyDescent="0.2">
      <c r="A2118" s="1" t="s">
        <v>6298</v>
      </c>
      <c r="B2118" s="4" t="s">
        <v>6299</v>
      </c>
      <c r="C2118" s="4" t="s">
        <v>6300</v>
      </c>
      <c r="E2118" s="4"/>
      <c r="R2118" s="4"/>
      <c r="U2118" s="4"/>
      <c r="AD2118" s="4"/>
      <c r="AE2118" s="4"/>
      <c r="AF2118" s="21"/>
    </row>
    <row r="2119" spans="1:32" x14ac:dyDescent="0.2">
      <c r="A2119" s="1" t="s">
        <v>6301</v>
      </c>
      <c r="B2119" s="4" t="s">
        <v>6302</v>
      </c>
      <c r="C2119" s="4" t="s">
        <v>6303</v>
      </c>
      <c r="E2119" s="4"/>
      <c r="R2119" s="4"/>
      <c r="U2119" s="4"/>
      <c r="AD2119" s="4"/>
      <c r="AE2119" s="4"/>
      <c r="AF2119" s="21"/>
    </row>
    <row r="2120" spans="1:32" x14ac:dyDescent="0.2">
      <c r="A2120" s="1" t="s">
        <v>6304</v>
      </c>
      <c r="B2120" s="4" t="s">
        <v>6305</v>
      </c>
      <c r="C2120" s="4" t="s">
        <v>6306</v>
      </c>
      <c r="E2120" s="4"/>
      <c r="R2120" s="4"/>
      <c r="U2120" s="4"/>
      <c r="AD2120" s="4"/>
      <c r="AE2120" s="4"/>
      <c r="AF2120" s="21"/>
    </row>
    <row r="2121" spans="1:32" x14ac:dyDescent="0.2">
      <c r="A2121" s="1" t="s">
        <v>6307</v>
      </c>
      <c r="B2121" s="4" t="s">
        <v>6308</v>
      </c>
      <c r="C2121" s="4" t="s">
        <v>6309</v>
      </c>
      <c r="E2121" s="4"/>
      <c r="R2121" s="4"/>
      <c r="U2121" s="4"/>
      <c r="AD2121" s="4"/>
      <c r="AE2121" s="4"/>
      <c r="AF2121" s="21"/>
    </row>
    <row r="2122" spans="1:32" x14ac:dyDescent="0.2">
      <c r="A2122" s="1" t="s">
        <v>6310</v>
      </c>
      <c r="B2122" s="4" t="s">
        <v>6311</v>
      </c>
      <c r="C2122" s="4" t="s">
        <v>6312</v>
      </c>
      <c r="E2122" s="4"/>
      <c r="R2122" s="4"/>
      <c r="U2122" s="4"/>
      <c r="AD2122" s="4"/>
      <c r="AE2122" s="4"/>
      <c r="AF2122" s="21"/>
    </row>
    <row r="2123" spans="1:32" x14ac:dyDescent="0.2">
      <c r="A2123" s="1" t="s">
        <v>6313</v>
      </c>
      <c r="B2123" s="4" t="s">
        <v>6314</v>
      </c>
      <c r="C2123" s="4" t="s">
        <v>6315</v>
      </c>
      <c r="E2123" s="4"/>
      <c r="R2123" s="4"/>
      <c r="U2123" s="4"/>
      <c r="AD2123" s="4"/>
      <c r="AE2123" s="4"/>
      <c r="AF2123" s="21"/>
    </row>
    <row r="2124" spans="1:32" x14ac:dyDescent="0.2">
      <c r="A2124" s="1" t="s">
        <v>6316</v>
      </c>
      <c r="B2124" s="4" t="s">
        <v>6317</v>
      </c>
      <c r="C2124" s="4" t="s">
        <v>6318</v>
      </c>
      <c r="E2124" s="4"/>
      <c r="R2124" s="4"/>
      <c r="U2124" s="4"/>
      <c r="AD2124" s="4"/>
      <c r="AE2124" s="4"/>
      <c r="AF2124" s="21"/>
    </row>
    <row r="2125" spans="1:32" x14ac:dyDescent="0.2">
      <c r="A2125" s="1" t="s">
        <v>6319</v>
      </c>
      <c r="B2125" s="4" t="s">
        <v>6320</v>
      </c>
      <c r="C2125" s="4" t="s">
        <v>6321</v>
      </c>
      <c r="E2125" s="4"/>
      <c r="R2125" s="4"/>
      <c r="U2125" s="4"/>
      <c r="AD2125" s="4"/>
      <c r="AE2125" s="4"/>
      <c r="AF2125" s="21"/>
    </row>
    <row r="2126" spans="1:32" x14ac:dyDescent="0.2">
      <c r="A2126" s="1" t="s">
        <v>6322</v>
      </c>
      <c r="B2126" s="4" t="s">
        <v>6323</v>
      </c>
      <c r="C2126" s="4" t="s">
        <v>6324</v>
      </c>
      <c r="E2126" s="4"/>
      <c r="R2126" s="4"/>
      <c r="U2126" s="4"/>
      <c r="AD2126" s="4"/>
      <c r="AE2126" s="4"/>
      <c r="AF2126" s="21"/>
    </row>
    <row r="2127" spans="1:32" x14ac:dyDescent="0.2">
      <c r="A2127" s="1" t="s">
        <v>6325</v>
      </c>
      <c r="B2127" s="4" t="s">
        <v>6326</v>
      </c>
      <c r="C2127" s="4" t="s">
        <v>6327</v>
      </c>
      <c r="E2127" s="4"/>
      <c r="R2127" s="4"/>
      <c r="U2127" s="4"/>
      <c r="AD2127" s="4"/>
      <c r="AE2127" s="4"/>
      <c r="AF2127" s="21"/>
    </row>
    <row r="2128" spans="1:32" x14ac:dyDescent="0.2">
      <c r="A2128" s="1" t="s">
        <v>6328</v>
      </c>
      <c r="B2128" s="4" t="s">
        <v>6329</v>
      </c>
      <c r="C2128" s="4" t="s">
        <v>6330</v>
      </c>
      <c r="E2128" s="4"/>
      <c r="R2128" s="4"/>
      <c r="U2128" s="4"/>
      <c r="AD2128" s="4"/>
      <c r="AE2128" s="4"/>
      <c r="AF2128" s="21"/>
    </row>
    <row r="2129" spans="1:32" x14ac:dyDescent="0.2">
      <c r="A2129" s="1" t="s">
        <v>6331</v>
      </c>
      <c r="B2129" s="4" t="s">
        <v>6332</v>
      </c>
      <c r="C2129" s="4" t="s">
        <v>6333</v>
      </c>
      <c r="E2129" s="4"/>
      <c r="R2129" s="4"/>
      <c r="U2129" s="4"/>
      <c r="AD2129" s="4"/>
      <c r="AE2129" s="4"/>
      <c r="AF2129" s="21"/>
    </row>
    <row r="2130" spans="1:32" x14ac:dyDescent="0.2">
      <c r="A2130" s="1" t="s">
        <v>6334</v>
      </c>
      <c r="B2130" s="4" t="s">
        <v>6335</v>
      </c>
      <c r="C2130" s="4" t="s">
        <v>6336</v>
      </c>
      <c r="E2130" s="4"/>
      <c r="R2130" s="4"/>
      <c r="U2130" s="4"/>
      <c r="AD2130" s="4"/>
      <c r="AE2130" s="4"/>
      <c r="AF2130" s="21"/>
    </row>
    <row r="2131" spans="1:32" x14ac:dyDescent="0.2">
      <c r="A2131" s="1" t="s">
        <v>6337</v>
      </c>
      <c r="B2131" s="4" t="s">
        <v>6338</v>
      </c>
      <c r="C2131" s="4" t="s">
        <v>6339</v>
      </c>
      <c r="E2131" s="4"/>
      <c r="R2131" s="4"/>
      <c r="U2131" s="4"/>
      <c r="AD2131" s="4"/>
      <c r="AE2131" s="4"/>
      <c r="AF2131" s="21"/>
    </row>
    <row r="2132" spans="1:32" x14ac:dyDescent="0.2">
      <c r="A2132" s="1" t="s">
        <v>6340</v>
      </c>
      <c r="B2132" s="4" t="s">
        <v>6341</v>
      </c>
      <c r="C2132" s="4" t="s">
        <v>6342</v>
      </c>
      <c r="E2132" s="4"/>
      <c r="R2132" s="4"/>
      <c r="U2132" s="4"/>
      <c r="AD2132" s="4"/>
      <c r="AE2132" s="4"/>
      <c r="AF2132" s="21"/>
    </row>
    <row r="2133" spans="1:32" x14ac:dyDescent="0.2">
      <c r="A2133" s="1" t="s">
        <v>6343</v>
      </c>
      <c r="B2133" s="4" t="s">
        <v>6344</v>
      </c>
      <c r="C2133" s="4" t="s">
        <v>6345</v>
      </c>
      <c r="E2133" s="4"/>
      <c r="R2133" s="4"/>
      <c r="U2133" s="4"/>
      <c r="AD2133" s="4"/>
      <c r="AE2133" s="4"/>
      <c r="AF2133" s="21"/>
    </row>
    <row r="2134" spans="1:32" x14ac:dyDescent="0.2">
      <c r="A2134" s="1" t="s">
        <v>6346</v>
      </c>
      <c r="B2134" s="4" t="s">
        <v>6347</v>
      </c>
      <c r="C2134" s="4" t="s">
        <v>6348</v>
      </c>
      <c r="E2134" s="4"/>
      <c r="R2134" s="4"/>
      <c r="U2134" s="4"/>
      <c r="AD2134" s="4"/>
      <c r="AE2134" s="4"/>
      <c r="AF2134" s="21"/>
    </row>
    <row r="2135" spans="1:32" x14ac:dyDescent="0.2">
      <c r="A2135" s="1" t="s">
        <v>6349</v>
      </c>
      <c r="B2135" s="4" t="s">
        <v>6350</v>
      </c>
      <c r="C2135" s="4" t="s">
        <v>6351</v>
      </c>
      <c r="E2135" s="4"/>
      <c r="R2135" s="4"/>
      <c r="U2135" s="4"/>
      <c r="AD2135" s="4"/>
      <c r="AE2135" s="4"/>
      <c r="AF2135" s="21"/>
    </row>
    <row r="2136" spans="1:32" x14ac:dyDescent="0.2">
      <c r="A2136" s="1" t="s">
        <v>6352</v>
      </c>
      <c r="B2136" s="4" t="s">
        <v>6353</v>
      </c>
      <c r="C2136" s="4" t="s">
        <v>6354</v>
      </c>
      <c r="E2136" s="4"/>
      <c r="R2136" s="4"/>
      <c r="U2136" s="4"/>
      <c r="AD2136" s="4"/>
      <c r="AE2136" s="4"/>
      <c r="AF2136" s="21"/>
    </row>
    <row r="2137" spans="1:32" x14ac:dyDescent="0.2">
      <c r="A2137" s="1" t="s">
        <v>6355</v>
      </c>
      <c r="B2137" s="4" t="s">
        <v>6356</v>
      </c>
      <c r="C2137" s="4" t="s">
        <v>6357</v>
      </c>
      <c r="E2137" s="4"/>
      <c r="R2137" s="4"/>
      <c r="U2137" s="4"/>
      <c r="AD2137" s="4"/>
      <c r="AE2137" s="4"/>
      <c r="AF2137" s="21"/>
    </row>
    <row r="2138" spans="1:32" x14ac:dyDescent="0.2">
      <c r="A2138" s="1" t="s">
        <v>6358</v>
      </c>
      <c r="B2138" s="4" t="s">
        <v>6359</v>
      </c>
      <c r="C2138" s="4" t="s">
        <v>6360</v>
      </c>
      <c r="E2138" s="4"/>
      <c r="R2138" s="4"/>
      <c r="U2138" s="4"/>
      <c r="AD2138" s="4"/>
      <c r="AE2138" s="4"/>
      <c r="AF2138" s="21"/>
    </row>
    <row r="2139" spans="1:32" x14ac:dyDescent="0.2">
      <c r="A2139" s="1" t="s">
        <v>6361</v>
      </c>
      <c r="B2139" s="4" t="s">
        <v>6362</v>
      </c>
      <c r="C2139" s="4" t="s">
        <v>6363</v>
      </c>
      <c r="E2139" s="4"/>
      <c r="R2139" s="4"/>
      <c r="U2139" s="4"/>
      <c r="AD2139" s="4"/>
      <c r="AE2139" s="4"/>
      <c r="AF2139" s="21"/>
    </row>
    <row r="2140" spans="1:32" x14ac:dyDescent="0.2">
      <c r="A2140" s="1" t="s">
        <v>6364</v>
      </c>
      <c r="B2140" s="4" t="s">
        <v>6365</v>
      </c>
      <c r="C2140" s="4" t="s">
        <v>6366</v>
      </c>
      <c r="E2140" s="4"/>
      <c r="R2140" s="4"/>
      <c r="U2140" s="4"/>
      <c r="AD2140" s="4"/>
      <c r="AE2140" s="4"/>
      <c r="AF2140" s="21"/>
    </row>
    <row r="2141" spans="1:32" x14ac:dyDescent="0.2">
      <c r="A2141" s="1" t="s">
        <v>6367</v>
      </c>
      <c r="B2141" s="4" t="s">
        <v>6368</v>
      </c>
      <c r="C2141" s="4" t="s">
        <v>6369</v>
      </c>
      <c r="E2141" s="4"/>
      <c r="R2141" s="4"/>
      <c r="U2141" s="4"/>
      <c r="AD2141" s="4"/>
      <c r="AE2141" s="4"/>
      <c r="AF2141" s="21"/>
    </row>
    <row r="2142" spans="1:32" x14ac:dyDescent="0.2">
      <c r="A2142" s="1" t="s">
        <v>6370</v>
      </c>
      <c r="B2142" s="4" t="s">
        <v>6371</v>
      </c>
      <c r="C2142" s="4" t="s">
        <v>6372</v>
      </c>
      <c r="E2142" s="4"/>
      <c r="R2142" s="4"/>
      <c r="U2142" s="4"/>
      <c r="AD2142" s="4"/>
      <c r="AE2142" s="4"/>
      <c r="AF2142" s="21"/>
    </row>
    <row r="2143" spans="1:32" x14ac:dyDescent="0.2">
      <c r="A2143" s="1" t="s">
        <v>6373</v>
      </c>
      <c r="B2143" s="4" t="s">
        <v>6374</v>
      </c>
      <c r="C2143" s="4" t="s">
        <v>6375</v>
      </c>
      <c r="E2143" s="4"/>
      <c r="R2143" s="4"/>
      <c r="U2143" s="4"/>
      <c r="AD2143" s="4"/>
      <c r="AE2143" s="4"/>
      <c r="AF2143" s="21"/>
    </row>
    <row r="2144" spans="1:32" x14ac:dyDescent="0.2">
      <c r="A2144" s="1" t="s">
        <v>6376</v>
      </c>
      <c r="B2144" s="4" t="s">
        <v>6377</v>
      </c>
      <c r="C2144" s="4" t="s">
        <v>6378</v>
      </c>
      <c r="E2144" s="4"/>
      <c r="R2144" s="4"/>
      <c r="U2144" s="4"/>
      <c r="AD2144" s="4"/>
      <c r="AE2144" s="4"/>
      <c r="AF2144" s="21"/>
    </row>
    <row r="2145" spans="1:32" x14ac:dyDescent="0.2">
      <c r="A2145" s="1" t="s">
        <v>6379</v>
      </c>
      <c r="B2145" s="4" t="s">
        <v>6380</v>
      </c>
      <c r="C2145" s="4" t="s">
        <v>6381</v>
      </c>
      <c r="E2145" s="4"/>
      <c r="R2145" s="4"/>
      <c r="U2145" s="4"/>
      <c r="AD2145" s="4"/>
      <c r="AE2145" s="4"/>
      <c r="AF2145" s="21"/>
    </row>
    <row r="2146" spans="1:32" x14ac:dyDescent="0.2">
      <c r="A2146" s="1" t="s">
        <v>6382</v>
      </c>
      <c r="B2146" s="4" t="s">
        <v>6383</v>
      </c>
      <c r="C2146" s="4" t="s">
        <v>6384</v>
      </c>
      <c r="E2146" s="4"/>
      <c r="R2146" s="4"/>
      <c r="U2146" s="4"/>
      <c r="AD2146" s="4"/>
      <c r="AE2146" s="4"/>
      <c r="AF2146" s="21"/>
    </row>
    <row r="2147" spans="1:32" x14ac:dyDescent="0.2">
      <c r="A2147" s="1" t="s">
        <v>6385</v>
      </c>
      <c r="B2147" s="4" t="s">
        <v>6386</v>
      </c>
      <c r="C2147" s="4" t="s">
        <v>6387</v>
      </c>
      <c r="E2147" s="4"/>
      <c r="R2147" s="4"/>
      <c r="U2147" s="4"/>
      <c r="AD2147" s="4"/>
      <c r="AE2147" s="4"/>
      <c r="AF2147" s="21"/>
    </row>
    <row r="2148" spans="1:32" x14ac:dyDescent="0.2">
      <c r="A2148" s="1" t="s">
        <v>6388</v>
      </c>
      <c r="B2148" s="4" t="s">
        <v>6389</v>
      </c>
      <c r="C2148" s="4" t="s">
        <v>6390</v>
      </c>
      <c r="E2148" s="4"/>
      <c r="R2148" s="4"/>
      <c r="U2148" s="4"/>
      <c r="AD2148" s="4"/>
      <c r="AE2148" s="4"/>
      <c r="AF2148" s="21"/>
    </row>
    <row r="2149" spans="1:32" x14ac:dyDescent="0.2">
      <c r="A2149" s="1" t="s">
        <v>6391</v>
      </c>
      <c r="B2149" s="4" t="s">
        <v>6392</v>
      </c>
      <c r="C2149" s="4" t="s">
        <v>6393</v>
      </c>
      <c r="E2149" s="4"/>
      <c r="R2149" s="4"/>
      <c r="U2149" s="4"/>
      <c r="AD2149" s="4"/>
      <c r="AE2149" s="4"/>
      <c r="AF2149" s="21"/>
    </row>
    <row r="2150" spans="1:32" x14ac:dyDescent="0.2">
      <c r="A2150" s="1" t="s">
        <v>6394</v>
      </c>
      <c r="B2150" s="4" t="s">
        <v>6395</v>
      </c>
      <c r="C2150" s="4" t="s">
        <v>6396</v>
      </c>
      <c r="E2150" s="4"/>
      <c r="R2150" s="4"/>
      <c r="U2150" s="4"/>
      <c r="AD2150" s="4"/>
      <c r="AE2150" s="4"/>
      <c r="AF2150" s="21"/>
    </row>
    <row r="2151" spans="1:32" x14ac:dyDescent="0.2">
      <c r="A2151" s="1" t="s">
        <v>6397</v>
      </c>
      <c r="B2151" s="4" t="s">
        <v>6398</v>
      </c>
      <c r="C2151" s="4" t="s">
        <v>6399</v>
      </c>
      <c r="E2151" s="4"/>
      <c r="R2151" s="4"/>
      <c r="U2151" s="4"/>
      <c r="AD2151" s="4"/>
      <c r="AE2151" s="4"/>
      <c r="AF2151" s="21"/>
    </row>
    <row r="2152" spans="1:32" x14ac:dyDescent="0.2">
      <c r="A2152" s="1" t="s">
        <v>6400</v>
      </c>
      <c r="B2152" s="4" t="s">
        <v>6401</v>
      </c>
      <c r="C2152" s="4" t="s">
        <v>6402</v>
      </c>
      <c r="E2152" s="4"/>
      <c r="R2152" s="4"/>
      <c r="U2152" s="4"/>
      <c r="AD2152" s="4"/>
      <c r="AE2152" s="4"/>
      <c r="AF2152" s="21"/>
    </row>
    <row r="2153" spans="1:32" x14ac:dyDescent="0.2">
      <c r="A2153" s="1" t="s">
        <v>6403</v>
      </c>
      <c r="B2153" s="4" t="s">
        <v>6404</v>
      </c>
      <c r="C2153" s="4" t="s">
        <v>6405</v>
      </c>
      <c r="E2153" s="4"/>
      <c r="R2153" s="4"/>
      <c r="U2153" s="4"/>
      <c r="AD2153" s="4"/>
      <c r="AE2153" s="4"/>
      <c r="AF2153" s="21"/>
    </row>
    <row r="2154" spans="1:32" x14ac:dyDescent="0.2">
      <c r="A2154" s="1" t="s">
        <v>6406</v>
      </c>
      <c r="B2154" s="4" t="s">
        <v>6407</v>
      </c>
      <c r="C2154" s="4" t="s">
        <v>6408</v>
      </c>
      <c r="E2154" s="4"/>
      <c r="R2154" s="4"/>
      <c r="U2154" s="4"/>
      <c r="AD2154" s="4"/>
      <c r="AE2154" s="4"/>
      <c r="AF2154" s="21"/>
    </row>
    <row r="2155" spans="1:32" x14ac:dyDescent="0.2">
      <c r="A2155" s="1" t="s">
        <v>6409</v>
      </c>
      <c r="B2155" s="4" t="s">
        <v>6410</v>
      </c>
      <c r="C2155" s="4" t="s">
        <v>6411</v>
      </c>
      <c r="E2155" s="4"/>
      <c r="R2155" s="4"/>
      <c r="U2155" s="4"/>
      <c r="AD2155" s="4"/>
      <c r="AE2155" s="4"/>
      <c r="AF2155" s="21"/>
    </row>
    <row r="2156" spans="1:32" x14ac:dyDescent="0.2">
      <c r="A2156" s="1" t="s">
        <v>6412</v>
      </c>
      <c r="B2156" s="4" t="s">
        <v>6413</v>
      </c>
      <c r="C2156" s="4" t="s">
        <v>6414</v>
      </c>
      <c r="E2156" s="4"/>
      <c r="R2156" s="4"/>
      <c r="U2156" s="4"/>
      <c r="AD2156" s="4"/>
      <c r="AE2156" s="4"/>
      <c r="AF2156" s="21"/>
    </row>
    <row r="2157" spans="1:32" x14ac:dyDescent="0.2">
      <c r="A2157" s="1" t="s">
        <v>6415</v>
      </c>
      <c r="B2157" s="4" t="s">
        <v>6416</v>
      </c>
      <c r="C2157" s="4" t="s">
        <v>6417</v>
      </c>
      <c r="E2157" s="4"/>
      <c r="R2157" s="4"/>
      <c r="U2157" s="4"/>
      <c r="AD2157" s="4"/>
      <c r="AE2157" s="4"/>
      <c r="AF2157" s="21"/>
    </row>
    <row r="2158" spans="1:32" x14ac:dyDescent="0.2">
      <c r="A2158" s="1" t="s">
        <v>6418</v>
      </c>
      <c r="B2158" s="4" t="s">
        <v>6419</v>
      </c>
      <c r="C2158" s="4" t="s">
        <v>6420</v>
      </c>
      <c r="E2158" s="4"/>
      <c r="R2158" s="4"/>
      <c r="U2158" s="4"/>
      <c r="AD2158" s="4"/>
      <c r="AE2158" s="4"/>
      <c r="AF2158" s="21"/>
    </row>
    <row r="2159" spans="1:32" x14ac:dyDescent="0.2">
      <c r="A2159" s="1" t="s">
        <v>6421</v>
      </c>
      <c r="B2159" s="4" t="s">
        <v>6422</v>
      </c>
      <c r="C2159" s="4" t="s">
        <v>6423</v>
      </c>
      <c r="E2159" s="4"/>
      <c r="R2159" s="4"/>
      <c r="U2159" s="4"/>
      <c r="AD2159" s="4"/>
      <c r="AE2159" s="4"/>
      <c r="AF2159" s="21"/>
    </row>
    <row r="2160" spans="1:32" x14ac:dyDescent="0.2">
      <c r="A2160" s="1" t="s">
        <v>6424</v>
      </c>
      <c r="B2160" s="4" t="s">
        <v>6425</v>
      </c>
      <c r="C2160" s="4" t="s">
        <v>6426</v>
      </c>
      <c r="E2160" s="4"/>
      <c r="R2160" s="4"/>
      <c r="U2160" s="4"/>
      <c r="AD2160" s="4"/>
      <c r="AE2160" s="4"/>
      <c r="AF2160" s="21"/>
    </row>
    <row r="2161" spans="1:32" x14ac:dyDescent="0.2">
      <c r="A2161" s="1" t="s">
        <v>6427</v>
      </c>
      <c r="B2161" s="4" t="s">
        <v>2448</v>
      </c>
      <c r="C2161" s="4" t="s">
        <v>2449</v>
      </c>
      <c r="E2161" s="4"/>
      <c r="R2161" s="4"/>
      <c r="U2161" s="4"/>
      <c r="AD2161" s="4"/>
      <c r="AE2161" s="4"/>
      <c r="AF2161" s="21"/>
    </row>
    <row r="2162" spans="1:32" x14ac:dyDescent="0.2">
      <c r="A2162" s="1" t="s">
        <v>6428</v>
      </c>
      <c r="B2162" s="4" t="s">
        <v>6429</v>
      </c>
      <c r="C2162" s="4" t="s">
        <v>6430</v>
      </c>
      <c r="E2162" s="4"/>
      <c r="R2162" s="4"/>
      <c r="U2162" s="4"/>
      <c r="AD2162" s="4"/>
      <c r="AE2162" s="4">
        <v>2</v>
      </c>
      <c r="AF2162" s="21">
        <v>1</v>
      </c>
    </row>
    <row r="2163" spans="1:32" x14ac:dyDescent="0.2">
      <c r="A2163" s="1" t="s">
        <v>6431</v>
      </c>
      <c r="B2163" s="4" t="s">
        <v>6432</v>
      </c>
      <c r="C2163" s="4" t="s">
        <v>6433</v>
      </c>
      <c r="E2163" s="4"/>
      <c r="R2163" s="4"/>
      <c r="U2163" s="4"/>
      <c r="AD2163" s="4"/>
      <c r="AE2163" s="4"/>
      <c r="AF2163" s="21"/>
    </row>
    <row r="2164" spans="1:32" x14ac:dyDescent="0.2">
      <c r="A2164" s="1" t="s">
        <v>6434</v>
      </c>
      <c r="B2164" s="4" t="s">
        <v>6435</v>
      </c>
      <c r="C2164" s="4" t="s">
        <v>6436</v>
      </c>
      <c r="E2164" s="4"/>
      <c r="R2164" s="4"/>
      <c r="U2164" s="4"/>
      <c r="AD2164" s="4"/>
      <c r="AE2164" s="4"/>
      <c r="AF2164" s="21"/>
    </row>
    <row r="2165" spans="1:32" x14ac:dyDescent="0.2">
      <c r="A2165" s="1" t="s">
        <v>6437</v>
      </c>
      <c r="B2165" s="4" t="s">
        <v>6438</v>
      </c>
      <c r="C2165" s="4" t="s">
        <v>6439</v>
      </c>
      <c r="E2165" s="4"/>
      <c r="R2165" s="4"/>
      <c r="U2165" s="4"/>
      <c r="AD2165" s="4"/>
      <c r="AE2165" s="4"/>
      <c r="AF2165" s="21"/>
    </row>
    <row r="2166" spans="1:32" x14ac:dyDescent="0.2">
      <c r="A2166" s="1" t="s">
        <v>6440</v>
      </c>
      <c r="B2166" s="4" t="s">
        <v>6441</v>
      </c>
      <c r="C2166" s="4" t="s">
        <v>6442</v>
      </c>
      <c r="E2166" s="4"/>
      <c r="R2166" s="4"/>
      <c r="U2166" s="4"/>
      <c r="AD2166" s="4"/>
      <c r="AE2166" s="4"/>
      <c r="AF2166" s="21"/>
    </row>
    <row r="2167" spans="1:32" x14ac:dyDescent="0.2">
      <c r="A2167" s="1" t="s">
        <v>6443</v>
      </c>
      <c r="B2167" s="4" t="s">
        <v>6444</v>
      </c>
      <c r="C2167" s="4" t="s">
        <v>6445</v>
      </c>
      <c r="E2167" s="4"/>
      <c r="R2167" s="4"/>
      <c r="U2167" s="4"/>
      <c r="AD2167" s="4"/>
      <c r="AE2167" s="4"/>
      <c r="AF2167" s="21"/>
    </row>
    <row r="2168" spans="1:32" x14ac:dyDescent="0.2">
      <c r="A2168" s="1" t="s">
        <v>6446</v>
      </c>
      <c r="B2168" s="4" t="s">
        <v>6447</v>
      </c>
      <c r="C2168" s="4" t="s">
        <v>6448</v>
      </c>
      <c r="E2168" s="4"/>
      <c r="R2168" s="4"/>
      <c r="U2168" s="4"/>
      <c r="AD2168" s="4"/>
      <c r="AE2168" s="4"/>
      <c r="AF2168" s="21"/>
    </row>
    <row r="2169" spans="1:32" x14ac:dyDescent="0.2">
      <c r="A2169" s="1" t="s">
        <v>6449</v>
      </c>
      <c r="B2169" s="4" t="s">
        <v>6450</v>
      </c>
      <c r="C2169" s="4" t="s">
        <v>6450</v>
      </c>
      <c r="E2169" s="4"/>
      <c r="R2169" s="4"/>
      <c r="U2169" s="4"/>
      <c r="AD2169" s="4"/>
      <c r="AE2169" s="4"/>
      <c r="AF2169" s="21"/>
    </row>
    <row r="2170" spans="1:32" x14ac:dyDescent="0.2">
      <c r="A2170" s="1" t="s">
        <v>6451</v>
      </c>
      <c r="B2170" s="4" t="s">
        <v>6452</v>
      </c>
      <c r="C2170" s="4" t="s">
        <v>6453</v>
      </c>
      <c r="E2170" s="4"/>
      <c r="R2170" s="4"/>
      <c r="U2170" s="4"/>
      <c r="AD2170" s="4"/>
      <c r="AE2170" s="4"/>
      <c r="AF2170" s="21"/>
    </row>
    <row r="2171" spans="1:32" x14ac:dyDescent="0.2">
      <c r="A2171" s="1" t="s">
        <v>6454</v>
      </c>
      <c r="B2171" s="4" t="s">
        <v>6455</v>
      </c>
      <c r="C2171" s="4" t="s">
        <v>6456</v>
      </c>
      <c r="E2171" s="4"/>
      <c r="R2171" s="4"/>
      <c r="U2171" s="4"/>
      <c r="AD2171" s="4"/>
      <c r="AE2171" s="4"/>
      <c r="AF2171" s="21"/>
    </row>
    <row r="2172" spans="1:32" x14ac:dyDescent="0.2">
      <c r="A2172" s="1" t="s">
        <v>6457</v>
      </c>
      <c r="B2172" s="4" t="s">
        <v>6458</v>
      </c>
      <c r="C2172" s="4" t="s">
        <v>6459</v>
      </c>
      <c r="E2172" s="4"/>
      <c r="R2172" s="4"/>
      <c r="U2172" s="4"/>
      <c r="AD2172" s="4"/>
      <c r="AE2172" s="4"/>
      <c r="AF2172" s="21"/>
    </row>
    <row r="2173" spans="1:32" x14ac:dyDescent="0.2">
      <c r="A2173" s="1" t="s">
        <v>6460</v>
      </c>
      <c r="B2173" s="4" t="s">
        <v>6461</v>
      </c>
      <c r="C2173" s="4" t="s">
        <v>6462</v>
      </c>
      <c r="E2173" s="4"/>
      <c r="R2173" s="4"/>
      <c r="U2173" s="4"/>
      <c r="AD2173" s="4"/>
      <c r="AE2173" s="4"/>
      <c r="AF2173" s="21"/>
    </row>
    <row r="2174" spans="1:32" x14ac:dyDescent="0.2">
      <c r="A2174" s="1" t="s">
        <v>6463</v>
      </c>
      <c r="B2174" s="4" t="s">
        <v>6464</v>
      </c>
      <c r="C2174" s="4" t="s">
        <v>6465</v>
      </c>
      <c r="E2174" s="4"/>
      <c r="R2174" s="4"/>
      <c r="U2174" s="4"/>
      <c r="AD2174" s="4"/>
      <c r="AE2174" s="4"/>
      <c r="AF2174" s="21"/>
    </row>
    <row r="2175" spans="1:32" x14ac:dyDescent="0.2">
      <c r="A2175" s="1" t="s">
        <v>6466</v>
      </c>
      <c r="B2175" s="4" t="s">
        <v>6467</v>
      </c>
      <c r="C2175" s="4" t="s">
        <v>6468</v>
      </c>
      <c r="E2175" s="4"/>
      <c r="R2175" s="4"/>
      <c r="U2175" s="4"/>
      <c r="AD2175" s="4"/>
      <c r="AE2175" s="4"/>
      <c r="AF2175" s="21"/>
    </row>
    <row r="2176" spans="1:32" x14ac:dyDescent="0.2">
      <c r="A2176" s="1" t="s">
        <v>6469</v>
      </c>
      <c r="B2176" s="4" t="s">
        <v>6470</v>
      </c>
      <c r="C2176" s="4" t="s">
        <v>6471</v>
      </c>
      <c r="E2176" s="4"/>
      <c r="R2176" s="4"/>
      <c r="U2176" s="4"/>
      <c r="AD2176" s="4"/>
      <c r="AE2176" s="4"/>
      <c r="AF2176" s="21"/>
    </row>
    <row r="2177" spans="1:32" x14ac:dyDescent="0.2">
      <c r="A2177" s="1" t="s">
        <v>6472</v>
      </c>
      <c r="B2177" s="4" t="s">
        <v>6473</v>
      </c>
      <c r="C2177" s="4" t="s">
        <v>6474</v>
      </c>
      <c r="E2177" s="4"/>
      <c r="R2177" s="4"/>
      <c r="U2177" s="4"/>
      <c r="AD2177" s="4"/>
      <c r="AE2177" s="4"/>
      <c r="AF2177" s="21"/>
    </row>
    <row r="2178" spans="1:32" x14ac:dyDescent="0.2">
      <c r="A2178" s="1" t="s">
        <v>6475</v>
      </c>
      <c r="B2178" s="4" t="s">
        <v>6476</v>
      </c>
      <c r="C2178" s="4" t="s">
        <v>6477</v>
      </c>
      <c r="E2178" s="4"/>
      <c r="R2178" s="4"/>
      <c r="U2178" s="4"/>
      <c r="AD2178" s="4"/>
      <c r="AE2178" s="4"/>
      <c r="AF2178" s="21"/>
    </row>
    <row r="2179" spans="1:32" x14ac:dyDescent="0.2">
      <c r="A2179" s="1" t="s">
        <v>6478</v>
      </c>
      <c r="B2179" s="4" t="s">
        <v>6479</v>
      </c>
      <c r="C2179" s="4" t="s">
        <v>6480</v>
      </c>
      <c r="E2179" s="4"/>
      <c r="R2179" s="4"/>
      <c r="U2179" s="4"/>
      <c r="AD2179" s="4"/>
      <c r="AE2179" s="4"/>
      <c r="AF2179" s="21"/>
    </row>
    <row r="2180" spans="1:32" x14ac:dyDescent="0.2">
      <c r="A2180" s="1" t="s">
        <v>6481</v>
      </c>
      <c r="B2180" s="4" t="s">
        <v>6482</v>
      </c>
      <c r="C2180" s="4" t="s">
        <v>6483</v>
      </c>
      <c r="E2180" s="4"/>
      <c r="R2180" s="4"/>
      <c r="U2180" s="4"/>
      <c r="AD2180" s="4"/>
      <c r="AE2180" s="4"/>
      <c r="AF2180" s="21"/>
    </row>
    <row r="2181" spans="1:32" x14ac:dyDescent="0.2">
      <c r="A2181" s="1" t="s">
        <v>6484</v>
      </c>
      <c r="B2181" s="4" t="s">
        <v>6485</v>
      </c>
      <c r="C2181" s="4" t="s">
        <v>6486</v>
      </c>
      <c r="E2181" s="4"/>
      <c r="R2181" s="4"/>
      <c r="U2181" s="4"/>
      <c r="AD2181" s="4"/>
      <c r="AE2181" s="4"/>
      <c r="AF2181" s="21"/>
    </row>
    <row r="2182" spans="1:32" x14ac:dyDescent="0.2">
      <c r="A2182" s="1" t="s">
        <v>6487</v>
      </c>
      <c r="B2182" s="4" t="s">
        <v>6488</v>
      </c>
      <c r="C2182" s="4" t="s">
        <v>6489</v>
      </c>
      <c r="E2182" s="4"/>
      <c r="R2182" s="4"/>
      <c r="U2182" s="4"/>
      <c r="AD2182" s="4"/>
      <c r="AE2182" s="4"/>
      <c r="AF2182" s="21"/>
    </row>
    <row r="2183" spans="1:32" x14ac:dyDescent="0.2">
      <c r="A2183" s="1" t="s">
        <v>6490</v>
      </c>
      <c r="B2183" s="4" t="s">
        <v>6491</v>
      </c>
      <c r="C2183" s="4" t="s">
        <v>6492</v>
      </c>
      <c r="E2183" s="4"/>
      <c r="R2183" s="4"/>
      <c r="U2183" s="4"/>
      <c r="AD2183" s="4"/>
      <c r="AE2183" s="4"/>
      <c r="AF2183" s="21"/>
    </row>
    <row r="2184" spans="1:32" x14ac:dyDescent="0.2">
      <c r="A2184" s="1" t="s">
        <v>6493</v>
      </c>
      <c r="B2184" s="4" t="s">
        <v>6494</v>
      </c>
      <c r="C2184" s="4" t="s">
        <v>6495</v>
      </c>
      <c r="E2184" s="4"/>
      <c r="R2184" s="4"/>
      <c r="U2184" s="4"/>
      <c r="AD2184" s="4">
        <v>2</v>
      </c>
      <c r="AE2184" s="4">
        <v>1</v>
      </c>
      <c r="AF2184" s="21"/>
    </row>
    <row r="2185" spans="1:32" x14ac:dyDescent="0.2">
      <c r="A2185" s="1" t="s">
        <v>6496</v>
      </c>
      <c r="B2185" s="4" t="s">
        <v>6497</v>
      </c>
      <c r="C2185" s="4" t="s">
        <v>6498</v>
      </c>
      <c r="E2185" s="4"/>
      <c r="R2185" s="4"/>
      <c r="U2185" s="4"/>
      <c r="AD2185" s="4"/>
      <c r="AE2185" s="4"/>
      <c r="AF2185" s="21"/>
    </row>
    <row r="2186" spans="1:32" x14ac:dyDescent="0.2">
      <c r="A2186" s="1" t="s">
        <v>6499</v>
      </c>
      <c r="B2186" s="4" t="s">
        <v>6500</v>
      </c>
      <c r="C2186" s="4" t="s">
        <v>6501</v>
      </c>
      <c r="E2186" s="4"/>
      <c r="R2186" s="4"/>
      <c r="U2186" s="4"/>
      <c r="AD2186" s="4"/>
      <c r="AE2186" s="4"/>
      <c r="AF2186" s="21"/>
    </row>
    <row r="2187" spans="1:32" x14ac:dyDescent="0.2">
      <c r="A2187" s="1" t="s">
        <v>6502</v>
      </c>
      <c r="B2187" s="4" t="s">
        <v>6503</v>
      </c>
      <c r="C2187" s="4" t="s">
        <v>6504</v>
      </c>
      <c r="E2187" s="4"/>
      <c r="R2187" s="4"/>
      <c r="U2187" s="4"/>
      <c r="AD2187" s="4"/>
      <c r="AE2187" s="4"/>
      <c r="AF2187" s="21">
        <v>1</v>
      </c>
    </row>
    <row r="2188" spans="1:32" x14ac:dyDescent="0.2">
      <c r="A2188" s="1" t="s">
        <v>6505</v>
      </c>
      <c r="B2188" s="4" t="s">
        <v>6506</v>
      </c>
      <c r="C2188" s="4" t="s">
        <v>6507</v>
      </c>
      <c r="E2188" s="4"/>
      <c r="R2188" s="4"/>
      <c r="U2188" s="4"/>
      <c r="AD2188" s="4"/>
      <c r="AE2188" s="4"/>
      <c r="AF2188" s="21"/>
    </row>
    <row r="2189" spans="1:32" x14ac:dyDescent="0.2">
      <c r="A2189" s="1" t="s">
        <v>6508</v>
      </c>
      <c r="B2189" s="4" t="s">
        <v>6509</v>
      </c>
      <c r="C2189" s="4" t="s">
        <v>6510</v>
      </c>
      <c r="E2189" s="4"/>
      <c r="R2189" s="4"/>
      <c r="U2189" s="4"/>
      <c r="AD2189" s="4"/>
      <c r="AE2189" s="4"/>
      <c r="AF2189" s="21"/>
    </row>
    <row r="2190" spans="1:32" x14ac:dyDescent="0.2">
      <c r="A2190" s="1" t="s">
        <v>6511</v>
      </c>
      <c r="B2190" s="4" t="s">
        <v>6512</v>
      </c>
      <c r="C2190" s="4" t="s">
        <v>6513</v>
      </c>
      <c r="E2190" s="4">
        <v>1</v>
      </c>
      <c r="G2190">
        <v>1</v>
      </c>
      <c r="H2190">
        <v>1</v>
      </c>
      <c r="J2190">
        <v>1</v>
      </c>
      <c r="K2190">
        <v>1</v>
      </c>
      <c r="L2190">
        <v>1</v>
      </c>
      <c r="M2190">
        <v>1</v>
      </c>
      <c r="N2190">
        <v>1</v>
      </c>
      <c r="P2190">
        <v>1</v>
      </c>
      <c r="Q2190">
        <v>1</v>
      </c>
      <c r="R2190" s="4">
        <v>1</v>
      </c>
      <c r="U2190" s="4">
        <v>1</v>
      </c>
      <c r="V2190">
        <v>1</v>
      </c>
      <c r="W2190">
        <v>1</v>
      </c>
      <c r="X2190">
        <v>1</v>
      </c>
      <c r="Z2190">
        <v>1</v>
      </c>
      <c r="AA2190">
        <v>1</v>
      </c>
      <c r="AB2190">
        <v>2</v>
      </c>
      <c r="AD2190" s="4">
        <v>1</v>
      </c>
      <c r="AE2190" s="4">
        <v>1</v>
      </c>
      <c r="AF2190" s="21">
        <v>1</v>
      </c>
    </row>
    <row r="2191" spans="1:32" x14ac:dyDescent="0.2">
      <c r="A2191" s="1" t="s">
        <v>6514</v>
      </c>
      <c r="B2191" s="4" t="s">
        <v>6515</v>
      </c>
      <c r="C2191" s="4" t="s">
        <v>6516</v>
      </c>
      <c r="E2191" s="4"/>
      <c r="R2191" s="4"/>
      <c r="U2191" s="4"/>
      <c r="AD2191" s="4"/>
      <c r="AE2191" s="4">
        <v>1</v>
      </c>
      <c r="AF2191" s="21">
        <v>1</v>
      </c>
    </row>
    <row r="2192" spans="1:32" x14ac:dyDescent="0.2">
      <c r="A2192" s="1" t="s">
        <v>6517</v>
      </c>
      <c r="B2192" s="4" t="s">
        <v>6518</v>
      </c>
      <c r="C2192" s="4" t="s">
        <v>6519</v>
      </c>
      <c r="E2192" s="4"/>
      <c r="R2192" s="4"/>
      <c r="U2192" s="4"/>
      <c r="AD2192" s="4"/>
      <c r="AE2192" s="4"/>
      <c r="AF2192" s="21"/>
    </row>
    <row r="2193" spans="1:32" x14ac:dyDescent="0.2">
      <c r="A2193" s="1" t="s">
        <v>6520</v>
      </c>
      <c r="B2193" s="4" t="s">
        <v>6521</v>
      </c>
      <c r="C2193" s="4" t="s">
        <v>6522</v>
      </c>
      <c r="E2193" s="4"/>
      <c r="R2193" s="4"/>
      <c r="U2193" s="4"/>
      <c r="AD2193" s="4"/>
      <c r="AE2193" s="4"/>
      <c r="AF2193" s="21"/>
    </row>
    <row r="2194" spans="1:32" x14ac:dyDescent="0.2">
      <c r="A2194" s="1" t="s">
        <v>6523</v>
      </c>
      <c r="B2194" s="4" t="s">
        <v>6524</v>
      </c>
      <c r="C2194" s="4" t="s">
        <v>6525</v>
      </c>
      <c r="E2194" s="4"/>
      <c r="R2194" s="4"/>
      <c r="U2194" s="4"/>
      <c r="AD2194" s="4"/>
      <c r="AE2194" s="4"/>
      <c r="AF2194" s="21"/>
    </row>
    <row r="2195" spans="1:32" x14ac:dyDescent="0.2">
      <c r="A2195" s="1" t="s">
        <v>6526</v>
      </c>
      <c r="B2195" s="4" t="s">
        <v>6527</v>
      </c>
      <c r="C2195" s="4" t="s">
        <v>2446</v>
      </c>
      <c r="E2195" s="4"/>
      <c r="R2195" s="4"/>
      <c r="U2195" s="4"/>
      <c r="AD2195" s="4"/>
      <c r="AE2195" s="4"/>
      <c r="AF2195" s="21"/>
    </row>
    <row r="2196" spans="1:32" x14ac:dyDescent="0.2">
      <c r="A2196" s="1" t="s">
        <v>6528</v>
      </c>
      <c r="B2196" s="4" t="s">
        <v>6529</v>
      </c>
      <c r="C2196" s="4" t="s">
        <v>6530</v>
      </c>
      <c r="E2196" s="4"/>
      <c r="R2196" s="4"/>
      <c r="U2196" s="4"/>
      <c r="AD2196" s="4"/>
      <c r="AE2196" s="4"/>
      <c r="AF2196" s="21"/>
    </row>
    <row r="2197" spans="1:32" x14ac:dyDescent="0.2">
      <c r="A2197" s="1" t="s">
        <v>6531</v>
      </c>
      <c r="B2197" s="4" t="s">
        <v>6532</v>
      </c>
      <c r="C2197" s="4" t="s">
        <v>6533</v>
      </c>
      <c r="E2197" s="4"/>
      <c r="R2197" s="4"/>
      <c r="U2197" s="4"/>
      <c r="AD2197" s="4"/>
      <c r="AE2197" s="4"/>
      <c r="AF2197" s="21"/>
    </row>
    <row r="2198" spans="1:32" x14ac:dyDescent="0.2">
      <c r="A2198" s="1" t="s">
        <v>6534</v>
      </c>
      <c r="B2198" s="4" t="s">
        <v>6535</v>
      </c>
      <c r="C2198" s="4" t="s">
        <v>6536</v>
      </c>
      <c r="E2198" s="4"/>
      <c r="R2198" s="4"/>
      <c r="U2198" s="4"/>
      <c r="Y2198">
        <v>1</v>
      </c>
      <c r="AD2198" s="4"/>
      <c r="AE2198" s="4"/>
      <c r="AF2198" s="21"/>
    </row>
    <row r="2199" spans="1:32" x14ac:dyDescent="0.2">
      <c r="A2199" s="1" t="s">
        <v>6537</v>
      </c>
      <c r="B2199" s="4" t="s">
        <v>6538</v>
      </c>
      <c r="C2199" s="4" t="s">
        <v>6539</v>
      </c>
      <c r="E2199" s="4">
        <v>1</v>
      </c>
      <c r="F2199">
        <v>1</v>
      </c>
      <c r="G2199">
        <v>1</v>
      </c>
      <c r="H2199">
        <v>1</v>
      </c>
      <c r="J2199">
        <v>1</v>
      </c>
      <c r="M2199">
        <v>1</v>
      </c>
      <c r="O2199">
        <v>1</v>
      </c>
      <c r="P2199">
        <v>1</v>
      </c>
      <c r="R2199" s="4"/>
      <c r="S2199">
        <v>1</v>
      </c>
      <c r="T2199">
        <v>1</v>
      </c>
      <c r="U2199" s="4">
        <v>1</v>
      </c>
      <c r="Y2199">
        <v>1</v>
      </c>
      <c r="Z2199">
        <v>1</v>
      </c>
      <c r="AA2199">
        <v>1</v>
      </c>
      <c r="AB2199">
        <v>1</v>
      </c>
      <c r="AD2199" s="4">
        <v>1</v>
      </c>
      <c r="AE2199" s="4">
        <v>1</v>
      </c>
      <c r="AF2199" s="21">
        <v>1</v>
      </c>
    </row>
    <row r="2200" spans="1:32" x14ac:dyDescent="0.2">
      <c r="A2200" s="1" t="s">
        <v>6540</v>
      </c>
      <c r="B2200" s="4" t="s">
        <v>6541</v>
      </c>
      <c r="C2200" s="4" t="s">
        <v>6542</v>
      </c>
      <c r="E2200" s="4"/>
      <c r="R2200" s="4"/>
      <c r="U2200" s="4"/>
      <c r="AD2200" s="4"/>
      <c r="AE2200" s="4"/>
      <c r="AF2200" s="21"/>
    </row>
    <row r="2201" spans="1:32" x14ac:dyDescent="0.2">
      <c r="A2201" s="1" t="s">
        <v>6543</v>
      </c>
      <c r="B2201" s="4" t="s">
        <v>6544</v>
      </c>
      <c r="C2201" s="4" t="s">
        <v>6545</v>
      </c>
      <c r="E2201" s="4"/>
      <c r="R2201" s="4"/>
      <c r="U2201" s="4"/>
      <c r="AD2201" s="4"/>
      <c r="AE2201" s="4"/>
      <c r="AF2201" s="21"/>
    </row>
    <row r="2202" spans="1:32" x14ac:dyDescent="0.2">
      <c r="A2202" s="1" t="s">
        <v>6546</v>
      </c>
      <c r="B2202" s="4" t="s">
        <v>6547</v>
      </c>
      <c r="C2202" s="4" t="s">
        <v>6548</v>
      </c>
      <c r="E2202" s="4"/>
      <c r="R2202" s="4"/>
      <c r="U2202" s="4"/>
      <c r="AD2202" s="4"/>
      <c r="AE2202" s="4"/>
      <c r="AF2202" s="21"/>
    </row>
    <row r="2203" spans="1:32" x14ac:dyDescent="0.2">
      <c r="A2203" s="1" t="s">
        <v>6549</v>
      </c>
      <c r="B2203" s="4" t="s">
        <v>6550</v>
      </c>
      <c r="C2203" s="4" t="s">
        <v>6551</v>
      </c>
      <c r="E2203" s="4"/>
      <c r="R2203" s="4"/>
      <c r="U2203" s="4"/>
      <c r="AD2203" s="4"/>
      <c r="AE2203" s="4"/>
      <c r="AF2203" s="21"/>
    </row>
    <row r="2204" spans="1:32" x14ac:dyDescent="0.2">
      <c r="A2204" s="1" t="s">
        <v>6552</v>
      </c>
      <c r="B2204" s="4" t="s">
        <v>6553</v>
      </c>
      <c r="C2204" s="4" t="s">
        <v>6554</v>
      </c>
      <c r="E2204" s="4"/>
      <c r="R2204" s="4"/>
      <c r="U2204" s="4"/>
      <c r="AD2204" s="4"/>
      <c r="AE2204" s="4"/>
      <c r="AF2204" s="21"/>
    </row>
    <row r="2205" spans="1:32" x14ac:dyDescent="0.2">
      <c r="A2205" s="1" t="s">
        <v>6555</v>
      </c>
      <c r="B2205" s="4" t="s">
        <v>6556</v>
      </c>
      <c r="C2205" s="4" t="s">
        <v>6557</v>
      </c>
      <c r="E2205" s="4"/>
      <c r="R2205" s="4"/>
      <c r="U2205" s="4"/>
      <c r="AD2205" s="4"/>
      <c r="AE2205" s="4"/>
      <c r="AF2205" s="21"/>
    </row>
    <row r="2206" spans="1:32" x14ac:dyDescent="0.2">
      <c r="A2206" s="1" t="s">
        <v>6558</v>
      </c>
      <c r="B2206" s="4" t="s">
        <v>6559</v>
      </c>
      <c r="C2206" s="4" t="s">
        <v>6560</v>
      </c>
      <c r="E2206" s="4"/>
      <c r="R2206" s="4"/>
      <c r="U2206" s="4"/>
      <c r="AD2206" s="4"/>
      <c r="AE2206" s="4"/>
      <c r="AF2206" s="21"/>
    </row>
    <row r="2207" spans="1:32" x14ac:dyDescent="0.2">
      <c r="A2207" s="1" t="s">
        <v>6561</v>
      </c>
      <c r="B2207" s="4" t="s">
        <v>6562</v>
      </c>
      <c r="C2207" s="4" t="s">
        <v>6563</v>
      </c>
      <c r="E2207" s="4"/>
      <c r="R2207" s="4"/>
      <c r="U2207" s="4"/>
      <c r="AD2207" s="4"/>
      <c r="AE2207" s="4"/>
      <c r="AF2207" s="21"/>
    </row>
    <row r="2208" spans="1:32" x14ac:dyDescent="0.2">
      <c r="A2208" s="1" t="s">
        <v>6564</v>
      </c>
      <c r="B2208" s="4" t="s">
        <v>6565</v>
      </c>
      <c r="C2208" s="4" t="s">
        <v>6566</v>
      </c>
      <c r="E2208" s="4"/>
      <c r="R2208" s="4"/>
      <c r="U2208" s="4"/>
      <c r="AD2208" s="4"/>
      <c r="AE2208" s="4"/>
      <c r="AF2208" s="21"/>
    </row>
    <row r="2209" spans="1:32" x14ac:dyDescent="0.2">
      <c r="A2209" s="1" t="s">
        <v>6567</v>
      </c>
      <c r="B2209" s="4" t="s">
        <v>6568</v>
      </c>
      <c r="C2209" s="4" t="s">
        <v>6569</v>
      </c>
      <c r="E2209" s="4"/>
      <c r="R2209" s="4"/>
      <c r="U2209" s="4"/>
      <c r="AD2209" s="4"/>
      <c r="AE2209" s="4"/>
      <c r="AF2209" s="21"/>
    </row>
    <row r="2210" spans="1:32" x14ac:dyDescent="0.2">
      <c r="A2210" s="1" t="s">
        <v>6570</v>
      </c>
      <c r="B2210" s="4" t="s">
        <v>6571</v>
      </c>
      <c r="C2210" s="4" t="s">
        <v>6572</v>
      </c>
      <c r="E2210" s="4"/>
      <c r="R2210" s="4"/>
      <c r="U2210" s="4"/>
      <c r="AD2210" s="4"/>
      <c r="AE2210" s="4"/>
      <c r="AF2210" s="21"/>
    </row>
    <row r="2211" spans="1:32" x14ac:dyDescent="0.2">
      <c r="A2211" s="1" t="s">
        <v>6573</v>
      </c>
      <c r="B2211" s="4" t="s">
        <v>6574</v>
      </c>
      <c r="C2211" s="4" t="s">
        <v>6575</v>
      </c>
      <c r="E2211" s="4"/>
      <c r="R2211" s="4"/>
      <c r="U2211" s="4"/>
      <c r="AD2211" s="4"/>
      <c r="AE2211" s="4"/>
      <c r="AF2211" s="21"/>
    </row>
    <row r="2212" spans="1:32" x14ac:dyDescent="0.2">
      <c r="A2212" s="1" t="s">
        <v>6576</v>
      </c>
      <c r="B2212" s="4" t="s">
        <v>6577</v>
      </c>
      <c r="C2212" s="4" t="s">
        <v>6578</v>
      </c>
      <c r="E2212" s="4">
        <v>1</v>
      </c>
      <c r="F2212">
        <v>1</v>
      </c>
      <c r="J2212">
        <v>1</v>
      </c>
      <c r="N2212">
        <v>1</v>
      </c>
      <c r="O2212">
        <v>1</v>
      </c>
      <c r="P2212">
        <v>1</v>
      </c>
      <c r="R2212" s="4">
        <v>1</v>
      </c>
      <c r="T2212">
        <v>1</v>
      </c>
      <c r="U2212" s="4">
        <v>1</v>
      </c>
      <c r="V2212">
        <v>1</v>
      </c>
      <c r="W2212">
        <v>1</v>
      </c>
      <c r="X2212">
        <v>1</v>
      </c>
      <c r="AD2212" s="4">
        <v>1</v>
      </c>
      <c r="AE2212" s="4">
        <v>1</v>
      </c>
      <c r="AF2212" s="21">
        <v>1</v>
      </c>
    </row>
    <row r="2213" spans="1:32" x14ac:dyDescent="0.2">
      <c r="A2213" s="1" t="s">
        <v>6579</v>
      </c>
      <c r="B2213" s="4" t="s">
        <v>6580</v>
      </c>
      <c r="C2213" s="4" t="s">
        <v>6581</v>
      </c>
      <c r="E2213" s="4"/>
      <c r="R2213" s="4"/>
      <c r="U2213" s="4"/>
      <c r="AD2213" s="4"/>
      <c r="AE2213" s="4"/>
      <c r="AF2213" s="21"/>
    </row>
    <row r="2214" spans="1:32" x14ac:dyDescent="0.2">
      <c r="A2214" s="1" t="s">
        <v>6582</v>
      </c>
      <c r="B2214" s="4" t="s">
        <v>6583</v>
      </c>
      <c r="C2214" s="4" t="s">
        <v>6584</v>
      </c>
      <c r="E2214" s="4"/>
      <c r="R2214" s="4"/>
      <c r="U2214" s="4"/>
      <c r="AD2214" s="4"/>
      <c r="AE2214" s="4"/>
      <c r="AF2214" s="21"/>
    </row>
    <row r="2215" spans="1:32" x14ac:dyDescent="0.2">
      <c r="A2215" s="1" t="s">
        <v>6585</v>
      </c>
      <c r="B2215" s="4" t="s">
        <v>6586</v>
      </c>
      <c r="C2215" s="4" t="s">
        <v>6587</v>
      </c>
      <c r="E2215" s="4">
        <v>2</v>
      </c>
      <c r="F2215">
        <v>1</v>
      </c>
      <c r="G2215">
        <v>1</v>
      </c>
      <c r="H2215">
        <v>1</v>
      </c>
      <c r="K2215">
        <v>1</v>
      </c>
      <c r="L2215">
        <v>1</v>
      </c>
      <c r="M2215">
        <v>1</v>
      </c>
      <c r="N2215">
        <v>1</v>
      </c>
      <c r="R2215" s="4"/>
      <c r="U2215" s="4"/>
      <c r="V2215">
        <v>1</v>
      </c>
      <c r="AA2215">
        <v>1</v>
      </c>
      <c r="AB2215">
        <v>2</v>
      </c>
      <c r="AD2215" s="4"/>
      <c r="AE2215" s="4"/>
      <c r="AF2215" s="21">
        <v>1</v>
      </c>
    </row>
    <row r="2216" spans="1:32" x14ac:dyDescent="0.2">
      <c r="A2216" s="1" t="s">
        <v>6588</v>
      </c>
      <c r="B2216" s="4" t="s">
        <v>6589</v>
      </c>
      <c r="C2216" s="4" t="s">
        <v>6590</v>
      </c>
      <c r="E2216" s="4"/>
      <c r="R2216" s="4"/>
      <c r="U2216" s="4"/>
      <c r="AD2216" s="4"/>
      <c r="AE2216" s="4"/>
      <c r="AF2216" s="21"/>
    </row>
    <row r="2217" spans="1:32" x14ac:dyDescent="0.2">
      <c r="A2217" s="1" t="s">
        <v>6591</v>
      </c>
      <c r="B2217" s="4" t="s">
        <v>6592</v>
      </c>
      <c r="C2217" s="4" t="s">
        <v>6593</v>
      </c>
      <c r="E2217" s="4"/>
      <c r="R2217" s="4"/>
      <c r="U2217" s="4"/>
      <c r="AD2217" s="4"/>
      <c r="AE2217" s="4"/>
      <c r="AF2217" s="21"/>
    </row>
    <row r="2218" spans="1:32" x14ac:dyDescent="0.2">
      <c r="A2218" s="1" t="s">
        <v>6594</v>
      </c>
      <c r="B2218" s="4" t="s">
        <v>6595</v>
      </c>
      <c r="C2218" s="4" t="s">
        <v>6596</v>
      </c>
      <c r="E2218" s="4">
        <v>1</v>
      </c>
      <c r="G2218">
        <v>4</v>
      </c>
      <c r="H2218">
        <v>4</v>
      </c>
      <c r="J2218">
        <v>1</v>
      </c>
      <c r="K2218">
        <v>1</v>
      </c>
      <c r="L2218">
        <v>1</v>
      </c>
      <c r="M2218">
        <v>7</v>
      </c>
      <c r="N2218">
        <v>2</v>
      </c>
      <c r="O2218">
        <v>2</v>
      </c>
      <c r="P2218">
        <v>2</v>
      </c>
      <c r="Q2218">
        <v>2</v>
      </c>
      <c r="R2218" s="4">
        <v>2</v>
      </c>
      <c r="T2218">
        <v>2</v>
      </c>
      <c r="U2218" s="4">
        <v>2</v>
      </c>
      <c r="W2218">
        <v>6</v>
      </c>
      <c r="X2218">
        <v>4</v>
      </c>
      <c r="Y2218">
        <v>1</v>
      </c>
      <c r="Z2218">
        <v>4</v>
      </c>
      <c r="AA2218">
        <v>1</v>
      </c>
      <c r="AB2218">
        <v>1</v>
      </c>
      <c r="AD2218" s="4">
        <v>4</v>
      </c>
      <c r="AE2218" s="4">
        <v>5</v>
      </c>
      <c r="AF2218" s="21">
        <v>1</v>
      </c>
    </row>
    <row r="2219" spans="1:32" x14ac:dyDescent="0.2">
      <c r="A2219" s="1" t="s">
        <v>6597</v>
      </c>
      <c r="B2219" s="4" t="s">
        <v>6598</v>
      </c>
      <c r="C2219" s="4" t="s">
        <v>6599</v>
      </c>
      <c r="E2219" s="4"/>
      <c r="R2219" s="4"/>
      <c r="U2219" s="4"/>
      <c r="AD2219" s="4"/>
      <c r="AE2219" s="4"/>
      <c r="AF2219" s="21"/>
    </row>
    <row r="2220" spans="1:32" x14ac:dyDescent="0.2">
      <c r="A2220" s="1" t="s">
        <v>6600</v>
      </c>
      <c r="B2220" s="4" t="s">
        <v>6601</v>
      </c>
      <c r="C2220" s="4" t="s">
        <v>6602</v>
      </c>
      <c r="E2220" s="4">
        <v>1</v>
      </c>
      <c r="F2220">
        <v>1</v>
      </c>
      <c r="G2220">
        <v>1</v>
      </c>
      <c r="H2220">
        <v>1</v>
      </c>
      <c r="I2220">
        <v>1</v>
      </c>
      <c r="J2220">
        <v>1</v>
      </c>
      <c r="K2220">
        <v>2</v>
      </c>
      <c r="L2220">
        <v>2</v>
      </c>
      <c r="M2220">
        <v>1</v>
      </c>
      <c r="N2220">
        <v>3</v>
      </c>
      <c r="O2220">
        <v>1</v>
      </c>
      <c r="R2220" s="4">
        <v>1</v>
      </c>
      <c r="T2220">
        <v>1</v>
      </c>
      <c r="U2220" s="4">
        <v>1</v>
      </c>
      <c r="V2220">
        <v>2</v>
      </c>
      <c r="W2220">
        <v>1</v>
      </c>
      <c r="X2220">
        <v>1</v>
      </c>
      <c r="AB2220">
        <v>1</v>
      </c>
      <c r="AD2220" s="4">
        <v>1</v>
      </c>
      <c r="AE2220" s="4">
        <v>1</v>
      </c>
      <c r="AF2220" s="21">
        <v>1</v>
      </c>
    </row>
    <row r="2221" spans="1:32" x14ac:dyDescent="0.2">
      <c r="A2221" s="1" t="s">
        <v>6603</v>
      </c>
      <c r="B2221" s="4" t="s">
        <v>6604</v>
      </c>
      <c r="C2221" s="4" t="s">
        <v>6605</v>
      </c>
      <c r="E2221" s="4"/>
      <c r="R2221" s="4"/>
      <c r="U2221" s="4"/>
      <c r="AD2221" s="4"/>
      <c r="AE2221" s="4"/>
      <c r="AF2221" s="21"/>
    </row>
    <row r="2222" spans="1:32" x14ac:dyDescent="0.2">
      <c r="A2222" s="1" t="s">
        <v>6606</v>
      </c>
      <c r="B2222" s="4" t="s">
        <v>6607</v>
      </c>
      <c r="C2222" s="4" t="s">
        <v>6607</v>
      </c>
      <c r="E2222" s="4"/>
      <c r="R2222" s="4"/>
      <c r="U2222" s="4"/>
      <c r="AD2222" s="4"/>
      <c r="AE2222" s="4"/>
      <c r="AF2222" s="21"/>
    </row>
    <row r="2223" spans="1:32" x14ac:dyDescent="0.2">
      <c r="A2223" s="1" t="s">
        <v>6608</v>
      </c>
      <c r="B2223" s="4" t="s">
        <v>6609</v>
      </c>
      <c r="C2223" s="4" t="s">
        <v>6610</v>
      </c>
      <c r="E2223" s="4"/>
      <c r="R2223" s="4"/>
      <c r="U2223" s="4"/>
      <c r="AD2223" s="4"/>
      <c r="AE2223" s="4"/>
      <c r="AF2223" s="21"/>
    </row>
    <row r="2224" spans="1:32" x14ac:dyDescent="0.2">
      <c r="A2224" s="1" t="s">
        <v>6611</v>
      </c>
      <c r="B2224" s="4" t="s">
        <v>6612</v>
      </c>
      <c r="C2224" s="4" t="s">
        <v>6613</v>
      </c>
      <c r="E2224" s="4"/>
      <c r="R2224" s="4"/>
      <c r="U2224" s="4"/>
      <c r="AD2224" s="4"/>
      <c r="AE2224" s="4"/>
      <c r="AF2224" s="21"/>
    </row>
    <row r="2225" spans="1:32" x14ac:dyDescent="0.2">
      <c r="A2225" s="1" t="s">
        <v>6614</v>
      </c>
      <c r="B2225" s="4" t="s">
        <v>6615</v>
      </c>
      <c r="C2225" s="4" t="s">
        <v>6616</v>
      </c>
      <c r="E2225" s="4"/>
      <c r="R2225" s="4"/>
      <c r="U2225" s="4"/>
      <c r="AD2225" s="4"/>
      <c r="AE2225" s="4"/>
      <c r="AF2225" s="21"/>
    </row>
    <row r="2226" spans="1:32" x14ac:dyDescent="0.2">
      <c r="A2226" s="1" t="s">
        <v>6617</v>
      </c>
      <c r="B2226" s="4" t="s">
        <v>6618</v>
      </c>
      <c r="C2226" s="4" t="s">
        <v>6619</v>
      </c>
      <c r="E2226" s="4">
        <v>1</v>
      </c>
      <c r="F2226">
        <v>1</v>
      </c>
      <c r="G2226">
        <v>2</v>
      </c>
      <c r="H2226">
        <v>3</v>
      </c>
      <c r="I2226">
        <v>1</v>
      </c>
      <c r="J2226">
        <v>1</v>
      </c>
      <c r="K2226">
        <v>1</v>
      </c>
      <c r="L2226">
        <v>1</v>
      </c>
      <c r="M2226">
        <v>2</v>
      </c>
      <c r="N2226">
        <v>2</v>
      </c>
      <c r="O2226">
        <v>2</v>
      </c>
      <c r="P2226">
        <v>1</v>
      </c>
      <c r="Q2226">
        <v>1</v>
      </c>
      <c r="R2226" s="4">
        <v>1</v>
      </c>
      <c r="T2226">
        <v>1</v>
      </c>
      <c r="U2226" s="4">
        <v>1</v>
      </c>
      <c r="V2226">
        <v>1</v>
      </c>
      <c r="W2226">
        <v>1</v>
      </c>
      <c r="X2226">
        <v>1</v>
      </c>
      <c r="Y2226">
        <v>1</v>
      </c>
      <c r="Z2226">
        <v>1</v>
      </c>
      <c r="AA2226">
        <v>2</v>
      </c>
      <c r="AB2226">
        <v>1</v>
      </c>
      <c r="AD2226" s="4">
        <v>1</v>
      </c>
      <c r="AE2226" s="4">
        <v>1</v>
      </c>
      <c r="AF2226" s="21">
        <v>1</v>
      </c>
    </row>
    <row r="2227" spans="1:32" x14ac:dyDescent="0.2">
      <c r="A2227" s="1" t="s">
        <v>6620</v>
      </c>
      <c r="B2227" s="4" t="s">
        <v>6621</v>
      </c>
      <c r="C2227" s="4" t="s">
        <v>6622</v>
      </c>
      <c r="E2227" s="4"/>
      <c r="R2227" s="4"/>
      <c r="U2227" s="4"/>
      <c r="AD2227" s="4"/>
      <c r="AE2227" s="4"/>
      <c r="AF2227" s="21"/>
    </row>
    <row r="2228" spans="1:32" x14ac:dyDescent="0.2">
      <c r="A2228" s="1" t="s">
        <v>6623</v>
      </c>
      <c r="B2228" s="4" t="s">
        <v>6624</v>
      </c>
      <c r="C2228" s="4" t="s">
        <v>6147</v>
      </c>
      <c r="E2228" s="4"/>
      <c r="R2228" s="4"/>
      <c r="U2228" s="4"/>
      <c r="AD2228" s="4"/>
      <c r="AE2228" s="4"/>
      <c r="AF2228" s="21"/>
    </row>
    <row r="2229" spans="1:32" x14ac:dyDescent="0.2">
      <c r="A2229" s="1" t="s">
        <v>6625</v>
      </c>
      <c r="B2229" s="4" t="s">
        <v>6626</v>
      </c>
      <c r="C2229" s="4" t="s">
        <v>6627</v>
      </c>
      <c r="E2229" s="4"/>
      <c r="R2229" s="4"/>
      <c r="U2229" s="4"/>
      <c r="AD2229" s="4"/>
      <c r="AE2229" s="4"/>
      <c r="AF2229" s="21"/>
    </row>
    <row r="2230" spans="1:32" x14ac:dyDescent="0.2">
      <c r="A2230" s="1" t="s">
        <v>6628</v>
      </c>
      <c r="B2230" s="4" t="s">
        <v>6629</v>
      </c>
      <c r="C2230" s="4" t="s">
        <v>6630</v>
      </c>
      <c r="E2230" s="4"/>
      <c r="R2230" s="4"/>
      <c r="U2230" s="4"/>
      <c r="AD2230" s="4"/>
      <c r="AE2230" s="4"/>
      <c r="AF2230" s="21"/>
    </row>
    <row r="2231" spans="1:32" x14ac:dyDescent="0.2">
      <c r="A2231" s="1" t="s">
        <v>6631</v>
      </c>
      <c r="B2231" s="4" t="s">
        <v>6632</v>
      </c>
      <c r="C2231" s="4" t="s">
        <v>6633</v>
      </c>
      <c r="E2231" s="4">
        <v>1</v>
      </c>
      <c r="G2231">
        <v>1</v>
      </c>
      <c r="J2231">
        <v>1</v>
      </c>
      <c r="N2231">
        <v>1</v>
      </c>
      <c r="O2231">
        <v>1</v>
      </c>
      <c r="P2231">
        <v>1</v>
      </c>
      <c r="R2231" s="4"/>
      <c r="S2231">
        <v>1</v>
      </c>
      <c r="T2231">
        <v>1</v>
      </c>
      <c r="U2231" s="4"/>
      <c r="X2231">
        <v>2</v>
      </c>
      <c r="Z2231">
        <v>1</v>
      </c>
      <c r="AA2231">
        <v>1</v>
      </c>
      <c r="AD2231" s="4">
        <v>1</v>
      </c>
      <c r="AE2231" s="4">
        <v>1</v>
      </c>
      <c r="AF2231" s="21">
        <v>1</v>
      </c>
    </row>
    <row r="2232" spans="1:32" x14ac:dyDescent="0.2">
      <c r="A2232" s="1" t="s">
        <v>6634</v>
      </c>
      <c r="B2232" s="4" t="s">
        <v>6635</v>
      </c>
      <c r="C2232" s="4" t="s">
        <v>6636</v>
      </c>
      <c r="E2232" s="4"/>
      <c r="R2232" s="4"/>
      <c r="U2232" s="4"/>
      <c r="AD2232" s="4"/>
      <c r="AE2232" s="4"/>
      <c r="AF2232" s="21"/>
    </row>
    <row r="2233" spans="1:32" x14ac:dyDescent="0.2">
      <c r="A2233" s="1" t="s">
        <v>6637</v>
      </c>
      <c r="B2233" s="4" t="s">
        <v>6638</v>
      </c>
      <c r="C2233" s="4" t="s">
        <v>6639</v>
      </c>
      <c r="E2233" s="4"/>
      <c r="R2233" s="4"/>
      <c r="U2233" s="4"/>
      <c r="AD2233" s="4"/>
      <c r="AE2233" s="4"/>
      <c r="AF2233" s="21"/>
    </row>
    <row r="2234" spans="1:32" x14ac:dyDescent="0.2">
      <c r="A2234" s="1" t="s">
        <v>6640</v>
      </c>
      <c r="B2234" s="4" t="s">
        <v>6641</v>
      </c>
      <c r="C2234" s="4" t="s">
        <v>6642</v>
      </c>
      <c r="E2234" s="4"/>
      <c r="R2234" s="4"/>
      <c r="U2234" s="4"/>
      <c r="AD2234" s="4"/>
      <c r="AE2234" s="4"/>
      <c r="AF2234" s="21"/>
    </row>
    <row r="2235" spans="1:32" x14ac:dyDescent="0.2">
      <c r="A2235" s="1" t="s">
        <v>6643</v>
      </c>
      <c r="B2235" s="4" t="s">
        <v>6644</v>
      </c>
      <c r="C2235" s="4" t="s">
        <v>6645</v>
      </c>
      <c r="E2235" s="4"/>
      <c r="R2235" s="4"/>
      <c r="U2235" s="4"/>
      <c r="AD2235" s="4"/>
      <c r="AE2235" s="4"/>
      <c r="AF2235" s="21"/>
    </row>
    <row r="2236" spans="1:32" x14ac:dyDescent="0.2">
      <c r="A2236" s="1" t="s">
        <v>6646</v>
      </c>
      <c r="B2236" s="4" t="s">
        <v>6647</v>
      </c>
      <c r="C2236" s="4" t="s">
        <v>6648</v>
      </c>
      <c r="E2236" s="4"/>
      <c r="R2236" s="4"/>
      <c r="U2236" s="4"/>
      <c r="AD2236" s="4"/>
      <c r="AE2236" s="4"/>
      <c r="AF2236" s="21"/>
    </row>
    <row r="2237" spans="1:32" x14ac:dyDescent="0.2">
      <c r="A2237" s="1" t="s">
        <v>6649</v>
      </c>
      <c r="B2237" s="4" t="s">
        <v>6650</v>
      </c>
      <c r="C2237" s="4" t="s">
        <v>6651</v>
      </c>
      <c r="E2237" s="4"/>
      <c r="R2237" s="4"/>
      <c r="U2237" s="4"/>
      <c r="AD2237" s="4"/>
      <c r="AE2237" s="4"/>
      <c r="AF2237" s="21"/>
    </row>
    <row r="2238" spans="1:32" x14ac:dyDescent="0.2">
      <c r="A2238" s="1" t="s">
        <v>6652</v>
      </c>
      <c r="B2238" s="4" t="s">
        <v>6653</v>
      </c>
      <c r="C2238" s="4" t="s">
        <v>6654</v>
      </c>
      <c r="E2238" s="4"/>
      <c r="R2238" s="4"/>
      <c r="U2238" s="4"/>
      <c r="AD2238" s="4"/>
      <c r="AE2238" s="4"/>
      <c r="AF2238" s="21"/>
    </row>
    <row r="2239" spans="1:32" x14ac:dyDescent="0.2">
      <c r="A2239" s="1" t="s">
        <v>6655</v>
      </c>
      <c r="B2239" s="4" t="s">
        <v>6656</v>
      </c>
      <c r="C2239" s="4" t="s">
        <v>6657</v>
      </c>
      <c r="E2239" s="4"/>
      <c r="R2239" s="4"/>
      <c r="U2239" s="4"/>
      <c r="AD2239" s="4"/>
      <c r="AE2239" s="4"/>
      <c r="AF2239" s="21"/>
    </row>
    <row r="2240" spans="1:32" x14ac:dyDescent="0.2">
      <c r="A2240" s="1" t="s">
        <v>6658</v>
      </c>
      <c r="B2240" s="4" t="s">
        <v>6659</v>
      </c>
      <c r="C2240" s="4" t="s">
        <v>6660</v>
      </c>
      <c r="E2240" s="4"/>
      <c r="R2240" s="4"/>
      <c r="U2240" s="4"/>
      <c r="AD2240" s="4"/>
      <c r="AE2240" s="4"/>
      <c r="AF2240" s="21"/>
    </row>
    <row r="2241" spans="1:32" x14ac:dyDescent="0.2">
      <c r="A2241" s="1" t="s">
        <v>6661</v>
      </c>
      <c r="B2241" s="4" t="s">
        <v>6662</v>
      </c>
      <c r="C2241" s="4" t="s">
        <v>6663</v>
      </c>
      <c r="E2241" s="4"/>
      <c r="R2241" s="4"/>
      <c r="U2241" s="4"/>
      <c r="AD2241" s="4"/>
      <c r="AE2241" s="4"/>
      <c r="AF2241" s="21"/>
    </row>
    <row r="2242" spans="1:32" x14ac:dyDescent="0.2">
      <c r="A2242" s="1" t="s">
        <v>6664</v>
      </c>
      <c r="B2242" s="4" t="s">
        <v>6665</v>
      </c>
      <c r="C2242" s="4" t="s">
        <v>6666</v>
      </c>
      <c r="E2242" s="4"/>
      <c r="R2242" s="4"/>
      <c r="U2242" s="4"/>
      <c r="AD2242" s="4"/>
      <c r="AE2242" s="4"/>
      <c r="AF2242" s="21"/>
    </row>
    <row r="2243" spans="1:32" x14ac:dyDescent="0.2">
      <c r="A2243" s="1" t="s">
        <v>6667</v>
      </c>
      <c r="B2243" s="4" t="s">
        <v>6668</v>
      </c>
      <c r="C2243" s="4" t="s">
        <v>6669</v>
      </c>
      <c r="E2243" s="4"/>
      <c r="N2243">
        <v>1</v>
      </c>
      <c r="R2243" s="4"/>
      <c r="U2243" s="4"/>
      <c r="AD2243" s="4"/>
      <c r="AE2243" s="4"/>
      <c r="AF2243" s="21"/>
    </row>
    <row r="2244" spans="1:32" x14ac:dyDescent="0.2">
      <c r="A2244" s="1" t="s">
        <v>6670</v>
      </c>
      <c r="B2244" s="4" t="s">
        <v>6671</v>
      </c>
      <c r="C2244" s="4" t="s">
        <v>6672</v>
      </c>
      <c r="E2244" s="4"/>
      <c r="R2244" s="4"/>
      <c r="U2244" s="4"/>
      <c r="AD2244" s="4"/>
      <c r="AE2244" s="4"/>
      <c r="AF2244" s="21"/>
    </row>
    <row r="2245" spans="1:32" x14ac:dyDescent="0.2">
      <c r="A2245" s="1" t="s">
        <v>6673</v>
      </c>
      <c r="B2245" s="4" t="s">
        <v>6674</v>
      </c>
      <c r="C2245" s="4" t="s">
        <v>6675</v>
      </c>
      <c r="E2245" s="4"/>
      <c r="R2245" s="4"/>
      <c r="U2245" s="4"/>
      <c r="AD2245" s="4"/>
      <c r="AE2245" s="4"/>
      <c r="AF2245" s="21"/>
    </row>
    <row r="2246" spans="1:32" x14ac:dyDescent="0.2">
      <c r="A2246" s="1" t="s">
        <v>6676</v>
      </c>
      <c r="B2246" s="4" t="s">
        <v>6677</v>
      </c>
      <c r="C2246" s="4" t="s">
        <v>6678</v>
      </c>
      <c r="E2246" s="4"/>
      <c r="R2246" s="4"/>
      <c r="U2246" s="4"/>
      <c r="AD2246" s="4"/>
      <c r="AE2246" s="4"/>
      <c r="AF2246" s="21"/>
    </row>
    <row r="2247" spans="1:32" x14ac:dyDescent="0.2">
      <c r="A2247" s="1" t="s">
        <v>6679</v>
      </c>
      <c r="B2247" s="4" t="s">
        <v>6680</v>
      </c>
      <c r="C2247" s="4" t="s">
        <v>6681</v>
      </c>
      <c r="E2247" s="4"/>
      <c r="R2247" s="4"/>
      <c r="U2247" s="4"/>
      <c r="AD2247" s="4"/>
      <c r="AE2247" s="4"/>
      <c r="AF2247" s="21"/>
    </row>
    <row r="2248" spans="1:32" x14ac:dyDescent="0.2">
      <c r="A2248" s="1" t="s">
        <v>6682</v>
      </c>
      <c r="B2248" s="4" t="s">
        <v>6683</v>
      </c>
      <c r="C2248" s="4" t="s">
        <v>6683</v>
      </c>
      <c r="E2248" s="4"/>
      <c r="R2248" s="4"/>
      <c r="U2248" s="4"/>
      <c r="AD2248" s="4"/>
      <c r="AE2248" s="4"/>
      <c r="AF2248" s="21"/>
    </row>
    <row r="2249" spans="1:32" x14ac:dyDescent="0.2">
      <c r="A2249" s="1" t="s">
        <v>6684</v>
      </c>
      <c r="B2249" s="4" t="s">
        <v>6685</v>
      </c>
      <c r="C2249" s="4" t="s">
        <v>6686</v>
      </c>
      <c r="E2249" s="4"/>
      <c r="M2249">
        <v>1</v>
      </c>
      <c r="R2249" s="4"/>
      <c r="U2249" s="4"/>
      <c r="AD2249" s="4"/>
      <c r="AE2249" s="4"/>
      <c r="AF2249" s="21"/>
    </row>
    <row r="2250" spans="1:32" x14ac:dyDescent="0.2">
      <c r="A2250" s="1" t="s">
        <v>6687</v>
      </c>
      <c r="B2250" s="4" t="s">
        <v>6688</v>
      </c>
      <c r="C2250" s="4" t="s">
        <v>6689</v>
      </c>
      <c r="E2250" s="4"/>
      <c r="R2250" s="4"/>
      <c r="U2250" s="4"/>
      <c r="AD2250" s="4">
        <v>1</v>
      </c>
      <c r="AE2250" s="4"/>
      <c r="AF2250" s="21">
        <v>1</v>
      </c>
    </row>
    <row r="2251" spans="1:32" x14ac:dyDescent="0.2">
      <c r="A2251" s="1" t="s">
        <v>6690</v>
      </c>
      <c r="B2251" s="4" t="s">
        <v>6691</v>
      </c>
      <c r="C2251" s="4" t="s">
        <v>6692</v>
      </c>
      <c r="E2251" s="4"/>
      <c r="R2251" s="4"/>
      <c r="U2251" s="4"/>
      <c r="AD2251" s="4"/>
      <c r="AE2251" s="4"/>
      <c r="AF2251" s="21"/>
    </row>
    <row r="2252" spans="1:32" x14ac:dyDescent="0.2">
      <c r="A2252" s="1" t="s">
        <v>6693</v>
      </c>
      <c r="B2252" s="4" t="s">
        <v>6694</v>
      </c>
      <c r="C2252" s="4" t="s">
        <v>6695</v>
      </c>
      <c r="E2252" s="4"/>
      <c r="R2252" s="4"/>
      <c r="U2252" s="4"/>
      <c r="AD2252" s="4"/>
      <c r="AE2252" s="4"/>
      <c r="AF2252" s="21"/>
    </row>
    <row r="2253" spans="1:32" x14ac:dyDescent="0.2">
      <c r="A2253" s="1" t="s">
        <v>6696</v>
      </c>
      <c r="B2253" s="4" t="s">
        <v>6697</v>
      </c>
      <c r="C2253" s="4" t="s">
        <v>6698</v>
      </c>
      <c r="E2253" s="4"/>
      <c r="R2253" s="4"/>
      <c r="U2253" s="4"/>
      <c r="AD2253" s="4"/>
      <c r="AE2253" s="4"/>
      <c r="AF2253" s="21"/>
    </row>
    <row r="2254" spans="1:32" x14ac:dyDescent="0.2">
      <c r="A2254" s="1" t="s">
        <v>6699</v>
      </c>
      <c r="B2254" s="4" t="s">
        <v>6700</v>
      </c>
      <c r="C2254" s="4" t="s">
        <v>6701</v>
      </c>
      <c r="E2254" s="4"/>
      <c r="R2254" s="4"/>
      <c r="U2254" s="4"/>
      <c r="AD2254" s="4"/>
      <c r="AE2254" s="4"/>
      <c r="AF2254" s="21"/>
    </row>
    <row r="2255" spans="1:32" x14ac:dyDescent="0.2">
      <c r="A2255" s="1" t="s">
        <v>6702</v>
      </c>
      <c r="B2255" s="4" t="s">
        <v>6703</v>
      </c>
      <c r="C2255" s="4" t="s">
        <v>6704</v>
      </c>
      <c r="E2255" s="4"/>
      <c r="R2255" s="4"/>
      <c r="U2255" s="4"/>
      <c r="AD2255" s="4"/>
      <c r="AE2255" s="4"/>
      <c r="AF2255" s="21"/>
    </row>
    <row r="2256" spans="1:32" x14ac:dyDescent="0.2">
      <c r="A2256" s="1" t="s">
        <v>6705</v>
      </c>
      <c r="B2256" s="4" t="s">
        <v>6706</v>
      </c>
      <c r="C2256" s="4" t="s">
        <v>6707</v>
      </c>
      <c r="E2256" s="4"/>
      <c r="R2256" s="4"/>
      <c r="U2256" s="4"/>
      <c r="AD2256" s="4"/>
      <c r="AE2256" s="4"/>
      <c r="AF2256" s="21"/>
    </row>
    <row r="2257" spans="1:32" x14ac:dyDescent="0.2">
      <c r="A2257" s="1" t="s">
        <v>6708</v>
      </c>
      <c r="B2257" s="4" t="s">
        <v>6709</v>
      </c>
      <c r="C2257" s="4" t="s">
        <v>6710</v>
      </c>
      <c r="E2257" s="4"/>
      <c r="R2257" s="4"/>
      <c r="U2257" s="4"/>
      <c r="AD2257" s="4"/>
      <c r="AE2257" s="4"/>
      <c r="AF2257" s="21"/>
    </row>
    <row r="2258" spans="1:32" x14ac:dyDescent="0.2">
      <c r="A2258" s="1" t="s">
        <v>6711</v>
      </c>
      <c r="B2258" s="4" t="s">
        <v>6712</v>
      </c>
      <c r="C2258" s="4" t="s">
        <v>6713</v>
      </c>
      <c r="E2258" s="4"/>
      <c r="R2258" s="4"/>
      <c r="U2258" s="4"/>
      <c r="AD2258" s="4"/>
      <c r="AE2258" s="4"/>
      <c r="AF2258" s="21"/>
    </row>
    <row r="2259" spans="1:32" x14ac:dyDescent="0.2">
      <c r="A2259" s="1" t="s">
        <v>6714</v>
      </c>
      <c r="B2259" s="4" t="s">
        <v>6715</v>
      </c>
      <c r="C2259" s="4" t="s">
        <v>6716</v>
      </c>
      <c r="E2259" s="4"/>
      <c r="R2259" s="4"/>
      <c r="U2259" s="4"/>
      <c r="AD2259" s="4"/>
      <c r="AE2259" s="4"/>
      <c r="AF2259" s="21"/>
    </row>
    <row r="2260" spans="1:32" x14ac:dyDescent="0.2">
      <c r="A2260" s="1" t="s">
        <v>6717</v>
      </c>
      <c r="B2260" s="4" t="s">
        <v>6718</v>
      </c>
      <c r="C2260" s="4" t="s">
        <v>6719</v>
      </c>
      <c r="E2260" s="4"/>
      <c r="R2260" s="4"/>
      <c r="U2260" s="4"/>
      <c r="AD2260" s="4"/>
      <c r="AE2260" s="4"/>
      <c r="AF2260" s="21"/>
    </row>
    <row r="2261" spans="1:32" x14ac:dyDescent="0.2">
      <c r="A2261" s="1" t="s">
        <v>6720</v>
      </c>
      <c r="B2261" s="4" t="s">
        <v>6721</v>
      </c>
      <c r="C2261" s="4" t="s">
        <v>6722</v>
      </c>
      <c r="E2261" s="4"/>
      <c r="R2261" s="4"/>
      <c r="U2261" s="4"/>
      <c r="AD2261" s="4"/>
      <c r="AE2261" s="4"/>
      <c r="AF2261" s="21"/>
    </row>
    <row r="2262" spans="1:32" x14ac:dyDescent="0.2">
      <c r="A2262" s="1" t="s">
        <v>6723</v>
      </c>
      <c r="B2262" s="4" t="s">
        <v>6724</v>
      </c>
      <c r="C2262" s="4" t="s">
        <v>6725</v>
      </c>
      <c r="E2262" s="4"/>
      <c r="R2262" s="4"/>
      <c r="U2262" s="4"/>
      <c r="AD2262" s="4"/>
      <c r="AE2262" s="4"/>
      <c r="AF2262" s="21"/>
    </row>
    <row r="2263" spans="1:32" x14ac:dyDescent="0.2">
      <c r="A2263" s="1" t="s">
        <v>6726</v>
      </c>
      <c r="B2263" s="4" t="s">
        <v>6727</v>
      </c>
      <c r="C2263" s="4" t="s">
        <v>6728</v>
      </c>
      <c r="E2263" s="4"/>
      <c r="R2263" s="4"/>
      <c r="U2263" s="4"/>
      <c r="AD2263" s="4"/>
      <c r="AE2263" s="4"/>
      <c r="AF2263" s="21"/>
    </row>
    <row r="2264" spans="1:32" x14ac:dyDescent="0.2">
      <c r="A2264" s="1" t="s">
        <v>6729</v>
      </c>
      <c r="B2264" s="4" t="s">
        <v>6730</v>
      </c>
      <c r="C2264" s="4" t="s">
        <v>6731</v>
      </c>
      <c r="E2264" s="4"/>
      <c r="R2264" s="4"/>
      <c r="U2264" s="4"/>
      <c r="AD2264" s="4"/>
      <c r="AE2264" s="4"/>
      <c r="AF2264" s="21"/>
    </row>
    <row r="2265" spans="1:32" x14ac:dyDescent="0.2">
      <c r="A2265" s="1" t="s">
        <v>6732</v>
      </c>
      <c r="B2265" s="4" t="s">
        <v>6733</v>
      </c>
      <c r="C2265" s="4" t="s">
        <v>6734</v>
      </c>
      <c r="E2265" s="4"/>
      <c r="R2265" s="4"/>
      <c r="U2265" s="4"/>
      <c r="AD2265" s="4"/>
      <c r="AE2265" s="4"/>
      <c r="AF2265" s="21"/>
    </row>
    <row r="2266" spans="1:32" x14ac:dyDescent="0.2">
      <c r="A2266" s="1" t="s">
        <v>6735</v>
      </c>
      <c r="B2266" s="4" t="s">
        <v>6736</v>
      </c>
      <c r="C2266" s="4" t="s">
        <v>6737</v>
      </c>
      <c r="E2266" s="4"/>
      <c r="R2266" s="4"/>
      <c r="U2266" s="4"/>
      <c r="AD2266" s="4"/>
      <c r="AE2266" s="4"/>
      <c r="AF2266" s="21"/>
    </row>
    <row r="2267" spans="1:32" x14ac:dyDescent="0.2">
      <c r="A2267" s="1" t="s">
        <v>6738</v>
      </c>
      <c r="B2267" s="4" t="s">
        <v>6739</v>
      </c>
      <c r="C2267" s="4" t="s">
        <v>6739</v>
      </c>
      <c r="E2267" s="4"/>
      <c r="R2267" s="4"/>
      <c r="U2267" s="4"/>
      <c r="AD2267" s="4"/>
      <c r="AE2267" s="4"/>
      <c r="AF2267" s="21"/>
    </row>
    <row r="2268" spans="1:32" x14ac:dyDescent="0.2">
      <c r="A2268" s="1" t="s">
        <v>6740</v>
      </c>
      <c r="B2268" s="4" t="s">
        <v>6741</v>
      </c>
      <c r="C2268" s="4" t="s">
        <v>6742</v>
      </c>
      <c r="E2268" s="4"/>
      <c r="R2268" s="4"/>
      <c r="U2268" s="4"/>
      <c r="AD2268" s="4"/>
      <c r="AE2268" s="4"/>
      <c r="AF2268" s="21"/>
    </row>
    <row r="2269" spans="1:32" x14ac:dyDescent="0.2">
      <c r="A2269" s="1" t="s">
        <v>6743</v>
      </c>
      <c r="B2269" s="4" t="s">
        <v>6744</v>
      </c>
      <c r="C2269" s="4" t="s">
        <v>6745</v>
      </c>
      <c r="E2269" s="4"/>
      <c r="R2269" s="4"/>
      <c r="U2269" s="4"/>
      <c r="AD2269" s="4"/>
      <c r="AE2269" s="4"/>
      <c r="AF2269" s="21"/>
    </row>
    <row r="2270" spans="1:32" x14ac:dyDescent="0.2">
      <c r="A2270" s="1" t="s">
        <v>6746</v>
      </c>
      <c r="B2270" s="4" t="s">
        <v>6747</v>
      </c>
      <c r="C2270" s="4" t="s">
        <v>6748</v>
      </c>
      <c r="E2270" s="4"/>
      <c r="R2270" s="4"/>
      <c r="U2270" s="4"/>
      <c r="AD2270" s="4"/>
      <c r="AE2270" s="4"/>
      <c r="AF2270" s="21"/>
    </row>
    <row r="2271" spans="1:32" x14ac:dyDescent="0.2">
      <c r="A2271" s="1" t="s">
        <v>6749</v>
      </c>
      <c r="B2271" s="4" t="s">
        <v>6750</v>
      </c>
      <c r="C2271" s="4" t="s">
        <v>6751</v>
      </c>
      <c r="E2271" s="4"/>
      <c r="R2271" s="4"/>
      <c r="U2271" s="4"/>
      <c r="AD2271" s="4"/>
      <c r="AE2271" s="4"/>
      <c r="AF2271" s="21"/>
    </row>
    <row r="2272" spans="1:32" x14ac:dyDescent="0.2">
      <c r="A2272" s="1" t="s">
        <v>6752</v>
      </c>
      <c r="B2272" s="4" t="s">
        <v>6753</v>
      </c>
      <c r="C2272" s="4" t="s">
        <v>6754</v>
      </c>
      <c r="E2272" s="4"/>
      <c r="R2272" s="4"/>
      <c r="U2272" s="4"/>
      <c r="AD2272" s="4"/>
      <c r="AE2272" s="4"/>
      <c r="AF2272" s="21"/>
    </row>
    <row r="2273" spans="1:32" x14ac:dyDescent="0.2">
      <c r="A2273" s="1" t="s">
        <v>6755</v>
      </c>
      <c r="B2273" s="4" t="s">
        <v>6756</v>
      </c>
      <c r="C2273" s="4" t="s">
        <v>6757</v>
      </c>
      <c r="E2273" s="4"/>
      <c r="R2273" s="4"/>
      <c r="U2273" s="4"/>
      <c r="AD2273" s="4"/>
      <c r="AE2273" s="4"/>
      <c r="AF2273" s="21"/>
    </row>
    <row r="2274" spans="1:32" x14ac:dyDescent="0.2">
      <c r="A2274" s="1" t="s">
        <v>6758</v>
      </c>
      <c r="B2274" s="4" t="s">
        <v>6759</v>
      </c>
      <c r="C2274" s="4" t="s">
        <v>6760</v>
      </c>
      <c r="E2274" s="4"/>
      <c r="R2274" s="4"/>
      <c r="U2274" s="4"/>
      <c r="AD2274" s="4"/>
      <c r="AE2274" s="4"/>
      <c r="AF2274" s="21"/>
    </row>
    <row r="2275" spans="1:32" x14ac:dyDescent="0.2">
      <c r="A2275" s="1" t="s">
        <v>6761</v>
      </c>
      <c r="B2275" s="4" t="s">
        <v>6762</v>
      </c>
      <c r="C2275" s="4" t="s">
        <v>6763</v>
      </c>
      <c r="E2275" s="4"/>
      <c r="R2275" s="4"/>
      <c r="U2275" s="4"/>
      <c r="AD2275" s="4"/>
      <c r="AE2275" s="4"/>
      <c r="AF2275" s="21"/>
    </row>
    <row r="2276" spans="1:32" x14ac:dyDescent="0.2">
      <c r="A2276" s="1" t="s">
        <v>6764</v>
      </c>
      <c r="B2276" s="4" t="s">
        <v>6765</v>
      </c>
      <c r="C2276" s="4" t="s">
        <v>6766</v>
      </c>
      <c r="E2276" s="4"/>
      <c r="R2276" s="4"/>
      <c r="U2276" s="4"/>
      <c r="AD2276" s="4"/>
      <c r="AE2276" s="4"/>
      <c r="AF2276" s="21"/>
    </row>
    <row r="2277" spans="1:32" x14ac:dyDescent="0.2">
      <c r="A2277" s="1" t="s">
        <v>6767</v>
      </c>
      <c r="B2277" s="4" t="s">
        <v>6768</v>
      </c>
      <c r="C2277" s="4" t="s">
        <v>6768</v>
      </c>
      <c r="E2277" s="4"/>
      <c r="R2277" s="4"/>
      <c r="U2277" s="4"/>
      <c r="AD2277" s="4"/>
      <c r="AE2277" s="4"/>
      <c r="AF2277" s="21"/>
    </row>
    <row r="2278" spans="1:32" x14ac:dyDescent="0.2">
      <c r="A2278" s="1" t="s">
        <v>6769</v>
      </c>
      <c r="B2278" s="4" t="s">
        <v>6770</v>
      </c>
      <c r="C2278" s="4" t="s">
        <v>6771</v>
      </c>
      <c r="E2278" s="4"/>
      <c r="R2278" s="4"/>
      <c r="U2278" s="4"/>
      <c r="AD2278" s="4"/>
      <c r="AE2278" s="4"/>
      <c r="AF2278" s="21"/>
    </row>
    <row r="2279" spans="1:32" x14ac:dyDescent="0.2">
      <c r="A2279" s="1" t="s">
        <v>6772</v>
      </c>
      <c r="B2279" s="4" t="s">
        <v>6773</v>
      </c>
      <c r="C2279" s="4" t="s">
        <v>6773</v>
      </c>
      <c r="E2279" s="4"/>
      <c r="R2279" s="4"/>
      <c r="U2279" s="4"/>
      <c r="AD2279" s="4"/>
      <c r="AE2279" s="4"/>
      <c r="AF2279" s="21"/>
    </row>
    <row r="2280" spans="1:32" x14ac:dyDescent="0.2">
      <c r="A2280" s="1" t="s">
        <v>6774</v>
      </c>
      <c r="B2280" s="4" t="s">
        <v>6775</v>
      </c>
      <c r="C2280" s="4" t="s">
        <v>6776</v>
      </c>
      <c r="E2280" s="4"/>
      <c r="R2280" s="4"/>
      <c r="U2280" s="4"/>
      <c r="AD2280" s="4"/>
      <c r="AE2280" s="4"/>
      <c r="AF2280" s="21"/>
    </row>
    <row r="2281" spans="1:32" x14ac:dyDescent="0.2">
      <c r="A2281" s="1" t="s">
        <v>6777</v>
      </c>
      <c r="B2281" s="4" t="s">
        <v>6778</v>
      </c>
      <c r="C2281" s="4" t="s">
        <v>6779</v>
      </c>
      <c r="E2281" s="4"/>
      <c r="R2281" s="4"/>
      <c r="U2281" s="4"/>
      <c r="AD2281" s="4"/>
      <c r="AE2281" s="4"/>
      <c r="AF2281" s="21"/>
    </row>
    <row r="2282" spans="1:32" x14ac:dyDescent="0.2">
      <c r="A2282" s="1" t="s">
        <v>6780</v>
      </c>
      <c r="B2282" s="4" t="s">
        <v>6781</v>
      </c>
      <c r="C2282" s="4" t="s">
        <v>6782</v>
      </c>
      <c r="E2282" s="4"/>
      <c r="R2282" s="4"/>
      <c r="U2282" s="4"/>
      <c r="AD2282" s="4"/>
      <c r="AE2282" s="4"/>
      <c r="AF2282" s="21"/>
    </row>
    <row r="2283" spans="1:32" x14ac:dyDescent="0.2">
      <c r="A2283" s="1" t="s">
        <v>6783</v>
      </c>
      <c r="B2283" s="4" t="s">
        <v>6784</v>
      </c>
      <c r="C2283" s="4" t="s">
        <v>6785</v>
      </c>
      <c r="E2283" s="4"/>
      <c r="R2283" s="4"/>
      <c r="U2283" s="4"/>
      <c r="AD2283" s="4"/>
      <c r="AE2283" s="4"/>
      <c r="AF2283" s="21"/>
    </row>
    <row r="2284" spans="1:32" x14ac:dyDescent="0.2">
      <c r="A2284" s="1" t="s">
        <v>6786</v>
      </c>
      <c r="B2284" s="4" t="s">
        <v>6787</v>
      </c>
      <c r="C2284" s="4" t="s">
        <v>6788</v>
      </c>
      <c r="E2284" s="4"/>
      <c r="R2284" s="4"/>
      <c r="U2284" s="4"/>
      <c r="AD2284" s="4"/>
      <c r="AE2284" s="4"/>
      <c r="AF2284" s="21"/>
    </row>
    <row r="2285" spans="1:32" x14ac:dyDescent="0.2">
      <c r="A2285" s="1" t="s">
        <v>6789</v>
      </c>
      <c r="B2285" s="4" t="s">
        <v>6790</v>
      </c>
      <c r="C2285" s="4" t="s">
        <v>6791</v>
      </c>
      <c r="E2285" s="4"/>
      <c r="R2285" s="4"/>
      <c r="U2285" s="4"/>
      <c r="AD2285" s="4"/>
      <c r="AE2285" s="4"/>
      <c r="AF2285" s="21"/>
    </row>
    <row r="2286" spans="1:32" x14ac:dyDescent="0.2">
      <c r="A2286" s="1" t="s">
        <v>6792</v>
      </c>
      <c r="B2286" s="4" t="s">
        <v>6793</v>
      </c>
      <c r="C2286" s="4" t="s">
        <v>6794</v>
      </c>
      <c r="E2286" s="4"/>
      <c r="R2286" s="4"/>
      <c r="U2286" s="4"/>
      <c r="AD2286" s="4"/>
      <c r="AE2286" s="4"/>
      <c r="AF2286" s="21"/>
    </row>
    <row r="2287" spans="1:32" x14ac:dyDescent="0.2">
      <c r="A2287" s="1" t="s">
        <v>6795</v>
      </c>
      <c r="B2287" s="4" t="s">
        <v>6796</v>
      </c>
      <c r="C2287" s="4" t="s">
        <v>6797</v>
      </c>
      <c r="E2287" s="4"/>
      <c r="R2287" s="4"/>
      <c r="U2287" s="4"/>
      <c r="AD2287" s="4"/>
      <c r="AE2287" s="4"/>
      <c r="AF2287" s="21"/>
    </row>
    <row r="2288" spans="1:32" x14ac:dyDescent="0.2">
      <c r="A2288" s="1" t="s">
        <v>6798</v>
      </c>
      <c r="B2288" s="4" t="s">
        <v>6799</v>
      </c>
      <c r="C2288" s="4" t="s">
        <v>6800</v>
      </c>
      <c r="E2288" s="4"/>
      <c r="R2288" s="4"/>
      <c r="U2288" s="4"/>
      <c r="AD2288" s="4"/>
      <c r="AE2288" s="4"/>
      <c r="AF2288" s="21"/>
    </row>
    <row r="2289" spans="1:32" x14ac:dyDescent="0.2">
      <c r="A2289" s="1" t="s">
        <v>6801</v>
      </c>
      <c r="B2289" s="4" t="s">
        <v>6802</v>
      </c>
      <c r="C2289" s="4" t="s">
        <v>6803</v>
      </c>
      <c r="E2289" s="4">
        <v>1</v>
      </c>
      <c r="K2289">
        <v>1</v>
      </c>
      <c r="L2289">
        <v>1</v>
      </c>
      <c r="O2289">
        <v>1</v>
      </c>
      <c r="P2289">
        <v>1</v>
      </c>
      <c r="Q2289">
        <v>1</v>
      </c>
      <c r="R2289" s="4">
        <v>1</v>
      </c>
      <c r="S2289">
        <v>1</v>
      </c>
      <c r="T2289">
        <v>1</v>
      </c>
      <c r="U2289" s="4">
        <v>1</v>
      </c>
      <c r="V2289">
        <v>1</v>
      </c>
      <c r="W2289">
        <v>1</v>
      </c>
      <c r="X2289">
        <v>1</v>
      </c>
      <c r="AD2289" s="4"/>
      <c r="AE2289" s="4">
        <v>1</v>
      </c>
      <c r="AF2289" s="21"/>
    </row>
    <row r="2290" spans="1:32" x14ac:dyDescent="0.2">
      <c r="A2290" s="1" t="s">
        <v>6804</v>
      </c>
      <c r="B2290" s="4" t="s">
        <v>6805</v>
      </c>
      <c r="C2290" s="4" t="s">
        <v>6806</v>
      </c>
      <c r="E2290" s="4"/>
      <c r="R2290" s="4"/>
      <c r="U2290" s="4"/>
      <c r="AD2290" s="4"/>
      <c r="AE2290" s="4"/>
      <c r="AF2290" s="21"/>
    </row>
    <row r="2291" spans="1:32" x14ac:dyDescent="0.2">
      <c r="A2291" s="1" t="s">
        <v>6807</v>
      </c>
      <c r="B2291" s="4" t="s">
        <v>6808</v>
      </c>
      <c r="C2291" s="4" t="s">
        <v>6809</v>
      </c>
      <c r="E2291" s="4"/>
      <c r="R2291" s="4"/>
      <c r="U2291" s="4"/>
      <c r="AD2291" s="4"/>
      <c r="AE2291" s="4"/>
      <c r="AF2291" s="21"/>
    </row>
    <row r="2292" spans="1:32" x14ac:dyDescent="0.2">
      <c r="A2292" s="1" t="s">
        <v>6810</v>
      </c>
      <c r="B2292" s="4" t="s">
        <v>6811</v>
      </c>
      <c r="C2292" s="4" t="s">
        <v>6812</v>
      </c>
      <c r="E2292" s="4"/>
      <c r="R2292" s="4"/>
      <c r="U2292" s="4"/>
      <c r="AD2292" s="4"/>
      <c r="AE2292" s="4"/>
      <c r="AF2292" s="21"/>
    </row>
    <row r="2293" spans="1:32" x14ac:dyDescent="0.2">
      <c r="A2293" s="1" t="s">
        <v>6813</v>
      </c>
      <c r="B2293" s="4" t="s">
        <v>6814</v>
      </c>
      <c r="C2293" s="4" t="s">
        <v>6815</v>
      </c>
      <c r="E2293" s="4">
        <v>1</v>
      </c>
      <c r="G2293">
        <v>1</v>
      </c>
      <c r="H2293">
        <v>1</v>
      </c>
      <c r="N2293">
        <v>1</v>
      </c>
      <c r="P2293">
        <v>1</v>
      </c>
      <c r="Q2293">
        <v>1</v>
      </c>
      <c r="R2293" s="4">
        <v>1</v>
      </c>
      <c r="T2293">
        <v>1</v>
      </c>
      <c r="U2293" s="4">
        <v>1</v>
      </c>
      <c r="X2293">
        <v>1</v>
      </c>
      <c r="AD2293" s="4"/>
      <c r="AE2293" s="4"/>
      <c r="AF2293" s="21">
        <v>1</v>
      </c>
    </row>
    <row r="2294" spans="1:32" x14ac:dyDescent="0.2">
      <c r="A2294" s="1" t="s">
        <v>6816</v>
      </c>
      <c r="B2294" s="4" t="s">
        <v>6817</v>
      </c>
      <c r="C2294" s="4" t="s">
        <v>6818</v>
      </c>
      <c r="E2294" s="4"/>
      <c r="R2294" s="4"/>
      <c r="U2294" s="4"/>
      <c r="AD2294" s="4"/>
      <c r="AE2294" s="4"/>
      <c r="AF2294" s="21"/>
    </row>
    <row r="2295" spans="1:32" x14ac:dyDescent="0.2">
      <c r="A2295" s="1" t="s">
        <v>6819</v>
      </c>
      <c r="B2295" s="4" t="s">
        <v>6820</v>
      </c>
      <c r="C2295" s="4" t="s">
        <v>6821</v>
      </c>
      <c r="E2295" s="4"/>
      <c r="R2295" s="4"/>
      <c r="U2295" s="4"/>
      <c r="AD2295" s="4"/>
      <c r="AE2295" s="4"/>
      <c r="AF2295" s="21">
        <v>1</v>
      </c>
    </row>
    <row r="2296" spans="1:32" x14ac:dyDescent="0.2">
      <c r="A2296" s="1" t="s">
        <v>6822</v>
      </c>
      <c r="B2296" s="4" t="s">
        <v>6823</v>
      </c>
      <c r="C2296" s="4" t="s">
        <v>6824</v>
      </c>
      <c r="E2296" s="4"/>
      <c r="R2296" s="4"/>
      <c r="U2296" s="4"/>
      <c r="AD2296" s="4"/>
      <c r="AE2296" s="4"/>
      <c r="AF2296" s="21"/>
    </row>
    <row r="2297" spans="1:32" x14ac:dyDescent="0.2">
      <c r="A2297" s="1" t="s">
        <v>6825</v>
      </c>
      <c r="B2297" s="4" t="s">
        <v>6826</v>
      </c>
      <c r="C2297" s="4" t="s">
        <v>6827</v>
      </c>
      <c r="E2297" s="4"/>
      <c r="R2297" s="4"/>
      <c r="U2297" s="4"/>
      <c r="AD2297" s="4"/>
      <c r="AE2297" s="4"/>
      <c r="AF2297" s="21"/>
    </row>
    <row r="2298" spans="1:32" x14ac:dyDescent="0.2">
      <c r="A2298" s="1" t="s">
        <v>6828</v>
      </c>
      <c r="B2298" s="4" t="s">
        <v>6829</v>
      </c>
      <c r="C2298" s="4" t="s">
        <v>6830</v>
      </c>
      <c r="E2298" s="4"/>
      <c r="R2298" s="4"/>
      <c r="U2298" s="4"/>
      <c r="AD2298" s="4"/>
      <c r="AE2298" s="4"/>
      <c r="AF2298" s="21"/>
    </row>
    <row r="2299" spans="1:32" x14ac:dyDescent="0.2">
      <c r="A2299" s="1" t="s">
        <v>6831</v>
      </c>
      <c r="B2299" s="4" t="s">
        <v>6832</v>
      </c>
      <c r="C2299" s="4" t="s">
        <v>6833</v>
      </c>
      <c r="E2299" s="4"/>
      <c r="R2299" s="4"/>
      <c r="U2299" s="4"/>
      <c r="AD2299" s="4"/>
      <c r="AE2299" s="4"/>
      <c r="AF2299" s="21"/>
    </row>
    <row r="2300" spans="1:32" x14ac:dyDescent="0.2">
      <c r="A2300" s="1" t="s">
        <v>6834</v>
      </c>
      <c r="B2300" s="4" t="s">
        <v>6835</v>
      </c>
      <c r="C2300" s="4" t="s">
        <v>6836</v>
      </c>
      <c r="E2300" s="4"/>
      <c r="R2300" s="4"/>
      <c r="U2300" s="4"/>
      <c r="AD2300" s="4"/>
      <c r="AE2300" s="4"/>
      <c r="AF2300" s="21"/>
    </row>
    <row r="2301" spans="1:32" x14ac:dyDescent="0.2">
      <c r="A2301" s="1" t="s">
        <v>6837</v>
      </c>
      <c r="B2301" s="4" t="s">
        <v>6838</v>
      </c>
      <c r="C2301" s="4" t="s">
        <v>6839</v>
      </c>
      <c r="E2301" s="4"/>
      <c r="R2301" s="4"/>
      <c r="U2301" s="4"/>
      <c r="AD2301" s="4"/>
      <c r="AE2301" s="4"/>
      <c r="AF2301" s="21"/>
    </row>
    <row r="2302" spans="1:32" x14ac:dyDescent="0.2">
      <c r="A2302" s="1" t="s">
        <v>6840</v>
      </c>
      <c r="B2302" s="4" t="s">
        <v>6841</v>
      </c>
      <c r="C2302" s="4" t="s">
        <v>6842</v>
      </c>
      <c r="E2302" s="4"/>
      <c r="R2302" s="4"/>
      <c r="U2302" s="4"/>
      <c r="AD2302" s="4"/>
      <c r="AE2302" s="4"/>
      <c r="AF2302" s="21"/>
    </row>
    <row r="2303" spans="1:32" x14ac:dyDescent="0.2">
      <c r="A2303" s="1" t="s">
        <v>6843</v>
      </c>
      <c r="B2303" s="4" t="s">
        <v>6844</v>
      </c>
      <c r="C2303" s="4" t="s">
        <v>6845</v>
      </c>
      <c r="E2303" s="4"/>
      <c r="R2303" s="4"/>
      <c r="U2303" s="4"/>
      <c r="AD2303" s="4"/>
      <c r="AE2303" s="4"/>
      <c r="AF2303" s="21"/>
    </row>
    <row r="2304" spans="1:32" x14ac:dyDescent="0.2">
      <c r="A2304" s="1" t="s">
        <v>6846</v>
      </c>
      <c r="B2304" s="4" t="s">
        <v>6847</v>
      </c>
      <c r="C2304" s="4" t="s">
        <v>6848</v>
      </c>
      <c r="E2304" s="4"/>
      <c r="R2304" s="4"/>
      <c r="U2304" s="4"/>
      <c r="AD2304" s="4"/>
      <c r="AE2304" s="4"/>
      <c r="AF2304" s="21"/>
    </row>
    <row r="2305" spans="1:32" x14ac:dyDescent="0.2">
      <c r="A2305" s="1" t="s">
        <v>6849</v>
      </c>
      <c r="B2305" s="4" t="s">
        <v>6850</v>
      </c>
      <c r="C2305" s="4" t="s">
        <v>6851</v>
      </c>
      <c r="E2305" s="4"/>
      <c r="R2305" s="4"/>
      <c r="U2305" s="4"/>
      <c r="AD2305" s="4"/>
      <c r="AE2305" s="4"/>
      <c r="AF2305" s="21"/>
    </row>
    <row r="2306" spans="1:32" x14ac:dyDescent="0.2">
      <c r="A2306" s="1" t="s">
        <v>6852</v>
      </c>
      <c r="B2306" s="4" t="s">
        <v>6853</v>
      </c>
      <c r="C2306" s="4" t="s">
        <v>6854</v>
      </c>
      <c r="E2306" s="4">
        <v>1</v>
      </c>
      <c r="G2306">
        <v>2</v>
      </c>
      <c r="I2306">
        <v>1</v>
      </c>
      <c r="J2306">
        <v>2</v>
      </c>
      <c r="M2306">
        <v>1</v>
      </c>
      <c r="N2306">
        <v>1</v>
      </c>
      <c r="O2306">
        <v>2</v>
      </c>
      <c r="Q2306">
        <v>1</v>
      </c>
      <c r="R2306" s="4">
        <v>1</v>
      </c>
      <c r="T2306">
        <v>1</v>
      </c>
      <c r="U2306" s="4">
        <v>1</v>
      </c>
      <c r="V2306">
        <v>3</v>
      </c>
      <c r="X2306">
        <v>2</v>
      </c>
      <c r="Z2306">
        <v>1</v>
      </c>
      <c r="AA2306">
        <v>1</v>
      </c>
      <c r="AB2306">
        <v>1</v>
      </c>
      <c r="AD2306" s="4">
        <v>2</v>
      </c>
      <c r="AE2306" s="4">
        <v>1</v>
      </c>
      <c r="AF2306" s="21">
        <v>1</v>
      </c>
    </row>
    <row r="2307" spans="1:32" x14ac:dyDescent="0.2">
      <c r="A2307" s="1" t="s">
        <v>6855</v>
      </c>
      <c r="B2307" s="4" t="s">
        <v>6856</v>
      </c>
      <c r="C2307" s="4" t="s">
        <v>6857</v>
      </c>
      <c r="E2307" s="4">
        <v>1</v>
      </c>
      <c r="G2307">
        <v>1</v>
      </c>
      <c r="J2307">
        <v>1</v>
      </c>
      <c r="M2307">
        <v>1</v>
      </c>
      <c r="N2307">
        <v>1</v>
      </c>
      <c r="O2307">
        <v>1</v>
      </c>
      <c r="P2307">
        <v>1</v>
      </c>
      <c r="R2307" s="4"/>
      <c r="S2307">
        <v>2</v>
      </c>
      <c r="T2307">
        <v>1</v>
      </c>
      <c r="U2307" s="4">
        <v>1</v>
      </c>
      <c r="W2307">
        <v>1</v>
      </c>
      <c r="X2307">
        <v>2</v>
      </c>
      <c r="Z2307">
        <v>1</v>
      </c>
      <c r="AA2307">
        <v>1</v>
      </c>
      <c r="AD2307" s="4">
        <v>1</v>
      </c>
      <c r="AE2307" s="4">
        <v>1</v>
      </c>
      <c r="AF2307" s="21">
        <v>1</v>
      </c>
    </row>
    <row r="2308" spans="1:32" x14ac:dyDescent="0.2">
      <c r="A2308" s="1" t="s">
        <v>6858</v>
      </c>
      <c r="B2308" s="4" t="s">
        <v>6859</v>
      </c>
      <c r="C2308" s="4" t="s">
        <v>6860</v>
      </c>
      <c r="E2308" s="4"/>
      <c r="R2308" s="4"/>
      <c r="U2308" s="4"/>
      <c r="AD2308" s="4"/>
      <c r="AE2308" s="4"/>
      <c r="AF2308" s="21"/>
    </row>
    <row r="2309" spans="1:32" x14ac:dyDescent="0.2">
      <c r="A2309" s="1" t="s">
        <v>6861</v>
      </c>
      <c r="B2309" s="4" t="s">
        <v>6862</v>
      </c>
      <c r="C2309" s="4" t="s">
        <v>6863</v>
      </c>
      <c r="E2309" s="4"/>
      <c r="R2309" s="4"/>
      <c r="U2309" s="4"/>
      <c r="AD2309" s="4"/>
      <c r="AE2309" s="4"/>
      <c r="AF2309" s="21"/>
    </row>
    <row r="2310" spans="1:32" x14ac:dyDescent="0.2">
      <c r="A2310" s="1" t="s">
        <v>6864</v>
      </c>
      <c r="B2310" s="4" t="s">
        <v>6865</v>
      </c>
      <c r="C2310" s="4" t="s">
        <v>6866</v>
      </c>
      <c r="E2310" s="4"/>
      <c r="R2310" s="4"/>
      <c r="U2310" s="4"/>
      <c r="AD2310" s="4"/>
      <c r="AE2310" s="4"/>
      <c r="AF2310" s="21"/>
    </row>
    <row r="2311" spans="1:32" x14ac:dyDescent="0.2">
      <c r="A2311" s="1" t="s">
        <v>6867</v>
      </c>
      <c r="B2311" s="4" t="s">
        <v>6868</v>
      </c>
      <c r="C2311" s="4" t="s">
        <v>6869</v>
      </c>
      <c r="E2311" s="4"/>
      <c r="R2311" s="4"/>
      <c r="U2311" s="4"/>
      <c r="AD2311" s="4"/>
      <c r="AE2311" s="4"/>
      <c r="AF2311" s="21"/>
    </row>
    <row r="2312" spans="1:32" x14ac:dyDescent="0.2">
      <c r="A2312" s="1" t="s">
        <v>6870</v>
      </c>
      <c r="B2312" s="4" t="s">
        <v>6871</v>
      </c>
      <c r="C2312" s="4" t="s">
        <v>6872</v>
      </c>
      <c r="E2312" s="4"/>
      <c r="R2312" s="4"/>
      <c r="U2312" s="4"/>
      <c r="AD2312" s="4"/>
      <c r="AE2312" s="4"/>
      <c r="AF2312" s="21"/>
    </row>
    <row r="2313" spans="1:32" x14ac:dyDescent="0.2">
      <c r="A2313" s="1" t="s">
        <v>6873</v>
      </c>
      <c r="B2313" s="4" t="s">
        <v>6874</v>
      </c>
      <c r="C2313" s="4" t="s">
        <v>6875</v>
      </c>
      <c r="E2313" s="4"/>
      <c r="R2313" s="4"/>
      <c r="U2313" s="4"/>
      <c r="AD2313" s="4"/>
      <c r="AE2313" s="4"/>
      <c r="AF2313" s="21"/>
    </row>
    <row r="2314" spans="1:32" x14ac:dyDescent="0.2">
      <c r="A2314" s="1" t="s">
        <v>6876</v>
      </c>
      <c r="B2314" s="4" t="s">
        <v>6877</v>
      </c>
      <c r="C2314" s="4" t="s">
        <v>6878</v>
      </c>
      <c r="E2314" s="4">
        <v>1</v>
      </c>
      <c r="F2314">
        <v>1</v>
      </c>
      <c r="G2314">
        <v>1</v>
      </c>
      <c r="H2314">
        <v>1</v>
      </c>
      <c r="J2314">
        <v>1</v>
      </c>
      <c r="K2314">
        <v>1</v>
      </c>
      <c r="L2314">
        <v>1</v>
      </c>
      <c r="M2314">
        <v>1</v>
      </c>
      <c r="N2314">
        <v>2</v>
      </c>
      <c r="O2314">
        <v>1</v>
      </c>
      <c r="P2314">
        <v>1</v>
      </c>
      <c r="Q2314">
        <v>1</v>
      </c>
      <c r="R2314" s="4">
        <v>1</v>
      </c>
      <c r="T2314">
        <v>1</v>
      </c>
      <c r="U2314" s="4">
        <v>1</v>
      </c>
      <c r="W2314">
        <v>1</v>
      </c>
      <c r="X2314">
        <v>1</v>
      </c>
      <c r="Y2314">
        <v>1</v>
      </c>
      <c r="AA2314">
        <v>1</v>
      </c>
      <c r="AB2314">
        <v>2</v>
      </c>
      <c r="AD2314" s="4">
        <v>1</v>
      </c>
      <c r="AE2314" s="4">
        <v>1</v>
      </c>
      <c r="AF2314" s="21">
        <v>1</v>
      </c>
    </row>
    <row r="2315" spans="1:32" x14ac:dyDescent="0.2">
      <c r="A2315" s="1" t="s">
        <v>6879</v>
      </c>
      <c r="B2315" s="4" t="s">
        <v>6880</v>
      </c>
      <c r="C2315" s="4" t="s">
        <v>6881</v>
      </c>
      <c r="E2315" s="4">
        <v>1</v>
      </c>
      <c r="F2315">
        <v>2</v>
      </c>
      <c r="G2315">
        <v>2</v>
      </c>
      <c r="H2315">
        <v>2</v>
      </c>
      <c r="J2315">
        <v>1</v>
      </c>
      <c r="M2315">
        <v>1</v>
      </c>
      <c r="N2315">
        <v>1</v>
      </c>
      <c r="O2315">
        <v>1</v>
      </c>
      <c r="P2315">
        <v>1</v>
      </c>
      <c r="Q2315">
        <v>1</v>
      </c>
      <c r="R2315" s="4">
        <v>1</v>
      </c>
      <c r="S2315">
        <v>1</v>
      </c>
      <c r="T2315">
        <v>1</v>
      </c>
      <c r="U2315" s="4">
        <v>1</v>
      </c>
      <c r="V2315">
        <v>1</v>
      </c>
      <c r="W2315">
        <v>1</v>
      </c>
      <c r="AD2315" s="4"/>
      <c r="AE2315" s="4"/>
      <c r="AF2315" s="21"/>
    </row>
    <row r="2316" spans="1:32" x14ac:dyDescent="0.2">
      <c r="A2316" s="1" t="s">
        <v>6882</v>
      </c>
      <c r="B2316" s="4" t="s">
        <v>6883</v>
      </c>
      <c r="C2316" s="4" t="s">
        <v>6884</v>
      </c>
      <c r="E2316" s="4"/>
      <c r="R2316" s="4"/>
      <c r="U2316" s="4"/>
      <c r="AD2316" s="4"/>
      <c r="AE2316" s="4"/>
      <c r="AF2316" s="21"/>
    </row>
    <row r="2317" spans="1:32" x14ac:dyDescent="0.2">
      <c r="A2317" s="1" t="s">
        <v>6885</v>
      </c>
      <c r="B2317" s="4" t="s">
        <v>6886</v>
      </c>
      <c r="C2317" s="4" t="s">
        <v>6887</v>
      </c>
      <c r="E2317" s="4"/>
      <c r="R2317" s="4"/>
      <c r="U2317" s="4"/>
      <c r="AD2317" s="4"/>
      <c r="AE2317" s="4"/>
      <c r="AF2317" s="21"/>
    </row>
    <row r="2318" spans="1:32" x14ac:dyDescent="0.2">
      <c r="A2318" s="1" t="s">
        <v>6888</v>
      </c>
      <c r="B2318" s="4" t="s">
        <v>6889</v>
      </c>
      <c r="C2318" s="4" t="s">
        <v>6890</v>
      </c>
      <c r="E2318" s="4"/>
      <c r="R2318" s="4"/>
      <c r="U2318" s="4"/>
      <c r="AD2318" s="4"/>
      <c r="AE2318" s="4"/>
      <c r="AF2318" s="21"/>
    </row>
    <row r="2319" spans="1:32" x14ac:dyDescent="0.2">
      <c r="A2319" s="1" t="s">
        <v>6891</v>
      </c>
      <c r="B2319" s="4" t="s">
        <v>6892</v>
      </c>
      <c r="C2319" s="4" t="s">
        <v>6893</v>
      </c>
      <c r="E2319" s="4"/>
      <c r="R2319" s="4"/>
      <c r="U2319" s="4"/>
      <c r="AD2319" s="4"/>
      <c r="AE2319" s="4"/>
      <c r="AF2319" s="21"/>
    </row>
    <row r="2320" spans="1:32" x14ac:dyDescent="0.2">
      <c r="A2320" s="1" t="s">
        <v>6894</v>
      </c>
      <c r="B2320" s="4" t="s">
        <v>6895</v>
      </c>
      <c r="C2320" s="4" t="s">
        <v>6896</v>
      </c>
      <c r="E2320" s="4"/>
      <c r="R2320" s="4"/>
      <c r="U2320" s="4"/>
      <c r="AD2320" s="4"/>
      <c r="AE2320" s="4"/>
      <c r="AF2320" s="21"/>
    </row>
    <row r="2321" spans="1:32" x14ac:dyDescent="0.2">
      <c r="A2321" s="1" t="s">
        <v>6897</v>
      </c>
      <c r="B2321" s="4" t="s">
        <v>6898</v>
      </c>
      <c r="C2321" s="4" t="s">
        <v>6899</v>
      </c>
      <c r="E2321" s="4"/>
      <c r="M2321">
        <v>1</v>
      </c>
      <c r="R2321" s="4"/>
      <c r="U2321" s="4"/>
      <c r="AA2321">
        <v>1</v>
      </c>
      <c r="AD2321" s="4"/>
      <c r="AE2321" s="4"/>
      <c r="AF2321" s="21"/>
    </row>
    <row r="2322" spans="1:32" x14ac:dyDescent="0.2">
      <c r="A2322" s="1" t="s">
        <v>6900</v>
      </c>
      <c r="B2322" s="4" t="s">
        <v>6901</v>
      </c>
      <c r="C2322" s="4" t="s">
        <v>6902</v>
      </c>
      <c r="E2322" s="4"/>
      <c r="R2322" s="4"/>
      <c r="U2322" s="4"/>
      <c r="AD2322" s="4"/>
      <c r="AE2322" s="4"/>
      <c r="AF2322" s="21"/>
    </row>
    <row r="2323" spans="1:32" x14ac:dyDescent="0.2">
      <c r="A2323" s="1" t="s">
        <v>6903</v>
      </c>
      <c r="B2323" s="4" t="s">
        <v>6904</v>
      </c>
      <c r="C2323" s="4" t="s">
        <v>6905</v>
      </c>
      <c r="E2323" s="4"/>
      <c r="R2323" s="4"/>
      <c r="U2323" s="4"/>
      <c r="AD2323" s="4"/>
      <c r="AE2323" s="4"/>
      <c r="AF2323" s="21"/>
    </row>
    <row r="2324" spans="1:32" x14ac:dyDescent="0.2">
      <c r="A2324" s="1" t="s">
        <v>6906</v>
      </c>
      <c r="B2324" s="4" t="s">
        <v>6907</v>
      </c>
      <c r="C2324" s="4" t="s">
        <v>6908</v>
      </c>
      <c r="E2324" s="4"/>
      <c r="R2324" s="4"/>
      <c r="U2324" s="4"/>
      <c r="AD2324" s="4"/>
      <c r="AE2324" s="4"/>
      <c r="AF2324" s="21"/>
    </row>
    <row r="2325" spans="1:32" x14ac:dyDescent="0.2">
      <c r="A2325" s="1" t="s">
        <v>6909</v>
      </c>
      <c r="B2325" s="4" t="s">
        <v>6910</v>
      </c>
      <c r="C2325" s="4" t="s">
        <v>6911</v>
      </c>
      <c r="E2325" s="4">
        <v>1</v>
      </c>
      <c r="F2325">
        <v>1</v>
      </c>
      <c r="G2325">
        <v>1</v>
      </c>
      <c r="I2325">
        <v>1</v>
      </c>
      <c r="J2325">
        <v>1</v>
      </c>
      <c r="N2325">
        <v>1</v>
      </c>
      <c r="O2325">
        <v>1</v>
      </c>
      <c r="P2325">
        <v>1</v>
      </c>
      <c r="R2325" s="4">
        <v>1</v>
      </c>
      <c r="T2325">
        <v>1</v>
      </c>
      <c r="U2325" s="4">
        <v>1</v>
      </c>
      <c r="V2325">
        <v>1</v>
      </c>
      <c r="X2325">
        <v>2</v>
      </c>
      <c r="Z2325">
        <v>1</v>
      </c>
      <c r="AB2325">
        <v>1</v>
      </c>
      <c r="AD2325" s="4">
        <v>1</v>
      </c>
      <c r="AE2325" s="4">
        <v>1</v>
      </c>
      <c r="AF2325" s="21">
        <v>1</v>
      </c>
    </row>
    <row r="2326" spans="1:32" x14ac:dyDescent="0.2">
      <c r="A2326" s="1" t="s">
        <v>6912</v>
      </c>
      <c r="B2326" s="4" t="s">
        <v>6913</v>
      </c>
      <c r="C2326" s="4" t="s">
        <v>6914</v>
      </c>
      <c r="E2326" s="4"/>
      <c r="F2326">
        <v>1</v>
      </c>
      <c r="R2326" s="4"/>
      <c r="U2326" s="4"/>
      <c r="AD2326" s="4"/>
      <c r="AE2326" s="4"/>
      <c r="AF2326" s="21"/>
    </row>
    <row r="2327" spans="1:32" x14ac:dyDescent="0.2">
      <c r="A2327" s="1" t="s">
        <v>6915</v>
      </c>
      <c r="B2327" s="4" t="s">
        <v>6916</v>
      </c>
      <c r="C2327" s="4" t="s">
        <v>6917</v>
      </c>
      <c r="E2327" s="4"/>
      <c r="R2327" s="4"/>
      <c r="U2327" s="4"/>
      <c r="AD2327" s="4"/>
      <c r="AE2327" s="4"/>
      <c r="AF2327" s="21"/>
    </row>
    <row r="2328" spans="1:32" x14ac:dyDescent="0.2">
      <c r="A2328" s="1" t="s">
        <v>6918</v>
      </c>
      <c r="B2328" s="4" t="s">
        <v>6919</v>
      </c>
      <c r="C2328" s="4" t="s">
        <v>6920</v>
      </c>
      <c r="E2328" s="4"/>
      <c r="R2328" s="4"/>
      <c r="U2328" s="4"/>
      <c r="AD2328" s="4"/>
      <c r="AE2328" s="4"/>
      <c r="AF2328" s="21"/>
    </row>
    <row r="2329" spans="1:32" x14ac:dyDescent="0.2">
      <c r="A2329" s="1" t="s">
        <v>6921</v>
      </c>
      <c r="B2329" s="4" t="s">
        <v>6922</v>
      </c>
      <c r="C2329" s="4" t="s">
        <v>6923</v>
      </c>
      <c r="E2329" s="4"/>
      <c r="R2329" s="4"/>
      <c r="U2329" s="4"/>
      <c r="AD2329" s="4"/>
      <c r="AE2329" s="4"/>
      <c r="AF2329" s="21"/>
    </row>
    <row r="2330" spans="1:32" x14ac:dyDescent="0.2">
      <c r="A2330" s="1" t="s">
        <v>6924</v>
      </c>
      <c r="B2330" s="4" t="s">
        <v>6925</v>
      </c>
      <c r="C2330" s="4" t="s">
        <v>6926</v>
      </c>
      <c r="E2330" s="4"/>
      <c r="R2330" s="4"/>
      <c r="U2330" s="4"/>
      <c r="AD2330" s="4"/>
      <c r="AE2330" s="4"/>
      <c r="AF2330" s="21"/>
    </row>
    <row r="2331" spans="1:32" x14ac:dyDescent="0.2">
      <c r="A2331" s="1" t="s">
        <v>6927</v>
      </c>
      <c r="B2331" s="4" t="s">
        <v>6928</v>
      </c>
      <c r="C2331" s="4" t="s">
        <v>6929</v>
      </c>
      <c r="E2331" s="4"/>
      <c r="R2331" s="4"/>
      <c r="U2331" s="4"/>
      <c r="AD2331" s="4"/>
      <c r="AE2331" s="4"/>
      <c r="AF2331" s="21"/>
    </row>
    <row r="2332" spans="1:32" x14ac:dyDescent="0.2">
      <c r="A2332" s="1" t="s">
        <v>6930</v>
      </c>
      <c r="B2332" s="4" t="s">
        <v>6931</v>
      </c>
      <c r="C2332" s="4" t="s">
        <v>6932</v>
      </c>
      <c r="E2332" s="4"/>
      <c r="R2332" s="4"/>
      <c r="U2332" s="4"/>
      <c r="AD2332" s="4"/>
      <c r="AE2332" s="4"/>
      <c r="AF2332" s="21"/>
    </row>
    <row r="2333" spans="1:32" x14ac:dyDescent="0.2">
      <c r="A2333" s="1" t="s">
        <v>6933</v>
      </c>
      <c r="B2333" s="4" t="s">
        <v>6934</v>
      </c>
      <c r="C2333" s="4" t="s">
        <v>6935</v>
      </c>
      <c r="E2333" s="4"/>
      <c r="R2333" s="4"/>
      <c r="U2333" s="4"/>
      <c r="Z2333">
        <v>1</v>
      </c>
      <c r="AB2333">
        <v>1</v>
      </c>
      <c r="AD2333" s="4">
        <v>1</v>
      </c>
      <c r="AE2333" s="4"/>
      <c r="AF2333" s="21"/>
    </row>
    <row r="2334" spans="1:32" x14ac:dyDescent="0.2">
      <c r="A2334" s="1" t="s">
        <v>6936</v>
      </c>
      <c r="B2334" s="4" t="s">
        <v>6937</v>
      </c>
      <c r="C2334" s="4" t="s">
        <v>6938</v>
      </c>
      <c r="E2334" s="4"/>
      <c r="R2334" s="4"/>
      <c r="U2334" s="4"/>
      <c r="AD2334" s="4"/>
      <c r="AE2334" s="4"/>
      <c r="AF2334" s="21"/>
    </row>
    <row r="2335" spans="1:32" x14ac:dyDescent="0.2">
      <c r="A2335" s="1" t="s">
        <v>6939</v>
      </c>
      <c r="B2335" s="4" t="s">
        <v>6940</v>
      </c>
      <c r="C2335" s="4" t="s">
        <v>6941</v>
      </c>
      <c r="E2335" s="4"/>
      <c r="R2335" s="4"/>
      <c r="U2335" s="4"/>
      <c r="AD2335" s="4"/>
      <c r="AE2335" s="4"/>
      <c r="AF2335" s="21"/>
    </row>
    <row r="2336" spans="1:32" x14ac:dyDescent="0.2">
      <c r="A2336" s="1" t="s">
        <v>6942</v>
      </c>
      <c r="B2336" s="4" t="s">
        <v>6943</v>
      </c>
      <c r="C2336" s="4" t="s">
        <v>6944</v>
      </c>
      <c r="E2336" s="4"/>
      <c r="R2336" s="4"/>
      <c r="U2336" s="4"/>
      <c r="AD2336" s="4"/>
      <c r="AE2336" s="4"/>
      <c r="AF2336" s="21"/>
    </row>
    <row r="2337" spans="1:32" x14ac:dyDescent="0.2">
      <c r="A2337" s="1" t="s">
        <v>6945</v>
      </c>
      <c r="B2337" s="4" t="s">
        <v>6946</v>
      </c>
      <c r="C2337" s="4" t="s">
        <v>6947</v>
      </c>
      <c r="E2337" s="4"/>
      <c r="R2337" s="4"/>
      <c r="U2337" s="4"/>
      <c r="AD2337" s="4"/>
      <c r="AE2337" s="4"/>
      <c r="AF2337" s="21"/>
    </row>
    <row r="2338" spans="1:32" x14ac:dyDescent="0.2">
      <c r="A2338" s="1" t="s">
        <v>6948</v>
      </c>
      <c r="B2338" s="4" t="s">
        <v>6949</v>
      </c>
      <c r="C2338" s="4" t="s">
        <v>6950</v>
      </c>
      <c r="E2338" s="4"/>
      <c r="R2338" s="4"/>
      <c r="U2338" s="4"/>
      <c r="AD2338" s="4"/>
      <c r="AE2338" s="4"/>
      <c r="AF2338" s="21"/>
    </row>
    <row r="2339" spans="1:32" x14ac:dyDescent="0.2">
      <c r="A2339" s="1" t="s">
        <v>6951</v>
      </c>
      <c r="B2339" s="4" t="s">
        <v>6952</v>
      </c>
      <c r="C2339" s="4" t="s">
        <v>6953</v>
      </c>
      <c r="E2339" s="4">
        <v>1</v>
      </c>
      <c r="F2339">
        <v>1</v>
      </c>
      <c r="G2339">
        <v>2</v>
      </c>
      <c r="H2339">
        <v>2</v>
      </c>
      <c r="J2339">
        <v>1</v>
      </c>
      <c r="M2339">
        <v>1</v>
      </c>
      <c r="N2339">
        <v>1</v>
      </c>
      <c r="O2339">
        <v>2</v>
      </c>
      <c r="P2339">
        <v>1</v>
      </c>
      <c r="Q2339">
        <v>1</v>
      </c>
      <c r="R2339" s="4">
        <v>1</v>
      </c>
      <c r="T2339">
        <v>1</v>
      </c>
      <c r="U2339" s="4">
        <v>1</v>
      </c>
      <c r="X2339">
        <v>1</v>
      </c>
      <c r="Z2339">
        <v>1</v>
      </c>
      <c r="AA2339">
        <v>1</v>
      </c>
      <c r="AB2339">
        <v>1</v>
      </c>
      <c r="AD2339" s="4">
        <v>4</v>
      </c>
      <c r="AE2339" s="4">
        <v>1</v>
      </c>
      <c r="AF2339" s="21">
        <v>2</v>
      </c>
    </row>
    <row r="2340" spans="1:32" x14ac:dyDescent="0.2">
      <c r="A2340" s="1" t="s">
        <v>6954</v>
      </c>
      <c r="B2340" s="4" t="s">
        <v>6955</v>
      </c>
      <c r="C2340" s="4" t="s">
        <v>6956</v>
      </c>
      <c r="E2340" s="4">
        <v>8</v>
      </c>
      <c r="F2340">
        <v>2</v>
      </c>
      <c r="G2340">
        <v>8</v>
      </c>
      <c r="H2340">
        <v>8</v>
      </c>
      <c r="I2340">
        <v>3</v>
      </c>
      <c r="J2340">
        <v>6</v>
      </c>
      <c r="K2340">
        <v>2</v>
      </c>
      <c r="L2340">
        <v>3</v>
      </c>
      <c r="M2340">
        <v>8</v>
      </c>
      <c r="N2340">
        <v>7</v>
      </c>
      <c r="O2340">
        <v>7</v>
      </c>
      <c r="P2340">
        <v>6</v>
      </c>
      <c r="Q2340">
        <v>5</v>
      </c>
      <c r="R2340" s="4">
        <v>5</v>
      </c>
      <c r="S2340">
        <v>3</v>
      </c>
      <c r="T2340">
        <v>6</v>
      </c>
      <c r="U2340" s="4">
        <v>7</v>
      </c>
      <c r="V2340">
        <v>8</v>
      </c>
      <c r="W2340">
        <v>5</v>
      </c>
      <c r="X2340">
        <v>6</v>
      </c>
      <c r="Y2340">
        <v>3</v>
      </c>
      <c r="Z2340">
        <v>2</v>
      </c>
      <c r="AA2340">
        <v>4</v>
      </c>
      <c r="AB2340">
        <v>5</v>
      </c>
      <c r="AD2340" s="4">
        <v>7</v>
      </c>
      <c r="AE2340" s="4">
        <v>7</v>
      </c>
      <c r="AF2340" s="21">
        <v>9</v>
      </c>
    </row>
    <row r="2341" spans="1:32" x14ac:dyDescent="0.2">
      <c r="A2341" s="1" t="s">
        <v>6957</v>
      </c>
      <c r="B2341" s="4" t="s">
        <v>6958</v>
      </c>
      <c r="C2341" s="4" t="s">
        <v>6959</v>
      </c>
      <c r="E2341" s="4"/>
      <c r="R2341" s="4"/>
      <c r="U2341" s="4"/>
      <c r="AD2341" s="4"/>
      <c r="AE2341" s="4"/>
      <c r="AF2341" s="21"/>
    </row>
    <row r="2342" spans="1:32" x14ac:dyDescent="0.2">
      <c r="A2342" s="1" t="s">
        <v>6960</v>
      </c>
      <c r="B2342" s="4" t="s">
        <v>6961</v>
      </c>
      <c r="C2342" s="4" t="s">
        <v>6962</v>
      </c>
      <c r="E2342" s="4"/>
      <c r="R2342" s="4"/>
      <c r="U2342" s="4"/>
      <c r="AD2342" s="4"/>
      <c r="AE2342" s="4"/>
      <c r="AF2342" s="21"/>
    </row>
    <row r="2343" spans="1:32" x14ac:dyDescent="0.2">
      <c r="A2343" s="1" t="s">
        <v>6963</v>
      </c>
      <c r="B2343" s="4" t="s">
        <v>6964</v>
      </c>
      <c r="C2343" s="4" t="s">
        <v>6965</v>
      </c>
      <c r="E2343" s="4"/>
      <c r="R2343" s="4"/>
      <c r="U2343" s="4"/>
      <c r="AD2343" s="4"/>
      <c r="AE2343" s="4"/>
      <c r="AF2343" s="21"/>
    </row>
    <row r="2344" spans="1:32" x14ac:dyDescent="0.2">
      <c r="A2344" s="1" t="s">
        <v>6966</v>
      </c>
      <c r="B2344" s="4" t="s">
        <v>6967</v>
      </c>
      <c r="C2344" s="4" t="s">
        <v>6968</v>
      </c>
      <c r="E2344" s="4"/>
      <c r="R2344" s="4"/>
      <c r="U2344" s="4"/>
      <c r="AD2344" s="4"/>
      <c r="AE2344" s="4"/>
      <c r="AF2344" s="21"/>
    </row>
    <row r="2345" spans="1:32" x14ac:dyDescent="0.2">
      <c r="A2345" s="1" t="s">
        <v>6969</v>
      </c>
      <c r="B2345" s="4" t="s">
        <v>6970</v>
      </c>
      <c r="C2345" s="4" t="s">
        <v>6971</v>
      </c>
      <c r="E2345" s="4"/>
      <c r="R2345" s="4"/>
      <c r="U2345" s="4"/>
      <c r="AD2345" s="4"/>
      <c r="AE2345" s="4"/>
      <c r="AF2345" s="21"/>
    </row>
    <row r="2346" spans="1:32" x14ac:dyDescent="0.2">
      <c r="A2346" s="1" t="s">
        <v>6972</v>
      </c>
      <c r="B2346" s="4" t="s">
        <v>6973</v>
      </c>
      <c r="C2346" s="4" t="s">
        <v>6974</v>
      </c>
      <c r="E2346" s="4"/>
      <c r="R2346" s="4"/>
      <c r="U2346" s="4"/>
      <c r="AD2346" s="4"/>
      <c r="AE2346" s="4"/>
      <c r="AF2346" s="21"/>
    </row>
    <row r="2347" spans="1:32" x14ac:dyDescent="0.2">
      <c r="A2347" s="1" t="s">
        <v>6975</v>
      </c>
      <c r="B2347" s="4" t="s">
        <v>6976</v>
      </c>
      <c r="C2347" s="4" t="s">
        <v>6977</v>
      </c>
      <c r="E2347" s="4"/>
      <c r="R2347" s="4"/>
      <c r="U2347" s="4"/>
      <c r="AD2347" s="4"/>
      <c r="AE2347" s="4"/>
      <c r="AF2347" s="21"/>
    </row>
    <row r="2348" spans="1:32" x14ac:dyDescent="0.2">
      <c r="A2348" s="1" t="s">
        <v>6978</v>
      </c>
      <c r="B2348" s="4" t="s">
        <v>6979</v>
      </c>
      <c r="C2348" s="4" t="s">
        <v>6980</v>
      </c>
      <c r="E2348" s="4"/>
      <c r="R2348" s="4"/>
      <c r="U2348" s="4"/>
      <c r="AD2348" s="4"/>
      <c r="AE2348" s="4"/>
      <c r="AF2348" s="21"/>
    </row>
    <row r="2349" spans="1:32" x14ac:dyDescent="0.2">
      <c r="A2349" s="1" t="s">
        <v>6981</v>
      </c>
      <c r="B2349" s="4" t="s">
        <v>6982</v>
      </c>
      <c r="C2349" s="4" t="s">
        <v>6983</v>
      </c>
      <c r="E2349" s="4"/>
      <c r="R2349" s="4"/>
      <c r="U2349" s="4"/>
      <c r="AD2349" s="4"/>
      <c r="AE2349" s="4"/>
      <c r="AF2349" s="21"/>
    </row>
    <row r="2350" spans="1:32" x14ac:dyDescent="0.2">
      <c r="A2350" s="1" t="s">
        <v>6984</v>
      </c>
      <c r="B2350" s="4" t="s">
        <v>6985</v>
      </c>
      <c r="C2350" s="4" t="s">
        <v>6986</v>
      </c>
      <c r="E2350" s="4"/>
      <c r="R2350" s="4"/>
      <c r="U2350" s="4"/>
      <c r="AD2350" s="4"/>
      <c r="AE2350" s="4"/>
      <c r="AF2350" s="21"/>
    </row>
    <row r="2351" spans="1:32" x14ac:dyDescent="0.2">
      <c r="A2351" s="1" t="s">
        <v>6987</v>
      </c>
      <c r="B2351" s="4" t="s">
        <v>6988</v>
      </c>
      <c r="C2351" s="4" t="s">
        <v>6988</v>
      </c>
      <c r="E2351" s="4"/>
      <c r="R2351" s="4"/>
      <c r="U2351" s="4"/>
      <c r="AD2351" s="4"/>
      <c r="AE2351" s="4"/>
      <c r="AF2351" s="21"/>
    </row>
    <row r="2352" spans="1:32" x14ac:dyDescent="0.2">
      <c r="A2352" s="1" t="s">
        <v>6989</v>
      </c>
      <c r="B2352" s="4" t="s">
        <v>6990</v>
      </c>
      <c r="C2352" s="4" t="s">
        <v>6991</v>
      </c>
      <c r="E2352" s="4"/>
      <c r="R2352" s="4"/>
      <c r="U2352" s="4"/>
      <c r="AD2352" s="4"/>
      <c r="AE2352" s="4"/>
      <c r="AF2352" s="21"/>
    </row>
    <row r="2353" spans="1:32" x14ac:dyDescent="0.2">
      <c r="A2353" s="1" t="s">
        <v>6992</v>
      </c>
      <c r="B2353" s="4" t="s">
        <v>6993</v>
      </c>
      <c r="C2353" s="4" t="s">
        <v>6994</v>
      </c>
      <c r="E2353" s="4"/>
      <c r="R2353" s="4"/>
      <c r="U2353" s="4"/>
      <c r="AD2353" s="4"/>
      <c r="AE2353" s="4"/>
      <c r="AF2353" s="21"/>
    </row>
    <row r="2354" spans="1:32" x14ac:dyDescent="0.2">
      <c r="A2354" s="1" t="s">
        <v>6995</v>
      </c>
      <c r="B2354" s="4" t="s">
        <v>6996</v>
      </c>
      <c r="C2354" s="4" t="s">
        <v>6997</v>
      </c>
      <c r="E2354" s="4"/>
      <c r="R2354" s="4"/>
      <c r="U2354" s="4"/>
      <c r="AD2354" s="4"/>
      <c r="AE2354" s="4"/>
      <c r="AF2354" s="21"/>
    </row>
    <row r="2355" spans="1:32" x14ac:dyDescent="0.2">
      <c r="A2355" s="1" t="s">
        <v>6998</v>
      </c>
      <c r="B2355" s="4" t="s">
        <v>6999</v>
      </c>
      <c r="C2355" s="4" t="s">
        <v>7000</v>
      </c>
      <c r="E2355" s="4"/>
      <c r="R2355" s="4"/>
      <c r="U2355" s="4"/>
      <c r="AD2355" s="4">
        <v>1</v>
      </c>
      <c r="AE2355" s="4">
        <v>2</v>
      </c>
      <c r="AF2355" s="21">
        <v>1</v>
      </c>
    </row>
    <row r="2356" spans="1:32" x14ac:dyDescent="0.2">
      <c r="A2356" s="1" t="s">
        <v>7001</v>
      </c>
      <c r="B2356" s="4" t="s">
        <v>7002</v>
      </c>
      <c r="C2356" s="4" t="s">
        <v>7002</v>
      </c>
      <c r="E2356" s="4"/>
      <c r="R2356" s="4"/>
      <c r="U2356" s="4"/>
      <c r="AD2356" s="4"/>
      <c r="AE2356" s="4"/>
      <c r="AF2356" s="21"/>
    </row>
    <row r="2357" spans="1:32" x14ac:dyDescent="0.2">
      <c r="A2357" s="1" t="s">
        <v>7003</v>
      </c>
      <c r="B2357" s="4" t="s">
        <v>7004</v>
      </c>
      <c r="C2357" s="4" t="s">
        <v>7005</v>
      </c>
      <c r="E2357" s="4"/>
      <c r="R2357" s="4"/>
      <c r="U2357" s="4"/>
      <c r="AD2357" s="4"/>
      <c r="AE2357" s="4"/>
      <c r="AF2357" s="21"/>
    </row>
    <row r="2358" spans="1:32" x14ac:dyDescent="0.2">
      <c r="A2358" s="1" t="s">
        <v>7006</v>
      </c>
      <c r="B2358" s="4" t="s">
        <v>7007</v>
      </c>
      <c r="C2358" s="4" t="s">
        <v>7008</v>
      </c>
      <c r="E2358" s="4"/>
      <c r="R2358" s="4"/>
      <c r="U2358" s="4"/>
      <c r="AD2358" s="4"/>
      <c r="AE2358" s="4"/>
      <c r="AF2358" s="21"/>
    </row>
    <row r="2359" spans="1:32" x14ac:dyDescent="0.2">
      <c r="A2359" s="1" t="s">
        <v>7009</v>
      </c>
      <c r="B2359" s="4" t="s">
        <v>7010</v>
      </c>
      <c r="C2359" s="4" t="s">
        <v>7011</v>
      </c>
      <c r="E2359" s="4"/>
      <c r="R2359" s="4"/>
      <c r="U2359" s="4"/>
      <c r="AD2359" s="4">
        <v>1</v>
      </c>
      <c r="AE2359" s="4"/>
      <c r="AF2359" s="21"/>
    </row>
    <row r="2360" spans="1:32" x14ac:dyDescent="0.2">
      <c r="A2360" s="1" t="s">
        <v>7012</v>
      </c>
      <c r="B2360" s="4" t="s">
        <v>7013</v>
      </c>
      <c r="C2360" s="4" t="s">
        <v>7014</v>
      </c>
      <c r="E2360" s="4"/>
      <c r="R2360" s="4"/>
      <c r="U2360" s="4"/>
      <c r="AA2360">
        <v>1</v>
      </c>
      <c r="AD2360" s="4"/>
      <c r="AE2360" s="4"/>
      <c r="AF2360" s="21"/>
    </row>
    <row r="2361" spans="1:32" x14ac:dyDescent="0.2">
      <c r="A2361" s="1" t="s">
        <v>7015</v>
      </c>
      <c r="B2361" s="4" t="s">
        <v>7016</v>
      </c>
      <c r="C2361" s="4" t="s">
        <v>7017</v>
      </c>
      <c r="E2361" s="4"/>
      <c r="R2361" s="4"/>
      <c r="U2361" s="4"/>
      <c r="AD2361" s="4"/>
      <c r="AE2361" s="4"/>
      <c r="AF2361" s="21"/>
    </row>
    <row r="2362" spans="1:32" x14ac:dyDescent="0.2">
      <c r="A2362" s="1" t="s">
        <v>7018</v>
      </c>
      <c r="B2362" s="4" t="s">
        <v>7019</v>
      </c>
      <c r="C2362" s="4" t="s">
        <v>7020</v>
      </c>
      <c r="E2362" s="4"/>
      <c r="R2362" s="4"/>
      <c r="U2362" s="4"/>
      <c r="AD2362" s="4"/>
      <c r="AE2362" s="4"/>
      <c r="AF2362" s="21"/>
    </row>
    <row r="2363" spans="1:32" x14ac:dyDescent="0.2">
      <c r="A2363" s="1" t="s">
        <v>7021</v>
      </c>
      <c r="B2363" s="4" t="s">
        <v>7022</v>
      </c>
      <c r="C2363" s="4" t="s">
        <v>7023</v>
      </c>
      <c r="E2363" s="4"/>
      <c r="R2363" s="4"/>
      <c r="U2363" s="4"/>
      <c r="AD2363" s="4"/>
      <c r="AE2363" s="4"/>
      <c r="AF2363" s="21"/>
    </row>
    <row r="2364" spans="1:32" x14ac:dyDescent="0.2">
      <c r="A2364" s="1" t="s">
        <v>7024</v>
      </c>
      <c r="B2364" s="4" t="s">
        <v>7025</v>
      </c>
      <c r="C2364" s="4" t="s">
        <v>7026</v>
      </c>
      <c r="E2364" s="4"/>
      <c r="M2364">
        <v>1</v>
      </c>
      <c r="N2364">
        <v>1</v>
      </c>
      <c r="O2364">
        <v>1</v>
      </c>
      <c r="P2364">
        <v>1</v>
      </c>
      <c r="Q2364">
        <v>1</v>
      </c>
      <c r="R2364" s="4">
        <v>1</v>
      </c>
      <c r="S2364">
        <v>1</v>
      </c>
      <c r="T2364">
        <v>1</v>
      </c>
      <c r="U2364" s="4">
        <v>1</v>
      </c>
      <c r="V2364">
        <v>1</v>
      </c>
      <c r="X2364">
        <v>1</v>
      </c>
      <c r="AD2364" s="4"/>
      <c r="AE2364" s="4"/>
      <c r="AF2364" s="21"/>
    </row>
    <row r="2365" spans="1:32" x14ac:dyDescent="0.2">
      <c r="A2365" s="1" t="s">
        <v>7027</v>
      </c>
      <c r="B2365" s="4" t="s">
        <v>7028</v>
      </c>
      <c r="C2365" s="4" t="s">
        <v>7029</v>
      </c>
      <c r="E2365" s="4"/>
      <c r="M2365">
        <v>2</v>
      </c>
      <c r="R2365" s="4"/>
      <c r="U2365" s="4"/>
      <c r="AD2365" s="4">
        <v>1</v>
      </c>
      <c r="AE2365" s="4"/>
      <c r="AF2365" s="21"/>
    </row>
    <row r="2366" spans="1:32" x14ac:dyDescent="0.2">
      <c r="A2366" s="1" t="s">
        <v>7030</v>
      </c>
      <c r="B2366" s="4" t="s">
        <v>7031</v>
      </c>
      <c r="C2366" s="4" t="s">
        <v>7032</v>
      </c>
      <c r="E2366" s="4"/>
      <c r="R2366" s="4"/>
      <c r="U2366" s="4"/>
      <c r="AD2366" s="4"/>
      <c r="AE2366" s="4"/>
      <c r="AF2366" s="21"/>
    </row>
    <row r="2367" spans="1:32" x14ac:dyDescent="0.2">
      <c r="A2367" s="1" t="s">
        <v>7033</v>
      </c>
      <c r="B2367" s="4" t="s">
        <v>7034</v>
      </c>
      <c r="C2367" s="4" t="s">
        <v>7035</v>
      </c>
      <c r="E2367" s="4"/>
      <c r="R2367" s="4"/>
      <c r="U2367" s="4"/>
      <c r="AD2367" s="4"/>
      <c r="AE2367" s="4"/>
      <c r="AF2367" s="21"/>
    </row>
    <row r="2368" spans="1:32" x14ac:dyDescent="0.2">
      <c r="A2368" s="1" t="s">
        <v>7036</v>
      </c>
      <c r="B2368" s="4" t="s">
        <v>7037</v>
      </c>
      <c r="C2368" s="4" t="s">
        <v>7038</v>
      </c>
      <c r="E2368" s="4"/>
      <c r="R2368" s="4"/>
      <c r="U2368" s="4"/>
      <c r="AD2368" s="4"/>
      <c r="AE2368" s="4"/>
      <c r="AF2368" s="21"/>
    </row>
    <row r="2369" spans="1:32" x14ac:dyDescent="0.2">
      <c r="A2369" s="1" t="s">
        <v>7039</v>
      </c>
      <c r="B2369" s="4" t="s">
        <v>7040</v>
      </c>
      <c r="C2369" s="4" t="s">
        <v>7041</v>
      </c>
      <c r="E2369" s="4"/>
      <c r="R2369" s="4"/>
      <c r="U2369" s="4"/>
      <c r="AD2369" s="4"/>
      <c r="AE2369" s="4"/>
      <c r="AF2369" s="21"/>
    </row>
    <row r="2370" spans="1:32" x14ac:dyDescent="0.2">
      <c r="A2370" s="1" t="s">
        <v>7042</v>
      </c>
      <c r="B2370" s="4" t="s">
        <v>7043</v>
      </c>
      <c r="C2370" s="4" t="s">
        <v>7044</v>
      </c>
      <c r="E2370" s="4"/>
      <c r="R2370" s="4"/>
      <c r="U2370" s="4"/>
      <c r="AD2370" s="4"/>
      <c r="AE2370" s="4"/>
      <c r="AF2370" s="21"/>
    </row>
    <row r="2371" spans="1:32" x14ac:dyDescent="0.2">
      <c r="A2371" s="1" t="s">
        <v>7045</v>
      </c>
      <c r="B2371" s="4" t="s">
        <v>7046</v>
      </c>
      <c r="C2371" s="4" t="s">
        <v>7047</v>
      </c>
      <c r="E2371" s="4"/>
      <c r="R2371" s="4"/>
      <c r="U2371" s="4"/>
      <c r="AD2371" s="4"/>
      <c r="AE2371" s="4"/>
      <c r="AF2371" s="21"/>
    </row>
    <row r="2372" spans="1:32" x14ac:dyDescent="0.2">
      <c r="A2372" s="1" t="s">
        <v>7048</v>
      </c>
      <c r="B2372" s="4" t="s">
        <v>7049</v>
      </c>
      <c r="C2372" s="4" t="s">
        <v>7050</v>
      </c>
      <c r="E2372" s="4"/>
      <c r="R2372" s="4"/>
      <c r="U2372" s="4"/>
      <c r="AD2372" s="4"/>
      <c r="AE2372" s="4"/>
      <c r="AF2372" s="21"/>
    </row>
    <row r="2373" spans="1:32" x14ac:dyDescent="0.2">
      <c r="A2373" s="1" t="s">
        <v>7051</v>
      </c>
      <c r="B2373" s="4" t="s">
        <v>7052</v>
      </c>
      <c r="C2373" s="4" t="s">
        <v>2255</v>
      </c>
      <c r="E2373" s="4">
        <v>1</v>
      </c>
      <c r="G2373">
        <v>2</v>
      </c>
      <c r="N2373">
        <v>2</v>
      </c>
      <c r="O2373">
        <v>1</v>
      </c>
      <c r="P2373">
        <v>1</v>
      </c>
      <c r="Q2373">
        <v>1</v>
      </c>
      <c r="R2373" s="4">
        <v>1</v>
      </c>
      <c r="T2373">
        <v>1</v>
      </c>
      <c r="U2373" s="4">
        <v>1</v>
      </c>
      <c r="X2373">
        <v>1</v>
      </c>
      <c r="AB2373">
        <v>2</v>
      </c>
      <c r="AD2373" s="4">
        <v>2</v>
      </c>
      <c r="AE2373" s="4">
        <v>2</v>
      </c>
      <c r="AF2373" s="21"/>
    </row>
    <row r="2374" spans="1:32" x14ac:dyDescent="0.2">
      <c r="A2374" s="1" t="s">
        <v>7053</v>
      </c>
      <c r="B2374" s="4" t="s">
        <v>7054</v>
      </c>
      <c r="C2374" s="4" t="s">
        <v>7055</v>
      </c>
      <c r="E2374" s="4"/>
      <c r="R2374" s="4"/>
      <c r="U2374" s="4"/>
      <c r="AD2374" s="4"/>
      <c r="AE2374" s="4"/>
      <c r="AF2374" s="21"/>
    </row>
    <row r="2375" spans="1:32" x14ac:dyDescent="0.2">
      <c r="A2375" s="1" t="s">
        <v>7056</v>
      </c>
      <c r="B2375" s="4" t="s">
        <v>7057</v>
      </c>
      <c r="C2375" s="4" t="s">
        <v>7058</v>
      </c>
      <c r="E2375" s="4"/>
      <c r="R2375" s="4"/>
      <c r="U2375" s="4"/>
      <c r="AD2375" s="4"/>
      <c r="AE2375" s="4"/>
      <c r="AF2375" s="21"/>
    </row>
    <row r="2376" spans="1:32" x14ac:dyDescent="0.2">
      <c r="A2376" s="1" t="s">
        <v>7059</v>
      </c>
      <c r="B2376" s="4" t="s">
        <v>7060</v>
      </c>
      <c r="C2376" s="4" t="s">
        <v>7061</v>
      </c>
      <c r="E2376" s="4"/>
      <c r="R2376" s="4"/>
      <c r="U2376" s="4"/>
      <c r="AD2376" s="4"/>
      <c r="AE2376" s="4"/>
      <c r="AF2376" s="21"/>
    </row>
    <row r="2377" spans="1:32" x14ac:dyDescent="0.2">
      <c r="A2377" s="1" t="s">
        <v>7062</v>
      </c>
      <c r="B2377" s="4" t="s">
        <v>7063</v>
      </c>
      <c r="C2377" s="4" t="s">
        <v>7064</v>
      </c>
      <c r="E2377" s="4"/>
      <c r="R2377" s="4"/>
      <c r="U2377" s="4"/>
      <c r="AD2377" s="4"/>
      <c r="AE2377" s="4"/>
      <c r="AF2377" s="21"/>
    </row>
    <row r="2378" spans="1:32" x14ac:dyDescent="0.2">
      <c r="A2378" s="1" t="s">
        <v>7065</v>
      </c>
      <c r="B2378" s="4" t="s">
        <v>7066</v>
      </c>
      <c r="C2378" s="4" t="s">
        <v>7067</v>
      </c>
      <c r="E2378" s="4"/>
      <c r="R2378" s="4"/>
      <c r="U2378" s="4"/>
      <c r="X2378">
        <v>1</v>
      </c>
      <c r="Y2378">
        <v>1</v>
      </c>
      <c r="Z2378">
        <v>1</v>
      </c>
      <c r="AA2378">
        <v>1</v>
      </c>
      <c r="AD2378" s="4"/>
      <c r="AE2378" s="4"/>
      <c r="AF2378" s="21"/>
    </row>
    <row r="2379" spans="1:32" x14ac:dyDescent="0.2">
      <c r="A2379" s="1" t="s">
        <v>7068</v>
      </c>
      <c r="B2379" s="4" t="s">
        <v>7069</v>
      </c>
      <c r="C2379" s="4" t="s">
        <v>7070</v>
      </c>
      <c r="E2379" s="4"/>
      <c r="R2379" s="4"/>
      <c r="U2379" s="4"/>
      <c r="AD2379" s="4"/>
      <c r="AE2379" s="4"/>
      <c r="AF2379" s="21"/>
    </row>
    <row r="2380" spans="1:32" x14ac:dyDescent="0.2">
      <c r="A2380" s="1" t="s">
        <v>7071</v>
      </c>
      <c r="B2380" s="4" t="s">
        <v>7072</v>
      </c>
      <c r="C2380" s="4" t="s">
        <v>7073</v>
      </c>
      <c r="E2380" s="4">
        <v>1</v>
      </c>
      <c r="G2380">
        <v>1</v>
      </c>
      <c r="H2380">
        <v>1</v>
      </c>
      <c r="J2380">
        <v>1</v>
      </c>
      <c r="O2380">
        <v>1</v>
      </c>
      <c r="P2380">
        <v>1</v>
      </c>
      <c r="Q2380">
        <v>1</v>
      </c>
      <c r="R2380" s="4">
        <v>1</v>
      </c>
      <c r="S2380">
        <v>1</v>
      </c>
      <c r="T2380">
        <v>1</v>
      </c>
      <c r="U2380" s="4">
        <v>1</v>
      </c>
      <c r="W2380">
        <v>1</v>
      </c>
      <c r="X2380">
        <v>1</v>
      </c>
      <c r="Z2380">
        <v>1</v>
      </c>
      <c r="AA2380">
        <v>1</v>
      </c>
      <c r="AD2380" s="4"/>
      <c r="AE2380" s="4">
        <v>1</v>
      </c>
      <c r="AF2380" s="21"/>
    </row>
    <row r="2381" spans="1:32" x14ac:dyDescent="0.2">
      <c r="A2381" s="1" t="s">
        <v>7074</v>
      </c>
      <c r="B2381" s="4" t="s">
        <v>7075</v>
      </c>
      <c r="C2381" s="4" t="s">
        <v>7076</v>
      </c>
      <c r="E2381" s="4"/>
      <c r="R2381" s="4"/>
      <c r="U2381" s="4"/>
      <c r="AD2381" s="4"/>
      <c r="AE2381" s="4"/>
      <c r="AF2381" s="21"/>
    </row>
    <row r="2382" spans="1:32" x14ac:dyDescent="0.2">
      <c r="A2382" s="1" t="s">
        <v>7077</v>
      </c>
      <c r="B2382" s="4" t="s">
        <v>7078</v>
      </c>
      <c r="C2382" s="4" t="s">
        <v>7079</v>
      </c>
      <c r="E2382" s="4"/>
      <c r="R2382" s="4"/>
      <c r="U2382" s="4"/>
      <c r="AD2382" s="4"/>
      <c r="AE2382" s="4"/>
      <c r="AF2382" s="21"/>
    </row>
    <row r="2383" spans="1:32" x14ac:dyDescent="0.2">
      <c r="A2383" s="1" t="s">
        <v>7080</v>
      </c>
      <c r="B2383" s="4" t="s">
        <v>7081</v>
      </c>
      <c r="C2383" s="4" t="s">
        <v>7082</v>
      </c>
      <c r="E2383" s="4"/>
      <c r="R2383" s="4"/>
      <c r="U2383" s="4"/>
      <c r="AD2383" s="4"/>
      <c r="AE2383" s="4"/>
      <c r="AF2383" s="21"/>
    </row>
    <row r="2384" spans="1:32" x14ac:dyDescent="0.2">
      <c r="A2384" s="1" t="s">
        <v>7083</v>
      </c>
      <c r="B2384" s="4" t="s">
        <v>7084</v>
      </c>
      <c r="C2384" s="4" t="s">
        <v>7085</v>
      </c>
      <c r="E2384" s="4"/>
      <c r="R2384" s="4"/>
      <c r="U2384" s="4"/>
      <c r="AD2384" s="4"/>
      <c r="AE2384" s="4"/>
      <c r="AF2384" s="21"/>
    </row>
    <row r="2385" spans="1:32" x14ac:dyDescent="0.2">
      <c r="A2385" s="1" t="s">
        <v>7086</v>
      </c>
      <c r="B2385" s="4" t="s">
        <v>7087</v>
      </c>
      <c r="C2385" s="4" t="s">
        <v>7088</v>
      </c>
      <c r="E2385" s="4"/>
      <c r="R2385" s="4"/>
      <c r="U2385" s="4"/>
      <c r="AD2385" s="4"/>
      <c r="AE2385" s="4"/>
      <c r="AF2385" s="21"/>
    </row>
    <row r="2386" spans="1:32" x14ac:dyDescent="0.2">
      <c r="A2386" s="1" t="s">
        <v>7089</v>
      </c>
      <c r="B2386" s="4" t="s">
        <v>7090</v>
      </c>
      <c r="C2386" s="4" t="s">
        <v>7091</v>
      </c>
      <c r="E2386" s="4"/>
      <c r="R2386" s="4"/>
      <c r="U2386" s="4"/>
      <c r="AD2386" s="4"/>
      <c r="AE2386" s="4"/>
      <c r="AF2386" s="21"/>
    </row>
    <row r="2387" spans="1:32" x14ac:dyDescent="0.2">
      <c r="A2387" s="1" t="s">
        <v>7092</v>
      </c>
      <c r="B2387" s="4" t="s">
        <v>7093</v>
      </c>
      <c r="C2387" s="4" t="s">
        <v>7094</v>
      </c>
      <c r="E2387" s="4"/>
      <c r="R2387" s="4"/>
      <c r="U2387" s="4"/>
      <c r="AD2387" s="4"/>
      <c r="AE2387" s="4"/>
      <c r="AF2387" s="21"/>
    </row>
    <row r="2388" spans="1:32" x14ac:dyDescent="0.2">
      <c r="A2388" s="1" t="s">
        <v>7095</v>
      </c>
      <c r="B2388" s="4" t="s">
        <v>7096</v>
      </c>
      <c r="C2388" s="4" t="s">
        <v>7097</v>
      </c>
      <c r="E2388" s="4"/>
      <c r="R2388" s="4"/>
      <c r="U2388" s="4"/>
      <c r="AD2388" s="4"/>
      <c r="AE2388" s="4"/>
      <c r="AF2388" s="21"/>
    </row>
    <row r="2389" spans="1:32" x14ac:dyDescent="0.2">
      <c r="A2389" s="1" t="s">
        <v>7098</v>
      </c>
      <c r="B2389" s="4" t="s">
        <v>7099</v>
      </c>
      <c r="C2389" s="4" t="s">
        <v>7100</v>
      </c>
      <c r="E2389" s="4">
        <v>1</v>
      </c>
      <c r="G2389">
        <v>1</v>
      </c>
      <c r="H2389">
        <v>1</v>
      </c>
      <c r="I2389">
        <v>1</v>
      </c>
      <c r="J2389">
        <v>2</v>
      </c>
      <c r="K2389">
        <v>1</v>
      </c>
      <c r="L2389">
        <v>1</v>
      </c>
      <c r="M2389">
        <v>3</v>
      </c>
      <c r="P2389">
        <v>1</v>
      </c>
      <c r="Q2389">
        <v>1</v>
      </c>
      <c r="R2389" s="4">
        <v>1</v>
      </c>
      <c r="T2389">
        <v>1</v>
      </c>
      <c r="U2389" s="4">
        <v>1</v>
      </c>
      <c r="V2389">
        <v>1</v>
      </c>
      <c r="X2389">
        <v>1</v>
      </c>
      <c r="Z2389">
        <v>1</v>
      </c>
      <c r="AA2389">
        <v>1</v>
      </c>
      <c r="AB2389">
        <v>2</v>
      </c>
      <c r="AD2389" s="4">
        <v>1</v>
      </c>
      <c r="AE2389" s="4">
        <v>1</v>
      </c>
      <c r="AF2389" s="21">
        <v>1</v>
      </c>
    </row>
    <row r="2390" spans="1:32" x14ac:dyDescent="0.2">
      <c r="A2390" s="1" t="s">
        <v>7101</v>
      </c>
      <c r="B2390" s="4" t="s">
        <v>7102</v>
      </c>
      <c r="C2390" s="4" t="s">
        <v>7103</v>
      </c>
      <c r="E2390" s="4"/>
      <c r="R2390" s="4"/>
      <c r="U2390" s="4"/>
      <c r="AD2390" s="4"/>
      <c r="AE2390" s="4"/>
      <c r="AF2390" s="21"/>
    </row>
    <row r="2391" spans="1:32" x14ac:dyDescent="0.2">
      <c r="A2391" s="1" t="s">
        <v>7104</v>
      </c>
      <c r="B2391" s="4" t="s">
        <v>7105</v>
      </c>
      <c r="C2391" s="4" t="s">
        <v>7106</v>
      </c>
      <c r="E2391" s="4"/>
      <c r="R2391" s="4"/>
      <c r="U2391" s="4"/>
      <c r="AD2391" s="4"/>
      <c r="AE2391" s="4"/>
      <c r="AF2391" s="21"/>
    </row>
    <row r="2392" spans="1:32" x14ac:dyDescent="0.2">
      <c r="A2392" s="1" t="s">
        <v>7107</v>
      </c>
      <c r="B2392" s="4" t="s">
        <v>7108</v>
      </c>
      <c r="C2392" s="4" t="s">
        <v>7109</v>
      </c>
      <c r="E2392" s="4">
        <v>1</v>
      </c>
      <c r="G2392">
        <v>1</v>
      </c>
      <c r="R2392" s="4"/>
      <c r="U2392" s="4"/>
      <c r="AB2392">
        <v>1</v>
      </c>
      <c r="AD2392" s="4">
        <v>1</v>
      </c>
      <c r="AE2392" s="4">
        <v>1</v>
      </c>
      <c r="AF2392" s="21">
        <v>1</v>
      </c>
    </row>
    <row r="2393" spans="1:32" x14ac:dyDescent="0.2">
      <c r="A2393" s="1" t="s">
        <v>7110</v>
      </c>
      <c r="B2393" s="4" t="s">
        <v>7111</v>
      </c>
      <c r="C2393" s="4" t="s">
        <v>7112</v>
      </c>
      <c r="E2393" s="4"/>
      <c r="R2393" s="4"/>
      <c r="U2393" s="4"/>
      <c r="AD2393" s="4"/>
      <c r="AE2393" s="4"/>
      <c r="AF2393" s="21"/>
    </row>
    <row r="2394" spans="1:32" x14ac:dyDescent="0.2">
      <c r="A2394" s="1" t="s">
        <v>7113</v>
      </c>
      <c r="B2394" s="4" t="s">
        <v>7114</v>
      </c>
      <c r="C2394" s="4" t="s">
        <v>7115</v>
      </c>
      <c r="E2394" s="4"/>
      <c r="R2394" s="4"/>
      <c r="U2394" s="4"/>
      <c r="AD2394" s="4"/>
      <c r="AE2394" s="4"/>
      <c r="AF2394" s="21"/>
    </row>
    <row r="2395" spans="1:32" x14ac:dyDescent="0.2">
      <c r="A2395" s="1" t="s">
        <v>7116</v>
      </c>
      <c r="B2395" s="4" t="s">
        <v>7117</v>
      </c>
      <c r="C2395" s="4" t="s">
        <v>7118</v>
      </c>
      <c r="E2395" s="4"/>
      <c r="R2395" s="4"/>
      <c r="U2395" s="4"/>
      <c r="AD2395" s="4"/>
      <c r="AE2395" s="4"/>
      <c r="AF2395" s="21"/>
    </row>
    <row r="2396" spans="1:32" x14ac:dyDescent="0.2">
      <c r="A2396" s="1" t="s">
        <v>7119</v>
      </c>
      <c r="B2396" s="4" t="s">
        <v>7120</v>
      </c>
      <c r="C2396" s="4" t="s">
        <v>7121</v>
      </c>
      <c r="E2396" s="4"/>
      <c r="R2396" s="4"/>
      <c r="U2396" s="4"/>
      <c r="AD2396" s="4"/>
      <c r="AE2396" s="4"/>
      <c r="AF2396" s="21"/>
    </row>
    <row r="2397" spans="1:32" x14ac:dyDescent="0.2">
      <c r="A2397" s="1" t="s">
        <v>7122</v>
      </c>
      <c r="B2397" s="4" t="s">
        <v>7123</v>
      </c>
      <c r="C2397" s="4" t="s">
        <v>7124</v>
      </c>
      <c r="E2397" s="4"/>
      <c r="G2397">
        <v>1</v>
      </c>
      <c r="N2397">
        <v>1</v>
      </c>
      <c r="R2397" s="4"/>
      <c r="U2397" s="4"/>
      <c r="V2397">
        <v>1</v>
      </c>
      <c r="AD2397" s="4">
        <v>1</v>
      </c>
      <c r="AE2397" s="4">
        <v>1</v>
      </c>
      <c r="AF2397" s="21">
        <v>2</v>
      </c>
    </row>
    <row r="2398" spans="1:32" x14ac:dyDescent="0.2">
      <c r="A2398" s="1" t="s">
        <v>7125</v>
      </c>
      <c r="B2398" s="4" t="s">
        <v>7126</v>
      </c>
      <c r="C2398" s="4" t="s">
        <v>7127</v>
      </c>
      <c r="E2398" s="4"/>
      <c r="R2398" s="4"/>
      <c r="U2398" s="4"/>
      <c r="AD2398" s="4"/>
      <c r="AE2398" s="4"/>
      <c r="AF2398" s="21">
        <v>1</v>
      </c>
    </row>
    <row r="2399" spans="1:32" x14ac:dyDescent="0.2">
      <c r="A2399" s="1" t="s">
        <v>7128</v>
      </c>
      <c r="B2399" s="4" t="s">
        <v>7129</v>
      </c>
      <c r="C2399" s="4" t="s">
        <v>7130</v>
      </c>
      <c r="E2399" s="4"/>
      <c r="R2399" s="4"/>
      <c r="U2399" s="4"/>
      <c r="AD2399" s="4"/>
      <c r="AE2399" s="4"/>
      <c r="AF2399" s="21">
        <v>1</v>
      </c>
    </row>
    <row r="2400" spans="1:32" x14ac:dyDescent="0.2">
      <c r="A2400" s="1" t="s">
        <v>7131</v>
      </c>
      <c r="B2400" s="4" t="s">
        <v>7132</v>
      </c>
      <c r="C2400" s="4" t="s">
        <v>7133</v>
      </c>
      <c r="E2400" s="4"/>
      <c r="R2400" s="4"/>
      <c r="U2400" s="4"/>
      <c r="AD2400" s="4">
        <v>1</v>
      </c>
      <c r="AE2400" s="4"/>
      <c r="AF2400" s="21"/>
    </row>
    <row r="2401" spans="1:32" x14ac:dyDescent="0.2">
      <c r="A2401" s="1" t="s">
        <v>7134</v>
      </c>
      <c r="B2401" s="4" t="s">
        <v>7135</v>
      </c>
      <c r="C2401" s="4" t="s">
        <v>7136</v>
      </c>
      <c r="E2401" s="4"/>
      <c r="R2401" s="4"/>
      <c r="U2401" s="4"/>
      <c r="AD2401" s="4"/>
      <c r="AE2401" s="4"/>
      <c r="AF2401" s="21"/>
    </row>
    <row r="2402" spans="1:32" x14ac:dyDescent="0.2">
      <c r="A2402" s="1" t="s">
        <v>7137</v>
      </c>
      <c r="B2402" s="4" t="s">
        <v>7138</v>
      </c>
      <c r="C2402" s="4" t="s">
        <v>7139</v>
      </c>
      <c r="E2402" s="4">
        <v>1</v>
      </c>
      <c r="G2402">
        <v>1</v>
      </c>
      <c r="H2402">
        <v>1</v>
      </c>
      <c r="I2402">
        <v>1</v>
      </c>
      <c r="J2402">
        <v>1</v>
      </c>
      <c r="K2402">
        <v>1</v>
      </c>
      <c r="L2402">
        <v>1</v>
      </c>
      <c r="M2402">
        <v>1</v>
      </c>
      <c r="R2402" s="4"/>
      <c r="U2402" s="4"/>
      <c r="W2402">
        <v>1</v>
      </c>
      <c r="X2402">
        <v>1</v>
      </c>
      <c r="Y2402">
        <v>1</v>
      </c>
      <c r="Z2402">
        <v>1</v>
      </c>
      <c r="AA2402">
        <v>1</v>
      </c>
      <c r="AB2402">
        <v>1</v>
      </c>
      <c r="AD2402" s="4">
        <v>1</v>
      </c>
      <c r="AE2402" s="4"/>
      <c r="AF2402" s="21">
        <v>1</v>
      </c>
    </row>
    <row r="2403" spans="1:32" x14ac:dyDescent="0.2">
      <c r="A2403" s="1" t="s">
        <v>7140</v>
      </c>
      <c r="B2403" s="4" t="s">
        <v>7141</v>
      </c>
      <c r="C2403" s="4" t="s">
        <v>7142</v>
      </c>
      <c r="E2403" s="4"/>
      <c r="R2403" s="4"/>
      <c r="U2403" s="4"/>
      <c r="AD2403" s="4"/>
      <c r="AE2403" s="4"/>
      <c r="AF2403" s="21"/>
    </row>
    <row r="2404" spans="1:32" x14ac:dyDescent="0.2">
      <c r="A2404" s="1" t="s">
        <v>7143</v>
      </c>
      <c r="B2404" s="4" t="s">
        <v>7144</v>
      </c>
      <c r="C2404" s="4" t="s">
        <v>7145</v>
      </c>
      <c r="E2404" s="4"/>
      <c r="F2404">
        <v>3</v>
      </c>
      <c r="G2404">
        <v>1</v>
      </c>
      <c r="N2404">
        <v>1</v>
      </c>
      <c r="O2404">
        <v>1</v>
      </c>
      <c r="R2404" s="4"/>
      <c r="U2404" s="4"/>
      <c r="X2404">
        <v>1</v>
      </c>
      <c r="Z2404">
        <v>1</v>
      </c>
      <c r="AA2404">
        <v>1</v>
      </c>
      <c r="AD2404" s="4">
        <v>1</v>
      </c>
      <c r="AE2404" s="4"/>
      <c r="AF2404" s="21"/>
    </row>
    <row r="2405" spans="1:32" x14ac:dyDescent="0.2">
      <c r="A2405" s="1" t="s">
        <v>7146</v>
      </c>
      <c r="B2405" s="4" t="s">
        <v>7147</v>
      </c>
      <c r="C2405" s="4" t="s">
        <v>6120</v>
      </c>
      <c r="E2405" s="4"/>
      <c r="R2405" s="4"/>
      <c r="U2405" s="4"/>
      <c r="AD2405" s="4"/>
      <c r="AE2405" s="4"/>
      <c r="AF2405" s="21"/>
    </row>
    <row r="2406" spans="1:32" x14ac:dyDescent="0.2">
      <c r="A2406" s="1" t="s">
        <v>7148</v>
      </c>
      <c r="B2406" s="4" t="s">
        <v>7149</v>
      </c>
      <c r="C2406" s="4" t="s">
        <v>7150</v>
      </c>
      <c r="E2406" s="4">
        <v>1</v>
      </c>
      <c r="F2406">
        <v>2</v>
      </c>
      <c r="G2406">
        <v>1</v>
      </c>
      <c r="I2406">
        <v>1</v>
      </c>
      <c r="J2406">
        <v>2</v>
      </c>
      <c r="M2406">
        <v>1</v>
      </c>
      <c r="N2406">
        <v>2</v>
      </c>
      <c r="O2406">
        <v>2</v>
      </c>
      <c r="P2406">
        <v>1</v>
      </c>
      <c r="Q2406">
        <v>1</v>
      </c>
      <c r="R2406" s="4">
        <v>1</v>
      </c>
      <c r="S2406">
        <v>1</v>
      </c>
      <c r="T2406">
        <v>1</v>
      </c>
      <c r="U2406" s="4">
        <v>1</v>
      </c>
      <c r="V2406">
        <v>2</v>
      </c>
      <c r="W2406">
        <v>1</v>
      </c>
      <c r="AB2406">
        <v>3</v>
      </c>
      <c r="AD2406" s="4"/>
      <c r="AE2406" s="4"/>
      <c r="AF2406" s="21"/>
    </row>
    <row r="2407" spans="1:32" x14ac:dyDescent="0.2">
      <c r="A2407" s="1" t="s">
        <v>7151</v>
      </c>
      <c r="B2407" s="4" t="s">
        <v>7152</v>
      </c>
      <c r="C2407" s="4" t="s">
        <v>7153</v>
      </c>
      <c r="E2407" s="4"/>
      <c r="R2407" s="4"/>
      <c r="U2407" s="4"/>
      <c r="AD2407" s="4"/>
      <c r="AE2407" s="4"/>
      <c r="AF2407" s="21"/>
    </row>
    <row r="2408" spans="1:32" x14ac:dyDescent="0.2">
      <c r="A2408" s="1" t="s">
        <v>7154</v>
      </c>
      <c r="B2408" s="4" t="s">
        <v>7155</v>
      </c>
      <c r="C2408" s="4" t="s">
        <v>7156</v>
      </c>
      <c r="E2408" s="4"/>
      <c r="R2408" s="4"/>
      <c r="U2408" s="4"/>
      <c r="AD2408" s="4"/>
      <c r="AE2408" s="4"/>
      <c r="AF2408" s="21"/>
    </row>
    <row r="2409" spans="1:32" x14ac:dyDescent="0.2">
      <c r="A2409" s="1" t="s">
        <v>7157</v>
      </c>
      <c r="B2409" s="4" t="s">
        <v>7158</v>
      </c>
      <c r="C2409" s="4" t="s">
        <v>7159</v>
      </c>
      <c r="E2409" s="4"/>
      <c r="R2409" s="4"/>
      <c r="U2409" s="4"/>
      <c r="AD2409" s="4"/>
      <c r="AE2409" s="4"/>
      <c r="AF2409" s="21"/>
    </row>
    <row r="2410" spans="1:32" x14ac:dyDescent="0.2">
      <c r="A2410" s="1" t="s">
        <v>7160</v>
      </c>
      <c r="B2410" s="4" t="s">
        <v>7161</v>
      </c>
      <c r="C2410" s="4" t="s">
        <v>7162</v>
      </c>
      <c r="E2410" s="4"/>
      <c r="R2410" s="4"/>
      <c r="U2410" s="4"/>
      <c r="AD2410" s="4"/>
      <c r="AE2410" s="4"/>
      <c r="AF2410" s="21"/>
    </row>
    <row r="2411" spans="1:32" x14ac:dyDescent="0.2">
      <c r="A2411" s="1" t="s">
        <v>7163</v>
      </c>
      <c r="B2411" s="4" t="s">
        <v>7164</v>
      </c>
      <c r="C2411" s="4" t="s">
        <v>7165</v>
      </c>
      <c r="E2411" s="4"/>
      <c r="R2411" s="4"/>
      <c r="U2411" s="4"/>
      <c r="AD2411" s="4"/>
      <c r="AE2411" s="4"/>
      <c r="AF2411" s="21"/>
    </row>
    <row r="2412" spans="1:32" x14ac:dyDescent="0.2">
      <c r="A2412" s="1" t="s">
        <v>7166</v>
      </c>
      <c r="B2412" s="4" t="s">
        <v>7167</v>
      </c>
      <c r="C2412" s="4" t="s">
        <v>7168</v>
      </c>
      <c r="E2412" s="4"/>
      <c r="R2412" s="4"/>
      <c r="U2412" s="4"/>
      <c r="AD2412" s="4"/>
      <c r="AE2412" s="4"/>
      <c r="AF2412" s="21"/>
    </row>
    <row r="2413" spans="1:32" x14ac:dyDescent="0.2">
      <c r="A2413" s="1" t="s">
        <v>7169</v>
      </c>
      <c r="B2413" s="4" t="s">
        <v>7170</v>
      </c>
      <c r="C2413" s="4" t="s">
        <v>7171</v>
      </c>
      <c r="E2413" s="4">
        <v>1</v>
      </c>
      <c r="G2413">
        <v>1</v>
      </c>
      <c r="H2413">
        <v>1</v>
      </c>
      <c r="J2413">
        <v>1</v>
      </c>
      <c r="M2413">
        <v>1</v>
      </c>
      <c r="N2413">
        <v>1</v>
      </c>
      <c r="O2413">
        <v>1</v>
      </c>
      <c r="P2413">
        <v>1</v>
      </c>
      <c r="R2413" s="4"/>
      <c r="S2413">
        <v>1</v>
      </c>
      <c r="U2413" s="4">
        <v>1</v>
      </c>
      <c r="V2413">
        <v>1</v>
      </c>
      <c r="Z2413">
        <v>1</v>
      </c>
      <c r="AA2413">
        <v>1</v>
      </c>
      <c r="AD2413" s="4">
        <v>1</v>
      </c>
      <c r="AE2413" s="4">
        <v>1</v>
      </c>
      <c r="AF2413" s="21">
        <v>1</v>
      </c>
    </row>
    <row r="2414" spans="1:32" x14ac:dyDescent="0.2">
      <c r="A2414" s="1" t="s">
        <v>7172</v>
      </c>
      <c r="B2414" s="4" t="s">
        <v>7173</v>
      </c>
      <c r="C2414" s="4" t="s">
        <v>7174</v>
      </c>
      <c r="E2414" s="4"/>
      <c r="R2414" s="4"/>
      <c r="U2414" s="4"/>
      <c r="AD2414" s="4"/>
      <c r="AE2414" s="4"/>
      <c r="AF2414" s="21"/>
    </row>
    <row r="2415" spans="1:32" x14ac:dyDescent="0.2">
      <c r="A2415" s="1" t="s">
        <v>7175</v>
      </c>
      <c r="B2415" s="4" t="s">
        <v>7176</v>
      </c>
      <c r="C2415" s="4" t="s">
        <v>7177</v>
      </c>
      <c r="E2415" s="4"/>
      <c r="R2415" s="4"/>
      <c r="U2415" s="4"/>
      <c r="AD2415" s="4"/>
      <c r="AE2415" s="4"/>
      <c r="AF2415" s="21"/>
    </row>
    <row r="2416" spans="1:32" x14ac:dyDescent="0.2">
      <c r="A2416" s="1" t="s">
        <v>7178</v>
      </c>
      <c r="B2416" s="4" t="s">
        <v>7179</v>
      </c>
      <c r="C2416" s="4" t="s">
        <v>7180</v>
      </c>
      <c r="E2416" s="4"/>
      <c r="R2416" s="4"/>
      <c r="U2416" s="4"/>
      <c r="AD2416" s="4"/>
      <c r="AE2416" s="4"/>
      <c r="AF2416" s="21"/>
    </row>
    <row r="2417" spans="1:32" x14ac:dyDescent="0.2">
      <c r="A2417" s="1" t="s">
        <v>7181</v>
      </c>
      <c r="B2417" s="4" t="s">
        <v>7182</v>
      </c>
      <c r="C2417" s="4" t="s">
        <v>7183</v>
      </c>
      <c r="E2417" s="4"/>
      <c r="R2417" s="4"/>
      <c r="U2417" s="4"/>
      <c r="AD2417" s="4"/>
      <c r="AE2417" s="4"/>
      <c r="AF2417" s="21"/>
    </row>
    <row r="2418" spans="1:32" x14ac:dyDescent="0.2">
      <c r="A2418" s="1" t="s">
        <v>7184</v>
      </c>
      <c r="B2418" s="4" t="s">
        <v>7185</v>
      </c>
      <c r="C2418" s="4" t="s">
        <v>7186</v>
      </c>
      <c r="E2418" s="4"/>
      <c r="R2418" s="4"/>
      <c r="U2418" s="4"/>
      <c r="AD2418" s="4"/>
      <c r="AE2418" s="4"/>
      <c r="AF2418" s="21"/>
    </row>
    <row r="2419" spans="1:32" x14ac:dyDescent="0.2">
      <c r="A2419" s="1" t="s">
        <v>7187</v>
      </c>
      <c r="B2419" s="4" t="s">
        <v>7188</v>
      </c>
      <c r="C2419" s="4" t="s">
        <v>6390</v>
      </c>
      <c r="E2419" s="4"/>
      <c r="R2419" s="4"/>
      <c r="U2419" s="4"/>
      <c r="AD2419" s="4"/>
      <c r="AE2419" s="4"/>
      <c r="AF2419" s="21"/>
    </row>
    <row r="2420" spans="1:32" x14ac:dyDescent="0.2">
      <c r="A2420" s="1" t="s">
        <v>7189</v>
      </c>
      <c r="B2420" s="4" t="s">
        <v>7190</v>
      </c>
      <c r="C2420" s="4" t="s">
        <v>7191</v>
      </c>
      <c r="E2420" s="4"/>
      <c r="R2420" s="4"/>
      <c r="U2420" s="4"/>
      <c r="AD2420" s="4"/>
      <c r="AE2420" s="4"/>
      <c r="AF2420" s="21"/>
    </row>
    <row r="2421" spans="1:32" x14ac:dyDescent="0.2">
      <c r="A2421" s="1" t="s">
        <v>7192</v>
      </c>
      <c r="B2421" s="4" t="s">
        <v>7193</v>
      </c>
      <c r="C2421" s="4" t="s">
        <v>7194</v>
      </c>
      <c r="E2421" s="4">
        <v>1</v>
      </c>
      <c r="G2421">
        <v>1</v>
      </c>
      <c r="H2421">
        <v>1</v>
      </c>
      <c r="J2421">
        <v>1</v>
      </c>
      <c r="M2421">
        <v>1</v>
      </c>
      <c r="N2421">
        <v>1</v>
      </c>
      <c r="O2421">
        <v>1</v>
      </c>
      <c r="P2421">
        <v>1</v>
      </c>
      <c r="R2421" s="4"/>
      <c r="S2421">
        <v>1</v>
      </c>
      <c r="U2421" s="4">
        <v>1</v>
      </c>
      <c r="V2421">
        <v>1</v>
      </c>
      <c r="Z2421">
        <v>1</v>
      </c>
      <c r="AA2421">
        <v>1</v>
      </c>
      <c r="AD2421" s="4">
        <v>1</v>
      </c>
      <c r="AE2421" s="4">
        <v>1</v>
      </c>
      <c r="AF2421" s="21">
        <v>1</v>
      </c>
    </row>
    <row r="2422" spans="1:32" x14ac:dyDescent="0.2">
      <c r="A2422" s="1" t="s">
        <v>7195</v>
      </c>
      <c r="B2422" s="4" t="s">
        <v>7196</v>
      </c>
      <c r="C2422" s="4" t="s">
        <v>7197</v>
      </c>
      <c r="E2422" s="4"/>
      <c r="R2422" s="4"/>
      <c r="U2422" s="4"/>
      <c r="AD2422" s="4"/>
      <c r="AE2422" s="4"/>
      <c r="AF2422" s="21"/>
    </row>
    <row r="2423" spans="1:32" x14ac:dyDescent="0.2">
      <c r="A2423" s="1" t="s">
        <v>7198</v>
      </c>
      <c r="B2423" s="4" t="s">
        <v>7199</v>
      </c>
      <c r="C2423" s="4" t="s">
        <v>7200</v>
      </c>
      <c r="E2423" s="4"/>
      <c r="R2423" s="4"/>
      <c r="U2423" s="4"/>
      <c r="AD2423" s="4"/>
      <c r="AE2423" s="4"/>
      <c r="AF2423" s="21"/>
    </row>
    <row r="2424" spans="1:32" x14ac:dyDescent="0.2">
      <c r="A2424" s="1" t="s">
        <v>7201</v>
      </c>
      <c r="B2424" s="4" t="s">
        <v>7202</v>
      </c>
      <c r="C2424" s="4" t="s">
        <v>7203</v>
      </c>
      <c r="E2424" s="4"/>
      <c r="R2424" s="4"/>
      <c r="U2424" s="4"/>
      <c r="AD2424" s="4"/>
      <c r="AE2424" s="4"/>
      <c r="AF2424" s="21"/>
    </row>
    <row r="2425" spans="1:32" x14ac:dyDescent="0.2">
      <c r="A2425" s="1" t="s">
        <v>7204</v>
      </c>
      <c r="B2425" s="4" t="s">
        <v>7205</v>
      </c>
      <c r="C2425" s="4" t="s">
        <v>7206</v>
      </c>
      <c r="E2425" s="4"/>
      <c r="R2425" s="4"/>
      <c r="U2425" s="4"/>
      <c r="AD2425" s="4"/>
      <c r="AE2425" s="4"/>
      <c r="AF2425" s="21"/>
    </row>
    <row r="2426" spans="1:32" x14ac:dyDescent="0.2">
      <c r="A2426" s="1" t="s">
        <v>7207</v>
      </c>
      <c r="B2426" s="4" t="s">
        <v>7208</v>
      </c>
      <c r="C2426" s="4" t="s">
        <v>7209</v>
      </c>
      <c r="E2426" s="4"/>
      <c r="R2426" s="4"/>
      <c r="U2426" s="4"/>
      <c r="AD2426" s="4">
        <v>1</v>
      </c>
      <c r="AE2426" s="4"/>
      <c r="AF2426" s="21"/>
    </row>
    <row r="2427" spans="1:32" x14ac:dyDescent="0.2">
      <c r="A2427" s="1" t="s">
        <v>7210</v>
      </c>
      <c r="B2427" s="4" t="s">
        <v>7211</v>
      </c>
      <c r="C2427" s="4" t="s">
        <v>7212</v>
      </c>
      <c r="E2427" s="4"/>
      <c r="R2427" s="4"/>
      <c r="U2427" s="4"/>
      <c r="AD2427" s="4"/>
      <c r="AE2427" s="4"/>
      <c r="AF2427" s="21"/>
    </row>
    <row r="2428" spans="1:32" x14ac:dyDescent="0.2">
      <c r="A2428" s="1" t="s">
        <v>7213</v>
      </c>
      <c r="B2428" s="4" t="s">
        <v>7214</v>
      </c>
      <c r="C2428" s="4" t="s">
        <v>7215</v>
      </c>
      <c r="E2428" s="4"/>
      <c r="R2428" s="4"/>
      <c r="U2428" s="4"/>
      <c r="AD2428" s="4"/>
      <c r="AE2428" s="4"/>
      <c r="AF2428" s="21"/>
    </row>
    <row r="2429" spans="1:32" x14ac:dyDescent="0.2">
      <c r="A2429" s="1" t="s">
        <v>7216</v>
      </c>
      <c r="B2429" s="4" t="s">
        <v>7217</v>
      </c>
      <c r="C2429" s="4" t="s">
        <v>7218</v>
      </c>
      <c r="E2429" s="4">
        <v>1</v>
      </c>
      <c r="G2429">
        <v>1</v>
      </c>
      <c r="H2429">
        <v>1</v>
      </c>
      <c r="J2429">
        <v>1</v>
      </c>
      <c r="M2429">
        <v>2</v>
      </c>
      <c r="N2429">
        <v>1</v>
      </c>
      <c r="P2429">
        <v>1</v>
      </c>
      <c r="Q2429">
        <v>1</v>
      </c>
      <c r="R2429" s="4">
        <v>1</v>
      </c>
      <c r="S2429">
        <v>1</v>
      </c>
      <c r="T2429">
        <v>1</v>
      </c>
      <c r="U2429" s="4">
        <v>1</v>
      </c>
      <c r="V2429">
        <v>1</v>
      </c>
      <c r="W2429">
        <v>1</v>
      </c>
      <c r="X2429">
        <v>1</v>
      </c>
      <c r="Z2429">
        <v>1</v>
      </c>
      <c r="AA2429">
        <v>1</v>
      </c>
      <c r="AB2429">
        <v>1</v>
      </c>
      <c r="AD2429" s="4">
        <v>1</v>
      </c>
      <c r="AE2429" s="4">
        <v>1</v>
      </c>
      <c r="AF2429" s="21">
        <v>1</v>
      </c>
    </row>
    <row r="2430" spans="1:32" x14ac:dyDescent="0.2">
      <c r="A2430" s="1" t="s">
        <v>7219</v>
      </c>
      <c r="B2430" s="4" t="s">
        <v>7220</v>
      </c>
      <c r="C2430" s="4" t="s">
        <v>7221</v>
      </c>
      <c r="E2430" s="4"/>
      <c r="R2430" s="4"/>
      <c r="U2430" s="4"/>
      <c r="AD2430" s="4"/>
      <c r="AE2430" s="4"/>
      <c r="AF2430" s="21"/>
    </row>
    <row r="2431" spans="1:32" x14ac:dyDescent="0.2">
      <c r="A2431" s="1" t="s">
        <v>7222</v>
      </c>
      <c r="B2431" s="4" t="s">
        <v>7223</v>
      </c>
      <c r="C2431" s="4" t="s">
        <v>7224</v>
      </c>
      <c r="E2431" s="4"/>
      <c r="R2431" s="4"/>
      <c r="U2431" s="4"/>
      <c r="AD2431" s="4"/>
      <c r="AE2431" s="4"/>
      <c r="AF2431" s="21"/>
    </row>
    <row r="2432" spans="1:32" x14ac:dyDescent="0.2">
      <c r="A2432" s="1" t="s">
        <v>7225</v>
      </c>
      <c r="B2432" s="4" t="s">
        <v>7226</v>
      </c>
      <c r="C2432" s="4" t="s">
        <v>7227</v>
      </c>
      <c r="E2432" s="4"/>
      <c r="R2432" s="4"/>
      <c r="U2432" s="4"/>
      <c r="AD2432" s="4"/>
      <c r="AE2432" s="4"/>
      <c r="AF2432" s="21"/>
    </row>
    <row r="2433" spans="1:32" x14ac:dyDescent="0.2">
      <c r="A2433" s="1" t="s">
        <v>7228</v>
      </c>
      <c r="B2433" s="4" t="s">
        <v>7229</v>
      </c>
      <c r="C2433" s="4" t="s">
        <v>7230</v>
      </c>
      <c r="E2433" s="4"/>
      <c r="R2433" s="4"/>
      <c r="U2433" s="4"/>
      <c r="AD2433" s="4"/>
      <c r="AE2433" s="4"/>
      <c r="AF2433" s="21"/>
    </row>
    <row r="2434" spans="1:32" x14ac:dyDescent="0.2">
      <c r="A2434" s="1" t="s">
        <v>7231</v>
      </c>
      <c r="B2434" s="4" t="s">
        <v>7232</v>
      </c>
      <c r="C2434" s="4" t="s">
        <v>7233</v>
      </c>
      <c r="E2434" s="4"/>
      <c r="G2434">
        <v>1</v>
      </c>
      <c r="H2434">
        <v>1</v>
      </c>
      <c r="I2434">
        <v>1</v>
      </c>
      <c r="J2434">
        <v>1</v>
      </c>
      <c r="R2434" s="4"/>
      <c r="U2434" s="4"/>
      <c r="AD2434" s="4"/>
      <c r="AE2434" s="4"/>
      <c r="AF2434" s="21"/>
    </row>
    <row r="2435" spans="1:32" x14ac:dyDescent="0.2">
      <c r="A2435" s="1" t="s">
        <v>7234</v>
      </c>
      <c r="B2435" s="4" t="s">
        <v>7235</v>
      </c>
      <c r="C2435" s="4" t="s">
        <v>7236</v>
      </c>
      <c r="E2435" s="4"/>
      <c r="R2435" s="4"/>
      <c r="U2435" s="4"/>
      <c r="AD2435" s="4"/>
      <c r="AE2435" s="4"/>
      <c r="AF2435" s="21"/>
    </row>
    <row r="2436" spans="1:32" x14ac:dyDescent="0.2">
      <c r="A2436" s="1" t="s">
        <v>7237</v>
      </c>
      <c r="B2436" s="4" t="s">
        <v>7238</v>
      </c>
      <c r="C2436" s="4" t="s">
        <v>7239</v>
      </c>
      <c r="E2436" s="4"/>
      <c r="R2436" s="4"/>
      <c r="U2436" s="4"/>
      <c r="AD2436" s="4"/>
      <c r="AE2436" s="4"/>
      <c r="AF2436" s="21"/>
    </row>
    <row r="2437" spans="1:32" x14ac:dyDescent="0.2">
      <c r="A2437" s="1" t="s">
        <v>7240</v>
      </c>
      <c r="B2437" s="4" t="s">
        <v>7241</v>
      </c>
      <c r="C2437" s="4" t="s">
        <v>7242</v>
      </c>
      <c r="E2437" s="4"/>
      <c r="J2437">
        <v>1</v>
      </c>
      <c r="R2437" s="4"/>
      <c r="U2437" s="4"/>
      <c r="AD2437" s="4"/>
      <c r="AE2437" s="4"/>
      <c r="AF2437" s="21"/>
    </row>
    <row r="2438" spans="1:32" x14ac:dyDescent="0.2">
      <c r="A2438" s="1" t="s">
        <v>7243</v>
      </c>
      <c r="B2438" s="4" t="s">
        <v>7244</v>
      </c>
      <c r="C2438" s="4" t="s">
        <v>7245</v>
      </c>
      <c r="E2438" s="4"/>
      <c r="R2438" s="4"/>
      <c r="U2438" s="4"/>
      <c r="AD2438" s="4"/>
      <c r="AE2438" s="4"/>
      <c r="AF2438" s="21"/>
    </row>
    <row r="2439" spans="1:32" x14ac:dyDescent="0.2">
      <c r="A2439" s="1" t="s">
        <v>7246</v>
      </c>
      <c r="B2439" s="4" t="s">
        <v>7247</v>
      </c>
      <c r="C2439" s="4" t="s">
        <v>7248</v>
      </c>
      <c r="E2439" s="4"/>
      <c r="G2439">
        <v>1</v>
      </c>
      <c r="H2439">
        <v>1</v>
      </c>
      <c r="J2439">
        <v>1</v>
      </c>
      <c r="N2439">
        <v>1</v>
      </c>
      <c r="R2439" s="4"/>
      <c r="U2439" s="4"/>
      <c r="AB2439">
        <v>1</v>
      </c>
      <c r="AD2439" s="4">
        <v>1</v>
      </c>
      <c r="AE2439" s="4"/>
      <c r="AF2439" s="21"/>
    </row>
    <row r="2440" spans="1:32" x14ac:dyDescent="0.2">
      <c r="A2440" s="1" t="s">
        <v>7249</v>
      </c>
      <c r="B2440" s="4" t="s">
        <v>7250</v>
      </c>
      <c r="C2440" s="4" t="s">
        <v>7251</v>
      </c>
      <c r="E2440" s="4"/>
      <c r="R2440" s="4"/>
      <c r="U2440" s="4"/>
      <c r="AD2440" s="4"/>
      <c r="AE2440" s="4"/>
      <c r="AF2440" s="21"/>
    </row>
    <row r="2441" spans="1:32" x14ac:dyDescent="0.2">
      <c r="A2441" s="1" t="s">
        <v>7252</v>
      </c>
      <c r="B2441" s="4" t="s">
        <v>7253</v>
      </c>
      <c r="C2441" s="4" t="s">
        <v>7254</v>
      </c>
      <c r="E2441" s="4">
        <v>1</v>
      </c>
      <c r="F2441">
        <v>1</v>
      </c>
      <c r="G2441">
        <v>2</v>
      </c>
      <c r="H2441">
        <v>1</v>
      </c>
      <c r="I2441">
        <v>1</v>
      </c>
      <c r="J2441">
        <v>1</v>
      </c>
      <c r="M2441">
        <v>1</v>
      </c>
      <c r="N2441">
        <v>1</v>
      </c>
      <c r="O2441">
        <v>1</v>
      </c>
      <c r="P2441">
        <v>1</v>
      </c>
      <c r="Q2441">
        <v>1</v>
      </c>
      <c r="R2441" s="4">
        <v>1</v>
      </c>
      <c r="S2441">
        <v>1</v>
      </c>
      <c r="T2441">
        <v>1</v>
      </c>
      <c r="U2441" s="4"/>
      <c r="X2441">
        <v>1</v>
      </c>
      <c r="Z2441">
        <v>1</v>
      </c>
      <c r="AA2441">
        <v>1</v>
      </c>
      <c r="AB2441">
        <v>1</v>
      </c>
      <c r="AD2441" s="4">
        <v>1</v>
      </c>
      <c r="AE2441" s="4">
        <v>1</v>
      </c>
      <c r="AF2441" s="21">
        <v>1</v>
      </c>
    </row>
    <row r="2442" spans="1:32" x14ac:dyDescent="0.2">
      <c r="A2442" s="1" t="s">
        <v>7255</v>
      </c>
      <c r="B2442" s="4" t="s">
        <v>7256</v>
      </c>
      <c r="C2442" s="4" t="s">
        <v>7257</v>
      </c>
      <c r="E2442" s="4"/>
      <c r="R2442" s="4"/>
      <c r="U2442" s="4"/>
      <c r="AD2442" s="4"/>
      <c r="AE2442" s="4"/>
      <c r="AF2442" s="21"/>
    </row>
    <row r="2443" spans="1:32" x14ac:dyDescent="0.2">
      <c r="A2443" s="1" t="s">
        <v>7258</v>
      </c>
      <c r="B2443" s="4" t="s">
        <v>7259</v>
      </c>
      <c r="C2443" s="4" t="s">
        <v>7260</v>
      </c>
      <c r="E2443" s="4"/>
      <c r="R2443" s="4"/>
      <c r="U2443" s="4"/>
      <c r="AD2443" s="4"/>
      <c r="AE2443" s="4"/>
      <c r="AF2443" s="21"/>
    </row>
    <row r="2444" spans="1:32" x14ac:dyDescent="0.2">
      <c r="A2444" s="1" t="s">
        <v>7261</v>
      </c>
      <c r="B2444" s="4" t="s">
        <v>7262</v>
      </c>
      <c r="C2444" s="4" t="s">
        <v>7263</v>
      </c>
      <c r="E2444" s="4"/>
      <c r="R2444" s="4"/>
      <c r="U2444" s="4"/>
      <c r="AD2444" s="4"/>
      <c r="AE2444" s="4"/>
      <c r="AF2444" s="21"/>
    </row>
    <row r="2445" spans="1:32" x14ac:dyDescent="0.2">
      <c r="A2445" s="1" t="s">
        <v>7264</v>
      </c>
      <c r="B2445" s="4" t="s">
        <v>7265</v>
      </c>
      <c r="C2445" s="4" t="s">
        <v>7266</v>
      </c>
      <c r="E2445" s="4"/>
      <c r="R2445" s="4"/>
      <c r="U2445" s="4"/>
      <c r="AD2445" s="4"/>
      <c r="AE2445" s="4"/>
      <c r="AF2445" s="21"/>
    </row>
    <row r="2446" spans="1:32" x14ac:dyDescent="0.2">
      <c r="A2446" s="1" t="s">
        <v>7267</v>
      </c>
      <c r="B2446" s="4" t="s">
        <v>7268</v>
      </c>
      <c r="C2446" s="4" t="s">
        <v>7269</v>
      </c>
      <c r="E2446" s="4"/>
      <c r="R2446" s="4"/>
      <c r="U2446" s="4"/>
      <c r="AD2446" s="4"/>
      <c r="AE2446" s="4"/>
      <c r="AF2446" s="21"/>
    </row>
    <row r="2447" spans="1:32" x14ac:dyDescent="0.2">
      <c r="A2447" s="1" t="s">
        <v>7270</v>
      </c>
      <c r="B2447" s="4" t="s">
        <v>7271</v>
      </c>
      <c r="C2447" s="4" t="s">
        <v>7272</v>
      </c>
      <c r="E2447" s="4">
        <v>1</v>
      </c>
      <c r="G2447">
        <v>1</v>
      </c>
      <c r="H2447">
        <v>1</v>
      </c>
      <c r="I2447">
        <v>1</v>
      </c>
      <c r="J2447">
        <v>1</v>
      </c>
      <c r="N2447">
        <v>1</v>
      </c>
      <c r="P2447">
        <v>1</v>
      </c>
      <c r="Q2447">
        <v>1</v>
      </c>
      <c r="R2447" s="4">
        <v>1</v>
      </c>
      <c r="S2447">
        <v>1</v>
      </c>
      <c r="T2447">
        <v>1</v>
      </c>
      <c r="U2447" s="4">
        <v>1</v>
      </c>
      <c r="W2447">
        <v>1</v>
      </c>
      <c r="X2447">
        <v>1</v>
      </c>
      <c r="Z2447">
        <v>1</v>
      </c>
      <c r="AA2447">
        <v>1</v>
      </c>
      <c r="AD2447" s="4">
        <v>1</v>
      </c>
      <c r="AE2447" s="4">
        <v>1</v>
      </c>
      <c r="AF2447" s="21">
        <v>1</v>
      </c>
    </row>
    <row r="2448" spans="1:32" x14ac:dyDescent="0.2">
      <c r="A2448" s="1" t="s">
        <v>7273</v>
      </c>
      <c r="B2448" s="4" t="s">
        <v>7274</v>
      </c>
      <c r="C2448" s="4" t="s">
        <v>7275</v>
      </c>
      <c r="E2448" s="4"/>
      <c r="R2448" s="4"/>
      <c r="U2448" s="4"/>
      <c r="AD2448" s="4"/>
      <c r="AE2448" s="4"/>
      <c r="AF2448" s="21"/>
    </row>
    <row r="2449" spans="1:32" x14ac:dyDescent="0.2">
      <c r="A2449" s="1" t="s">
        <v>7276</v>
      </c>
      <c r="B2449" s="4" t="s">
        <v>7277</v>
      </c>
      <c r="C2449" s="4" t="s">
        <v>7278</v>
      </c>
      <c r="E2449" s="4"/>
      <c r="R2449" s="4"/>
      <c r="U2449" s="4"/>
      <c r="AD2449" s="4"/>
      <c r="AE2449" s="4"/>
      <c r="AF2449" s="21"/>
    </row>
    <row r="2450" spans="1:32" x14ac:dyDescent="0.2">
      <c r="A2450" s="1" t="s">
        <v>7279</v>
      </c>
      <c r="B2450" s="4" t="s">
        <v>4474</v>
      </c>
      <c r="C2450" s="4" t="s">
        <v>7280</v>
      </c>
      <c r="E2450" s="4"/>
      <c r="R2450" s="4"/>
      <c r="U2450" s="4"/>
      <c r="AD2450" s="4"/>
      <c r="AE2450" s="4"/>
      <c r="AF2450" s="21"/>
    </row>
    <row r="2451" spans="1:32" x14ac:dyDescent="0.2">
      <c r="A2451" s="1" t="s">
        <v>7281</v>
      </c>
      <c r="B2451" s="4" t="s">
        <v>7282</v>
      </c>
      <c r="C2451" s="4" t="s">
        <v>7283</v>
      </c>
      <c r="E2451" s="4">
        <v>1</v>
      </c>
      <c r="I2451">
        <v>1</v>
      </c>
      <c r="J2451">
        <v>1</v>
      </c>
      <c r="N2451">
        <v>1</v>
      </c>
      <c r="O2451">
        <v>1</v>
      </c>
      <c r="P2451">
        <v>1</v>
      </c>
      <c r="Q2451">
        <v>1</v>
      </c>
      <c r="R2451" s="4">
        <v>1</v>
      </c>
      <c r="S2451">
        <v>1</v>
      </c>
      <c r="U2451" s="4">
        <v>1</v>
      </c>
      <c r="V2451">
        <v>1</v>
      </c>
      <c r="AD2451" s="4"/>
      <c r="AE2451" s="4"/>
      <c r="AF2451" s="21">
        <v>1</v>
      </c>
    </row>
    <row r="2452" spans="1:32" x14ac:dyDescent="0.2">
      <c r="A2452" s="1" t="s">
        <v>7284</v>
      </c>
      <c r="B2452" s="4" t="s">
        <v>7285</v>
      </c>
      <c r="C2452" s="4" t="s">
        <v>7286</v>
      </c>
      <c r="E2452" s="4"/>
      <c r="R2452" s="4"/>
      <c r="U2452" s="4"/>
      <c r="AD2452" s="4"/>
      <c r="AE2452" s="4"/>
      <c r="AF2452" s="21"/>
    </row>
    <row r="2453" spans="1:32" x14ac:dyDescent="0.2">
      <c r="A2453" s="1" t="s">
        <v>7287</v>
      </c>
      <c r="B2453" s="4" t="s">
        <v>7288</v>
      </c>
      <c r="C2453" s="4" t="s">
        <v>7289</v>
      </c>
      <c r="E2453" s="4">
        <v>1</v>
      </c>
      <c r="F2453">
        <v>1</v>
      </c>
      <c r="G2453">
        <v>1</v>
      </c>
      <c r="H2453">
        <v>1</v>
      </c>
      <c r="I2453">
        <v>1</v>
      </c>
      <c r="J2453">
        <v>1</v>
      </c>
      <c r="M2453">
        <v>1</v>
      </c>
      <c r="N2453">
        <v>1</v>
      </c>
      <c r="P2453">
        <v>1</v>
      </c>
      <c r="Q2453">
        <v>1</v>
      </c>
      <c r="R2453" s="4">
        <v>1</v>
      </c>
      <c r="S2453">
        <v>1</v>
      </c>
      <c r="T2453">
        <v>1</v>
      </c>
      <c r="U2453" s="4">
        <v>1</v>
      </c>
      <c r="V2453">
        <v>2</v>
      </c>
      <c r="W2453">
        <v>1</v>
      </c>
      <c r="X2453">
        <v>1</v>
      </c>
      <c r="Z2453">
        <v>1</v>
      </c>
      <c r="AA2453">
        <v>1</v>
      </c>
      <c r="AB2453">
        <v>1</v>
      </c>
      <c r="AD2453" s="4">
        <v>1</v>
      </c>
      <c r="AE2453" s="4">
        <v>1</v>
      </c>
      <c r="AF2453" s="21">
        <v>1</v>
      </c>
    </row>
    <row r="2454" spans="1:32" x14ac:dyDescent="0.2">
      <c r="A2454" s="1" t="s">
        <v>7290</v>
      </c>
      <c r="B2454" s="4" t="s">
        <v>7291</v>
      </c>
      <c r="C2454" s="4" t="s">
        <v>7292</v>
      </c>
      <c r="E2454" s="4"/>
      <c r="R2454" s="4"/>
      <c r="U2454" s="4"/>
      <c r="AD2454" s="4"/>
      <c r="AE2454" s="4"/>
      <c r="AF2454" s="21"/>
    </row>
    <row r="2455" spans="1:32" x14ac:dyDescent="0.2">
      <c r="A2455" s="1" t="s">
        <v>7293</v>
      </c>
      <c r="B2455" s="4" t="s">
        <v>7294</v>
      </c>
      <c r="C2455" s="4" t="s">
        <v>7295</v>
      </c>
      <c r="E2455" s="4"/>
      <c r="R2455" s="4"/>
      <c r="U2455" s="4"/>
      <c r="AD2455" s="4"/>
      <c r="AE2455" s="4"/>
      <c r="AF2455" s="21"/>
    </row>
    <row r="2456" spans="1:32" x14ac:dyDescent="0.2">
      <c r="A2456" s="1" t="s">
        <v>7296</v>
      </c>
      <c r="B2456" s="4" t="s">
        <v>7297</v>
      </c>
      <c r="C2456" s="4" t="s">
        <v>7298</v>
      </c>
      <c r="E2456" s="4"/>
      <c r="R2456" s="4"/>
      <c r="U2456" s="4"/>
      <c r="AD2456" s="4"/>
      <c r="AE2456" s="4"/>
      <c r="AF2456" s="21"/>
    </row>
    <row r="2457" spans="1:32" x14ac:dyDescent="0.2">
      <c r="A2457" s="1" t="s">
        <v>7299</v>
      </c>
      <c r="B2457" s="4" t="s">
        <v>7300</v>
      </c>
      <c r="C2457" s="4" t="s">
        <v>7301</v>
      </c>
      <c r="E2457" s="4"/>
      <c r="R2457" s="4"/>
      <c r="U2457" s="4"/>
      <c r="AD2457" s="4"/>
      <c r="AE2457" s="4"/>
      <c r="AF2457" s="21"/>
    </row>
    <row r="2458" spans="1:32" x14ac:dyDescent="0.2">
      <c r="A2458" s="1" t="s">
        <v>7302</v>
      </c>
      <c r="B2458" s="4" t="s">
        <v>7303</v>
      </c>
      <c r="C2458" s="4" t="s">
        <v>7304</v>
      </c>
      <c r="E2458" s="4"/>
      <c r="R2458" s="4"/>
      <c r="U2458" s="4"/>
      <c r="AD2458" s="4"/>
      <c r="AE2458" s="4"/>
      <c r="AF2458" s="21"/>
    </row>
    <row r="2459" spans="1:32" x14ac:dyDescent="0.2">
      <c r="A2459" s="1" t="s">
        <v>7305</v>
      </c>
      <c r="B2459" s="4" t="s">
        <v>7306</v>
      </c>
      <c r="C2459" s="4" t="s">
        <v>6159</v>
      </c>
      <c r="E2459" s="4"/>
      <c r="M2459">
        <v>2</v>
      </c>
      <c r="R2459" s="4"/>
      <c r="U2459" s="4"/>
      <c r="AD2459" s="4"/>
      <c r="AE2459" s="4"/>
      <c r="AF2459" s="21"/>
    </row>
    <row r="2460" spans="1:32" x14ac:dyDescent="0.2">
      <c r="A2460" s="1" t="s">
        <v>7307</v>
      </c>
      <c r="B2460" s="4" t="s">
        <v>4600</v>
      </c>
      <c r="C2460" s="4" t="s">
        <v>7308</v>
      </c>
      <c r="E2460" s="4"/>
      <c r="R2460" s="4"/>
      <c r="U2460" s="4"/>
      <c r="AD2460" s="4"/>
      <c r="AE2460" s="4"/>
      <c r="AF2460" s="21"/>
    </row>
    <row r="2461" spans="1:32" x14ac:dyDescent="0.2">
      <c r="A2461" s="1" t="s">
        <v>7309</v>
      </c>
      <c r="B2461" s="4" t="s">
        <v>7310</v>
      </c>
      <c r="C2461" s="4" t="s">
        <v>7311</v>
      </c>
      <c r="E2461" s="4"/>
      <c r="R2461" s="4"/>
      <c r="U2461" s="4"/>
      <c r="AD2461" s="4"/>
      <c r="AE2461" s="4"/>
      <c r="AF2461" s="21"/>
    </row>
    <row r="2462" spans="1:32" x14ac:dyDescent="0.2">
      <c r="A2462" s="1" t="s">
        <v>7312</v>
      </c>
      <c r="B2462" s="4" t="s">
        <v>7313</v>
      </c>
      <c r="C2462" s="4" t="s">
        <v>7314</v>
      </c>
      <c r="E2462" s="4"/>
      <c r="R2462" s="4"/>
      <c r="U2462" s="4"/>
      <c r="AD2462" s="4"/>
      <c r="AE2462" s="4"/>
      <c r="AF2462" s="21"/>
    </row>
    <row r="2463" spans="1:32" x14ac:dyDescent="0.2">
      <c r="A2463" s="1" t="s">
        <v>7315</v>
      </c>
      <c r="B2463" s="4" t="s">
        <v>7316</v>
      </c>
      <c r="C2463" s="4" t="s">
        <v>7317</v>
      </c>
      <c r="E2463" s="4"/>
      <c r="R2463" s="4"/>
      <c r="U2463" s="4"/>
      <c r="AD2463" s="4"/>
      <c r="AE2463" s="4"/>
      <c r="AF2463" s="21">
        <v>1</v>
      </c>
    </row>
    <row r="2464" spans="1:32" x14ac:dyDescent="0.2">
      <c r="A2464" s="1" t="s">
        <v>7318</v>
      </c>
      <c r="B2464" s="4" t="s">
        <v>7319</v>
      </c>
      <c r="C2464" s="4" t="s">
        <v>7320</v>
      </c>
      <c r="E2464" s="4"/>
      <c r="G2464">
        <v>1</v>
      </c>
      <c r="H2464">
        <v>1</v>
      </c>
      <c r="M2464">
        <v>3</v>
      </c>
      <c r="N2464">
        <v>1</v>
      </c>
      <c r="P2464">
        <v>1</v>
      </c>
      <c r="Q2464">
        <v>1</v>
      </c>
      <c r="R2464" s="4"/>
      <c r="T2464">
        <v>1</v>
      </c>
      <c r="U2464" s="4">
        <v>1</v>
      </c>
      <c r="V2464">
        <v>1</v>
      </c>
      <c r="W2464">
        <v>1</v>
      </c>
      <c r="X2464">
        <v>2</v>
      </c>
      <c r="Z2464">
        <v>1</v>
      </c>
      <c r="AA2464">
        <v>2</v>
      </c>
      <c r="AB2464">
        <v>2</v>
      </c>
      <c r="AD2464" s="4"/>
      <c r="AE2464" s="4"/>
      <c r="AF2464" s="21">
        <v>2</v>
      </c>
    </row>
    <row r="2465" spans="1:32" x14ac:dyDescent="0.2">
      <c r="A2465" s="1" t="s">
        <v>7321</v>
      </c>
      <c r="B2465" s="4" t="s">
        <v>7322</v>
      </c>
      <c r="C2465" s="4" t="s">
        <v>7323</v>
      </c>
      <c r="E2465" s="4"/>
      <c r="R2465" s="4"/>
      <c r="U2465" s="4"/>
      <c r="AD2465" s="4"/>
      <c r="AE2465" s="4"/>
      <c r="AF2465" s="21"/>
    </row>
    <row r="2466" spans="1:32" x14ac:dyDescent="0.2">
      <c r="A2466" s="1" t="s">
        <v>7324</v>
      </c>
      <c r="B2466" s="4" t="s">
        <v>7325</v>
      </c>
      <c r="C2466" s="4" t="s">
        <v>7326</v>
      </c>
      <c r="E2466" s="4"/>
      <c r="R2466" s="4"/>
      <c r="U2466" s="4"/>
      <c r="AD2466" s="4"/>
      <c r="AE2466" s="4"/>
      <c r="AF2466" s="21"/>
    </row>
    <row r="2467" spans="1:32" x14ac:dyDescent="0.2">
      <c r="A2467" s="1" t="s">
        <v>7327</v>
      </c>
      <c r="B2467" s="4" t="s">
        <v>7328</v>
      </c>
      <c r="C2467" s="4" t="s">
        <v>7329</v>
      </c>
      <c r="E2467" s="4"/>
      <c r="R2467" s="4"/>
      <c r="U2467" s="4"/>
      <c r="AD2467" s="4"/>
      <c r="AE2467" s="4"/>
      <c r="AF2467" s="21"/>
    </row>
    <row r="2468" spans="1:32" x14ac:dyDescent="0.2">
      <c r="A2468" s="1" t="s">
        <v>7330</v>
      </c>
      <c r="B2468" s="4" t="s">
        <v>7331</v>
      </c>
      <c r="C2468" s="4" t="s">
        <v>7332</v>
      </c>
      <c r="E2468" s="4"/>
      <c r="R2468" s="4"/>
      <c r="U2468" s="4"/>
      <c r="AD2468" s="4"/>
      <c r="AE2468" s="4"/>
      <c r="AF2468" s="21"/>
    </row>
    <row r="2469" spans="1:32" x14ac:dyDescent="0.2">
      <c r="A2469" s="1" t="s">
        <v>7333</v>
      </c>
      <c r="B2469" s="4" t="s">
        <v>7334</v>
      </c>
      <c r="C2469" s="4" t="s">
        <v>7335</v>
      </c>
      <c r="E2469" s="4"/>
      <c r="R2469" s="4"/>
      <c r="U2469" s="4"/>
      <c r="AD2469" s="4"/>
      <c r="AE2469" s="4"/>
      <c r="AF2469" s="21"/>
    </row>
    <row r="2470" spans="1:32" x14ac:dyDescent="0.2">
      <c r="A2470" s="1" t="s">
        <v>7336</v>
      </c>
      <c r="B2470" s="4" t="s">
        <v>7337</v>
      </c>
      <c r="C2470" s="4" t="s">
        <v>7338</v>
      </c>
      <c r="E2470" s="4"/>
      <c r="R2470" s="4"/>
      <c r="U2470" s="4"/>
      <c r="AD2470" s="4"/>
      <c r="AE2470" s="4"/>
      <c r="AF2470" s="21"/>
    </row>
    <row r="2471" spans="1:32" x14ac:dyDescent="0.2">
      <c r="A2471" s="1" t="s">
        <v>7339</v>
      </c>
      <c r="B2471" s="4" t="s">
        <v>7340</v>
      </c>
      <c r="C2471" s="4" t="s">
        <v>7341</v>
      </c>
      <c r="E2471" s="4"/>
      <c r="R2471" s="4"/>
      <c r="U2471" s="4"/>
      <c r="AD2471" s="4"/>
      <c r="AE2471" s="4"/>
      <c r="AF2471" s="21"/>
    </row>
    <row r="2472" spans="1:32" x14ac:dyDescent="0.2">
      <c r="A2472" s="1" t="s">
        <v>7342</v>
      </c>
      <c r="B2472" s="4" t="s">
        <v>7343</v>
      </c>
      <c r="C2472" s="4" t="s">
        <v>7344</v>
      </c>
      <c r="E2472" s="4"/>
      <c r="R2472" s="4"/>
      <c r="U2472" s="4"/>
      <c r="AD2472" s="4"/>
      <c r="AE2472" s="4"/>
      <c r="AF2472" s="21"/>
    </row>
    <row r="2473" spans="1:32" x14ac:dyDescent="0.2">
      <c r="A2473" s="1" t="s">
        <v>7345</v>
      </c>
      <c r="B2473" s="4" t="s">
        <v>7346</v>
      </c>
      <c r="C2473" s="4" t="s">
        <v>7347</v>
      </c>
      <c r="E2473" s="4"/>
      <c r="R2473" s="4"/>
      <c r="U2473" s="4"/>
      <c r="AD2473" s="4"/>
      <c r="AE2473" s="4"/>
      <c r="AF2473" s="21"/>
    </row>
    <row r="2474" spans="1:32" x14ac:dyDescent="0.2">
      <c r="A2474" s="1" t="s">
        <v>7348</v>
      </c>
      <c r="B2474" s="4" t="s">
        <v>7349</v>
      </c>
      <c r="C2474" s="4" t="s">
        <v>7350</v>
      </c>
      <c r="E2474" s="4"/>
      <c r="R2474" s="4"/>
      <c r="U2474" s="4"/>
      <c r="AD2474" s="4"/>
      <c r="AE2474" s="4"/>
      <c r="AF2474" s="21"/>
    </row>
    <row r="2475" spans="1:32" x14ac:dyDescent="0.2">
      <c r="A2475" s="1" t="s">
        <v>7351</v>
      </c>
      <c r="B2475" s="4" t="s">
        <v>7352</v>
      </c>
      <c r="C2475" s="4" t="s">
        <v>7353</v>
      </c>
      <c r="E2475" s="4"/>
      <c r="R2475" s="4"/>
      <c r="U2475" s="4"/>
      <c r="AD2475" s="4"/>
      <c r="AE2475" s="4"/>
      <c r="AF2475" s="21"/>
    </row>
    <row r="2476" spans="1:32" x14ac:dyDescent="0.2">
      <c r="A2476" s="1" t="s">
        <v>7354</v>
      </c>
      <c r="B2476" s="4" t="s">
        <v>7355</v>
      </c>
      <c r="C2476" s="4" t="s">
        <v>7356</v>
      </c>
      <c r="E2476" s="4">
        <v>1</v>
      </c>
      <c r="G2476">
        <v>2</v>
      </c>
      <c r="H2476">
        <v>1</v>
      </c>
      <c r="J2476">
        <v>1</v>
      </c>
      <c r="M2476">
        <v>1</v>
      </c>
      <c r="N2476">
        <v>2</v>
      </c>
      <c r="O2476">
        <v>2</v>
      </c>
      <c r="P2476">
        <v>1</v>
      </c>
      <c r="R2476" s="4"/>
      <c r="S2476">
        <v>1</v>
      </c>
      <c r="T2476">
        <v>1</v>
      </c>
      <c r="U2476" s="4"/>
      <c r="X2476">
        <v>2</v>
      </c>
      <c r="Y2476">
        <v>1</v>
      </c>
      <c r="Z2476">
        <v>1</v>
      </c>
      <c r="AB2476">
        <v>1</v>
      </c>
      <c r="AD2476" s="4">
        <v>1</v>
      </c>
      <c r="AE2476" s="4">
        <v>1</v>
      </c>
      <c r="AF2476" s="21">
        <v>2</v>
      </c>
    </row>
    <row r="2477" spans="1:32" x14ac:dyDescent="0.2">
      <c r="A2477" s="1" t="s">
        <v>7357</v>
      </c>
      <c r="B2477" s="4" t="s">
        <v>7358</v>
      </c>
      <c r="C2477" s="4" t="s">
        <v>7359</v>
      </c>
      <c r="E2477" s="4"/>
      <c r="R2477" s="4"/>
      <c r="U2477" s="4"/>
      <c r="AD2477" s="4"/>
      <c r="AE2477" s="4"/>
      <c r="AF2477" s="21"/>
    </row>
    <row r="2478" spans="1:32" x14ac:dyDescent="0.2">
      <c r="A2478" s="1" t="s">
        <v>7360</v>
      </c>
      <c r="B2478" s="4" t="s">
        <v>7361</v>
      </c>
      <c r="C2478" s="4" t="s">
        <v>7362</v>
      </c>
      <c r="E2478" s="4">
        <v>1</v>
      </c>
      <c r="N2478">
        <v>1</v>
      </c>
      <c r="R2478" s="4">
        <v>1</v>
      </c>
      <c r="T2478">
        <v>1</v>
      </c>
      <c r="U2478" s="4">
        <v>1</v>
      </c>
      <c r="Y2478">
        <v>1</v>
      </c>
      <c r="AD2478" s="4"/>
      <c r="AE2478" s="4">
        <v>1</v>
      </c>
      <c r="AF2478" s="21"/>
    </row>
    <row r="2479" spans="1:32" x14ac:dyDescent="0.2">
      <c r="A2479" s="1" t="s">
        <v>7363</v>
      </c>
      <c r="B2479" s="4" t="s">
        <v>7364</v>
      </c>
      <c r="C2479" s="4" t="s">
        <v>7365</v>
      </c>
      <c r="E2479" s="4"/>
      <c r="R2479" s="4"/>
      <c r="U2479" s="4"/>
      <c r="AD2479" s="4"/>
      <c r="AE2479" s="4"/>
      <c r="AF2479" s="21"/>
    </row>
    <row r="2480" spans="1:32" x14ac:dyDescent="0.2">
      <c r="A2480" s="1" t="s">
        <v>7366</v>
      </c>
      <c r="B2480" s="4" t="s">
        <v>7367</v>
      </c>
      <c r="C2480" s="4" t="s">
        <v>7368</v>
      </c>
      <c r="E2480" s="4"/>
      <c r="R2480" s="4"/>
      <c r="U2480" s="4"/>
      <c r="AD2480" s="4"/>
      <c r="AE2480" s="4"/>
      <c r="AF2480" s="21"/>
    </row>
    <row r="2481" spans="1:32" x14ac:dyDescent="0.2">
      <c r="A2481" s="1" t="s">
        <v>7369</v>
      </c>
      <c r="B2481" s="4" t="s">
        <v>7370</v>
      </c>
      <c r="C2481" s="4" t="s">
        <v>7370</v>
      </c>
      <c r="E2481" s="4"/>
      <c r="R2481" s="4"/>
      <c r="U2481" s="4"/>
      <c r="AD2481" s="4"/>
      <c r="AE2481" s="4"/>
      <c r="AF2481" s="21"/>
    </row>
    <row r="2482" spans="1:32" x14ac:dyDescent="0.2">
      <c r="A2482" s="1" t="s">
        <v>7371</v>
      </c>
      <c r="B2482" s="4" t="s">
        <v>7372</v>
      </c>
      <c r="C2482" s="4" t="s">
        <v>7373</v>
      </c>
      <c r="E2482" s="4"/>
      <c r="R2482" s="4"/>
      <c r="U2482" s="4"/>
      <c r="AD2482" s="4"/>
      <c r="AE2482" s="4"/>
      <c r="AF2482" s="21"/>
    </row>
    <row r="2483" spans="1:32" x14ac:dyDescent="0.2">
      <c r="A2483" s="1" t="s">
        <v>7374</v>
      </c>
      <c r="B2483" s="4" t="s">
        <v>7375</v>
      </c>
      <c r="C2483" s="4" t="s">
        <v>7376</v>
      </c>
      <c r="E2483" s="4"/>
      <c r="R2483" s="4"/>
      <c r="U2483" s="4"/>
      <c r="AD2483" s="4"/>
      <c r="AE2483" s="4"/>
      <c r="AF2483" s="21"/>
    </row>
    <row r="2484" spans="1:32" x14ac:dyDescent="0.2">
      <c r="A2484" s="1" t="s">
        <v>7377</v>
      </c>
      <c r="B2484" s="4" t="s">
        <v>7378</v>
      </c>
      <c r="C2484" s="4" t="s">
        <v>7379</v>
      </c>
      <c r="E2484" s="4">
        <v>1</v>
      </c>
      <c r="F2484">
        <v>1</v>
      </c>
      <c r="G2484">
        <v>1</v>
      </c>
      <c r="H2484">
        <v>1</v>
      </c>
      <c r="I2484">
        <v>1</v>
      </c>
      <c r="J2484">
        <v>1</v>
      </c>
      <c r="K2484">
        <v>1</v>
      </c>
      <c r="L2484">
        <v>1</v>
      </c>
      <c r="M2484">
        <v>2</v>
      </c>
      <c r="N2484">
        <v>1</v>
      </c>
      <c r="O2484">
        <v>1</v>
      </c>
      <c r="P2484">
        <v>1</v>
      </c>
      <c r="Q2484">
        <v>1</v>
      </c>
      <c r="R2484" s="4">
        <v>1</v>
      </c>
      <c r="S2484">
        <v>1</v>
      </c>
      <c r="T2484">
        <v>1</v>
      </c>
      <c r="U2484" s="4">
        <v>1</v>
      </c>
      <c r="V2484">
        <v>1</v>
      </c>
      <c r="X2484">
        <v>2</v>
      </c>
      <c r="Z2484">
        <v>1</v>
      </c>
      <c r="AA2484">
        <v>1</v>
      </c>
      <c r="AB2484">
        <v>1</v>
      </c>
      <c r="AD2484" s="4">
        <v>1</v>
      </c>
      <c r="AE2484" s="4">
        <v>1</v>
      </c>
      <c r="AF2484" s="21"/>
    </row>
    <row r="2485" spans="1:32" x14ac:dyDescent="0.2">
      <c r="A2485" s="1" t="s">
        <v>7380</v>
      </c>
      <c r="B2485" s="4" t="s">
        <v>7381</v>
      </c>
      <c r="C2485" s="4" t="s">
        <v>7382</v>
      </c>
      <c r="E2485" s="4"/>
      <c r="R2485" s="4"/>
      <c r="U2485" s="4"/>
      <c r="AD2485" s="4"/>
      <c r="AE2485" s="4"/>
      <c r="AF2485" s="21"/>
    </row>
    <row r="2486" spans="1:32" x14ac:dyDescent="0.2">
      <c r="A2486" s="1" t="s">
        <v>7383</v>
      </c>
      <c r="B2486" s="4" t="s">
        <v>7384</v>
      </c>
      <c r="C2486" s="4" t="s">
        <v>7385</v>
      </c>
      <c r="E2486" s="4"/>
      <c r="R2486" s="4"/>
      <c r="U2486" s="4"/>
      <c r="AD2486" s="4">
        <v>1</v>
      </c>
      <c r="AE2486" s="4">
        <v>1</v>
      </c>
      <c r="AF2486" s="21">
        <v>2</v>
      </c>
    </row>
    <row r="2487" spans="1:32" x14ac:dyDescent="0.2">
      <c r="A2487" s="1" t="s">
        <v>7386</v>
      </c>
      <c r="B2487" s="4" t="s">
        <v>7387</v>
      </c>
      <c r="C2487" s="4" t="s">
        <v>7388</v>
      </c>
      <c r="E2487" s="4"/>
      <c r="R2487" s="4"/>
      <c r="U2487" s="4"/>
      <c r="AD2487" s="4"/>
      <c r="AE2487" s="4"/>
      <c r="AF2487" s="21"/>
    </row>
    <row r="2488" spans="1:32" x14ac:dyDescent="0.2">
      <c r="A2488" s="1" t="s">
        <v>7389</v>
      </c>
      <c r="B2488" s="4" t="s">
        <v>7390</v>
      </c>
      <c r="C2488" s="4" t="s">
        <v>7390</v>
      </c>
      <c r="E2488" s="4"/>
      <c r="R2488" s="4"/>
      <c r="U2488" s="4"/>
      <c r="AD2488" s="4"/>
      <c r="AE2488" s="4"/>
      <c r="AF2488" s="21"/>
    </row>
    <row r="2489" spans="1:32" x14ac:dyDescent="0.2">
      <c r="A2489" s="1" t="s">
        <v>7391</v>
      </c>
      <c r="B2489" s="4" t="s">
        <v>7392</v>
      </c>
      <c r="C2489" s="4" t="s">
        <v>7393</v>
      </c>
      <c r="E2489" s="4">
        <v>1</v>
      </c>
      <c r="G2489">
        <v>1</v>
      </c>
      <c r="H2489">
        <v>1</v>
      </c>
      <c r="J2489">
        <v>1</v>
      </c>
      <c r="M2489">
        <v>1</v>
      </c>
      <c r="P2489">
        <v>1</v>
      </c>
      <c r="R2489" s="4"/>
      <c r="T2489">
        <v>1</v>
      </c>
      <c r="U2489" s="4">
        <v>1</v>
      </c>
      <c r="W2489">
        <v>1</v>
      </c>
      <c r="X2489">
        <v>1</v>
      </c>
      <c r="Z2489">
        <v>1</v>
      </c>
      <c r="AA2489">
        <v>1</v>
      </c>
      <c r="AD2489" s="4">
        <v>1</v>
      </c>
      <c r="AE2489" s="4">
        <v>1</v>
      </c>
      <c r="AF2489" s="21">
        <v>1</v>
      </c>
    </row>
    <row r="2490" spans="1:32" x14ac:dyDescent="0.2">
      <c r="A2490" s="1" t="s">
        <v>7394</v>
      </c>
      <c r="B2490" s="4" t="s">
        <v>7395</v>
      </c>
      <c r="C2490" s="4" t="s">
        <v>7396</v>
      </c>
      <c r="E2490" s="4">
        <v>5</v>
      </c>
      <c r="F2490">
        <v>5</v>
      </c>
      <c r="G2490">
        <v>10</v>
      </c>
      <c r="H2490">
        <v>11</v>
      </c>
      <c r="I2490">
        <v>6</v>
      </c>
      <c r="J2490">
        <v>9</v>
      </c>
      <c r="K2490">
        <v>1</v>
      </c>
      <c r="L2490">
        <v>1</v>
      </c>
      <c r="M2490">
        <v>6</v>
      </c>
      <c r="N2490">
        <v>4</v>
      </c>
      <c r="O2490">
        <v>3</v>
      </c>
      <c r="P2490">
        <v>3</v>
      </c>
      <c r="Q2490">
        <v>2</v>
      </c>
      <c r="R2490" s="4">
        <v>1</v>
      </c>
      <c r="S2490">
        <v>1</v>
      </c>
      <c r="T2490">
        <v>3</v>
      </c>
      <c r="U2490" s="4">
        <v>3</v>
      </c>
      <c r="V2490">
        <v>6</v>
      </c>
      <c r="W2490">
        <v>4</v>
      </c>
      <c r="X2490">
        <v>9</v>
      </c>
      <c r="Y2490">
        <v>2</v>
      </c>
      <c r="Z2490">
        <v>4</v>
      </c>
      <c r="AA2490">
        <v>6</v>
      </c>
      <c r="AB2490">
        <v>8</v>
      </c>
      <c r="AD2490" s="4">
        <v>3</v>
      </c>
      <c r="AE2490" s="4">
        <v>2</v>
      </c>
      <c r="AF2490" s="21">
        <v>5</v>
      </c>
    </row>
    <row r="2491" spans="1:32" x14ac:dyDescent="0.2">
      <c r="A2491" s="1" t="s">
        <v>7397</v>
      </c>
      <c r="B2491" s="4" t="s">
        <v>7398</v>
      </c>
      <c r="C2491" s="4" t="s">
        <v>7399</v>
      </c>
      <c r="E2491" s="4"/>
      <c r="R2491" s="4"/>
      <c r="U2491" s="4"/>
      <c r="AD2491" s="4"/>
      <c r="AE2491" s="4"/>
      <c r="AF2491" s="21"/>
    </row>
    <row r="2492" spans="1:32" x14ac:dyDescent="0.2">
      <c r="A2492" s="1" t="s">
        <v>7400</v>
      </c>
      <c r="B2492" s="4" t="s">
        <v>7401</v>
      </c>
      <c r="C2492" s="4" t="s">
        <v>7402</v>
      </c>
      <c r="E2492" s="4"/>
      <c r="R2492" s="4"/>
      <c r="U2492" s="4"/>
      <c r="AD2492" s="4"/>
      <c r="AE2492" s="4"/>
      <c r="AF2492" s="21"/>
    </row>
    <row r="2493" spans="1:32" x14ac:dyDescent="0.2">
      <c r="A2493" s="1" t="s">
        <v>7403</v>
      </c>
      <c r="B2493" s="4" t="s">
        <v>7404</v>
      </c>
      <c r="C2493" s="4" t="s">
        <v>7405</v>
      </c>
      <c r="E2493" s="4"/>
      <c r="R2493" s="4"/>
      <c r="U2493" s="4"/>
      <c r="AD2493" s="4"/>
      <c r="AE2493" s="4"/>
      <c r="AF2493" s="21"/>
    </row>
    <row r="2494" spans="1:32" x14ac:dyDescent="0.2">
      <c r="A2494" s="1" t="s">
        <v>7406</v>
      </c>
      <c r="B2494" s="4" t="s">
        <v>7407</v>
      </c>
      <c r="C2494" s="4" t="s">
        <v>7408</v>
      </c>
      <c r="E2494" s="4"/>
      <c r="R2494" s="4"/>
      <c r="U2494" s="4"/>
      <c r="AD2494" s="4"/>
      <c r="AE2494" s="4"/>
      <c r="AF2494" s="21"/>
    </row>
    <row r="2495" spans="1:32" x14ac:dyDescent="0.2">
      <c r="A2495" s="1" t="s">
        <v>7409</v>
      </c>
      <c r="B2495" s="4" t="s">
        <v>7410</v>
      </c>
      <c r="C2495" s="4" t="s">
        <v>7411</v>
      </c>
      <c r="E2495" s="4"/>
      <c r="R2495" s="4"/>
      <c r="U2495" s="4"/>
      <c r="AD2495" s="4"/>
      <c r="AE2495" s="4"/>
      <c r="AF2495" s="21"/>
    </row>
    <row r="2496" spans="1:32" x14ac:dyDescent="0.2">
      <c r="A2496" s="1" t="s">
        <v>7412</v>
      </c>
      <c r="B2496" s="4" t="s">
        <v>7413</v>
      </c>
      <c r="C2496" s="4" t="s">
        <v>7414</v>
      </c>
      <c r="E2496" s="4"/>
      <c r="R2496" s="4"/>
      <c r="U2496" s="4"/>
      <c r="AD2496" s="4"/>
      <c r="AE2496" s="4"/>
      <c r="AF2496" s="21"/>
    </row>
    <row r="2497" spans="1:32" x14ac:dyDescent="0.2">
      <c r="A2497" s="1" t="s">
        <v>7415</v>
      </c>
      <c r="B2497" s="4" t="s">
        <v>7416</v>
      </c>
      <c r="C2497" s="4" t="s">
        <v>7417</v>
      </c>
      <c r="E2497" s="4">
        <v>1</v>
      </c>
      <c r="G2497">
        <v>1</v>
      </c>
      <c r="H2497">
        <v>1</v>
      </c>
      <c r="I2497">
        <v>1</v>
      </c>
      <c r="J2497">
        <v>2</v>
      </c>
      <c r="M2497">
        <v>1</v>
      </c>
      <c r="N2497">
        <v>1</v>
      </c>
      <c r="Q2497">
        <v>1</v>
      </c>
      <c r="R2497" s="4">
        <v>1</v>
      </c>
      <c r="T2497">
        <v>1</v>
      </c>
      <c r="U2497" s="4">
        <v>1</v>
      </c>
      <c r="V2497">
        <v>1</v>
      </c>
      <c r="AB2497">
        <v>1</v>
      </c>
      <c r="AD2497" s="4">
        <v>2</v>
      </c>
      <c r="AE2497" s="4">
        <v>1</v>
      </c>
      <c r="AF2497" s="21">
        <v>2</v>
      </c>
    </row>
    <row r="2498" spans="1:32" x14ac:dyDescent="0.2">
      <c r="A2498" s="1" t="s">
        <v>7418</v>
      </c>
      <c r="B2498" s="4" t="s">
        <v>7419</v>
      </c>
      <c r="C2498" s="4" t="s">
        <v>7420</v>
      </c>
      <c r="E2498" s="4"/>
      <c r="R2498" s="4"/>
      <c r="U2498" s="4"/>
      <c r="AD2498" s="4"/>
      <c r="AE2498" s="4"/>
      <c r="AF2498" s="21"/>
    </row>
    <row r="2499" spans="1:32" x14ac:dyDescent="0.2">
      <c r="A2499" s="1" t="s">
        <v>7421</v>
      </c>
      <c r="B2499" s="4" t="s">
        <v>7422</v>
      </c>
      <c r="C2499" s="4" t="s">
        <v>7423</v>
      </c>
      <c r="E2499" s="4"/>
      <c r="R2499" s="4"/>
      <c r="U2499" s="4"/>
      <c r="AD2499" s="4"/>
      <c r="AE2499" s="4"/>
      <c r="AF2499" s="21"/>
    </row>
    <row r="2500" spans="1:32" x14ac:dyDescent="0.2">
      <c r="A2500" s="1" t="s">
        <v>7424</v>
      </c>
      <c r="B2500" s="4" t="s">
        <v>7425</v>
      </c>
      <c r="C2500" s="4" t="s">
        <v>7426</v>
      </c>
      <c r="E2500" s="4"/>
      <c r="R2500" s="4"/>
      <c r="U2500" s="4"/>
      <c r="AD2500" s="4"/>
      <c r="AE2500" s="4"/>
      <c r="AF2500" s="21"/>
    </row>
    <row r="2501" spans="1:32" x14ac:dyDescent="0.2">
      <c r="A2501" s="1" t="s">
        <v>7427</v>
      </c>
      <c r="B2501" s="4" t="s">
        <v>7428</v>
      </c>
      <c r="C2501" s="4" t="s">
        <v>7429</v>
      </c>
      <c r="E2501" s="4"/>
      <c r="R2501" s="4"/>
      <c r="U2501" s="4"/>
      <c r="AD2501" s="4"/>
      <c r="AE2501" s="4"/>
      <c r="AF2501" s="21"/>
    </row>
    <row r="2502" spans="1:32" x14ac:dyDescent="0.2">
      <c r="A2502" s="1" t="s">
        <v>7430</v>
      </c>
      <c r="B2502" s="4" t="s">
        <v>7431</v>
      </c>
      <c r="C2502" s="4" t="s">
        <v>7432</v>
      </c>
      <c r="E2502" s="4"/>
      <c r="R2502" s="4"/>
      <c r="U2502" s="4"/>
      <c r="AD2502" s="4"/>
      <c r="AE2502" s="4"/>
      <c r="AF2502" s="21"/>
    </row>
    <row r="2503" spans="1:32" x14ac:dyDescent="0.2">
      <c r="A2503" s="1" t="s">
        <v>7433</v>
      </c>
      <c r="B2503" s="4" t="s">
        <v>7434</v>
      </c>
      <c r="C2503" s="4" t="s">
        <v>7435</v>
      </c>
      <c r="E2503" s="4"/>
      <c r="R2503" s="4"/>
      <c r="U2503" s="4"/>
      <c r="AD2503" s="4"/>
      <c r="AE2503" s="4"/>
      <c r="AF2503" s="21"/>
    </row>
    <row r="2504" spans="1:32" x14ac:dyDescent="0.2">
      <c r="A2504" s="1" t="s">
        <v>7436</v>
      </c>
      <c r="B2504" s="4" t="s">
        <v>7437</v>
      </c>
      <c r="C2504" s="4" t="s">
        <v>7438</v>
      </c>
      <c r="E2504" s="4"/>
      <c r="R2504" s="4"/>
      <c r="U2504" s="4"/>
      <c r="AD2504" s="4"/>
      <c r="AE2504" s="4"/>
      <c r="AF2504" s="21"/>
    </row>
    <row r="2505" spans="1:32" x14ac:dyDescent="0.2">
      <c r="A2505" s="1" t="s">
        <v>7439</v>
      </c>
      <c r="B2505" s="4" t="s">
        <v>7440</v>
      </c>
      <c r="C2505" s="4" t="s">
        <v>7441</v>
      </c>
      <c r="E2505" s="4"/>
      <c r="G2505">
        <v>1</v>
      </c>
      <c r="H2505">
        <v>1</v>
      </c>
      <c r="M2505">
        <v>1</v>
      </c>
      <c r="R2505" s="4"/>
      <c r="U2505" s="4"/>
      <c r="X2505">
        <v>1</v>
      </c>
      <c r="Z2505">
        <v>1</v>
      </c>
      <c r="AB2505">
        <v>1</v>
      </c>
      <c r="AD2505" s="4"/>
      <c r="AE2505" s="4"/>
      <c r="AF2505" s="21"/>
    </row>
    <row r="2506" spans="1:32" x14ac:dyDescent="0.2">
      <c r="A2506" s="1" t="s">
        <v>7442</v>
      </c>
      <c r="B2506" s="4" t="s">
        <v>7443</v>
      </c>
      <c r="C2506" s="4" t="s">
        <v>7444</v>
      </c>
      <c r="E2506" s="4"/>
      <c r="R2506" s="4"/>
      <c r="U2506" s="4"/>
      <c r="AD2506" s="4"/>
      <c r="AE2506" s="4"/>
      <c r="AF2506" s="21"/>
    </row>
    <row r="2507" spans="1:32" x14ac:dyDescent="0.2">
      <c r="A2507" s="1" t="s">
        <v>7445</v>
      </c>
      <c r="B2507" s="4" t="s">
        <v>7446</v>
      </c>
      <c r="C2507" s="4" t="s">
        <v>7447</v>
      </c>
      <c r="E2507" s="4"/>
      <c r="F2507">
        <v>1</v>
      </c>
      <c r="J2507">
        <v>1</v>
      </c>
      <c r="N2507">
        <v>1</v>
      </c>
      <c r="O2507">
        <v>1</v>
      </c>
      <c r="R2507" s="4"/>
      <c r="U2507" s="4"/>
      <c r="V2507">
        <v>1</v>
      </c>
      <c r="AD2507" s="4"/>
      <c r="AE2507" s="4"/>
      <c r="AF2507" s="21"/>
    </row>
    <row r="2508" spans="1:32" x14ac:dyDescent="0.2">
      <c r="A2508" s="1" t="s">
        <v>7448</v>
      </c>
      <c r="B2508" s="4" t="s">
        <v>7449</v>
      </c>
      <c r="C2508" s="4" t="s">
        <v>7450</v>
      </c>
      <c r="E2508" s="4"/>
      <c r="R2508" s="4"/>
      <c r="U2508" s="4"/>
      <c r="AD2508" s="4"/>
      <c r="AE2508" s="4"/>
      <c r="AF2508" s="21"/>
    </row>
    <row r="2509" spans="1:32" x14ac:dyDescent="0.2">
      <c r="A2509" s="1" t="s">
        <v>7451</v>
      </c>
      <c r="B2509" s="4" t="s">
        <v>7452</v>
      </c>
      <c r="C2509" s="4" t="s">
        <v>7453</v>
      </c>
      <c r="E2509" s="4"/>
      <c r="R2509" s="4"/>
      <c r="U2509" s="4"/>
      <c r="AD2509" s="4"/>
      <c r="AE2509" s="4"/>
      <c r="AF2509" s="21"/>
    </row>
    <row r="2510" spans="1:32" x14ac:dyDescent="0.2">
      <c r="A2510" s="1" t="s">
        <v>7454</v>
      </c>
      <c r="B2510" s="4" t="s">
        <v>4600</v>
      </c>
      <c r="C2510" s="4" t="s">
        <v>4601</v>
      </c>
      <c r="E2510" s="4"/>
      <c r="R2510" s="4"/>
      <c r="U2510" s="4"/>
      <c r="AD2510" s="4"/>
      <c r="AE2510" s="4"/>
      <c r="AF2510" s="21"/>
    </row>
    <row r="2511" spans="1:32" x14ac:dyDescent="0.2">
      <c r="A2511" s="1" t="s">
        <v>7455</v>
      </c>
      <c r="B2511" s="4" t="s">
        <v>7456</v>
      </c>
      <c r="C2511" s="4" t="s">
        <v>7457</v>
      </c>
      <c r="E2511" s="4"/>
      <c r="R2511" s="4"/>
      <c r="U2511" s="4"/>
      <c r="AD2511" s="4"/>
      <c r="AE2511" s="4"/>
      <c r="AF2511" s="21"/>
    </row>
    <row r="2512" spans="1:32" x14ac:dyDescent="0.2">
      <c r="A2512" s="1" t="s">
        <v>7458</v>
      </c>
      <c r="B2512" s="4" t="s">
        <v>7459</v>
      </c>
      <c r="C2512" s="4" t="s">
        <v>7460</v>
      </c>
      <c r="E2512" s="4"/>
      <c r="R2512" s="4"/>
      <c r="U2512" s="4"/>
      <c r="AD2512" s="4"/>
      <c r="AE2512" s="4"/>
      <c r="AF2512" s="21"/>
    </row>
    <row r="2513" spans="1:32" x14ac:dyDescent="0.2">
      <c r="A2513" s="1" t="s">
        <v>7461</v>
      </c>
      <c r="B2513" s="4" t="s">
        <v>7462</v>
      </c>
      <c r="C2513" s="4" t="s">
        <v>5435</v>
      </c>
      <c r="E2513" s="4"/>
      <c r="R2513" s="4"/>
      <c r="U2513" s="4"/>
      <c r="AD2513" s="4"/>
      <c r="AE2513" s="4"/>
      <c r="AF2513" s="21"/>
    </row>
    <row r="2514" spans="1:32" x14ac:dyDescent="0.2">
      <c r="A2514" s="1" t="s">
        <v>7463</v>
      </c>
      <c r="B2514" s="4" t="s">
        <v>7464</v>
      </c>
      <c r="C2514" s="4" t="s">
        <v>7465</v>
      </c>
      <c r="E2514" s="4"/>
      <c r="R2514" s="4"/>
      <c r="U2514" s="4"/>
      <c r="AD2514" s="4"/>
      <c r="AE2514" s="4"/>
      <c r="AF2514" s="21"/>
    </row>
    <row r="2515" spans="1:32" x14ac:dyDescent="0.2">
      <c r="A2515" s="1" t="s">
        <v>7466</v>
      </c>
      <c r="B2515" s="4" t="s">
        <v>7467</v>
      </c>
      <c r="C2515" s="4" t="s">
        <v>7468</v>
      </c>
      <c r="E2515" s="4"/>
      <c r="R2515" s="4"/>
      <c r="U2515" s="4"/>
      <c r="AD2515" s="4"/>
      <c r="AE2515" s="4"/>
      <c r="AF2515" s="21"/>
    </row>
    <row r="2516" spans="1:32" x14ac:dyDescent="0.2">
      <c r="A2516" s="1" t="s">
        <v>7469</v>
      </c>
      <c r="B2516" s="4" t="s">
        <v>7470</v>
      </c>
      <c r="C2516" s="4" t="s">
        <v>7471</v>
      </c>
      <c r="E2516" s="4"/>
      <c r="R2516" s="4"/>
      <c r="U2516" s="4"/>
      <c r="AD2516" s="4"/>
      <c r="AE2516" s="4"/>
      <c r="AF2516" s="21"/>
    </row>
    <row r="2517" spans="1:32" x14ac:dyDescent="0.2">
      <c r="A2517" s="1" t="s">
        <v>7472</v>
      </c>
      <c r="B2517" s="4" t="s">
        <v>7473</v>
      </c>
      <c r="C2517" s="4" t="s">
        <v>7474</v>
      </c>
      <c r="E2517" s="4"/>
      <c r="R2517" s="4"/>
      <c r="U2517" s="4"/>
      <c r="AD2517" s="4"/>
      <c r="AE2517" s="4"/>
      <c r="AF2517" s="21"/>
    </row>
    <row r="2518" spans="1:32" x14ac:dyDescent="0.2">
      <c r="A2518" s="1" t="s">
        <v>7475</v>
      </c>
      <c r="B2518" s="4" t="s">
        <v>7476</v>
      </c>
      <c r="C2518" s="4" t="s">
        <v>7477</v>
      </c>
      <c r="E2518" s="4"/>
      <c r="R2518" s="4"/>
      <c r="U2518" s="4"/>
      <c r="AD2518" s="4"/>
      <c r="AE2518" s="4"/>
      <c r="AF2518" s="21"/>
    </row>
    <row r="2519" spans="1:32" x14ac:dyDescent="0.2">
      <c r="A2519" s="1" t="s">
        <v>7478</v>
      </c>
      <c r="B2519" s="4" t="s">
        <v>7479</v>
      </c>
      <c r="C2519" s="4" t="s">
        <v>7480</v>
      </c>
      <c r="E2519" s="4"/>
      <c r="R2519" s="4"/>
      <c r="U2519" s="4"/>
      <c r="AD2519" s="4"/>
      <c r="AE2519" s="4"/>
      <c r="AF2519" s="21"/>
    </row>
    <row r="2520" spans="1:32" x14ac:dyDescent="0.2">
      <c r="A2520" s="1" t="s">
        <v>7481</v>
      </c>
      <c r="B2520" s="4" t="s">
        <v>7482</v>
      </c>
      <c r="C2520" s="4" t="s">
        <v>7483</v>
      </c>
      <c r="E2520" s="4"/>
      <c r="R2520" s="4"/>
      <c r="U2520" s="4"/>
      <c r="AD2520" s="4"/>
      <c r="AE2520" s="4"/>
      <c r="AF2520" s="21"/>
    </row>
    <row r="2521" spans="1:32" x14ac:dyDescent="0.2">
      <c r="A2521" s="1" t="s">
        <v>7484</v>
      </c>
      <c r="B2521" s="4" t="s">
        <v>7485</v>
      </c>
      <c r="C2521" s="4" t="s">
        <v>7486</v>
      </c>
      <c r="E2521" s="4"/>
      <c r="R2521" s="4"/>
      <c r="U2521" s="4"/>
      <c r="AD2521" s="4"/>
      <c r="AE2521" s="4"/>
      <c r="AF2521" s="21"/>
    </row>
    <row r="2522" spans="1:32" x14ac:dyDescent="0.2">
      <c r="A2522" s="1" t="s">
        <v>7487</v>
      </c>
      <c r="B2522" s="4" t="s">
        <v>7488</v>
      </c>
      <c r="C2522" s="4" t="s">
        <v>7489</v>
      </c>
      <c r="E2522" s="4">
        <v>1</v>
      </c>
      <c r="F2522">
        <v>1</v>
      </c>
      <c r="G2522">
        <v>1</v>
      </c>
      <c r="I2522">
        <v>1</v>
      </c>
      <c r="J2522">
        <v>1</v>
      </c>
      <c r="O2522">
        <v>1</v>
      </c>
      <c r="P2522">
        <v>1</v>
      </c>
      <c r="Q2522">
        <v>1</v>
      </c>
      <c r="R2522" s="4">
        <v>1</v>
      </c>
      <c r="S2522">
        <v>1</v>
      </c>
      <c r="U2522" s="4">
        <v>1</v>
      </c>
      <c r="V2522">
        <v>1</v>
      </c>
      <c r="W2522">
        <v>1</v>
      </c>
      <c r="X2522">
        <v>2</v>
      </c>
      <c r="Z2522">
        <v>1</v>
      </c>
      <c r="AA2522">
        <v>1</v>
      </c>
      <c r="AD2522" s="4"/>
      <c r="AE2522" s="4">
        <v>1</v>
      </c>
      <c r="AF2522" s="21"/>
    </row>
    <row r="2523" spans="1:32" x14ac:dyDescent="0.2">
      <c r="A2523" s="1" t="s">
        <v>7490</v>
      </c>
      <c r="B2523" s="4" t="s">
        <v>7491</v>
      </c>
      <c r="C2523" s="4" t="s">
        <v>7492</v>
      </c>
      <c r="E2523" s="4"/>
      <c r="R2523" s="4"/>
      <c r="U2523" s="4"/>
      <c r="AD2523" s="4"/>
      <c r="AE2523" s="4"/>
      <c r="AF2523" s="21"/>
    </row>
    <row r="2524" spans="1:32" x14ac:dyDescent="0.2">
      <c r="A2524" s="1" t="s">
        <v>7493</v>
      </c>
      <c r="B2524" s="4" t="s">
        <v>7494</v>
      </c>
      <c r="C2524" s="4" t="s">
        <v>7495</v>
      </c>
      <c r="E2524" s="4"/>
      <c r="R2524" s="4"/>
      <c r="U2524" s="4"/>
      <c r="AD2524" s="4"/>
      <c r="AE2524" s="4"/>
      <c r="AF2524" s="21"/>
    </row>
    <row r="2525" spans="1:32" x14ac:dyDescent="0.2">
      <c r="A2525" s="1" t="s">
        <v>7496</v>
      </c>
      <c r="B2525" s="4" t="s">
        <v>7497</v>
      </c>
      <c r="C2525" s="4" t="s">
        <v>7498</v>
      </c>
      <c r="E2525" s="4"/>
      <c r="R2525" s="4"/>
      <c r="U2525" s="4"/>
      <c r="AD2525" s="4"/>
      <c r="AE2525" s="4"/>
      <c r="AF2525" s="21"/>
    </row>
    <row r="2526" spans="1:32" x14ac:dyDescent="0.2">
      <c r="A2526" s="1" t="s">
        <v>7499</v>
      </c>
      <c r="B2526" s="4" t="s">
        <v>7500</v>
      </c>
      <c r="C2526" s="4" t="s">
        <v>7501</v>
      </c>
      <c r="E2526" s="4"/>
      <c r="R2526" s="4"/>
      <c r="U2526" s="4"/>
      <c r="AD2526" s="4"/>
      <c r="AE2526" s="4"/>
      <c r="AF2526" s="21"/>
    </row>
    <row r="2527" spans="1:32" x14ac:dyDescent="0.2">
      <c r="A2527" s="1" t="s">
        <v>7502</v>
      </c>
      <c r="B2527" s="4" t="s">
        <v>7503</v>
      </c>
      <c r="C2527" s="4" t="s">
        <v>7504</v>
      </c>
      <c r="E2527" s="4"/>
      <c r="R2527" s="4"/>
      <c r="U2527" s="4"/>
      <c r="AD2527" s="4"/>
      <c r="AE2527" s="4"/>
      <c r="AF2527" s="21"/>
    </row>
    <row r="2528" spans="1:32" x14ac:dyDescent="0.2">
      <c r="A2528" s="1" t="s">
        <v>7505</v>
      </c>
      <c r="B2528" s="4" t="s">
        <v>7506</v>
      </c>
      <c r="C2528" s="4" t="s">
        <v>7507</v>
      </c>
      <c r="E2528" s="4"/>
      <c r="R2528" s="4"/>
      <c r="U2528" s="4"/>
      <c r="AD2528" s="4"/>
      <c r="AE2528" s="4"/>
      <c r="AF2528" s="21"/>
    </row>
    <row r="2529" spans="1:32" x14ac:dyDescent="0.2">
      <c r="A2529" s="1" t="s">
        <v>7508</v>
      </c>
      <c r="B2529" s="4" t="s">
        <v>7509</v>
      </c>
      <c r="C2529" s="4" t="s">
        <v>7510</v>
      </c>
      <c r="E2529" s="4"/>
      <c r="R2529" s="4"/>
      <c r="U2529" s="4"/>
      <c r="AD2529" s="4"/>
      <c r="AE2529" s="4"/>
      <c r="AF2529" s="21"/>
    </row>
    <row r="2530" spans="1:32" x14ac:dyDescent="0.2">
      <c r="A2530" s="1" t="s">
        <v>7511</v>
      </c>
      <c r="B2530" s="4" t="s">
        <v>7512</v>
      </c>
      <c r="C2530" s="4" t="s">
        <v>7513</v>
      </c>
      <c r="E2530" s="4"/>
      <c r="R2530" s="4"/>
      <c r="U2530" s="4"/>
      <c r="AD2530" s="4"/>
      <c r="AE2530" s="4"/>
      <c r="AF2530" s="21"/>
    </row>
    <row r="2531" spans="1:32" x14ac:dyDescent="0.2">
      <c r="A2531" s="1" t="s">
        <v>7514</v>
      </c>
      <c r="B2531" s="4" t="s">
        <v>7515</v>
      </c>
      <c r="C2531" s="4" t="s">
        <v>7516</v>
      </c>
      <c r="E2531" s="4"/>
      <c r="R2531" s="4"/>
      <c r="U2531" s="4"/>
      <c r="AD2531" s="4"/>
      <c r="AE2531" s="4"/>
      <c r="AF2531" s="21"/>
    </row>
    <row r="2532" spans="1:32" x14ac:dyDescent="0.2">
      <c r="A2532" s="1" t="s">
        <v>7517</v>
      </c>
      <c r="B2532" s="4" t="s">
        <v>7518</v>
      </c>
      <c r="C2532" s="4" t="s">
        <v>7519</v>
      </c>
      <c r="E2532" s="4">
        <v>1</v>
      </c>
      <c r="G2532">
        <v>1</v>
      </c>
      <c r="J2532">
        <v>1</v>
      </c>
      <c r="K2532">
        <v>1</v>
      </c>
      <c r="L2532">
        <v>1</v>
      </c>
      <c r="M2532">
        <v>1</v>
      </c>
      <c r="N2532">
        <v>1</v>
      </c>
      <c r="O2532">
        <v>1</v>
      </c>
      <c r="Q2532">
        <v>1</v>
      </c>
      <c r="R2532" s="4">
        <v>1</v>
      </c>
      <c r="T2532">
        <v>1</v>
      </c>
      <c r="U2532" s="4">
        <v>1</v>
      </c>
      <c r="V2532">
        <v>1</v>
      </c>
      <c r="W2532">
        <v>1</v>
      </c>
      <c r="X2532">
        <v>2</v>
      </c>
      <c r="Y2532">
        <v>1</v>
      </c>
      <c r="Z2532">
        <v>1</v>
      </c>
      <c r="AD2532" s="4">
        <v>1</v>
      </c>
      <c r="AE2532" s="4">
        <v>1</v>
      </c>
      <c r="AF2532" s="21">
        <v>1</v>
      </c>
    </row>
    <row r="2533" spans="1:32" x14ac:dyDescent="0.2">
      <c r="A2533" s="1" t="s">
        <v>7520</v>
      </c>
      <c r="B2533" s="4" t="s">
        <v>7521</v>
      </c>
      <c r="C2533" s="4" t="s">
        <v>7522</v>
      </c>
      <c r="E2533" s="4"/>
      <c r="R2533" s="4"/>
      <c r="U2533" s="4"/>
      <c r="AD2533" s="4"/>
      <c r="AE2533" s="4"/>
      <c r="AF2533" s="21"/>
    </row>
    <row r="2534" spans="1:32" x14ac:dyDescent="0.2">
      <c r="A2534" s="1" t="s">
        <v>7523</v>
      </c>
      <c r="B2534" s="4" t="s">
        <v>7524</v>
      </c>
      <c r="C2534" s="4" t="s">
        <v>7525</v>
      </c>
      <c r="E2534" s="4"/>
      <c r="R2534" s="4"/>
      <c r="U2534" s="4"/>
      <c r="AD2534" s="4"/>
      <c r="AE2534" s="4"/>
      <c r="AF2534" s="21"/>
    </row>
    <row r="2535" spans="1:32" x14ac:dyDescent="0.2">
      <c r="A2535" s="1" t="s">
        <v>7526</v>
      </c>
      <c r="B2535" s="4" t="s">
        <v>7527</v>
      </c>
      <c r="C2535" s="4" t="s">
        <v>7528</v>
      </c>
      <c r="E2535" s="4"/>
      <c r="R2535" s="4"/>
      <c r="U2535" s="4"/>
      <c r="AD2535" s="4"/>
      <c r="AE2535" s="4"/>
      <c r="AF2535" s="21"/>
    </row>
    <row r="2536" spans="1:32" x14ac:dyDescent="0.2">
      <c r="A2536" s="1" t="s">
        <v>7529</v>
      </c>
      <c r="B2536" s="4" t="s">
        <v>7530</v>
      </c>
      <c r="C2536" s="4" t="s">
        <v>7531</v>
      </c>
      <c r="E2536" s="4"/>
      <c r="R2536" s="4"/>
      <c r="U2536" s="4"/>
      <c r="AD2536" s="4"/>
      <c r="AE2536" s="4"/>
      <c r="AF2536" s="21"/>
    </row>
    <row r="2537" spans="1:32" x14ac:dyDescent="0.2">
      <c r="A2537" s="1" t="s">
        <v>7532</v>
      </c>
      <c r="B2537" s="4" t="s">
        <v>7533</v>
      </c>
      <c r="C2537" s="4" t="s">
        <v>7534</v>
      </c>
      <c r="E2537" s="4"/>
      <c r="R2537" s="4"/>
      <c r="U2537" s="4"/>
      <c r="AD2537" s="4"/>
      <c r="AE2537" s="4"/>
      <c r="AF2537" s="21"/>
    </row>
    <row r="2538" spans="1:32" x14ac:dyDescent="0.2">
      <c r="A2538" s="1" t="s">
        <v>7535</v>
      </c>
      <c r="B2538" s="4" t="s">
        <v>7536</v>
      </c>
      <c r="C2538" s="4" t="s">
        <v>7537</v>
      </c>
      <c r="E2538" s="4"/>
      <c r="R2538" s="4"/>
      <c r="U2538" s="4"/>
      <c r="AD2538" s="4"/>
      <c r="AE2538" s="4"/>
      <c r="AF2538" s="21"/>
    </row>
    <row r="2539" spans="1:32" x14ac:dyDescent="0.2">
      <c r="A2539" s="1" t="s">
        <v>7538</v>
      </c>
      <c r="B2539" s="4" t="s">
        <v>7539</v>
      </c>
      <c r="C2539" s="4" t="s">
        <v>7540</v>
      </c>
      <c r="E2539" s="4"/>
      <c r="R2539" s="4"/>
      <c r="U2539" s="4"/>
      <c r="AD2539" s="4"/>
      <c r="AE2539" s="4"/>
      <c r="AF2539" s="21"/>
    </row>
    <row r="2540" spans="1:32" x14ac:dyDescent="0.2">
      <c r="A2540" s="1" t="s">
        <v>7541</v>
      </c>
      <c r="B2540" s="4" t="s">
        <v>7542</v>
      </c>
      <c r="C2540" s="4" t="s">
        <v>7543</v>
      </c>
      <c r="E2540" s="4"/>
      <c r="R2540" s="4"/>
      <c r="U2540" s="4"/>
      <c r="AD2540" s="4"/>
      <c r="AE2540" s="4"/>
      <c r="AF2540" s="21"/>
    </row>
    <row r="2541" spans="1:32" x14ac:dyDescent="0.2">
      <c r="A2541" s="1" t="s">
        <v>7544</v>
      </c>
      <c r="B2541" s="4" t="s">
        <v>7545</v>
      </c>
      <c r="C2541" s="4" t="s">
        <v>7546</v>
      </c>
      <c r="E2541" s="4"/>
      <c r="R2541" s="4"/>
      <c r="U2541" s="4"/>
      <c r="AD2541" s="4"/>
      <c r="AE2541" s="4"/>
      <c r="AF2541" s="21"/>
    </row>
    <row r="2542" spans="1:32" x14ac:dyDescent="0.2">
      <c r="A2542" s="1" t="s">
        <v>7547</v>
      </c>
      <c r="B2542" s="4" t="s">
        <v>7548</v>
      </c>
      <c r="C2542" s="4" t="s">
        <v>7549</v>
      </c>
      <c r="E2542" s="4"/>
      <c r="R2542" s="4"/>
      <c r="U2542" s="4"/>
      <c r="AD2542" s="4"/>
      <c r="AE2542" s="4"/>
      <c r="AF2542" s="21"/>
    </row>
    <row r="2543" spans="1:32" x14ac:dyDescent="0.2">
      <c r="A2543" s="1" t="s">
        <v>7550</v>
      </c>
      <c r="B2543" s="4" t="s">
        <v>7551</v>
      </c>
      <c r="C2543" s="4" t="s">
        <v>7552</v>
      </c>
      <c r="E2543" s="4"/>
      <c r="R2543" s="4"/>
      <c r="U2543" s="4"/>
      <c r="AD2543" s="4"/>
      <c r="AE2543" s="4"/>
      <c r="AF2543" s="21"/>
    </row>
    <row r="2544" spans="1:32" x14ac:dyDescent="0.2">
      <c r="A2544" s="1" t="s">
        <v>7553</v>
      </c>
      <c r="B2544" s="4" t="s">
        <v>7554</v>
      </c>
      <c r="C2544" s="4" t="s">
        <v>7555</v>
      </c>
      <c r="E2544" s="4"/>
      <c r="R2544" s="4"/>
      <c r="U2544" s="4"/>
      <c r="AD2544" s="4"/>
      <c r="AE2544" s="4"/>
      <c r="AF2544" s="21"/>
    </row>
    <row r="2545" spans="1:32" x14ac:dyDescent="0.2">
      <c r="A2545" s="1" t="s">
        <v>7556</v>
      </c>
      <c r="B2545" s="4" t="s">
        <v>7557</v>
      </c>
      <c r="C2545" s="4" t="s">
        <v>7558</v>
      </c>
      <c r="E2545" s="4"/>
      <c r="R2545" s="4"/>
      <c r="U2545" s="4"/>
      <c r="AD2545" s="4"/>
      <c r="AE2545" s="4"/>
      <c r="AF2545" s="21"/>
    </row>
    <row r="2546" spans="1:32" x14ac:dyDescent="0.2">
      <c r="A2546" s="1" t="s">
        <v>7559</v>
      </c>
      <c r="B2546" s="4" t="s">
        <v>7560</v>
      </c>
      <c r="C2546" s="4" t="s">
        <v>7561</v>
      </c>
      <c r="E2546" s="4"/>
      <c r="R2546" s="4"/>
      <c r="U2546" s="4"/>
      <c r="AD2546" s="4"/>
      <c r="AE2546" s="4"/>
      <c r="AF2546" s="21"/>
    </row>
    <row r="2547" spans="1:32" x14ac:dyDescent="0.2">
      <c r="A2547" s="1" t="s">
        <v>7562</v>
      </c>
      <c r="B2547" s="4" t="s">
        <v>7563</v>
      </c>
      <c r="C2547" s="4" t="s">
        <v>7564</v>
      </c>
      <c r="E2547" s="4"/>
      <c r="R2547" s="4"/>
      <c r="U2547" s="4"/>
      <c r="AD2547" s="4"/>
      <c r="AE2547" s="4"/>
      <c r="AF2547" s="21"/>
    </row>
    <row r="2548" spans="1:32" x14ac:dyDescent="0.2">
      <c r="A2548" s="1" t="s">
        <v>7565</v>
      </c>
      <c r="B2548" s="4" t="s">
        <v>7566</v>
      </c>
      <c r="C2548" s="4" t="s">
        <v>7567</v>
      </c>
      <c r="E2548" s="4"/>
      <c r="R2548" s="4"/>
      <c r="U2548" s="4"/>
      <c r="AD2548" s="4"/>
      <c r="AE2548" s="4"/>
      <c r="AF2548" s="21"/>
    </row>
    <row r="2549" spans="1:32" x14ac:dyDescent="0.2">
      <c r="A2549" s="1" t="s">
        <v>7568</v>
      </c>
      <c r="B2549" s="4" t="s">
        <v>7569</v>
      </c>
      <c r="C2549" s="4" t="s">
        <v>7570</v>
      </c>
      <c r="E2549" s="4"/>
      <c r="R2549" s="4"/>
      <c r="U2549" s="4"/>
      <c r="AD2549" s="4"/>
      <c r="AE2549" s="4"/>
      <c r="AF2549" s="21"/>
    </row>
    <row r="2550" spans="1:32" x14ac:dyDescent="0.2">
      <c r="A2550" s="1" t="s">
        <v>7571</v>
      </c>
      <c r="B2550" s="4" t="s">
        <v>7572</v>
      </c>
      <c r="C2550" s="4" t="s">
        <v>7573</v>
      </c>
      <c r="E2550" s="4"/>
      <c r="R2550" s="4"/>
      <c r="U2550" s="4"/>
      <c r="AD2550" s="4"/>
      <c r="AE2550" s="4"/>
      <c r="AF2550" s="21"/>
    </row>
    <row r="2551" spans="1:32" x14ac:dyDescent="0.2">
      <c r="A2551" s="1" t="s">
        <v>7574</v>
      </c>
      <c r="B2551" s="4" t="s">
        <v>7575</v>
      </c>
      <c r="C2551" s="4" t="s">
        <v>7576</v>
      </c>
      <c r="E2551" s="4"/>
      <c r="R2551" s="4"/>
      <c r="U2551" s="4"/>
      <c r="AD2551" s="4"/>
      <c r="AE2551" s="4"/>
      <c r="AF2551" s="21"/>
    </row>
    <row r="2552" spans="1:32" x14ac:dyDescent="0.2">
      <c r="A2552" s="1" t="s">
        <v>7577</v>
      </c>
      <c r="B2552" s="4" t="s">
        <v>7578</v>
      </c>
      <c r="C2552" s="4" t="s">
        <v>7579</v>
      </c>
      <c r="E2552" s="4"/>
      <c r="R2552" s="4"/>
      <c r="U2552" s="4"/>
      <c r="AD2552" s="4"/>
      <c r="AE2552" s="4"/>
      <c r="AF2552" s="21"/>
    </row>
    <row r="2553" spans="1:32" x14ac:dyDescent="0.2">
      <c r="A2553" s="1" t="s">
        <v>7580</v>
      </c>
      <c r="B2553" s="4" t="s">
        <v>7581</v>
      </c>
      <c r="C2553" s="4" t="s">
        <v>7582</v>
      </c>
      <c r="E2553" s="4"/>
      <c r="R2553" s="4"/>
      <c r="U2553" s="4"/>
      <c r="AD2553" s="4"/>
      <c r="AE2553" s="4"/>
      <c r="AF2553" s="21"/>
    </row>
    <row r="2554" spans="1:32" x14ac:dyDescent="0.2">
      <c r="A2554" s="1" t="s">
        <v>7583</v>
      </c>
      <c r="B2554" s="4" t="s">
        <v>7584</v>
      </c>
      <c r="C2554" s="4" t="s">
        <v>7585</v>
      </c>
      <c r="E2554" s="4"/>
      <c r="R2554" s="4"/>
      <c r="U2554" s="4"/>
      <c r="AD2554" s="4"/>
      <c r="AE2554" s="4"/>
      <c r="AF2554" s="21"/>
    </row>
    <row r="2555" spans="1:32" x14ac:dyDescent="0.2">
      <c r="A2555" s="1" t="s">
        <v>7586</v>
      </c>
      <c r="B2555" s="4" t="s">
        <v>7587</v>
      </c>
      <c r="C2555" s="4" t="s">
        <v>7588</v>
      </c>
      <c r="E2555" s="4"/>
      <c r="R2555" s="4"/>
      <c r="U2555" s="4"/>
      <c r="AD2555" s="4"/>
      <c r="AE2555" s="4"/>
      <c r="AF2555" s="21"/>
    </row>
    <row r="2556" spans="1:32" x14ac:dyDescent="0.2">
      <c r="A2556" s="1" t="s">
        <v>7589</v>
      </c>
      <c r="B2556" s="4" t="s">
        <v>7590</v>
      </c>
      <c r="C2556" s="4" t="s">
        <v>7591</v>
      </c>
      <c r="E2556" s="4"/>
      <c r="R2556" s="4"/>
      <c r="U2556" s="4"/>
      <c r="AD2556" s="4"/>
      <c r="AE2556" s="4"/>
      <c r="AF2556" s="21"/>
    </row>
    <row r="2557" spans="1:32" x14ac:dyDescent="0.2">
      <c r="A2557" s="1" t="s">
        <v>7592</v>
      </c>
      <c r="B2557" s="4" t="s">
        <v>7593</v>
      </c>
      <c r="C2557" s="4" t="s">
        <v>7594</v>
      </c>
      <c r="E2557" s="4"/>
      <c r="R2557" s="4"/>
      <c r="U2557" s="4"/>
      <c r="AD2557" s="4"/>
      <c r="AE2557" s="4"/>
      <c r="AF2557" s="21"/>
    </row>
    <row r="2558" spans="1:32" x14ac:dyDescent="0.2">
      <c r="A2558" s="1" t="s">
        <v>7595</v>
      </c>
      <c r="B2558" s="4" t="s">
        <v>7596</v>
      </c>
      <c r="C2558" s="4" t="s">
        <v>7597</v>
      </c>
      <c r="E2558" s="4"/>
      <c r="R2558" s="4"/>
      <c r="U2558" s="4"/>
      <c r="AD2558" s="4"/>
      <c r="AE2558" s="4"/>
      <c r="AF2558" s="21"/>
    </row>
    <row r="2559" spans="1:32" x14ac:dyDescent="0.2">
      <c r="A2559" s="1" t="s">
        <v>7598</v>
      </c>
      <c r="B2559" s="4" t="s">
        <v>7599</v>
      </c>
      <c r="C2559" s="4" t="s">
        <v>7600</v>
      </c>
      <c r="E2559" s="4">
        <v>1</v>
      </c>
      <c r="G2559">
        <v>1</v>
      </c>
      <c r="I2559">
        <v>1</v>
      </c>
      <c r="J2559">
        <v>1</v>
      </c>
      <c r="K2559">
        <v>1</v>
      </c>
      <c r="L2559">
        <v>1</v>
      </c>
      <c r="O2559">
        <v>1</v>
      </c>
      <c r="P2559">
        <v>1</v>
      </c>
      <c r="Q2559">
        <v>1</v>
      </c>
      <c r="R2559" s="4">
        <v>1</v>
      </c>
      <c r="T2559">
        <v>1</v>
      </c>
      <c r="U2559" s="4">
        <v>1</v>
      </c>
      <c r="W2559">
        <v>1</v>
      </c>
      <c r="X2559">
        <v>2</v>
      </c>
      <c r="Z2559">
        <v>1</v>
      </c>
      <c r="AA2559">
        <v>1</v>
      </c>
      <c r="AD2559" s="4">
        <v>1</v>
      </c>
      <c r="AE2559" s="4">
        <v>1</v>
      </c>
      <c r="AF2559" s="21">
        <v>1</v>
      </c>
    </row>
    <row r="2560" spans="1:32" x14ac:dyDescent="0.2">
      <c r="A2560" s="1" t="s">
        <v>7601</v>
      </c>
      <c r="B2560" s="4" t="s">
        <v>7602</v>
      </c>
      <c r="C2560" s="4" t="s">
        <v>7603</v>
      </c>
      <c r="E2560" s="4">
        <v>1</v>
      </c>
      <c r="G2560">
        <v>1</v>
      </c>
      <c r="I2560">
        <v>1</v>
      </c>
      <c r="J2560">
        <v>1</v>
      </c>
      <c r="K2560">
        <v>1</v>
      </c>
      <c r="L2560">
        <v>1</v>
      </c>
      <c r="O2560">
        <v>1</v>
      </c>
      <c r="P2560">
        <v>1</v>
      </c>
      <c r="Q2560">
        <v>1</v>
      </c>
      <c r="R2560" s="4">
        <v>1</v>
      </c>
      <c r="T2560">
        <v>1</v>
      </c>
      <c r="U2560" s="4">
        <v>1</v>
      </c>
      <c r="W2560">
        <v>1</v>
      </c>
      <c r="X2560">
        <v>2</v>
      </c>
      <c r="Z2560">
        <v>1</v>
      </c>
      <c r="AA2560">
        <v>1</v>
      </c>
      <c r="AD2560" s="4">
        <v>1</v>
      </c>
      <c r="AE2560" s="4">
        <v>1</v>
      </c>
      <c r="AF2560" s="21">
        <v>1</v>
      </c>
    </row>
    <row r="2561" spans="1:32" x14ac:dyDescent="0.2">
      <c r="A2561" s="1" t="s">
        <v>7604</v>
      </c>
      <c r="B2561" s="4" t="s">
        <v>7605</v>
      </c>
      <c r="C2561" s="4" t="s">
        <v>7606</v>
      </c>
      <c r="E2561" s="4"/>
      <c r="R2561" s="4"/>
      <c r="U2561" s="4"/>
      <c r="AD2561" s="4"/>
      <c r="AE2561" s="4">
        <v>1</v>
      </c>
      <c r="AF2561" s="21"/>
    </row>
    <row r="2562" spans="1:32" x14ac:dyDescent="0.2">
      <c r="A2562" s="1" t="s">
        <v>7607</v>
      </c>
      <c r="B2562" s="4" t="s">
        <v>7608</v>
      </c>
      <c r="C2562" s="4" t="s">
        <v>7609</v>
      </c>
      <c r="E2562" s="4"/>
      <c r="R2562" s="4"/>
      <c r="U2562" s="4"/>
      <c r="AD2562" s="4"/>
      <c r="AE2562" s="4"/>
      <c r="AF2562" s="21"/>
    </row>
    <row r="2563" spans="1:32" x14ac:dyDescent="0.2">
      <c r="A2563" s="1" t="s">
        <v>7610</v>
      </c>
      <c r="B2563" s="4" t="s">
        <v>7611</v>
      </c>
      <c r="C2563" s="4" t="s">
        <v>7612</v>
      </c>
      <c r="E2563" s="4"/>
      <c r="R2563" s="4"/>
      <c r="U2563" s="4"/>
      <c r="AD2563" s="4"/>
      <c r="AE2563" s="4"/>
      <c r="AF2563" s="21"/>
    </row>
    <row r="2564" spans="1:32" x14ac:dyDescent="0.2">
      <c r="A2564" s="1" t="s">
        <v>7613</v>
      </c>
      <c r="B2564" s="4" t="s">
        <v>7614</v>
      </c>
      <c r="C2564" s="4" t="s">
        <v>7615</v>
      </c>
      <c r="E2564" s="4"/>
      <c r="F2564">
        <v>1</v>
      </c>
      <c r="G2564">
        <v>1</v>
      </c>
      <c r="H2564">
        <v>1</v>
      </c>
      <c r="M2564">
        <v>2</v>
      </c>
      <c r="N2564">
        <v>1</v>
      </c>
      <c r="O2564">
        <v>1</v>
      </c>
      <c r="R2564" s="4"/>
      <c r="U2564" s="4"/>
      <c r="V2564">
        <v>1</v>
      </c>
      <c r="X2564">
        <v>1</v>
      </c>
      <c r="AA2564">
        <v>1</v>
      </c>
      <c r="AD2564" s="4">
        <v>1</v>
      </c>
      <c r="AE2564" s="4">
        <v>1</v>
      </c>
      <c r="AF2564" s="21">
        <v>1</v>
      </c>
    </row>
    <row r="2565" spans="1:32" x14ac:dyDescent="0.2">
      <c r="A2565" s="1" t="s">
        <v>7616</v>
      </c>
      <c r="B2565" s="4" t="s">
        <v>7617</v>
      </c>
      <c r="C2565" s="4" t="s">
        <v>7618</v>
      </c>
      <c r="E2565" s="4"/>
      <c r="F2565">
        <v>1</v>
      </c>
      <c r="G2565">
        <v>1</v>
      </c>
      <c r="H2565">
        <v>1</v>
      </c>
      <c r="M2565">
        <v>2</v>
      </c>
      <c r="N2565">
        <v>1</v>
      </c>
      <c r="O2565">
        <v>1</v>
      </c>
      <c r="R2565" s="4"/>
      <c r="U2565" s="4"/>
      <c r="V2565">
        <v>1</v>
      </c>
      <c r="X2565">
        <v>1</v>
      </c>
      <c r="AA2565">
        <v>1</v>
      </c>
      <c r="AD2565" s="4">
        <v>1</v>
      </c>
      <c r="AE2565" s="4">
        <v>1</v>
      </c>
      <c r="AF2565" s="21">
        <v>1</v>
      </c>
    </row>
    <row r="2566" spans="1:32" x14ac:dyDescent="0.2">
      <c r="A2566" s="1" t="s">
        <v>7619</v>
      </c>
      <c r="B2566" s="4" t="s">
        <v>7620</v>
      </c>
      <c r="C2566" s="4" t="s">
        <v>7621</v>
      </c>
      <c r="E2566" s="4"/>
      <c r="R2566" s="4"/>
      <c r="U2566" s="4"/>
      <c r="AD2566" s="4"/>
      <c r="AE2566" s="4"/>
      <c r="AF2566" s="21"/>
    </row>
    <row r="2567" spans="1:32" x14ac:dyDescent="0.2">
      <c r="A2567" s="1" t="s">
        <v>7622</v>
      </c>
      <c r="B2567" s="4" t="s">
        <v>7623</v>
      </c>
      <c r="C2567" s="4" t="s">
        <v>7624</v>
      </c>
      <c r="E2567" s="4"/>
      <c r="R2567" s="4"/>
      <c r="U2567" s="4"/>
      <c r="AD2567" s="4"/>
      <c r="AE2567" s="4"/>
      <c r="AF2567" s="21"/>
    </row>
    <row r="2568" spans="1:32" x14ac:dyDescent="0.2">
      <c r="A2568" s="1" t="s">
        <v>7625</v>
      </c>
      <c r="B2568" s="4" t="s">
        <v>7626</v>
      </c>
      <c r="C2568" s="4" t="s">
        <v>7627</v>
      </c>
      <c r="E2568" s="4"/>
      <c r="R2568" s="4"/>
      <c r="U2568" s="4"/>
      <c r="AD2568" s="4"/>
      <c r="AE2568" s="4"/>
      <c r="AF2568" s="21"/>
    </row>
    <row r="2569" spans="1:32" x14ac:dyDescent="0.2">
      <c r="A2569" s="1" t="s">
        <v>7628</v>
      </c>
      <c r="B2569" s="4" t="s">
        <v>7629</v>
      </c>
      <c r="C2569" s="4" t="s">
        <v>7630</v>
      </c>
      <c r="E2569" s="4">
        <v>1</v>
      </c>
      <c r="R2569" s="4"/>
      <c r="U2569" s="4"/>
      <c r="AD2569" s="4">
        <v>1</v>
      </c>
      <c r="AE2569" s="4">
        <v>1</v>
      </c>
      <c r="AF2569" s="21">
        <v>1</v>
      </c>
    </row>
    <row r="2570" spans="1:32" x14ac:dyDescent="0.2">
      <c r="A2570" s="1" t="s">
        <v>7631</v>
      </c>
      <c r="B2570" s="4" t="s">
        <v>7632</v>
      </c>
      <c r="C2570" s="4" t="s">
        <v>7633</v>
      </c>
      <c r="E2570" s="4"/>
      <c r="R2570" s="4"/>
      <c r="U2570" s="4"/>
      <c r="AD2570" s="4"/>
      <c r="AE2570" s="4"/>
      <c r="AF2570" s="21"/>
    </row>
    <row r="2571" spans="1:32" x14ac:dyDescent="0.2">
      <c r="A2571" s="1" t="s">
        <v>7634</v>
      </c>
      <c r="B2571" s="4" t="s">
        <v>7635</v>
      </c>
      <c r="C2571" s="4" t="s">
        <v>7636</v>
      </c>
      <c r="E2571" s="4">
        <v>1</v>
      </c>
      <c r="F2571">
        <v>1</v>
      </c>
      <c r="G2571">
        <v>1</v>
      </c>
      <c r="I2571">
        <v>1</v>
      </c>
      <c r="J2571">
        <v>2</v>
      </c>
      <c r="K2571">
        <v>1</v>
      </c>
      <c r="L2571">
        <v>1</v>
      </c>
      <c r="M2571">
        <v>1</v>
      </c>
      <c r="N2571">
        <v>1</v>
      </c>
      <c r="P2571">
        <v>1</v>
      </c>
      <c r="R2571" s="4">
        <v>1</v>
      </c>
      <c r="T2571">
        <v>1</v>
      </c>
      <c r="U2571" s="4">
        <v>1</v>
      </c>
      <c r="V2571">
        <v>1</v>
      </c>
      <c r="X2571">
        <v>1</v>
      </c>
      <c r="AB2571">
        <v>2</v>
      </c>
      <c r="AD2571" s="4">
        <v>1</v>
      </c>
      <c r="AE2571" s="4">
        <v>1</v>
      </c>
      <c r="AF2571" s="21">
        <v>1</v>
      </c>
    </row>
    <row r="2572" spans="1:32" x14ac:dyDescent="0.2">
      <c r="A2572" s="1" t="s">
        <v>7637</v>
      </c>
      <c r="B2572" s="4" t="s">
        <v>7638</v>
      </c>
      <c r="C2572" s="4" t="s">
        <v>7639</v>
      </c>
      <c r="E2572" s="4">
        <v>1</v>
      </c>
      <c r="F2572">
        <v>1</v>
      </c>
      <c r="G2572">
        <v>1</v>
      </c>
      <c r="I2572">
        <v>1</v>
      </c>
      <c r="J2572">
        <v>2</v>
      </c>
      <c r="K2572">
        <v>1</v>
      </c>
      <c r="L2572">
        <v>1</v>
      </c>
      <c r="M2572">
        <v>1</v>
      </c>
      <c r="N2572">
        <v>1</v>
      </c>
      <c r="P2572">
        <v>1</v>
      </c>
      <c r="R2572" s="4">
        <v>1</v>
      </c>
      <c r="S2572">
        <v>1</v>
      </c>
      <c r="T2572">
        <v>1</v>
      </c>
      <c r="U2572" s="4">
        <v>1</v>
      </c>
      <c r="V2572">
        <v>1</v>
      </c>
      <c r="AB2572">
        <v>2</v>
      </c>
      <c r="AD2572" s="4">
        <v>1</v>
      </c>
      <c r="AE2572" s="4">
        <v>1</v>
      </c>
      <c r="AF2572" s="21">
        <v>1</v>
      </c>
    </row>
    <row r="2573" spans="1:32" x14ac:dyDescent="0.2">
      <c r="A2573" s="1" t="s">
        <v>7640</v>
      </c>
      <c r="B2573" s="4" t="s">
        <v>7641</v>
      </c>
      <c r="C2573" s="4" t="s">
        <v>7642</v>
      </c>
      <c r="E2573" s="4"/>
      <c r="R2573" s="4"/>
      <c r="U2573" s="4"/>
      <c r="AD2573" s="4">
        <v>1</v>
      </c>
      <c r="AE2573" s="4">
        <v>1</v>
      </c>
      <c r="AF2573" s="21">
        <v>1</v>
      </c>
    </row>
    <row r="2574" spans="1:32" x14ac:dyDescent="0.2">
      <c r="A2574" s="1" t="s">
        <v>7643</v>
      </c>
      <c r="B2574" s="4" t="s">
        <v>7644</v>
      </c>
      <c r="C2574" s="4" t="s">
        <v>7645</v>
      </c>
      <c r="E2574" s="4"/>
      <c r="R2574" s="4"/>
      <c r="U2574" s="4"/>
      <c r="AD2574" s="4"/>
      <c r="AE2574" s="4"/>
      <c r="AF2574" s="21"/>
    </row>
    <row r="2575" spans="1:32" x14ac:dyDescent="0.2">
      <c r="A2575" s="1" t="s">
        <v>7646</v>
      </c>
      <c r="B2575" s="4" t="s">
        <v>7647</v>
      </c>
      <c r="C2575" s="4" t="s">
        <v>7648</v>
      </c>
      <c r="E2575" s="4"/>
      <c r="R2575" s="4"/>
      <c r="U2575" s="4"/>
      <c r="AD2575" s="4"/>
      <c r="AE2575" s="4"/>
      <c r="AF2575" s="21"/>
    </row>
    <row r="2576" spans="1:32" x14ac:dyDescent="0.2">
      <c r="A2576" s="1" t="s">
        <v>7649</v>
      </c>
      <c r="B2576" s="4" t="s">
        <v>7650</v>
      </c>
      <c r="C2576" s="4" t="s">
        <v>7651</v>
      </c>
      <c r="E2576" s="4"/>
      <c r="R2576" s="4"/>
      <c r="U2576" s="4"/>
      <c r="AD2576" s="4">
        <v>1</v>
      </c>
      <c r="AE2576" s="4"/>
      <c r="AF2576" s="21"/>
    </row>
    <row r="2577" spans="1:32" x14ac:dyDescent="0.2">
      <c r="A2577" s="1" t="s">
        <v>7652</v>
      </c>
      <c r="B2577" s="4" t="s">
        <v>7653</v>
      </c>
      <c r="C2577" s="4" t="s">
        <v>7654</v>
      </c>
      <c r="E2577" s="4"/>
      <c r="R2577" s="4"/>
      <c r="U2577" s="4"/>
      <c r="AD2577" s="4"/>
      <c r="AE2577" s="4"/>
      <c r="AF2577" s="21"/>
    </row>
    <row r="2578" spans="1:32" x14ac:dyDescent="0.2">
      <c r="A2578" s="1" t="s">
        <v>7655</v>
      </c>
      <c r="B2578" s="4" t="s">
        <v>7656</v>
      </c>
      <c r="C2578" s="4" t="s">
        <v>7657</v>
      </c>
      <c r="E2578" s="4"/>
      <c r="R2578" s="4"/>
      <c r="U2578" s="4"/>
      <c r="AD2578" s="4"/>
      <c r="AE2578" s="4"/>
      <c r="AF2578" s="21"/>
    </row>
    <row r="2579" spans="1:32" x14ac:dyDescent="0.2">
      <c r="A2579" s="1" t="s">
        <v>7658</v>
      </c>
      <c r="B2579" s="4" t="s">
        <v>7659</v>
      </c>
      <c r="C2579" s="4" t="s">
        <v>7660</v>
      </c>
      <c r="E2579" s="4"/>
      <c r="R2579" s="4"/>
      <c r="U2579" s="4"/>
      <c r="AD2579" s="4"/>
      <c r="AE2579" s="4"/>
      <c r="AF2579" s="21"/>
    </row>
    <row r="2580" spans="1:32" x14ac:dyDescent="0.2">
      <c r="A2580" s="1" t="s">
        <v>7661</v>
      </c>
      <c r="B2580" s="4" t="s">
        <v>7662</v>
      </c>
      <c r="C2580" s="4" t="s">
        <v>7663</v>
      </c>
      <c r="E2580" s="4"/>
      <c r="R2580" s="4"/>
      <c r="U2580" s="4"/>
      <c r="AD2580" s="4"/>
      <c r="AE2580" s="4"/>
      <c r="AF2580" s="21"/>
    </row>
    <row r="2581" spans="1:32" x14ac:dyDescent="0.2">
      <c r="A2581" s="1" t="s">
        <v>7664</v>
      </c>
      <c r="B2581" s="4" t="s">
        <v>7665</v>
      </c>
      <c r="C2581" s="4" t="s">
        <v>7666</v>
      </c>
      <c r="E2581" s="4"/>
      <c r="R2581" s="4"/>
      <c r="U2581" s="4"/>
      <c r="AD2581" s="4"/>
      <c r="AE2581" s="4"/>
      <c r="AF2581" s="21"/>
    </row>
    <row r="2582" spans="1:32" x14ac:dyDescent="0.2">
      <c r="A2582" s="1" t="s">
        <v>7667</v>
      </c>
      <c r="B2582" s="4" t="s">
        <v>7668</v>
      </c>
      <c r="C2582" s="4" t="s">
        <v>7669</v>
      </c>
      <c r="E2582" s="4"/>
      <c r="R2582" s="4"/>
      <c r="U2582" s="4"/>
      <c r="AD2582" s="4"/>
      <c r="AE2582" s="4"/>
      <c r="AF2582" s="21"/>
    </row>
    <row r="2583" spans="1:32" x14ac:dyDescent="0.2">
      <c r="A2583" s="1" t="s">
        <v>7670</v>
      </c>
      <c r="B2583" s="4" t="s">
        <v>7671</v>
      </c>
      <c r="C2583" s="4" t="s">
        <v>7672</v>
      </c>
      <c r="E2583" s="4"/>
      <c r="R2583" s="4"/>
      <c r="U2583" s="4"/>
      <c r="AD2583" s="4"/>
      <c r="AE2583" s="4"/>
      <c r="AF2583" s="21"/>
    </row>
    <row r="2584" spans="1:32" x14ac:dyDescent="0.2">
      <c r="A2584" s="1" t="s">
        <v>7673</v>
      </c>
      <c r="B2584" s="4" t="s">
        <v>7674</v>
      </c>
      <c r="C2584" s="4" t="s">
        <v>7675</v>
      </c>
      <c r="E2584" s="4"/>
      <c r="R2584" s="4"/>
      <c r="U2584" s="4"/>
      <c r="AD2584" s="4"/>
      <c r="AE2584" s="4"/>
      <c r="AF2584" s="21"/>
    </row>
    <row r="2585" spans="1:32" x14ac:dyDescent="0.2">
      <c r="A2585" s="1" t="s">
        <v>7676</v>
      </c>
      <c r="B2585" s="4" t="s">
        <v>7677</v>
      </c>
      <c r="C2585" s="4" t="s">
        <v>7678</v>
      </c>
      <c r="E2585" s="4"/>
      <c r="R2585" s="4"/>
      <c r="U2585" s="4"/>
      <c r="AD2585" s="4"/>
      <c r="AE2585" s="4"/>
      <c r="AF2585" s="21"/>
    </row>
    <row r="2586" spans="1:32" x14ac:dyDescent="0.2">
      <c r="A2586" s="1" t="s">
        <v>7679</v>
      </c>
      <c r="B2586" s="4" t="s">
        <v>7680</v>
      </c>
      <c r="C2586" s="4" t="s">
        <v>7681</v>
      </c>
      <c r="E2586" s="4"/>
      <c r="R2586" s="4"/>
      <c r="U2586" s="4"/>
      <c r="AD2586" s="4"/>
      <c r="AE2586" s="4"/>
      <c r="AF2586" s="21"/>
    </row>
    <row r="2587" spans="1:32" x14ac:dyDescent="0.2">
      <c r="A2587" s="1" t="s">
        <v>7682</v>
      </c>
      <c r="B2587" s="4" t="s">
        <v>7683</v>
      </c>
      <c r="C2587" s="4" t="s">
        <v>7684</v>
      </c>
      <c r="E2587" s="4"/>
      <c r="N2587">
        <v>1</v>
      </c>
      <c r="O2587">
        <v>1</v>
      </c>
      <c r="R2587" s="4"/>
      <c r="U2587" s="4"/>
      <c r="AD2587" s="4"/>
      <c r="AE2587" s="4"/>
      <c r="AF2587" s="21"/>
    </row>
    <row r="2588" spans="1:32" x14ac:dyDescent="0.2">
      <c r="A2588" s="1" t="s">
        <v>7685</v>
      </c>
      <c r="B2588" s="4" t="s">
        <v>7686</v>
      </c>
      <c r="C2588" s="4" t="s">
        <v>7687</v>
      </c>
      <c r="E2588" s="4"/>
      <c r="R2588" s="4"/>
      <c r="U2588" s="4"/>
      <c r="AD2588" s="4"/>
      <c r="AE2588" s="4"/>
      <c r="AF2588" s="21"/>
    </row>
    <row r="2589" spans="1:32" x14ac:dyDescent="0.2">
      <c r="A2589" s="1" t="s">
        <v>7688</v>
      </c>
      <c r="B2589" s="4" t="s">
        <v>7689</v>
      </c>
      <c r="C2589" s="4" t="s">
        <v>7690</v>
      </c>
      <c r="E2589" s="4"/>
      <c r="R2589" s="4"/>
      <c r="U2589" s="4"/>
      <c r="AD2589" s="4"/>
      <c r="AE2589" s="4"/>
      <c r="AF2589" s="21"/>
    </row>
    <row r="2590" spans="1:32" x14ac:dyDescent="0.2">
      <c r="A2590" s="1" t="s">
        <v>7691</v>
      </c>
      <c r="B2590" s="4" t="s">
        <v>7692</v>
      </c>
      <c r="C2590" s="4" t="s">
        <v>7693</v>
      </c>
      <c r="E2590" s="4"/>
      <c r="R2590" s="4"/>
      <c r="U2590" s="4"/>
      <c r="AD2590" s="4"/>
      <c r="AE2590" s="4"/>
      <c r="AF2590" s="21"/>
    </row>
    <row r="2591" spans="1:32" x14ac:dyDescent="0.2">
      <c r="A2591" s="1" t="s">
        <v>7694</v>
      </c>
      <c r="B2591" s="4" t="s">
        <v>7695</v>
      </c>
      <c r="C2591" s="4" t="s">
        <v>7696</v>
      </c>
      <c r="E2591" s="4">
        <v>1</v>
      </c>
      <c r="F2591">
        <v>1</v>
      </c>
      <c r="G2591">
        <v>1</v>
      </c>
      <c r="I2591">
        <v>1</v>
      </c>
      <c r="J2591">
        <v>1</v>
      </c>
      <c r="O2591">
        <v>1</v>
      </c>
      <c r="P2591">
        <v>1</v>
      </c>
      <c r="Q2591">
        <v>1</v>
      </c>
      <c r="R2591" s="4">
        <v>1</v>
      </c>
      <c r="T2591">
        <v>1</v>
      </c>
      <c r="U2591" s="4">
        <v>1</v>
      </c>
      <c r="V2591">
        <v>2</v>
      </c>
      <c r="W2591">
        <v>1</v>
      </c>
      <c r="X2591">
        <v>2</v>
      </c>
      <c r="Z2591">
        <v>1</v>
      </c>
      <c r="AD2591" s="4">
        <v>1</v>
      </c>
      <c r="AE2591" s="4">
        <v>1</v>
      </c>
      <c r="AF2591" s="21">
        <v>1</v>
      </c>
    </row>
    <row r="2592" spans="1:32" x14ac:dyDescent="0.2">
      <c r="A2592" s="1" t="s">
        <v>7697</v>
      </c>
      <c r="B2592" s="4" t="s">
        <v>7698</v>
      </c>
      <c r="C2592" s="4" t="s">
        <v>7699</v>
      </c>
      <c r="E2592" s="4"/>
      <c r="R2592" s="4"/>
      <c r="U2592" s="4"/>
      <c r="AD2592" s="4"/>
      <c r="AE2592" s="4"/>
      <c r="AF2592" s="21"/>
    </row>
    <row r="2593" spans="1:32" x14ac:dyDescent="0.2">
      <c r="A2593" s="1" t="s">
        <v>7700</v>
      </c>
      <c r="B2593" s="4" t="s">
        <v>7701</v>
      </c>
      <c r="C2593" s="4" t="s">
        <v>7702</v>
      </c>
      <c r="E2593" s="4"/>
      <c r="R2593" s="4"/>
      <c r="U2593" s="4"/>
      <c r="AD2593" s="4"/>
      <c r="AE2593" s="4"/>
      <c r="AF2593" s="21"/>
    </row>
    <row r="2594" spans="1:32" x14ac:dyDescent="0.2">
      <c r="A2594" s="1" t="s">
        <v>7703</v>
      </c>
      <c r="B2594" s="4" t="s">
        <v>7704</v>
      </c>
      <c r="C2594" s="4" t="s">
        <v>7705</v>
      </c>
      <c r="E2594" s="4"/>
      <c r="R2594" s="4"/>
      <c r="U2594" s="4"/>
      <c r="AD2594" s="4"/>
      <c r="AE2594" s="4"/>
      <c r="AF2594" s="21"/>
    </row>
    <row r="2595" spans="1:32" x14ac:dyDescent="0.2">
      <c r="A2595" s="1" t="s">
        <v>7706</v>
      </c>
      <c r="B2595" s="4" t="s">
        <v>7707</v>
      </c>
      <c r="C2595" s="4" t="s">
        <v>7708</v>
      </c>
      <c r="E2595" s="4">
        <v>1</v>
      </c>
      <c r="G2595">
        <v>1</v>
      </c>
      <c r="J2595">
        <v>1</v>
      </c>
      <c r="K2595">
        <v>1</v>
      </c>
      <c r="L2595">
        <v>1</v>
      </c>
      <c r="M2595">
        <v>1</v>
      </c>
      <c r="N2595">
        <v>1</v>
      </c>
      <c r="P2595">
        <v>1</v>
      </c>
      <c r="Q2595">
        <v>1</v>
      </c>
      <c r="R2595" s="4">
        <v>1</v>
      </c>
      <c r="T2595">
        <v>1</v>
      </c>
      <c r="U2595" s="4">
        <v>1</v>
      </c>
      <c r="V2595">
        <v>1</v>
      </c>
      <c r="W2595">
        <v>1</v>
      </c>
      <c r="AB2595">
        <v>2</v>
      </c>
      <c r="AD2595" s="4">
        <v>1</v>
      </c>
      <c r="AE2595" s="4"/>
      <c r="AF2595" s="21">
        <v>1</v>
      </c>
    </row>
    <row r="2596" spans="1:32" x14ac:dyDescent="0.2">
      <c r="A2596" s="1" t="s">
        <v>7709</v>
      </c>
      <c r="B2596" s="4" t="s">
        <v>7710</v>
      </c>
      <c r="C2596" s="4" t="s">
        <v>7711</v>
      </c>
      <c r="E2596" s="4"/>
      <c r="R2596" s="4"/>
      <c r="U2596" s="4"/>
      <c r="AD2596" s="4"/>
      <c r="AE2596" s="4"/>
      <c r="AF2596" s="21"/>
    </row>
    <row r="2597" spans="1:32" x14ac:dyDescent="0.2">
      <c r="A2597" s="1" t="s">
        <v>7712</v>
      </c>
      <c r="B2597" s="4" t="s">
        <v>7713</v>
      </c>
      <c r="C2597" s="4" t="s">
        <v>7714</v>
      </c>
      <c r="E2597" s="4"/>
      <c r="R2597" s="4"/>
      <c r="U2597" s="4"/>
      <c r="AD2597" s="4"/>
      <c r="AE2597" s="4"/>
      <c r="AF2597" s="21"/>
    </row>
    <row r="2598" spans="1:32" x14ac:dyDescent="0.2">
      <c r="A2598" s="1" t="s">
        <v>7715</v>
      </c>
      <c r="B2598" s="4" t="s">
        <v>7716</v>
      </c>
      <c r="C2598" s="4" t="s">
        <v>7717</v>
      </c>
      <c r="E2598" s="4"/>
      <c r="R2598" s="4"/>
      <c r="U2598" s="4"/>
      <c r="AD2598" s="4"/>
      <c r="AE2598" s="4"/>
      <c r="AF2598" s="21"/>
    </row>
    <row r="2599" spans="1:32" x14ac:dyDescent="0.2">
      <c r="A2599" s="1" t="s">
        <v>7718</v>
      </c>
      <c r="B2599" s="4" t="s">
        <v>7719</v>
      </c>
      <c r="C2599" s="4" t="s">
        <v>7720</v>
      </c>
      <c r="E2599" s="4">
        <v>1</v>
      </c>
      <c r="G2599">
        <v>1</v>
      </c>
      <c r="J2599">
        <v>1</v>
      </c>
      <c r="M2599">
        <v>3</v>
      </c>
      <c r="P2599">
        <v>1</v>
      </c>
      <c r="Q2599">
        <v>1</v>
      </c>
      <c r="R2599" s="4"/>
      <c r="T2599">
        <v>1</v>
      </c>
      <c r="U2599" s="4">
        <v>1</v>
      </c>
      <c r="V2599">
        <v>1</v>
      </c>
      <c r="Z2599">
        <v>1</v>
      </c>
      <c r="AD2599" s="4">
        <v>1</v>
      </c>
      <c r="AE2599" s="4">
        <v>1</v>
      </c>
      <c r="AF2599" s="21">
        <v>1</v>
      </c>
    </row>
    <row r="2600" spans="1:32" x14ac:dyDescent="0.2">
      <c r="A2600" s="1" t="s">
        <v>7721</v>
      </c>
      <c r="B2600" s="4" t="s">
        <v>7722</v>
      </c>
      <c r="C2600" s="4" t="s">
        <v>7723</v>
      </c>
      <c r="E2600" s="4"/>
      <c r="R2600" s="4"/>
      <c r="U2600" s="4"/>
      <c r="AD2600" s="4"/>
      <c r="AE2600" s="4"/>
      <c r="AF2600" s="21"/>
    </row>
    <row r="2601" spans="1:32" x14ac:dyDescent="0.2">
      <c r="A2601" s="1" t="s">
        <v>7724</v>
      </c>
      <c r="B2601" s="4" t="s">
        <v>7725</v>
      </c>
      <c r="C2601" s="4" t="s">
        <v>7726</v>
      </c>
      <c r="E2601" s="4"/>
      <c r="R2601" s="4"/>
      <c r="U2601" s="4"/>
      <c r="AD2601" s="4"/>
      <c r="AE2601" s="4"/>
      <c r="AF2601" s="21"/>
    </row>
    <row r="2602" spans="1:32" x14ac:dyDescent="0.2">
      <c r="A2602" s="1" t="s">
        <v>7727</v>
      </c>
      <c r="B2602" s="4" t="s">
        <v>7728</v>
      </c>
      <c r="C2602" s="4" t="s">
        <v>7729</v>
      </c>
      <c r="E2602" s="4"/>
      <c r="R2602" s="4"/>
      <c r="U2602" s="4"/>
      <c r="AD2602" s="4"/>
      <c r="AE2602" s="4"/>
      <c r="AF2602" s="21"/>
    </row>
    <row r="2603" spans="1:32" x14ac:dyDescent="0.2">
      <c r="A2603" s="1" t="s">
        <v>7730</v>
      </c>
      <c r="B2603" s="4" t="s">
        <v>7731</v>
      </c>
      <c r="C2603" s="4" t="s">
        <v>7732</v>
      </c>
      <c r="E2603" s="4"/>
      <c r="R2603" s="4"/>
      <c r="U2603" s="4"/>
      <c r="AD2603" s="4"/>
      <c r="AE2603" s="4"/>
      <c r="AF2603" s="21"/>
    </row>
    <row r="2604" spans="1:32" x14ac:dyDescent="0.2">
      <c r="A2604" s="1" t="s">
        <v>7733</v>
      </c>
      <c r="B2604" s="4" t="s">
        <v>7734</v>
      </c>
      <c r="C2604" s="4" t="s">
        <v>7735</v>
      </c>
      <c r="E2604" s="4"/>
      <c r="R2604" s="4"/>
      <c r="U2604" s="4"/>
      <c r="AD2604" s="4"/>
      <c r="AE2604" s="4"/>
      <c r="AF2604" s="21"/>
    </row>
    <row r="2605" spans="1:32" x14ac:dyDescent="0.2">
      <c r="A2605" s="1" t="s">
        <v>7736</v>
      </c>
      <c r="B2605" s="4" t="s">
        <v>7737</v>
      </c>
      <c r="C2605" s="4" t="s">
        <v>7738</v>
      </c>
      <c r="E2605" s="4"/>
      <c r="R2605" s="4"/>
      <c r="U2605" s="4"/>
      <c r="AD2605" s="4"/>
      <c r="AE2605" s="4"/>
      <c r="AF2605" s="21"/>
    </row>
    <row r="2606" spans="1:32" x14ac:dyDescent="0.2">
      <c r="A2606" s="1" t="s">
        <v>7739</v>
      </c>
      <c r="B2606" s="4" t="s">
        <v>7740</v>
      </c>
      <c r="C2606" s="4" t="s">
        <v>7741</v>
      </c>
      <c r="E2606" s="4"/>
      <c r="R2606" s="4"/>
      <c r="U2606" s="4"/>
      <c r="AD2606" s="4"/>
      <c r="AE2606" s="4"/>
      <c r="AF2606" s="21"/>
    </row>
    <row r="2607" spans="1:32" x14ac:dyDescent="0.2">
      <c r="A2607" s="1" t="s">
        <v>7742</v>
      </c>
      <c r="B2607" s="4" t="s">
        <v>7743</v>
      </c>
      <c r="C2607" s="4" t="s">
        <v>7744</v>
      </c>
      <c r="E2607" s="4"/>
      <c r="R2607" s="4"/>
      <c r="U2607" s="4"/>
      <c r="AD2607" s="4"/>
      <c r="AE2607" s="4"/>
      <c r="AF2607" s="21"/>
    </row>
    <row r="2608" spans="1:32" x14ac:dyDescent="0.2">
      <c r="A2608" s="1" t="s">
        <v>7745</v>
      </c>
      <c r="B2608" s="4" t="s">
        <v>7746</v>
      </c>
      <c r="C2608" s="4" t="s">
        <v>7747</v>
      </c>
      <c r="E2608" s="4"/>
      <c r="R2608" s="4"/>
      <c r="U2608" s="4"/>
      <c r="AD2608" s="4"/>
      <c r="AE2608" s="4"/>
      <c r="AF2608" s="21"/>
    </row>
    <row r="2609" spans="1:32" x14ac:dyDescent="0.2">
      <c r="A2609" s="1" t="s">
        <v>7748</v>
      </c>
      <c r="B2609" s="4" t="s">
        <v>7749</v>
      </c>
      <c r="C2609" s="4" t="s">
        <v>7750</v>
      </c>
      <c r="E2609" s="4"/>
      <c r="R2609" s="4"/>
      <c r="U2609" s="4"/>
      <c r="AD2609" s="4"/>
      <c r="AE2609" s="4"/>
      <c r="AF2609" s="21"/>
    </row>
    <row r="2610" spans="1:32" x14ac:dyDescent="0.2">
      <c r="A2610" s="1" t="s">
        <v>7751</v>
      </c>
      <c r="B2610" s="4" t="s">
        <v>7752</v>
      </c>
      <c r="C2610" s="4" t="s">
        <v>7753</v>
      </c>
      <c r="E2610" s="4"/>
      <c r="R2610" s="4"/>
      <c r="U2610" s="4"/>
      <c r="AD2610" s="4"/>
      <c r="AE2610" s="4"/>
      <c r="AF2610" s="21"/>
    </row>
    <row r="2611" spans="1:32" x14ac:dyDescent="0.2">
      <c r="A2611" s="1" t="s">
        <v>7754</v>
      </c>
      <c r="B2611" s="4" t="s">
        <v>7755</v>
      </c>
      <c r="C2611" s="4" t="s">
        <v>7756</v>
      </c>
      <c r="E2611" s="4">
        <v>1</v>
      </c>
      <c r="F2611">
        <v>1</v>
      </c>
      <c r="G2611">
        <v>1</v>
      </c>
      <c r="I2611">
        <v>1</v>
      </c>
      <c r="J2611">
        <v>1</v>
      </c>
      <c r="M2611">
        <v>2</v>
      </c>
      <c r="O2611">
        <v>1</v>
      </c>
      <c r="Q2611">
        <v>1</v>
      </c>
      <c r="R2611" s="4">
        <v>1</v>
      </c>
      <c r="T2611">
        <v>1</v>
      </c>
      <c r="U2611" s="4">
        <v>1</v>
      </c>
      <c r="V2611">
        <v>1</v>
      </c>
      <c r="W2611">
        <v>1</v>
      </c>
      <c r="X2611">
        <v>1</v>
      </c>
      <c r="AD2611" s="4">
        <v>2</v>
      </c>
      <c r="AE2611" s="4">
        <v>1</v>
      </c>
      <c r="AF2611" s="21">
        <v>1</v>
      </c>
    </row>
    <row r="2612" spans="1:32" x14ac:dyDescent="0.2">
      <c r="A2612" s="1" t="s">
        <v>7757</v>
      </c>
      <c r="B2612" s="4" t="s">
        <v>7758</v>
      </c>
      <c r="C2612" s="4" t="s">
        <v>7759</v>
      </c>
      <c r="E2612" s="4">
        <v>1</v>
      </c>
      <c r="I2612">
        <v>1</v>
      </c>
      <c r="J2612">
        <v>1</v>
      </c>
      <c r="M2612">
        <v>1</v>
      </c>
      <c r="P2612">
        <v>1</v>
      </c>
      <c r="Q2612">
        <v>1</v>
      </c>
      <c r="R2612" s="4">
        <v>1</v>
      </c>
      <c r="T2612">
        <v>1</v>
      </c>
      <c r="U2612" s="4">
        <v>1</v>
      </c>
      <c r="V2612">
        <v>2</v>
      </c>
      <c r="X2612">
        <v>2</v>
      </c>
      <c r="Y2612">
        <v>1</v>
      </c>
      <c r="Z2612">
        <v>1</v>
      </c>
      <c r="AA2612">
        <v>1</v>
      </c>
      <c r="AD2612" s="4">
        <v>1</v>
      </c>
      <c r="AE2612" s="4">
        <v>1</v>
      </c>
      <c r="AF2612" s="21">
        <v>1</v>
      </c>
    </row>
    <row r="2613" spans="1:32" x14ac:dyDescent="0.2">
      <c r="A2613" s="1" t="s">
        <v>7760</v>
      </c>
      <c r="B2613" s="4" t="s">
        <v>7761</v>
      </c>
      <c r="C2613" s="4" t="s">
        <v>7762</v>
      </c>
      <c r="E2613" s="4"/>
      <c r="R2613" s="4"/>
      <c r="U2613" s="4"/>
      <c r="AD2613" s="4"/>
      <c r="AE2613" s="4"/>
      <c r="AF2613" s="21"/>
    </row>
    <row r="2614" spans="1:32" x14ac:dyDescent="0.2">
      <c r="A2614" s="1" t="s">
        <v>7763</v>
      </c>
      <c r="B2614" s="4" t="s">
        <v>7764</v>
      </c>
      <c r="C2614" s="4" t="s">
        <v>7765</v>
      </c>
      <c r="E2614" s="4"/>
      <c r="I2614">
        <v>1</v>
      </c>
      <c r="J2614">
        <v>1</v>
      </c>
      <c r="R2614" s="4"/>
      <c r="U2614" s="4"/>
      <c r="W2614">
        <v>1</v>
      </c>
      <c r="AD2614" s="4"/>
      <c r="AE2614" s="4"/>
      <c r="AF2614" s="21"/>
    </row>
    <row r="2615" spans="1:32" x14ac:dyDescent="0.2">
      <c r="A2615" s="1" t="s">
        <v>7766</v>
      </c>
      <c r="B2615" s="4" t="s">
        <v>7767</v>
      </c>
      <c r="C2615" s="4" t="s">
        <v>7768</v>
      </c>
      <c r="E2615" s="4"/>
      <c r="R2615" s="4"/>
      <c r="U2615" s="4"/>
      <c r="AD2615" s="4"/>
      <c r="AE2615" s="4"/>
      <c r="AF2615" s="21"/>
    </row>
    <row r="2616" spans="1:32" x14ac:dyDescent="0.2">
      <c r="A2616" s="1" t="s">
        <v>7769</v>
      </c>
      <c r="B2616" s="4" t="s">
        <v>7770</v>
      </c>
      <c r="C2616" s="4" t="s">
        <v>7771</v>
      </c>
      <c r="E2616" s="4"/>
      <c r="R2616" s="4"/>
      <c r="U2616" s="4"/>
      <c r="AD2616" s="4"/>
      <c r="AE2616" s="4"/>
      <c r="AF2616" s="21"/>
    </row>
    <row r="2617" spans="1:32" x14ac:dyDescent="0.2">
      <c r="A2617" s="1" t="s">
        <v>7772</v>
      </c>
      <c r="B2617" s="4" t="s">
        <v>7773</v>
      </c>
      <c r="C2617" s="4" t="s">
        <v>7774</v>
      </c>
      <c r="E2617" s="4"/>
      <c r="R2617" s="4"/>
      <c r="U2617" s="4"/>
      <c r="AD2617" s="4"/>
      <c r="AE2617" s="4"/>
      <c r="AF2617" s="21"/>
    </row>
    <row r="2618" spans="1:32" x14ac:dyDescent="0.2">
      <c r="A2618" s="1" t="s">
        <v>7775</v>
      </c>
      <c r="B2618" s="4" t="s">
        <v>7776</v>
      </c>
      <c r="C2618" s="4" t="s">
        <v>7777</v>
      </c>
      <c r="E2618" s="4"/>
      <c r="R2618" s="4"/>
      <c r="U2618" s="4"/>
      <c r="AD2618" s="4"/>
      <c r="AE2618" s="4"/>
      <c r="AF2618" s="21"/>
    </row>
    <row r="2619" spans="1:32" x14ac:dyDescent="0.2">
      <c r="A2619" s="1" t="s">
        <v>7778</v>
      </c>
      <c r="B2619" s="4" t="s">
        <v>7779</v>
      </c>
      <c r="C2619" s="4" t="s">
        <v>7779</v>
      </c>
      <c r="E2619" s="4"/>
      <c r="R2619" s="4"/>
      <c r="U2619" s="4"/>
      <c r="AD2619" s="4"/>
      <c r="AE2619" s="4"/>
      <c r="AF2619" s="21"/>
    </row>
    <row r="2620" spans="1:32" x14ac:dyDescent="0.2">
      <c r="A2620" s="1" t="s">
        <v>7780</v>
      </c>
      <c r="B2620" s="4" t="s">
        <v>7781</v>
      </c>
      <c r="C2620" s="4" t="s">
        <v>7782</v>
      </c>
      <c r="E2620" s="4"/>
      <c r="R2620" s="4"/>
      <c r="U2620" s="4"/>
      <c r="AD2620" s="4"/>
      <c r="AE2620" s="4"/>
      <c r="AF2620" s="21"/>
    </row>
    <row r="2621" spans="1:32" x14ac:dyDescent="0.2">
      <c r="A2621" s="1" t="s">
        <v>7783</v>
      </c>
      <c r="B2621" s="4" t="s">
        <v>7784</v>
      </c>
      <c r="C2621" s="4" t="s">
        <v>7785</v>
      </c>
      <c r="E2621" s="4"/>
      <c r="R2621" s="4"/>
      <c r="U2621" s="4"/>
      <c r="AD2621" s="4"/>
      <c r="AE2621" s="4"/>
      <c r="AF2621" s="21"/>
    </row>
    <row r="2622" spans="1:32" x14ac:dyDescent="0.2">
      <c r="A2622" s="1" t="s">
        <v>7786</v>
      </c>
      <c r="B2622" s="4" t="s">
        <v>7787</v>
      </c>
      <c r="C2622" s="4" t="s">
        <v>7788</v>
      </c>
      <c r="E2622" s="4"/>
      <c r="R2622" s="4"/>
      <c r="U2622" s="4"/>
      <c r="AD2622" s="4"/>
      <c r="AE2622" s="4"/>
      <c r="AF2622" s="21"/>
    </row>
    <row r="2623" spans="1:32" x14ac:dyDescent="0.2">
      <c r="A2623" s="1" t="s">
        <v>7789</v>
      </c>
      <c r="B2623" s="4" t="s">
        <v>7790</v>
      </c>
      <c r="C2623" s="4" t="s">
        <v>7791</v>
      </c>
      <c r="E2623" s="4"/>
      <c r="R2623" s="4"/>
      <c r="U2623" s="4"/>
      <c r="AD2623" s="4"/>
      <c r="AE2623" s="4"/>
      <c r="AF2623" s="21"/>
    </row>
    <row r="2624" spans="1:32" x14ac:dyDescent="0.2">
      <c r="A2624" s="1" t="s">
        <v>7792</v>
      </c>
      <c r="B2624" s="4" t="s">
        <v>7793</v>
      </c>
      <c r="C2624" s="4" t="s">
        <v>7794</v>
      </c>
      <c r="E2624" s="4"/>
      <c r="R2624" s="4"/>
      <c r="U2624" s="4"/>
      <c r="AD2624" s="4"/>
      <c r="AE2624" s="4"/>
      <c r="AF2624" s="21"/>
    </row>
    <row r="2625" spans="1:32" x14ac:dyDescent="0.2">
      <c r="A2625" s="1" t="s">
        <v>7795</v>
      </c>
      <c r="B2625" s="4" t="s">
        <v>7796</v>
      </c>
      <c r="C2625" s="4" t="s">
        <v>7797</v>
      </c>
      <c r="E2625" s="4"/>
      <c r="R2625" s="4"/>
      <c r="U2625" s="4"/>
      <c r="AD2625" s="4"/>
      <c r="AE2625" s="4"/>
      <c r="AF2625" s="21"/>
    </row>
    <row r="2626" spans="1:32" x14ac:dyDescent="0.2">
      <c r="A2626" s="1" t="s">
        <v>7798</v>
      </c>
      <c r="B2626" s="4" t="s">
        <v>7799</v>
      </c>
      <c r="C2626" s="4" t="s">
        <v>5628</v>
      </c>
      <c r="E2626" s="4"/>
      <c r="R2626" s="4"/>
      <c r="U2626" s="4"/>
      <c r="AD2626" s="4"/>
      <c r="AE2626" s="4"/>
      <c r="AF2626" s="21"/>
    </row>
    <row r="2627" spans="1:32" x14ac:dyDescent="0.2">
      <c r="A2627" s="1" t="s">
        <v>7800</v>
      </c>
      <c r="B2627" s="4" t="s">
        <v>7801</v>
      </c>
      <c r="C2627" s="4" t="s">
        <v>7802</v>
      </c>
      <c r="E2627" s="4"/>
      <c r="R2627" s="4"/>
      <c r="U2627" s="4"/>
      <c r="AD2627" s="4"/>
      <c r="AE2627" s="4"/>
      <c r="AF2627" s="21"/>
    </row>
    <row r="2628" spans="1:32" x14ac:dyDescent="0.2">
      <c r="A2628" s="1" t="s">
        <v>7803</v>
      </c>
      <c r="B2628" s="4" t="s">
        <v>7804</v>
      </c>
      <c r="C2628" s="4" t="s">
        <v>7805</v>
      </c>
      <c r="E2628" s="4"/>
      <c r="R2628" s="4"/>
      <c r="U2628" s="4"/>
      <c r="AD2628" s="4"/>
      <c r="AE2628" s="4"/>
      <c r="AF2628" s="21"/>
    </row>
    <row r="2629" spans="1:32" x14ac:dyDescent="0.2">
      <c r="A2629" s="1" t="s">
        <v>7806</v>
      </c>
      <c r="B2629" s="4" t="s">
        <v>7807</v>
      </c>
      <c r="C2629" s="4" t="s">
        <v>7808</v>
      </c>
      <c r="E2629" s="4"/>
      <c r="R2629" s="4"/>
      <c r="U2629" s="4"/>
      <c r="AD2629" s="4"/>
      <c r="AE2629" s="4"/>
      <c r="AF2629" s="21"/>
    </row>
    <row r="2630" spans="1:32" x14ac:dyDescent="0.2">
      <c r="A2630" s="1" t="s">
        <v>7809</v>
      </c>
      <c r="B2630" s="4" t="s">
        <v>7810</v>
      </c>
      <c r="C2630" s="4" t="s">
        <v>7811</v>
      </c>
      <c r="E2630" s="4"/>
      <c r="R2630" s="4"/>
      <c r="U2630" s="4"/>
      <c r="AD2630" s="4"/>
      <c r="AE2630" s="4"/>
      <c r="AF2630" s="21"/>
    </row>
    <row r="2631" spans="1:32" x14ac:dyDescent="0.2">
      <c r="A2631" s="1" t="s">
        <v>7812</v>
      </c>
      <c r="B2631" s="4" t="s">
        <v>7813</v>
      </c>
      <c r="C2631" s="4" t="s">
        <v>7814</v>
      </c>
      <c r="E2631" s="4"/>
      <c r="R2631" s="4"/>
      <c r="U2631" s="4"/>
      <c r="AD2631" s="4"/>
      <c r="AE2631" s="4"/>
      <c r="AF2631" s="21"/>
    </row>
    <row r="2632" spans="1:32" x14ac:dyDescent="0.2">
      <c r="A2632" s="1" t="s">
        <v>7815</v>
      </c>
      <c r="B2632" s="4" t="s">
        <v>7816</v>
      </c>
      <c r="C2632" s="4" t="s">
        <v>7817</v>
      </c>
      <c r="E2632" s="4"/>
      <c r="R2632" s="4"/>
      <c r="U2632" s="4"/>
      <c r="AD2632" s="4"/>
      <c r="AE2632" s="4"/>
      <c r="AF2632" s="21"/>
    </row>
    <row r="2633" spans="1:32" x14ac:dyDescent="0.2">
      <c r="A2633" s="1" t="s">
        <v>7818</v>
      </c>
      <c r="B2633" s="4" t="s">
        <v>7819</v>
      </c>
      <c r="C2633" s="4" t="s">
        <v>7820</v>
      </c>
      <c r="E2633" s="4">
        <v>2</v>
      </c>
      <c r="F2633">
        <v>1</v>
      </c>
      <c r="G2633">
        <v>1</v>
      </c>
      <c r="H2633">
        <v>1</v>
      </c>
      <c r="I2633">
        <v>2</v>
      </c>
      <c r="J2633">
        <v>2</v>
      </c>
      <c r="K2633">
        <v>1</v>
      </c>
      <c r="L2633">
        <v>1</v>
      </c>
      <c r="N2633">
        <v>2</v>
      </c>
      <c r="O2633">
        <v>1</v>
      </c>
      <c r="P2633">
        <v>2</v>
      </c>
      <c r="Q2633">
        <v>1</v>
      </c>
      <c r="R2633" s="4">
        <v>2</v>
      </c>
      <c r="S2633">
        <v>2</v>
      </c>
      <c r="T2633">
        <v>2</v>
      </c>
      <c r="U2633" s="4">
        <v>2</v>
      </c>
      <c r="W2633">
        <v>1</v>
      </c>
      <c r="X2633">
        <v>1</v>
      </c>
      <c r="Z2633">
        <v>1</v>
      </c>
      <c r="AA2633">
        <v>1</v>
      </c>
      <c r="AD2633" s="4">
        <v>1</v>
      </c>
      <c r="AE2633" s="4">
        <v>1</v>
      </c>
      <c r="AF2633" s="21">
        <v>1</v>
      </c>
    </row>
    <row r="2634" spans="1:32" x14ac:dyDescent="0.2">
      <c r="A2634" s="1" t="s">
        <v>7821</v>
      </c>
      <c r="B2634" s="4" t="s">
        <v>7822</v>
      </c>
      <c r="C2634" s="4" t="s">
        <v>7823</v>
      </c>
      <c r="E2634" s="4"/>
      <c r="R2634" s="4"/>
      <c r="U2634" s="4"/>
      <c r="AD2634" s="4"/>
      <c r="AE2634" s="4"/>
      <c r="AF2634" s="21"/>
    </row>
    <row r="2635" spans="1:32" x14ac:dyDescent="0.2">
      <c r="A2635" s="1" t="s">
        <v>7824</v>
      </c>
      <c r="B2635" s="4" t="s">
        <v>7825</v>
      </c>
      <c r="C2635" s="4" t="s">
        <v>7826</v>
      </c>
      <c r="E2635" s="4">
        <v>1</v>
      </c>
      <c r="F2635">
        <v>2</v>
      </c>
      <c r="G2635">
        <v>2</v>
      </c>
      <c r="J2635">
        <v>2</v>
      </c>
      <c r="M2635">
        <v>2</v>
      </c>
      <c r="N2635">
        <v>2</v>
      </c>
      <c r="Q2635">
        <v>2</v>
      </c>
      <c r="R2635" s="4">
        <v>2</v>
      </c>
      <c r="T2635">
        <v>2</v>
      </c>
      <c r="U2635" s="4">
        <v>2</v>
      </c>
      <c r="V2635">
        <v>2</v>
      </c>
      <c r="X2635">
        <v>2</v>
      </c>
      <c r="AA2635">
        <v>2</v>
      </c>
      <c r="AD2635" s="4">
        <v>1</v>
      </c>
      <c r="AE2635" s="4">
        <v>2</v>
      </c>
      <c r="AF2635" s="21">
        <v>1</v>
      </c>
    </row>
    <row r="2636" spans="1:32" x14ac:dyDescent="0.2">
      <c r="A2636" s="1" t="s">
        <v>7827</v>
      </c>
      <c r="B2636" s="4" t="s">
        <v>7828</v>
      </c>
      <c r="C2636" s="4" t="s">
        <v>7829</v>
      </c>
      <c r="E2636" s="4"/>
      <c r="R2636" s="4"/>
      <c r="U2636" s="4"/>
      <c r="AD2636" s="4"/>
      <c r="AE2636" s="4"/>
      <c r="AF2636" s="21"/>
    </row>
    <row r="2637" spans="1:32" x14ac:dyDescent="0.2">
      <c r="A2637" s="1" t="s">
        <v>7830</v>
      </c>
      <c r="B2637" s="4" t="s">
        <v>7831</v>
      </c>
      <c r="C2637" s="4" t="s">
        <v>7832</v>
      </c>
      <c r="E2637" s="4"/>
      <c r="R2637" s="4"/>
      <c r="U2637" s="4"/>
      <c r="AD2637" s="4"/>
      <c r="AE2637" s="4"/>
      <c r="AF2637" s="21"/>
    </row>
    <row r="2638" spans="1:32" x14ac:dyDescent="0.2">
      <c r="A2638" s="1" t="s">
        <v>7833</v>
      </c>
      <c r="B2638" s="4" t="s">
        <v>7834</v>
      </c>
      <c r="C2638" s="4" t="s">
        <v>7835</v>
      </c>
      <c r="E2638" s="4"/>
      <c r="R2638" s="4"/>
      <c r="U2638" s="4"/>
      <c r="AD2638" s="4"/>
      <c r="AE2638" s="4"/>
      <c r="AF2638" s="21"/>
    </row>
    <row r="2639" spans="1:32" x14ac:dyDescent="0.2">
      <c r="A2639" s="1" t="s">
        <v>7836</v>
      </c>
      <c r="B2639" s="4" t="s">
        <v>7837</v>
      </c>
      <c r="C2639" s="4" t="s">
        <v>7838</v>
      </c>
      <c r="E2639" s="4"/>
      <c r="R2639" s="4"/>
      <c r="U2639" s="4"/>
      <c r="AD2639" s="4"/>
      <c r="AE2639" s="4"/>
      <c r="AF2639" s="21"/>
    </row>
    <row r="2640" spans="1:32" x14ac:dyDescent="0.2">
      <c r="A2640" s="1" t="s">
        <v>7839</v>
      </c>
      <c r="B2640" s="4" t="s">
        <v>7840</v>
      </c>
      <c r="C2640" s="4" t="s">
        <v>7841</v>
      </c>
      <c r="E2640" s="4">
        <v>1</v>
      </c>
      <c r="H2640">
        <v>1</v>
      </c>
      <c r="J2640">
        <v>1</v>
      </c>
      <c r="N2640">
        <v>1</v>
      </c>
      <c r="P2640">
        <v>1</v>
      </c>
      <c r="Q2640">
        <v>1</v>
      </c>
      <c r="R2640" s="4">
        <v>1</v>
      </c>
      <c r="T2640">
        <v>1</v>
      </c>
      <c r="U2640" s="4">
        <v>1</v>
      </c>
      <c r="W2640">
        <v>1</v>
      </c>
      <c r="Y2640">
        <v>1</v>
      </c>
      <c r="Z2640">
        <v>1</v>
      </c>
      <c r="AD2640" s="4"/>
      <c r="AE2640" s="4"/>
      <c r="AF2640" s="21"/>
    </row>
    <row r="2641" spans="1:32" x14ac:dyDescent="0.2">
      <c r="A2641" s="1" t="s">
        <v>7842</v>
      </c>
      <c r="B2641" s="4" t="s">
        <v>7843</v>
      </c>
      <c r="C2641" s="4" t="s">
        <v>7844</v>
      </c>
      <c r="E2641" s="4">
        <v>1</v>
      </c>
      <c r="F2641">
        <v>1</v>
      </c>
      <c r="G2641">
        <v>1</v>
      </c>
      <c r="H2641">
        <v>1</v>
      </c>
      <c r="J2641">
        <v>1</v>
      </c>
      <c r="K2641">
        <v>1</v>
      </c>
      <c r="L2641">
        <v>1</v>
      </c>
      <c r="M2641">
        <v>1</v>
      </c>
      <c r="P2641">
        <v>1</v>
      </c>
      <c r="Q2641">
        <v>1</v>
      </c>
      <c r="R2641" s="4">
        <v>1</v>
      </c>
      <c r="S2641">
        <v>1</v>
      </c>
      <c r="T2641">
        <v>1</v>
      </c>
      <c r="U2641" s="4">
        <v>1</v>
      </c>
      <c r="V2641">
        <v>1</v>
      </c>
      <c r="AD2641" s="4">
        <v>1</v>
      </c>
      <c r="AE2641" s="4">
        <v>1</v>
      </c>
      <c r="AF2641" s="21">
        <v>1</v>
      </c>
    </row>
    <row r="2642" spans="1:32" x14ac:dyDescent="0.2">
      <c r="A2642" s="1" t="s">
        <v>7845</v>
      </c>
      <c r="B2642" s="4" t="s">
        <v>7846</v>
      </c>
      <c r="C2642" s="4" t="s">
        <v>7847</v>
      </c>
      <c r="E2642" s="4"/>
      <c r="R2642" s="4"/>
      <c r="U2642" s="4"/>
      <c r="AD2642" s="4"/>
      <c r="AE2642" s="4"/>
      <c r="AF2642" s="21"/>
    </row>
    <row r="2643" spans="1:32" x14ac:dyDescent="0.2">
      <c r="A2643" s="1" t="s">
        <v>7848</v>
      </c>
      <c r="B2643" s="4" t="s">
        <v>7849</v>
      </c>
      <c r="C2643" s="4" t="s">
        <v>7850</v>
      </c>
      <c r="E2643" s="4"/>
      <c r="H2643">
        <v>1</v>
      </c>
      <c r="R2643" s="4"/>
      <c r="U2643" s="4"/>
      <c r="AD2643" s="4"/>
      <c r="AE2643" s="4"/>
      <c r="AF2643" s="21"/>
    </row>
    <row r="2644" spans="1:32" x14ac:dyDescent="0.2">
      <c r="A2644" s="1" t="s">
        <v>7851</v>
      </c>
      <c r="B2644" s="4" t="s">
        <v>7852</v>
      </c>
      <c r="C2644" s="4" t="s">
        <v>7853</v>
      </c>
      <c r="E2644" s="4"/>
      <c r="R2644" s="4"/>
      <c r="U2644" s="4"/>
      <c r="AD2644" s="4"/>
      <c r="AE2644" s="4"/>
      <c r="AF2644" s="21"/>
    </row>
    <row r="2645" spans="1:32" x14ac:dyDescent="0.2">
      <c r="A2645" s="1" t="s">
        <v>7854</v>
      </c>
      <c r="B2645" s="4" t="s">
        <v>7855</v>
      </c>
      <c r="C2645" s="4" t="s">
        <v>7856</v>
      </c>
      <c r="E2645" s="4">
        <v>1</v>
      </c>
      <c r="G2645">
        <v>1</v>
      </c>
      <c r="J2645">
        <v>1</v>
      </c>
      <c r="O2645">
        <v>1</v>
      </c>
      <c r="P2645">
        <v>1</v>
      </c>
      <c r="Q2645">
        <v>1</v>
      </c>
      <c r="R2645" s="4">
        <v>2</v>
      </c>
      <c r="S2645">
        <v>1</v>
      </c>
      <c r="T2645">
        <v>1</v>
      </c>
      <c r="U2645" s="4">
        <v>1</v>
      </c>
      <c r="W2645">
        <v>1</v>
      </c>
      <c r="Y2645">
        <v>2</v>
      </c>
      <c r="Z2645">
        <v>1</v>
      </c>
      <c r="AA2645">
        <v>2</v>
      </c>
      <c r="AD2645" s="4">
        <v>1</v>
      </c>
      <c r="AE2645" s="4">
        <v>1</v>
      </c>
      <c r="AF2645" s="21">
        <v>1</v>
      </c>
    </row>
    <row r="2646" spans="1:32" x14ac:dyDescent="0.2">
      <c r="A2646" s="1" t="s">
        <v>7857</v>
      </c>
      <c r="B2646" s="4" t="s">
        <v>7858</v>
      </c>
      <c r="C2646" s="4" t="s">
        <v>7859</v>
      </c>
      <c r="E2646" s="4">
        <v>2</v>
      </c>
      <c r="F2646">
        <v>2</v>
      </c>
      <c r="G2646">
        <v>1</v>
      </c>
      <c r="H2646">
        <v>1</v>
      </c>
      <c r="I2646">
        <v>1</v>
      </c>
      <c r="J2646">
        <v>1</v>
      </c>
      <c r="M2646">
        <v>2</v>
      </c>
      <c r="O2646">
        <v>2</v>
      </c>
      <c r="Q2646">
        <v>2</v>
      </c>
      <c r="R2646" s="4">
        <v>2</v>
      </c>
      <c r="T2646">
        <v>2</v>
      </c>
      <c r="U2646" s="4">
        <v>2</v>
      </c>
      <c r="W2646">
        <v>2</v>
      </c>
      <c r="X2646">
        <v>2</v>
      </c>
      <c r="AD2646" s="4">
        <v>2</v>
      </c>
      <c r="AE2646" s="4">
        <v>2</v>
      </c>
      <c r="AF2646" s="21">
        <v>2</v>
      </c>
    </row>
    <row r="2647" spans="1:32" x14ac:dyDescent="0.2">
      <c r="A2647" s="1" t="s">
        <v>7860</v>
      </c>
      <c r="B2647" s="4" t="s">
        <v>7861</v>
      </c>
      <c r="C2647" s="4" t="s">
        <v>7862</v>
      </c>
      <c r="E2647" s="4">
        <v>4</v>
      </c>
      <c r="F2647">
        <v>1</v>
      </c>
      <c r="G2647">
        <v>4</v>
      </c>
      <c r="H2647">
        <v>4</v>
      </c>
      <c r="I2647">
        <v>1</v>
      </c>
      <c r="J2647">
        <v>4</v>
      </c>
      <c r="K2647">
        <v>3</v>
      </c>
      <c r="L2647">
        <v>3</v>
      </c>
      <c r="M2647">
        <v>3</v>
      </c>
      <c r="N2647">
        <v>1</v>
      </c>
      <c r="O2647">
        <v>5</v>
      </c>
      <c r="P2647">
        <v>4</v>
      </c>
      <c r="R2647" s="4">
        <v>4</v>
      </c>
      <c r="S2647">
        <v>1</v>
      </c>
      <c r="T2647">
        <v>4</v>
      </c>
      <c r="U2647" s="4">
        <v>4</v>
      </c>
      <c r="V2647">
        <v>1</v>
      </c>
      <c r="W2647">
        <v>2</v>
      </c>
      <c r="X2647">
        <v>5</v>
      </c>
      <c r="Y2647">
        <v>2</v>
      </c>
      <c r="Z2647">
        <v>3</v>
      </c>
      <c r="AA2647">
        <v>1</v>
      </c>
      <c r="AB2647">
        <v>1</v>
      </c>
      <c r="AD2647" s="4">
        <v>5</v>
      </c>
      <c r="AE2647" s="4">
        <v>4</v>
      </c>
      <c r="AF2647" s="21">
        <v>4</v>
      </c>
    </row>
    <row r="2648" spans="1:32" x14ac:dyDescent="0.2">
      <c r="A2648" s="1" t="s">
        <v>7863</v>
      </c>
      <c r="B2648" s="4" t="s">
        <v>7864</v>
      </c>
      <c r="C2648" s="4" t="s">
        <v>7865</v>
      </c>
      <c r="E2648" s="4"/>
      <c r="R2648" s="4"/>
      <c r="U2648" s="4"/>
      <c r="AD2648" s="4"/>
      <c r="AE2648" s="4"/>
      <c r="AF2648" s="21"/>
    </row>
    <row r="2649" spans="1:32" x14ac:dyDescent="0.2">
      <c r="A2649" s="1" t="s">
        <v>7866</v>
      </c>
      <c r="B2649" s="4" t="s">
        <v>7867</v>
      </c>
      <c r="C2649" s="4" t="s">
        <v>7868</v>
      </c>
      <c r="E2649" s="4"/>
      <c r="R2649" s="4"/>
      <c r="U2649" s="4"/>
      <c r="AD2649" s="4"/>
      <c r="AE2649" s="4"/>
      <c r="AF2649" s="21"/>
    </row>
    <row r="2650" spans="1:32" x14ac:dyDescent="0.2">
      <c r="A2650" s="1" t="s">
        <v>7869</v>
      </c>
      <c r="B2650" s="4" t="s">
        <v>7870</v>
      </c>
      <c r="C2650" s="4" t="s">
        <v>7871</v>
      </c>
      <c r="E2650" s="4"/>
      <c r="J2650">
        <v>1</v>
      </c>
      <c r="R2650" s="4"/>
      <c r="U2650" s="4"/>
      <c r="W2650">
        <v>1</v>
      </c>
      <c r="Z2650">
        <v>1</v>
      </c>
      <c r="AA2650">
        <v>1</v>
      </c>
      <c r="AD2650" s="4"/>
      <c r="AE2650" s="4"/>
      <c r="AF2650" s="21">
        <v>1</v>
      </c>
    </row>
    <row r="2651" spans="1:32" x14ac:dyDescent="0.2">
      <c r="A2651" s="1" t="s">
        <v>7872</v>
      </c>
      <c r="B2651" s="4" t="s">
        <v>7873</v>
      </c>
      <c r="C2651" s="4" t="s">
        <v>7874</v>
      </c>
      <c r="E2651" s="4"/>
      <c r="J2651">
        <v>1</v>
      </c>
      <c r="R2651" s="4"/>
      <c r="U2651" s="4"/>
      <c r="W2651">
        <v>1</v>
      </c>
      <c r="Z2651">
        <v>1</v>
      </c>
      <c r="AA2651">
        <v>1</v>
      </c>
      <c r="AD2651" s="4"/>
      <c r="AE2651" s="4"/>
      <c r="AF2651" s="21">
        <v>1</v>
      </c>
    </row>
    <row r="2652" spans="1:32" x14ac:dyDescent="0.2">
      <c r="A2652" s="1" t="s">
        <v>7875</v>
      </c>
      <c r="B2652" s="4" t="s">
        <v>7876</v>
      </c>
      <c r="C2652" s="4" t="s">
        <v>7877</v>
      </c>
      <c r="E2652" s="4"/>
      <c r="I2652">
        <v>1</v>
      </c>
      <c r="J2652">
        <v>1</v>
      </c>
      <c r="R2652" s="4"/>
      <c r="U2652" s="4"/>
      <c r="W2652">
        <v>1</v>
      </c>
      <c r="Z2652">
        <v>1</v>
      </c>
      <c r="AA2652">
        <v>1</v>
      </c>
      <c r="AD2652" s="4"/>
      <c r="AE2652" s="4"/>
      <c r="AF2652" s="21">
        <v>1</v>
      </c>
    </row>
    <row r="2653" spans="1:32" x14ac:dyDescent="0.2">
      <c r="A2653" s="1" t="s">
        <v>7878</v>
      </c>
      <c r="B2653" s="4" t="s">
        <v>7879</v>
      </c>
      <c r="C2653" s="4" t="s">
        <v>7880</v>
      </c>
      <c r="E2653" s="4"/>
      <c r="R2653" s="4"/>
      <c r="U2653" s="4"/>
      <c r="AD2653" s="4"/>
      <c r="AE2653" s="4"/>
      <c r="AF2653" s="21"/>
    </row>
    <row r="2654" spans="1:32" x14ac:dyDescent="0.2">
      <c r="A2654" s="1" t="s">
        <v>7881</v>
      </c>
      <c r="B2654" s="4" t="s">
        <v>7882</v>
      </c>
      <c r="C2654" s="4" t="s">
        <v>7883</v>
      </c>
      <c r="E2654" s="4">
        <v>1</v>
      </c>
      <c r="F2654">
        <v>1</v>
      </c>
      <c r="G2654">
        <v>1</v>
      </c>
      <c r="H2654">
        <v>1</v>
      </c>
      <c r="J2654">
        <v>1</v>
      </c>
      <c r="O2654">
        <v>1</v>
      </c>
      <c r="P2654">
        <v>1</v>
      </c>
      <c r="Q2654">
        <v>1</v>
      </c>
      <c r="R2654" s="4"/>
      <c r="S2654">
        <v>1</v>
      </c>
      <c r="T2654">
        <v>1</v>
      </c>
      <c r="U2654" s="4">
        <v>1</v>
      </c>
      <c r="V2654">
        <v>1</v>
      </c>
      <c r="Y2654">
        <v>2</v>
      </c>
      <c r="Z2654">
        <v>1</v>
      </c>
      <c r="AA2654">
        <v>2</v>
      </c>
      <c r="AD2654" s="4">
        <v>1</v>
      </c>
      <c r="AE2654" s="4">
        <v>1</v>
      </c>
      <c r="AF2654" s="21"/>
    </row>
    <row r="2655" spans="1:32" x14ac:dyDescent="0.2">
      <c r="A2655" s="1" t="s">
        <v>7884</v>
      </c>
      <c r="B2655" s="4" t="s">
        <v>7885</v>
      </c>
      <c r="C2655" s="4" t="s">
        <v>7886</v>
      </c>
      <c r="E2655" s="4"/>
      <c r="R2655" s="4"/>
      <c r="U2655" s="4"/>
      <c r="AD2655" s="4"/>
      <c r="AE2655" s="4"/>
      <c r="AF2655" s="21"/>
    </row>
    <row r="2656" spans="1:32" x14ac:dyDescent="0.2">
      <c r="A2656" s="1" t="s">
        <v>7887</v>
      </c>
      <c r="B2656" s="4" t="s">
        <v>7888</v>
      </c>
      <c r="C2656" s="4" t="s">
        <v>7889</v>
      </c>
      <c r="E2656" s="4"/>
      <c r="R2656" s="4"/>
      <c r="U2656" s="4"/>
      <c r="AD2656" s="4"/>
      <c r="AE2656" s="4"/>
      <c r="AF2656" s="21"/>
    </row>
    <row r="2657" spans="1:32" x14ac:dyDescent="0.2">
      <c r="A2657" s="1" t="s">
        <v>7890</v>
      </c>
      <c r="B2657" s="4" t="s">
        <v>7891</v>
      </c>
      <c r="C2657" s="4" t="s">
        <v>7892</v>
      </c>
      <c r="E2657" s="4"/>
      <c r="R2657" s="4"/>
      <c r="U2657" s="4"/>
      <c r="AD2657" s="4"/>
      <c r="AE2657" s="4"/>
      <c r="AF2657" s="21"/>
    </row>
    <row r="2658" spans="1:32" x14ac:dyDescent="0.2">
      <c r="A2658" s="1" t="s">
        <v>7893</v>
      </c>
      <c r="B2658" s="4" t="s">
        <v>7894</v>
      </c>
      <c r="C2658" s="4" t="s">
        <v>7895</v>
      </c>
      <c r="E2658" s="4"/>
      <c r="R2658" s="4"/>
      <c r="U2658" s="4"/>
      <c r="AD2658" s="4"/>
      <c r="AE2658" s="4"/>
      <c r="AF2658" s="21"/>
    </row>
    <row r="2659" spans="1:32" x14ac:dyDescent="0.2">
      <c r="A2659" s="1" t="s">
        <v>7896</v>
      </c>
      <c r="B2659" s="4" t="s">
        <v>7897</v>
      </c>
      <c r="C2659" s="4" t="s">
        <v>7898</v>
      </c>
      <c r="E2659" s="4">
        <v>1</v>
      </c>
      <c r="F2659">
        <v>2</v>
      </c>
      <c r="G2659">
        <v>1</v>
      </c>
      <c r="H2659">
        <v>2</v>
      </c>
      <c r="J2659">
        <v>1</v>
      </c>
      <c r="M2659">
        <v>1</v>
      </c>
      <c r="O2659">
        <v>1</v>
      </c>
      <c r="P2659">
        <v>1</v>
      </c>
      <c r="Q2659">
        <v>1</v>
      </c>
      <c r="R2659" s="4"/>
      <c r="S2659">
        <v>1</v>
      </c>
      <c r="T2659">
        <v>1</v>
      </c>
      <c r="U2659" s="4">
        <v>1</v>
      </c>
      <c r="V2659">
        <v>2</v>
      </c>
      <c r="W2659">
        <v>1</v>
      </c>
      <c r="Y2659">
        <v>1</v>
      </c>
      <c r="Z2659">
        <v>1</v>
      </c>
      <c r="AA2659">
        <v>1</v>
      </c>
      <c r="AD2659" s="4">
        <v>1</v>
      </c>
      <c r="AE2659" s="4">
        <v>1</v>
      </c>
      <c r="AF2659" s="21">
        <v>1</v>
      </c>
    </row>
    <row r="2660" spans="1:32" x14ac:dyDescent="0.2">
      <c r="A2660" s="1" t="s">
        <v>7899</v>
      </c>
      <c r="B2660" s="4" t="s">
        <v>7900</v>
      </c>
      <c r="C2660" s="4" t="s">
        <v>7901</v>
      </c>
      <c r="E2660" s="4"/>
      <c r="R2660" s="4"/>
      <c r="U2660" s="4"/>
      <c r="AD2660" s="4"/>
      <c r="AE2660" s="4"/>
      <c r="AF2660" s="21"/>
    </row>
    <row r="2661" spans="1:32" x14ac:dyDescent="0.2">
      <c r="A2661" s="1" t="s">
        <v>7902</v>
      </c>
      <c r="B2661" s="4" t="s">
        <v>7903</v>
      </c>
      <c r="C2661" s="4" t="s">
        <v>7904</v>
      </c>
      <c r="E2661" s="4"/>
      <c r="R2661" s="4"/>
      <c r="U2661" s="4"/>
      <c r="AD2661" s="4"/>
      <c r="AE2661" s="4"/>
      <c r="AF2661" s="21"/>
    </row>
    <row r="2662" spans="1:32" x14ac:dyDescent="0.2">
      <c r="A2662" s="1" t="s">
        <v>7905</v>
      </c>
      <c r="B2662" s="4" t="s">
        <v>7906</v>
      </c>
      <c r="C2662" s="4" t="s">
        <v>7907</v>
      </c>
      <c r="E2662" s="4"/>
      <c r="R2662" s="4"/>
      <c r="U2662" s="4"/>
      <c r="AD2662" s="4"/>
      <c r="AE2662" s="4"/>
      <c r="AF2662" s="21"/>
    </row>
    <row r="2663" spans="1:32" x14ac:dyDescent="0.2">
      <c r="A2663" s="1" t="s">
        <v>7908</v>
      </c>
      <c r="B2663" s="4" t="s">
        <v>7909</v>
      </c>
      <c r="C2663" s="4" t="s">
        <v>7910</v>
      </c>
      <c r="E2663" s="4"/>
      <c r="R2663" s="4"/>
      <c r="U2663" s="4"/>
      <c r="AD2663" s="4"/>
      <c r="AE2663" s="4"/>
      <c r="AF2663" s="21"/>
    </row>
    <row r="2664" spans="1:32" x14ac:dyDescent="0.2">
      <c r="A2664" s="1" t="s">
        <v>7911</v>
      </c>
      <c r="B2664" s="4" t="s">
        <v>7912</v>
      </c>
      <c r="C2664" s="4" t="s">
        <v>7913</v>
      </c>
      <c r="E2664" s="4"/>
      <c r="R2664" s="4"/>
      <c r="U2664" s="4"/>
      <c r="AD2664" s="4"/>
      <c r="AE2664" s="4"/>
      <c r="AF2664" s="21"/>
    </row>
    <row r="2665" spans="1:32" x14ac:dyDescent="0.2">
      <c r="A2665" s="1" t="s">
        <v>7914</v>
      </c>
      <c r="B2665" s="4" t="s">
        <v>7915</v>
      </c>
      <c r="C2665" s="4" t="s">
        <v>7916</v>
      </c>
      <c r="E2665" s="4"/>
      <c r="R2665" s="4"/>
      <c r="U2665" s="4"/>
      <c r="AD2665" s="4"/>
      <c r="AE2665" s="4"/>
      <c r="AF2665" s="21"/>
    </row>
    <row r="2666" spans="1:32" x14ac:dyDescent="0.2">
      <c r="A2666" s="1" t="s">
        <v>7917</v>
      </c>
      <c r="B2666" s="4" t="s">
        <v>7918</v>
      </c>
      <c r="C2666" s="4" t="s">
        <v>7919</v>
      </c>
      <c r="E2666" s="4"/>
      <c r="I2666">
        <v>1</v>
      </c>
      <c r="J2666">
        <v>1</v>
      </c>
      <c r="M2666">
        <v>1</v>
      </c>
      <c r="N2666">
        <v>1</v>
      </c>
      <c r="O2666">
        <v>1</v>
      </c>
      <c r="R2666" s="4"/>
      <c r="U2666" s="4"/>
      <c r="AD2666" s="4"/>
      <c r="AE2666" s="4"/>
      <c r="AF2666" s="21"/>
    </row>
    <row r="2667" spans="1:32" x14ac:dyDescent="0.2">
      <c r="A2667" s="1" t="s">
        <v>7920</v>
      </c>
      <c r="B2667" s="4" t="s">
        <v>7921</v>
      </c>
      <c r="C2667" s="4" t="s">
        <v>7922</v>
      </c>
      <c r="E2667" s="4"/>
      <c r="R2667" s="4"/>
      <c r="U2667" s="4"/>
      <c r="AD2667" s="4"/>
      <c r="AE2667" s="4"/>
      <c r="AF2667" s="21"/>
    </row>
    <row r="2668" spans="1:32" x14ac:dyDescent="0.2">
      <c r="A2668" s="1" t="s">
        <v>7923</v>
      </c>
      <c r="B2668" s="4" t="s">
        <v>7924</v>
      </c>
      <c r="C2668" s="4" t="s">
        <v>7925</v>
      </c>
      <c r="E2668" s="4"/>
      <c r="R2668" s="4"/>
      <c r="U2668" s="4"/>
      <c r="AD2668" s="4"/>
      <c r="AE2668" s="4"/>
      <c r="AF2668" s="21"/>
    </row>
    <row r="2669" spans="1:32" x14ac:dyDescent="0.2">
      <c r="A2669" s="1" t="s">
        <v>7926</v>
      </c>
      <c r="B2669" s="4" t="s">
        <v>7927</v>
      </c>
      <c r="C2669" s="4" t="s">
        <v>7928</v>
      </c>
      <c r="E2669" s="4"/>
      <c r="R2669" s="4"/>
      <c r="U2669" s="4"/>
      <c r="AD2669" s="4"/>
      <c r="AE2669" s="4"/>
      <c r="AF2669" s="21"/>
    </row>
    <row r="2670" spans="1:32" x14ac:dyDescent="0.2">
      <c r="A2670" s="1" t="s">
        <v>7929</v>
      </c>
      <c r="B2670" s="4" t="s">
        <v>7930</v>
      </c>
      <c r="C2670" s="4" t="s">
        <v>7931</v>
      </c>
      <c r="E2670" s="4"/>
      <c r="R2670" s="4"/>
      <c r="U2670" s="4"/>
      <c r="AD2670" s="4"/>
      <c r="AE2670" s="4"/>
      <c r="AF2670" s="21"/>
    </row>
    <row r="2671" spans="1:32" x14ac:dyDescent="0.2">
      <c r="A2671" s="1" t="s">
        <v>7932</v>
      </c>
      <c r="B2671" s="4" t="s">
        <v>7933</v>
      </c>
      <c r="C2671" s="4" t="s">
        <v>7934</v>
      </c>
      <c r="E2671" s="4">
        <v>1</v>
      </c>
      <c r="F2671">
        <v>1</v>
      </c>
      <c r="G2671">
        <v>1</v>
      </c>
      <c r="H2671">
        <v>2</v>
      </c>
      <c r="J2671">
        <v>1</v>
      </c>
      <c r="K2671">
        <v>1</v>
      </c>
      <c r="L2671">
        <v>1</v>
      </c>
      <c r="M2671">
        <v>1</v>
      </c>
      <c r="N2671">
        <v>1</v>
      </c>
      <c r="O2671">
        <v>1</v>
      </c>
      <c r="P2671">
        <v>1</v>
      </c>
      <c r="R2671" s="4">
        <v>1</v>
      </c>
      <c r="T2671">
        <v>1</v>
      </c>
      <c r="U2671" s="4">
        <v>1</v>
      </c>
      <c r="V2671">
        <v>1</v>
      </c>
      <c r="X2671">
        <v>1</v>
      </c>
      <c r="Z2671">
        <v>1</v>
      </c>
      <c r="AB2671">
        <v>1</v>
      </c>
      <c r="AD2671" s="4">
        <v>1</v>
      </c>
      <c r="AE2671" s="4">
        <v>1</v>
      </c>
      <c r="AF2671" s="21">
        <v>1</v>
      </c>
    </row>
    <row r="2672" spans="1:32" x14ac:dyDescent="0.2">
      <c r="A2672" s="1" t="s">
        <v>7935</v>
      </c>
      <c r="B2672" s="4" t="s">
        <v>7936</v>
      </c>
      <c r="C2672" s="4" t="s">
        <v>7937</v>
      </c>
      <c r="E2672" s="4"/>
      <c r="R2672" s="4"/>
      <c r="U2672" s="4"/>
      <c r="AD2672" s="4"/>
      <c r="AE2672" s="4"/>
      <c r="AF2672" s="21"/>
    </row>
    <row r="2673" spans="1:32" x14ac:dyDescent="0.2">
      <c r="A2673" s="1" t="s">
        <v>7938</v>
      </c>
      <c r="B2673" s="4" t="s">
        <v>7939</v>
      </c>
      <c r="C2673" s="4" t="s">
        <v>7940</v>
      </c>
      <c r="E2673" s="4"/>
      <c r="R2673" s="4"/>
      <c r="U2673" s="4"/>
      <c r="AD2673" s="4"/>
      <c r="AE2673" s="4"/>
      <c r="AF2673" s="21"/>
    </row>
    <row r="2674" spans="1:32" x14ac:dyDescent="0.2">
      <c r="A2674" s="1" t="s">
        <v>7941</v>
      </c>
      <c r="B2674" s="4" t="s">
        <v>7942</v>
      </c>
      <c r="C2674" s="4" t="s">
        <v>7943</v>
      </c>
      <c r="E2674" s="4"/>
      <c r="R2674" s="4"/>
      <c r="U2674" s="4"/>
      <c r="AD2674" s="4"/>
      <c r="AE2674" s="4"/>
      <c r="AF2674" s="21"/>
    </row>
    <row r="2675" spans="1:32" x14ac:dyDescent="0.2">
      <c r="A2675" s="1" t="s">
        <v>7944</v>
      </c>
      <c r="B2675" s="4" t="s">
        <v>7945</v>
      </c>
      <c r="C2675" s="4" t="s">
        <v>7946</v>
      </c>
      <c r="E2675" s="4"/>
      <c r="R2675" s="4"/>
      <c r="U2675" s="4"/>
      <c r="AD2675" s="4"/>
      <c r="AE2675" s="4"/>
      <c r="AF2675" s="21"/>
    </row>
    <row r="2676" spans="1:32" x14ac:dyDescent="0.2">
      <c r="A2676" s="1" t="s">
        <v>7947</v>
      </c>
      <c r="B2676" s="4" t="s">
        <v>7948</v>
      </c>
      <c r="C2676" s="4" t="s">
        <v>7949</v>
      </c>
      <c r="E2676" s="4"/>
      <c r="R2676" s="4"/>
      <c r="U2676" s="4"/>
      <c r="AD2676" s="4"/>
      <c r="AE2676" s="4"/>
      <c r="AF2676" s="21"/>
    </row>
    <row r="2677" spans="1:32" x14ac:dyDescent="0.2">
      <c r="A2677" s="1" t="s">
        <v>7950</v>
      </c>
      <c r="B2677" s="4" t="s">
        <v>7951</v>
      </c>
      <c r="C2677" s="4" t="s">
        <v>7952</v>
      </c>
      <c r="E2677" s="4"/>
      <c r="R2677" s="4"/>
      <c r="U2677" s="4"/>
      <c r="AD2677" s="4"/>
      <c r="AE2677" s="4"/>
      <c r="AF2677" s="21"/>
    </row>
    <row r="2678" spans="1:32" x14ac:dyDescent="0.2">
      <c r="A2678" s="1" t="s">
        <v>7953</v>
      </c>
      <c r="B2678" s="4" t="s">
        <v>7954</v>
      </c>
      <c r="C2678" s="4" t="s">
        <v>7955</v>
      </c>
      <c r="E2678" s="4"/>
      <c r="R2678" s="4"/>
      <c r="U2678" s="4"/>
      <c r="AD2678" s="4"/>
      <c r="AE2678" s="4"/>
      <c r="AF2678" s="21"/>
    </row>
    <row r="2679" spans="1:32" x14ac:dyDescent="0.2">
      <c r="A2679" s="1" t="s">
        <v>7956</v>
      </c>
      <c r="B2679" s="4" t="s">
        <v>7957</v>
      </c>
      <c r="C2679" s="4" t="s">
        <v>7958</v>
      </c>
      <c r="E2679" s="4"/>
      <c r="R2679" s="4"/>
      <c r="U2679" s="4"/>
      <c r="AD2679" s="4"/>
      <c r="AE2679" s="4"/>
      <c r="AF2679" s="21"/>
    </row>
    <row r="2680" spans="1:32" x14ac:dyDescent="0.2">
      <c r="A2680" s="1" t="s">
        <v>7959</v>
      </c>
      <c r="B2680" s="4" t="s">
        <v>7960</v>
      </c>
      <c r="C2680" s="4" t="s">
        <v>7961</v>
      </c>
      <c r="E2680" s="4"/>
      <c r="R2680" s="4"/>
      <c r="U2680" s="4"/>
      <c r="AD2680" s="4"/>
      <c r="AE2680" s="4"/>
      <c r="AF2680" s="21"/>
    </row>
    <row r="2681" spans="1:32" x14ac:dyDescent="0.2">
      <c r="A2681" s="1" t="s">
        <v>7962</v>
      </c>
      <c r="B2681" s="4" t="s">
        <v>7963</v>
      </c>
      <c r="C2681" s="4" t="s">
        <v>7964</v>
      </c>
      <c r="E2681" s="4"/>
      <c r="I2681">
        <v>1</v>
      </c>
      <c r="J2681">
        <v>1</v>
      </c>
      <c r="K2681">
        <v>1</v>
      </c>
      <c r="L2681">
        <v>1</v>
      </c>
      <c r="N2681">
        <v>1</v>
      </c>
      <c r="O2681">
        <v>1</v>
      </c>
      <c r="R2681" s="4"/>
      <c r="S2681">
        <v>1</v>
      </c>
      <c r="U2681" s="4"/>
      <c r="V2681">
        <v>1</v>
      </c>
      <c r="W2681">
        <v>1</v>
      </c>
      <c r="X2681">
        <v>1</v>
      </c>
      <c r="Y2681">
        <v>1</v>
      </c>
      <c r="AA2681">
        <v>1</v>
      </c>
      <c r="AB2681">
        <v>1</v>
      </c>
      <c r="AD2681" s="4"/>
      <c r="AE2681" s="4"/>
      <c r="AF2681" s="21">
        <v>1</v>
      </c>
    </row>
    <row r="2682" spans="1:32" x14ac:dyDescent="0.2">
      <c r="A2682" s="1" t="s">
        <v>7965</v>
      </c>
      <c r="B2682" s="4" t="s">
        <v>7966</v>
      </c>
      <c r="C2682" s="4" t="s">
        <v>7967</v>
      </c>
      <c r="E2682" s="4">
        <v>1</v>
      </c>
      <c r="F2682">
        <v>1</v>
      </c>
      <c r="G2682">
        <v>1</v>
      </c>
      <c r="H2682">
        <v>1</v>
      </c>
      <c r="I2682">
        <v>1</v>
      </c>
      <c r="J2682">
        <v>1</v>
      </c>
      <c r="M2682">
        <v>1</v>
      </c>
      <c r="N2682">
        <v>1</v>
      </c>
      <c r="O2682">
        <v>1</v>
      </c>
      <c r="Q2682">
        <v>1</v>
      </c>
      <c r="R2682" s="4">
        <v>1</v>
      </c>
      <c r="S2682">
        <v>1</v>
      </c>
      <c r="T2682">
        <v>1</v>
      </c>
      <c r="U2682" s="4">
        <v>1</v>
      </c>
      <c r="V2682">
        <v>1</v>
      </c>
      <c r="X2682">
        <v>1</v>
      </c>
      <c r="AA2682">
        <v>1</v>
      </c>
      <c r="AD2682" s="4">
        <v>1</v>
      </c>
      <c r="AE2682" s="4"/>
      <c r="AF2682" s="21">
        <v>1</v>
      </c>
    </row>
    <row r="2683" spans="1:32" x14ac:dyDescent="0.2">
      <c r="A2683" s="1" t="s">
        <v>7968</v>
      </c>
      <c r="B2683" s="4" t="s">
        <v>7969</v>
      </c>
      <c r="C2683" s="4" t="s">
        <v>7970</v>
      </c>
      <c r="E2683" s="4">
        <v>1</v>
      </c>
      <c r="F2683">
        <v>1</v>
      </c>
      <c r="G2683">
        <v>1</v>
      </c>
      <c r="H2683">
        <v>1</v>
      </c>
      <c r="I2683">
        <v>1</v>
      </c>
      <c r="J2683">
        <v>1</v>
      </c>
      <c r="N2683">
        <v>1</v>
      </c>
      <c r="O2683">
        <v>1</v>
      </c>
      <c r="P2683">
        <v>1</v>
      </c>
      <c r="Q2683">
        <v>1</v>
      </c>
      <c r="R2683" s="4">
        <v>1</v>
      </c>
      <c r="T2683">
        <v>1</v>
      </c>
      <c r="U2683" s="4">
        <v>1</v>
      </c>
      <c r="V2683">
        <v>1</v>
      </c>
      <c r="W2683">
        <v>1</v>
      </c>
      <c r="X2683">
        <v>1</v>
      </c>
      <c r="AA2683">
        <v>1</v>
      </c>
      <c r="AB2683">
        <v>1</v>
      </c>
      <c r="AD2683" s="4">
        <v>2</v>
      </c>
      <c r="AE2683" s="4">
        <v>2</v>
      </c>
      <c r="AF2683" s="21">
        <v>2</v>
      </c>
    </row>
    <row r="2684" spans="1:32" x14ac:dyDescent="0.2">
      <c r="A2684" s="1" t="s">
        <v>7971</v>
      </c>
      <c r="B2684" s="4" t="s">
        <v>7972</v>
      </c>
      <c r="C2684" s="4" t="s">
        <v>7973</v>
      </c>
      <c r="E2684" s="4"/>
      <c r="R2684" s="4"/>
      <c r="U2684" s="4"/>
      <c r="AD2684" s="4"/>
      <c r="AE2684" s="4"/>
      <c r="AF2684" s="21"/>
    </row>
    <row r="2685" spans="1:32" x14ac:dyDescent="0.2">
      <c r="A2685" s="1" t="s">
        <v>7974</v>
      </c>
      <c r="B2685" s="4" t="s">
        <v>7975</v>
      </c>
      <c r="C2685" s="4" t="s">
        <v>7975</v>
      </c>
      <c r="E2685" s="4"/>
      <c r="R2685" s="4"/>
      <c r="U2685" s="4"/>
      <c r="X2685">
        <v>1</v>
      </c>
      <c r="Z2685">
        <v>1</v>
      </c>
      <c r="AA2685">
        <v>1</v>
      </c>
      <c r="AD2685" s="4"/>
      <c r="AE2685" s="4"/>
      <c r="AF2685" s="21"/>
    </row>
    <row r="2686" spans="1:32" x14ac:dyDescent="0.2">
      <c r="A2686" s="1" t="s">
        <v>7976</v>
      </c>
      <c r="B2686" s="4" t="s">
        <v>7977</v>
      </c>
      <c r="C2686" s="4" t="s">
        <v>7978</v>
      </c>
      <c r="E2686" s="4"/>
      <c r="R2686" s="4"/>
      <c r="U2686" s="4"/>
      <c r="AD2686" s="4"/>
      <c r="AE2686" s="4"/>
      <c r="AF2686" s="21"/>
    </row>
    <row r="2687" spans="1:32" x14ac:dyDescent="0.2">
      <c r="A2687" s="1" t="s">
        <v>7979</v>
      </c>
      <c r="B2687" s="4" t="s">
        <v>7980</v>
      </c>
      <c r="C2687" s="4" t="s">
        <v>7981</v>
      </c>
      <c r="E2687" s="4"/>
      <c r="R2687" s="4"/>
      <c r="U2687" s="4"/>
      <c r="AD2687" s="4"/>
      <c r="AE2687" s="4"/>
      <c r="AF2687" s="21"/>
    </row>
    <row r="2688" spans="1:32" x14ac:dyDescent="0.2">
      <c r="A2688" s="1" t="s">
        <v>7982</v>
      </c>
      <c r="B2688" s="4" t="s">
        <v>7983</v>
      </c>
      <c r="C2688" s="4" t="s">
        <v>7984</v>
      </c>
      <c r="E2688" s="4"/>
      <c r="R2688" s="4"/>
      <c r="U2688" s="4"/>
      <c r="AD2688" s="4"/>
      <c r="AE2688" s="4"/>
      <c r="AF2688" s="21"/>
    </row>
    <row r="2689" spans="1:32" x14ac:dyDescent="0.2">
      <c r="A2689" s="1" t="s">
        <v>7985</v>
      </c>
      <c r="B2689" s="4" t="s">
        <v>7986</v>
      </c>
      <c r="C2689" s="4" t="s">
        <v>7987</v>
      </c>
      <c r="E2689" s="4"/>
      <c r="R2689" s="4"/>
      <c r="U2689" s="4"/>
      <c r="AD2689" s="4"/>
      <c r="AE2689" s="4"/>
      <c r="AF2689" s="21"/>
    </row>
    <row r="2690" spans="1:32" x14ac:dyDescent="0.2">
      <c r="A2690" s="1" t="s">
        <v>7988</v>
      </c>
      <c r="B2690" s="4" t="s">
        <v>7989</v>
      </c>
      <c r="C2690" s="4" t="s">
        <v>7990</v>
      </c>
      <c r="E2690" s="4"/>
      <c r="R2690" s="4"/>
      <c r="U2690" s="4"/>
      <c r="AD2690" s="4"/>
      <c r="AE2690" s="4"/>
      <c r="AF2690" s="21"/>
    </row>
    <row r="2691" spans="1:32" x14ac:dyDescent="0.2">
      <c r="A2691" s="1" t="s">
        <v>7991</v>
      </c>
      <c r="B2691" s="4" t="s">
        <v>7992</v>
      </c>
      <c r="C2691" s="4" t="s">
        <v>7993</v>
      </c>
      <c r="E2691" s="4"/>
      <c r="R2691" s="4"/>
      <c r="U2691" s="4"/>
      <c r="AD2691" s="4"/>
      <c r="AE2691" s="4"/>
      <c r="AF2691" s="21"/>
    </row>
    <row r="2692" spans="1:32" x14ac:dyDescent="0.2">
      <c r="A2692" s="1" t="s">
        <v>7994</v>
      </c>
      <c r="B2692" s="4" t="s">
        <v>7995</v>
      </c>
      <c r="C2692" s="4" t="s">
        <v>7996</v>
      </c>
      <c r="E2692" s="4">
        <v>1</v>
      </c>
      <c r="G2692">
        <v>1</v>
      </c>
      <c r="J2692">
        <v>1</v>
      </c>
      <c r="K2692">
        <v>1</v>
      </c>
      <c r="L2692">
        <v>1</v>
      </c>
      <c r="N2692">
        <v>1</v>
      </c>
      <c r="P2692">
        <v>1</v>
      </c>
      <c r="Q2692">
        <v>1</v>
      </c>
      <c r="R2692" s="4">
        <v>1</v>
      </c>
      <c r="T2692">
        <v>1</v>
      </c>
      <c r="U2692" s="4">
        <v>1</v>
      </c>
      <c r="W2692">
        <v>1</v>
      </c>
      <c r="AB2692">
        <v>1</v>
      </c>
      <c r="AD2692" s="4">
        <v>1</v>
      </c>
      <c r="AE2692" s="4"/>
      <c r="AF2692" s="21">
        <v>1</v>
      </c>
    </row>
    <row r="2693" spans="1:32" x14ac:dyDescent="0.2">
      <c r="A2693" s="1" t="s">
        <v>7997</v>
      </c>
      <c r="B2693" s="4" t="s">
        <v>7998</v>
      </c>
      <c r="C2693" s="4" t="s">
        <v>7999</v>
      </c>
      <c r="E2693" s="4"/>
      <c r="R2693" s="4"/>
      <c r="U2693" s="4"/>
      <c r="AD2693" s="4"/>
      <c r="AE2693" s="4"/>
      <c r="AF2693" s="21"/>
    </row>
    <row r="2694" spans="1:32" x14ac:dyDescent="0.2">
      <c r="A2694" s="1" t="s">
        <v>8000</v>
      </c>
      <c r="B2694" s="4" t="s">
        <v>8001</v>
      </c>
      <c r="C2694" s="4" t="s">
        <v>8002</v>
      </c>
      <c r="E2694" s="4"/>
      <c r="R2694" s="4"/>
      <c r="U2694" s="4"/>
      <c r="AD2694" s="4"/>
      <c r="AE2694" s="4"/>
      <c r="AF2694" s="21"/>
    </row>
    <row r="2695" spans="1:32" x14ac:dyDescent="0.2">
      <c r="A2695" s="1" t="s">
        <v>8003</v>
      </c>
      <c r="B2695" s="4" t="s">
        <v>8004</v>
      </c>
      <c r="C2695" s="4" t="s">
        <v>8005</v>
      </c>
      <c r="E2695" s="4"/>
      <c r="R2695" s="4"/>
      <c r="U2695" s="4"/>
      <c r="AD2695" s="4"/>
      <c r="AE2695" s="4"/>
      <c r="AF2695" s="21"/>
    </row>
    <row r="2696" spans="1:32" x14ac:dyDescent="0.2">
      <c r="A2696" s="1" t="s">
        <v>8006</v>
      </c>
      <c r="B2696" s="4" t="s">
        <v>8007</v>
      </c>
      <c r="C2696" s="4" t="s">
        <v>8008</v>
      </c>
      <c r="E2696" s="4"/>
      <c r="R2696" s="4"/>
      <c r="U2696" s="4"/>
      <c r="AD2696" s="4"/>
      <c r="AE2696" s="4"/>
      <c r="AF2696" s="21"/>
    </row>
    <row r="2697" spans="1:32" x14ac:dyDescent="0.2">
      <c r="A2697" s="1" t="s">
        <v>8009</v>
      </c>
      <c r="B2697" s="4" t="s">
        <v>8010</v>
      </c>
      <c r="C2697" s="4" t="s">
        <v>8011</v>
      </c>
      <c r="E2697" s="4"/>
      <c r="R2697" s="4"/>
      <c r="U2697" s="4"/>
      <c r="AD2697" s="4"/>
      <c r="AE2697" s="4"/>
      <c r="AF2697" s="21"/>
    </row>
    <row r="2698" spans="1:32" x14ac:dyDescent="0.2">
      <c r="A2698" s="1" t="s">
        <v>8012</v>
      </c>
      <c r="B2698" s="4" t="s">
        <v>8013</v>
      </c>
      <c r="C2698" s="4" t="s">
        <v>8014</v>
      </c>
      <c r="E2698" s="4"/>
      <c r="R2698" s="4"/>
      <c r="U2698" s="4"/>
      <c r="AD2698" s="4"/>
      <c r="AE2698" s="4"/>
      <c r="AF2698" s="21"/>
    </row>
    <row r="2699" spans="1:32" x14ac:dyDescent="0.2">
      <c r="A2699" s="1" t="s">
        <v>8015</v>
      </c>
      <c r="B2699" s="4" t="s">
        <v>8016</v>
      </c>
      <c r="C2699" s="4" t="s">
        <v>8017</v>
      </c>
      <c r="E2699" s="4"/>
      <c r="R2699" s="4"/>
      <c r="U2699" s="4"/>
      <c r="AD2699" s="4"/>
      <c r="AE2699" s="4"/>
      <c r="AF2699" s="21"/>
    </row>
    <row r="2700" spans="1:32" x14ac:dyDescent="0.2">
      <c r="A2700" s="1" t="s">
        <v>8018</v>
      </c>
      <c r="B2700" s="4" t="s">
        <v>8019</v>
      </c>
      <c r="C2700" s="4" t="s">
        <v>8020</v>
      </c>
      <c r="E2700" s="4"/>
      <c r="R2700" s="4"/>
      <c r="U2700" s="4"/>
      <c r="AD2700" s="4"/>
      <c r="AE2700" s="4"/>
      <c r="AF2700" s="21"/>
    </row>
    <row r="2701" spans="1:32" x14ac:dyDescent="0.2">
      <c r="A2701" s="1" t="s">
        <v>8021</v>
      </c>
      <c r="B2701" s="4" t="s">
        <v>8022</v>
      </c>
      <c r="C2701" s="4" t="s">
        <v>8023</v>
      </c>
      <c r="E2701" s="4"/>
      <c r="R2701" s="4"/>
      <c r="U2701" s="4"/>
      <c r="AD2701" s="4"/>
      <c r="AE2701" s="4"/>
      <c r="AF2701" s="21"/>
    </row>
    <row r="2702" spans="1:32" x14ac:dyDescent="0.2">
      <c r="A2702" s="1" t="s">
        <v>8024</v>
      </c>
      <c r="B2702" s="4" t="s">
        <v>8025</v>
      </c>
      <c r="C2702" s="4" t="s">
        <v>8026</v>
      </c>
      <c r="E2702" s="4"/>
      <c r="R2702" s="4"/>
      <c r="U2702" s="4"/>
      <c r="AD2702" s="4"/>
      <c r="AE2702" s="4"/>
      <c r="AF2702" s="21"/>
    </row>
    <row r="2703" spans="1:32" x14ac:dyDescent="0.2">
      <c r="A2703" s="1" t="s">
        <v>8027</v>
      </c>
      <c r="B2703" s="4" t="s">
        <v>8028</v>
      </c>
      <c r="C2703" s="4" t="s">
        <v>8029</v>
      </c>
      <c r="E2703" s="4">
        <v>1</v>
      </c>
      <c r="G2703">
        <v>1</v>
      </c>
      <c r="H2703">
        <v>1</v>
      </c>
      <c r="I2703">
        <v>1</v>
      </c>
      <c r="J2703">
        <v>1</v>
      </c>
      <c r="N2703">
        <v>1</v>
      </c>
      <c r="P2703">
        <v>1</v>
      </c>
      <c r="Q2703">
        <v>1</v>
      </c>
      <c r="R2703" s="4">
        <v>1</v>
      </c>
      <c r="S2703">
        <v>1</v>
      </c>
      <c r="T2703">
        <v>1</v>
      </c>
      <c r="U2703" s="4">
        <v>1</v>
      </c>
      <c r="W2703">
        <v>1</v>
      </c>
      <c r="X2703">
        <v>1</v>
      </c>
      <c r="Z2703">
        <v>1</v>
      </c>
      <c r="AA2703">
        <v>1</v>
      </c>
      <c r="AD2703" s="4">
        <v>1</v>
      </c>
      <c r="AE2703" s="4">
        <v>1</v>
      </c>
      <c r="AF2703" s="21">
        <v>1</v>
      </c>
    </row>
    <row r="2704" spans="1:32" x14ac:dyDescent="0.2">
      <c r="A2704" s="1" t="s">
        <v>8030</v>
      </c>
      <c r="B2704" s="4" t="s">
        <v>8031</v>
      </c>
      <c r="C2704" s="4" t="s">
        <v>8032</v>
      </c>
      <c r="E2704" s="4"/>
      <c r="R2704" s="4"/>
      <c r="U2704" s="4"/>
      <c r="AD2704" s="4"/>
      <c r="AE2704" s="4"/>
      <c r="AF2704" s="21"/>
    </row>
    <row r="2705" spans="1:32" x14ac:dyDescent="0.2">
      <c r="A2705" s="1" t="s">
        <v>8033</v>
      </c>
      <c r="B2705" s="4" t="s">
        <v>8034</v>
      </c>
      <c r="C2705" s="4" t="s">
        <v>8035</v>
      </c>
      <c r="E2705" s="4"/>
      <c r="R2705" s="4"/>
      <c r="U2705" s="4"/>
      <c r="AD2705" s="4"/>
      <c r="AE2705" s="4"/>
      <c r="AF2705" s="21"/>
    </row>
    <row r="2706" spans="1:32" x14ac:dyDescent="0.2">
      <c r="A2706" s="1" t="s">
        <v>8036</v>
      </c>
      <c r="B2706" s="4" t="s">
        <v>8037</v>
      </c>
      <c r="C2706" s="4" t="s">
        <v>8038</v>
      </c>
      <c r="E2706" s="4"/>
      <c r="R2706" s="4"/>
      <c r="U2706" s="4"/>
      <c r="AD2706" s="4"/>
      <c r="AE2706" s="4"/>
      <c r="AF2706" s="21"/>
    </row>
    <row r="2707" spans="1:32" x14ac:dyDescent="0.2">
      <c r="A2707" s="1" t="s">
        <v>8039</v>
      </c>
      <c r="B2707" s="4" t="s">
        <v>8040</v>
      </c>
      <c r="C2707" s="4" t="s">
        <v>8041</v>
      </c>
      <c r="E2707" s="4">
        <v>1</v>
      </c>
      <c r="F2707">
        <v>1</v>
      </c>
      <c r="G2707">
        <v>1</v>
      </c>
      <c r="H2707">
        <v>1</v>
      </c>
      <c r="J2707">
        <v>1</v>
      </c>
      <c r="O2707">
        <v>1</v>
      </c>
      <c r="P2707">
        <v>1</v>
      </c>
      <c r="R2707" s="4">
        <v>1</v>
      </c>
      <c r="T2707">
        <v>1</v>
      </c>
      <c r="U2707" s="4">
        <v>1</v>
      </c>
      <c r="V2707">
        <v>1</v>
      </c>
      <c r="X2707">
        <v>1</v>
      </c>
      <c r="Y2707">
        <v>1</v>
      </c>
      <c r="Z2707">
        <v>1</v>
      </c>
      <c r="AD2707" s="4">
        <v>1</v>
      </c>
      <c r="AE2707" s="4"/>
      <c r="AF2707" s="21">
        <v>1</v>
      </c>
    </row>
    <row r="2708" spans="1:32" x14ac:dyDescent="0.2">
      <c r="A2708" s="1" t="s">
        <v>8042</v>
      </c>
      <c r="B2708" s="4" t="s">
        <v>8043</v>
      </c>
      <c r="C2708" s="4" t="s">
        <v>8044</v>
      </c>
      <c r="E2708" s="4"/>
      <c r="R2708" s="4"/>
      <c r="U2708" s="4"/>
      <c r="AD2708" s="4"/>
      <c r="AE2708" s="4"/>
      <c r="AF2708" s="21"/>
    </row>
    <row r="2709" spans="1:32" x14ac:dyDescent="0.2">
      <c r="A2709" s="1" t="s">
        <v>8045</v>
      </c>
      <c r="B2709" s="4" t="s">
        <v>8046</v>
      </c>
      <c r="C2709" s="4" t="s">
        <v>8047</v>
      </c>
      <c r="E2709" s="4"/>
      <c r="R2709" s="4"/>
      <c r="U2709" s="4"/>
      <c r="AD2709" s="4"/>
      <c r="AE2709" s="4"/>
      <c r="AF2709" s="21"/>
    </row>
    <row r="2710" spans="1:32" x14ac:dyDescent="0.2">
      <c r="A2710" s="1" t="s">
        <v>8048</v>
      </c>
      <c r="B2710" s="4" t="s">
        <v>8049</v>
      </c>
      <c r="C2710" s="4" t="s">
        <v>8050</v>
      </c>
      <c r="E2710" s="4"/>
      <c r="R2710" s="4"/>
      <c r="U2710" s="4"/>
      <c r="AD2710" s="4"/>
      <c r="AE2710" s="4"/>
      <c r="AF2710" s="21"/>
    </row>
    <row r="2711" spans="1:32" x14ac:dyDescent="0.2">
      <c r="A2711" s="1" t="s">
        <v>8051</v>
      </c>
      <c r="B2711" s="4" t="s">
        <v>8052</v>
      </c>
      <c r="C2711" s="4" t="s">
        <v>8053</v>
      </c>
      <c r="E2711" s="4"/>
      <c r="R2711" s="4"/>
      <c r="U2711" s="4"/>
      <c r="AD2711" s="4"/>
      <c r="AE2711" s="4"/>
      <c r="AF2711" s="21"/>
    </row>
    <row r="2712" spans="1:32" x14ac:dyDescent="0.2">
      <c r="A2712" s="1" t="s">
        <v>8054</v>
      </c>
      <c r="B2712" s="4" t="s">
        <v>8055</v>
      </c>
      <c r="C2712" s="4" t="s">
        <v>8056</v>
      </c>
      <c r="E2712" s="4"/>
      <c r="R2712" s="4"/>
      <c r="U2712" s="4"/>
      <c r="AD2712" s="4"/>
      <c r="AE2712" s="4"/>
      <c r="AF2712" s="21"/>
    </row>
    <row r="2713" spans="1:32" x14ac:dyDescent="0.2">
      <c r="A2713" s="1" t="s">
        <v>8057</v>
      </c>
      <c r="B2713" s="4" t="s">
        <v>8058</v>
      </c>
      <c r="C2713" s="4" t="s">
        <v>8059</v>
      </c>
      <c r="E2713" s="4"/>
      <c r="R2713" s="4"/>
      <c r="U2713" s="4"/>
      <c r="AD2713" s="4"/>
      <c r="AE2713" s="4"/>
      <c r="AF2713" s="21"/>
    </row>
    <row r="2714" spans="1:32" x14ac:dyDescent="0.2">
      <c r="A2714" s="1" t="s">
        <v>8060</v>
      </c>
      <c r="B2714" s="4" t="s">
        <v>8061</v>
      </c>
      <c r="C2714" s="4" t="s">
        <v>8062</v>
      </c>
      <c r="E2714" s="4"/>
      <c r="R2714" s="4"/>
      <c r="U2714" s="4"/>
      <c r="AD2714" s="4"/>
      <c r="AE2714" s="4"/>
      <c r="AF2714" s="21"/>
    </row>
    <row r="2715" spans="1:32" x14ac:dyDescent="0.2">
      <c r="A2715" s="1" t="s">
        <v>8063</v>
      </c>
      <c r="B2715" s="4" t="s">
        <v>8064</v>
      </c>
      <c r="C2715" s="4" t="s">
        <v>8065</v>
      </c>
      <c r="E2715" s="4"/>
      <c r="R2715" s="4"/>
      <c r="U2715" s="4"/>
      <c r="AD2715" s="4"/>
      <c r="AE2715" s="4"/>
      <c r="AF2715" s="21"/>
    </row>
    <row r="2716" spans="1:32" x14ac:dyDescent="0.2">
      <c r="A2716" s="1" t="s">
        <v>8066</v>
      </c>
      <c r="B2716" s="4" t="s">
        <v>8067</v>
      </c>
      <c r="C2716" s="4" t="s">
        <v>8068</v>
      </c>
      <c r="E2716" s="4"/>
      <c r="R2716" s="4"/>
      <c r="U2716" s="4"/>
      <c r="AD2716" s="4"/>
      <c r="AE2716" s="4"/>
      <c r="AF2716" s="21"/>
    </row>
    <row r="2717" spans="1:32" x14ac:dyDescent="0.2">
      <c r="A2717" s="1" t="s">
        <v>8069</v>
      </c>
      <c r="B2717" s="4" t="s">
        <v>8070</v>
      </c>
      <c r="C2717" s="4" t="s">
        <v>8070</v>
      </c>
      <c r="E2717" s="4"/>
      <c r="R2717" s="4"/>
      <c r="U2717" s="4"/>
      <c r="AD2717" s="4"/>
      <c r="AE2717" s="4"/>
      <c r="AF2717" s="21"/>
    </row>
    <row r="2718" spans="1:32" x14ac:dyDescent="0.2">
      <c r="A2718" s="1" t="s">
        <v>8071</v>
      </c>
      <c r="B2718" s="4" t="s">
        <v>8072</v>
      </c>
      <c r="C2718" s="4" t="s">
        <v>8073</v>
      </c>
      <c r="E2718" s="4"/>
      <c r="R2718" s="4"/>
      <c r="U2718" s="4"/>
      <c r="AD2718" s="4"/>
      <c r="AE2718" s="4"/>
      <c r="AF2718" s="21"/>
    </row>
    <row r="2719" spans="1:32" x14ac:dyDescent="0.2">
      <c r="A2719" s="1" t="s">
        <v>8074</v>
      </c>
      <c r="B2719" s="4" t="s">
        <v>8075</v>
      </c>
      <c r="C2719" s="4" t="s">
        <v>8075</v>
      </c>
      <c r="E2719" s="4"/>
      <c r="R2719" s="4"/>
      <c r="U2719" s="4"/>
      <c r="AD2719" s="4"/>
      <c r="AE2719" s="4"/>
      <c r="AF2719" s="21"/>
    </row>
    <row r="2720" spans="1:32" x14ac:dyDescent="0.2">
      <c r="A2720" s="1" t="s">
        <v>8076</v>
      </c>
      <c r="B2720" s="4" t="s">
        <v>8077</v>
      </c>
      <c r="C2720" s="4" t="s">
        <v>8078</v>
      </c>
      <c r="E2720" s="4"/>
      <c r="R2720" s="4"/>
      <c r="U2720" s="4"/>
      <c r="AD2720" s="4"/>
      <c r="AE2720" s="4"/>
      <c r="AF2720" s="21"/>
    </row>
    <row r="2721" spans="1:32" x14ac:dyDescent="0.2">
      <c r="A2721" s="1" t="s">
        <v>8079</v>
      </c>
      <c r="B2721" s="4" t="s">
        <v>8080</v>
      </c>
      <c r="C2721" s="4" t="s">
        <v>8081</v>
      </c>
      <c r="E2721" s="4"/>
      <c r="R2721" s="4"/>
      <c r="U2721" s="4"/>
      <c r="AD2721" s="4"/>
      <c r="AE2721" s="4"/>
      <c r="AF2721" s="21"/>
    </row>
    <row r="2722" spans="1:32" x14ac:dyDescent="0.2">
      <c r="A2722" s="1" t="s">
        <v>8082</v>
      </c>
      <c r="B2722" s="4" t="s">
        <v>8083</v>
      </c>
      <c r="C2722" s="4" t="s">
        <v>8084</v>
      </c>
      <c r="E2722" s="4"/>
      <c r="R2722" s="4"/>
      <c r="U2722" s="4"/>
      <c r="AD2722" s="4"/>
      <c r="AE2722" s="4"/>
      <c r="AF2722" s="21"/>
    </row>
    <row r="2723" spans="1:32" x14ac:dyDescent="0.2">
      <c r="A2723" s="1" t="s">
        <v>8085</v>
      </c>
      <c r="B2723" s="4" t="s">
        <v>8086</v>
      </c>
      <c r="C2723" s="4" t="s">
        <v>8087</v>
      </c>
      <c r="E2723" s="4"/>
      <c r="R2723" s="4"/>
      <c r="U2723" s="4"/>
      <c r="AD2723" s="4"/>
      <c r="AE2723" s="4"/>
      <c r="AF2723" s="21"/>
    </row>
    <row r="2724" spans="1:32" x14ac:dyDescent="0.2">
      <c r="A2724" s="1" t="s">
        <v>8088</v>
      </c>
      <c r="B2724" s="4" t="s">
        <v>8089</v>
      </c>
      <c r="C2724" s="4" t="s">
        <v>8090</v>
      </c>
      <c r="E2724" s="4"/>
      <c r="R2724" s="4"/>
      <c r="U2724" s="4"/>
      <c r="AD2724" s="4">
        <v>1</v>
      </c>
      <c r="AE2724" s="4"/>
      <c r="AF2724" s="21">
        <v>1</v>
      </c>
    </row>
    <row r="2725" spans="1:32" x14ac:dyDescent="0.2">
      <c r="A2725" s="1" t="s">
        <v>8091</v>
      </c>
      <c r="B2725" s="4" t="s">
        <v>8092</v>
      </c>
      <c r="C2725" s="4" t="s">
        <v>8093</v>
      </c>
      <c r="E2725" s="4"/>
      <c r="R2725" s="4"/>
      <c r="U2725" s="4"/>
      <c r="AD2725" s="4"/>
      <c r="AE2725" s="4"/>
      <c r="AF2725" s="21"/>
    </row>
    <row r="2726" spans="1:32" x14ac:dyDescent="0.2">
      <c r="A2726" s="1" t="s">
        <v>8094</v>
      </c>
      <c r="B2726" s="4" t="s">
        <v>8095</v>
      </c>
      <c r="C2726" s="4" t="s">
        <v>8096</v>
      </c>
      <c r="E2726" s="4"/>
      <c r="R2726" s="4"/>
      <c r="U2726" s="4"/>
      <c r="AD2726" s="4"/>
      <c r="AE2726" s="4"/>
      <c r="AF2726" s="21"/>
    </row>
    <row r="2727" spans="1:32" x14ac:dyDescent="0.2">
      <c r="A2727" s="1" t="s">
        <v>8097</v>
      </c>
      <c r="B2727" s="4" t="s">
        <v>8098</v>
      </c>
      <c r="C2727" s="4" t="s">
        <v>8099</v>
      </c>
      <c r="E2727" s="4"/>
      <c r="R2727" s="4"/>
      <c r="U2727" s="4"/>
      <c r="AD2727" s="4"/>
      <c r="AE2727" s="4"/>
      <c r="AF2727" s="21"/>
    </row>
    <row r="2728" spans="1:32" x14ac:dyDescent="0.2">
      <c r="A2728" s="1" t="s">
        <v>8100</v>
      </c>
      <c r="B2728" s="4" t="s">
        <v>8101</v>
      </c>
      <c r="C2728" s="4" t="s">
        <v>8102</v>
      </c>
      <c r="E2728" s="4"/>
      <c r="R2728" s="4"/>
      <c r="U2728" s="4"/>
      <c r="AD2728" s="4"/>
      <c r="AE2728" s="4"/>
      <c r="AF2728" s="21"/>
    </row>
    <row r="2729" spans="1:32" x14ac:dyDescent="0.2">
      <c r="A2729" s="1" t="s">
        <v>8103</v>
      </c>
      <c r="B2729" s="4" t="s">
        <v>8104</v>
      </c>
      <c r="C2729" s="4" t="s">
        <v>8105</v>
      </c>
      <c r="E2729" s="4"/>
      <c r="R2729" s="4"/>
      <c r="U2729" s="4"/>
      <c r="AD2729" s="4"/>
      <c r="AE2729" s="4"/>
      <c r="AF2729" s="21"/>
    </row>
    <row r="2730" spans="1:32" x14ac:dyDescent="0.2">
      <c r="A2730" s="1" t="s">
        <v>8106</v>
      </c>
      <c r="B2730" s="4" t="s">
        <v>8107</v>
      </c>
      <c r="C2730" s="4" t="s">
        <v>8108</v>
      </c>
      <c r="E2730" s="4"/>
      <c r="R2730" s="4"/>
      <c r="U2730" s="4"/>
      <c r="AD2730" s="4"/>
      <c r="AE2730" s="4"/>
      <c r="AF2730" s="21"/>
    </row>
    <row r="2731" spans="1:32" x14ac:dyDescent="0.2">
      <c r="A2731" s="1" t="s">
        <v>8109</v>
      </c>
      <c r="B2731" s="4" t="s">
        <v>8110</v>
      </c>
      <c r="C2731" s="4" t="s">
        <v>8111</v>
      </c>
      <c r="E2731" s="4"/>
      <c r="R2731" s="4"/>
      <c r="U2731" s="4"/>
      <c r="AD2731" s="4"/>
      <c r="AE2731" s="4"/>
      <c r="AF2731" s="21"/>
    </row>
    <row r="2732" spans="1:32" x14ac:dyDescent="0.2">
      <c r="A2732" s="1" t="s">
        <v>8112</v>
      </c>
      <c r="B2732" s="4" t="s">
        <v>8113</v>
      </c>
      <c r="C2732" s="4" t="s">
        <v>8114</v>
      </c>
      <c r="E2732" s="4"/>
      <c r="R2732" s="4"/>
      <c r="U2732" s="4"/>
      <c r="AD2732" s="4"/>
      <c r="AE2732" s="4"/>
      <c r="AF2732" s="21"/>
    </row>
    <row r="2733" spans="1:32" x14ac:dyDescent="0.2">
      <c r="A2733" s="1" t="s">
        <v>8115</v>
      </c>
      <c r="B2733" s="4" t="s">
        <v>8116</v>
      </c>
      <c r="C2733" s="4" t="s">
        <v>8117</v>
      </c>
      <c r="E2733" s="4"/>
      <c r="R2733" s="4"/>
      <c r="U2733" s="4"/>
      <c r="AD2733" s="4"/>
      <c r="AE2733" s="4"/>
      <c r="AF2733" s="21"/>
    </row>
    <row r="2734" spans="1:32" x14ac:dyDescent="0.2">
      <c r="A2734" s="1" t="s">
        <v>8118</v>
      </c>
      <c r="B2734" s="4" t="s">
        <v>8119</v>
      </c>
      <c r="C2734" s="4" t="s">
        <v>8120</v>
      </c>
      <c r="E2734" s="4"/>
      <c r="R2734" s="4"/>
      <c r="U2734" s="4"/>
      <c r="AD2734" s="4"/>
      <c r="AE2734" s="4"/>
      <c r="AF2734" s="21"/>
    </row>
    <row r="2735" spans="1:32" x14ac:dyDescent="0.2">
      <c r="A2735" s="1" t="s">
        <v>8121</v>
      </c>
      <c r="B2735" s="4" t="s">
        <v>8122</v>
      </c>
      <c r="C2735" s="4" t="s">
        <v>8123</v>
      </c>
      <c r="E2735" s="4"/>
      <c r="R2735" s="4"/>
      <c r="U2735" s="4"/>
      <c r="AD2735" s="4"/>
      <c r="AE2735" s="4"/>
      <c r="AF2735" s="21"/>
    </row>
    <row r="2736" spans="1:32" x14ac:dyDescent="0.2">
      <c r="A2736" s="1" t="s">
        <v>8124</v>
      </c>
      <c r="B2736" s="4" t="s">
        <v>8125</v>
      </c>
      <c r="C2736" s="4" t="s">
        <v>8126</v>
      </c>
      <c r="E2736" s="4"/>
      <c r="R2736" s="4"/>
      <c r="U2736" s="4"/>
      <c r="AD2736" s="4"/>
      <c r="AE2736" s="4"/>
      <c r="AF2736" s="21"/>
    </row>
    <row r="2737" spans="1:32" x14ac:dyDescent="0.2">
      <c r="A2737" s="1" t="s">
        <v>8127</v>
      </c>
      <c r="B2737" s="4" t="s">
        <v>8128</v>
      </c>
      <c r="C2737" s="4" t="s">
        <v>8129</v>
      </c>
      <c r="E2737" s="4"/>
      <c r="R2737" s="4"/>
      <c r="U2737" s="4"/>
      <c r="AD2737" s="4"/>
      <c r="AE2737" s="4"/>
      <c r="AF2737" s="21"/>
    </row>
    <row r="2738" spans="1:32" x14ac:dyDescent="0.2">
      <c r="A2738" s="1" t="s">
        <v>8130</v>
      </c>
      <c r="B2738" s="4" t="s">
        <v>8131</v>
      </c>
      <c r="C2738" s="4" t="s">
        <v>8132</v>
      </c>
      <c r="E2738" s="4"/>
      <c r="R2738" s="4"/>
      <c r="U2738" s="4"/>
      <c r="AD2738" s="4"/>
      <c r="AE2738" s="4"/>
      <c r="AF2738" s="21"/>
    </row>
    <row r="2739" spans="1:32" x14ac:dyDescent="0.2">
      <c r="A2739" s="1" t="s">
        <v>8133</v>
      </c>
      <c r="B2739" s="4" t="s">
        <v>8134</v>
      </c>
      <c r="C2739" s="4" t="s">
        <v>8135</v>
      </c>
      <c r="E2739" s="4"/>
      <c r="R2739" s="4"/>
      <c r="U2739" s="4"/>
      <c r="AD2739" s="4"/>
      <c r="AE2739" s="4"/>
      <c r="AF2739" s="21"/>
    </row>
    <row r="2740" spans="1:32" x14ac:dyDescent="0.2">
      <c r="A2740" s="1" t="s">
        <v>8136</v>
      </c>
      <c r="B2740" s="4" t="s">
        <v>8137</v>
      </c>
      <c r="C2740" s="4" t="s">
        <v>8138</v>
      </c>
      <c r="E2740" s="4"/>
      <c r="R2740" s="4"/>
      <c r="U2740" s="4"/>
      <c r="AD2740" s="4"/>
      <c r="AE2740" s="4"/>
      <c r="AF2740" s="21"/>
    </row>
    <row r="2741" spans="1:32" x14ac:dyDescent="0.2">
      <c r="A2741" s="1" t="s">
        <v>8139</v>
      </c>
      <c r="B2741" s="4" t="s">
        <v>8140</v>
      </c>
      <c r="C2741" s="4" t="s">
        <v>8141</v>
      </c>
      <c r="E2741" s="4"/>
      <c r="R2741" s="4"/>
      <c r="U2741" s="4"/>
      <c r="AD2741" s="4"/>
      <c r="AE2741" s="4"/>
      <c r="AF2741" s="21"/>
    </row>
    <row r="2742" spans="1:32" x14ac:dyDescent="0.2">
      <c r="A2742" s="1" t="s">
        <v>8142</v>
      </c>
      <c r="B2742" s="4" t="s">
        <v>8143</v>
      </c>
      <c r="C2742" s="4" t="s">
        <v>8144</v>
      </c>
      <c r="E2742" s="4"/>
      <c r="R2742" s="4"/>
      <c r="U2742" s="4"/>
      <c r="AD2742" s="4"/>
      <c r="AE2742" s="4"/>
      <c r="AF2742" s="21"/>
    </row>
    <row r="2743" spans="1:32" x14ac:dyDescent="0.2">
      <c r="A2743" s="1" t="s">
        <v>8145</v>
      </c>
      <c r="B2743" s="4" t="s">
        <v>8146</v>
      </c>
      <c r="C2743" s="4" t="s">
        <v>8147</v>
      </c>
      <c r="E2743" s="4"/>
      <c r="F2743">
        <v>1</v>
      </c>
      <c r="R2743" s="4"/>
      <c r="U2743" s="4"/>
      <c r="V2743">
        <v>1</v>
      </c>
      <c r="AD2743" s="4"/>
      <c r="AE2743" s="4"/>
      <c r="AF2743" s="21"/>
    </row>
    <row r="2744" spans="1:32" x14ac:dyDescent="0.2">
      <c r="A2744" s="1" t="s">
        <v>8148</v>
      </c>
      <c r="B2744" s="4" t="s">
        <v>8149</v>
      </c>
      <c r="C2744" s="4" t="s">
        <v>8150</v>
      </c>
      <c r="E2744" s="4"/>
      <c r="R2744" s="4"/>
      <c r="U2744" s="4"/>
      <c r="AD2744" s="4"/>
      <c r="AE2744" s="4"/>
      <c r="AF2744" s="21"/>
    </row>
    <row r="2745" spans="1:32" x14ac:dyDescent="0.2">
      <c r="A2745" s="1" t="s">
        <v>8151</v>
      </c>
      <c r="B2745" s="4" t="s">
        <v>8152</v>
      </c>
      <c r="C2745" s="4" t="s">
        <v>8153</v>
      </c>
      <c r="E2745" s="4"/>
      <c r="R2745" s="4"/>
      <c r="U2745" s="4"/>
      <c r="AD2745" s="4"/>
      <c r="AE2745" s="4"/>
      <c r="AF2745" s="21"/>
    </row>
    <row r="2746" spans="1:32" x14ac:dyDescent="0.2">
      <c r="A2746" s="1" t="s">
        <v>8154</v>
      </c>
      <c r="B2746" s="4" t="s">
        <v>8155</v>
      </c>
      <c r="C2746" s="4" t="s">
        <v>8156</v>
      </c>
      <c r="E2746" s="4"/>
      <c r="R2746" s="4"/>
      <c r="U2746" s="4"/>
      <c r="AD2746" s="4"/>
      <c r="AE2746" s="4"/>
      <c r="AF2746" s="21"/>
    </row>
    <row r="2747" spans="1:32" x14ac:dyDescent="0.2">
      <c r="A2747" s="1" t="s">
        <v>8157</v>
      </c>
      <c r="B2747" s="4" t="s">
        <v>8158</v>
      </c>
      <c r="C2747" s="4" t="s">
        <v>8159</v>
      </c>
      <c r="E2747" s="4"/>
      <c r="R2747" s="4"/>
      <c r="U2747" s="4"/>
      <c r="AD2747" s="4"/>
      <c r="AE2747" s="4"/>
      <c r="AF2747" s="21"/>
    </row>
    <row r="2748" spans="1:32" x14ac:dyDescent="0.2">
      <c r="A2748" s="1" t="s">
        <v>8160</v>
      </c>
      <c r="B2748" s="4" t="s">
        <v>8161</v>
      </c>
      <c r="C2748" s="4" t="s">
        <v>8162</v>
      </c>
      <c r="E2748" s="4"/>
      <c r="R2748" s="4"/>
      <c r="U2748" s="4"/>
      <c r="AD2748" s="4"/>
      <c r="AE2748" s="4"/>
      <c r="AF2748" s="21"/>
    </row>
    <row r="2749" spans="1:32" x14ac:dyDescent="0.2">
      <c r="A2749" s="1" t="s">
        <v>8163</v>
      </c>
      <c r="B2749" s="4" t="s">
        <v>8164</v>
      </c>
      <c r="C2749" s="4" t="s">
        <v>8165</v>
      </c>
      <c r="E2749" s="4"/>
      <c r="R2749" s="4"/>
      <c r="U2749" s="4"/>
      <c r="AD2749" s="4"/>
      <c r="AE2749" s="4"/>
      <c r="AF2749" s="21"/>
    </row>
    <row r="2750" spans="1:32" x14ac:dyDescent="0.2">
      <c r="A2750" s="1" t="s">
        <v>8166</v>
      </c>
      <c r="B2750" s="4" t="s">
        <v>8167</v>
      </c>
      <c r="C2750" s="4" t="s">
        <v>8168</v>
      </c>
      <c r="E2750" s="4"/>
      <c r="R2750" s="4"/>
      <c r="U2750" s="4"/>
      <c r="AD2750" s="4"/>
      <c r="AE2750" s="4"/>
      <c r="AF2750" s="21"/>
    </row>
    <row r="2751" spans="1:32" x14ac:dyDescent="0.2">
      <c r="A2751" s="1" t="s">
        <v>8169</v>
      </c>
      <c r="B2751" s="4" t="s">
        <v>8170</v>
      </c>
      <c r="C2751" s="4" t="s">
        <v>8171</v>
      </c>
      <c r="E2751" s="4"/>
      <c r="R2751" s="4"/>
      <c r="U2751" s="4"/>
      <c r="AD2751" s="4"/>
      <c r="AE2751" s="4"/>
      <c r="AF2751" s="21"/>
    </row>
    <row r="2752" spans="1:32" x14ac:dyDescent="0.2">
      <c r="A2752" s="1" t="s">
        <v>8172</v>
      </c>
      <c r="B2752" s="4" t="s">
        <v>8173</v>
      </c>
      <c r="C2752" s="4" t="s">
        <v>8174</v>
      </c>
      <c r="E2752" s="4"/>
      <c r="R2752" s="4"/>
      <c r="U2752" s="4"/>
      <c r="AD2752" s="4"/>
      <c r="AE2752" s="4"/>
      <c r="AF2752" s="21"/>
    </row>
    <row r="2753" spans="1:32" x14ac:dyDescent="0.2">
      <c r="A2753" s="1" t="s">
        <v>8175</v>
      </c>
      <c r="B2753" s="4" t="s">
        <v>8176</v>
      </c>
      <c r="C2753" s="4" t="s">
        <v>8177</v>
      </c>
      <c r="E2753" s="4"/>
      <c r="R2753" s="4"/>
      <c r="U2753" s="4"/>
      <c r="AD2753" s="4"/>
      <c r="AE2753" s="4"/>
      <c r="AF2753" s="21"/>
    </row>
    <row r="2754" spans="1:32" x14ac:dyDescent="0.2">
      <c r="A2754" s="1" t="s">
        <v>8178</v>
      </c>
      <c r="B2754" s="4" t="s">
        <v>8179</v>
      </c>
      <c r="C2754" s="4" t="s">
        <v>8180</v>
      </c>
      <c r="E2754" s="4"/>
      <c r="R2754" s="4"/>
      <c r="U2754" s="4"/>
      <c r="AD2754" s="4"/>
      <c r="AE2754" s="4"/>
      <c r="AF2754" s="21"/>
    </row>
    <row r="2755" spans="1:32" x14ac:dyDescent="0.2">
      <c r="A2755" s="1" t="s">
        <v>8181</v>
      </c>
      <c r="B2755" s="4" t="s">
        <v>8182</v>
      </c>
      <c r="C2755" s="4" t="s">
        <v>8183</v>
      </c>
      <c r="E2755" s="4"/>
      <c r="R2755" s="4"/>
      <c r="U2755" s="4"/>
      <c r="AD2755" s="4"/>
      <c r="AE2755" s="4"/>
      <c r="AF2755" s="21"/>
    </row>
    <row r="2756" spans="1:32" x14ac:dyDescent="0.2">
      <c r="A2756" s="1" t="s">
        <v>8184</v>
      </c>
      <c r="B2756" s="4" t="s">
        <v>8185</v>
      </c>
      <c r="C2756" s="4" t="s">
        <v>8186</v>
      </c>
      <c r="E2756" s="4"/>
      <c r="R2756" s="4"/>
      <c r="U2756" s="4"/>
      <c r="AD2756" s="4"/>
      <c r="AE2756" s="4"/>
      <c r="AF2756" s="21"/>
    </row>
    <row r="2757" spans="1:32" x14ac:dyDescent="0.2">
      <c r="A2757" s="1" t="s">
        <v>8187</v>
      </c>
      <c r="B2757" s="4" t="s">
        <v>8188</v>
      </c>
      <c r="C2757" s="4" t="s">
        <v>8189</v>
      </c>
      <c r="E2757" s="4"/>
      <c r="R2757" s="4"/>
      <c r="U2757" s="4"/>
      <c r="AD2757" s="4"/>
      <c r="AE2757" s="4"/>
      <c r="AF2757" s="21"/>
    </row>
    <row r="2758" spans="1:32" x14ac:dyDescent="0.2">
      <c r="A2758" s="1" t="s">
        <v>8190</v>
      </c>
      <c r="B2758" s="4" t="s">
        <v>8191</v>
      </c>
      <c r="C2758" s="4" t="s">
        <v>8192</v>
      </c>
      <c r="E2758" s="4"/>
      <c r="R2758" s="4"/>
      <c r="U2758" s="4"/>
      <c r="AD2758" s="4"/>
      <c r="AE2758" s="4"/>
      <c r="AF2758" s="21"/>
    </row>
    <row r="2759" spans="1:32" x14ac:dyDescent="0.2">
      <c r="A2759" s="1" t="s">
        <v>8193</v>
      </c>
      <c r="B2759" s="4" t="s">
        <v>8194</v>
      </c>
      <c r="C2759" s="4" t="s">
        <v>8195</v>
      </c>
      <c r="E2759" s="4"/>
      <c r="R2759" s="4"/>
      <c r="U2759" s="4"/>
      <c r="AD2759" s="4"/>
      <c r="AE2759" s="4"/>
      <c r="AF2759" s="21"/>
    </row>
    <row r="2760" spans="1:32" x14ac:dyDescent="0.2">
      <c r="A2760" s="1" t="s">
        <v>8196</v>
      </c>
      <c r="B2760" s="4" t="s">
        <v>8197</v>
      </c>
      <c r="C2760" s="4" t="s">
        <v>8198</v>
      </c>
      <c r="E2760" s="4"/>
      <c r="R2760" s="4"/>
      <c r="U2760" s="4"/>
      <c r="AD2760" s="4"/>
      <c r="AE2760" s="4"/>
      <c r="AF2760" s="21"/>
    </row>
    <row r="2761" spans="1:32" x14ac:dyDescent="0.2">
      <c r="A2761" s="1" t="s">
        <v>8199</v>
      </c>
      <c r="B2761" s="4" t="s">
        <v>8200</v>
      </c>
      <c r="C2761" s="4" t="s">
        <v>8201</v>
      </c>
      <c r="E2761" s="4"/>
      <c r="R2761" s="4"/>
      <c r="U2761" s="4"/>
      <c r="AD2761" s="4"/>
      <c r="AE2761" s="4"/>
      <c r="AF2761" s="21"/>
    </row>
    <row r="2762" spans="1:32" x14ac:dyDescent="0.2">
      <c r="A2762" s="1" t="s">
        <v>8202</v>
      </c>
      <c r="B2762" s="4" t="s">
        <v>8203</v>
      </c>
      <c r="C2762" s="4" t="s">
        <v>8204</v>
      </c>
      <c r="E2762" s="4"/>
      <c r="R2762" s="4"/>
      <c r="U2762" s="4"/>
      <c r="AD2762" s="4"/>
      <c r="AE2762" s="4"/>
      <c r="AF2762" s="21"/>
    </row>
    <row r="2763" spans="1:32" x14ac:dyDescent="0.2">
      <c r="A2763" s="1" t="s">
        <v>8205</v>
      </c>
      <c r="B2763" s="4" t="s">
        <v>8206</v>
      </c>
      <c r="C2763" s="4" t="s">
        <v>5372</v>
      </c>
      <c r="E2763" s="4"/>
      <c r="R2763" s="4"/>
      <c r="U2763" s="4"/>
      <c r="AD2763" s="4"/>
      <c r="AE2763" s="4"/>
      <c r="AF2763" s="21"/>
    </row>
    <row r="2764" spans="1:32" x14ac:dyDescent="0.2">
      <c r="A2764" s="1" t="s">
        <v>8207</v>
      </c>
      <c r="B2764" s="4" t="s">
        <v>8208</v>
      </c>
      <c r="C2764" s="4" t="s">
        <v>8209</v>
      </c>
      <c r="E2764" s="4"/>
      <c r="R2764" s="4"/>
      <c r="U2764" s="4"/>
      <c r="AD2764" s="4"/>
      <c r="AE2764" s="4"/>
      <c r="AF2764" s="21"/>
    </row>
    <row r="2765" spans="1:32" x14ac:dyDescent="0.2">
      <c r="A2765" s="1" t="s">
        <v>8210</v>
      </c>
      <c r="B2765" s="4" t="s">
        <v>8211</v>
      </c>
      <c r="C2765" s="4" t="s">
        <v>8212</v>
      </c>
      <c r="E2765" s="4"/>
      <c r="R2765" s="4"/>
      <c r="U2765" s="4"/>
      <c r="AD2765" s="4"/>
      <c r="AE2765" s="4"/>
      <c r="AF2765" s="21"/>
    </row>
    <row r="2766" spans="1:32" x14ac:dyDescent="0.2">
      <c r="A2766" s="1" t="s">
        <v>8213</v>
      </c>
      <c r="B2766" s="4" t="s">
        <v>8214</v>
      </c>
      <c r="C2766" s="4" t="s">
        <v>8215</v>
      </c>
      <c r="E2766" s="4"/>
      <c r="R2766" s="4"/>
      <c r="U2766" s="4"/>
      <c r="AD2766" s="4"/>
      <c r="AE2766" s="4"/>
      <c r="AF2766" s="21"/>
    </row>
    <row r="2767" spans="1:32" x14ac:dyDescent="0.2">
      <c r="A2767" s="1" t="s">
        <v>8216</v>
      </c>
      <c r="B2767" s="4" t="s">
        <v>8217</v>
      </c>
      <c r="C2767" s="4" t="s">
        <v>8218</v>
      </c>
      <c r="E2767" s="4"/>
      <c r="R2767" s="4"/>
      <c r="U2767" s="4"/>
      <c r="AD2767" s="4"/>
      <c r="AE2767" s="4"/>
      <c r="AF2767" s="21"/>
    </row>
    <row r="2768" spans="1:32" x14ac:dyDescent="0.2">
      <c r="A2768" s="1" t="s">
        <v>8219</v>
      </c>
      <c r="B2768" s="4" t="s">
        <v>8220</v>
      </c>
      <c r="C2768" s="4" t="s">
        <v>8221</v>
      </c>
      <c r="E2768" s="4"/>
      <c r="R2768" s="4"/>
      <c r="U2768" s="4"/>
      <c r="AD2768" s="4"/>
      <c r="AE2768" s="4"/>
      <c r="AF2768" s="21"/>
    </row>
    <row r="2769" spans="1:32" x14ac:dyDescent="0.2">
      <c r="A2769" s="1" t="s">
        <v>8222</v>
      </c>
      <c r="B2769" s="4" t="s">
        <v>8223</v>
      </c>
      <c r="C2769" s="4" t="s">
        <v>8224</v>
      </c>
      <c r="E2769" s="4"/>
      <c r="R2769" s="4"/>
      <c r="U2769" s="4"/>
      <c r="AD2769" s="4"/>
      <c r="AE2769" s="4"/>
      <c r="AF2769" s="21"/>
    </row>
    <row r="2770" spans="1:32" x14ac:dyDescent="0.2">
      <c r="A2770" s="1" t="s">
        <v>8225</v>
      </c>
      <c r="B2770" s="4" t="s">
        <v>8226</v>
      </c>
      <c r="C2770" s="4" t="s">
        <v>8227</v>
      </c>
      <c r="E2770" s="4"/>
      <c r="R2770" s="4"/>
      <c r="U2770" s="4"/>
      <c r="AD2770" s="4"/>
      <c r="AE2770" s="4"/>
      <c r="AF2770" s="21"/>
    </row>
    <row r="2771" spans="1:32" x14ac:dyDescent="0.2">
      <c r="A2771" s="1" t="s">
        <v>8228</v>
      </c>
      <c r="B2771" s="4" t="s">
        <v>8229</v>
      </c>
      <c r="C2771" s="4" t="s">
        <v>8230</v>
      </c>
      <c r="E2771" s="4"/>
      <c r="R2771" s="4"/>
      <c r="U2771" s="4"/>
      <c r="AD2771" s="4"/>
      <c r="AE2771" s="4"/>
      <c r="AF2771" s="21"/>
    </row>
    <row r="2772" spans="1:32" x14ac:dyDescent="0.2">
      <c r="A2772" s="1" t="s">
        <v>8231</v>
      </c>
      <c r="B2772" s="4" t="s">
        <v>8232</v>
      </c>
      <c r="C2772" s="4" t="s">
        <v>8233</v>
      </c>
      <c r="E2772" s="4"/>
      <c r="R2772" s="4"/>
      <c r="U2772" s="4"/>
      <c r="AD2772" s="4"/>
      <c r="AE2772" s="4"/>
      <c r="AF2772" s="21"/>
    </row>
    <row r="2773" spans="1:32" x14ac:dyDescent="0.2">
      <c r="A2773" s="1" t="s">
        <v>8234</v>
      </c>
      <c r="B2773" s="4" t="s">
        <v>8235</v>
      </c>
      <c r="C2773" s="4" t="s">
        <v>8236</v>
      </c>
      <c r="E2773" s="4"/>
      <c r="R2773" s="4"/>
      <c r="U2773" s="4"/>
      <c r="X2773">
        <v>1</v>
      </c>
      <c r="AD2773" s="4">
        <v>1</v>
      </c>
      <c r="AE2773" s="4">
        <v>1</v>
      </c>
      <c r="AF2773" s="21">
        <v>1</v>
      </c>
    </row>
    <row r="2774" spans="1:32" x14ac:dyDescent="0.2">
      <c r="A2774" s="1" t="s">
        <v>8237</v>
      </c>
      <c r="B2774" s="4" t="s">
        <v>8238</v>
      </c>
      <c r="C2774" s="4" t="s">
        <v>8238</v>
      </c>
      <c r="E2774" s="4"/>
      <c r="R2774" s="4"/>
      <c r="U2774" s="4"/>
      <c r="AD2774" s="4"/>
      <c r="AE2774" s="4"/>
      <c r="AF2774" s="21"/>
    </row>
    <row r="2775" spans="1:32" x14ac:dyDescent="0.2">
      <c r="A2775" s="1" t="s">
        <v>8239</v>
      </c>
      <c r="B2775" s="4" t="s">
        <v>8240</v>
      </c>
      <c r="C2775" s="4" t="s">
        <v>8241</v>
      </c>
      <c r="E2775" s="4"/>
      <c r="R2775" s="4"/>
      <c r="U2775" s="4"/>
      <c r="AD2775" s="4"/>
      <c r="AE2775" s="4"/>
      <c r="AF2775" s="21"/>
    </row>
    <row r="2776" spans="1:32" x14ac:dyDescent="0.2">
      <c r="A2776" s="1" t="s">
        <v>8242</v>
      </c>
      <c r="B2776" s="4" t="s">
        <v>8243</v>
      </c>
      <c r="C2776" s="4" t="s">
        <v>2679</v>
      </c>
      <c r="E2776" s="4"/>
      <c r="R2776" s="4"/>
      <c r="U2776" s="4"/>
      <c r="AD2776" s="4"/>
      <c r="AE2776" s="4"/>
      <c r="AF2776" s="21"/>
    </row>
    <row r="2777" spans="1:32" x14ac:dyDescent="0.2">
      <c r="A2777" s="1" t="s">
        <v>8244</v>
      </c>
      <c r="B2777" s="4" t="s">
        <v>8245</v>
      </c>
      <c r="C2777" s="4" t="s">
        <v>8246</v>
      </c>
      <c r="E2777" s="4"/>
      <c r="R2777" s="4"/>
      <c r="U2777" s="4"/>
      <c r="AD2777" s="4"/>
      <c r="AE2777" s="4"/>
      <c r="AF2777" s="21"/>
    </row>
    <row r="2778" spans="1:32" x14ac:dyDescent="0.2">
      <c r="A2778" s="1" t="s">
        <v>8247</v>
      </c>
      <c r="B2778" s="4" t="s">
        <v>8248</v>
      </c>
      <c r="C2778" s="4" t="s">
        <v>8249</v>
      </c>
      <c r="E2778" s="4"/>
      <c r="R2778" s="4"/>
      <c r="U2778" s="4"/>
      <c r="AD2778" s="4"/>
      <c r="AE2778" s="4"/>
      <c r="AF2778" s="21"/>
    </row>
    <row r="2779" spans="1:32" x14ac:dyDescent="0.2">
      <c r="A2779" s="1" t="s">
        <v>8250</v>
      </c>
      <c r="B2779" s="4" t="s">
        <v>8251</v>
      </c>
      <c r="C2779" s="4" t="s">
        <v>8252</v>
      </c>
      <c r="E2779" s="4"/>
      <c r="R2779" s="4"/>
      <c r="U2779" s="4"/>
      <c r="AD2779" s="4"/>
      <c r="AE2779" s="4"/>
      <c r="AF2779" s="21"/>
    </row>
    <row r="2780" spans="1:32" x14ac:dyDescent="0.2">
      <c r="A2780" s="1" t="s">
        <v>8253</v>
      </c>
      <c r="B2780" s="4" t="s">
        <v>8254</v>
      </c>
      <c r="C2780" s="4" t="s">
        <v>8255</v>
      </c>
      <c r="E2780" s="4"/>
      <c r="R2780" s="4"/>
      <c r="U2780" s="4"/>
      <c r="AD2780" s="4"/>
      <c r="AE2780" s="4"/>
      <c r="AF2780" s="21"/>
    </row>
    <row r="2781" spans="1:32" x14ac:dyDescent="0.2">
      <c r="A2781" s="1" t="s">
        <v>8256</v>
      </c>
      <c r="B2781" s="4" t="s">
        <v>8257</v>
      </c>
      <c r="C2781" s="4" t="s">
        <v>8258</v>
      </c>
      <c r="E2781" s="4"/>
      <c r="R2781" s="4"/>
      <c r="U2781" s="4"/>
      <c r="AD2781" s="4"/>
      <c r="AE2781" s="4"/>
      <c r="AF2781" s="21"/>
    </row>
    <row r="2782" spans="1:32" x14ac:dyDescent="0.2">
      <c r="A2782" s="1" t="s">
        <v>8259</v>
      </c>
      <c r="B2782" s="4" t="s">
        <v>8260</v>
      </c>
      <c r="C2782" s="4" t="s">
        <v>8261</v>
      </c>
      <c r="E2782" s="4"/>
      <c r="R2782" s="4"/>
      <c r="U2782" s="4"/>
      <c r="AD2782" s="4"/>
      <c r="AE2782" s="4"/>
      <c r="AF2782" s="21"/>
    </row>
    <row r="2783" spans="1:32" x14ac:dyDescent="0.2">
      <c r="A2783" s="1" t="s">
        <v>8262</v>
      </c>
      <c r="B2783" s="4" t="s">
        <v>8263</v>
      </c>
      <c r="C2783" s="4" t="s">
        <v>8264</v>
      </c>
      <c r="E2783" s="4"/>
      <c r="R2783" s="4"/>
      <c r="U2783" s="4"/>
      <c r="AD2783" s="4"/>
      <c r="AE2783" s="4"/>
      <c r="AF2783" s="21"/>
    </row>
    <row r="2784" spans="1:32" x14ac:dyDescent="0.2">
      <c r="A2784" s="1" t="s">
        <v>8265</v>
      </c>
      <c r="B2784" s="4" t="s">
        <v>8266</v>
      </c>
      <c r="C2784" s="4" t="s">
        <v>8267</v>
      </c>
      <c r="E2784" s="4"/>
      <c r="R2784" s="4"/>
      <c r="U2784" s="4"/>
      <c r="AD2784" s="4"/>
      <c r="AE2784" s="4"/>
      <c r="AF2784" s="21"/>
    </row>
    <row r="2785" spans="1:32" x14ac:dyDescent="0.2">
      <c r="A2785" s="1" t="s">
        <v>8268</v>
      </c>
      <c r="B2785" s="4" t="s">
        <v>8269</v>
      </c>
      <c r="C2785" s="4" t="s">
        <v>8270</v>
      </c>
      <c r="E2785" s="4"/>
      <c r="R2785" s="4"/>
      <c r="U2785" s="4"/>
      <c r="AD2785" s="4"/>
      <c r="AE2785" s="4"/>
      <c r="AF2785" s="21"/>
    </row>
    <row r="2786" spans="1:32" x14ac:dyDescent="0.2">
      <c r="A2786" s="1" t="s">
        <v>8271</v>
      </c>
      <c r="B2786" s="4" t="s">
        <v>8272</v>
      </c>
      <c r="C2786" s="4" t="s">
        <v>8273</v>
      </c>
      <c r="E2786" s="4">
        <v>1</v>
      </c>
      <c r="G2786">
        <v>1</v>
      </c>
      <c r="H2786">
        <v>2</v>
      </c>
      <c r="I2786">
        <v>1</v>
      </c>
      <c r="J2786">
        <v>1</v>
      </c>
      <c r="K2786">
        <v>1</v>
      </c>
      <c r="L2786">
        <v>1</v>
      </c>
      <c r="M2786">
        <v>1</v>
      </c>
      <c r="N2786">
        <v>1</v>
      </c>
      <c r="O2786">
        <v>1</v>
      </c>
      <c r="P2786">
        <v>1</v>
      </c>
      <c r="Q2786">
        <v>1</v>
      </c>
      <c r="R2786" s="4">
        <v>1</v>
      </c>
      <c r="T2786">
        <v>1</v>
      </c>
      <c r="U2786" s="4">
        <v>1</v>
      </c>
      <c r="V2786">
        <v>1</v>
      </c>
      <c r="W2786">
        <v>1</v>
      </c>
      <c r="AA2786">
        <v>2</v>
      </c>
      <c r="AB2786">
        <v>1</v>
      </c>
      <c r="AD2786" s="4">
        <v>1</v>
      </c>
      <c r="AE2786" s="4">
        <v>1</v>
      </c>
      <c r="AF2786" s="21">
        <v>1</v>
      </c>
    </row>
    <row r="2787" spans="1:32" x14ac:dyDescent="0.2">
      <c r="A2787" s="1" t="s">
        <v>8274</v>
      </c>
      <c r="B2787" s="4" t="s">
        <v>8275</v>
      </c>
      <c r="C2787" s="4" t="s">
        <v>8276</v>
      </c>
      <c r="E2787" s="4"/>
      <c r="R2787" s="4"/>
      <c r="U2787" s="4"/>
      <c r="AD2787" s="4"/>
      <c r="AE2787" s="4"/>
      <c r="AF2787" s="21"/>
    </row>
    <row r="2788" spans="1:32" x14ac:dyDescent="0.2">
      <c r="A2788" s="1" t="s">
        <v>8277</v>
      </c>
      <c r="B2788" s="4" t="s">
        <v>8278</v>
      </c>
      <c r="C2788" s="4" t="s">
        <v>8279</v>
      </c>
      <c r="E2788" s="4"/>
      <c r="R2788" s="4"/>
      <c r="U2788" s="4"/>
      <c r="AD2788" s="4"/>
      <c r="AE2788" s="4"/>
      <c r="AF2788" s="21"/>
    </row>
    <row r="2789" spans="1:32" x14ac:dyDescent="0.2">
      <c r="A2789" s="1" t="s">
        <v>8280</v>
      </c>
      <c r="B2789" s="4" t="s">
        <v>8281</v>
      </c>
      <c r="C2789" s="4" t="s">
        <v>8282</v>
      </c>
      <c r="E2789" s="4"/>
      <c r="R2789" s="4"/>
      <c r="U2789" s="4"/>
      <c r="AD2789" s="4"/>
      <c r="AE2789" s="4"/>
      <c r="AF2789" s="21"/>
    </row>
    <row r="2790" spans="1:32" x14ac:dyDescent="0.2">
      <c r="A2790" s="1" t="s">
        <v>8283</v>
      </c>
      <c r="B2790" s="4" t="s">
        <v>8284</v>
      </c>
      <c r="C2790" s="4" t="s">
        <v>8285</v>
      </c>
      <c r="E2790" s="4"/>
      <c r="R2790" s="4"/>
      <c r="U2790" s="4"/>
      <c r="AD2790" s="4"/>
      <c r="AE2790" s="4"/>
      <c r="AF2790" s="21"/>
    </row>
    <row r="2791" spans="1:32" x14ac:dyDescent="0.2">
      <c r="A2791" s="1" t="s">
        <v>8286</v>
      </c>
      <c r="B2791" s="4" t="s">
        <v>8287</v>
      </c>
      <c r="C2791" s="4" t="s">
        <v>8288</v>
      </c>
      <c r="E2791" s="4"/>
      <c r="R2791" s="4"/>
      <c r="U2791" s="4"/>
      <c r="AD2791" s="4"/>
      <c r="AE2791" s="4"/>
      <c r="AF2791" s="21"/>
    </row>
    <row r="2792" spans="1:32" x14ac:dyDescent="0.2">
      <c r="A2792" s="1" t="s">
        <v>8289</v>
      </c>
      <c r="B2792" s="4" t="s">
        <v>8290</v>
      </c>
      <c r="C2792" s="4" t="s">
        <v>8291</v>
      </c>
      <c r="E2792" s="4"/>
      <c r="R2792" s="4"/>
      <c r="U2792" s="4"/>
      <c r="AD2792" s="4"/>
      <c r="AE2792" s="4"/>
      <c r="AF2792" s="21"/>
    </row>
    <row r="2793" spans="1:32" x14ac:dyDescent="0.2">
      <c r="A2793" s="1" t="s">
        <v>8292</v>
      </c>
      <c r="B2793" s="4" t="s">
        <v>8293</v>
      </c>
      <c r="C2793" s="4" t="s">
        <v>8294</v>
      </c>
      <c r="E2793" s="4"/>
      <c r="R2793" s="4"/>
      <c r="U2793" s="4"/>
      <c r="AD2793" s="4"/>
      <c r="AE2793" s="4"/>
      <c r="AF2793" s="21"/>
    </row>
    <row r="2794" spans="1:32" x14ac:dyDescent="0.2">
      <c r="A2794" s="1" t="s">
        <v>8295</v>
      </c>
      <c r="B2794" s="4" t="s">
        <v>8296</v>
      </c>
      <c r="C2794" s="4" t="s">
        <v>8297</v>
      </c>
      <c r="E2794" s="4"/>
      <c r="R2794" s="4"/>
      <c r="U2794" s="4"/>
      <c r="AD2794" s="4"/>
      <c r="AE2794" s="4"/>
      <c r="AF2794" s="21"/>
    </row>
    <row r="2795" spans="1:32" x14ac:dyDescent="0.2">
      <c r="A2795" s="1" t="s">
        <v>8298</v>
      </c>
      <c r="B2795" s="4" t="s">
        <v>8299</v>
      </c>
      <c r="C2795" s="4" t="s">
        <v>8300</v>
      </c>
      <c r="E2795" s="4">
        <v>1</v>
      </c>
      <c r="G2795">
        <v>2</v>
      </c>
      <c r="J2795">
        <v>1</v>
      </c>
      <c r="M2795">
        <v>1</v>
      </c>
      <c r="N2795">
        <v>2</v>
      </c>
      <c r="O2795">
        <v>1</v>
      </c>
      <c r="P2795">
        <v>1</v>
      </c>
      <c r="R2795" s="4">
        <v>1</v>
      </c>
      <c r="S2795">
        <v>1</v>
      </c>
      <c r="T2795">
        <v>1</v>
      </c>
      <c r="U2795" s="4">
        <v>1</v>
      </c>
      <c r="W2795">
        <v>1</v>
      </c>
      <c r="X2795">
        <v>1</v>
      </c>
      <c r="Y2795">
        <v>1</v>
      </c>
      <c r="Z2795">
        <v>1</v>
      </c>
      <c r="AA2795">
        <v>1</v>
      </c>
      <c r="AB2795">
        <v>1</v>
      </c>
      <c r="AD2795" s="4">
        <v>1</v>
      </c>
      <c r="AE2795" s="4">
        <v>1</v>
      </c>
      <c r="AF2795" s="21">
        <v>1</v>
      </c>
    </row>
    <row r="2796" spans="1:32" x14ac:dyDescent="0.2">
      <c r="A2796" s="1" t="s">
        <v>8301</v>
      </c>
      <c r="B2796" s="4" t="s">
        <v>8302</v>
      </c>
      <c r="C2796" s="4" t="s">
        <v>8303</v>
      </c>
      <c r="E2796" s="4"/>
      <c r="R2796" s="4"/>
      <c r="U2796" s="4"/>
      <c r="AD2796" s="4"/>
      <c r="AE2796" s="4"/>
      <c r="AF2796" s="21"/>
    </row>
    <row r="2797" spans="1:32" x14ac:dyDescent="0.2">
      <c r="A2797" s="1" t="s">
        <v>8304</v>
      </c>
      <c r="B2797" s="4" t="s">
        <v>8305</v>
      </c>
      <c r="C2797" s="4" t="s">
        <v>8306</v>
      </c>
      <c r="E2797" s="4"/>
      <c r="R2797" s="4"/>
      <c r="U2797" s="4"/>
      <c r="AD2797" s="4"/>
      <c r="AE2797" s="4"/>
      <c r="AF2797" s="21"/>
    </row>
    <row r="2798" spans="1:32" x14ac:dyDescent="0.2">
      <c r="A2798" s="1" t="s">
        <v>8307</v>
      </c>
      <c r="B2798" s="4" t="s">
        <v>8308</v>
      </c>
      <c r="C2798" s="4" t="s">
        <v>8309</v>
      </c>
      <c r="E2798" s="4"/>
      <c r="R2798" s="4"/>
      <c r="U2798" s="4"/>
      <c r="AD2798" s="4"/>
      <c r="AE2798" s="4"/>
      <c r="AF2798" s="21"/>
    </row>
    <row r="2799" spans="1:32" x14ac:dyDescent="0.2">
      <c r="A2799" s="1" t="s">
        <v>8310</v>
      </c>
      <c r="B2799" s="4" t="s">
        <v>8311</v>
      </c>
      <c r="C2799" s="4" t="s">
        <v>8312</v>
      </c>
      <c r="E2799" s="4"/>
      <c r="R2799" s="4"/>
      <c r="U2799" s="4"/>
      <c r="AD2799" s="4"/>
      <c r="AE2799" s="4"/>
      <c r="AF2799" s="21"/>
    </row>
    <row r="2800" spans="1:32" x14ac:dyDescent="0.2">
      <c r="A2800" s="1" t="s">
        <v>8313</v>
      </c>
      <c r="B2800" s="4" t="s">
        <v>8314</v>
      </c>
      <c r="C2800" s="4" t="s">
        <v>8315</v>
      </c>
      <c r="E2800" s="4"/>
      <c r="R2800" s="4"/>
      <c r="U2800" s="4"/>
      <c r="AD2800" s="4"/>
      <c r="AE2800" s="4"/>
      <c r="AF2800" s="21"/>
    </row>
    <row r="2801" spans="1:32" x14ac:dyDescent="0.2">
      <c r="A2801" s="1" t="s">
        <v>8316</v>
      </c>
      <c r="B2801" s="4" t="s">
        <v>8317</v>
      </c>
      <c r="C2801" s="4" t="s">
        <v>8318</v>
      </c>
      <c r="E2801" s="4"/>
      <c r="R2801" s="4"/>
      <c r="U2801" s="4"/>
      <c r="AD2801" s="4"/>
      <c r="AE2801" s="4"/>
      <c r="AF2801" s="21"/>
    </row>
    <row r="2802" spans="1:32" x14ac:dyDescent="0.2">
      <c r="A2802" s="1" t="s">
        <v>8319</v>
      </c>
      <c r="B2802" s="4" t="s">
        <v>8320</v>
      </c>
      <c r="C2802" s="4" t="s">
        <v>8321</v>
      </c>
      <c r="E2802" s="4"/>
      <c r="R2802" s="4"/>
      <c r="U2802" s="4"/>
      <c r="AD2802" s="4"/>
      <c r="AE2802" s="4"/>
      <c r="AF2802" s="21"/>
    </row>
    <row r="2803" spans="1:32" x14ac:dyDescent="0.2">
      <c r="A2803" s="1" t="s">
        <v>8322</v>
      </c>
      <c r="B2803" s="4" t="s">
        <v>8323</v>
      </c>
      <c r="C2803" s="4" t="s">
        <v>8324</v>
      </c>
      <c r="E2803" s="4"/>
      <c r="R2803" s="4"/>
      <c r="U2803" s="4"/>
      <c r="AD2803" s="4"/>
      <c r="AE2803" s="4"/>
      <c r="AF2803" s="21"/>
    </row>
    <row r="2804" spans="1:32" x14ac:dyDescent="0.2">
      <c r="A2804" s="1" t="s">
        <v>8325</v>
      </c>
      <c r="B2804" s="4" t="s">
        <v>8326</v>
      </c>
      <c r="C2804" s="4" t="s">
        <v>8327</v>
      </c>
      <c r="E2804" s="4"/>
      <c r="R2804" s="4"/>
      <c r="U2804" s="4"/>
      <c r="AD2804" s="4"/>
      <c r="AE2804" s="4"/>
      <c r="AF2804" s="21"/>
    </row>
    <row r="2805" spans="1:32" x14ac:dyDescent="0.2">
      <c r="A2805" s="1" t="s">
        <v>8328</v>
      </c>
      <c r="B2805" s="4" t="s">
        <v>8329</v>
      </c>
      <c r="C2805" s="4" t="s">
        <v>8330</v>
      </c>
      <c r="E2805" s="4"/>
      <c r="R2805" s="4"/>
      <c r="U2805" s="4"/>
      <c r="AD2805" s="4"/>
      <c r="AE2805" s="4"/>
      <c r="AF2805" s="21"/>
    </row>
    <row r="2806" spans="1:32" x14ac:dyDescent="0.2">
      <c r="A2806" s="1" t="s">
        <v>8331</v>
      </c>
      <c r="B2806" s="4" t="s">
        <v>8332</v>
      </c>
      <c r="C2806" s="4" t="s">
        <v>8333</v>
      </c>
      <c r="E2806" s="4"/>
      <c r="R2806" s="4"/>
      <c r="U2806" s="4"/>
      <c r="AD2806" s="4"/>
      <c r="AE2806" s="4"/>
      <c r="AF2806" s="21"/>
    </row>
    <row r="2807" spans="1:32" x14ac:dyDescent="0.2">
      <c r="A2807" s="1" t="s">
        <v>8334</v>
      </c>
      <c r="B2807" s="4" t="s">
        <v>8335</v>
      </c>
      <c r="C2807" s="4" t="s">
        <v>8336</v>
      </c>
      <c r="E2807" s="4"/>
      <c r="R2807" s="4"/>
      <c r="U2807" s="4"/>
      <c r="AD2807" s="4"/>
      <c r="AE2807" s="4"/>
      <c r="AF2807" s="21"/>
    </row>
    <row r="2808" spans="1:32" x14ac:dyDescent="0.2">
      <c r="A2808" s="1" t="s">
        <v>8337</v>
      </c>
      <c r="B2808" s="4" t="s">
        <v>8338</v>
      </c>
      <c r="C2808" s="4" t="s">
        <v>8339</v>
      </c>
      <c r="E2808" s="4"/>
      <c r="R2808" s="4"/>
      <c r="U2808" s="4"/>
      <c r="AD2808" s="4"/>
      <c r="AE2808" s="4"/>
      <c r="AF2808" s="21"/>
    </row>
    <row r="2809" spans="1:32" x14ac:dyDescent="0.2">
      <c r="A2809" s="1" t="s">
        <v>8340</v>
      </c>
      <c r="B2809" s="4" t="s">
        <v>8341</v>
      </c>
      <c r="C2809" s="4" t="s">
        <v>8342</v>
      </c>
      <c r="E2809" s="4"/>
      <c r="R2809" s="4"/>
      <c r="U2809" s="4"/>
      <c r="AD2809" s="4"/>
      <c r="AE2809" s="4"/>
      <c r="AF2809" s="21"/>
    </row>
    <row r="2810" spans="1:32" x14ac:dyDescent="0.2">
      <c r="A2810" s="1" t="s">
        <v>8343</v>
      </c>
      <c r="B2810" s="4" t="s">
        <v>8344</v>
      </c>
      <c r="C2810" s="4" t="s">
        <v>8345</v>
      </c>
      <c r="E2810" s="4"/>
      <c r="R2810" s="4"/>
      <c r="U2810" s="4"/>
      <c r="AD2810" s="4"/>
      <c r="AE2810" s="4"/>
      <c r="AF2810" s="21"/>
    </row>
    <row r="2811" spans="1:32" x14ac:dyDescent="0.2">
      <c r="A2811" s="1" t="s">
        <v>8346</v>
      </c>
      <c r="B2811" s="4" t="s">
        <v>8347</v>
      </c>
      <c r="C2811" s="4" t="s">
        <v>8348</v>
      </c>
      <c r="E2811" s="4"/>
      <c r="R2811" s="4"/>
      <c r="U2811" s="4"/>
      <c r="AD2811" s="4"/>
      <c r="AE2811" s="4"/>
      <c r="AF2811" s="21"/>
    </row>
    <row r="2812" spans="1:32" x14ac:dyDescent="0.2">
      <c r="A2812" s="1" t="s">
        <v>8349</v>
      </c>
      <c r="B2812" s="4" t="s">
        <v>8350</v>
      </c>
      <c r="C2812" s="4" t="s">
        <v>8351</v>
      </c>
      <c r="E2812" s="4"/>
      <c r="R2812" s="4"/>
      <c r="U2812" s="4"/>
      <c r="AD2812" s="4"/>
      <c r="AE2812" s="4"/>
      <c r="AF2812" s="21"/>
    </row>
    <row r="2813" spans="1:32" x14ac:dyDescent="0.2">
      <c r="A2813" s="1" t="s">
        <v>8352</v>
      </c>
      <c r="B2813" s="4" t="s">
        <v>8353</v>
      </c>
      <c r="C2813" s="4" t="s">
        <v>8354</v>
      </c>
      <c r="E2813" s="4"/>
      <c r="R2813" s="4"/>
      <c r="U2813" s="4"/>
      <c r="AD2813" s="4"/>
      <c r="AE2813" s="4"/>
      <c r="AF2813" s="21"/>
    </row>
    <row r="2814" spans="1:32" x14ac:dyDescent="0.2">
      <c r="A2814" s="1" t="s">
        <v>8355</v>
      </c>
      <c r="B2814" s="4" t="s">
        <v>8356</v>
      </c>
      <c r="C2814" s="4" t="s">
        <v>8357</v>
      </c>
      <c r="E2814" s="4"/>
      <c r="R2814" s="4"/>
      <c r="U2814" s="4"/>
      <c r="AD2814" s="4"/>
      <c r="AE2814" s="4"/>
      <c r="AF2814" s="21"/>
    </row>
    <row r="2815" spans="1:32" x14ac:dyDescent="0.2">
      <c r="A2815" s="1" t="s">
        <v>8358</v>
      </c>
      <c r="B2815" s="4" t="s">
        <v>8359</v>
      </c>
      <c r="C2815" s="4" t="s">
        <v>8360</v>
      </c>
      <c r="E2815" s="4">
        <v>1</v>
      </c>
      <c r="G2815">
        <v>1</v>
      </c>
      <c r="H2815">
        <v>1</v>
      </c>
      <c r="I2815">
        <v>1</v>
      </c>
      <c r="J2815">
        <v>2</v>
      </c>
      <c r="M2815">
        <v>1</v>
      </c>
      <c r="N2815">
        <v>1</v>
      </c>
      <c r="P2815">
        <v>1</v>
      </c>
      <c r="Q2815">
        <v>1</v>
      </c>
      <c r="R2815" s="4">
        <v>1</v>
      </c>
      <c r="T2815">
        <v>1</v>
      </c>
      <c r="U2815" s="4">
        <v>1</v>
      </c>
      <c r="V2815">
        <v>1</v>
      </c>
      <c r="Z2815">
        <v>1</v>
      </c>
      <c r="AA2815">
        <v>1</v>
      </c>
      <c r="AB2815">
        <v>1</v>
      </c>
      <c r="AD2815" s="4">
        <v>1</v>
      </c>
      <c r="AE2815" s="4">
        <v>1</v>
      </c>
      <c r="AF2815" s="21">
        <v>1</v>
      </c>
    </row>
    <row r="2816" spans="1:32" x14ac:dyDescent="0.2">
      <c r="A2816" s="1" t="s">
        <v>8361</v>
      </c>
      <c r="B2816" s="4" t="s">
        <v>8362</v>
      </c>
      <c r="C2816" s="4" t="s">
        <v>8363</v>
      </c>
      <c r="E2816" s="4"/>
      <c r="R2816" s="4"/>
      <c r="U2816" s="4"/>
      <c r="AD2816" s="4"/>
      <c r="AE2816" s="4"/>
      <c r="AF2816" s="21"/>
    </row>
    <row r="2817" spans="1:32" x14ac:dyDescent="0.2">
      <c r="A2817" s="1" t="s">
        <v>8364</v>
      </c>
      <c r="B2817" s="4" t="s">
        <v>8365</v>
      </c>
      <c r="C2817" s="4" t="s">
        <v>8366</v>
      </c>
      <c r="E2817" s="4"/>
      <c r="R2817" s="4"/>
      <c r="U2817" s="4"/>
      <c r="AD2817" s="4"/>
      <c r="AE2817" s="4"/>
      <c r="AF2817" s="21"/>
    </row>
    <row r="2818" spans="1:32" x14ac:dyDescent="0.2">
      <c r="A2818" s="1" t="s">
        <v>8367</v>
      </c>
      <c r="B2818" s="4" t="s">
        <v>8368</v>
      </c>
      <c r="C2818" s="4" t="s">
        <v>8369</v>
      </c>
      <c r="E2818" s="4"/>
      <c r="R2818" s="4"/>
      <c r="U2818" s="4"/>
      <c r="AD2818" s="4"/>
      <c r="AE2818" s="4"/>
      <c r="AF2818" s="21"/>
    </row>
    <row r="2819" spans="1:32" x14ac:dyDescent="0.2">
      <c r="A2819" s="1" t="s">
        <v>8370</v>
      </c>
      <c r="B2819" s="4" t="s">
        <v>8371</v>
      </c>
      <c r="C2819" s="4" t="s">
        <v>8372</v>
      </c>
      <c r="E2819" s="4"/>
      <c r="F2819">
        <v>1</v>
      </c>
      <c r="G2819">
        <v>1</v>
      </c>
      <c r="H2819">
        <v>1</v>
      </c>
      <c r="M2819">
        <v>1</v>
      </c>
      <c r="R2819" s="4"/>
      <c r="U2819" s="4"/>
      <c r="V2819">
        <v>1</v>
      </c>
      <c r="AD2819" s="4"/>
      <c r="AE2819" s="4"/>
      <c r="AF2819" s="21"/>
    </row>
    <row r="2820" spans="1:32" x14ac:dyDescent="0.2">
      <c r="A2820" s="1" t="s">
        <v>8373</v>
      </c>
      <c r="B2820" s="4" t="s">
        <v>8374</v>
      </c>
      <c r="C2820" s="4" t="s">
        <v>8375</v>
      </c>
      <c r="E2820" s="4"/>
      <c r="R2820" s="4"/>
      <c r="U2820" s="4"/>
      <c r="AD2820" s="4"/>
      <c r="AE2820" s="4"/>
      <c r="AF2820" s="21"/>
    </row>
    <row r="2821" spans="1:32" x14ac:dyDescent="0.2">
      <c r="A2821" s="1" t="s">
        <v>8376</v>
      </c>
      <c r="B2821" s="4" t="s">
        <v>8377</v>
      </c>
      <c r="C2821" s="4" t="s">
        <v>8378</v>
      </c>
      <c r="E2821" s="4"/>
      <c r="R2821" s="4"/>
      <c r="U2821" s="4"/>
      <c r="AD2821" s="4"/>
      <c r="AE2821" s="4"/>
      <c r="AF2821" s="21"/>
    </row>
    <row r="2822" spans="1:32" x14ac:dyDescent="0.2">
      <c r="A2822" s="1" t="s">
        <v>8379</v>
      </c>
      <c r="B2822" s="4" t="s">
        <v>8380</v>
      </c>
      <c r="C2822" s="4" t="s">
        <v>8381</v>
      </c>
      <c r="E2822" s="4"/>
      <c r="R2822" s="4"/>
      <c r="U2822" s="4"/>
      <c r="Y2822">
        <v>1</v>
      </c>
      <c r="AD2822" s="4"/>
      <c r="AE2822" s="4"/>
      <c r="AF2822" s="21"/>
    </row>
    <row r="2823" spans="1:32" x14ac:dyDescent="0.2">
      <c r="A2823" s="1" t="s">
        <v>8382</v>
      </c>
      <c r="B2823" s="4" t="s">
        <v>8383</v>
      </c>
      <c r="C2823" s="4" t="s">
        <v>8384</v>
      </c>
      <c r="E2823" s="4"/>
      <c r="R2823" s="4"/>
      <c r="U2823" s="4"/>
      <c r="AD2823" s="4"/>
      <c r="AE2823" s="4"/>
      <c r="AF2823" s="21"/>
    </row>
    <row r="2824" spans="1:32" x14ac:dyDescent="0.2">
      <c r="A2824" s="1" t="s">
        <v>8385</v>
      </c>
      <c r="B2824" s="4" t="s">
        <v>8386</v>
      </c>
      <c r="C2824" s="4" t="s">
        <v>8387</v>
      </c>
      <c r="E2824" s="4"/>
      <c r="R2824" s="4"/>
      <c r="U2824" s="4"/>
      <c r="AD2824" s="4"/>
      <c r="AE2824" s="4"/>
      <c r="AF2824" s="21"/>
    </row>
    <row r="2825" spans="1:32" x14ac:dyDescent="0.2">
      <c r="A2825" s="1" t="s">
        <v>8388</v>
      </c>
      <c r="B2825" s="4" t="s">
        <v>8389</v>
      </c>
      <c r="C2825" s="4" t="s">
        <v>8390</v>
      </c>
      <c r="E2825" s="4">
        <v>1</v>
      </c>
      <c r="F2825">
        <v>1</v>
      </c>
      <c r="G2825">
        <v>1</v>
      </c>
      <c r="H2825">
        <v>1</v>
      </c>
      <c r="J2825">
        <v>2</v>
      </c>
      <c r="K2825">
        <v>1</v>
      </c>
      <c r="L2825">
        <v>1</v>
      </c>
      <c r="M2825">
        <v>1</v>
      </c>
      <c r="N2825">
        <v>1</v>
      </c>
      <c r="P2825">
        <v>1</v>
      </c>
      <c r="Q2825">
        <v>1</v>
      </c>
      <c r="R2825" s="4"/>
      <c r="S2825">
        <v>1</v>
      </c>
      <c r="T2825">
        <v>1</v>
      </c>
      <c r="U2825" s="4">
        <v>1</v>
      </c>
      <c r="V2825">
        <v>1</v>
      </c>
      <c r="W2825">
        <v>1</v>
      </c>
      <c r="X2825">
        <v>1</v>
      </c>
      <c r="Y2825">
        <v>1</v>
      </c>
      <c r="AB2825">
        <v>1</v>
      </c>
      <c r="AD2825" s="4">
        <v>1</v>
      </c>
      <c r="AE2825" s="4">
        <v>1</v>
      </c>
      <c r="AF2825" s="21">
        <v>1</v>
      </c>
    </row>
    <row r="2826" spans="1:32" x14ac:dyDescent="0.2">
      <c r="A2826" s="1" t="s">
        <v>8391</v>
      </c>
      <c r="B2826" s="4" t="s">
        <v>8392</v>
      </c>
      <c r="C2826" s="4" t="s">
        <v>8392</v>
      </c>
      <c r="E2826" s="4"/>
      <c r="R2826" s="4"/>
      <c r="U2826" s="4"/>
      <c r="AD2826" s="4"/>
      <c r="AE2826" s="4"/>
      <c r="AF2826" s="21"/>
    </row>
    <row r="2827" spans="1:32" x14ac:dyDescent="0.2">
      <c r="A2827" s="1" t="s">
        <v>8393</v>
      </c>
      <c r="B2827" s="4" t="s">
        <v>8394</v>
      </c>
      <c r="C2827" s="4" t="s">
        <v>8395</v>
      </c>
      <c r="E2827" s="4"/>
      <c r="R2827" s="4"/>
      <c r="U2827" s="4"/>
      <c r="AD2827" s="4"/>
      <c r="AE2827" s="4"/>
      <c r="AF2827" s="21"/>
    </row>
    <row r="2828" spans="1:32" x14ac:dyDescent="0.2">
      <c r="A2828" s="1" t="s">
        <v>8396</v>
      </c>
      <c r="B2828" s="4" t="s">
        <v>8397</v>
      </c>
      <c r="C2828" s="4" t="s">
        <v>8398</v>
      </c>
      <c r="E2828" s="4"/>
      <c r="R2828" s="4"/>
      <c r="U2828" s="4"/>
      <c r="AD2828" s="4"/>
      <c r="AE2828" s="4"/>
      <c r="AF2828" s="21"/>
    </row>
    <row r="2829" spans="1:32" x14ac:dyDescent="0.2">
      <c r="A2829" s="1" t="s">
        <v>8399</v>
      </c>
      <c r="B2829" s="4" t="s">
        <v>8400</v>
      </c>
      <c r="C2829" s="4" t="s">
        <v>8401</v>
      </c>
      <c r="E2829" s="4"/>
      <c r="R2829" s="4"/>
      <c r="U2829" s="4"/>
      <c r="AD2829" s="4"/>
      <c r="AE2829" s="4"/>
      <c r="AF2829" s="21"/>
    </row>
    <row r="2830" spans="1:32" x14ac:dyDescent="0.2">
      <c r="A2830" s="1" t="s">
        <v>8402</v>
      </c>
      <c r="B2830" s="4" t="s">
        <v>8403</v>
      </c>
      <c r="C2830" s="4" t="s">
        <v>8404</v>
      </c>
      <c r="E2830" s="4"/>
      <c r="R2830" s="4"/>
      <c r="U2830" s="4"/>
      <c r="AD2830" s="4"/>
      <c r="AE2830" s="4"/>
      <c r="AF2830" s="21"/>
    </row>
    <row r="2831" spans="1:32" x14ac:dyDescent="0.2">
      <c r="A2831" s="1" t="s">
        <v>8405</v>
      </c>
      <c r="B2831" s="4" t="s">
        <v>8406</v>
      </c>
      <c r="C2831" s="4" t="s">
        <v>8407</v>
      </c>
      <c r="E2831" s="4"/>
      <c r="R2831" s="4"/>
      <c r="U2831" s="4"/>
      <c r="AD2831" s="4"/>
      <c r="AE2831" s="4"/>
      <c r="AF2831" s="21"/>
    </row>
    <row r="2832" spans="1:32" x14ac:dyDescent="0.2">
      <c r="A2832" s="1" t="s">
        <v>8408</v>
      </c>
      <c r="B2832" s="4" t="s">
        <v>8409</v>
      </c>
      <c r="C2832" s="4" t="s">
        <v>8410</v>
      </c>
      <c r="E2832" s="4"/>
      <c r="R2832" s="4"/>
      <c r="U2832" s="4"/>
      <c r="AD2832" s="4"/>
      <c r="AE2832" s="4"/>
      <c r="AF2832" s="21"/>
    </row>
    <row r="2833" spans="1:32" x14ac:dyDescent="0.2">
      <c r="A2833" s="1" t="s">
        <v>8411</v>
      </c>
      <c r="B2833" s="4" t="s">
        <v>8412</v>
      </c>
      <c r="C2833" s="4" t="s">
        <v>8413</v>
      </c>
      <c r="E2833" s="4"/>
      <c r="R2833" s="4"/>
      <c r="U2833" s="4"/>
      <c r="AD2833" s="4"/>
      <c r="AE2833" s="4"/>
      <c r="AF2833" s="21"/>
    </row>
    <row r="2834" spans="1:32" x14ac:dyDescent="0.2">
      <c r="A2834" s="1" t="s">
        <v>8414</v>
      </c>
      <c r="B2834" s="4" t="s">
        <v>8415</v>
      </c>
      <c r="C2834" s="4" t="s">
        <v>8416</v>
      </c>
      <c r="E2834" s="4"/>
      <c r="R2834" s="4"/>
      <c r="U2834" s="4"/>
      <c r="AD2834" s="4"/>
      <c r="AE2834" s="4"/>
      <c r="AF2834" s="21"/>
    </row>
    <row r="2835" spans="1:32" x14ac:dyDescent="0.2">
      <c r="A2835" s="1" t="s">
        <v>8417</v>
      </c>
      <c r="B2835" s="4" t="s">
        <v>8418</v>
      </c>
      <c r="C2835" s="4" t="s">
        <v>8419</v>
      </c>
      <c r="E2835" s="4"/>
      <c r="R2835" s="4"/>
      <c r="U2835" s="4"/>
      <c r="AD2835" s="4"/>
      <c r="AE2835" s="4"/>
      <c r="AF2835" s="21"/>
    </row>
    <row r="2836" spans="1:32" x14ac:dyDescent="0.2">
      <c r="A2836" s="1" t="s">
        <v>8420</v>
      </c>
      <c r="B2836" s="4" t="s">
        <v>8421</v>
      </c>
      <c r="C2836" s="4" t="s">
        <v>8422</v>
      </c>
      <c r="E2836" s="4"/>
      <c r="R2836" s="4"/>
      <c r="U2836" s="4"/>
      <c r="AD2836" s="4"/>
      <c r="AE2836" s="4"/>
      <c r="AF2836" s="21"/>
    </row>
    <row r="2837" spans="1:32" x14ac:dyDescent="0.2">
      <c r="A2837" s="1" t="s">
        <v>8423</v>
      </c>
      <c r="B2837" s="4" t="s">
        <v>8424</v>
      </c>
      <c r="C2837" s="4" t="s">
        <v>8425</v>
      </c>
      <c r="E2837" s="4"/>
      <c r="R2837" s="4"/>
      <c r="U2837" s="4"/>
      <c r="AD2837" s="4"/>
      <c r="AE2837" s="4"/>
      <c r="AF2837" s="21"/>
    </row>
    <row r="2838" spans="1:32" x14ac:dyDescent="0.2">
      <c r="A2838" s="1" t="s">
        <v>8426</v>
      </c>
      <c r="B2838" s="4" t="s">
        <v>8427</v>
      </c>
      <c r="C2838" s="4" t="s">
        <v>8428</v>
      </c>
      <c r="E2838" s="4"/>
      <c r="R2838" s="4"/>
      <c r="U2838" s="4"/>
      <c r="AD2838" s="4"/>
      <c r="AE2838" s="4"/>
      <c r="AF2838" s="21"/>
    </row>
    <row r="2839" spans="1:32" x14ac:dyDescent="0.2">
      <c r="A2839" s="1" t="s">
        <v>8429</v>
      </c>
      <c r="B2839" s="4" t="s">
        <v>8430</v>
      </c>
      <c r="C2839" s="4" t="s">
        <v>8431</v>
      </c>
      <c r="E2839" s="4"/>
      <c r="R2839" s="4"/>
      <c r="U2839" s="4"/>
      <c r="AD2839" s="4"/>
      <c r="AE2839" s="4"/>
      <c r="AF2839" s="21"/>
    </row>
    <row r="2840" spans="1:32" x14ac:dyDescent="0.2">
      <c r="A2840" s="1" t="s">
        <v>8432</v>
      </c>
      <c r="B2840" s="4" t="s">
        <v>8433</v>
      </c>
      <c r="C2840" s="4" t="s">
        <v>8434</v>
      </c>
      <c r="E2840" s="4"/>
      <c r="R2840" s="4"/>
      <c r="U2840" s="4"/>
      <c r="AD2840" s="4"/>
      <c r="AE2840" s="4"/>
      <c r="AF2840" s="21"/>
    </row>
    <row r="2841" spans="1:32" x14ac:dyDescent="0.2">
      <c r="A2841" s="1" t="s">
        <v>8435</v>
      </c>
      <c r="B2841" s="4" t="s">
        <v>8436</v>
      </c>
      <c r="C2841" s="4" t="s">
        <v>8437</v>
      </c>
      <c r="E2841" s="4"/>
      <c r="R2841" s="4"/>
      <c r="U2841" s="4"/>
      <c r="AD2841" s="4"/>
      <c r="AE2841" s="4"/>
      <c r="AF2841" s="21"/>
    </row>
    <row r="2842" spans="1:32" x14ac:dyDescent="0.2">
      <c r="A2842" s="1" t="s">
        <v>8438</v>
      </c>
      <c r="B2842" s="4" t="s">
        <v>8439</v>
      </c>
      <c r="C2842" s="4" t="s">
        <v>8440</v>
      </c>
      <c r="E2842" s="4"/>
      <c r="N2842">
        <v>1</v>
      </c>
      <c r="P2842">
        <v>1</v>
      </c>
      <c r="Q2842">
        <v>1</v>
      </c>
      <c r="R2842" s="4">
        <v>1</v>
      </c>
      <c r="S2842">
        <v>1</v>
      </c>
      <c r="T2842">
        <v>1</v>
      </c>
      <c r="U2842" s="4">
        <v>1</v>
      </c>
      <c r="Y2842">
        <v>1</v>
      </c>
      <c r="Z2842">
        <v>1</v>
      </c>
      <c r="AD2842" s="4"/>
      <c r="AE2842" s="4"/>
      <c r="AF2842" s="21"/>
    </row>
    <row r="2843" spans="1:32" x14ac:dyDescent="0.2">
      <c r="A2843" s="1" t="s">
        <v>8441</v>
      </c>
      <c r="B2843" s="4" t="s">
        <v>8442</v>
      </c>
      <c r="C2843" s="4" t="s">
        <v>8443</v>
      </c>
      <c r="E2843" s="4"/>
      <c r="R2843" s="4"/>
      <c r="U2843" s="4"/>
      <c r="AD2843" s="4"/>
      <c r="AE2843" s="4"/>
      <c r="AF2843" s="21"/>
    </row>
    <row r="2844" spans="1:32" x14ac:dyDescent="0.2">
      <c r="A2844" s="1" t="s">
        <v>8444</v>
      </c>
      <c r="B2844" s="4" t="s">
        <v>8445</v>
      </c>
      <c r="C2844" s="4" t="s">
        <v>8446</v>
      </c>
      <c r="E2844" s="4"/>
      <c r="R2844" s="4"/>
      <c r="U2844" s="4"/>
      <c r="AD2844" s="4"/>
      <c r="AE2844" s="4"/>
      <c r="AF2844" s="21"/>
    </row>
    <row r="2845" spans="1:32" x14ac:dyDescent="0.2">
      <c r="A2845" s="1" t="s">
        <v>8447</v>
      </c>
      <c r="B2845" s="4" t="s">
        <v>8448</v>
      </c>
      <c r="C2845" s="4" t="s">
        <v>8449</v>
      </c>
      <c r="E2845" s="4"/>
      <c r="R2845" s="4"/>
      <c r="U2845" s="4"/>
      <c r="AD2845" s="4"/>
      <c r="AE2845" s="4"/>
      <c r="AF2845" s="21"/>
    </row>
    <row r="2846" spans="1:32" x14ac:dyDescent="0.2">
      <c r="A2846" s="1" t="s">
        <v>8450</v>
      </c>
      <c r="B2846" s="4" t="s">
        <v>8451</v>
      </c>
      <c r="C2846" s="4" t="s">
        <v>8452</v>
      </c>
      <c r="E2846" s="4"/>
      <c r="R2846" s="4"/>
      <c r="U2846" s="4"/>
      <c r="AD2846" s="4"/>
      <c r="AE2846" s="4"/>
      <c r="AF2846" s="21"/>
    </row>
    <row r="2847" spans="1:32" x14ac:dyDescent="0.2">
      <c r="A2847" s="1" t="s">
        <v>8453</v>
      </c>
      <c r="B2847" s="4" t="s">
        <v>8454</v>
      </c>
      <c r="C2847" s="4" t="s">
        <v>8455</v>
      </c>
      <c r="E2847" s="4"/>
      <c r="R2847" s="4"/>
      <c r="U2847" s="4"/>
      <c r="AD2847" s="4"/>
      <c r="AE2847" s="4"/>
      <c r="AF2847" s="21"/>
    </row>
    <row r="2848" spans="1:32" x14ac:dyDescent="0.2">
      <c r="A2848" s="1" t="s">
        <v>8456</v>
      </c>
      <c r="B2848" s="4" t="s">
        <v>8457</v>
      </c>
      <c r="C2848" s="4" t="s">
        <v>8458</v>
      </c>
      <c r="E2848" s="4"/>
      <c r="R2848" s="4"/>
      <c r="U2848" s="4"/>
      <c r="AD2848" s="4"/>
      <c r="AE2848" s="4"/>
      <c r="AF2848" s="21"/>
    </row>
    <row r="2849" spans="1:32" x14ac:dyDescent="0.2">
      <c r="A2849" s="1" t="s">
        <v>8459</v>
      </c>
      <c r="B2849" s="4" t="s">
        <v>8460</v>
      </c>
      <c r="C2849" s="4" t="s">
        <v>8461</v>
      </c>
      <c r="E2849" s="4"/>
      <c r="R2849" s="4"/>
      <c r="U2849" s="4"/>
      <c r="AD2849" s="4"/>
      <c r="AE2849" s="4"/>
      <c r="AF2849" s="21"/>
    </row>
    <row r="2850" spans="1:32" x14ac:dyDescent="0.2">
      <c r="A2850" s="1" t="s">
        <v>8462</v>
      </c>
      <c r="B2850" s="4" t="s">
        <v>8463</v>
      </c>
      <c r="C2850" s="4" t="s">
        <v>8464</v>
      </c>
      <c r="E2850" s="4"/>
      <c r="R2850" s="4"/>
      <c r="U2850" s="4"/>
      <c r="AD2850" s="4"/>
      <c r="AE2850" s="4">
        <v>1</v>
      </c>
      <c r="AF2850" s="21"/>
    </row>
    <row r="2851" spans="1:32" x14ac:dyDescent="0.2">
      <c r="A2851" s="1" t="s">
        <v>8465</v>
      </c>
      <c r="B2851" s="4" t="s">
        <v>8466</v>
      </c>
      <c r="C2851" s="4" t="s">
        <v>8467</v>
      </c>
      <c r="E2851" s="4"/>
      <c r="R2851" s="4"/>
      <c r="U2851" s="4"/>
      <c r="AD2851" s="4"/>
      <c r="AE2851" s="4"/>
      <c r="AF2851" s="21"/>
    </row>
    <row r="2852" spans="1:32" x14ac:dyDescent="0.2">
      <c r="A2852" s="1" t="s">
        <v>8468</v>
      </c>
      <c r="B2852" s="4" t="s">
        <v>8469</v>
      </c>
      <c r="C2852" s="4" t="s">
        <v>8470</v>
      </c>
      <c r="E2852" s="4"/>
      <c r="R2852" s="4"/>
      <c r="U2852" s="4"/>
      <c r="AD2852" s="4"/>
      <c r="AE2852" s="4"/>
      <c r="AF2852" s="21"/>
    </row>
    <row r="2853" spans="1:32" x14ac:dyDescent="0.2">
      <c r="A2853" s="1" t="s">
        <v>8471</v>
      </c>
      <c r="B2853" s="4" t="s">
        <v>8472</v>
      </c>
      <c r="C2853" s="4" t="s">
        <v>8473</v>
      </c>
      <c r="E2853" s="4"/>
      <c r="R2853" s="4"/>
      <c r="U2853" s="4"/>
      <c r="AD2853" s="4"/>
      <c r="AE2853" s="4"/>
      <c r="AF2853" s="21"/>
    </row>
    <row r="2854" spans="1:32" x14ac:dyDescent="0.2">
      <c r="A2854" s="1" t="s">
        <v>8474</v>
      </c>
      <c r="B2854" s="4" t="s">
        <v>8475</v>
      </c>
      <c r="C2854" s="4" t="s">
        <v>8476</v>
      </c>
      <c r="E2854" s="4"/>
      <c r="R2854" s="4"/>
      <c r="U2854" s="4"/>
      <c r="AD2854" s="4"/>
      <c r="AE2854" s="4"/>
      <c r="AF2854" s="21"/>
    </row>
    <row r="2855" spans="1:32" x14ac:dyDescent="0.2">
      <c r="A2855" s="1" t="s">
        <v>8477</v>
      </c>
      <c r="B2855" s="4" t="s">
        <v>8478</v>
      </c>
      <c r="C2855" s="4" t="s">
        <v>8479</v>
      </c>
      <c r="E2855" s="4"/>
      <c r="R2855" s="4"/>
      <c r="U2855" s="4"/>
      <c r="AD2855" s="4"/>
      <c r="AE2855" s="4"/>
      <c r="AF2855" s="21"/>
    </row>
    <row r="2856" spans="1:32" x14ac:dyDescent="0.2">
      <c r="A2856" s="1" t="s">
        <v>8480</v>
      </c>
      <c r="B2856" s="4" t="s">
        <v>8481</v>
      </c>
      <c r="C2856" s="4" t="s">
        <v>8482</v>
      </c>
      <c r="E2856" s="4"/>
      <c r="R2856" s="4"/>
      <c r="U2856" s="4"/>
      <c r="AD2856" s="4"/>
      <c r="AE2856" s="4"/>
      <c r="AF2856" s="21"/>
    </row>
    <row r="2857" spans="1:32" x14ac:dyDescent="0.2">
      <c r="A2857" s="1" t="s">
        <v>8483</v>
      </c>
      <c r="B2857" s="4" t="s">
        <v>8484</v>
      </c>
      <c r="C2857" s="4" t="s">
        <v>8485</v>
      </c>
      <c r="E2857" s="4"/>
      <c r="R2857" s="4"/>
      <c r="U2857" s="4"/>
      <c r="AD2857" s="4"/>
      <c r="AE2857" s="4"/>
      <c r="AF2857" s="21"/>
    </row>
    <row r="2858" spans="1:32" x14ac:dyDescent="0.2">
      <c r="A2858" s="1" t="s">
        <v>8486</v>
      </c>
      <c r="B2858" s="4" t="s">
        <v>8487</v>
      </c>
      <c r="C2858" s="4" t="s">
        <v>8487</v>
      </c>
      <c r="E2858" s="4"/>
      <c r="R2858" s="4"/>
      <c r="U2858" s="4"/>
      <c r="AD2858" s="4"/>
      <c r="AE2858" s="4"/>
      <c r="AF2858" s="21"/>
    </row>
    <row r="2859" spans="1:32" x14ac:dyDescent="0.2">
      <c r="A2859" s="1" t="s">
        <v>8488</v>
      </c>
      <c r="B2859" s="4" t="s">
        <v>8489</v>
      </c>
      <c r="C2859" s="4" t="s">
        <v>8490</v>
      </c>
      <c r="E2859" s="4"/>
      <c r="R2859" s="4"/>
      <c r="U2859" s="4"/>
      <c r="AD2859" s="4"/>
      <c r="AE2859" s="4"/>
      <c r="AF2859" s="21"/>
    </row>
    <row r="2860" spans="1:32" x14ac:dyDescent="0.2">
      <c r="A2860" s="1" t="s">
        <v>8491</v>
      </c>
      <c r="B2860" s="4" t="s">
        <v>8492</v>
      </c>
      <c r="C2860" s="4" t="s">
        <v>8493</v>
      </c>
      <c r="E2860" s="4"/>
      <c r="R2860" s="4"/>
      <c r="U2860" s="4"/>
      <c r="AD2860" s="4"/>
      <c r="AE2860" s="4"/>
      <c r="AF2860" s="21"/>
    </row>
    <row r="2861" spans="1:32" x14ac:dyDescent="0.2">
      <c r="A2861" s="1" t="s">
        <v>8494</v>
      </c>
      <c r="B2861" s="4" t="s">
        <v>8495</v>
      </c>
      <c r="C2861" s="4" t="s">
        <v>8496</v>
      </c>
      <c r="E2861" s="4"/>
      <c r="R2861" s="4"/>
      <c r="U2861" s="4"/>
      <c r="AD2861" s="4"/>
      <c r="AE2861" s="4"/>
      <c r="AF2861" s="21"/>
    </row>
    <row r="2862" spans="1:32" x14ac:dyDescent="0.2">
      <c r="A2862" s="1" t="s">
        <v>8497</v>
      </c>
      <c r="B2862" s="4" t="s">
        <v>8498</v>
      </c>
      <c r="C2862" s="4" t="s">
        <v>8499</v>
      </c>
      <c r="E2862" s="4"/>
      <c r="N2862">
        <v>1</v>
      </c>
      <c r="R2862" s="4"/>
      <c r="U2862" s="4"/>
      <c r="AD2862" s="4"/>
      <c r="AE2862" s="4"/>
      <c r="AF2862" s="21"/>
    </row>
    <row r="2863" spans="1:32" x14ac:dyDescent="0.2">
      <c r="A2863" s="1" t="s">
        <v>8500</v>
      </c>
      <c r="B2863" s="4" t="s">
        <v>8501</v>
      </c>
      <c r="C2863" s="4" t="s">
        <v>8502</v>
      </c>
      <c r="E2863" s="4"/>
      <c r="R2863" s="4"/>
      <c r="U2863" s="4"/>
      <c r="AD2863" s="4"/>
      <c r="AE2863" s="4"/>
      <c r="AF2863" s="21"/>
    </row>
    <row r="2864" spans="1:32" x14ac:dyDescent="0.2">
      <c r="A2864" s="1" t="s">
        <v>8503</v>
      </c>
      <c r="B2864" s="4" t="s">
        <v>8504</v>
      </c>
      <c r="C2864" s="4" t="s">
        <v>8505</v>
      </c>
      <c r="E2864" s="4"/>
      <c r="R2864" s="4"/>
      <c r="U2864" s="4"/>
      <c r="AD2864" s="4"/>
      <c r="AE2864" s="4"/>
      <c r="AF2864" s="21"/>
    </row>
    <row r="2865" spans="1:32" x14ac:dyDescent="0.2">
      <c r="A2865" s="1" t="s">
        <v>8506</v>
      </c>
      <c r="B2865" s="4" t="s">
        <v>8507</v>
      </c>
      <c r="C2865" s="4" t="s">
        <v>8508</v>
      </c>
      <c r="E2865" s="4"/>
      <c r="R2865" s="4"/>
      <c r="U2865" s="4"/>
      <c r="AD2865" s="4"/>
      <c r="AE2865" s="4"/>
      <c r="AF2865" s="21"/>
    </row>
    <row r="2866" spans="1:32" x14ac:dyDescent="0.2">
      <c r="A2866" s="1" t="s">
        <v>8509</v>
      </c>
      <c r="B2866" s="4" t="s">
        <v>8510</v>
      </c>
      <c r="C2866" s="4" t="s">
        <v>8511</v>
      </c>
      <c r="E2866" s="4"/>
      <c r="R2866" s="4"/>
      <c r="U2866" s="4"/>
      <c r="AD2866" s="4"/>
      <c r="AE2866" s="4"/>
      <c r="AF2866" s="21"/>
    </row>
    <row r="2867" spans="1:32" x14ac:dyDescent="0.2">
      <c r="A2867" s="1" t="s">
        <v>8512</v>
      </c>
      <c r="B2867" s="4" t="s">
        <v>8513</v>
      </c>
      <c r="C2867" s="4" t="s">
        <v>8514</v>
      </c>
      <c r="E2867" s="4"/>
      <c r="F2867">
        <v>1</v>
      </c>
      <c r="G2867">
        <v>1</v>
      </c>
      <c r="R2867" s="4"/>
      <c r="U2867" s="4"/>
      <c r="AD2867" s="4"/>
      <c r="AE2867" s="4"/>
      <c r="AF2867" s="21"/>
    </row>
    <row r="2868" spans="1:32" x14ac:dyDescent="0.2">
      <c r="A2868" s="1" t="s">
        <v>8515</v>
      </c>
      <c r="B2868" s="4" t="s">
        <v>8516</v>
      </c>
      <c r="C2868" s="4" t="s">
        <v>8517</v>
      </c>
      <c r="E2868" s="4"/>
      <c r="R2868" s="4"/>
      <c r="U2868" s="4"/>
      <c r="AD2868" s="4"/>
      <c r="AE2868" s="4"/>
      <c r="AF2868" s="21"/>
    </row>
    <row r="2869" spans="1:32" x14ac:dyDescent="0.2">
      <c r="A2869" s="1" t="s">
        <v>8518</v>
      </c>
      <c r="B2869" s="4" t="s">
        <v>8519</v>
      </c>
      <c r="C2869" s="4" t="s">
        <v>8520</v>
      </c>
      <c r="E2869" s="4"/>
      <c r="R2869" s="4"/>
      <c r="U2869" s="4"/>
      <c r="AD2869" s="4"/>
      <c r="AE2869" s="4"/>
      <c r="AF2869" s="21"/>
    </row>
    <row r="2870" spans="1:32" x14ac:dyDescent="0.2">
      <c r="A2870" s="1" t="s">
        <v>8521</v>
      </c>
      <c r="B2870" s="4" t="s">
        <v>8522</v>
      </c>
      <c r="C2870" s="4" t="s">
        <v>8523</v>
      </c>
      <c r="E2870" s="4"/>
      <c r="R2870" s="4"/>
      <c r="U2870" s="4"/>
      <c r="AD2870" s="4"/>
      <c r="AE2870" s="4"/>
      <c r="AF2870" s="21"/>
    </row>
    <row r="2871" spans="1:32" x14ac:dyDescent="0.2">
      <c r="A2871" s="1" t="s">
        <v>8524</v>
      </c>
      <c r="B2871" s="4" t="s">
        <v>8525</v>
      </c>
      <c r="C2871" s="4" t="s">
        <v>8526</v>
      </c>
      <c r="E2871" s="4"/>
      <c r="R2871" s="4"/>
      <c r="U2871" s="4"/>
      <c r="AD2871" s="4"/>
      <c r="AE2871" s="4"/>
      <c r="AF2871" s="21"/>
    </row>
    <row r="2872" spans="1:32" x14ac:dyDescent="0.2">
      <c r="A2872" s="1" t="s">
        <v>8527</v>
      </c>
      <c r="B2872" s="4" t="s">
        <v>8528</v>
      </c>
      <c r="C2872" s="4" t="s">
        <v>8529</v>
      </c>
      <c r="E2872" s="4"/>
      <c r="R2872" s="4"/>
      <c r="U2872" s="4"/>
      <c r="AD2872" s="4"/>
      <c r="AE2872" s="4"/>
      <c r="AF2872" s="21"/>
    </row>
    <row r="2873" spans="1:32" x14ac:dyDescent="0.2">
      <c r="A2873" s="1" t="s">
        <v>8530</v>
      </c>
      <c r="B2873" s="4" t="s">
        <v>8531</v>
      </c>
      <c r="C2873" s="4" t="s">
        <v>8532</v>
      </c>
      <c r="E2873" s="4"/>
      <c r="R2873" s="4"/>
      <c r="U2873" s="4"/>
      <c r="AD2873" s="4"/>
      <c r="AE2873" s="4"/>
      <c r="AF2873" s="21">
        <v>1</v>
      </c>
    </row>
    <row r="2874" spans="1:32" x14ac:dyDescent="0.2">
      <c r="A2874" s="1" t="s">
        <v>8533</v>
      </c>
      <c r="B2874" s="4" t="s">
        <v>8534</v>
      </c>
      <c r="C2874" s="4" t="s">
        <v>8535</v>
      </c>
      <c r="E2874" s="4"/>
      <c r="R2874" s="4"/>
      <c r="U2874" s="4"/>
      <c r="AD2874" s="4"/>
      <c r="AE2874" s="4"/>
      <c r="AF2874" s="21"/>
    </row>
    <row r="2875" spans="1:32" x14ac:dyDescent="0.2">
      <c r="A2875" s="1" t="s">
        <v>8536</v>
      </c>
      <c r="B2875" s="4" t="s">
        <v>8537</v>
      </c>
      <c r="C2875" s="4" t="s">
        <v>8538</v>
      </c>
      <c r="E2875" s="4">
        <v>1</v>
      </c>
      <c r="F2875">
        <v>1</v>
      </c>
      <c r="G2875">
        <v>1</v>
      </c>
      <c r="I2875">
        <v>1</v>
      </c>
      <c r="J2875">
        <v>1</v>
      </c>
      <c r="M2875">
        <v>1</v>
      </c>
      <c r="N2875">
        <v>1</v>
      </c>
      <c r="P2875">
        <v>1</v>
      </c>
      <c r="R2875" s="4">
        <v>1</v>
      </c>
      <c r="S2875">
        <v>1</v>
      </c>
      <c r="T2875">
        <v>1</v>
      </c>
      <c r="U2875" s="4">
        <v>1</v>
      </c>
      <c r="W2875">
        <v>1</v>
      </c>
      <c r="X2875">
        <v>1</v>
      </c>
      <c r="Z2875">
        <v>1</v>
      </c>
      <c r="AA2875">
        <v>1</v>
      </c>
      <c r="AD2875" s="4">
        <v>1</v>
      </c>
      <c r="AE2875" s="4">
        <v>1</v>
      </c>
      <c r="AF2875" s="21">
        <v>1</v>
      </c>
    </row>
    <row r="2876" spans="1:32" x14ac:dyDescent="0.2">
      <c r="A2876" s="1" t="s">
        <v>8539</v>
      </c>
      <c r="B2876" s="4" t="s">
        <v>8540</v>
      </c>
      <c r="C2876" s="4" t="s">
        <v>8541</v>
      </c>
      <c r="E2876" s="4"/>
      <c r="R2876" s="4"/>
      <c r="U2876" s="4"/>
      <c r="AD2876" s="4"/>
      <c r="AE2876" s="4"/>
      <c r="AF2876" s="21"/>
    </row>
    <row r="2877" spans="1:32" x14ac:dyDescent="0.2">
      <c r="A2877" s="1" t="s">
        <v>8542</v>
      </c>
      <c r="B2877" s="4" t="s">
        <v>8543</v>
      </c>
      <c r="C2877" s="4" t="s">
        <v>8544</v>
      </c>
      <c r="E2877" s="4">
        <v>1</v>
      </c>
      <c r="G2877">
        <v>1</v>
      </c>
      <c r="H2877">
        <v>1</v>
      </c>
      <c r="I2877">
        <v>1</v>
      </c>
      <c r="J2877">
        <v>1</v>
      </c>
      <c r="N2877">
        <v>1</v>
      </c>
      <c r="P2877">
        <v>1</v>
      </c>
      <c r="Q2877">
        <v>1</v>
      </c>
      <c r="R2877" s="4">
        <v>1</v>
      </c>
      <c r="S2877">
        <v>1</v>
      </c>
      <c r="T2877">
        <v>1</v>
      </c>
      <c r="U2877" s="4"/>
      <c r="V2877">
        <v>1</v>
      </c>
      <c r="X2877">
        <v>1</v>
      </c>
      <c r="Z2877">
        <v>1</v>
      </c>
      <c r="AA2877">
        <v>1</v>
      </c>
      <c r="AD2877" s="4">
        <v>1</v>
      </c>
      <c r="AE2877" s="4">
        <v>1</v>
      </c>
      <c r="AF2877" s="21">
        <v>1</v>
      </c>
    </row>
    <row r="2878" spans="1:32" x14ac:dyDescent="0.2">
      <c r="A2878" s="1" t="s">
        <v>8545</v>
      </c>
      <c r="B2878" s="4" t="s">
        <v>8546</v>
      </c>
      <c r="C2878" s="4" t="s">
        <v>8547</v>
      </c>
      <c r="E2878" s="4"/>
      <c r="R2878" s="4"/>
      <c r="U2878" s="4"/>
      <c r="AD2878" s="4"/>
      <c r="AE2878" s="4"/>
      <c r="AF2878" s="21"/>
    </row>
    <row r="2879" spans="1:32" x14ac:dyDescent="0.2">
      <c r="A2879" s="1" t="s">
        <v>8548</v>
      </c>
      <c r="B2879" s="4" t="s">
        <v>8549</v>
      </c>
      <c r="C2879" s="4" t="s">
        <v>8550</v>
      </c>
      <c r="E2879" s="4"/>
      <c r="R2879" s="4"/>
      <c r="U2879" s="4"/>
      <c r="AD2879" s="4"/>
      <c r="AE2879" s="4"/>
      <c r="AF2879" s="21"/>
    </row>
    <row r="2880" spans="1:32" x14ac:dyDescent="0.2">
      <c r="A2880" s="1" t="s">
        <v>8551</v>
      </c>
      <c r="B2880" s="4" t="s">
        <v>8552</v>
      </c>
      <c r="C2880" s="4" t="s">
        <v>8553</v>
      </c>
      <c r="E2880" s="4"/>
      <c r="R2880" s="4"/>
      <c r="U2880" s="4"/>
      <c r="AD2880" s="4"/>
      <c r="AE2880" s="4"/>
      <c r="AF2880" s="21"/>
    </row>
    <row r="2881" spans="1:32" x14ac:dyDescent="0.2">
      <c r="A2881" s="1" t="s">
        <v>8554</v>
      </c>
      <c r="B2881" s="4" t="s">
        <v>8555</v>
      </c>
      <c r="C2881" s="4" t="s">
        <v>8556</v>
      </c>
      <c r="E2881" s="4"/>
      <c r="R2881" s="4"/>
      <c r="U2881" s="4"/>
      <c r="AD2881" s="4"/>
      <c r="AE2881" s="4"/>
      <c r="AF2881" s="21"/>
    </row>
    <row r="2882" spans="1:32" x14ac:dyDescent="0.2">
      <c r="A2882" s="1" t="s">
        <v>8557</v>
      </c>
      <c r="B2882" s="4" t="s">
        <v>8558</v>
      </c>
      <c r="C2882" s="4" t="s">
        <v>8559</v>
      </c>
      <c r="E2882" s="4"/>
      <c r="R2882" s="4"/>
      <c r="U2882" s="4"/>
      <c r="AD2882" s="4"/>
      <c r="AE2882" s="4"/>
      <c r="AF2882" s="21"/>
    </row>
    <row r="2883" spans="1:32" x14ac:dyDescent="0.2">
      <c r="A2883" s="1" t="s">
        <v>8560</v>
      </c>
      <c r="B2883" s="4" t="s">
        <v>8561</v>
      </c>
      <c r="C2883" s="4" t="s">
        <v>8562</v>
      </c>
      <c r="E2883" s="4"/>
      <c r="R2883" s="4"/>
      <c r="U2883" s="4"/>
      <c r="AD2883" s="4"/>
      <c r="AE2883" s="4"/>
      <c r="AF2883" s="21"/>
    </row>
    <row r="2884" spans="1:32" x14ac:dyDescent="0.2">
      <c r="A2884" s="1" t="s">
        <v>8563</v>
      </c>
      <c r="B2884" s="4" t="s">
        <v>8564</v>
      </c>
      <c r="C2884" s="4" t="s">
        <v>8565</v>
      </c>
      <c r="E2884" s="4"/>
      <c r="R2884" s="4"/>
      <c r="U2884" s="4"/>
      <c r="AD2884" s="4"/>
      <c r="AE2884" s="4"/>
      <c r="AF2884" s="21"/>
    </row>
    <row r="2885" spans="1:32" x14ac:dyDescent="0.2">
      <c r="A2885" s="1" t="s">
        <v>8566</v>
      </c>
      <c r="B2885" s="4" t="s">
        <v>8567</v>
      </c>
      <c r="C2885" s="4" t="s">
        <v>8568</v>
      </c>
      <c r="E2885" s="4"/>
      <c r="R2885" s="4"/>
      <c r="U2885" s="4"/>
      <c r="AD2885" s="4"/>
      <c r="AE2885" s="4"/>
      <c r="AF2885" s="21"/>
    </row>
    <row r="2886" spans="1:32" x14ac:dyDescent="0.2">
      <c r="A2886" s="1" t="s">
        <v>8569</v>
      </c>
      <c r="B2886" s="4" t="s">
        <v>8570</v>
      </c>
      <c r="C2886" s="4" t="s">
        <v>8571</v>
      </c>
      <c r="E2886" s="4">
        <v>4</v>
      </c>
      <c r="F2886">
        <v>3</v>
      </c>
      <c r="G2886">
        <v>5</v>
      </c>
      <c r="H2886">
        <v>3</v>
      </c>
      <c r="J2886">
        <v>5</v>
      </c>
      <c r="K2886">
        <v>2</v>
      </c>
      <c r="L2886">
        <v>2</v>
      </c>
      <c r="M2886">
        <v>4</v>
      </c>
      <c r="N2886">
        <v>2</v>
      </c>
      <c r="O2886">
        <v>4</v>
      </c>
      <c r="P2886">
        <v>4</v>
      </c>
      <c r="Q2886">
        <v>4</v>
      </c>
      <c r="R2886" s="4">
        <v>4</v>
      </c>
      <c r="S2886">
        <v>1</v>
      </c>
      <c r="T2886">
        <v>3</v>
      </c>
      <c r="U2886" s="4">
        <v>4</v>
      </c>
      <c r="V2886">
        <v>3</v>
      </c>
      <c r="W2886">
        <v>3</v>
      </c>
      <c r="X2886">
        <v>6</v>
      </c>
      <c r="Y2886">
        <v>1</v>
      </c>
      <c r="Z2886">
        <v>3</v>
      </c>
      <c r="AA2886">
        <v>4</v>
      </c>
      <c r="AB2886">
        <v>1</v>
      </c>
      <c r="AD2886" s="4">
        <v>4</v>
      </c>
      <c r="AE2886" s="4">
        <v>4</v>
      </c>
      <c r="AF2886" s="21">
        <v>4</v>
      </c>
    </row>
    <row r="2887" spans="1:32" x14ac:dyDescent="0.2">
      <c r="A2887" s="1" t="s">
        <v>8572</v>
      </c>
      <c r="B2887" s="4" t="s">
        <v>8573</v>
      </c>
      <c r="C2887" s="4" t="s">
        <v>8574</v>
      </c>
      <c r="E2887" s="4"/>
      <c r="R2887" s="4"/>
      <c r="U2887" s="4"/>
      <c r="AD2887" s="4"/>
      <c r="AE2887" s="4"/>
      <c r="AF2887" s="21"/>
    </row>
    <row r="2888" spans="1:32" x14ac:dyDescent="0.2">
      <c r="A2888" s="1" t="s">
        <v>8575</v>
      </c>
      <c r="B2888" s="4" t="s">
        <v>8576</v>
      </c>
      <c r="C2888" s="4" t="s">
        <v>8577</v>
      </c>
      <c r="E2888" s="4"/>
      <c r="R2888" s="4"/>
      <c r="U2888" s="4"/>
      <c r="AD2888" s="4"/>
      <c r="AE2888" s="4"/>
      <c r="AF2888" s="21"/>
    </row>
    <row r="2889" spans="1:32" x14ac:dyDescent="0.2">
      <c r="A2889" s="1" t="s">
        <v>8578</v>
      </c>
      <c r="B2889" s="4" t="s">
        <v>8579</v>
      </c>
      <c r="C2889" s="4" t="s">
        <v>8580</v>
      </c>
      <c r="E2889" s="4"/>
      <c r="R2889" s="4"/>
      <c r="U2889" s="4"/>
      <c r="AD2889" s="4"/>
      <c r="AE2889" s="4"/>
      <c r="AF2889" s="21"/>
    </row>
    <row r="2890" spans="1:32" x14ac:dyDescent="0.2">
      <c r="A2890" s="1" t="s">
        <v>8581</v>
      </c>
      <c r="B2890" s="4" t="s">
        <v>8582</v>
      </c>
      <c r="C2890" s="4" t="s">
        <v>8583</v>
      </c>
      <c r="E2890" s="4"/>
      <c r="R2890" s="4"/>
      <c r="U2890" s="4"/>
      <c r="AD2890" s="4"/>
      <c r="AE2890" s="4"/>
      <c r="AF2890" s="21"/>
    </row>
    <row r="2891" spans="1:32" x14ac:dyDescent="0.2">
      <c r="A2891" s="1" t="s">
        <v>8584</v>
      </c>
      <c r="B2891" s="4" t="s">
        <v>8585</v>
      </c>
      <c r="C2891" s="4" t="s">
        <v>8586</v>
      </c>
      <c r="E2891" s="4"/>
      <c r="R2891" s="4"/>
      <c r="U2891" s="4"/>
      <c r="AD2891" s="4"/>
      <c r="AE2891" s="4"/>
      <c r="AF2891" s="21"/>
    </row>
    <row r="2892" spans="1:32" x14ac:dyDescent="0.2">
      <c r="A2892" s="1" t="s">
        <v>8587</v>
      </c>
      <c r="B2892" s="4" t="s">
        <v>8588</v>
      </c>
      <c r="C2892" s="4" t="s">
        <v>8589</v>
      </c>
      <c r="E2892" s="4"/>
      <c r="R2892" s="4"/>
      <c r="U2892" s="4"/>
      <c r="AD2892" s="4"/>
      <c r="AE2892" s="4"/>
      <c r="AF2892" s="21">
        <v>1</v>
      </c>
    </row>
    <row r="2893" spans="1:32" x14ac:dyDescent="0.2">
      <c r="A2893" s="1" t="s">
        <v>8590</v>
      </c>
      <c r="B2893" s="4" t="s">
        <v>8591</v>
      </c>
      <c r="C2893" s="4" t="s">
        <v>8592</v>
      </c>
      <c r="E2893" s="4"/>
      <c r="R2893" s="4"/>
      <c r="U2893" s="4"/>
      <c r="AD2893" s="4"/>
      <c r="AE2893" s="4"/>
      <c r="AF2893" s="21"/>
    </row>
    <row r="2894" spans="1:32" x14ac:dyDescent="0.2">
      <c r="A2894" s="1" t="s">
        <v>8593</v>
      </c>
      <c r="B2894" s="4" t="s">
        <v>8594</v>
      </c>
      <c r="C2894" s="4" t="s">
        <v>8595</v>
      </c>
      <c r="E2894" s="4"/>
      <c r="R2894" s="4"/>
      <c r="U2894" s="4"/>
      <c r="AD2894" s="4"/>
      <c r="AE2894" s="4"/>
      <c r="AF2894" s="21"/>
    </row>
    <row r="2895" spans="1:32" x14ac:dyDescent="0.2">
      <c r="A2895" s="1" t="s">
        <v>8596</v>
      </c>
      <c r="B2895" s="4" t="s">
        <v>8597</v>
      </c>
      <c r="C2895" s="4" t="s">
        <v>8598</v>
      </c>
      <c r="E2895" s="4"/>
      <c r="R2895" s="4"/>
      <c r="U2895" s="4"/>
      <c r="AD2895" s="4"/>
      <c r="AE2895" s="4"/>
      <c r="AF2895" s="21"/>
    </row>
    <row r="2896" spans="1:32" x14ac:dyDescent="0.2">
      <c r="A2896" s="1" t="s">
        <v>8599</v>
      </c>
      <c r="B2896" s="4" t="s">
        <v>8600</v>
      </c>
      <c r="C2896" s="4" t="s">
        <v>7269</v>
      </c>
      <c r="E2896" s="4"/>
      <c r="R2896" s="4"/>
      <c r="U2896" s="4"/>
      <c r="AD2896" s="4"/>
      <c r="AE2896" s="4"/>
      <c r="AF2896" s="21"/>
    </row>
    <row r="2897" spans="1:32" x14ac:dyDescent="0.2">
      <c r="A2897" s="1" t="s">
        <v>8601</v>
      </c>
      <c r="B2897" s="4" t="s">
        <v>8602</v>
      </c>
      <c r="C2897" s="4" t="s">
        <v>4642</v>
      </c>
      <c r="E2897" s="4"/>
      <c r="R2897" s="4"/>
      <c r="U2897" s="4"/>
      <c r="AD2897" s="4"/>
      <c r="AE2897" s="4"/>
      <c r="AF2897" s="21"/>
    </row>
    <row r="2898" spans="1:32" x14ac:dyDescent="0.2">
      <c r="A2898" s="1" t="s">
        <v>8603</v>
      </c>
      <c r="B2898" s="4" t="s">
        <v>8604</v>
      </c>
      <c r="C2898" s="4" t="s">
        <v>8605</v>
      </c>
      <c r="E2898" s="4">
        <v>1</v>
      </c>
      <c r="G2898">
        <v>1</v>
      </c>
      <c r="J2898">
        <v>1</v>
      </c>
      <c r="M2898">
        <v>1</v>
      </c>
      <c r="N2898">
        <v>1</v>
      </c>
      <c r="P2898">
        <v>1</v>
      </c>
      <c r="Q2898">
        <v>1</v>
      </c>
      <c r="R2898" s="4">
        <v>1</v>
      </c>
      <c r="S2898">
        <v>1</v>
      </c>
      <c r="T2898">
        <v>1</v>
      </c>
      <c r="U2898" s="4">
        <v>1</v>
      </c>
      <c r="Z2898">
        <v>1</v>
      </c>
      <c r="AA2898">
        <v>1</v>
      </c>
      <c r="AD2898" s="4">
        <v>1</v>
      </c>
      <c r="AE2898" s="4">
        <v>1</v>
      </c>
      <c r="AF2898" s="21">
        <v>1</v>
      </c>
    </row>
    <row r="2899" spans="1:32" x14ac:dyDescent="0.2">
      <c r="A2899" s="1" t="s">
        <v>8606</v>
      </c>
      <c r="B2899" s="4" t="s">
        <v>8607</v>
      </c>
      <c r="C2899" s="4" t="s">
        <v>8608</v>
      </c>
      <c r="E2899" s="4">
        <v>3</v>
      </c>
      <c r="G2899">
        <v>3</v>
      </c>
      <c r="H2899">
        <v>1</v>
      </c>
      <c r="J2899">
        <v>3</v>
      </c>
      <c r="M2899">
        <v>3</v>
      </c>
      <c r="N2899">
        <v>5</v>
      </c>
      <c r="O2899">
        <v>2</v>
      </c>
      <c r="P2899">
        <v>4</v>
      </c>
      <c r="Q2899">
        <v>4</v>
      </c>
      <c r="R2899" s="4">
        <v>4</v>
      </c>
      <c r="S2899">
        <v>3</v>
      </c>
      <c r="T2899">
        <v>3</v>
      </c>
      <c r="U2899" s="4">
        <v>4</v>
      </c>
      <c r="W2899">
        <v>1</v>
      </c>
      <c r="X2899">
        <v>2</v>
      </c>
      <c r="Y2899">
        <v>1</v>
      </c>
      <c r="Z2899">
        <v>3</v>
      </c>
      <c r="AA2899">
        <v>4</v>
      </c>
      <c r="AB2899">
        <v>1</v>
      </c>
      <c r="AD2899" s="4">
        <v>4</v>
      </c>
      <c r="AE2899" s="4">
        <v>4</v>
      </c>
      <c r="AF2899" s="21">
        <v>4</v>
      </c>
    </row>
    <row r="2900" spans="1:32" x14ac:dyDescent="0.2">
      <c r="A2900" s="1" t="s">
        <v>8609</v>
      </c>
      <c r="B2900" s="4" t="s">
        <v>8610</v>
      </c>
      <c r="C2900" s="4" t="s">
        <v>8611</v>
      </c>
      <c r="E2900" s="4"/>
      <c r="R2900" s="4"/>
      <c r="U2900" s="4"/>
      <c r="AD2900" s="4"/>
      <c r="AE2900" s="4"/>
      <c r="AF2900" s="21"/>
    </row>
    <row r="2901" spans="1:32" x14ac:dyDescent="0.2">
      <c r="A2901" s="1" t="s">
        <v>8612</v>
      </c>
      <c r="B2901" s="4" t="s">
        <v>8613</v>
      </c>
      <c r="C2901" s="4" t="s">
        <v>8614</v>
      </c>
      <c r="E2901" s="4"/>
      <c r="R2901" s="4"/>
      <c r="U2901" s="4"/>
      <c r="AD2901" s="4"/>
      <c r="AE2901" s="4"/>
      <c r="AF2901" s="21"/>
    </row>
    <row r="2902" spans="1:32" x14ac:dyDescent="0.2">
      <c r="A2902" s="1" t="s">
        <v>8615</v>
      </c>
      <c r="B2902" s="4" t="s">
        <v>8616</v>
      </c>
      <c r="C2902" s="4" t="s">
        <v>8617</v>
      </c>
      <c r="E2902" s="4">
        <v>1</v>
      </c>
      <c r="G2902">
        <v>1</v>
      </c>
      <c r="H2902">
        <v>1</v>
      </c>
      <c r="J2902">
        <v>1</v>
      </c>
      <c r="M2902">
        <v>1</v>
      </c>
      <c r="N2902">
        <v>1</v>
      </c>
      <c r="O2902">
        <v>1</v>
      </c>
      <c r="P2902">
        <v>1</v>
      </c>
      <c r="R2902" s="4">
        <v>1</v>
      </c>
      <c r="S2902">
        <v>1</v>
      </c>
      <c r="T2902">
        <v>1</v>
      </c>
      <c r="U2902" s="4">
        <v>1</v>
      </c>
      <c r="V2902">
        <v>2</v>
      </c>
      <c r="X2902">
        <v>1</v>
      </c>
      <c r="Z2902">
        <v>1</v>
      </c>
      <c r="AA2902">
        <v>1</v>
      </c>
      <c r="AD2902" s="4">
        <v>1</v>
      </c>
      <c r="AE2902" s="4">
        <v>1</v>
      </c>
      <c r="AF2902" s="21">
        <v>1</v>
      </c>
    </row>
    <row r="2903" spans="1:32" x14ac:dyDescent="0.2">
      <c r="A2903" s="1" t="s">
        <v>8618</v>
      </c>
      <c r="B2903" s="4" t="s">
        <v>8619</v>
      </c>
      <c r="C2903" s="4" t="s">
        <v>8620</v>
      </c>
      <c r="E2903" s="4"/>
      <c r="R2903" s="4"/>
      <c r="U2903" s="4"/>
      <c r="AD2903" s="4"/>
      <c r="AE2903" s="4"/>
      <c r="AF2903" s="21"/>
    </row>
    <row r="2904" spans="1:32" x14ac:dyDescent="0.2">
      <c r="A2904" s="1" t="s">
        <v>8621</v>
      </c>
      <c r="B2904" s="4" t="s">
        <v>8622</v>
      </c>
      <c r="C2904" s="4" t="s">
        <v>8623</v>
      </c>
      <c r="E2904" s="4"/>
      <c r="R2904" s="4"/>
      <c r="U2904" s="4"/>
      <c r="AD2904" s="4"/>
      <c r="AE2904" s="4"/>
      <c r="AF2904" s="21"/>
    </row>
    <row r="2905" spans="1:32" x14ac:dyDescent="0.2">
      <c r="A2905" s="1" t="s">
        <v>8624</v>
      </c>
      <c r="B2905" s="4" t="s">
        <v>8625</v>
      </c>
      <c r="C2905" s="4" t="s">
        <v>8626</v>
      </c>
      <c r="E2905" s="4"/>
      <c r="R2905" s="4"/>
      <c r="U2905" s="4"/>
      <c r="AD2905" s="4"/>
      <c r="AE2905" s="4"/>
      <c r="AF2905" s="21"/>
    </row>
    <row r="2906" spans="1:32" x14ac:dyDescent="0.2">
      <c r="A2906" s="1" t="s">
        <v>8627</v>
      </c>
      <c r="B2906" s="4" t="s">
        <v>8628</v>
      </c>
      <c r="C2906" s="4" t="s">
        <v>8629</v>
      </c>
      <c r="E2906" s="4"/>
      <c r="R2906" s="4"/>
      <c r="U2906" s="4"/>
      <c r="AD2906" s="4"/>
      <c r="AE2906" s="4"/>
      <c r="AF2906" s="21"/>
    </row>
    <row r="2907" spans="1:32" x14ac:dyDescent="0.2">
      <c r="A2907" s="1" t="s">
        <v>8630</v>
      </c>
      <c r="B2907" s="4" t="s">
        <v>8631</v>
      </c>
      <c r="C2907" s="4" t="s">
        <v>8632</v>
      </c>
      <c r="E2907" s="4"/>
      <c r="R2907" s="4"/>
      <c r="U2907" s="4"/>
      <c r="AD2907" s="4"/>
      <c r="AE2907" s="4"/>
      <c r="AF2907" s="21"/>
    </row>
    <row r="2908" spans="1:32" x14ac:dyDescent="0.2">
      <c r="A2908" s="1" t="s">
        <v>8633</v>
      </c>
      <c r="B2908" s="4" t="s">
        <v>8634</v>
      </c>
      <c r="C2908" s="4" t="s">
        <v>8635</v>
      </c>
      <c r="E2908" s="4"/>
      <c r="R2908" s="4"/>
      <c r="U2908" s="4"/>
      <c r="AD2908" s="4"/>
      <c r="AE2908" s="4"/>
      <c r="AF2908" s="21"/>
    </row>
    <row r="2909" spans="1:32" x14ac:dyDescent="0.2">
      <c r="A2909" s="1" t="s">
        <v>8636</v>
      </c>
      <c r="B2909" s="4" t="s">
        <v>8637</v>
      </c>
      <c r="C2909" s="4" t="s">
        <v>8638</v>
      </c>
      <c r="E2909" s="4"/>
      <c r="R2909" s="4"/>
      <c r="U2909" s="4"/>
      <c r="AD2909" s="4"/>
      <c r="AE2909" s="4"/>
      <c r="AF2909" s="21"/>
    </row>
    <row r="2910" spans="1:32" x14ac:dyDescent="0.2">
      <c r="A2910" s="1" t="s">
        <v>8639</v>
      </c>
      <c r="B2910" s="4" t="s">
        <v>8640</v>
      </c>
      <c r="C2910" s="4" t="s">
        <v>8641</v>
      </c>
      <c r="E2910" s="4"/>
      <c r="R2910" s="4"/>
      <c r="U2910" s="4"/>
      <c r="AD2910" s="4"/>
      <c r="AE2910" s="4"/>
      <c r="AF2910" s="21"/>
    </row>
    <row r="2911" spans="1:32" x14ac:dyDescent="0.2">
      <c r="A2911" s="1" t="s">
        <v>8642</v>
      </c>
      <c r="B2911" s="4" t="s">
        <v>8643</v>
      </c>
      <c r="C2911" s="4" t="s">
        <v>8644</v>
      </c>
      <c r="E2911" s="4"/>
      <c r="R2911" s="4"/>
      <c r="U2911" s="4"/>
      <c r="AD2911" s="4"/>
      <c r="AE2911" s="4"/>
      <c r="AF2911" s="21"/>
    </row>
    <row r="2912" spans="1:32" x14ac:dyDescent="0.2">
      <c r="A2912" s="1" t="s">
        <v>8645</v>
      </c>
      <c r="B2912" s="4" t="s">
        <v>8646</v>
      </c>
      <c r="C2912" s="4" t="s">
        <v>8647</v>
      </c>
      <c r="E2912" s="4"/>
      <c r="R2912" s="4"/>
      <c r="U2912" s="4"/>
      <c r="AD2912" s="4"/>
      <c r="AE2912" s="4"/>
      <c r="AF2912" s="21"/>
    </row>
    <row r="2913" spans="1:32" x14ac:dyDescent="0.2">
      <c r="A2913" s="1" t="s">
        <v>8648</v>
      </c>
      <c r="B2913" s="4" t="s">
        <v>8649</v>
      </c>
      <c r="C2913" s="4" t="s">
        <v>8650</v>
      </c>
      <c r="E2913" s="4"/>
      <c r="R2913" s="4"/>
      <c r="U2913" s="4"/>
      <c r="AD2913" s="4"/>
      <c r="AE2913" s="4"/>
      <c r="AF2913" s="21"/>
    </row>
    <row r="2914" spans="1:32" x14ac:dyDescent="0.2">
      <c r="A2914" s="1" t="s">
        <v>8651</v>
      </c>
      <c r="B2914" s="4" t="s">
        <v>8652</v>
      </c>
      <c r="C2914" s="4" t="s">
        <v>8653</v>
      </c>
      <c r="E2914" s="4"/>
      <c r="R2914" s="4"/>
      <c r="U2914" s="4"/>
      <c r="AD2914" s="4"/>
      <c r="AE2914" s="4"/>
      <c r="AF2914" s="21"/>
    </row>
    <row r="2915" spans="1:32" x14ac:dyDescent="0.2">
      <c r="A2915" s="1" t="s">
        <v>8654</v>
      </c>
      <c r="B2915" s="4" t="s">
        <v>8655</v>
      </c>
      <c r="C2915" s="4" t="s">
        <v>8656</v>
      </c>
      <c r="E2915" s="4"/>
      <c r="R2915" s="4"/>
      <c r="U2915" s="4"/>
      <c r="AD2915" s="4"/>
      <c r="AE2915" s="4"/>
      <c r="AF2915" s="21"/>
    </row>
    <row r="2916" spans="1:32" x14ac:dyDescent="0.2">
      <c r="A2916" s="1" t="s">
        <v>8657</v>
      </c>
      <c r="B2916" s="4" t="s">
        <v>8658</v>
      </c>
      <c r="C2916" s="4" t="s">
        <v>8659</v>
      </c>
      <c r="E2916" s="4"/>
      <c r="R2916" s="4"/>
      <c r="U2916" s="4"/>
      <c r="AD2916" s="4"/>
      <c r="AE2916" s="4"/>
      <c r="AF2916" s="21"/>
    </row>
    <row r="2917" spans="1:32" x14ac:dyDescent="0.2">
      <c r="A2917" s="1" t="s">
        <v>8660</v>
      </c>
      <c r="B2917" s="4" t="s">
        <v>8661</v>
      </c>
      <c r="C2917" s="4" t="s">
        <v>8662</v>
      </c>
      <c r="E2917" s="4"/>
      <c r="R2917" s="4"/>
      <c r="U2917" s="4"/>
      <c r="AD2917" s="4"/>
      <c r="AE2917" s="4"/>
      <c r="AF2917" s="21"/>
    </row>
    <row r="2918" spans="1:32" x14ac:dyDescent="0.2">
      <c r="A2918" s="1" t="s">
        <v>8663</v>
      </c>
      <c r="B2918" s="4" t="s">
        <v>8664</v>
      </c>
      <c r="C2918" s="4" t="s">
        <v>8665</v>
      </c>
      <c r="E2918" s="4"/>
      <c r="R2918" s="4"/>
      <c r="U2918" s="4"/>
      <c r="AD2918" s="4"/>
      <c r="AE2918" s="4"/>
      <c r="AF2918" s="21"/>
    </row>
    <row r="2919" spans="1:32" x14ac:dyDescent="0.2">
      <c r="A2919" s="1" t="s">
        <v>8666</v>
      </c>
      <c r="B2919" s="4" t="s">
        <v>8667</v>
      </c>
      <c r="C2919" s="4" t="s">
        <v>8668</v>
      </c>
      <c r="E2919" s="4">
        <v>1</v>
      </c>
      <c r="G2919">
        <v>2</v>
      </c>
      <c r="H2919">
        <v>1</v>
      </c>
      <c r="I2919">
        <v>1</v>
      </c>
      <c r="J2919">
        <v>2</v>
      </c>
      <c r="M2919">
        <v>2</v>
      </c>
      <c r="N2919">
        <v>2</v>
      </c>
      <c r="O2919">
        <v>1</v>
      </c>
      <c r="P2919">
        <v>1</v>
      </c>
      <c r="R2919" s="4">
        <v>1</v>
      </c>
      <c r="T2919">
        <v>1</v>
      </c>
      <c r="U2919" s="4">
        <v>1</v>
      </c>
      <c r="W2919">
        <v>1</v>
      </c>
      <c r="X2919">
        <v>3</v>
      </c>
      <c r="Y2919">
        <v>1</v>
      </c>
      <c r="Z2919">
        <v>1</v>
      </c>
      <c r="AA2919">
        <v>2</v>
      </c>
      <c r="AB2919">
        <v>2</v>
      </c>
      <c r="AD2919" s="4">
        <v>1</v>
      </c>
      <c r="AE2919" s="4">
        <v>2</v>
      </c>
      <c r="AF2919" s="21">
        <v>1</v>
      </c>
    </row>
    <row r="2920" spans="1:32" x14ac:dyDescent="0.2">
      <c r="A2920" s="1" t="s">
        <v>8669</v>
      </c>
      <c r="B2920" s="4" t="s">
        <v>8670</v>
      </c>
      <c r="C2920" s="4" t="s">
        <v>8180</v>
      </c>
      <c r="E2920" s="4"/>
      <c r="R2920" s="4"/>
      <c r="U2920" s="4"/>
      <c r="AD2920" s="4"/>
      <c r="AE2920" s="4"/>
      <c r="AF2920" s="21"/>
    </row>
    <row r="2921" spans="1:32" x14ac:dyDescent="0.2">
      <c r="A2921" s="1" t="s">
        <v>8671</v>
      </c>
      <c r="B2921" s="4" t="s">
        <v>8672</v>
      </c>
      <c r="C2921" s="4" t="s">
        <v>8673</v>
      </c>
      <c r="E2921" s="4"/>
      <c r="R2921" s="4"/>
      <c r="U2921" s="4"/>
      <c r="AD2921" s="4"/>
      <c r="AE2921" s="4"/>
      <c r="AF2921" s="21"/>
    </row>
    <row r="2922" spans="1:32" x14ac:dyDescent="0.2">
      <c r="A2922" s="1" t="s">
        <v>8674</v>
      </c>
      <c r="B2922" s="4" t="s">
        <v>8675</v>
      </c>
      <c r="C2922" s="4" t="s">
        <v>8676</v>
      </c>
      <c r="E2922" s="4"/>
      <c r="R2922" s="4"/>
      <c r="U2922" s="4"/>
      <c r="AD2922" s="4"/>
      <c r="AE2922" s="4"/>
      <c r="AF2922" s="21"/>
    </row>
    <row r="2923" spans="1:32" x14ac:dyDescent="0.2">
      <c r="A2923" s="1" t="s">
        <v>8677</v>
      </c>
      <c r="B2923" s="4" t="s">
        <v>8678</v>
      </c>
      <c r="C2923" s="4" t="s">
        <v>8679</v>
      </c>
      <c r="E2923" s="4"/>
      <c r="R2923" s="4"/>
      <c r="U2923" s="4"/>
      <c r="AD2923" s="4"/>
      <c r="AE2923" s="4"/>
      <c r="AF2923" s="21">
        <v>1</v>
      </c>
    </row>
    <row r="2924" spans="1:32" x14ac:dyDescent="0.2">
      <c r="A2924" s="1" t="s">
        <v>8680</v>
      </c>
      <c r="B2924" s="4" t="s">
        <v>8681</v>
      </c>
      <c r="C2924" s="4" t="s">
        <v>8682</v>
      </c>
      <c r="E2924" s="4"/>
      <c r="R2924" s="4"/>
      <c r="U2924" s="4"/>
      <c r="AD2924" s="4"/>
      <c r="AE2924" s="4"/>
      <c r="AF2924" s="21"/>
    </row>
    <row r="2925" spans="1:32" x14ac:dyDescent="0.2">
      <c r="A2925" s="1" t="s">
        <v>8683</v>
      </c>
      <c r="B2925" s="4" t="s">
        <v>8684</v>
      </c>
      <c r="C2925" s="4" t="s">
        <v>8685</v>
      </c>
      <c r="E2925" s="4"/>
      <c r="R2925" s="4"/>
      <c r="U2925" s="4"/>
      <c r="AD2925" s="4"/>
      <c r="AE2925" s="4"/>
      <c r="AF2925" s="21"/>
    </row>
    <row r="2926" spans="1:32" x14ac:dyDescent="0.2">
      <c r="A2926" s="1" t="s">
        <v>8686</v>
      </c>
      <c r="B2926" s="4" t="s">
        <v>8687</v>
      </c>
      <c r="C2926" s="4" t="s">
        <v>8688</v>
      </c>
      <c r="E2926" s="4"/>
      <c r="R2926" s="4"/>
      <c r="U2926" s="4"/>
      <c r="AD2926" s="4"/>
      <c r="AE2926" s="4"/>
      <c r="AF2926" s="21"/>
    </row>
    <row r="2927" spans="1:32" x14ac:dyDescent="0.2">
      <c r="A2927" s="1" t="s">
        <v>8689</v>
      </c>
      <c r="B2927" s="4" t="s">
        <v>8690</v>
      </c>
      <c r="C2927" s="4" t="s">
        <v>8691</v>
      </c>
      <c r="E2927" s="4"/>
      <c r="R2927" s="4"/>
      <c r="U2927" s="4"/>
      <c r="AD2927" s="4"/>
      <c r="AE2927" s="4"/>
      <c r="AF2927" s="21"/>
    </row>
    <row r="2928" spans="1:32" x14ac:dyDescent="0.2">
      <c r="A2928" s="1" t="s">
        <v>8692</v>
      </c>
      <c r="B2928" s="4" t="s">
        <v>8693</v>
      </c>
      <c r="C2928" s="4" t="s">
        <v>8694</v>
      </c>
      <c r="E2928" s="4"/>
      <c r="R2928" s="4"/>
      <c r="U2928" s="4"/>
      <c r="AD2928" s="4">
        <v>1</v>
      </c>
      <c r="AE2928" s="4">
        <v>2</v>
      </c>
      <c r="AF2928" s="21">
        <v>4</v>
      </c>
    </row>
    <row r="2929" spans="1:32" x14ac:dyDescent="0.2">
      <c r="A2929" s="1" t="s">
        <v>8695</v>
      </c>
      <c r="B2929" s="4" t="s">
        <v>8696</v>
      </c>
      <c r="C2929" s="4" t="s">
        <v>8697</v>
      </c>
      <c r="E2929" s="4"/>
      <c r="R2929" s="4"/>
      <c r="U2929" s="4"/>
      <c r="AD2929" s="4"/>
      <c r="AE2929" s="4"/>
      <c r="AF2929" s="21"/>
    </row>
    <row r="2930" spans="1:32" x14ac:dyDescent="0.2">
      <c r="A2930" s="1" t="s">
        <v>8698</v>
      </c>
      <c r="B2930" s="4" t="s">
        <v>8699</v>
      </c>
      <c r="C2930" s="4" t="s">
        <v>8700</v>
      </c>
      <c r="E2930" s="4"/>
      <c r="R2930" s="4"/>
      <c r="U2930" s="4"/>
      <c r="AD2930" s="4"/>
      <c r="AE2930" s="4"/>
      <c r="AF2930" s="21"/>
    </row>
    <row r="2931" spans="1:32" x14ac:dyDescent="0.2">
      <c r="A2931" s="1" t="s">
        <v>8701</v>
      </c>
      <c r="B2931" s="4" t="s">
        <v>8702</v>
      </c>
      <c r="C2931" s="4" t="s">
        <v>8703</v>
      </c>
      <c r="E2931" s="4"/>
      <c r="R2931" s="4"/>
      <c r="U2931" s="4"/>
      <c r="AD2931" s="4"/>
      <c r="AE2931" s="4"/>
      <c r="AF2931" s="21"/>
    </row>
    <row r="2932" spans="1:32" x14ac:dyDescent="0.2">
      <c r="A2932" s="1" t="s">
        <v>8704</v>
      </c>
      <c r="B2932" s="4" t="s">
        <v>8705</v>
      </c>
      <c r="C2932" s="4" t="s">
        <v>8706</v>
      </c>
      <c r="E2932" s="4"/>
      <c r="R2932" s="4"/>
      <c r="U2932" s="4"/>
      <c r="AD2932" s="4"/>
      <c r="AE2932" s="4"/>
      <c r="AF2932" s="21"/>
    </row>
    <row r="2933" spans="1:32" x14ac:dyDescent="0.2">
      <c r="A2933" s="1" t="s">
        <v>8707</v>
      </c>
      <c r="B2933" s="4" t="s">
        <v>8708</v>
      </c>
      <c r="C2933" s="4" t="s">
        <v>8709</v>
      </c>
      <c r="E2933" s="4"/>
      <c r="R2933" s="4"/>
      <c r="U2933" s="4"/>
      <c r="AD2933" s="4"/>
      <c r="AE2933" s="4"/>
      <c r="AF2933" s="21"/>
    </row>
    <row r="2934" spans="1:32" x14ac:dyDescent="0.2">
      <c r="A2934" s="1" t="s">
        <v>8710</v>
      </c>
      <c r="B2934" s="4" t="s">
        <v>8711</v>
      </c>
      <c r="C2934" s="4" t="s">
        <v>8712</v>
      </c>
      <c r="E2934" s="4"/>
      <c r="R2934" s="4"/>
      <c r="U2934" s="4"/>
      <c r="AD2934" s="4"/>
      <c r="AE2934" s="4"/>
      <c r="AF2934" s="21"/>
    </row>
    <row r="2935" spans="1:32" x14ac:dyDescent="0.2">
      <c r="A2935" s="1" t="s">
        <v>8713</v>
      </c>
      <c r="B2935" s="4" t="s">
        <v>8714</v>
      </c>
      <c r="C2935" s="4" t="s">
        <v>8715</v>
      </c>
      <c r="E2935" s="4"/>
      <c r="R2935" s="4"/>
      <c r="U2935" s="4"/>
      <c r="AD2935" s="4"/>
      <c r="AE2935" s="4"/>
      <c r="AF2935" s="21"/>
    </row>
    <row r="2936" spans="1:32" x14ac:dyDescent="0.2">
      <c r="A2936" s="1" t="s">
        <v>8716</v>
      </c>
      <c r="B2936" s="4" t="s">
        <v>8717</v>
      </c>
      <c r="C2936" s="4" t="s">
        <v>8718</v>
      </c>
      <c r="E2936" s="4"/>
      <c r="R2936" s="4"/>
      <c r="U2936" s="4"/>
      <c r="AD2936" s="4"/>
      <c r="AE2936" s="4"/>
      <c r="AF2936" s="21"/>
    </row>
    <row r="2937" spans="1:32" x14ac:dyDescent="0.2">
      <c r="A2937" s="1" t="s">
        <v>8719</v>
      </c>
      <c r="B2937" s="4" t="s">
        <v>8720</v>
      </c>
      <c r="C2937" s="4" t="s">
        <v>8721</v>
      </c>
      <c r="E2937" s="4"/>
      <c r="R2937" s="4"/>
      <c r="U2937" s="4"/>
      <c r="AD2937" s="4"/>
      <c r="AE2937" s="4"/>
      <c r="AF2937" s="21"/>
    </row>
    <row r="2938" spans="1:32" x14ac:dyDescent="0.2">
      <c r="A2938" s="1" t="s">
        <v>8722</v>
      </c>
      <c r="B2938" s="4" t="s">
        <v>8723</v>
      </c>
      <c r="C2938" s="4" t="s">
        <v>8724</v>
      </c>
      <c r="E2938" s="4"/>
      <c r="R2938" s="4"/>
      <c r="U2938" s="4"/>
      <c r="AD2938" s="4"/>
      <c r="AE2938" s="4"/>
      <c r="AF2938" s="21"/>
    </row>
    <row r="2939" spans="1:32" x14ac:dyDescent="0.2">
      <c r="A2939" s="1" t="s">
        <v>8725</v>
      </c>
      <c r="B2939" s="4" t="s">
        <v>8726</v>
      </c>
      <c r="C2939" s="4" t="s">
        <v>8727</v>
      </c>
      <c r="E2939" s="4"/>
      <c r="R2939" s="4"/>
      <c r="U2939" s="4"/>
      <c r="AD2939" s="4"/>
      <c r="AE2939" s="4"/>
      <c r="AF2939" s="21"/>
    </row>
    <row r="2940" spans="1:32" x14ac:dyDescent="0.2">
      <c r="A2940" s="1" t="s">
        <v>8728</v>
      </c>
      <c r="B2940" s="4" t="s">
        <v>8729</v>
      </c>
      <c r="C2940" s="4" t="s">
        <v>8729</v>
      </c>
      <c r="E2940" s="4"/>
      <c r="R2940" s="4"/>
      <c r="U2940" s="4"/>
      <c r="AD2940" s="4"/>
      <c r="AE2940" s="4"/>
      <c r="AF2940" s="21"/>
    </row>
    <row r="2941" spans="1:32" x14ac:dyDescent="0.2">
      <c r="A2941" s="1" t="s">
        <v>8730</v>
      </c>
      <c r="B2941" s="4" t="s">
        <v>8731</v>
      </c>
      <c r="C2941" s="4" t="s">
        <v>8732</v>
      </c>
      <c r="E2941" s="4"/>
      <c r="R2941" s="4"/>
      <c r="U2941" s="4"/>
      <c r="AD2941" s="4"/>
      <c r="AE2941" s="4"/>
      <c r="AF2941" s="21"/>
    </row>
    <row r="2942" spans="1:32" x14ac:dyDescent="0.2">
      <c r="A2942" s="1" t="s">
        <v>8733</v>
      </c>
      <c r="B2942" s="4" t="s">
        <v>8734</v>
      </c>
      <c r="C2942" s="4" t="s">
        <v>8735</v>
      </c>
      <c r="E2942" s="4"/>
      <c r="R2942" s="4"/>
      <c r="U2942" s="4"/>
      <c r="AD2942" s="4"/>
      <c r="AE2942" s="4"/>
      <c r="AF2942" s="21"/>
    </row>
    <row r="2943" spans="1:32" x14ac:dyDescent="0.2">
      <c r="A2943" s="1" t="s">
        <v>8736</v>
      </c>
      <c r="B2943" s="4" t="s">
        <v>8737</v>
      </c>
      <c r="C2943" s="4" t="s">
        <v>8738</v>
      </c>
      <c r="E2943" s="4"/>
      <c r="R2943" s="4"/>
      <c r="U2943" s="4"/>
      <c r="AD2943" s="4"/>
      <c r="AE2943" s="4"/>
      <c r="AF2943" s="21"/>
    </row>
    <row r="2944" spans="1:32" x14ac:dyDescent="0.2">
      <c r="A2944" s="1" t="s">
        <v>8739</v>
      </c>
      <c r="B2944" s="4" t="s">
        <v>8740</v>
      </c>
      <c r="C2944" s="4" t="s">
        <v>8741</v>
      </c>
      <c r="E2944" s="4"/>
      <c r="R2944" s="4"/>
      <c r="U2944" s="4"/>
      <c r="AD2944" s="4"/>
      <c r="AE2944" s="4"/>
      <c r="AF2944" s="21"/>
    </row>
    <row r="2945" spans="1:32" x14ac:dyDescent="0.2">
      <c r="A2945" s="1" t="s">
        <v>8742</v>
      </c>
      <c r="B2945" s="4" t="s">
        <v>8743</v>
      </c>
      <c r="C2945" s="4" t="s">
        <v>8744</v>
      </c>
      <c r="E2945" s="4"/>
      <c r="R2945" s="4"/>
      <c r="U2945" s="4"/>
      <c r="AD2945" s="4"/>
      <c r="AE2945" s="4"/>
      <c r="AF2945" s="21"/>
    </row>
    <row r="2946" spans="1:32" x14ac:dyDescent="0.2">
      <c r="A2946" s="1" t="s">
        <v>8745</v>
      </c>
      <c r="B2946" s="4" t="s">
        <v>8746</v>
      </c>
      <c r="C2946" s="4" t="s">
        <v>8747</v>
      </c>
      <c r="E2946" s="4"/>
      <c r="R2946" s="4"/>
      <c r="U2946" s="4"/>
      <c r="AD2946" s="4"/>
      <c r="AE2946" s="4"/>
      <c r="AF2946" s="21"/>
    </row>
    <row r="2947" spans="1:32" x14ac:dyDescent="0.2">
      <c r="A2947" s="1" t="s">
        <v>8748</v>
      </c>
      <c r="B2947" s="4" t="s">
        <v>8749</v>
      </c>
      <c r="C2947" s="4" t="s">
        <v>8750</v>
      </c>
      <c r="E2947" s="4"/>
      <c r="R2947" s="4"/>
      <c r="U2947" s="4"/>
      <c r="AD2947" s="4"/>
      <c r="AE2947" s="4"/>
      <c r="AF2947" s="21"/>
    </row>
    <row r="2948" spans="1:32" x14ac:dyDescent="0.2">
      <c r="A2948" s="1" t="s">
        <v>8751</v>
      </c>
      <c r="B2948" s="4" t="s">
        <v>8752</v>
      </c>
      <c r="C2948" s="4" t="s">
        <v>8753</v>
      </c>
      <c r="E2948" s="4"/>
      <c r="R2948" s="4"/>
      <c r="U2948" s="4"/>
      <c r="AD2948" s="4"/>
      <c r="AE2948" s="4"/>
      <c r="AF2948" s="21"/>
    </row>
    <row r="2949" spans="1:32" x14ac:dyDescent="0.2">
      <c r="A2949" s="1" t="s">
        <v>8754</v>
      </c>
      <c r="B2949" s="4" t="s">
        <v>8755</v>
      </c>
      <c r="C2949" s="4" t="s">
        <v>8756</v>
      </c>
      <c r="E2949" s="4"/>
      <c r="R2949" s="4"/>
      <c r="U2949" s="4"/>
      <c r="AD2949" s="4"/>
      <c r="AE2949" s="4"/>
      <c r="AF2949" s="21"/>
    </row>
    <row r="2950" spans="1:32" x14ac:dyDescent="0.2">
      <c r="A2950" s="1" t="s">
        <v>8757</v>
      </c>
      <c r="B2950" s="4" t="s">
        <v>8758</v>
      </c>
      <c r="C2950" s="4" t="s">
        <v>8759</v>
      </c>
      <c r="E2950" s="4"/>
      <c r="R2950" s="4"/>
      <c r="U2950" s="4"/>
      <c r="AD2950" s="4"/>
      <c r="AE2950" s="4"/>
      <c r="AF2950" s="21"/>
    </row>
    <row r="2951" spans="1:32" x14ac:dyDescent="0.2">
      <c r="A2951" s="1" t="s">
        <v>8760</v>
      </c>
      <c r="B2951" s="4" t="s">
        <v>8761</v>
      </c>
      <c r="C2951" s="4" t="s">
        <v>8762</v>
      </c>
      <c r="E2951" s="4"/>
      <c r="R2951" s="4"/>
      <c r="U2951" s="4"/>
      <c r="AD2951" s="4"/>
      <c r="AE2951" s="4"/>
      <c r="AF2951" s="21"/>
    </row>
    <row r="2952" spans="1:32" x14ac:dyDescent="0.2">
      <c r="A2952" s="1" t="s">
        <v>8763</v>
      </c>
      <c r="B2952" s="4" t="s">
        <v>2394</v>
      </c>
      <c r="C2952" s="4" t="s">
        <v>8764</v>
      </c>
      <c r="E2952" s="4"/>
      <c r="R2952" s="4"/>
      <c r="U2952" s="4"/>
      <c r="AD2952" s="4"/>
      <c r="AE2952" s="4"/>
      <c r="AF2952" s="21"/>
    </row>
    <row r="2953" spans="1:32" x14ac:dyDescent="0.2">
      <c r="A2953" s="1" t="s">
        <v>8765</v>
      </c>
      <c r="B2953" s="4" t="s">
        <v>8766</v>
      </c>
      <c r="C2953" s="4" t="s">
        <v>8767</v>
      </c>
      <c r="E2953" s="4"/>
      <c r="R2953" s="4"/>
      <c r="U2953" s="4"/>
      <c r="AD2953" s="4"/>
      <c r="AE2953" s="4"/>
      <c r="AF2953" s="21"/>
    </row>
    <row r="2954" spans="1:32" x14ac:dyDescent="0.2">
      <c r="A2954" s="1" t="s">
        <v>8768</v>
      </c>
      <c r="B2954" s="4" t="s">
        <v>8769</v>
      </c>
      <c r="C2954" s="4" t="s">
        <v>8770</v>
      </c>
      <c r="E2954" s="4"/>
      <c r="R2954" s="4"/>
      <c r="U2954" s="4"/>
      <c r="AD2954" s="4"/>
      <c r="AE2954" s="4"/>
      <c r="AF2954" s="21"/>
    </row>
    <row r="2955" spans="1:32" x14ac:dyDescent="0.2">
      <c r="A2955" s="1" t="s">
        <v>8771</v>
      </c>
      <c r="B2955" s="4" t="s">
        <v>8772</v>
      </c>
      <c r="C2955" s="4" t="s">
        <v>8773</v>
      </c>
      <c r="E2955" s="4"/>
      <c r="R2955" s="4"/>
      <c r="U2955" s="4"/>
      <c r="AD2955" s="4"/>
      <c r="AE2955" s="4"/>
      <c r="AF2955" s="21"/>
    </row>
    <row r="2956" spans="1:32" x14ac:dyDescent="0.2">
      <c r="A2956" s="1" t="s">
        <v>8774</v>
      </c>
      <c r="B2956" s="4" t="s">
        <v>8775</v>
      </c>
      <c r="C2956" s="4" t="s">
        <v>8776</v>
      </c>
      <c r="E2956" s="4"/>
      <c r="R2956" s="4"/>
      <c r="U2956" s="4"/>
      <c r="AD2956" s="4"/>
      <c r="AE2956" s="4"/>
      <c r="AF2956" s="21"/>
    </row>
    <row r="2957" spans="1:32" x14ac:dyDescent="0.2">
      <c r="A2957" s="1" t="s">
        <v>8777</v>
      </c>
      <c r="B2957" s="4" t="s">
        <v>8778</v>
      </c>
      <c r="C2957" s="4" t="s">
        <v>8779</v>
      </c>
      <c r="E2957" s="4"/>
      <c r="R2957" s="4"/>
      <c r="U2957" s="4"/>
      <c r="AD2957" s="4"/>
      <c r="AE2957" s="4"/>
      <c r="AF2957" s="21"/>
    </row>
    <row r="2958" spans="1:32" x14ac:dyDescent="0.2">
      <c r="A2958" s="1" t="s">
        <v>8780</v>
      </c>
      <c r="B2958" s="4" t="s">
        <v>8781</v>
      </c>
      <c r="C2958" s="4" t="s">
        <v>8782</v>
      </c>
      <c r="E2958" s="4"/>
      <c r="R2958" s="4"/>
      <c r="U2958" s="4"/>
      <c r="AD2958" s="4"/>
      <c r="AE2958" s="4"/>
      <c r="AF2958" s="21"/>
    </row>
    <row r="2959" spans="1:32" x14ac:dyDescent="0.2">
      <c r="A2959" s="1" t="s">
        <v>8783</v>
      </c>
      <c r="B2959" s="4" t="s">
        <v>8784</v>
      </c>
      <c r="C2959" s="4" t="s">
        <v>8785</v>
      </c>
      <c r="E2959" s="4"/>
      <c r="R2959" s="4"/>
      <c r="U2959" s="4"/>
      <c r="AD2959" s="4"/>
      <c r="AE2959" s="4"/>
      <c r="AF2959" s="21"/>
    </row>
    <row r="2960" spans="1:32" x14ac:dyDescent="0.2">
      <c r="A2960" s="1" t="s">
        <v>8786</v>
      </c>
      <c r="B2960" s="4" t="s">
        <v>8787</v>
      </c>
      <c r="C2960" s="4" t="s">
        <v>1619</v>
      </c>
      <c r="E2960" s="4"/>
      <c r="R2960" s="4"/>
      <c r="U2960" s="4"/>
      <c r="AD2960" s="4"/>
      <c r="AE2960" s="4"/>
      <c r="AF2960" s="21"/>
    </row>
    <row r="2961" spans="1:32" x14ac:dyDescent="0.2">
      <c r="A2961" s="1" t="s">
        <v>8788</v>
      </c>
      <c r="B2961" s="4" t="s">
        <v>8789</v>
      </c>
      <c r="C2961" s="4" t="s">
        <v>8789</v>
      </c>
      <c r="E2961" s="4"/>
      <c r="R2961" s="4"/>
      <c r="U2961" s="4"/>
      <c r="AD2961" s="4"/>
      <c r="AE2961" s="4"/>
      <c r="AF2961" s="21"/>
    </row>
    <row r="2962" spans="1:32" x14ac:dyDescent="0.2">
      <c r="A2962" s="1" t="s">
        <v>8790</v>
      </c>
      <c r="B2962" s="4" t="s">
        <v>8791</v>
      </c>
      <c r="C2962" s="4" t="s">
        <v>8792</v>
      </c>
      <c r="E2962" s="4"/>
      <c r="R2962" s="4"/>
      <c r="U2962" s="4"/>
      <c r="AD2962" s="4"/>
      <c r="AE2962" s="4"/>
      <c r="AF2962" s="21"/>
    </row>
    <row r="2963" spans="1:32" x14ac:dyDescent="0.2">
      <c r="A2963" s="1" t="s">
        <v>8793</v>
      </c>
      <c r="B2963" s="4" t="s">
        <v>8794</v>
      </c>
      <c r="C2963" s="4" t="s">
        <v>8795</v>
      </c>
      <c r="E2963" s="4"/>
      <c r="R2963" s="4"/>
      <c r="U2963" s="4"/>
      <c r="AD2963" s="4"/>
      <c r="AE2963" s="4"/>
      <c r="AF2963" s="21"/>
    </row>
    <row r="2964" spans="1:32" x14ac:dyDescent="0.2">
      <c r="A2964" s="1" t="s">
        <v>8796</v>
      </c>
      <c r="B2964" s="4" t="s">
        <v>8797</v>
      </c>
      <c r="C2964" s="4" t="s">
        <v>8798</v>
      </c>
      <c r="E2964" s="4"/>
      <c r="R2964" s="4"/>
      <c r="U2964" s="4"/>
      <c r="AD2964" s="4"/>
      <c r="AE2964" s="4"/>
      <c r="AF2964" s="21"/>
    </row>
    <row r="2965" spans="1:32" x14ac:dyDescent="0.2">
      <c r="A2965" s="1" t="s">
        <v>8799</v>
      </c>
      <c r="B2965" s="4" t="s">
        <v>8800</v>
      </c>
      <c r="C2965" s="4" t="s">
        <v>8801</v>
      </c>
      <c r="E2965" s="4"/>
      <c r="R2965" s="4"/>
      <c r="U2965" s="4"/>
      <c r="AD2965" s="4"/>
      <c r="AE2965" s="4"/>
      <c r="AF2965" s="21"/>
    </row>
    <row r="2966" spans="1:32" x14ac:dyDescent="0.2">
      <c r="A2966" s="1" t="s">
        <v>8802</v>
      </c>
      <c r="B2966" s="4" t="s">
        <v>8803</v>
      </c>
      <c r="C2966" s="4" t="s">
        <v>8804</v>
      </c>
      <c r="E2966" s="4"/>
      <c r="R2966" s="4"/>
      <c r="U2966" s="4"/>
      <c r="AD2966" s="4"/>
      <c r="AE2966" s="4"/>
      <c r="AF2966" s="21"/>
    </row>
    <row r="2967" spans="1:32" x14ac:dyDescent="0.2">
      <c r="A2967" s="1" t="s">
        <v>8805</v>
      </c>
      <c r="B2967" s="4" t="s">
        <v>8806</v>
      </c>
      <c r="C2967" s="4" t="s">
        <v>8807</v>
      </c>
      <c r="E2967" s="4"/>
      <c r="R2967" s="4"/>
      <c r="U2967" s="4"/>
      <c r="AD2967" s="4"/>
      <c r="AE2967" s="4"/>
      <c r="AF2967" s="21"/>
    </row>
    <row r="2968" spans="1:32" x14ac:dyDescent="0.2">
      <c r="A2968" s="1" t="s">
        <v>8808</v>
      </c>
      <c r="B2968" s="4" t="s">
        <v>8809</v>
      </c>
      <c r="C2968" s="4" t="s">
        <v>8810</v>
      </c>
      <c r="E2968" s="4"/>
      <c r="R2968" s="4"/>
      <c r="U2968" s="4"/>
      <c r="AD2968" s="4"/>
      <c r="AE2968" s="4"/>
      <c r="AF2968" s="21"/>
    </row>
    <row r="2969" spans="1:32" x14ac:dyDescent="0.2">
      <c r="A2969" s="1" t="s">
        <v>8811</v>
      </c>
      <c r="B2969" s="4" t="s">
        <v>8812</v>
      </c>
      <c r="C2969" s="4" t="s">
        <v>8813</v>
      </c>
      <c r="E2969" s="4"/>
      <c r="R2969" s="4"/>
      <c r="U2969" s="4"/>
      <c r="AD2969" s="4"/>
      <c r="AE2969" s="4"/>
      <c r="AF2969" s="21"/>
    </row>
    <row r="2970" spans="1:32" x14ac:dyDescent="0.2">
      <c r="A2970" s="1" t="s">
        <v>8814</v>
      </c>
      <c r="B2970" s="4" t="s">
        <v>8815</v>
      </c>
      <c r="C2970" s="4" t="s">
        <v>8816</v>
      </c>
      <c r="E2970" s="4"/>
      <c r="R2970" s="4"/>
      <c r="U2970" s="4"/>
      <c r="AD2970" s="4"/>
      <c r="AE2970" s="4"/>
      <c r="AF2970" s="21"/>
    </row>
    <row r="2971" spans="1:32" x14ac:dyDescent="0.2">
      <c r="A2971" s="1" t="s">
        <v>8817</v>
      </c>
      <c r="B2971" s="4" t="s">
        <v>8818</v>
      </c>
      <c r="C2971" s="4" t="s">
        <v>8819</v>
      </c>
      <c r="E2971" s="4"/>
      <c r="R2971" s="4"/>
      <c r="U2971" s="4"/>
      <c r="AD2971" s="4"/>
      <c r="AE2971" s="4"/>
      <c r="AF2971" s="21"/>
    </row>
    <row r="2972" spans="1:32" x14ac:dyDescent="0.2">
      <c r="A2972" s="1" t="s">
        <v>8820</v>
      </c>
      <c r="B2972" s="4" t="s">
        <v>8821</v>
      </c>
      <c r="C2972" s="4" t="s">
        <v>8822</v>
      </c>
      <c r="E2972" s="4"/>
      <c r="R2972" s="4"/>
      <c r="U2972" s="4"/>
      <c r="AD2972" s="4"/>
      <c r="AE2972" s="4"/>
      <c r="AF2972" s="21"/>
    </row>
    <row r="2973" spans="1:32" x14ac:dyDescent="0.2">
      <c r="A2973" s="1" t="s">
        <v>8823</v>
      </c>
      <c r="B2973" s="4" t="s">
        <v>8824</v>
      </c>
      <c r="C2973" s="4" t="s">
        <v>8825</v>
      </c>
      <c r="E2973" s="4"/>
      <c r="R2973" s="4"/>
      <c r="U2973" s="4"/>
      <c r="AD2973" s="4"/>
      <c r="AE2973" s="4"/>
      <c r="AF2973" s="21"/>
    </row>
    <row r="2974" spans="1:32" x14ac:dyDescent="0.2">
      <c r="A2974" s="1" t="s">
        <v>8826</v>
      </c>
      <c r="B2974" s="4" t="s">
        <v>8827</v>
      </c>
      <c r="C2974" s="4" t="s">
        <v>8828</v>
      </c>
      <c r="E2974" s="4"/>
      <c r="R2974" s="4"/>
      <c r="U2974" s="4"/>
      <c r="AD2974" s="4"/>
      <c r="AE2974" s="4"/>
      <c r="AF2974" s="21"/>
    </row>
    <row r="2975" spans="1:32" x14ac:dyDescent="0.2">
      <c r="A2975" s="1" t="s">
        <v>8829</v>
      </c>
      <c r="B2975" s="4" t="s">
        <v>8830</v>
      </c>
      <c r="C2975" s="4" t="s">
        <v>8831</v>
      </c>
      <c r="E2975" s="4"/>
      <c r="R2975" s="4"/>
      <c r="U2975" s="4"/>
      <c r="AD2975" s="4"/>
      <c r="AE2975" s="4"/>
      <c r="AF2975" s="21"/>
    </row>
    <row r="2976" spans="1:32" x14ac:dyDescent="0.2">
      <c r="A2976" s="1" t="s">
        <v>8832</v>
      </c>
      <c r="B2976" s="4" t="s">
        <v>8833</v>
      </c>
      <c r="C2976" s="4" t="s">
        <v>8834</v>
      </c>
      <c r="E2976" s="4"/>
      <c r="R2976" s="4"/>
      <c r="U2976" s="4"/>
      <c r="AD2976" s="4"/>
      <c r="AE2976" s="4"/>
      <c r="AF2976" s="21"/>
    </row>
    <row r="2977" spans="1:32" x14ac:dyDescent="0.2">
      <c r="A2977" s="1" t="s">
        <v>8835</v>
      </c>
      <c r="B2977" s="4" t="s">
        <v>8836</v>
      </c>
      <c r="C2977" s="4" t="s">
        <v>8837</v>
      </c>
      <c r="E2977" s="4"/>
      <c r="R2977" s="4"/>
      <c r="U2977" s="4"/>
      <c r="AD2977" s="4"/>
      <c r="AE2977" s="4"/>
      <c r="AF2977" s="21"/>
    </row>
    <row r="2978" spans="1:32" x14ac:dyDescent="0.2">
      <c r="A2978" s="1" t="s">
        <v>8838</v>
      </c>
      <c r="B2978" s="4" t="s">
        <v>8839</v>
      </c>
      <c r="C2978" s="4" t="s">
        <v>8840</v>
      </c>
      <c r="E2978" s="4"/>
      <c r="R2978" s="4"/>
      <c r="U2978" s="4"/>
      <c r="AD2978" s="4"/>
      <c r="AE2978" s="4"/>
      <c r="AF2978" s="21"/>
    </row>
    <row r="2979" spans="1:32" x14ac:dyDescent="0.2">
      <c r="A2979" s="1" t="s">
        <v>8841</v>
      </c>
      <c r="B2979" s="4" t="s">
        <v>8842</v>
      </c>
      <c r="C2979" s="4" t="s">
        <v>8843</v>
      </c>
      <c r="E2979" s="4"/>
      <c r="R2979" s="4"/>
      <c r="U2979" s="4"/>
      <c r="AD2979" s="4"/>
      <c r="AE2979" s="4"/>
      <c r="AF2979" s="21"/>
    </row>
    <row r="2980" spans="1:32" x14ac:dyDescent="0.2">
      <c r="A2980" s="1" t="s">
        <v>8844</v>
      </c>
      <c r="B2980" s="4" t="s">
        <v>8845</v>
      </c>
      <c r="C2980" s="4" t="s">
        <v>8846</v>
      </c>
      <c r="E2980" s="4"/>
      <c r="R2980" s="4"/>
      <c r="U2980" s="4"/>
      <c r="AD2980" s="4"/>
      <c r="AE2980" s="4"/>
      <c r="AF2980" s="21"/>
    </row>
    <row r="2981" spans="1:32" x14ac:dyDescent="0.2">
      <c r="A2981" s="1" t="s">
        <v>8847</v>
      </c>
      <c r="B2981" s="4" t="s">
        <v>8848</v>
      </c>
      <c r="C2981" s="4" t="s">
        <v>8849</v>
      </c>
      <c r="E2981" s="4"/>
      <c r="R2981" s="4"/>
      <c r="U2981" s="4"/>
      <c r="AD2981" s="4"/>
      <c r="AE2981" s="4"/>
      <c r="AF2981" s="21"/>
    </row>
    <row r="2982" spans="1:32" x14ac:dyDescent="0.2">
      <c r="A2982" s="1" t="s">
        <v>8850</v>
      </c>
      <c r="B2982" s="4" t="s">
        <v>8851</v>
      </c>
      <c r="C2982" s="4" t="s">
        <v>8852</v>
      </c>
      <c r="E2982" s="4"/>
      <c r="R2982" s="4"/>
      <c r="U2982" s="4"/>
      <c r="AD2982" s="4"/>
      <c r="AE2982" s="4"/>
      <c r="AF2982" s="21"/>
    </row>
    <row r="2983" spans="1:32" x14ac:dyDescent="0.2">
      <c r="A2983" s="1" t="s">
        <v>8853</v>
      </c>
      <c r="B2983" s="4" t="s">
        <v>8854</v>
      </c>
      <c r="C2983" s="4" t="s">
        <v>8855</v>
      </c>
      <c r="E2983" s="4"/>
      <c r="G2983">
        <v>1</v>
      </c>
      <c r="H2983">
        <v>1</v>
      </c>
      <c r="J2983">
        <v>1</v>
      </c>
      <c r="K2983">
        <v>1</v>
      </c>
      <c r="L2983">
        <v>1</v>
      </c>
      <c r="M2983">
        <v>1</v>
      </c>
      <c r="R2983" s="4"/>
      <c r="U2983" s="4"/>
      <c r="V2983">
        <v>1</v>
      </c>
      <c r="AA2983">
        <v>1</v>
      </c>
      <c r="AB2983">
        <v>2</v>
      </c>
      <c r="AD2983" s="4">
        <v>1</v>
      </c>
      <c r="AE2983" s="4"/>
      <c r="AF2983" s="21"/>
    </row>
    <row r="2984" spans="1:32" x14ac:dyDescent="0.2">
      <c r="A2984" s="1" t="s">
        <v>8856</v>
      </c>
      <c r="B2984" s="4" t="s">
        <v>8857</v>
      </c>
      <c r="C2984" s="4" t="s">
        <v>8858</v>
      </c>
      <c r="E2984" s="4"/>
      <c r="R2984" s="4"/>
      <c r="U2984" s="4"/>
      <c r="AD2984" s="4"/>
      <c r="AE2984" s="4"/>
      <c r="AF2984" s="21"/>
    </row>
    <row r="2985" spans="1:32" x14ac:dyDescent="0.2">
      <c r="A2985" s="1" t="s">
        <v>8859</v>
      </c>
      <c r="B2985" s="4" t="s">
        <v>8860</v>
      </c>
      <c r="C2985" s="4" t="s">
        <v>8861</v>
      </c>
      <c r="E2985" s="4"/>
      <c r="R2985" s="4"/>
      <c r="U2985" s="4"/>
      <c r="AD2985" s="4"/>
      <c r="AE2985" s="4"/>
      <c r="AF2985" s="21"/>
    </row>
    <row r="2986" spans="1:32" x14ac:dyDescent="0.2">
      <c r="A2986" s="1" t="s">
        <v>8862</v>
      </c>
      <c r="B2986" s="4" t="s">
        <v>8863</v>
      </c>
      <c r="C2986" s="4" t="s">
        <v>8864</v>
      </c>
      <c r="E2986" s="4"/>
      <c r="R2986" s="4"/>
      <c r="U2986" s="4"/>
      <c r="AD2986" s="4"/>
      <c r="AE2986" s="4"/>
      <c r="AF2986" s="21"/>
    </row>
    <row r="2987" spans="1:32" x14ac:dyDescent="0.2">
      <c r="A2987" s="1" t="s">
        <v>8865</v>
      </c>
      <c r="B2987" s="4" t="s">
        <v>8866</v>
      </c>
      <c r="C2987" s="4" t="s">
        <v>8867</v>
      </c>
      <c r="E2987" s="4"/>
      <c r="R2987" s="4"/>
      <c r="U2987" s="4"/>
      <c r="AD2987" s="4"/>
      <c r="AE2987" s="4"/>
      <c r="AF2987" s="21"/>
    </row>
    <row r="2988" spans="1:32" x14ac:dyDescent="0.2">
      <c r="A2988" s="1" t="s">
        <v>8868</v>
      </c>
      <c r="B2988" s="4" t="s">
        <v>8869</v>
      </c>
      <c r="C2988" s="4" t="s">
        <v>8180</v>
      </c>
      <c r="E2988" s="4"/>
      <c r="R2988" s="4"/>
      <c r="U2988" s="4"/>
      <c r="AD2988" s="4"/>
      <c r="AE2988" s="4"/>
      <c r="AF2988" s="21"/>
    </row>
    <row r="2989" spans="1:32" x14ac:dyDescent="0.2">
      <c r="A2989" s="1" t="s">
        <v>8870</v>
      </c>
      <c r="B2989" s="4" t="s">
        <v>8871</v>
      </c>
      <c r="C2989" s="4" t="s">
        <v>8872</v>
      </c>
      <c r="E2989" s="4"/>
      <c r="R2989" s="4"/>
      <c r="U2989" s="4"/>
      <c r="AD2989" s="4"/>
      <c r="AE2989" s="4"/>
      <c r="AF2989" s="21"/>
    </row>
    <row r="2990" spans="1:32" x14ac:dyDescent="0.2">
      <c r="A2990" s="1" t="s">
        <v>8873</v>
      </c>
      <c r="B2990" s="4" t="s">
        <v>8874</v>
      </c>
      <c r="C2990" s="4" t="s">
        <v>8875</v>
      </c>
      <c r="E2990" s="4"/>
      <c r="R2990" s="4"/>
      <c r="U2990" s="4"/>
      <c r="AD2990" s="4"/>
      <c r="AE2990" s="4"/>
      <c r="AF2990" s="21"/>
    </row>
    <row r="2991" spans="1:32" x14ac:dyDescent="0.2">
      <c r="A2991" s="1" t="s">
        <v>8876</v>
      </c>
      <c r="B2991" s="4" t="s">
        <v>8877</v>
      </c>
      <c r="C2991" s="4" t="s">
        <v>8878</v>
      </c>
      <c r="E2991" s="4"/>
      <c r="R2991" s="4"/>
      <c r="U2991" s="4"/>
      <c r="AD2991" s="4"/>
      <c r="AE2991" s="4"/>
      <c r="AF2991" s="21"/>
    </row>
    <row r="2992" spans="1:32" x14ac:dyDescent="0.2">
      <c r="A2992" s="1" t="s">
        <v>8879</v>
      </c>
      <c r="B2992" s="4" t="s">
        <v>8880</v>
      </c>
      <c r="C2992" s="4" t="s">
        <v>8881</v>
      </c>
      <c r="E2992" s="4"/>
      <c r="R2992" s="4"/>
      <c r="U2992" s="4"/>
      <c r="AD2992" s="4"/>
      <c r="AE2992" s="4"/>
      <c r="AF2992" s="21"/>
    </row>
    <row r="2993" spans="1:32" x14ac:dyDescent="0.2">
      <c r="A2993" s="1" t="s">
        <v>8882</v>
      </c>
      <c r="B2993" s="4" t="s">
        <v>8883</v>
      </c>
      <c r="C2993" s="4" t="s">
        <v>8884</v>
      </c>
      <c r="E2993" s="4"/>
      <c r="R2993" s="4"/>
      <c r="U2993" s="4"/>
      <c r="AD2993" s="4"/>
      <c r="AE2993" s="4"/>
      <c r="AF2993" s="21"/>
    </row>
    <row r="2994" spans="1:32" x14ac:dyDescent="0.2">
      <c r="A2994" s="1" t="s">
        <v>8885</v>
      </c>
      <c r="B2994" s="4" t="s">
        <v>8886</v>
      </c>
      <c r="C2994" s="4" t="s">
        <v>8887</v>
      </c>
      <c r="E2994" s="4"/>
      <c r="R2994" s="4"/>
      <c r="U2994" s="4"/>
      <c r="AD2994" s="4"/>
      <c r="AE2994" s="4"/>
      <c r="AF2994" s="21"/>
    </row>
    <row r="2995" spans="1:32" x14ac:dyDescent="0.2">
      <c r="A2995" s="1" t="s">
        <v>8888</v>
      </c>
      <c r="B2995" s="4" t="s">
        <v>8889</v>
      </c>
      <c r="C2995" s="4" t="s">
        <v>8890</v>
      </c>
      <c r="E2995" s="4"/>
      <c r="R2995" s="4"/>
      <c r="U2995" s="4"/>
      <c r="AD2995" s="4"/>
      <c r="AE2995" s="4"/>
      <c r="AF2995" s="21"/>
    </row>
    <row r="2996" spans="1:32" x14ac:dyDescent="0.2">
      <c r="A2996" s="1" t="s">
        <v>8891</v>
      </c>
      <c r="B2996" s="4" t="s">
        <v>8892</v>
      </c>
      <c r="C2996" s="4" t="s">
        <v>8892</v>
      </c>
      <c r="E2996" s="4"/>
      <c r="R2996" s="4"/>
      <c r="U2996" s="4"/>
      <c r="AD2996" s="4"/>
      <c r="AE2996" s="4"/>
      <c r="AF2996" s="21"/>
    </row>
    <row r="2997" spans="1:32" x14ac:dyDescent="0.2">
      <c r="A2997" s="1" t="s">
        <v>8893</v>
      </c>
      <c r="B2997" s="4" t="s">
        <v>8894</v>
      </c>
      <c r="C2997" s="4" t="s">
        <v>8895</v>
      </c>
      <c r="E2997" s="4"/>
      <c r="R2997" s="4"/>
      <c r="U2997" s="4"/>
      <c r="AD2997" s="4"/>
      <c r="AE2997" s="4"/>
      <c r="AF2997" s="21"/>
    </row>
    <row r="2998" spans="1:32" x14ac:dyDescent="0.2">
      <c r="A2998" s="1" t="s">
        <v>8896</v>
      </c>
      <c r="B2998" s="4" t="s">
        <v>8897</v>
      </c>
      <c r="C2998" s="4" t="s">
        <v>8898</v>
      </c>
      <c r="E2998" s="4"/>
      <c r="R2998" s="4"/>
      <c r="U2998" s="4"/>
      <c r="AD2998" s="4"/>
      <c r="AE2998" s="4"/>
      <c r="AF2998" s="21"/>
    </row>
    <row r="2999" spans="1:32" x14ac:dyDescent="0.2">
      <c r="A2999" s="1" t="s">
        <v>8899</v>
      </c>
      <c r="B2999" s="4" t="s">
        <v>8900</v>
      </c>
      <c r="C2999" s="4" t="s">
        <v>8901</v>
      </c>
      <c r="E2999" s="4"/>
      <c r="R2999" s="4"/>
      <c r="U2999" s="4"/>
      <c r="AD2999" s="4"/>
      <c r="AE2999" s="4"/>
      <c r="AF2999" s="21"/>
    </row>
    <row r="3000" spans="1:32" x14ac:dyDescent="0.2">
      <c r="A3000" s="1" t="s">
        <v>8902</v>
      </c>
      <c r="B3000" s="4" t="s">
        <v>8903</v>
      </c>
      <c r="C3000" s="4" t="s">
        <v>8904</v>
      </c>
      <c r="E3000" s="4"/>
      <c r="R3000" s="4"/>
      <c r="U3000" s="4"/>
      <c r="AD3000" s="4"/>
      <c r="AE3000" s="4"/>
      <c r="AF3000" s="21"/>
    </row>
    <row r="3001" spans="1:32" x14ac:dyDescent="0.2">
      <c r="A3001" s="1" t="s">
        <v>8905</v>
      </c>
      <c r="B3001" s="4" t="s">
        <v>8906</v>
      </c>
      <c r="C3001" s="4" t="s">
        <v>8907</v>
      </c>
      <c r="E3001" s="4"/>
      <c r="R3001" s="4"/>
      <c r="U3001" s="4"/>
      <c r="AD3001" s="4"/>
      <c r="AE3001" s="4"/>
      <c r="AF3001" s="21"/>
    </row>
    <row r="3002" spans="1:32" x14ac:dyDescent="0.2">
      <c r="A3002" s="1" t="s">
        <v>8908</v>
      </c>
      <c r="B3002" s="4" t="s">
        <v>8909</v>
      </c>
      <c r="C3002" s="4" t="s">
        <v>8910</v>
      </c>
      <c r="E3002" s="4"/>
      <c r="R3002" s="4"/>
      <c r="U3002" s="4"/>
      <c r="AD3002" s="4"/>
      <c r="AE3002" s="4"/>
      <c r="AF3002" s="21"/>
    </row>
    <row r="3003" spans="1:32" x14ac:dyDescent="0.2">
      <c r="A3003" s="1" t="s">
        <v>8911</v>
      </c>
      <c r="B3003" s="4" t="s">
        <v>8912</v>
      </c>
      <c r="C3003" s="4" t="s">
        <v>8913</v>
      </c>
      <c r="E3003" s="4"/>
      <c r="R3003" s="4"/>
      <c r="U3003" s="4"/>
      <c r="AD3003" s="4"/>
      <c r="AE3003" s="4"/>
      <c r="AF3003" s="21"/>
    </row>
    <row r="3004" spans="1:32" x14ac:dyDescent="0.2">
      <c r="A3004" s="1" t="s">
        <v>8914</v>
      </c>
      <c r="B3004" s="4" t="s">
        <v>8915</v>
      </c>
      <c r="C3004" s="4" t="s">
        <v>8916</v>
      </c>
      <c r="E3004" s="4"/>
      <c r="R3004" s="4"/>
      <c r="U3004" s="4"/>
      <c r="AD3004" s="4"/>
      <c r="AE3004" s="4"/>
      <c r="AF3004" s="21"/>
    </row>
    <row r="3005" spans="1:32" x14ac:dyDescent="0.2">
      <c r="A3005" s="1" t="s">
        <v>8917</v>
      </c>
      <c r="B3005" s="4" t="s">
        <v>8918</v>
      </c>
      <c r="C3005" s="4" t="s">
        <v>8919</v>
      </c>
      <c r="E3005" s="4"/>
      <c r="R3005" s="4"/>
      <c r="U3005" s="4"/>
      <c r="AD3005" s="4"/>
      <c r="AE3005" s="4"/>
      <c r="AF3005" s="21"/>
    </row>
    <row r="3006" spans="1:32" x14ac:dyDescent="0.2">
      <c r="A3006" s="1" t="s">
        <v>8920</v>
      </c>
      <c r="B3006" s="4" t="s">
        <v>8921</v>
      </c>
      <c r="C3006" s="4" t="s">
        <v>8922</v>
      </c>
      <c r="E3006" s="4"/>
      <c r="R3006" s="4"/>
      <c r="U3006" s="4"/>
      <c r="AD3006" s="4"/>
      <c r="AE3006" s="4"/>
      <c r="AF3006" s="21"/>
    </row>
    <row r="3007" spans="1:32" x14ac:dyDescent="0.2">
      <c r="A3007" s="1" t="s">
        <v>8923</v>
      </c>
      <c r="B3007" s="4" t="s">
        <v>8924</v>
      </c>
      <c r="C3007" s="4" t="s">
        <v>8925</v>
      </c>
      <c r="E3007" s="4"/>
      <c r="R3007" s="4"/>
      <c r="U3007" s="4"/>
      <c r="AD3007" s="4"/>
      <c r="AE3007" s="4"/>
      <c r="AF3007" s="21"/>
    </row>
    <row r="3008" spans="1:32" x14ac:dyDescent="0.2">
      <c r="A3008" s="1" t="s">
        <v>8926</v>
      </c>
      <c r="B3008" s="4" t="s">
        <v>8927</v>
      </c>
      <c r="C3008" s="4" t="s">
        <v>8928</v>
      </c>
      <c r="E3008" s="4"/>
      <c r="R3008" s="4"/>
      <c r="U3008" s="4"/>
      <c r="AD3008" s="4"/>
      <c r="AE3008" s="4"/>
      <c r="AF3008" s="21"/>
    </row>
    <row r="3009" spans="1:32" x14ac:dyDescent="0.2">
      <c r="A3009" s="1" t="s">
        <v>8929</v>
      </c>
      <c r="B3009" s="4" t="s">
        <v>8930</v>
      </c>
      <c r="C3009" s="4" t="s">
        <v>8931</v>
      </c>
      <c r="E3009" s="4"/>
      <c r="R3009" s="4"/>
      <c r="U3009" s="4"/>
      <c r="AD3009" s="4"/>
      <c r="AE3009" s="4"/>
      <c r="AF3009" s="21"/>
    </row>
    <row r="3010" spans="1:32" x14ac:dyDescent="0.2">
      <c r="A3010" s="1" t="s">
        <v>8932</v>
      </c>
      <c r="B3010" s="4" t="s">
        <v>8933</v>
      </c>
      <c r="C3010" s="4" t="s">
        <v>8934</v>
      </c>
      <c r="E3010" s="4"/>
      <c r="R3010" s="4"/>
      <c r="U3010" s="4"/>
      <c r="AD3010" s="4"/>
      <c r="AE3010" s="4"/>
      <c r="AF3010" s="21"/>
    </row>
    <row r="3011" spans="1:32" x14ac:dyDescent="0.2">
      <c r="A3011" s="1" t="s">
        <v>8935</v>
      </c>
      <c r="B3011" s="4" t="s">
        <v>8936</v>
      </c>
      <c r="C3011" s="4" t="s">
        <v>8937</v>
      </c>
      <c r="E3011" s="4"/>
      <c r="R3011" s="4"/>
      <c r="U3011" s="4"/>
      <c r="AD3011" s="4"/>
      <c r="AE3011" s="4"/>
      <c r="AF3011" s="21"/>
    </row>
    <row r="3012" spans="1:32" x14ac:dyDescent="0.2">
      <c r="A3012" s="1" t="s">
        <v>8938</v>
      </c>
      <c r="B3012" s="4" t="s">
        <v>8939</v>
      </c>
      <c r="C3012" s="4" t="s">
        <v>8940</v>
      </c>
      <c r="E3012" s="4"/>
      <c r="R3012" s="4"/>
      <c r="U3012" s="4"/>
      <c r="AD3012" s="4"/>
      <c r="AE3012" s="4"/>
      <c r="AF3012" s="21"/>
    </row>
    <row r="3013" spans="1:32" x14ac:dyDescent="0.2">
      <c r="A3013" s="1" t="s">
        <v>8941</v>
      </c>
      <c r="B3013" s="4" t="s">
        <v>8942</v>
      </c>
      <c r="C3013" s="4" t="s">
        <v>8943</v>
      </c>
      <c r="E3013" s="4"/>
      <c r="R3013" s="4"/>
      <c r="U3013" s="4"/>
      <c r="AD3013" s="4"/>
      <c r="AE3013" s="4"/>
      <c r="AF3013" s="21"/>
    </row>
    <row r="3014" spans="1:32" x14ac:dyDescent="0.2">
      <c r="A3014" s="1" t="s">
        <v>8944</v>
      </c>
      <c r="B3014" s="4" t="s">
        <v>8945</v>
      </c>
      <c r="C3014" s="4" t="s">
        <v>8946</v>
      </c>
      <c r="E3014" s="4"/>
      <c r="R3014" s="4"/>
      <c r="U3014" s="4"/>
      <c r="AD3014" s="4"/>
      <c r="AE3014" s="4"/>
      <c r="AF3014" s="21"/>
    </row>
    <row r="3015" spans="1:32" x14ac:dyDescent="0.2">
      <c r="A3015" s="1" t="s">
        <v>8947</v>
      </c>
      <c r="B3015" s="4" t="s">
        <v>8948</v>
      </c>
      <c r="C3015" s="4" t="s">
        <v>8949</v>
      </c>
      <c r="E3015" s="4"/>
      <c r="R3015" s="4"/>
      <c r="U3015" s="4"/>
      <c r="AD3015" s="4"/>
      <c r="AE3015" s="4"/>
      <c r="AF3015" s="21"/>
    </row>
    <row r="3016" spans="1:32" x14ac:dyDescent="0.2">
      <c r="A3016" s="1" t="s">
        <v>8950</v>
      </c>
      <c r="B3016" s="4" t="s">
        <v>8951</v>
      </c>
      <c r="C3016" s="4" t="s">
        <v>8952</v>
      </c>
      <c r="E3016" s="4"/>
      <c r="R3016" s="4"/>
      <c r="U3016" s="4"/>
      <c r="AD3016" s="4"/>
      <c r="AE3016" s="4"/>
      <c r="AF3016" s="21"/>
    </row>
    <row r="3017" spans="1:32" x14ac:dyDescent="0.2">
      <c r="A3017" s="1" t="s">
        <v>8953</v>
      </c>
      <c r="B3017" s="4" t="s">
        <v>8954</v>
      </c>
      <c r="C3017" s="4" t="s">
        <v>8955</v>
      </c>
      <c r="E3017" s="4"/>
      <c r="R3017" s="4"/>
      <c r="U3017" s="4"/>
      <c r="AD3017" s="4"/>
      <c r="AE3017" s="4"/>
      <c r="AF3017" s="21"/>
    </row>
    <row r="3018" spans="1:32" x14ac:dyDescent="0.2">
      <c r="A3018" s="1" t="s">
        <v>8956</v>
      </c>
      <c r="B3018" s="4" t="s">
        <v>8957</v>
      </c>
      <c r="C3018" s="4" t="s">
        <v>8958</v>
      </c>
      <c r="E3018" s="4"/>
      <c r="R3018" s="4"/>
      <c r="U3018" s="4"/>
      <c r="AD3018" s="4"/>
      <c r="AE3018" s="4"/>
      <c r="AF3018" s="21"/>
    </row>
    <row r="3019" spans="1:32" x14ac:dyDescent="0.2">
      <c r="A3019" s="1" t="s">
        <v>8959</v>
      </c>
      <c r="B3019" s="4" t="s">
        <v>8960</v>
      </c>
      <c r="C3019" s="4" t="s">
        <v>8961</v>
      </c>
      <c r="E3019" s="4"/>
      <c r="R3019" s="4"/>
      <c r="U3019" s="4"/>
      <c r="AD3019" s="4"/>
      <c r="AE3019" s="4"/>
      <c r="AF3019" s="21"/>
    </row>
    <row r="3020" spans="1:32" x14ac:dyDescent="0.2">
      <c r="A3020" s="1" t="s">
        <v>8962</v>
      </c>
      <c r="B3020" s="4" t="s">
        <v>8963</v>
      </c>
      <c r="C3020" s="4" t="s">
        <v>8964</v>
      </c>
      <c r="E3020" s="4"/>
      <c r="J3020">
        <v>2</v>
      </c>
      <c r="R3020" s="4"/>
      <c r="U3020" s="4"/>
      <c r="AB3020">
        <v>1</v>
      </c>
      <c r="AD3020" s="4"/>
      <c r="AE3020" s="4"/>
      <c r="AF3020" s="21"/>
    </row>
    <row r="3021" spans="1:32" x14ac:dyDescent="0.2">
      <c r="A3021" s="1" t="s">
        <v>8965</v>
      </c>
      <c r="B3021" s="4" t="s">
        <v>8966</v>
      </c>
      <c r="C3021" s="4" t="s">
        <v>8967</v>
      </c>
      <c r="E3021" s="4"/>
      <c r="R3021" s="4"/>
      <c r="U3021" s="4"/>
      <c r="AD3021" s="4"/>
      <c r="AE3021" s="4"/>
      <c r="AF3021" s="21"/>
    </row>
    <row r="3022" spans="1:32" x14ac:dyDescent="0.2">
      <c r="A3022" s="1" t="s">
        <v>8968</v>
      </c>
      <c r="B3022" s="4" t="s">
        <v>8969</v>
      </c>
      <c r="C3022" s="4" t="s">
        <v>8970</v>
      </c>
      <c r="E3022" s="4"/>
      <c r="R3022" s="4"/>
      <c r="U3022" s="4"/>
      <c r="AD3022" s="4"/>
      <c r="AE3022" s="4"/>
      <c r="AF3022" s="21"/>
    </row>
    <row r="3023" spans="1:32" x14ac:dyDescent="0.2">
      <c r="A3023" s="1" t="s">
        <v>8971</v>
      </c>
      <c r="B3023" s="4" t="s">
        <v>8972</v>
      </c>
      <c r="C3023" s="4" t="s">
        <v>8973</v>
      </c>
      <c r="E3023" s="4"/>
      <c r="R3023" s="4"/>
      <c r="U3023" s="4"/>
      <c r="AD3023" s="4"/>
      <c r="AE3023" s="4"/>
      <c r="AF3023" s="21"/>
    </row>
    <row r="3024" spans="1:32" x14ac:dyDescent="0.2">
      <c r="A3024" s="1" t="s">
        <v>8974</v>
      </c>
      <c r="B3024" s="4" t="s">
        <v>8975</v>
      </c>
      <c r="C3024" s="4" t="s">
        <v>8976</v>
      </c>
      <c r="E3024" s="4"/>
      <c r="R3024" s="4"/>
      <c r="U3024" s="4"/>
      <c r="AD3024" s="4"/>
      <c r="AE3024" s="4"/>
      <c r="AF3024" s="21"/>
    </row>
    <row r="3025" spans="1:32" x14ac:dyDescent="0.2">
      <c r="A3025" s="1" t="s">
        <v>8977</v>
      </c>
      <c r="B3025" s="4" t="s">
        <v>8978</v>
      </c>
      <c r="C3025" s="4" t="s">
        <v>8979</v>
      </c>
      <c r="E3025" s="4"/>
      <c r="R3025" s="4"/>
      <c r="U3025" s="4"/>
      <c r="AD3025" s="4"/>
      <c r="AE3025" s="4"/>
      <c r="AF3025" s="21"/>
    </row>
    <row r="3026" spans="1:32" x14ac:dyDescent="0.2">
      <c r="A3026" s="1" t="s">
        <v>8980</v>
      </c>
      <c r="B3026" s="4" t="s">
        <v>8981</v>
      </c>
      <c r="C3026" s="4" t="s">
        <v>8982</v>
      </c>
      <c r="E3026" s="4"/>
      <c r="R3026" s="4"/>
      <c r="U3026" s="4"/>
      <c r="AD3026" s="4"/>
      <c r="AE3026" s="4"/>
      <c r="AF3026" s="21"/>
    </row>
    <row r="3027" spans="1:32" x14ac:dyDescent="0.2">
      <c r="A3027" s="1" t="s">
        <v>8983</v>
      </c>
      <c r="B3027" s="4" t="s">
        <v>8984</v>
      </c>
      <c r="C3027" s="4" t="s">
        <v>8985</v>
      </c>
      <c r="E3027" s="4"/>
      <c r="R3027" s="4"/>
      <c r="U3027" s="4"/>
      <c r="AD3027" s="4"/>
      <c r="AE3027" s="4"/>
      <c r="AF3027" s="21"/>
    </row>
    <row r="3028" spans="1:32" x14ac:dyDescent="0.2">
      <c r="A3028" s="1" t="s">
        <v>8986</v>
      </c>
      <c r="B3028" s="4" t="s">
        <v>8987</v>
      </c>
      <c r="C3028" s="4" t="s">
        <v>8988</v>
      </c>
      <c r="E3028" s="4"/>
      <c r="R3028" s="4"/>
      <c r="U3028" s="4"/>
      <c r="AD3028" s="4"/>
      <c r="AE3028" s="4"/>
      <c r="AF3028" s="21"/>
    </row>
    <row r="3029" spans="1:32" x14ac:dyDescent="0.2">
      <c r="A3029" s="1" t="s">
        <v>8989</v>
      </c>
      <c r="B3029" s="4" t="s">
        <v>8990</v>
      </c>
      <c r="C3029" s="4" t="s">
        <v>8990</v>
      </c>
      <c r="E3029" s="4"/>
      <c r="R3029" s="4"/>
      <c r="U3029" s="4"/>
      <c r="AD3029" s="4"/>
      <c r="AE3029" s="4"/>
      <c r="AF3029" s="21"/>
    </row>
    <row r="3030" spans="1:32" x14ac:dyDescent="0.2">
      <c r="A3030" s="1" t="s">
        <v>8991</v>
      </c>
      <c r="B3030" s="4" t="s">
        <v>8992</v>
      </c>
      <c r="C3030" s="4" t="s">
        <v>8993</v>
      </c>
      <c r="E3030" s="4"/>
      <c r="R3030" s="4"/>
      <c r="U3030" s="4"/>
      <c r="AD3030" s="4"/>
      <c r="AE3030" s="4"/>
      <c r="AF3030" s="21"/>
    </row>
    <row r="3031" spans="1:32" x14ac:dyDescent="0.2">
      <c r="A3031" s="1" t="s">
        <v>8994</v>
      </c>
      <c r="B3031" s="4" t="s">
        <v>8995</v>
      </c>
      <c r="C3031" s="4" t="s">
        <v>8996</v>
      </c>
      <c r="E3031" s="4"/>
      <c r="R3031" s="4"/>
      <c r="U3031" s="4"/>
      <c r="AD3031" s="4"/>
      <c r="AE3031" s="4"/>
      <c r="AF3031" s="21"/>
    </row>
    <row r="3032" spans="1:32" x14ac:dyDescent="0.2">
      <c r="A3032" s="1" t="s">
        <v>8997</v>
      </c>
      <c r="B3032" s="4" t="s">
        <v>8998</v>
      </c>
      <c r="C3032" s="4" t="s">
        <v>8999</v>
      </c>
      <c r="E3032" s="4"/>
      <c r="R3032" s="4"/>
      <c r="U3032" s="4"/>
      <c r="AD3032" s="4"/>
      <c r="AE3032" s="4"/>
      <c r="AF3032" s="21"/>
    </row>
    <row r="3033" spans="1:32" x14ac:dyDescent="0.2">
      <c r="A3033" s="1" t="s">
        <v>9000</v>
      </c>
      <c r="B3033" s="4" t="s">
        <v>9001</v>
      </c>
      <c r="C3033" s="4" t="s">
        <v>9002</v>
      </c>
      <c r="E3033" s="4"/>
      <c r="R3033" s="4"/>
      <c r="U3033" s="4"/>
      <c r="AD3033" s="4"/>
      <c r="AE3033" s="4"/>
      <c r="AF3033" s="21"/>
    </row>
    <row r="3034" spans="1:32" x14ac:dyDescent="0.2">
      <c r="A3034" s="1" t="s">
        <v>9003</v>
      </c>
      <c r="B3034" s="4" t="s">
        <v>9004</v>
      </c>
      <c r="C3034" s="4" t="s">
        <v>9005</v>
      </c>
      <c r="E3034" s="4"/>
      <c r="R3034" s="4"/>
      <c r="U3034" s="4"/>
      <c r="AD3034" s="4"/>
      <c r="AE3034" s="4"/>
      <c r="AF3034" s="21"/>
    </row>
    <row r="3035" spans="1:32" x14ac:dyDescent="0.2">
      <c r="A3035" s="1" t="s">
        <v>9006</v>
      </c>
      <c r="B3035" s="4" t="s">
        <v>9007</v>
      </c>
      <c r="C3035" s="4" t="s">
        <v>9008</v>
      </c>
      <c r="E3035" s="4"/>
      <c r="R3035" s="4"/>
      <c r="U3035" s="4"/>
      <c r="AD3035" s="4"/>
      <c r="AE3035" s="4"/>
      <c r="AF3035" s="21"/>
    </row>
    <row r="3036" spans="1:32" x14ac:dyDescent="0.2">
      <c r="A3036" s="1" t="s">
        <v>9009</v>
      </c>
      <c r="B3036" s="4" t="s">
        <v>9010</v>
      </c>
      <c r="C3036" s="4" t="s">
        <v>9011</v>
      </c>
      <c r="E3036" s="4"/>
      <c r="R3036" s="4"/>
      <c r="U3036" s="4"/>
      <c r="AD3036" s="4"/>
      <c r="AE3036" s="4"/>
      <c r="AF3036" s="21"/>
    </row>
    <row r="3037" spans="1:32" x14ac:dyDescent="0.2">
      <c r="A3037" s="1" t="s">
        <v>9012</v>
      </c>
      <c r="B3037" s="4" t="s">
        <v>9013</v>
      </c>
      <c r="C3037" s="4" t="s">
        <v>9014</v>
      </c>
      <c r="E3037" s="4"/>
      <c r="R3037" s="4"/>
      <c r="U3037" s="4"/>
      <c r="AD3037" s="4"/>
      <c r="AE3037" s="4"/>
      <c r="AF3037" s="21"/>
    </row>
    <row r="3038" spans="1:32" x14ac:dyDescent="0.2">
      <c r="A3038" s="1" t="s">
        <v>9015</v>
      </c>
      <c r="B3038" s="4" t="s">
        <v>9016</v>
      </c>
      <c r="C3038" s="4" t="s">
        <v>9017</v>
      </c>
      <c r="E3038" s="4"/>
      <c r="R3038" s="4"/>
      <c r="U3038" s="4"/>
      <c r="AD3038" s="4"/>
      <c r="AE3038" s="4"/>
      <c r="AF3038" s="21"/>
    </row>
    <row r="3039" spans="1:32" x14ac:dyDescent="0.2">
      <c r="A3039" s="1" t="s">
        <v>9018</v>
      </c>
      <c r="B3039" s="4" t="s">
        <v>9019</v>
      </c>
      <c r="C3039" s="4" t="s">
        <v>9020</v>
      </c>
      <c r="E3039" s="4"/>
      <c r="R3039" s="4"/>
      <c r="U3039" s="4"/>
      <c r="AD3039" s="4"/>
      <c r="AE3039" s="4"/>
      <c r="AF3039" s="21"/>
    </row>
    <row r="3040" spans="1:32" x14ac:dyDescent="0.2">
      <c r="A3040" s="1" t="s">
        <v>9021</v>
      </c>
      <c r="B3040" s="4" t="s">
        <v>9022</v>
      </c>
      <c r="C3040" s="4" t="s">
        <v>9023</v>
      </c>
      <c r="E3040" s="4"/>
      <c r="R3040" s="4"/>
      <c r="U3040" s="4"/>
      <c r="AD3040" s="4"/>
      <c r="AE3040" s="4"/>
      <c r="AF3040" s="21"/>
    </row>
    <row r="3041" spans="1:32" x14ac:dyDescent="0.2">
      <c r="A3041" s="1" t="s">
        <v>9024</v>
      </c>
      <c r="B3041" s="4" t="s">
        <v>9025</v>
      </c>
      <c r="C3041" s="4" t="s">
        <v>9026</v>
      </c>
      <c r="E3041" s="4"/>
      <c r="R3041" s="4"/>
      <c r="U3041" s="4"/>
      <c r="AD3041" s="4"/>
      <c r="AE3041" s="4"/>
      <c r="AF3041" s="21"/>
    </row>
    <row r="3042" spans="1:32" x14ac:dyDescent="0.2">
      <c r="A3042" s="1" t="s">
        <v>9027</v>
      </c>
      <c r="B3042" s="4" t="s">
        <v>9028</v>
      </c>
      <c r="C3042" s="4" t="s">
        <v>9029</v>
      </c>
      <c r="E3042" s="4"/>
      <c r="R3042" s="4"/>
      <c r="U3042" s="4"/>
      <c r="AD3042" s="4"/>
      <c r="AE3042" s="4"/>
      <c r="AF3042" s="21"/>
    </row>
    <row r="3043" spans="1:32" x14ac:dyDescent="0.2">
      <c r="A3043" s="1" t="s">
        <v>9030</v>
      </c>
      <c r="B3043" s="4" t="s">
        <v>9031</v>
      </c>
      <c r="C3043" s="4" t="s">
        <v>9032</v>
      </c>
      <c r="E3043" s="4"/>
      <c r="R3043" s="4"/>
      <c r="U3043" s="4"/>
      <c r="AD3043" s="4"/>
      <c r="AE3043" s="4"/>
      <c r="AF3043" s="21"/>
    </row>
    <row r="3044" spans="1:32" x14ac:dyDescent="0.2">
      <c r="A3044" s="1" t="s">
        <v>9033</v>
      </c>
      <c r="B3044" s="4" t="s">
        <v>9034</v>
      </c>
      <c r="C3044" s="4" t="s">
        <v>9035</v>
      </c>
      <c r="E3044" s="4"/>
      <c r="R3044" s="4"/>
      <c r="U3044" s="4"/>
      <c r="AD3044" s="4"/>
      <c r="AE3044" s="4"/>
      <c r="AF3044" s="21"/>
    </row>
    <row r="3045" spans="1:32" x14ac:dyDescent="0.2">
      <c r="A3045" s="1" t="s">
        <v>9036</v>
      </c>
      <c r="B3045" s="4" t="s">
        <v>9037</v>
      </c>
      <c r="C3045" s="4" t="s">
        <v>9038</v>
      </c>
      <c r="E3045" s="4"/>
      <c r="R3045" s="4"/>
      <c r="U3045" s="4"/>
      <c r="AD3045" s="4"/>
      <c r="AE3045" s="4"/>
      <c r="AF3045" s="21"/>
    </row>
    <row r="3046" spans="1:32" x14ac:dyDescent="0.2">
      <c r="A3046" s="1" t="s">
        <v>9039</v>
      </c>
      <c r="B3046" s="4" t="s">
        <v>9040</v>
      </c>
      <c r="C3046" s="4" t="s">
        <v>9041</v>
      </c>
      <c r="E3046" s="4"/>
      <c r="R3046" s="4"/>
      <c r="U3046" s="4"/>
      <c r="AD3046" s="4"/>
      <c r="AE3046" s="4"/>
      <c r="AF3046" s="21"/>
    </row>
    <row r="3047" spans="1:32" x14ac:dyDescent="0.2">
      <c r="A3047" s="1" t="s">
        <v>9042</v>
      </c>
      <c r="B3047" s="4" t="s">
        <v>9043</v>
      </c>
      <c r="C3047" s="4" t="s">
        <v>9044</v>
      </c>
      <c r="E3047" s="4"/>
      <c r="R3047" s="4"/>
      <c r="U3047" s="4"/>
      <c r="AD3047" s="4"/>
      <c r="AE3047" s="4"/>
      <c r="AF3047" s="21"/>
    </row>
    <row r="3048" spans="1:32" x14ac:dyDescent="0.2">
      <c r="A3048" s="1" t="s">
        <v>9045</v>
      </c>
      <c r="B3048" s="4" t="s">
        <v>9046</v>
      </c>
      <c r="C3048" s="4" t="s">
        <v>9047</v>
      </c>
      <c r="E3048" s="4"/>
      <c r="R3048" s="4"/>
      <c r="U3048" s="4"/>
      <c r="AD3048" s="4"/>
      <c r="AE3048" s="4"/>
      <c r="AF3048" s="21"/>
    </row>
    <row r="3049" spans="1:32" x14ac:dyDescent="0.2">
      <c r="A3049" s="1" t="s">
        <v>9048</v>
      </c>
      <c r="B3049" s="4" t="s">
        <v>9049</v>
      </c>
      <c r="C3049" s="4" t="s">
        <v>9050</v>
      </c>
      <c r="E3049" s="4"/>
      <c r="R3049" s="4"/>
      <c r="U3049" s="4"/>
      <c r="AD3049" s="4"/>
      <c r="AE3049" s="4"/>
      <c r="AF3049" s="21"/>
    </row>
    <row r="3050" spans="1:32" x14ac:dyDescent="0.2">
      <c r="A3050" s="1" t="s">
        <v>9051</v>
      </c>
      <c r="B3050" s="4" t="s">
        <v>9052</v>
      </c>
      <c r="C3050" s="4" t="s">
        <v>9053</v>
      </c>
      <c r="E3050" s="4"/>
      <c r="R3050" s="4"/>
      <c r="U3050" s="4"/>
      <c r="AD3050" s="4"/>
      <c r="AE3050" s="4"/>
      <c r="AF3050" s="21"/>
    </row>
    <row r="3051" spans="1:32" x14ac:dyDescent="0.2">
      <c r="A3051" s="1" t="s">
        <v>9054</v>
      </c>
      <c r="B3051" s="4" t="s">
        <v>9055</v>
      </c>
      <c r="C3051" s="4" t="s">
        <v>9056</v>
      </c>
      <c r="E3051" s="4"/>
      <c r="R3051" s="4"/>
      <c r="U3051" s="4"/>
      <c r="AD3051" s="4"/>
      <c r="AE3051" s="4"/>
      <c r="AF3051" s="21"/>
    </row>
    <row r="3052" spans="1:32" x14ac:dyDescent="0.2">
      <c r="A3052" s="1" t="s">
        <v>9057</v>
      </c>
      <c r="B3052" s="4" t="s">
        <v>9058</v>
      </c>
      <c r="C3052" s="4" t="s">
        <v>9059</v>
      </c>
      <c r="E3052" s="4"/>
      <c r="R3052" s="4"/>
      <c r="U3052" s="4"/>
      <c r="AD3052" s="4"/>
      <c r="AE3052" s="4"/>
      <c r="AF3052" s="21"/>
    </row>
    <row r="3053" spans="1:32" x14ac:dyDescent="0.2">
      <c r="A3053" s="1" t="s">
        <v>9060</v>
      </c>
      <c r="B3053" s="4" t="s">
        <v>9061</v>
      </c>
      <c r="C3053" s="4" t="s">
        <v>9062</v>
      </c>
      <c r="E3053" s="4"/>
      <c r="R3053" s="4"/>
      <c r="U3053" s="4"/>
      <c r="AD3053" s="4"/>
      <c r="AE3053" s="4"/>
      <c r="AF3053" s="21"/>
    </row>
    <row r="3054" spans="1:32" x14ac:dyDescent="0.2">
      <c r="A3054" s="1" t="s">
        <v>9063</v>
      </c>
      <c r="B3054" s="4" t="s">
        <v>9064</v>
      </c>
      <c r="C3054" s="4" t="s">
        <v>9065</v>
      </c>
      <c r="E3054" s="4"/>
      <c r="R3054" s="4"/>
      <c r="U3054" s="4"/>
      <c r="AD3054" s="4"/>
      <c r="AE3054" s="4"/>
      <c r="AF3054" s="21"/>
    </row>
    <row r="3055" spans="1:32" x14ac:dyDescent="0.2">
      <c r="A3055" s="1" t="s">
        <v>9066</v>
      </c>
      <c r="B3055" s="4" t="s">
        <v>9067</v>
      </c>
      <c r="C3055" s="4" t="s">
        <v>9068</v>
      </c>
      <c r="E3055" s="4"/>
      <c r="R3055" s="4"/>
      <c r="U3055" s="4"/>
      <c r="AD3055" s="4"/>
      <c r="AE3055" s="4"/>
      <c r="AF3055" s="21"/>
    </row>
    <row r="3056" spans="1:32" x14ac:dyDescent="0.2">
      <c r="A3056" s="1" t="s">
        <v>9069</v>
      </c>
      <c r="B3056" s="4" t="s">
        <v>9070</v>
      </c>
      <c r="C3056" s="4" t="s">
        <v>9071</v>
      </c>
      <c r="E3056" s="4"/>
      <c r="R3056" s="4"/>
      <c r="U3056" s="4"/>
      <c r="AD3056" s="4"/>
      <c r="AE3056" s="4"/>
      <c r="AF3056" s="21"/>
    </row>
    <row r="3057" spans="1:32" x14ac:dyDescent="0.2">
      <c r="A3057" s="1" t="s">
        <v>9072</v>
      </c>
      <c r="B3057" s="4" t="s">
        <v>9073</v>
      </c>
      <c r="C3057" s="4" t="s">
        <v>9074</v>
      </c>
      <c r="E3057" s="4"/>
      <c r="R3057" s="4"/>
      <c r="U3057" s="4"/>
      <c r="AD3057" s="4"/>
      <c r="AE3057" s="4"/>
      <c r="AF3057" s="21"/>
    </row>
    <row r="3058" spans="1:32" x14ac:dyDescent="0.2">
      <c r="A3058" s="1" t="s">
        <v>9075</v>
      </c>
      <c r="B3058" s="4" t="s">
        <v>9076</v>
      </c>
      <c r="C3058" s="4" t="s">
        <v>9077</v>
      </c>
      <c r="E3058" s="4"/>
      <c r="R3058" s="4"/>
      <c r="U3058" s="4"/>
      <c r="AD3058" s="4"/>
      <c r="AE3058" s="4"/>
      <c r="AF3058" s="21"/>
    </row>
    <row r="3059" spans="1:32" x14ac:dyDescent="0.2">
      <c r="A3059" s="1" t="s">
        <v>9078</v>
      </c>
      <c r="B3059" s="4" t="s">
        <v>9079</v>
      </c>
      <c r="C3059" s="4" t="s">
        <v>9080</v>
      </c>
      <c r="E3059" s="4"/>
      <c r="R3059" s="4"/>
      <c r="U3059" s="4"/>
      <c r="AD3059" s="4"/>
      <c r="AE3059" s="4"/>
      <c r="AF3059" s="21"/>
    </row>
    <row r="3060" spans="1:32" x14ac:dyDescent="0.2">
      <c r="A3060" s="1" t="s">
        <v>9081</v>
      </c>
      <c r="B3060" s="4" t="s">
        <v>9082</v>
      </c>
      <c r="C3060" s="4" t="s">
        <v>9083</v>
      </c>
      <c r="E3060" s="4"/>
      <c r="R3060" s="4"/>
      <c r="U3060" s="4"/>
      <c r="AD3060" s="4"/>
      <c r="AE3060" s="4"/>
      <c r="AF3060" s="21"/>
    </row>
    <row r="3061" spans="1:32" x14ac:dyDescent="0.2">
      <c r="A3061" s="1" t="s">
        <v>9084</v>
      </c>
      <c r="B3061" s="4" t="s">
        <v>9085</v>
      </c>
      <c r="C3061" s="4" t="s">
        <v>9086</v>
      </c>
      <c r="E3061" s="4"/>
      <c r="R3061" s="4"/>
      <c r="U3061" s="4"/>
      <c r="AD3061" s="4"/>
      <c r="AE3061" s="4"/>
      <c r="AF3061" s="21"/>
    </row>
    <row r="3062" spans="1:32" x14ac:dyDescent="0.2">
      <c r="A3062" s="1" t="s">
        <v>9087</v>
      </c>
      <c r="B3062" s="4" t="s">
        <v>9088</v>
      </c>
      <c r="C3062" s="4" t="s">
        <v>9089</v>
      </c>
      <c r="E3062" s="4"/>
      <c r="R3062" s="4"/>
      <c r="U3062" s="4"/>
      <c r="AD3062" s="4"/>
      <c r="AE3062" s="4"/>
      <c r="AF3062" s="21"/>
    </row>
    <row r="3063" spans="1:32" x14ac:dyDescent="0.2">
      <c r="A3063" s="1" t="s">
        <v>9090</v>
      </c>
      <c r="B3063" s="4" t="s">
        <v>9091</v>
      </c>
      <c r="C3063" s="4" t="s">
        <v>9092</v>
      </c>
      <c r="E3063" s="4"/>
      <c r="R3063" s="4"/>
      <c r="U3063" s="4"/>
      <c r="AD3063" s="4"/>
      <c r="AE3063" s="4"/>
      <c r="AF3063" s="21"/>
    </row>
    <row r="3064" spans="1:32" x14ac:dyDescent="0.2">
      <c r="A3064" s="1" t="s">
        <v>9093</v>
      </c>
      <c r="B3064" s="4" t="s">
        <v>9094</v>
      </c>
      <c r="C3064" s="4" t="s">
        <v>9095</v>
      </c>
      <c r="E3064" s="4"/>
      <c r="R3064" s="4"/>
      <c r="U3064" s="4"/>
      <c r="AD3064" s="4"/>
      <c r="AE3064" s="4"/>
      <c r="AF3064" s="21"/>
    </row>
    <row r="3065" spans="1:32" x14ac:dyDescent="0.2">
      <c r="A3065" s="1" t="s">
        <v>9096</v>
      </c>
      <c r="B3065" s="4" t="s">
        <v>9097</v>
      </c>
      <c r="C3065" s="4" t="s">
        <v>9098</v>
      </c>
      <c r="E3065" s="4"/>
      <c r="R3065" s="4"/>
      <c r="U3065" s="4"/>
      <c r="AD3065" s="4"/>
      <c r="AE3065" s="4"/>
      <c r="AF3065" s="21"/>
    </row>
    <row r="3066" spans="1:32" x14ac:dyDescent="0.2">
      <c r="A3066" s="1" t="s">
        <v>9099</v>
      </c>
      <c r="B3066" s="4" t="s">
        <v>9100</v>
      </c>
      <c r="C3066" s="4" t="s">
        <v>9101</v>
      </c>
      <c r="E3066" s="4"/>
      <c r="R3066" s="4"/>
      <c r="U3066" s="4"/>
      <c r="AD3066" s="4"/>
      <c r="AE3066" s="4"/>
      <c r="AF3066" s="21"/>
    </row>
    <row r="3067" spans="1:32" x14ac:dyDescent="0.2">
      <c r="A3067" s="1" t="s">
        <v>9102</v>
      </c>
      <c r="B3067" s="4" t="s">
        <v>9103</v>
      </c>
      <c r="C3067" s="4" t="s">
        <v>9104</v>
      </c>
      <c r="E3067" s="4"/>
      <c r="R3067" s="4"/>
      <c r="U3067" s="4"/>
      <c r="AD3067" s="4"/>
      <c r="AE3067" s="4"/>
      <c r="AF3067" s="21"/>
    </row>
    <row r="3068" spans="1:32" x14ac:dyDescent="0.2">
      <c r="A3068" s="1" t="s">
        <v>9105</v>
      </c>
      <c r="B3068" s="4" t="s">
        <v>9106</v>
      </c>
      <c r="C3068" s="4" t="s">
        <v>9107</v>
      </c>
      <c r="E3068" s="4"/>
      <c r="R3068" s="4"/>
      <c r="U3068" s="4"/>
      <c r="AD3068" s="4"/>
      <c r="AE3068" s="4"/>
      <c r="AF3068" s="21"/>
    </row>
    <row r="3069" spans="1:32" x14ac:dyDescent="0.2">
      <c r="A3069" s="1" t="s">
        <v>9108</v>
      </c>
      <c r="B3069" s="4" t="s">
        <v>9109</v>
      </c>
      <c r="C3069" s="4" t="s">
        <v>9110</v>
      </c>
      <c r="E3069" s="4"/>
      <c r="R3069" s="4"/>
      <c r="U3069" s="4"/>
      <c r="AD3069" s="4"/>
      <c r="AE3069" s="4"/>
      <c r="AF3069" s="21"/>
    </row>
    <row r="3070" spans="1:32" x14ac:dyDescent="0.2">
      <c r="A3070" s="1" t="s">
        <v>9111</v>
      </c>
      <c r="B3070" s="4" t="s">
        <v>9112</v>
      </c>
      <c r="C3070" s="4" t="s">
        <v>9113</v>
      </c>
      <c r="E3070" s="4"/>
      <c r="R3070" s="4"/>
      <c r="U3070" s="4"/>
      <c r="AD3070" s="4"/>
      <c r="AE3070" s="4"/>
      <c r="AF3070" s="21"/>
    </row>
    <row r="3071" spans="1:32" x14ac:dyDescent="0.2">
      <c r="A3071" s="1" t="s">
        <v>9114</v>
      </c>
      <c r="B3071" s="4" t="s">
        <v>9115</v>
      </c>
      <c r="C3071" s="4" t="s">
        <v>9116</v>
      </c>
      <c r="E3071" s="4"/>
      <c r="R3071" s="4"/>
      <c r="U3071" s="4"/>
      <c r="AD3071" s="4"/>
      <c r="AE3071" s="4"/>
      <c r="AF3071" s="21"/>
    </row>
    <row r="3072" spans="1:32" x14ac:dyDescent="0.2">
      <c r="A3072" s="1" t="s">
        <v>9117</v>
      </c>
      <c r="B3072" s="4" t="s">
        <v>9118</v>
      </c>
      <c r="C3072" s="4" t="s">
        <v>9119</v>
      </c>
      <c r="E3072" s="4"/>
      <c r="R3072" s="4"/>
      <c r="U3072" s="4"/>
      <c r="AD3072" s="4"/>
      <c r="AE3072" s="4"/>
      <c r="AF3072" s="21"/>
    </row>
    <row r="3073" spans="1:32" x14ac:dyDescent="0.2">
      <c r="A3073" s="1" t="s">
        <v>9120</v>
      </c>
      <c r="B3073" s="4" t="s">
        <v>9121</v>
      </c>
      <c r="C3073" s="4" t="s">
        <v>9122</v>
      </c>
      <c r="E3073" s="4">
        <v>1</v>
      </c>
      <c r="F3073">
        <v>1</v>
      </c>
      <c r="G3073">
        <v>1</v>
      </c>
      <c r="H3073">
        <v>1</v>
      </c>
      <c r="M3073">
        <v>1</v>
      </c>
      <c r="N3073">
        <v>1</v>
      </c>
      <c r="O3073">
        <v>1</v>
      </c>
      <c r="P3073">
        <v>1</v>
      </c>
      <c r="Q3073">
        <v>1</v>
      </c>
      <c r="R3073" s="4">
        <v>1</v>
      </c>
      <c r="T3073">
        <v>1</v>
      </c>
      <c r="U3073" s="4">
        <v>1</v>
      </c>
      <c r="V3073">
        <v>1</v>
      </c>
      <c r="X3073">
        <v>1</v>
      </c>
      <c r="Y3073">
        <v>1</v>
      </c>
      <c r="Z3073">
        <v>1</v>
      </c>
      <c r="AA3073">
        <v>1</v>
      </c>
      <c r="AB3073">
        <v>1</v>
      </c>
      <c r="AD3073" s="4"/>
      <c r="AE3073" s="4">
        <v>1</v>
      </c>
      <c r="AF3073" s="21"/>
    </row>
    <row r="3074" spans="1:32" x14ac:dyDescent="0.2">
      <c r="A3074" s="1" t="s">
        <v>9123</v>
      </c>
      <c r="B3074" s="4" t="s">
        <v>9124</v>
      </c>
      <c r="C3074" s="4" t="s">
        <v>9125</v>
      </c>
      <c r="E3074" s="4"/>
      <c r="R3074" s="4"/>
      <c r="U3074" s="4"/>
      <c r="AD3074" s="4"/>
      <c r="AE3074" s="4"/>
      <c r="AF3074" s="21"/>
    </row>
    <row r="3075" spans="1:32" x14ac:dyDescent="0.2">
      <c r="A3075" s="1" t="s">
        <v>9126</v>
      </c>
      <c r="B3075" s="4" t="s">
        <v>9127</v>
      </c>
      <c r="C3075" s="4" t="s">
        <v>9128</v>
      </c>
      <c r="E3075" s="4"/>
      <c r="R3075" s="4"/>
      <c r="U3075" s="4"/>
      <c r="AD3075" s="4"/>
      <c r="AE3075" s="4"/>
      <c r="AF3075" s="21"/>
    </row>
    <row r="3076" spans="1:32" x14ac:dyDescent="0.2">
      <c r="A3076" s="1" t="s">
        <v>9129</v>
      </c>
      <c r="B3076" s="4" t="s">
        <v>9130</v>
      </c>
      <c r="C3076" s="4" t="s">
        <v>9131</v>
      </c>
      <c r="E3076" s="4"/>
      <c r="R3076" s="4"/>
      <c r="U3076" s="4"/>
      <c r="AD3076" s="4"/>
      <c r="AE3076" s="4"/>
      <c r="AF3076" s="21"/>
    </row>
    <row r="3077" spans="1:32" x14ac:dyDescent="0.2">
      <c r="A3077" s="1" t="s">
        <v>9132</v>
      </c>
      <c r="B3077" s="4" t="s">
        <v>9133</v>
      </c>
      <c r="C3077" s="4" t="s">
        <v>9134</v>
      </c>
      <c r="E3077" s="4"/>
      <c r="R3077" s="4"/>
      <c r="U3077" s="4"/>
      <c r="AD3077" s="4"/>
      <c r="AE3077" s="4"/>
      <c r="AF3077" s="21"/>
    </row>
    <row r="3078" spans="1:32" x14ac:dyDescent="0.2">
      <c r="A3078" s="1" t="s">
        <v>9135</v>
      </c>
      <c r="B3078" s="4" t="s">
        <v>9136</v>
      </c>
      <c r="C3078" s="4" t="s">
        <v>9137</v>
      </c>
      <c r="E3078" s="4"/>
      <c r="R3078" s="4"/>
      <c r="U3078" s="4"/>
      <c r="AD3078" s="4"/>
      <c r="AE3078" s="4"/>
      <c r="AF3078" s="21"/>
    </row>
    <row r="3079" spans="1:32" x14ac:dyDescent="0.2">
      <c r="A3079" s="1" t="s">
        <v>9138</v>
      </c>
      <c r="B3079" s="4" t="s">
        <v>9139</v>
      </c>
      <c r="C3079" s="4" t="s">
        <v>9140</v>
      </c>
      <c r="E3079" s="4"/>
      <c r="R3079" s="4"/>
      <c r="U3079" s="4"/>
      <c r="AD3079" s="4"/>
      <c r="AE3079" s="4"/>
      <c r="AF3079" s="21"/>
    </row>
    <row r="3080" spans="1:32" x14ac:dyDescent="0.2">
      <c r="A3080" s="1" t="s">
        <v>9141</v>
      </c>
      <c r="B3080" s="4" t="s">
        <v>9142</v>
      </c>
      <c r="C3080" s="4" t="s">
        <v>9143</v>
      </c>
      <c r="E3080" s="4"/>
      <c r="R3080" s="4"/>
      <c r="U3080" s="4"/>
      <c r="AD3080" s="4"/>
      <c r="AE3080" s="4"/>
      <c r="AF3080" s="21"/>
    </row>
    <row r="3081" spans="1:32" x14ac:dyDescent="0.2">
      <c r="A3081" s="1" t="s">
        <v>9144</v>
      </c>
      <c r="B3081" s="4" t="s">
        <v>9145</v>
      </c>
      <c r="C3081" s="4" t="s">
        <v>9146</v>
      </c>
      <c r="E3081" s="4"/>
      <c r="R3081" s="4"/>
      <c r="U3081" s="4"/>
      <c r="AD3081" s="4"/>
      <c r="AE3081" s="4"/>
      <c r="AF3081" s="21"/>
    </row>
    <row r="3082" spans="1:32" x14ac:dyDescent="0.2">
      <c r="A3082" s="1" t="s">
        <v>9147</v>
      </c>
      <c r="B3082" s="4" t="s">
        <v>9148</v>
      </c>
      <c r="C3082" s="4" t="s">
        <v>9149</v>
      </c>
      <c r="E3082" s="4"/>
      <c r="R3082" s="4"/>
      <c r="U3082" s="4"/>
      <c r="AD3082" s="4"/>
      <c r="AE3082" s="4"/>
      <c r="AF3082" s="21"/>
    </row>
    <row r="3083" spans="1:32" x14ac:dyDescent="0.2">
      <c r="A3083" s="1" t="s">
        <v>9150</v>
      </c>
      <c r="B3083" s="4" t="s">
        <v>9151</v>
      </c>
      <c r="C3083" s="4" t="s">
        <v>9152</v>
      </c>
      <c r="E3083" s="4"/>
      <c r="R3083" s="4"/>
      <c r="U3083" s="4"/>
      <c r="AD3083" s="4"/>
      <c r="AE3083" s="4"/>
      <c r="AF3083" s="21"/>
    </row>
    <row r="3084" spans="1:32" x14ac:dyDescent="0.2">
      <c r="A3084" s="1" t="s">
        <v>9153</v>
      </c>
      <c r="B3084" s="4" t="s">
        <v>9154</v>
      </c>
      <c r="C3084" s="4" t="s">
        <v>9155</v>
      </c>
      <c r="E3084" s="4"/>
      <c r="R3084" s="4"/>
      <c r="U3084" s="4"/>
      <c r="AD3084" s="4"/>
      <c r="AE3084" s="4"/>
      <c r="AF3084" s="21"/>
    </row>
    <row r="3085" spans="1:32" x14ac:dyDescent="0.2">
      <c r="A3085" s="1" t="s">
        <v>9156</v>
      </c>
      <c r="B3085" s="4" t="s">
        <v>9157</v>
      </c>
      <c r="C3085" s="4" t="s">
        <v>9158</v>
      </c>
      <c r="E3085" s="4"/>
      <c r="R3085" s="4"/>
      <c r="U3085" s="4"/>
      <c r="AD3085" s="4"/>
      <c r="AE3085" s="4"/>
      <c r="AF3085" s="21"/>
    </row>
    <row r="3086" spans="1:32" x14ac:dyDescent="0.2">
      <c r="A3086" s="1" t="s">
        <v>9159</v>
      </c>
      <c r="B3086" s="4" t="s">
        <v>9160</v>
      </c>
      <c r="C3086" s="4" t="s">
        <v>9161</v>
      </c>
      <c r="E3086" s="4"/>
      <c r="R3086" s="4"/>
      <c r="U3086" s="4"/>
      <c r="AD3086" s="4"/>
      <c r="AE3086" s="4"/>
      <c r="AF3086" s="21"/>
    </row>
    <row r="3087" spans="1:32" x14ac:dyDescent="0.2">
      <c r="A3087" s="1" t="s">
        <v>9162</v>
      </c>
      <c r="B3087" s="4" t="s">
        <v>9163</v>
      </c>
      <c r="C3087" s="4" t="s">
        <v>9164</v>
      </c>
      <c r="E3087" s="4"/>
      <c r="R3087" s="4"/>
      <c r="U3087" s="4"/>
      <c r="AD3087" s="4"/>
      <c r="AE3087" s="4"/>
      <c r="AF3087" s="21"/>
    </row>
    <row r="3088" spans="1:32" x14ac:dyDescent="0.2">
      <c r="A3088" s="1" t="s">
        <v>9165</v>
      </c>
      <c r="B3088" s="4" t="s">
        <v>9166</v>
      </c>
      <c r="C3088" s="4" t="s">
        <v>9167</v>
      </c>
      <c r="E3088" s="4"/>
      <c r="R3088" s="4"/>
      <c r="U3088" s="4"/>
      <c r="AD3088" s="4"/>
      <c r="AE3088" s="4"/>
      <c r="AF3088" s="21"/>
    </row>
    <row r="3089" spans="1:32" x14ac:dyDescent="0.2">
      <c r="A3089" s="1" t="s">
        <v>9168</v>
      </c>
      <c r="B3089" s="4" t="s">
        <v>9169</v>
      </c>
      <c r="C3089" s="4" t="s">
        <v>9170</v>
      </c>
      <c r="E3089" s="4"/>
      <c r="R3089" s="4"/>
      <c r="U3089" s="4"/>
      <c r="AD3089" s="4"/>
      <c r="AE3089" s="4"/>
      <c r="AF3089" s="21"/>
    </row>
    <row r="3090" spans="1:32" x14ac:dyDescent="0.2">
      <c r="A3090" s="1" t="s">
        <v>9171</v>
      </c>
      <c r="B3090" s="4" t="s">
        <v>9172</v>
      </c>
      <c r="C3090" s="4" t="s">
        <v>9173</v>
      </c>
      <c r="E3090" s="4"/>
      <c r="R3090" s="4"/>
      <c r="U3090" s="4"/>
      <c r="AD3090" s="4"/>
      <c r="AE3090" s="4"/>
      <c r="AF3090" s="21"/>
    </row>
    <row r="3091" spans="1:32" x14ac:dyDescent="0.2">
      <c r="A3091" s="1" t="s">
        <v>9174</v>
      </c>
      <c r="B3091" s="4" t="s">
        <v>9175</v>
      </c>
      <c r="C3091" s="4" t="s">
        <v>9176</v>
      </c>
      <c r="E3091" s="4"/>
      <c r="R3091" s="4"/>
      <c r="U3091" s="4"/>
      <c r="AD3091" s="4"/>
      <c r="AE3091" s="4"/>
      <c r="AF3091" s="21"/>
    </row>
    <row r="3092" spans="1:32" x14ac:dyDescent="0.2">
      <c r="A3092" s="1" t="s">
        <v>9177</v>
      </c>
      <c r="B3092" s="4" t="s">
        <v>9178</v>
      </c>
      <c r="C3092" s="4" t="s">
        <v>9179</v>
      </c>
      <c r="E3092" s="4"/>
      <c r="R3092" s="4"/>
      <c r="U3092" s="4"/>
      <c r="AD3092" s="4"/>
      <c r="AE3092" s="4"/>
      <c r="AF3092" s="21">
        <v>1</v>
      </c>
    </row>
    <row r="3093" spans="1:32" x14ac:dyDescent="0.2">
      <c r="A3093" s="1" t="s">
        <v>9180</v>
      </c>
      <c r="B3093" s="4" t="s">
        <v>9181</v>
      </c>
      <c r="C3093" s="4" t="s">
        <v>9182</v>
      </c>
      <c r="E3093" s="4"/>
      <c r="R3093" s="4"/>
      <c r="U3093" s="4"/>
      <c r="AD3093" s="4"/>
      <c r="AE3093" s="4"/>
      <c r="AF3093" s="21"/>
    </row>
    <row r="3094" spans="1:32" x14ac:dyDescent="0.2">
      <c r="A3094" s="1" t="s">
        <v>9183</v>
      </c>
      <c r="B3094" s="4" t="s">
        <v>9184</v>
      </c>
      <c r="C3094" s="4" t="s">
        <v>9185</v>
      </c>
      <c r="E3094" s="4"/>
      <c r="R3094" s="4"/>
      <c r="U3094" s="4"/>
      <c r="AD3094" s="4"/>
      <c r="AE3094" s="4"/>
      <c r="AF3094" s="21"/>
    </row>
    <row r="3095" spans="1:32" x14ac:dyDescent="0.2">
      <c r="A3095" s="1" t="s">
        <v>9186</v>
      </c>
      <c r="B3095" s="4" t="s">
        <v>9187</v>
      </c>
      <c r="C3095" s="4" t="s">
        <v>9188</v>
      </c>
      <c r="E3095" s="4"/>
      <c r="R3095" s="4"/>
      <c r="U3095" s="4"/>
      <c r="AD3095" s="4"/>
      <c r="AE3095" s="4"/>
      <c r="AF3095" s="21"/>
    </row>
    <row r="3096" spans="1:32" x14ac:dyDescent="0.2">
      <c r="A3096" s="1" t="s">
        <v>9189</v>
      </c>
      <c r="B3096" s="4" t="s">
        <v>9190</v>
      </c>
      <c r="C3096" s="4" t="s">
        <v>9191</v>
      </c>
      <c r="E3096" s="4"/>
      <c r="R3096" s="4"/>
      <c r="U3096" s="4"/>
      <c r="AD3096" s="4"/>
      <c r="AE3096" s="4"/>
      <c r="AF3096" s="21"/>
    </row>
    <row r="3097" spans="1:32" x14ac:dyDescent="0.2">
      <c r="A3097" s="1" t="s">
        <v>9192</v>
      </c>
      <c r="B3097" s="4" t="s">
        <v>9193</v>
      </c>
      <c r="C3097" s="4" t="s">
        <v>9193</v>
      </c>
      <c r="E3097" s="4"/>
      <c r="R3097" s="4"/>
      <c r="U3097" s="4"/>
      <c r="AD3097" s="4"/>
      <c r="AE3097" s="4"/>
      <c r="AF3097" s="21"/>
    </row>
    <row r="3098" spans="1:32" x14ac:dyDescent="0.2">
      <c r="A3098" s="1" t="s">
        <v>9194</v>
      </c>
      <c r="B3098" s="4" t="s">
        <v>9195</v>
      </c>
      <c r="C3098" s="4" t="s">
        <v>9196</v>
      </c>
      <c r="E3098" s="4"/>
      <c r="R3098" s="4"/>
      <c r="U3098" s="4"/>
      <c r="AD3098" s="4">
        <v>1</v>
      </c>
      <c r="AE3098" s="4">
        <v>1</v>
      </c>
      <c r="AF3098" s="21">
        <v>3</v>
      </c>
    </row>
    <row r="3099" spans="1:32" x14ac:dyDescent="0.2">
      <c r="A3099" s="1" t="s">
        <v>9197</v>
      </c>
      <c r="B3099" s="4" t="s">
        <v>9198</v>
      </c>
      <c r="C3099" s="4" t="s">
        <v>9199</v>
      </c>
      <c r="E3099" s="4"/>
      <c r="R3099" s="4"/>
      <c r="U3099" s="4"/>
      <c r="AD3099" s="4"/>
      <c r="AE3099" s="4"/>
      <c r="AF3099" s="21"/>
    </row>
    <row r="3100" spans="1:32" x14ac:dyDescent="0.2">
      <c r="A3100" s="1" t="s">
        <v>9200</v>
      </c>
      <c r="B3100" s="4" t="s">
        <v>9201</v>
      </c>
      <c r="C3100" s="4" t="s">
        <v>9202</v>
      </c>
      <c r="E3100" s="4"/>
      <c r="R3100" s="4"/>
      <c r="U3100" s="4"/>
      <c r="AD3100" s="4"/>
      <c r="AE3100" s="4"/>
      <c r="AF3100" s="21"/>
    </row>
    <row r="3101" spans="1:32" x14ac:dyDescent="0.2">
      <c r="A3101" s="1" t="s">
        <v>9203</v>
      </c>
      <c r="B3101" s="4" t="s">
        <v>9204</v>
      </c>
      <c r="C3101" s="4" t="s">
        <v>9205</v>
      </c>
      <c r="E3101" s="4"/>
      <c r="R3101" s="4"/>
      <c r="U3101" s="4"/>
      <c r="AD3101" s="4"/>
      <c r="AE3101" s="4"/>
      <c r="AF3101" s="21"/>
    </row>
    <row r="3102" spans="1:32" x14ac:dyDescent="0.2">
      <c r="A3102" s="1" t="s">
        <v>9206</v>
      </c>
      <c r="B3102" s="4" t="s">
        <v>9207</v>
      </c>
      <c r="C3102" s="4" t="s">
        <v>9208</v>
      </c>
      <c r="E3102" s="4"/>
      <c r="R3102" s="4"/>
      <c r="U3102" s="4"/>
      <c r="AD3102" s="4"/>
      <c r="AE3102" s="4"/>
      <c r="AF3102" s="21"/>
    </row>
    <row r="3103" spans="1:32" x14ac:dyDescent="0.2">
      <c r="A3103" s="1" t="s">
        <v>9209</v>
      </c>
      <c r="B3103" s="4" t="s">
        <v>9210</v>
      </c>
      <c r="C3103" s="4" t="s">
        <v>9211</v>
      </c>
      <c r="E3103" s="4"/>
      <c r="R3103" s="4"/>
      <c r="U3103" s="4"/>
      <c r="AD3103" s="4"/>
      <c r="AE3103" s="4"/>
      <c r="AF3103" s="21"/>
    </row>
    <row r="3104" spans="1:32" x14ac:dyDescent="0.2">
      <c r="A3104" s="1" t="s">
        <v>9212</v>
      </c>
      <c r="B3104" s="4" t="s">
        <v>9213</v>
      </c>
      <c r="C3104" s="4" t="s">
        <v>9214</v>
      </c>
      <c r="E3104" s="4"/>
      <c r="R3104" s="4"/>
      <c r="U3104" s="4"/>
      <c r="AD3104" s="4"/>
      <c r="AE3104" s="4"/>
      <c r="AF3104" s="21"/>
    </row>
    <row r="3105" spans="1:32" x14ac:dyDescent="0.2">
      <c r="A3105" s="1" t="s">
        <v>9215</v>
      </c>
      <c r="B3105" s="4" t="s">
        <v>9216</v>
      </c>
      <c r="C3105" s="4" t="s">
        <v>9217</v>
      </c>
      <c r="E3105" s="4"/>
      <c r="R3105" s="4"/>
      <c r="U3105" s="4"/>
      <c r="AD3105" s="4"/>
      <c r="AE3105" s="4"/>
      <c r="AF3105" s="21"/>
    </row>
    <row r="3106" spans="1:32" x14ac:dyDescent="0.2">
      <c r="A3106" s="1" t="s">
        <v>9218</v>
      </c>
      <c r="B3106" s="4" t="s">
        <v>9219</v>
      </c>
      <c r="C3106" s="4" t="s">
        <v>9220</v>
      </c>
      <c r="E3106" s="4"/>
      <c r="R3106" s="4"/>
      <c r="U3106" s="4"/>
      <c r="AD3106" s="4"/>
      <c r="AE3106" s="4"/>
      <c r="AF3106" s="21"/>
    </row>
    <row r="3107" spans="1:32" x14ac:dyDescent="0.2">
      <c r="A3107" s="1" t="s">
        <v>9221</v>
      </c>
      <c r="B3107" s="4" t="s">
        <v>9222</v>
      </c>
      <c r="C3107" s="4" t="s">
        <v>9223</v>
      </c>
      <c r="E3107" s="4"/>
      <c r="R3107" s="4"/>
      <c r="U3107" s="4"/>
      <c r="AD3107" s="4"/>
      <c r="AE3107" s="4"/>
      <c r="AF3107" s="21"/>
    </row>
    <row r="3108" spans="1:32" x14ac:dyDescent="0.2">
      <c r="A3108" s="1" t="s">
        <v>9224</v>
      </c>
      <c r="B3108" s="4" t="s">
        <v>9225</v>
      </c>
      <c r="C3108" s="4" t="s">
        <v>9226</v>
      </c>
      <c r="E3108" s="4"/>
      <c r="R3108" s="4"/>
      <c r="U3108" s="4"/>
      <c r="AD3108" s="4"/>
      <c r="AE3108" s="4"/>
      <c r="AF3108" s="21"/>
    </row>
    <row r="3109" spans="1:32" x14ac:dyDescent="0.2">
      <c r="A3109" s="1" t="s">
        <v>9227</v>
      </c>
      <c r="B3109" s="4" t="s">
        <v>9228</v>
      </c>
      <c r="C3109" s="4" t="s">
        <v>9229</v>
      </c>
      <c r="E3109" s="4"/>
      <c r="R3109" s="4"/>
      <c r="U3109" s="4"/>
      <c r="AD3109" s="4"/>
      <c r="AE3109" s="4"/>
      <c r="AF3109" s="21"/>
    </row>
    <row r="3110" spans="1:32" x14ac:dyDescent="0.2">
      <c r="A3110" s="1" t="s">
        <v>9230</v>
      </c>
      <c r="B3110" s="4" t="s">
        <v>9231</v>
      </c>
      <c r="C3110" s="4" t="s">
        <v>9232</v>
      </c>
      <c r="E3110" s="4"/>
      <c r="R3110" s="4"/>
      <c r="U3110" s="4"/>
      <c r="AD3110" s="4"/>
      <c r="AE3110" s="4"/>
      <c r="AF3110" s="21"/>
    </row>
    <row r="3111" spans="1:32" x14ac:dyDescent="0.2">
      <c r="A3111" s="1" t="s">
        <v>9233</v>
      </c>
      <c r="B3111" s="4" t="s">
        <v>9234</v>
      </c>
      <c r="C3111" s="4" t="s">
        <v>9235</v>
      </c>
      <c r="E3111" s="4">
        <v>1</v>
      </c>
      <c r="G3111">
        <v>1</v>
      </c>
      <c r="I3111">
        <v>1</v>
      </c>
      <c r="J3111">
        <v>1</v>
      </c>
      <c r="M3111">
        <v>2</v>
      </c>
      <c r="N3111">
        <v>3</v>
      </c>
      <c r="O3111">
        <v>1</v>
      </c>
      <c r="P3111">
        <v>1</v>
      </c>
      <c r="Q3111">
        <v>1</v>
      </c>
      <c r="R3111" s="4">
        <v>1</v>
      </c>
      <c r="T3111">
        <v>1</v>
      </c>
      <c r="U3111" s="4">
        <v>1</v>
      </c>
      <c r="W3111">
        <v>2</v>
      </c>
      <c r="X3111">
        <v>2</v>
      </c>
      <c r="Y3111">
        <v>1</v>
      </c>
      <c r="Z3111">
        <v>1</v>
      </c>
      <c r="AA3111">
        <v>1</v>
      </c>
      <c r="AB3111">
        <v>2</v>
      </c>
      <c r="AD3111" s="4">
        <v>3</v>
      </c>
      <c r="AE3111" s="4">
        <v>3</v>
      </c>
      <c r="AF3111" s="21">
        <v>1</v>
      </c>
    </row>
    <row r="3112" spans="1:32" x14ac:dyDescent="0.2">
      <c r="A3112" s="1" t="s">
        <v>9236</v>
      </c>
      <c r="B3112" s="4" t="s">
        <v>9237</v>
      </c>
      <c r="C3112" s="4" t="s">
        <v>9238</v>
      </c>
      <c r="E3112" s="4"/>
      <c r="R3112" s="4"/>
      <c r="U3112" s="4"/>
      <c r="AD3112" s="4"/>
      <c r="AE3112" s="4"/>
      <c r="AF3112" s="21"/>
    </row>
    <row r="3113" spans="1:32" x14ac:dyDescent="0.2">
      <c r="A3113" s="1" t="s">
        <v>9239</v>
      </c>
      <c r="B3113" s="4" t="s">
        <v>9240</v>
      </c>
      <c r="C3113" s="4" t="s">
        <v>9241</v>
      </c>
      <c r="E3113" s="4"/>
      <c r="R3113" s="4"/>
      <c r="U3113" s="4"/>
      <c r="AD3113" s="4"/>
      <c r="AE3113" s="4"/>
      <c r="AF3113" s="21"/>
    </row>
    <row r="3114" spans="1:32" x14ac:dyDescent="0.2">
      <c r="A3114" s="1" t="s">
        <v>9242</v>
      </c>
      <c r="B3114" s="4" t="s">
        <v>9243</v>
      </c>
      <c r="C3114" s="4" t="s">
        <v>9244</v>
      </c>
      <c r="E3114" s="4"/>
      <c r="R3114" s="4"/>
      <c r="U3114" s="4"/>
      <c r="AD3114" s="4"/>
      <c r="AE3114" s="4"/>
      <c r="AF3114" s="21"/>
    </row>
    <row r="3115" spans="1:32" x14ac:dyDescent="0.2">
      <c r="A3115" s="1" t="s">
        <v>9245</v>
      </c>
      <c r="B3115" s="4" t="s">
        <v>9246</v>
      </c>
      <c r="C3115" s="4" t="s">
        <v>9247</v>
      </c>
      <c r="E3115" s="4"/>
      <c r="R3115" s="4"/>
      <c r="U3115" s="4"/>
      <c r="AD3115" s="4"/>
      <c r="AE3115" s="4"/>
      <c r="AF3115" s="21"/>
    </row>
    <row r="3116" spans="1:32" x14ac:dyDescent="0.2">
      <c r="A3116" s="1" t="s">
        <v>9248</v>
      </c>
      <c r="B3116" s="4" t="s">
        <v>9249</v>
      </c>
      <c r="C3116" s="4" t="s">
        <v>9250</v>
      </c>
      <c r="E3116" s="4"/>
      <c r="R3116" s="4"/>
      <c r="U3116" s="4"/>
      <c r="AD3116" s="4"/>
      <c r="AE3116" s="4"/>
      <c r="AF3116" s="21"/>
    </row>
    <row r="3117" spans="1:32" x14ac:dyDescent="0.2">
      <c r="A3117" s="1" t="s">
        <v>9251</v>
      </c>
      <c r="B3117" s="4" t="s">
        <v>9252</v>
      </c>
      <c r="C3117" s="4" t="s">
        <v>9253</v>
      </c>
      <c r="E3117" s="4"/>
      <c r="R3117" s="4"/>
      <c r="U3117" s="4"/>
      <c r="AD3117" s="4"/>
      <c r="AE3117" s="4"/>
      <c r="AF3117" s="21"/>
    </row>
    <row r="3118" spans="1:32" x14ac:dyDescent="0.2">
      <c r="A3118" s="1" t="s">
        <v>9254</v>
      </c>
      <c r="B3118" s="4" t="s">
        <v>9255</v>
      </c>
      <c r="C3118" s="4" t="s">
        <v>9256</v>
      </c>
      <c r="E3118" s="4"/>
      <c r="R3118" s="4"/>
      <c r="U3118" s="4"/>
      <c r="AD3118" s="4"/>
      <c r="AE3118" s="4"/>
      <c r="AF3118" s="21"/>
    </row>
    <row r="3119" spans="1:32" x14ac:dyDescent="0.2">
      <c r="A3119" s="1" t="s">
        <v>9257</v>
      </c>
      <c r="B3119" s="4" t="s">
        <v>9258</v>
      </c>
      <c r="C3119" s="4" t="s">
        <v>9259</v>
      </c>
      <c r="E3119" s="4"/>
      <c r="R3119" s="4"/>
      <c r="U3119" s="4"/>
      <c r="AD3119" s="4"/>
      <c r="AE3119" s="4"/>
      <c r="AF3119" s="21"/>
    </row>
    <row r="3120" spans="1:32" x14ac:dyDescent="0.2">
      <c r="A3120" s="1" t="s">
        <v>9260</v>
      </c>
      <c r="B3120" s="4" t="s">
        <v>9261</v>
      </c>
      <c r="C3120" s="4" t="s">
        <v>9262</v>
      </c>
      <c r="E3120" s="4"/>
      <c r="G3120">
        <v>3</v>
      </c>
      <c r="I3120">
        <v>2</v>
      </c>
      <c r="J3120">
        <v>2</v>
      </c>
      <c r="M3120">
        <v>4</v>
      </c>
      <c r="R3120" s="4"/>
      <c r="U3120" s="4"/>
      <c r="V3120">
        <v>2</v>
      </c>
      <c r="W3120">
        <v>1</v>
      </c>
      <c r="X3120">
        <v>13</v>
      </c>
      <c r="Z3120">
        <v>42</v>
      </c>
      <c r="AA3120">
        <v>16</v>
      </c>
      <c r="AB3120">
        <v>2</v>
      </c>
      <c r="AD3120" s="4"/>
      <c r="AE3120" s="4"/>
      <c r="AF3120" s="21"/>
    </row>
    <row r="3121" spans="1:32" x14ac:dyDescent="0.2">
      <c r="A3121" s="1" t="s">
        <v>9263</v>
      </c>
      <c r="B3121" s="4" t="s">
        <v>9264</v>
      </c>
      <c r="C3121" s="4" t="s">
        <v>9265</v>
      </c>
      <c r="E3121" s="4"/>
      <c r="R3121" s="4"/>
      <c r="U3121" s="4"/>
      <c r="AD3121" s="4"/>
      <c r="AE3121" s="4"/>
      <c r="AF3121" s="21"/>
    </row>
    <row r="3122" spans="1:32" x14ac:dyDescent="0.2">
      <c r="A3122" s="1" t="s">
        <v>9266</v>
      </c>
      <c r="B3122" s="4" t="s">
        <v>9267</v>
      </c>
      <c r="C3122" s="4" t="s">
        <v>9268</v>
      </c>
      <c r="E3122" s="4"/>
      <c r="R3122" s="4"/>
      <c r="U3122" s="4"/>
      <c r="AD3122" s="4"/>
      <c r="AE3122" s="4"/>
      <c r="AF3122" s="21"/>
    </row>
    <row r="3123" spans="1:32" x14ac:dyDescent="0.2">
      <c r="A3123" s="1" t="s">
        <v>9269</v>
      </c>
      <c r="B3123" s="4" t="s">
        <v>9270</v>
      </c>
      <c r="C3123" s="4" t="s">
        <v>9271</v>
      </c>
      <c r="E3123" s="4"/>
      <c r="R3123" s="4"/>
      <c r="U3123" s="4"/>
      <c r="AD3123" s="4"/>
      <c r="AE3123" s="4"/>
      <c r="AF3123" s="21"/>
    </row>
    <row r="3124" spans="1:32" x14ac:dyDescent="0.2">
      <c r="A3124" s="1" t="s">
        <v>9272</v>
      </c>
      <c r="B3124" s="4" t="s">
        <v>9273</v>
      </c>
      <c r="C3124" s="4" t="s">
        <v>9274</v>
      </c>
      <c r="E3124" s="4"/>
      <c r="R3124" s="4"/>
      <c r="U3124" s="4"/>
      <c r="AD3124" s="4"/>
      <c r="AE3124" s="4"/>
      <c r="AF3124" s="21"/>
    </row>
    <row r="3125" spans="1:32" x14ac:dyDescent="0.2">
      <c r="A3125" s="1" t="s">
        <v>9275</v>
      </c>
      <c r="B3125" s="4" t="s">
        <v>9276</v>
      </c>
      <c r="C3125" s="4" t="s">
        <v>9277</v>
      </c>
      <c r="E3125" s="4"/>
      <c r="R3125" s="4"/>
      <c r="U3125" s="4"/>
      <c r="AD3125" s="4"/>
      <c r="AE3125" s="4"/>
      <c r="AF3125" s="21"/>
    </row>
    <row r="3126" spans="1:32" x14ac:dyDescent="0.2">
      <c r="A3126" s="1" t="s">
        <v>9278</v>
      </c>
      <c r="B3126" s="4" t="s">
        <v>9279</v>
      </c>
      <c r="C3126" s="4" t="s">
        <v>9280</v>
      </c>
      <c r="E3126" s="4"/>
      <c r="R3126" s="4"/>
      <c r="U3126" s="4"/>
      <c r="AD3126" s="4"/>
      <c r="AE3126" s="4"/>
      <c r="AF3126" s="21"/>
    </row>
    <row r="3127" spans="1:32" x14ac:dyDescent="0.2">
      <c r="A3127" s="1" t="s">
        <v>9281</v>
      </c>
      <c r="B3127" s="4" t="s">
        <v>9282</v>
      </c>
      <c r="C3127" s="4" t="s">
        <v>9283</v>
      </c>
      <c r="E3127" s="4"/>
      <c r="N3127">
        <v>1</v>
      </c>
      <c r="R3127" s="4"/>
      <c r="U3127" s="4"/>
      <c r="AD3127" s="4"/>
      <c r="AE3127" s="4"/>
      <c r="AF3127" s="21"/>
    </row>
    <row r="3128" spans="1:32" x14ac:dyDescent="0.2">
      <c r="A3128" s="1" t="s">
        <v>9284</v>
      </c>
      <c r="B3128" s="4" t="s">
        <v>9285</v>
      </c>
      <c r="C3128" s="4" t="s">
        <v>9286</v>
      </c>
      <c r="E3128" s="4"/>
      <c r="R3128" s="4"/>
      <c r="U3128" s="4"/>
      <c r="AD3128" s="4"/>
      <c r="AE3128" s="4"/>
      <c r="AF3128" s="21"/>
    </row>
    <row r="3129" spans="1:32" x14ac:dyDescent="0.2">
      <c r="A3129" s="1" t="s">
        <v>9287</v>
      </c>
      <c r="B3129" s="4" t="s">
        <v>9288</v>
      </c>
      <c r="C3129" s="4" t="s">
        <v>9289</v>
      </c>
      <c r="E3129" s="4"/>
      <c r="R3129" s="4"/>
      <c r="U3129" s="4"/>
      <c r="AD3129" s="4"/>
      <c r="AE3129" s="4"/>
      <c r="AF3129" s="21"/>
    </row>
    <row r="3130" spans="1:32" x14ac:dyDescent="0.2">
      <c r="A3130" s="1" t="s">
        <v>9290</v>
      </c>
      <c r="B3130" s="4" t="s">
        <v>9291</v>
      </c>
      <c r="C3130" s="4" t="s">
        <v>9292</v>
      </c>
      <c r="E3130" s="4"/>
      <c r="R3130" s="4"/>
      <c r="U3130" s="4"/>
      <c r="AD3130" s="4"/>
      <c r="AE3130" s="4"/>
      <c r="AF3130" s="21"/>
    </row>
    <row r="3131" spans="1:32" x14ac:dyDescent="0.2">
      <c r="A3131" s="1" t="s">
        <v>9293</v>
      </c>
      <c r="B3131" s="4" t="s">
        <v>9294</v>
      </c>
      <c r="C3131" s="4" t="s">
        <v>9295</v>
      </c>
      <c r="E3131" s="4"/>
      <c r="R3131" s="4"/>
      <c r="U3131" s="4"/>
      <c r="AD3131" s="4"/>
      <c r="AE3131" s="4"/>
      <c r="AF3131" s="21"/>
    </row>
    <row r="3132" spans="1:32" x14ac:dyDescent="0.2">
      <c r="A3132" s="1" t="s">
        <v>9296</v>
      </c>
      <c r="B3132" s="4" t="s">
        <v>9297</v>
      </c>
      <c r="C3132" s="4" t="s">
        <v>9298</v>
      </c>
      <c r="E3132" s="4"/>
      <c r="R3132" s="4"/>
      <c r="U3132" s="4"/>
      <c r="AD3132" s="4"/>
      <c r="AE3132" s="4"/>
      <c r="AF3132" s="21"/>
    </row>
    <row r="3133" spans="1:32" x14ac:dyDescent="0.2">
      <c r="A3133" s="1" t="s">
        <v>9299</v>
      </c>
      <c r="B3133" s="4" t="s">
        <v>9300</v>
      </c>
      <c r="C3133" s="4" t="s">
        <v>9301</v>
      </c>
      <c r="E3133" s="4"/>
      <c r="R3133" s="4"/>
      <c r="U3133" s="4"/>
      <c r="AD3133" s="4"/>
      <c r="AE3133" s="4"/>
      <c r="AF3133" s="21"/>
    </row>
    <row r="3134" spans="1:32" x14ac:dyDescent="0.2">
      <c r="A3134" s="1" t="s">
        <v>9302</v>
      </c>
      <c r="B3134" s="4" t="s">
        <v>9303</v>
      </c>
      <c r="C3134" s="4" t="s">
        <v>9304</v>
      </c>
      <c r="E3134" s="4"/>
      <c r="R3134" s="4"/>
      <c r="U3134" s="4"/>
      <c r="AD3134" s="4"/>
      <c r="AE3134" s="4"/>
      <c r="AF3134" s="21"/>
    </row>
    <row r="3135" spans="1:32" x14ac:dyDescent="0.2">
      <c r="A3135" s="1" t="s">
        <v>9305</v>
      </c>
      <c r="B3135" s="4" t="s">
        <v>9306</v>
      </c>
      <c r="C3135" s="4" t="s">
        <v>9307</v>
      </c>
      <c r="E3135" s="4"/>
      <c r="R3135" s="4"/>
      <c r="U3135" s="4"/>
      <c r="AD3135" s="4"/>
      <c r="AE3135" s="4"/>
      <c r="AF3135" s="21"/>
    </row>
    <row r="3136" spans="1:32" x14ac:dyDescent="0.2">
      <c r="A3136" s="1" t="s">
        <v>9308</v>
      </c>
      <c r="B3136" s="4" t="s">
        <v>9309</v>
      </c>
      <c r="C3136" s="4" t="s">
        <v>9310</v>
      </c>
      <c r="E3136" s="4"/>
      <c r="R3136" s="4"/>
      <c r="U3136" s="4"/>
      <c r="AD3136" s="4"/>
      <c r="AE3136" s="4"/>
      <c r="AF3136" s="21"/>
    </row>
    <row r="3137" spans="1:32" x14ac:dyDescent="0.2">
      <c r="A3137" s="1" t="s">
        <v>9311</v>
      </c>
      <c r="B3137" s="4" t="s">
        <v>9312</v>
      </c>
      <c r="C3137" s="4" t="s">
        <v>9313</v>
      </c>
      <c r="E3137" s="4"/>
      <c r="R3137" s="4"/>
      <c r="U3137" s="4"/>
      <c r="AD3137" s="4"/>
      <c r="AE3137" s="4"/>
      <c r="AF3137" s="21"/>
    </row>
    <row r="3138" spans="1:32" x14ac:dyDescent="0.2">
      <c r="A3138" s="1" t="s">
        <v>9314</v>
      </c>
      <c r="B3138" s="4" t="s">
        <v>9315</v>
      </c>
      <c r="C3138" s="4" t="s">
        <v>9316</v>
      </c>
      <c r="E3138" s="4"/>
      <c r="R3138" s="4"/>
      <c r="U3138" s="4"/>
      <c r="AD3138" s="4"/>
      <c r="AE3138" s="4"/>
      <c r="AF3138" s="21"/>
    </row>
    <row r="3139" spans="1:32" x14ac:dyDescent="0.2">
      <c r="A3139" s="1" t="s">
        <v>9317</v>
      </c>
      <c r="B3139" s="4" t="s">
        <v>9318</v>
      </c>
      <c r="C3139" s="4" t="s">
        <v>9319</v>
      </c>
      <c r="E3139" s="4"/>
      <c r="R3139" s="4"/>
      <c r="U3139" s="4"/>
      <c r="AD3139" s="4"/>
      <c r="AE3139" s="4"/>
      <c r="AF3139" s="21"/>
    </row>
    <row r="3140" spans="1:32" x14ac:dyDescent="0.2">
      <c r="A3140" s="1" t="s">
        <v>9320</v>
      </c>
      <c r="B3140" s="4" t="s">
        <v>9321</v>
      </c>
      <c r="C3140" s="4" t="s">
        <v>9322</v>
      </c>
      <c r="E3140" s="4"/>
      <c r="R3140" s="4"/>
      <c r="U3140" s="4"/>
      <c r="AD3140" s="4"/>
      <c r="AE3140" s="4"/>
      <c r="AF3140" s="21"/>
    </row>
    <row r="3141" spans="1:32" x14ac:dyDescent="0.2">
      <c r="A3141" s="1" t="s">
        <v>9323</v>
      </c>
      <c r="B3141" s="4" t="s">
        <v>9324</v>
      </c>
      <c r="C3141" s="4" t="s">
        <v>9325</v>
      </c>
      <c r="E3141" s="4"/>
      <c r="R3141" s="4"/>
      <c r="U3141" s="4"/>
      <c r="AD3141" s="4"/>
      <c r="AE3141" s="4"/>
      <c r="AF3141" s="21"/>
    </row>
    <row r="3142" spans="1:32" x14ac:dyDescent="0.2">
      <c r="A3142" s="1" t="s">
        <v>9326</v>
      </c>
      <c r="B3142" s="4" t="s">
        <v>9327</v>
      </c>
      <c r="C3142" s="4" t="s">
        <v>9328</v>
      </c>
      <c r="E3142" s="4"/>
      <c r="R3142" s="4"/>
      <c r="U3142" s="4"/>
      <c r="AD3142" s="4"/>
      <c r="AE3142" s="4"/>
      <c r="AF3142" s="21"/>
    </row>
    <row r="3143" spans="1:32" x14ac:dyDescent="0.2">
      <c r="A3143" s="1" t="s">
        <v>9329</v>
      </c>
      <c r="B3143" s="4" t="s">
        <v>9330</v>
      </c>
      <c r="C3143" s="4" t="s">
        <v>1454</v>
      </c>
      <c r="E3143" s="4"/>
      <c r="R3143" s="4"/>
      <c r="U3143" s="4"/>
      <c r="AD3143" s="4"/>
      <c r="AE3143" s="4"/>
      <c r="AF3143" s="21"/>
    </row>
    <row r="3144" spans="1:32" x14ac:dyDescent="0.2">
      <c r="A3144" s="1" t="s">
        <v>9331</v>
      </c>
      <c r="B3144" s="4" t="s">
        <v>9332</v>
      </c>
      <c r="C3144" s="4" t="s">
        <v>9131</v>
      </c>
      <c r="E3144" s="4"/>
      <c r="R3144" s="4"/>
      <c r="U3144" s="4"/>
      <c r="AD3144" s="4"/>
      <c r="AE3144" s="4"/>
      <c r="AF3144" s="21"/>
    </row>
    <row r="3145" spans="1:32" x14ac:dyDescent="0.2">
      <c r="A3145" s="1" t="s">
        <v>9333</v>
      </c>
      <c r="B3145" s="4" t="s">
        <v>9334</v>
      </c>
      <c r="C3145" s="4" t="s">
        <v>9335</v>
      </c>
      <c r="E3145" s="4"/>
      <c r="R3145" s="4"/>
      <c r="U3145" s="4"/>
      <c r="AD3145" s="4"/>
      <c r="AE3145" s="4"/>
      <c r="AF3145" s="21"/>
    </row>
    <row r="3146" spans="1:32" x14ac:dyDescent="0.2">
      <c r="A3146" s="1" t="s">
        <v>9336</v>
      </c>
      <c r="B3146" s="4" t="s">
        <v>9337</v>
      </c>
      <c r="C3146" s="4" t="s">
        <v>9338</v>
      </c>
      <c r="E3146" s="4"/>
      <c r="R3146" s="4"/>
      <c r="U3146" s="4"/>
      <c r="AD3146" s="4"/>
      <c r="AE3146" s="4"/>
      <c r="AF3146" s="21"/>
    </row>
    <row r="3147" spans="1:32" x14ac:dyDescent="0.2">
      <c r="A3147" s="1" t="s">
        <v>9339</v>
      </c>
      <c r="B3147" s="4" t="s">
        <v>9340</v>
      </c>
      <c r="C3147" s="4" t="s">
        <v>9341</v>
      </c>
      <c r="E3147" s="4"/>
      <c r="R3147" s="4"/>
      <c r="U3147" s="4"/>
      <c r="AD3147" s="4"/>
      <c r="AE3147" s="4"/>
      <c r="AF3147" s="21"/>
    </row>
    <row r="3148" spans="1:32" x14ac:dyDescent="0.2">
      <c r="A3148" s="1" t="s">
        <v>9342</v>
      </c>
      <c r="B3148" s="4" t="s">
        <v>9343</v>
      </c>
      <c r="C3148" s="4" t="s">
        <v>9344</v>
      </c>
      <c r="E3148" s="4"/>
      <c r="R3148" s="4"/>
      <c r="U3148" s="4"/>
      <c r="AD3148" s="4"/>
      <c r="AE3148" s="4"/>
      <c r="AF3148" s="21"/>
    </row>
    <row r="3149" spans="1:32" x14ac:dyDescent="0.2">
      <c r="A3149" s="1" t="s">
        <v>9345</v>
      </c>
      <c r="B3149" s="4" t="s">
        <v>9346</v>
      </c>
      <c r="C3149" s="4" t="s">
        <v>9347</v>
      </c>
      <c r="E3149" s="4"/>
      <c r="R3149" s="4"/>
      <c r="U3149" s="4"/>
      <c r="AD3149" s="4"/>
      <c r="AE3149" s="4"/>
      <c r="AF3149" s="21"/>
    </row>
    <row r="3150" spans="1:32" x14ac:dyDescent="0.2">
      <c r="A3150" s="1" t="s">
        <v>9348</v>
      </c>
      <c r="B3150" s="4" t="s">
        <v>9349</v>
      </c>
      <c r="C3150" s="4" t="s">
        <v>9350</v>
      </c>
      <c r="E3150" s="4"/>
      <c r="F3150">
        <v>1</v>
      </c>
      <c r="G3150">
        <v>2</v>
      </c>
      <c r="H3150">
        <v>2</v>
      </c>
      <c r="R3150" s="4"/>
      <c r="U3150" s="4"/>
      <c r="V3150">
        <v>1</v>
      </c>
      <c r="AB3150">
        <v>1</v>
      </c>
      <c r="AD3150" s="4"/>
      <c r="AE3150" s="4"/>
      <c r="AF3150" s="21"/>
    </row>
    <row r="3151" spans="1:32" x14ac:dyDescent="0.2">
      <c r="A3151" s="1" t="s">
        <v>9351</v>
      </c>
      <c r="B3151" s="4" t="s">
        <v>9352</v>
      </c>
      <c r="C3151" s="4" t="s">
        <v>9353</v>
      </c>
      <c r="E3151" s="4"/>
      <c r="R3151" s="4"/>
      <c r="U3151" s="4"/>
      <c r="AD3151" s="4"/>
      <c r="AE3151" s="4">
        <v>1</v>
      </c>
      <c r="AF3151" s="21"/>
    </row>
    <row r="3152" spans="1:32" x14ac:dyDescent="0.2">
      <c r="A3152" s="1" t="s">
        <v>9354</v>
      </c>
      <c r="B3152" s="4" t="s">
        <v>9355</v>
      </c>
      <c r="C3152" s="4" t="s">
        <v>9356</v>
      </c>
      <c r="E3152" s="4"/>
      <c r="R3152" s="4"/>
      <c r="U3152" s="4"/>
      <c r="AD3152" s="4"/>
      <c r="AE3152" s="4"/>
      <c r="AF3152" s="21"/>
    </row>
    <row r="3153" spans="1:32" x14ac:dyDescent="0.2">
      <c r="A3153" s="1" t="s">
        <v>9357</v>
      </c>
      <c r="B3153" s="4" t="s">
        <v>9358</v>
      </c>
      <c r="C3153" s="4" t="s">
        <v>9359</v>
      </c>
      <c r="E3153" s="4"/>
      <c r="R3153" s="4"/>
      <c r="U3153" s="4"/>
      <c r="AD3153" s="4"/>
      <c r="AE3153" s="4"/>
      <c r="AF3153" s="21"/>
    </row>
    <row r="3154" spans="1:32" x14ac:dyDescent="0.2">
      <c r="A3154" s="1" t="s">
        <v>9360</v>
      </c>
      <c r="B3154" s="4" t="s">
        <v>9361</v>
      </c>
      <c r="C3154" s="4" t="s">
        <v>9362</v>
      </c>
      <c r="E3154" s="4"/>
      <c r="R3154" s="4"/>
      <c r="U3154" s="4"/>
      <c r="AD3154" s="4"/>
      <c r="AE3154" s="4"/>
      <c r="AF3154" s="21"/>
    </row>
    <row r="3155" spans="1:32" x14ac:dyDescent="0.2">
      <c r="A3155" s="1" t="s">
        <v>9363</v>
      </c>
      <c r="B3155" s="4" t="s">
        <v>9364</v>
      </c>
      <c r="C3155" s="4" t="s">
        <v>9365</v>
      </c>
      <c r="E3155" s="4"/>
      <c r="R3155" s="4"/>
      <c r="U3155" s="4"/>
      <c r="AD3155" s="4"/>
      <c r="AE3155" s="4"/>
      <c r="AF3155" s="21"/>
    </row>
    <row r="3156" spans="1:32" x14ac:dyDescent="0.2">
      <c r="A3156" s="1" t="s">
        <v>9366</v>
      </c>
      <c r="B3156" s="4" t="s">
        <v>9367</v>
      </c>
      <c r="C3156" s="4" t="s">
        <v>9368</v>
      </c>
      <c r="E3156" s="4"/>
      <c r="R3156" s="4"/>
      <c r="U3156" s="4"/>
      <c r="AD3156" s="4"/>
      <c r="AE3156" s="4"/>
      <c r="AF3156" s="21"/>
    </row>
    <row r="3157" spans="1:32" x14ac:dyDescent="0.2">
      <c r="A3157" s="1" t="s">
        <v>9369</v>
      </c>
      <c r="B3157" s="4" t="s">
        <v>9370</v>
      </c>
      <c r="C3157" s="4" t="s">
        <v>9371</v>
      </c>
      <c r="E3157" s="4"/>
      <c r="R3157" s="4"/>
      <c r="U3157" s="4"/>
      <c r="AD3157" s="4"/>
      <c r="AE3157" s="4"/>
      <c r="AF3157" s="21"/>
    </row>
    <row r="3158" spans="1:32" x14ac:dyDescent="0.2">
      <c r="A3158" s="1" t="s">
        <v>9372</v>
      </c>
      <c r="B3158" s="4" t="s">
        <v>9373</v>
      </c>
      <c r="C3158" s="4" t="s">
        <v>9374</v>
      </c>
      <c r="E3158" s="4"/>
      <c r="R3158" s="4"/>
      <c r="U3158" s="4"/>
      <c r="AD3158" s="4"/>
      <c r="AE3158" s="4"/>
      <c r="AF3158" s="21"/>
    </row>
    <row r="3159" spans="1:32" x14ac:dyDescent="0.2">
      <c r="A3159" s="1" t="s">
        <v>9375</v>
      </c>
      <c r="B3159" s="4" t="s">
        <v>9376</v>
      </c>
      <c r="C3159" s="4" t="s">
        <v>9377</v>
      </c>
      <c r="E3159" s="4"/>
      <c r="R3159" s="4"/>
      <c r="U3159" s="4"/>
      <c r="AD3159" s="4"/>
      <c r="AE3159" s="4"/>
      <c r="AF3159" s="21"/>
    </row>
    <row r="3160" spans="1:32" x14ac:dyDescent="0.2">
      <c r="A3160" s="1" t="s">
        <v>9378</v>
      </c>
      <c r="B3160" s="4" t="s">
        <v>9379</v>
      </c>
      <c r="C3160" s="4" t="s">
        <v>9380</v>
      </c>
      <c r="E3160" s="4"/>
      <c r="R3160" s="4"/>
      <c r="U3160" s="4"/>
      <c r="AD3160" s="4"/>
      <c r="AE3160" s="4"/>
      <c r="AF3160" s="21"/>
    </row>
    <row r="3161" spans="1:32" x14ac:dyDescent="0.2">
      <c r="A3161" s="1" t="s">
        <v>9381</v>
      </c>
      <c r="B3161" s="4" t="s">
        <v>9382</v>
      </c>
      <c r="C3161" s="4" t="s">
        <v>9383</v>
      </c>
      <c r="E3161" s="4"/>
      <c r="R3161" s="4"/>
      <c r="U3161" s="4"/>
      <c r="AD3161" s="4"/>
      <c r="AE3161" s="4"/>
      <c r="AF3161" s="21"/>
    </row>
    <row r="3162" spans="1:32" x14ac:dyDescent="0.2">
      <c r="A3162" s="1" t="s">
        <v>9384</v>
      </c>
      <c r="B3162" s="4" t="s">
        <v>9385</v>
      </c>
      <c r="C3162" s="4" t="s">
        <v>9386</v>
      </c>
      <c r="E3162" s="4"/>
      <c r="R3162" s="4"/>
      <c r="U3162" s="4"/>
      <c r="AD3162" s="4"/>
      <c r="AE3162" s="4"/>
      <c r="AF3162" s="21"/>
    </row>
    <row r="3163" spans="1:32" x14ac:dyDescent="0.2">
      <c r="A3163" s="1" t="s">
        <v>9387</v>
      </c>
      <c r="B3163" s="4" t="s">
        <v>9388</v>
      </c>
      <c r="C3163" s="4" t="s">
        <v>9389</v>
      </c>
      <c r="E3163" s="4"/>
      <c r="R3163" s="4"/>
      <c r="U3163" s="4"/>
      <c r="AD3163" s="4"/>
      <c r="AE3163" s="4"/>
      <c r="AF3163" s="21"/>
    </row>
    <row r="3164" spans="1:32" x14ac:dyDescent="0.2">
      <c r="A3164" s="1" t="s">
        <v>9390</v>
      </c>
      <c r="B3164" s="4" t="s">
        <v>9391</v>
      </c>
      <c r="C3164" s="4" t="s">
        <v>9392</v>
      </c>
      <c r="E3164" s="4"/>
      <c r="R3164" s="4"/>
      <c r="U3164" s="4"/>
      <c r="AD3164" s="4"/>
      <c r="AE3164" s="4"/>
      <c r="AF3164" s="21"/>
    </row>
    <row r="3165" spans="1:32" x14ac:dyDescent="0.2">
      <c r="A3165" s="1" t="s">
        <v>9393</v>
      </c>
      <c r="B3165" s="4" t="s">
        <v>9394</v>
      </c>
      <c r="C3165" s="4" t="s">
        <v>9395</v>
      </c>
      <c r="E3165" s="4"/>
      <c r="R3165" s="4"/>
      <c r="U3165" s="4"/>
      <c r="AD3165" s="4"/>
      <c r="AE3165" s="4"/>
      <c r="AF3165" s="21"/>
    </row>
    <row r="3166" spans="1:32" x14ac:dyDescent="0.2">
      <c r="A3166" s="1" t="s">
        <v>9396</v>
      </c>
      <c r="B3166" s="4" t="s">
        <v>9397</v>
      </c>
      <c r="C3166" s="4" t="s">
        <v>9398</v>
      </c>
      <c r="E3166" s="4"/>
      <c r="R3166" s="4"/>
      <c r="U3166" s="4"/>
      <c r="AD3166" s="4"/>
      <c r="AE3166" s="4"/>
      <c r="AF3166" s="21"/>
    </row>
    <row r="3167" spans="1:32" x14ac:dyDescent="0.2">
      <c r="A3167" s="1" t="s">
        <v>9399</v>
      </c>
      <c r="B3167" s="4" t="s">
        <v>9400</v>
      </c>
      <c r="C3167" s="4" t="s">
        <v>9401</v>
      </c>
      <c r="E3167" s="4"/>
      <c r="R3167" s="4"/>
      <c r="U3167" s="4"/>
      <c r="AD3167" s="4"/>
      <c r="AE3167" s="4"/>
      <c r="AF3167" s="21"/>
    </row>
    <row r="3168" spans="1:32" x14ac:dyDescent="0.2">
      <c r="A3168" s="1" t="s">
        <v>9402</v>
      </c>
      <c r="B3168" s="4" t="s">
        <v>9403</v>
      </c>
      <c r="C3168" s="4" t="s">
        <v>9404</v>
      </c>
      <c r="E3168" s="4"/>
      <c r="R3168" s="4"/>
      <c r="U3168" s="4"/>
      <c r="AD3168" s="4"/>
      <c r="AE3168" s="4"/>
      <c r="AF3168" s="21"/>
    </row>
    <row r="3169" spans="1:32" x14ac:dyDescent="0.2">
      <c r="A3169" s="1" t="s">
        <v>9405</v>
      </c>
      <c r="B3169" s="4" t="s">
        <v>9406</v>
      </c>
      <c r="C3169" s="4" t="s">
        <v>9407</v>
      </c>
      <c r="E3169" s="4"/>
      <c r="R3169" s="4"/>
      <c r="U3169" s="4"/>
      <c r="AD3169" s="4"/>
      <c r="AE3169" s="4"/>
      <c r="AF3169" s="21"/>
    </row>
    <row r="3170" spans="1:32" x14ac:dyDescent="0.2">
      <c r="A3170" s="1" t="s">
        <v>9408</v>
      </c>
      <c r="B3170" s="4" t="s">
        <v>9409</v>
      </c>
      <c r="C3170" s="4" t="s">
        <v>9410</v>
      </c>
      <c r="E3170" s="4"/>
      <c r="R3170" s="4"/>
      <c r="U3170" s="4"/>
      <c r="AD3170" s="4"/>
      <c r="AE3170" s="4"/>
      <c r="AF3170" s="21"/>
    </row>
    <row r="3171" spans="1:32" x14ac:dyDescent="0.2">
      <c r="A3171" s="1" t="s">
        <v>9411</v>
      </c>
      <c r="B3171" s="4" t="s">
        <v>9412</v>
      </c>
      <c r="C3171" s="4" t="s">
        <v>9413</v>
      </c>
      <c r="E3171" s="4"/>
      <c r="R3171" s="4"/>
      <c r="U3171" s="4"/>
      <c r="AD3171" s="4"/>
      <c r="AE3171" s="4"/>
      <c r="AF3171" s="21"/>
    </row>
    <row r="3172" spans="1:32" x14ac:dyDescent="0.2">
      <c r="A3172" s="1" t="s">
        <v>9414</v>
      </c>
      <c r="B3172" s="4" t="s">
        <v>9415</v>
      </c>
      <c r="C3172" s="4" t="s">
        <v>9416</v>
      </c>
      <c r="E3172" s="4"/>
      <c r="R3172" s="4"/>
      <c r="U3172" s="4"/>
      <c r="AD3172" s="4"/>
      <c r="AE3172" s="4"/>
      <c r="AF3172" s="21"/>
    </row>
    <row r="3173" spans="1:32" x14ac:dyDescent="0.2">
      <c r="A3173" s="1" t="s">
        <v>9417</v>
      </c>
      <c r="B3173" s="4" t="s">
        <v>9418</v>
      </c>
      <c r="C3173" s="4" t="s">
        <v>9419</v>
      </c>
      <c r="E3173" s="4"/>
      <c r="R3173" s="4"/>
      <c r="U3173" s="4"/>
      <c r="AD3173" s="4"/>
      <c r="AE3173" s="4"/>
      <c r="AF3173" s="21"/>
    </row>
    <row r="3174" spans="1:32" x14ac:dyDescent="0.2">
      <c r="A3174" s="1" t="s">
        <v>9420</v>
      </c>
      <c r="B3174" s="4" t="s">
        <v>9421</v>
      </c>
      <c r="C3174" s="4" t="s">
        <v>9422</v>
      </c>
      <c r="E3174" s="4"/>
      <c r="R3174" s="4"/>
      <c r="U3174" s="4"/>
      <c r="AD3174" s="4"/>
      <c r="AE3174" s="4"/>
      <c r="AF3174" s="21"/>
    </row>
    <row r="3175" spans="1:32" x14ac:dyDescent="0.2">
      <c r="A3175" s="1" t="s">
        <v>9423</v>
      </c>
      <c r="B3175" s="4" t="s">
        <v>9424</v>
      </c>
      <c r="C3175" s="4" t="s">
        <v>9425</v>
      </c>
      <c r="E3175" s="4"/>
      <c r="R3175" s="4"/>
      <c r="U3175" s="4"/>
      <c r="AD3175" s="4"/>
      <c r="AE3175" s="4"/>
      <c r="AF3175" s="21"/>
    </row>
    <row r="3176" spans="1:32" x14ac:dyDescent="0.2">
      <c r="A3176" s="1" t="s">
        <v>9426</v>
      </c>
      <c r="B3176" s="4" t="s">
        <v>9427</v>
      </c>
      <c r="C3176" s="4" t="s">
        <v>9428</v>
      </c>
      <c r="E3176" s="4"/>
      <c r="R3176" s="4"/>
      <c r="U3176" s="4"/>
      <c r="AD3176" s="4"/>
      <c r="AE3176" s="4"/>
      <c r="AF3176" s="21"/>
    </row>
    <row r="3177" spans="1:32" x14ac:dyDescent="0.2">
      <c r="A3177" s="1" t="s">
        <v>9429</v>
      </c>
      <c r="B3177" s="4" t="s">
        <v>9430</v>
      </c>
      <c r="C3177" s="4" t="s">
        <v>9431</v>
      </c>
      <c r="E3177" s="4"/>
      <c r="R3177" s="4"/>
      <c r="U3177" s="4"/>
      <c r="AD3177" s="4"/>
      <c r="AE3177" s="4"/>
      <c r="AF3177" s="21"/>
    </row>
    <row r="3178" spans="1:32" x14ac:dyDescent="0.2">
      <c r="A3178" s="1" t="s">
        <v>9432</v>
      </c>
      <c r="B3178" s="4" t="s">
        <v>9433</v>
      </c>
      <c r="C3178" s="4" t="s">
        <v>9434</v>
      </c>
      <c r="E3178" s="4"/>
      <c r="R3178" s="4"/>
      <c r="U3178" s="4"/>
      <c r="AD3178" s="4"/>
      <c r="AE3178" s="4"/>
      <c r="AF3178" s="21"/>
    </row>
    <row r="3179" spans="1:32" x14ac:dyDescent="0.2">
      <c r="A3179" s="1" t="s">
        <v>9435</v>
      </c>
      <c r="B3179" s="4" t="s">
        <v>9436</v>
      </c>
      <c r="C3179" s="4" t="s">
        <v>9437</v>
      </c>
      <c r="E3179" s="4"/>
      <c r="R3179" s="4"/>
      <c r="U3179" s="4"/>
      <c r="AD3179" s="4"/>
      <c r="AE3179" s="4"/>
      <c r="AF3179" s="21"/>
    </row>
    <row r="3180" spans="1:32" x14ac:dyDescent="0.2">
      <c r="A3180" s="1" t="s">
        <v>9438</v>
      </c>
      <c r="B3180" s="4" t="s">
        <v>9439</v>
      </c>
      <c r="C3180" s="4" t="s">
        <v>9440</v>
      </c>
      <c r="E3180" s="4"/>
      <c r="R3180" s="4"/>
      <c r="U3180" s="4"/>
      <c r="AD3180" s="4"/>
      <c r="AE3180" s="4"/>
      <c r="AF3180" s="21"/>
    </row>
    <row r="3181" spans="1:32" x14ac:dyDescent="0.2">
      <c r="A3181" s="1" t="s">
        <v>9441</v>
      </c>
      <c r="B3181" s="4" t="s">
        <v>9442</v>
      </c>
      <c r="C3181" s="4" t="s">
        <v>9443</v>
      </c>
      <c r="E3181" s="4"/>
      <c r="R3181" s="4"/>
      <c r="U3181" s="4"/>
      <c r="AD3181" s="4"/>
      <c r="AE3181" s="4"/>
      <c r="AF3181" s="21"/>
    </row>
    <row r="3182" spans="1:32" x14ac:dyDescent="0.2">
      <c r="A3182" s="1" t="s">
        <v>9444</v>
      </c>
      <c r="B3182" s="4" t="s">
        <v>9445</v>
      </c>
      <c r="C3182" s="4" t="s">
        <v>9446</v>
      </c>
      <c r="E3182" s="4">
        <v>1</v>
      </c>
      <c r="F3182">
        <v>1</v>
      </c>
      <c r="G3182">
        <v>1</v>
      </c>
      <c r="I3182">
        <v>1</v>
      </c>
      <c r="J3182">
        <v>1</v>
      </c>
      <c r="M3182">
        <v>1</v>
      </c>
      <c r="N3182">
        <v>1</v>
      </c>
      <c r="O3182">
        <v>1</v>
      </c>
      <c r="P3182">
        <v>1</v>
      </c>
      <c r="Q3182">
        <v>1</v>
      </c>
      <c r="R3182" s="4">
        <v>1</v>
      </c>
      <c r="S3182">
        <v>1</v>
      </c>
      <c r="T3182">
        <v>1</v>
      </c>
      <c r="U3182" s="4">
        <v>1</v>
      </c>
      <c r="V3182">
        <v>1</v>
      </c>
      <c r="X3182">
        <v>1</v>
      </c>
      <c r="Y3182">
        <v>1</v>
      </c>
      <c r="Z3182">
        <v>1</v>
      </c>
      <c r="AA3182">
        <v>1</v>
      </c>
      <c r="AB3182">
        <v>1</v>
      </c>
      <c r="AD3182" s="4">
        <v>1</v>
      </c>
      <c r="AE3182" s="4"/>
      <c r="AF3182" s="21">
        <v>1</v>
      </c>
    </row>
    <row r="3183" spans="1:32" x14ac:dyDescent="0.2">
      <c r="A3183" s="1" t="s">
        <v>9447</v>
      </c>
      <c r="B3183" s="4" t="s">
        <v>9448</v>
      </c>
      <c r="C3183" s="4" t="s">
        <v>9449</v>
      </c>
      <c r="E3183" s="4"/>
      <c r="R3183" s="4"/>
      <c r="U3183" s="4"/>
      <c r="AD3183" s="4"/>
      <c r="AE3183" s="4"/>
      <c r="AF3183" s="21"/>
    </row>
    <row r="3184" spans="1:32" x14ac:dyDescent="0.2">
      <c r="A3184" s="1" t="s">
        <v>9450</v>
      </c>
      <c r="B3184" s="4" t="s">
        <v>9451</v>
      </c>
      <c r="C3184" s="4" t="s">
        <v>9452</v>
      </c>
      <c r="E3184" s="4"/>
      <c r="R3184" s="4"/>
      <c r="U3184" s="4"/>
      <c r="AD3184" s="4">
        <v>1</v>
      </c>
      <c r="AE3184" s="4">
        <v>1</v>
      </c>
      <c r="AF3184" s="21">
        <v>1</v>
      </c>
    </row>
    <row r="3185" spans="1:32" x14ac:dyDescent="0.2">
      <c r="A3185" s="1" t="s">
        <v>9453</v>
      </c>
      <c r="B3185" s="4" t="s">
        <v>9454</v>
      </c>
      <c r="C3185" s="4" t="s">
        <v>9455</v>
      </c>
      <c r="E3185" s="4"/>
      <c r="R3185" s="4"/>
      <c r="U3185" s="4"/>
      <c r="AD3185" s="4"/>
      <c r="AE3185" s="4"/>
      <c r="AF3185" s="21"/>
    </row>
    <row r="3186" spans="1:32" x14ac:dyDescent="0.2">
      <c r="A3186" s="1" t="s">
        <v>9456</v>
      </c>
      <c r="B3186" s="4" t="s">
        <v>9457</v>
      </c>
      <c r="C3186" s="4" t="s">
        <v>9458</v>
      </c>
      <c r="E3186" s="4"/>
      <c r="R3186" s="4"/>
      <c r="U3186" s="4"/>
      <c r="AD3186" s="4"/>
      <c r="AE3186" s="4"/>
      <c r="AF3186" s="21"/>
    </row>
    <row r="3187" spans="1:32" x14ac:dyDescent="0.2">
      <c r="A3187" s="1" t="s">
        <v>9459</v>
      </c>
      <c r="B3187" s="4" t="s">
        <v>9460</v>
      </c>
      <c r="C3187" s="4" t="s">
        <v>9461</v>
      </c>
      <c r="E3187" s="4">
        <v>1</v>
      </c>
      <c r="G3187">
        <v>1</v>
      </c>
      <c r="H3187">
        <v>1</v>
      </c>
      <c r="J3187">
        <v>1</v>
      </c>
      <c r="M3187">
        <v>1</v>
      </c>
      <c r="O3187">
        <v>1</v>
      </c>
      <c r="P3187">
        <v>1</v>
      </c>
      <c r="Q3187">
        <v>1</v>
      </c>
      <c r="R3187" s="4">
        <v>1</v>
      </c>
      <c r="T3187">
        <v>1</v>
      </c>
      <c r="U3187" s="4">
        <v>1</v>
      </c>
      <c r="X3187">
        <v>1</v>
      </c>
      <c r="Z3187">
        <v>1</v>
      </c>
      <c r="AA3187">
        <v>1</v>
      </c>
      <c r="AD3187" s="4">
        <v>1</v>
      </c>
      <c r="AE3187" s="4">
        <v>1</v>
      </c>
      <c r="AF3187" s="21">
        <v>1</v>
      </c>
    </row>
    <row r="3188" spans="1:32" x14ac:dyDescent="0.2">
      <c r="A3188" s="1" t="s">
        <v>9462</v>
      </c>
      <c r="B3188" s="4" t="s">
        <v>9463</v>
      </c>
      <c r="C3188" s="4" t="s">
        <v>9464</v>
      </c>
      <c r="E3188" s="4"/>
      <c r="R3188" s="4"/>
      <c r="U3188" s="4"/>
      <c r="AD3188" s="4"/>
      <c r="AE3188" s="4"/>
      <c r="AF3188" s="21"/>
    </row>
    <row r="3189" spans="1:32" x14ac:dyDescent="0.2">
      <c r="A3189" s="1" t="s">
        <v>9465</v>
      </c>
      <c r="B3189" s="4" t="s">
        <v>9466</v>
      </c>
      <c r="C3189" s="4" t="s">
        <v>9467</v>
      </c>
      <c r="E3189" s="4"/>
      <c r="R3189" s="4"/>
      <c r="U3189" s="4"/>
      <c r="AD3189" s="4"/>
      <c r="AE3189" s="4"/>
      <c r="AF3189" s="21"/>
    </row>
    <row r="3190" spans="1:32" x14ac:dyDescent="0.2">
      <c r="A3190" s="1" t="s">
        <v>9468</v>
      </c>
      <c r="B3190" s="4" t="s">
        <v>9469</v>
      </c>
      <c r="C3190" s="4" t="s">
        <v>9469</v>
      </c>
      <c r="E3190" s="4"/>
      <c r="R3190" s="4"/>
      <c r="U3190" s="4"/>
      <c r="AD3190" s="4"/>
      <c r="AE3190" s="4"/>
      <c r="AF3190" s="21"/>
    </row>
    <row r="3191" spans="1:32" x14ac:dyDescent="0.2">
      <c r="A3191" s="1" t="s">
        <v>9470</v>
      </c>
      <c r="B3191" s="4" t="s">
        <v>9471</v>
      </c>
      <c r="C3191" s="4" t="s">
        <v>9472</v>
      </c>
      <c r="E3191" s="4"/>
      <c r="R3191" s="4"/>
      <c r="U3191" s="4"/>
      <c r="AD3191" s="4"/>
      <c r="AE3191" s="4"/>
      <c r="AF3191" s="21"/>
    </row>
    <row r="3192" spans="1:32" x14ac:dyDescent="0.2">
      <c r="A3192" s="1" t="s">
        <v>9473</v>
      </c>
      <c r="B3192" s="4" t="s">
        <v>9474</v>
      </c>
      <c r="C3192" s="4" t="s">
        <v>9475</v>
      </c>
      <c r="E3192" s="4"/>
      <c r="R3192" s="4"/>
      <c r="U3192" s="4"/>
      <c r="AD3192" s="4"/>
      <c r="AE3192" s="4"/>
      <c r="AF3192" s="21"/>
    </row>
    <row r="3193" spans="1:32" x14ac:dyDescent="0.2">
      <c r="A3193" s="1" t="s">
        <v>9476</v>
      </c>
      <c r="B3193" s="4" t="s">
        <v>9477</v>
      </c>
      <c r="C3193" s="4" t="s">
        <v>9478</v>
      </c>
      <c r="E3193" s="4"/>
      <c r="R3193" s="4"/>
      <c r="U3193" s="4"/>
      <c r="AD3193" s="4"/>
      <c r="AE3193" s="4"/>
      <c r="AF3193" s="21"/>
    </row>
    <row r="3194" spans="1:32" x14ac:dyDescent="0.2">
      <c r="A3194" s="1" t="s">
        <v>9479</v>
      </c>
      <c r="B3194" s="4" t="s">
        <v>9480</v>
      </c>
      <c r="C3194" s="4" t="s">
        <v>9481</v>
      </c>
      <c r="E3194" s="4"/>
      <c r="R3194" s="4"/>
      <c r="U3194" s="4"/>
      <c r="AD3194" s="4"/>
      <c r="AE3194" s="4"/>
      <c r="AF3194" s="21"/>
    </row>
    <row r="3195" spans="1:32" x14ac:dyDescent="0.2">
      <c r="A3195" s="1" t="s">
        <v>9482</v>
      </c>
      <c r="B3195" s="4" t="s">
        <v>9483</v>
      </c>
      <c r="C3195" s="4" t="s">
        <v>9484</v>
      </c>
      <c r="E3195" s="4"/>
      <c r="R3195" s="4"/>
      <c r="U3195" s="4"/>
      <c r="AD3195" s="4"/>
      <c r="AE3195" s="4"/>
      <c r="AF3195" s="21"/>
    </row>
    <row r="3196" spans="1:32" x14ac:dyDescent="0.2">
      <c r="A3196" s="1" t="s">
        <v>9485</v>
      </c>
      <c r="B3196" s="4" t="s">
        <v>9486</v>
      </c>
      <c r="C3196" s="4" t="s">
        <v>9487</v>
      </c>
      <c r="E3196" s="4"/>
      <c r="R3196" s="4"/>
      <c r="U3196" s="4"/>
      <c r="AD3196" s="4"/>
      <c r="AE3196" s="4"/>
      <c r="AF3196" s="21"/>
    </row>
    <row r="3197" spans="1:32" x14ac:dyDescent="0.2">
      <c r="A3197" s="1" t="s">
        <v>9488</v>
      </c>
      <c r="B3197" s="4" t="s">
        <v>9489</v>
      </c>
      <c r="C3197" s="4" t="s">
        <v>9490</v>
      </c>
      <c r="E3197" s="4"/>
      <c r="R3197" s="4"/>
      <c r="U3197" s="4"/>
      <c r="AD3197" s="4"/>
      <c r="AE3197" s="4"/>
      <c r="AF3197" s="21"/>
    </row>
    <row r="3198" spans="1:32" x14ac:dyDescent="0.2">
      <c r="A3198" s="1" t="s">
        <v>9491</v>
      </c>
      <c r="B3198" s="4" t="s">
        <v>9492</v>
      </c>
      <c r="C3198" s="4" t="s">
        <v>9493</v>
      </c>
      <c r="E3198" s="4"/>
      <c r="R3198" s="4"/>
      <c r="U3198" s="4"/>
      <c r="AD3198" s="4"/>
      <c r="AE3198" s="4"/>
      <c r="AF3198" s="21"/>
    </row>
    <row r="3199" spans="1:32" x14ac:dyDescent="0.2">
      <c r="A3199" s="1" t="s">
        <v>9494</v>
      </c>
      <c r="B3199" s="4" t="s">
        <v>9495</v>
      </c>
      <c r="C3199" s="4" t="s">
        <v>9496</v>
      </c>
      <c r="E3199" s="4"/>
      <c r="R3199" s="4"/>
      <c r="U3199" s="4"/>
      <c r="AD3199" s="4"/>
      <c r="AE3199" s="4"/>
      <c r="AF3199" s="21"/>
    </row>
    <row r="3200" spans="1:32" x14ac:dyDescent="0.2">
      <c r="A3200" s="1" t="s">
        <v>9497</v>
      </c>
      <c r="B3200" s="4" t="s">
        <v>9498</v>
      </c>
      <c r="C3200" s="4" t="s">
        <v>9499</v>
      </c>
      <c r="E3200" s="4">
        <v>2</v>
      </c>
      <c r="G3200">
        <v>2</v>
      </c>
      <c r="H3200">
        <v>2</v>
      </c>
      <c r="J3200">
        <v>2</v>
      </c>
      <c r="M3200">
        <v>2</v>
      </c>
      <c r="N3200">
        <v>1</v>
      </c>
      <c r="O3200">
        <v>2</v>
      </c>
      <c r="P3200">
        <v>1</v>
      </c>
      <c r="Q3200">
        <v>1</v>
      </c>
      <c r="R3200" s="4">
        <v>2</v>
      </c>
      <c r="S3200">
        <v>1</v>
      </c>
      <c r="T3200">
        <v>2</v>
      </c>
      <c r="U3200" s="4">
        <v>2</v>
      </c>
      <c r="V3200">
        <v>2</v>
      </c>
      <c r="W3200">
        <v>2</v>
      </c>
      <c r="X3200">
        <v>4</v>
      </c>
      <c r="Y3200">
        <v>2</v>
      </c>
      <c r="Z3200">
        <v>2</v>
      </c>
      <c r="AA3200">
        <v>1</v>
      </c>
      <c r="AD3200" s="4">
        <v>2</v>
      </c>
      <c r="AE3200" s="4">
        <v>2</v>
      </c>
      <c r="AF3200" s="21">
        <v>2</v>
      </c>
    </row>
    <row r="3201" spans="1:32" x14ac:dyDescent="0.2">
      <c r="A3201" s="1" t="s">
        <v>9500</v>
      </c>
      <c r="B3201" s="4" t="s">
        <v>9501</v>
      </c>
      <c r="C3201" s="4" t="s">
        <v>9502</v>
      </c>
      <c r="E3201" s="4"/>
      <c r="R3201" s="4"/>
      <c r="U3201" s="4"/>
      <c r="AD3201" s="4"/>
      <c r="AE3201" s="4"/>
      <c r="AF3201" s="21"/>
    </row>
    <row r="3202" spans="1:32" x14ac:dyDescent="0.2">
      <c r="A3202" s="1" t="s">
        <v>9503</v>
      </c>
      <c r="B3202" s="4" t="s">
        <v>9504</v>
      </c>
      <c r="C3202" s="4" t="s">
        <v>9505</v>
      </c>
      <c r="E3202" s="4"/>
      <c r="R3202" s="4"/>
      <c r="U3202" s="4"/>
      <c r="AD3202" s="4"/>
      <c r="AE3202" s="4"/>
      <c r="AF3202" s="21"/>
    </row>
    <row r="3203" spans="1:32" x14ac:dyDescent="0.2">
      <c r="A3203" s="1" t="s">
        <v>9506</v>
      </c>
      <c r="B3203" s="4" t="s">
        <v>9507</v>
      </c>
      <c r="C3203" s="4" t="s">
        <v>9508</v>
      </c>
      <c r="E3203" s="4"/>
      <c r="R3203" s="4"/>
      <c r="U3203" s="4"/>
      <c r="AD3203" s="4"/>
      <c r="AE3203" s="4"/>
      <c r="AF3203" s="21"/>
    </row>
    <row r="3204" spans="1:32" x14ac:dyDescent="0.2">
      <c r="A3204" s="1" t="s">
        <v>9509</v>
      </c>
      <c r="B3204" s="4" t="s">
        <v>9510</v>
      </c>
      <c r="C3204" s="4" t="s">
        <v>9511</v>
      </c>
      <c r="E3204" s="4"/>
      <c r="R3204" s="4"/>
      <c r="U3204" s="4"/>
      <c r="AD3204" s="4"/>
      <c r="AE3204" s="4"/>
      <c r="AF3204" s="21"/>
    </row>
    <row r="3205" spans="1:32" x14ac:dyDescent="0.2">
      <c r="A3205" s="1" t="s">
        <v>9512</v>
      </c>
      <c r="B3205" s="4" t="s">
        <v>9513</v>
      </c>
      <c r="C3205" s="4" t="s">
        <v>9514</v>
      </c>
      <c r="E3205" s="4"/>
      <c r="R3205" s="4"/>
      <c r="U3205" s="4"/>
      <c r="AD3205" s="4"/>
      <c r="AE3205" s="4"/>
      <c r="AF3205" s="21"/>
    </row>
    <row r="3206" spans="1:32" x14ac:dyDescent="0.2">
      <c r="A3206" s="1" t="s">
        <v>9515</v>
      </c>
      <c r="B3206" s="4" t="s">
        <v>9516</v>
      </c>
      <c r="C3206" s="4" t="s">
        <v>9517</v>
      </c>
      <c r="E3206" s="4"/>
      <c r="R3206" s="4"/>
      <c r="U3206" s="4"/>
      <c r="AD3206" s="4"/>
      <c r="AE3206" s="4"/>
      <c r="AF3206" s="21"/>
    </row>
    <row r="3207" spans="1:32" x14ac:dyDescent="0.2">
      <c r="A3207" s="1" t="s">
        <v>9518</v>
      </c>
      <c r="B3207" s="4" t="s">
        <v>9519</v>
      </c>
      <c r="C3207" s="4" t="s">
        <v>9520</v>
      </c>
      <c r="E3207" s="4"/>
      <c r="R3207" s="4"/>
      <c r="U3207" s="4"/>
      <c r="AD3207" s="4"/>
      <c r="AE3207" s="4"/>
      <c r="AF3207" s="21"/>
    </row>
    <row r="3208" spans="1:32" x14ac:dyDescent="0.2">
      <c r="A3208" s="1" t="s">
        <v>9521</v>
      </c>
      <c r="B3208" s="4" t="s">
        <v>9522</v>
      </c>
      <c r="C3208" s="4" t="s">
        <v>9523</v>
      </c>
      <c r="E3208" s="4"/>
      <c r="R3208" s="4"/>
      <c r="U3208" s="4"/>
      <c r="AD3208" s="4"/>
      <c r="AE3208" s="4"/>
      <c r="AF3208" s="21"/>
    </row>
    <row r="3209" spans="1:32" x14ac:dyDescent="0.2">
      <c r="A3209" s="1" t="s">
        <v>9524</v>
      </c>
      <c r="B3209" s="4" t="s">
        <v>9525</v>
      </c>
      <c r="C3209" s="4" t="s">
        <v>9526</v>
      </c>
      <c r="E3209" s="4"/>
      <c r="R3209" s="4"/>
      <c r="U3209" s="4"/>
      <c r="AD3209" s="4"/>
      <c r="AE3209" s="4"/>
      <c r="AF3209" s="21"/>
    </row>
    <row r="3210" spans="1:32" x14ac:dyDescent="0.2">
      <c r="A3210" s="1" t="s">
        <v>9527</v>
      </c>
      <c r="B3210" s="4" t="s">
        <v>9528</v>
      </c>
      <c r="C3210" s="4" t="s">
        <v>9529</v>
      </c>
      <c r="E3210" s="4"/>
      <c r="R3210" s="4"/>
      <c r="U3210" s="4"/>
      <c r="AD3210" s="4"/>
      <c r="AE3210" s="4"/>
      <c r="AF3210" s="21"/>
    </row>
    <row r="3211" spans="1:32" x14ac:dyDescent="0.2">
      <c r="A3211" s="1" t="s">
        <v>9530</v>
      </c>
      <c r="B3211" s="4" t="s">
        <v>9531</v>
      </c>
      <c r="C3211" s="4" t="s">
        <v>9532</v>
      </c>
      <c r="E3211" s="4"/>
      <c r="R3211" s="4"/>
      <c r="U3211" s="4"/>
      <c r="AD3211" s="4"/>
      <c r="AE3211" s="4"/>
      <c r="AF3211" s="21"/>
    </row>
    <row r="3212" spans="1:32" x14ac:dyDescent="0.2">
      <c r="A3212" s="1" t="s">
        <v>9533</v>
      </c>
      <c r="B3212" s="4" t="s">
        <v>9534</v>
      </c>
      <c r="C3212" s="4" t="s">
        <v>9535</v>
      </c>
      <c r="E3212" s="4"/>
      <c r="R3212" s="4"/>
      <c r="U3212" s="4"/>
      <c r="AD3212" s="4"/>
      <c r="AE3212" s="4"/>
      <c r="AF3212" s="21"/>
    </row>
    <row r="3213" spans="1:32" x14ac:dyDescent="0.2">
      <c r="A3213" s="1" t="s">
        <v>9536</v>
      </c>
      <c r="B3213" s="4" t="s">
        <v>9537</v>
      </c>
      <c r="C3213" s="4" t="s">
        <v>9538</v>
      </c>
      <c r="E3213" s="4"/>
      <c r="R3213" s="4"/>
      <c r="U3213" s="4"/>
      <c r="AD3213" s="4"/>
      <c r="AE3213" s="4"/>
      <c r="AF3213" s="21"/>
    </row>
    <row r="3214" spans="1:32" x14ac:dyDescent="0.2">
      <c r="A3214" s="1" t="s">
        <v>9539</v>
      </c>
      <c r="B3214" s="4" t="s">
        <v>9540</v>
      </c>
      <c r="C3214" s="4" t="s">
        <v>9541</v>
      </c>
      <c r="E3214" s="4"/>
      <c r="R3214" s="4"/>
      <c r="U3214" s="4"/>
      <c r="AD3214" s="4"/>
      <c r="AE3214" s="4"/>
      <c r="AF3214" s="21"/>
    </row>
    <row r="3215" spans="1:32" x14ac:dyDescent="0.2">
      <c r="A3215" s="1" t="s">
        <v>9542</v>
      </c>
      <c r="B3215" s="4" t="s">
        <v>9543</v>
      </c>
      <c r="C3215" s="4" t="s">
        <v>9544</v>
      </c>
      <c r="E3215" s="4">
        <v>3</v>
      </c>
      <c r="F3215">
        <v>1</v>
      </c>
      <c r="G3215">
        <v>3</v>
      </c>
      <c r="H3215">
        <v>6</v>
      </c>
      <c r="I3215">
        <v>1</v>
      </c>
      <c r="J3215">
        <v>4</v>
      </c>
      <c r="K3215">
        <v>3</v>
      </c>
      <c r="L3215">
        <v>3</v>
      </c>
      <c r="M3215">
        <v>3</v>
      </c>
      <c r="N3215">
        <v>1</v>
      </c>
      <c r="O3215">
        <v>3</v>
      </c>
      <c r="P3215">
        <v>3</v>
      </c>
      <c r="Q3215">
        <v>3</v>
      </c>
      <c r="R3215" s="4">
        <v>2</v>
      </c>
      <c r="T3215">
        <v>3</v>
      </c>
      <c r="U3215" s="4">
        <v>3</v>
      </c>
      <c r="V3215">
        <v>2</v>
      </c>
      <c r="W3215">
        <v>2</v>
      </c>
      <c r="X3215">
        <v>2</v>
      </c>
      <c r="Y3215">
        <v>1</v>
      </c>
      <c r="AA3215">
        <v>1</v>
      </c>
      <c r="AB3215">
        <v>2</v>
      </c>
      <c r="AD3215" s="4">
        <v>2</v>
      </c>
      <c r="AE3215" s="4">
        <v>4</v>
      </c>
      <c r="AF3215" s="21">
        <v>3</v>
      </c>
    </row>
    <row r="3216" spans="1:32" x14ac:dyDescent="0.2">
      <c r="A3216" s="1" t="s">
        <v>9545</v>
      </c>
      <c r="B3216" s="4" t="s">
        <v>9546</v>
      </c>
      <c r="C3216" s="4" t="s">
        <v>9547</v>
      </c>
      <c r="E3216" s="4"/>
      <c r="R3216" s="4"/>
      <c r="U3216" s="4"/>
      <c r="AD3216" s="4"/>
      <c r="AE3216" s="4"/>
      <c r="AF3216" s="21"/>
    </row>
    <row r="3217" spans="1:32" x14ac:dyDescent="0.2">
      <c r="A3217" s="1" t="s">
        <v>9548</v>
      </c>
      <c r="B3217" s="4" t="s">
        <v>9549</v>
      </c>
      <c r="C3217" s="4" t="s">
        <v>9550</v>
      </c>
      <c r="E3217" s="4"/>
      <c r="R3217" s="4"/>
      <c r="U3217" s="4"/>
      <c r="AD3217" s="4"/>
      <c r="AE3217" s="4"/>
      <c r="AF3217" s="21"/>
    </row>
    <row r="3218" spans="1:32" x14ac:dyDescent="0.2">
      <c r="A3218" s="1" t="s">
        <v>9551</v>
      </c>
      <c r="B3218" s="4" t="s">
        <v>9552</v>
      </c>
      <c r="C3218" s="4" t="s">
        <v>9553</v>
      </c>
      <c r="E3218" s="4"/>
      <c r="R3218" s="4"/>
      <c r="U3218" s="4"/>
      <c r="AD3218" s="4"/>
      <c r="AE3218" s="4"/>
      <c r="AF3218" s="21"/>
    </row>
    <row r="3219" spans="1:32" x14ac:dyDescent="0.2">
      <c r="A3219" s="1" t="s">
        <v>9554</v>
      </c>
      <c r="B3219" s="4" t="s">
        <v>9555</v>
      </c>
      <c r="C3219" s="4" t="s">
        <v>9556</v>
      </c>
      <c r="E3219" s="4"/>
      <c r="R3219" s="4"/>
      <c r="U3219" s="4"/>
      <c r="AD3219" s="4"/>
      <c r="AE3219" s="4"/>
      <c r="AF3219" s="21"/>
    </row>
    <row r="3220" spans="1:32" x14ac:dyDescent="0.2">
      <c r="A3220" s="1" t="s">
        <v>9557</v>
      </c>
      <c r="B3220" s="4" t="s">
        <v>9558</v>
      </c>
      <c r="C3220" s="4" t="s">
        <v>9559</v>
      </c>
      <c r="E3220" s="4"/>
      <c r="R3220" s="4"/>
      <c r="U3220" s="4"/>
      <c r="AD3220" s="4"/>
      <c r="AE3220" s="4"/>
      <c r="AF3220" s="21"/>
    </row>
    <row r="3221" spans="1:32" x14ac:dyDescent="0.2">
      <c r="A3221" s="1" t="s">
        <v>9560</v>
      </c>
      <c r="B3221" s="4" t="s">
        <v>9561</v>
      </c>
      <c r="C3221" s="4" t="s">
        <v>9562</v>
      </c>
      <c r="E3221" s="4">
        <v>1</v>
      </c>
      <c r="G3221">
        <v>1</v>
      </c>
      <c r="H3221">
        <v>1</v>
      </c>
      <c r="I3221">
        <v>1</v>
      </c>
      <c r="J3221">
        <v>1</v>
      </c>
      <c r="N3221">
        <v>1</v>
      </c>
      <c r="O3221">
        <v>1</v>
      </c>
      <c r="P3221">
        <v>1</v>
      </c>
      <c r="R3221" s="4">
        <v>1</v>
      </c>
      <c r="S3221">
        <v>1</v>
      </c>
      <c r="T3221">
        <v>1</v>
      </c>
      <c r="U3221" s="4">
        <v>1</v>
      </c>
      <c r="V3221">
        <v>2</v>
      </c>
      <c r="X3221">
        <v>1</v>
      </c>
      <c r="Z3221">
        <v>1</v>
      </c>
      <c r="AA3221">
        <v>1</v>
      </c>
      <c r="AD3221" s="4">
        <v>1</v>
      </c>
      <c r="AE3221" s="4">
        <v>1</v>
      </c>
      <c r="AF3221" s="21">
        <v>1</v>
      </c>
    </row>
    <row r="3222" spans="1:32" x14ac:dyDescent="0.2">
      <c r="A3222" s="1" t="s">
        <v>9563</v>
      </c>
      <c r="B3222" s="4" t="s">
        <v>9564</v>
      </c>
      <c r="C3222" s="4" t="s">
        <v>9565</v>
      </c>
      <c r="E3222" s="4">
        <v>1</v>
      </c>
      <c r="G3222">
        <v>1</v>
      </c>
      <c r="H3222">
        <v>1</v>
      </c>
      <c r="I3222">
        <v>1</v>
      </c>
      <c r="J3222">
        <v>1</v>
      </c>
      <c r="N3222">
        <v>1</v>
      </c>
      <c r="O3222">
        <v>1</v>
      </c>
      <c r="P3222">
        <v>1</v>
      </c>
      <c r="R3222" s="4">
        <v>1</v>
      </c>
      <c r="S3222">
        <v>1</v>
      </c>
      <c r="T3222">
        <v>1</v>
      </c>
      <c r="U3222" s="4">
        <v>1</v>
      </c>
      <c r="V3222">
        <v>2</v>
      </c>
      <c r="X3222">
        <v>1</v>
      </c>
      <c r="Z3222">
        <v>1</v>
      </c>
      <c r="AA3222">
        <v>1</v>
      </c>
      <c r="AD3222" s="4">
        <v>1</v>
      </c>
      <c r="AE3222" s="4">
        <v>1</v>
      </c>
      <c r="AF3222" s="21">
        <v>1</v>
      </c>
    </row>
    <row r="3223" spans="1:32" x14ac:dyDescent="0.2">
      <c r="A3223" s="1" t="s">
        <v>9566</v>
      </c>
      <c r="B3223" s="4" t="s">
        <v>9567</v>
      </c>
      <c r="C3223" s="4" t="s">
        <v>9568</v>
      </c>
      <c r="E3223" s="4">
        <v>1</v>
      </c>
      <c r="G3223">
        <v>1</v>
      </c>
      <c r="J3223">
        <v>1</v>
      </c>
      <c r="M3223">
        <v>1</v>
      </c>
      <c r="P3223">
        <v>1</v>
      </c>
      <c r="Q3223">
        <v>1</v>
      </c>
      <c r="R3223" s="4">
        <v>1</v>
      </c>
      <c r="S3223">
        <v>1</v>
      </c>
      <c r="T3223">
        <v>1</v>
      </c>
      <c r="U3223" s="4">
        <v>1</v>
      </c>
      <c r="X3223">
        <v>1</v>
      </c>
      <c r="Z3223">
        <v>1</v>
      </c>
      <c r="AB3223">
        <v>1</v>
      </c>
      <c r="AD3223" s="4">
        <v>1</v>
      </c>
      <c r="AE3223" s="4">
        <v>1</v>
      </c>
      <c r="AF3223" s="21">
        <v>1</v>
      </c>
    </row>
    <row r="3224" spans="1:32" x14ac:dyDescent="0.2">
      <c r="A3224" s="1" t="s">
        <v>9569</v>
      </c>
      <c r="B3224" s="4" t="s">
        <v>9570</v>
      </c>
      <c r="C3224" s="4" t="s">
        <v>9571</v>
      </c>
      <c r="E3224" s="4"/>
      <c r="R3224" s="4"/>
      <c r="U3224" s="4"/>
      <c r="AD3224" s="4"/>
      <c r="AE3224" s="4"/>
      <c r="AF3224" s="21"/>
    </row>
    <row r="3225" spans="1:32" x14ac:dyDescent="0.2">
      <c r="A3225" s="1" t="s">
        <v>9572</v>
      </c>
      <c r="B3225" s="4" t="s">
        <v>9573</v>
      </c>
      <c r="C3225" s="4" t="s">
        <v>9574</v>
      </c>
      <c r="E3225" s="4"/>
      <c r="R3225" s="4"/>
      <c r="U3225" s="4"/>
      <c r="AD3225" s="4"/>
      <c r="AE3225" s="4"/>
      <c r="AF3225" s="21"/>
    </row>
    <row r="3226" spans="1:32" x14ac:dyDescent="0.2">
      <c r="A3226" s="1" t="s">
        <v>9575</v>
      </c>
      <c r="B3226" s="4" t="s">
        <v>9576</v>
      </c>
      <c r="C3226" s="4" t="s">
        <v>9577</v>
      </c>
      <c r="E3226" s="4"/>
      <c r="R3226" s="4"/>
      <c r="U3226" s="4"/>
      <c r="AD3226" s="4"/>
      <c r="AE3226" s="4"/>
      <c r="AF3226" s="21"/>
    </row>
    <row r="3227" spans="1:32" x14ac:dyDescent="0.2">
      <c r="A3227" s="1" t="s">
        <v>9578</v>
      </c>
      <c r="B3227" s="4" t="s">
        <v>9579</v>
      </c>
      <c r="C3227" s="4" t="s">
        <v>9580</v>
      </c>
      <c r="E3227" s="4"/>
      <c r="R3227" s="4"/>
      <c r="U3227" s="4"/>
      <c r="AD3227" s="4"/>
      <c r="AE3227" s="4"/>
      <c r="AF3227" s="21"/>
    </row>
    <row r="3228" spans="1:32" x14ac:dyDescent="0.2">
      <c r="A3228" s="1" t="s">
        <v>9581</v>
      </c>
      <c r="B3228" s="4" t="s">
        <v>9582</v>
      </c>
      <c r="C3228" s="4" t="s">
        <v>9583</v>
      </c>
      <c r="E3228" s="4"/>
      <c r="R3228" s="4"/>
      <c r="U3228" s="4"/>
      <c r="AD3228" s="4"/>
      <c r="AE3228" s="4"/>
      <c r="AF3228" s="21"/>
    </row>
    <row r="3229" spans="1:32" x14ac:dyDescent="0.2">
      <c r="A3229" s="1" t="s">
        <v>9584</v>
      </c>
      <c r="B3229" s="4" t="s">
        <v>9585</v>
      </c>
      <c r="C3229" s="4" t="s">
        <v>9586</v>
      </c>
      <c r="E3229" s="4"/>
      <c r="R3229" s="4"/>
      <c r="U3229" s="4"/>
      <c r="AD3229" s="4"/>
      <c r="AE3229" s="4"/>
      <c r="AF3229" s="21"/>
    </row>
    <row r="3230" spans="1:32" x14ac:dyDescent="0.2">
      <c r="A3230" s="1" t="s">
        <v>9587</v>
      </c>
      <c r="B3230" s="4" t="s">
        <v>9588</v>
      </c>
      <c r="C3230" s="4" t="s">
        <v>9589</v>
      </c>
      <c r="E3230" s="4"/>
      <c r="R3230" s="4"/>
      <c r="U3230" s="4"/>
      <c r="AD3230" s="4"/>
      <c r="AE3230" s="4"/>
      <c r="AF3230" s="21"/>
    </row>
    <row r="3231" spans="1:32" x14ac:dyDescent="0.2">
      <c r="A3231" s="1" t="s">
        <v>9590</v>
      </c>
      <c r="B3231" s="4" t="s">
        <v>9591</v>
      </c>
      <c r="C3231" s="4" t="s">
        <v>9592</v>
      </c>
      <c r="E3231" s="4"/>
      <c r="R3231" s="4"/>
      <c r="U3231" s="4"/>
      <c r="AD3231" s="4"/>
      <c r="AE3231" s="4"/>
      <c r="AF3231" s="21"/>
    </row>
    <row r="3232" spans="1:32" x14ac:dyDescent="0.2">
      <c r="A3232" s="1" t="s">
        <v>9593</v>
      </c>
      <c r="B3232" s="4" t="s">
        <v>9594</v>
      </c>
      <c r="C3232" s="4" t="s">
        <v>9595</v>
      </c>
      <c r="E3232" s="4"/>
      <c r="R3232" s="4"/>
      <c r="U3232" s="4"/>
      <c r="AD3232" s="4"/>
      <c r="AE3232" s="4"/>
      <c r="AF3232" s="21"/>
    </row>
    <row r="3233" spans="1:32" x14ac:dyDescent="0.2">
      <c r="A3233" s="1" t="s">
        <v>9596</v>
      </c>
      <c r="B3233" s="4" t="s">
        <v>9597</v>
      </c>
      <c r="C3233" s="4" t="s">
        <v>9598</v>
      </c>
      <c r="E3233" s="4"/>
      <c r="R3233" s="4"/>
      <c r="U3233" s="4"/>
      <c r="AD3233" s="4"/>
      <c r="AE3233" s="4"/>
      <c r="AF3233" s="21"/>
    </row>
    <row r="3234" spans="1:32" x14ac:dyDescent="0.2">
      <c r="A3234" s="1" t="s">
        <v>9599</v>
      </c>
      <c r="B3234" s="4" t="s">
        <v>9600</v>
      </c>
      <c r="C3234" s="4" t="s">
        <v>9601</v>
      </c>
      <c r="E3234" s="4"/>
      <c r="M3234">
        <v>1</v>
      </c>
      <c r="R3234" s="4"/>
      <c r="U3234" s="4"/>
      <c r="AD3234" s="4"/>
      <c r="AE3234" s="4"/>
      <c r="AF3234" s="21"/>
    </row>
    <row r="3235" spans="1:32" x14ac:dyDescent="0.2">
      <c r="A3235" s="1" t="s">
        <v>9602</v>
      </c>
      <c r="B3235" s="4" t="s">
        <v>9603</v>
      </c>
      <c r="C3235" s="4" t="s">
        <v>9604</v>
      </c>
      <c r="E3235" s="4"/>
      <c r="R3235" s="4"/>
      <c r="U3235" s="4"/>
      <c r="AD3235" s="4"/>
      <c r="AE3235" s="4"/>
      <c r="AF3235" s="21"/>
    </row>
    <row r="3236" spans="1:32" x14ac:dyDescent="0.2">
      <c r="A3236" s="1" t="s">
        <v>9605</v>
      </c>
      <c r="B3236" s="4" t="s">
        <v>9606</v>
      </c>
      <c r="C3236" s="4" t="s">
        <v>9607</v>
      </c>
      <c r="E3236" s="4"/>
      <c r="R3236" s="4"/>
      <c r="U3236" s="4"/>
      <c r="AD3236" s="4"/>
      <c r="AE3236" s="4"/>
      <c r="AF3236" s="21"/>
    </row>
    <row r="3237" spans="1:32" x14ac:dyDescent="0.2">
      <c r="A3237" s="1" t="s">
        <v>9608</v>
      </c>
      <c r="B3237" s="4" t="s">
        <v>9609</v>
      </c>
      <c r="C3237" s="4" t="s">
        <v>9610</v>
      </c>
      <c r="E3237" s="4"/>
      <c r="R3237" s="4"/>
      <c r="U3237" s="4"/>
      <c r="AD3237" s="4"/>
      <c r="AE3237" s="4"/>
      <c r="AF3237" s="21"/>
    </row>
    <row r="3238" spans="1:32" x14ac:dyDescent="0.2">
      <c r="A3238" s="1" t="s">
        <v>9611</v>
      </c>
      <c r="B3238" s="4" t="s">
        <v>9612</v>
      </c>
      <c r="C3238" s="4" t="s">
        <v>9613</v>
      </c>
      <c r="E3238" s="4"/>
      <c r="R3238" s="4"/>
      <c r="U3238" s="4"/>
      <c r="AD3238" s="4"/>
      <c r="AE3238" s="4"/>
      <c r="AF3238" s="21"/>
    </row>
    <row r="3239" spans="1:32" x14ac:dyDescent="0.2">
      <c r="A3239" s="1" t="s">
        <v>9614</v>
      </c>
      <c r="B3239" s="4" t="s">
        <v>9615</v>
      </c>
      <c r="C3239" s="4" t="s">
        <v>9616</v>
      </c>
      <c r="E3239" s="4"/>
      <c r="R3239" s="4"/>
      <c r="U3239" s="4"/>
      <c r="AD3239" s="4"/>
      <c r="AE3239" s="4"/>
      <c r="AF3239" s="21"/>
    </row>
    <row r="3240" spans="1:32" x14ac:dyDescent="0.2">
      <c r="A3240" s="1" t="s">
        <v>9617</v>
      </c>
      <c r="B3240" s="4" t="s">
        <v>9618</v>
      </c>
      <c r="C3240" s="4" t="s">
        <v>9619</v>
      </c>
      <c r="E3240" s="4"/>
      <c r="R3240" s="4"/>
      <c r="U3240" s="4"/>
      <c r="AD3240" s="4"/>
      <c r="AE3240" s="4"/>
      <c r="AF3240" s="21"/>
    </row>
    <row r="3241" spans="1:32" x14ac:dyDescent="0.2">
      <c r="A3241" s="1" t="s">
        <v>9620</v>
      </c>
      <c r="B3241" s="4" t="s">
        <v>9621</v>
      </c>
      <c r="C3241" s="4" t="s">
        <v>9622</v>
      </c>
      <c r="E3241" s="4"/>
      <c r="R3241" s="4"/>
      <c r="U3241" s="4"/>
      <c r="AD3241" s="4"/>
      <c r="AE3241" s="4"/>
      <c r="AF3241" s="21"/>
    </row>
    <row r="3242" spans="1:32" x14ac:dyDescent="0.2">
      <c r="A3242" s="1" t="s">
        <v>9623</v>
      </c>
      <c r="B3242" s="4" t="s">
        <v>9624</v>
      </c>
      <c r="C3242" s="4" t="s">
        <v>9625</v>
      </c>
      <c r="E3242" s="4"/>
      <c r="R3242" s="4"/>
      <c r="U3242" s="4"/>
      <c r="AD3242" s="4"/>
      <c r="AE3242" s="4"/>
      <c r="AF3242" s="21"/>
    </row>
    <row r="3243" spans="1:32" x14ac:dyDescent="0.2">
      <c r="A3243" s="1" t="s">
        <v>9626</v>
      </c>
      <c r="B3243" s="4" t="s">
        <v>9627</v>
      </c>
      <c r="C3243" s="4" t="s">
        <v>9628</v>
      </c>
      <c r="E3243" s="4"/>
      <c r="R3243" s="4"/>
      <c r="U3243" s="4"/>
      <c r="AD3243" s="4"/>
      <c r="AE3243" s="4"/>
      <c r="AF3243" s="21"/>
    </row>
    <row r="3244" spans="1:32" x14ac:dyDescent="0.2">
      <c r="A3244" s="1" t="s">
        <v>9629</v>
      </c>
      <c r="B3244" s="4" t="s">
        <v>9630</v>
      </c>
      <c r="C3244" s="4" t="s">
        <v>9631</v>
      </c>
      <c r="E3244" s="4"/>
      <c r="R3244" s="4"/>
      <c r="U3244" s="4"/>
      <c r="AD3244" s="4"/>
      <c r="AE3244" s="4"/>
      <c r="AF3244" s="21"/>
    </row>
    <row r="3245" spans="1:32" x14ac:dyDescent="0.2">
      <c r="A3245" s="1" t="s">
        <v>9632</v>
      </c>
      <c r="B3245" s="4" t="s">
        <v>9633</v>
      </c>
      <c r="C3245" s="4" t="s">
        <v>9634</v>
      </c>
      <c r="E3245" s="4"/>
      <c r="R3245" s="4"/>
      <c r="U3245" s="4"/>
      <c r="AD3245" s="4"/>
      <c r="AE3245" s="4"/>
      <c r="AF3245" s="21"/>
    </row>
    <row r="3246" spans="1:32" x14ac:dyDescent="0.2">
      <c r="A3246" s="1" t="s">
        <v>9635</v>
      </c>
      <c r="B3246" s="4" t="s">
        <v>9636</v>
      </c>
      <c r="C3246" s="4" t="s">
        <v>9637</v>
      </c>
      <c r="E3246" s="4"/>
      <c r="R3246" s="4"/>
      <c r="U3246" s="4"/>
      <c r="AD3246" s="4"/>
      <c r="AE3246" s="4"/>
      <c r="AF3246" s="21"/>
    </row>
    <row r="3247" spans="1:32" x14ac:dyDescent="0.2">
      <c r="A3247" s="1" t="s">
        <v>9638</v>
      </c>
      <c r="B3247" s="4" t="s">
        <v>9639</v>
      </c>
      <c r="C3247" s="4" t="s">
        <v>9640</v>
      </c>
      <c r="E3247" s="4"/>
      <c r="R3247" s="4"/>
      <c r="U3247" s="4"/>
      <c r="AD3247" s="4"/>
      <c r="AE3247" s="4"/>
      <c r="AF3247" s="21"/>
    </row>
    <row r="3248" spans="1:32" x14ac:dyDescent="0.2">
      <c r="A3248" s="1" t="s">
        <v>9641</v>
      </c>
      <c r="B3248" s="4" t="s">
        <v>9642</v>
      </c>
      <c r="C3248" s="4" t="s">
        <v>9643</v>
      </c>
      <c r="E3248" s="4"/>
      <c r="R3248" s="4"/>
      <c r="U3248" s="4"/>
      <c r="AD3248" s="4"/>
      <c r="AE3248" s="4"/>
      <c r="AF3248" s="21"/>
    </row>
    <row r="3249" spans="1:32" x14ac:dyDescent="0.2">
      <c r="A3249" s="1" t="s">
        <v>9644</v>
      </c>
      <c r="B3249" s="4" t="s">
        <v>9645</v>
      </c>
      <c r="C3249" s="4" t="s">
        <v>9646</v>
      </c>
      <c r="E3249" s="4"/>
      <c r="R3249" s="4"/>
      <c r="U3249" s="4"/>
      <c r="AD3249" s="4"/>
      <c r="AE3249" s="4"/>
      <c r="AF3249" s="21"/>
    </row>
    <row r="3250" spans="1:32" x14ac:dyDescent="0.2">
      <c r="A3250" s="1" t="s">
        <v>9647</v>
      </c>
      <c r="B3250" s="4" t="s">
        <v>9648</v>
      </c>
      <c r="C3250" s="4" t="s">
        <v>9649</v>
      </c>
      <c r="E3250" s="4"/>
      <c r="R3250" s="4"/>
      <c r="U3250" s="4"/>
      <c r="AD3250" s="4"/>
      <c r="AE3250" s="4"/>
      <c r="AF3250" s="21"/>
    </row>
    <row r="3251" spans="1:32" x14ac:dyDescent="0.2">
      <c r="A3251" s="1" t="s">
        <v>9650</v>
      </c>
      <c r="B3251" s="4" t="s">
        <v>9651</v>
      </c>
      <c r="C3251" s="4" t="s">
        <v>9652</v>
      </c>
      <c r="E3251" s="4"/>
      <c r="R3251" s="4"/>
      <c r="U3251" s="4"/>
      <c r="AD3251" s="4"/>
      <c r="AE3251" s="4"/>
      <c r="AF3251" s="21"/>
    </row>
    <row r="3252" spans="1:32" x14ac:dyDescent="0.2">
      <c r="A3252" s="1" t="s">
        <v>9653</v>
      </c>
      <c r="B3252" s="4" t="s">
        <v>9654</v>
      </c>
      <c r="C3252" s="4" t="s">
        <v>9655</v>
      </c>
      <c r="E3252" s="4"/>
      <c r="R3252" s="4"/>
      <c r="U3252" s="4"/>
      <c r="AD3252" s="4"/>
      <c r="AE3252" s="4"/>
      <c r="AF3252" s="21"/>
    </row>
    <row r="3253" spans="1:32" x14ac:dyDescent="0.2">
      <c r="A3253" s="1" t="s">
        <v>9656</v>
      </c>
      <c r="B3253" s="4" t="s">
        <v>9657</v>
      </c>
      <c r="C3253" s="4" t="s">
        <v>9657</v>
      </c>
      <c r="E3253" s="4"/>
      <c r="R3253" s="4"/>
      <c r="U3253" s="4"/>
      <c r="AD3253" s="4"/>
      <c r="AE3253" s="4"/>
      <c r="AF3253" s="21"/>
    </row>
    <row r="3254" spans="1:32" x14ac:dyDescent="0.2">
      <c r="A3254" s="1" t="s">
        <v>9658</v>
      </c>
      <c r="B3254" s="4" t="s">
        <v>9659</v>
      </c>
      <c r="C3254" s="4" t="s">
        <v>9660</v>
      </c>
      <c r="E3254" s="4"/>
      <c r="R3254" s="4"/>
      <c r="U3254" s="4"/>
      <c r="AD3254" s="4"/>
      <c r="AE3254" s="4"/>
      <c r="AF3254" s="21"/>
    </row>
    <row r="3255" spans="1:32" x14ac:dyDescent="0.2">
      <c r="A3255" s="1" t="s">
        <v>9661</v>
      </c>
      <c r="B3255" s="4" t="s">
        <v>9662</v>
      </c>
      <c r="C3255" s="4" t="s">
        <v>9663</v>
      </c>
      <c r="E3255" s="4"/>
      <c r="R3255" s="4"/>
      <c r="U3255" s="4"/>
      <c r="AD3255" s="4"/>
      <c r="AE3255" s="4"/>
      <c r="AF3255" s="21"/>
    </row>
    <row r="3256" spans="1:32" x14ac:dyDescent="0.2">
      <c r="A3256" s="1" t="s">
        <v>9664</v>
      </c>
      <c r="B3256" s="4" t="s">
        <v>9665</v>
      </c>
      <c r="C3256" s="4" t="s">
        <v>9666</v>
      </c>
      <c r="E3256" s="4"/>
      <c r="R3256" s="4"/>
      <c r="U3256" s="4"/>
      <c r="AD3256" s="4"/>
      <c r="AE3256" s="4"/>
      <c r="AF3256" s="21"/>
    </row>
    <row r="3257" spans="1:32" x14ac:dyDescent="0.2">
      <c r="A3257" s="1" t="s">
        <v>9667</v>
      </c>
      <c r="B3257" s="4" t="s">
        <v>9668</v>
      </c>
      <c r="C3257" s="4" t="s">
        <v>9669</v>
      </c>
      <c r="E3257" s="4"/>
      <c r="R3257" s="4"/>
      <c r="U3257" s="4"/>
      <c r="AD3257" s="4"/>
      <c r="AE3257" s="4"/>
      <c r="AF3257" s="21"/>
    </row>
    <row r="3258" spans="1:32" x14ac:dyDescent="0.2">
      <c r="A3258" s="1" t="s">
        <v>9670</v>
      </c>
      <c r="B3258" s="4" t="s">
        <v>9671</v>
      </c>
      <c r="C3258" s="4" t="s">
        <v>9672</v>
      </c>
      <c r="E3258" s="4"/>
      <c r="R3258" s="4"/>
      <c r="U3258" s="4"/>
      <c r="AD3258" s="4"/>
      <c r="AE3258" s="4"/>
      <c r="AF3258" s="21"/>
    </row>
    <row r="3259" spans="1:32" x14ac:dyDescent="0.2">
      <c r="A3259" s="1" t="s">
        <v>9673</v>
      </c>
      <c r="B3259" s="4" t="s">
        <v>9674</v>
      </c>
      <c r="C3259" s="4" t="s">
        <v>9675</v>
      </c>
      <c r="E3259" s="4"/>
      <c r="R3259" s="4"/>
      <c r="U3259" s="4"/>
      <c r="AD3259" s="4"/>
      <c r="AE3259" s="4"/>
      <c r="AF3259" s="21"/>
    </row>
    <row r="3260" spans="1:32" x14ac:dyDescent="0.2">
      <c r="A3260" s="1" t="s">
        <v>9676</v>
      </c>
      <c r="B3260" s="4" t="s">
        <v>9677</v>
      </c>
      <c r="C3260" s="4" t="s">
        <v>9678</v>
      </c>
      <c r="E3260" s="4"/>
      <c r="R3260" s="4"/>
      <c r="U3260" s="4"/>
      <c r="AD3260" s="4"/>
      <c r="AE3260" s="4"/>
      <c r="AF3260" s="21"/>
    </row>
    <row r="3261" spans="1:32" x14ac:dyDescent="0.2">
      <c r="A3261" s="1" t="s">
        <v>9679</v>
      </c>
      <c r="B3261" s="4" t="s">
        <v>9680</v>
      </c>
      <c r="C3261" s="4" t="s">
        <v>9681</v>
      </c>
      <c r="E3261" s="4"/>
      <c r="R3261" s="4"/>
      <c r="U3261" s="4"/>
      <c r="AD3261" s="4"/>
      <c r="AE3261" s="4"/>
      <c r="AF3261" s="21"/>
    </row>
    <row r="3262" spans="1:32" x14ac:dyDescent="0.2">
      <c r="A3262" s="1" t="s">
        <v>9682</v>
      </c>
      <c r="B3262" s="4" t="s">
        <v>9683</v>
      </c>
      <c r="C3262" s="4" t="s">
        <v>9684</v>
      </c>
      <c r="E3262" s="4"/>
      <c r="R3262" s="4"/>
      <c r="U3262" s="4"/>
      <c r="AD3262" s="4"/>
      <c r="AE3262" s="4"/>
      <c r="AF3262" s="21"/>
    </row>
    <row r="3263" spans="1:32" x14ac:dyDescent="0.2">
      <c r="A3263" s="1" t="s">
        <v>9685</v>
      </c>
      <c r="B3263" s="4" t="s">
        <v>9686</v>
      </c>
      <c r="C3263" s="4" t="s">
        <v>9687</v>
      </c>
      <c r="E3263" s="4"/>
      <c r="R3263" s="4"/>
      <c r="U3263" s="4"/>
      <c r="AD3263" s="4"/>
      <c r="AE3263" s="4"/>
      <c r="AF3263" s="21"/>
    </row>
    <row r="3264" spans="1:32" x14ac:dyDescent="0.2">
      <c r="A3264" s="1" t="s">
        <v>9688</v>
      </c>
      <c r="B3264" s="4" t="s">
        <v>9689</v>
      </c>
      <c r="C3264" s="4" t="s">
        <v>9689</v>
      </c>
      <c r="E3264" s="4"/>
      <c r="R3264" s="4"/>
      <c r="U3264" s="4"/>
      <c r="AD3264" s="4"/>
      <c r="AE3264" s="4"/>
      <c r="AF3264" s="21"/>
    </row>
    <row r="3265" spans="1:32" x14ac:dyDescent="0.2">
      <c r="A3265" s="1" t="s">
        <v>9690</v>
      </c>
      <c r="B3265" s="4" t="s">
        <v>9691</v>
      </c>
      <c r="C3265" s="4" t="s">
        <v>9692</v>
      </c>
      <c r="E3265" s="4"/>
      <c r="R3265" s="4"/>
      <c r="U3265" s="4"/>
      <c r="AD3265" s="4"/>
      <c r="AE3265" s="4"/>
      <c r="AF3265" s="21"/>
    </row>
    <row r="3266" spans="1:32" x14ac:dyDescent="0.2">
      <c r="A3266" s="1" t="s">
        <v>9693</v>
      </c>
      <c r="B3266" s="4" t="s">
        <v>9694</v>
      </c>
      <c r="C3266" s="4" t="s">
        <v>9695</v>
      </c>
      <c r="E3266" s="4"/>
      <c r="R3266" s="4"/>
      <c r="U3266" s="4"/>
      <c r="AD3266" s="4"/>
      <c r="AE3266" s="4"/>
      <c r="AF3266" s="21"/>
    </row>
    <row r="3267" spans="1:32" x14ac:dyDescent="0.2">
      <c r="A3267" s="1" t="s">
        <v>9696</v>
      </c>
      <c r="B3267" s="4" t="s">
        <v>9697</v>
      </c>
      <c r="C3267" s="4" t="s">
        <v>9698</v>
      </c>
      <c r="E3267" s="4"/>
      <c r="R3267" s="4"/>
      <c r="U3267" s="4"/>
      <c r="AD3267" s="4"/>
      <c r="AE3267" s="4"/>
      <c r="AF3267" s="21"/>
    </row>
    <row r="3268" spans="1:32" x14ac:dyDescent="0.2">
      <c r="A3268" s="1" t="s">
        <v>9699</v>
      </c>
      <c r="B3268" s="4" t="s">
        <v>9700</v>
      </c>
      <c r="C3268" s="4" t="s">
        <v>9701</v>
      </c>
      <c r="E3268" s="4"/>
      <c r="R3268" s="4"/>
      <c r="U3268" s="4"/>
      <c r="AD3268" s="4"/>
      <c r="AE3268" s="4"/>
      <c r="AF3268" s="21"/>
    </row>
    <row r="3269" spans="1:32" x14ac:dyDescent="0.2">
      <c r="A3269" s="1" t="s">
        <v>9702</v>
      </c>
      <c r="B3269" s="4" t="s">
        <v>9703</v>
      </c>
      <c r="C3269" s="4" t="s">
        <v>9704</v>
      </c>
      <c r="E3269" s="4"/>
      <c r="R3269" s="4"/>
      <c r="U3269" s="4"/>
      <c r="AD3269" s="4"/>
      <c r="AE3269" s="4"/>
      <c r="AF3269" s="21"/>
    </row>
    <row r="3270" spans="1:32" x14ac:dyDescent="0.2">
      <c r="A3270" s="1" t="s">
        <v>9705</v>
      </c>
      <c r="B3270" s="4" t="s">
        <v>9706</v>
      </c>
      <c r="C3270" s="4" t="s">
        <v>9707</v>
      </c>
      <c r="E3270" s="4"/>
      <c r="R3270" s="4"/>
      <c r="U3270" s="4"/>
      <c r="AD3270" s="4"/>
      <c r="AE3270" s="4"/>
      <c r="AF3270" s="21"/>
    </row>
    <row r="3271" spans="1:32" x14ac:dyDescent="0.2">
      <c r="A3271" s="1" t="s">
        <v>9708</v>
      </c>
      <c r="B3271" s="4" t="s">
        <v>9709</v>
      </c>
      <c r="C3271" s="4" t="s">
        <v>9710</v>
      </c>
      <c r="E3271" s="4"/>
      <c r="R3271" s="4"/>
      <c r="U3271" s="4"/>
      <c r="AD3271" s="4"/>
      <c r="AE3271" s="4"/>
      <c r="AF3271" s="21"/>
    </row>
    <row r="3272" spans="1:32" x14ac:dyDescent="0.2">
      <c r="A3272" s="1" t="s">
        <v>9711</v>
      </c>
      <c r="B3272" s="4" t="s">
        <v>9712</v>
      </c>
      <c r="C3272" s="4" t="s">
        <v>9713</v>
      </c>
      <c r="E3272" s="4"/>
      <c r="R3272" s="4"/>
      <c r="U3272" s="4"/>
      <c r="AD3272" s="4"/>
      <c r="AE3272" s="4"/>
      <c r="AF3272" s="21"/>
    </row>
    <row r="3273" spans="1:32" x14ac:dyDescent="0.2">
      <c r="A3273" s="1" t="s">
        <v>9714</v>
      </c>
      <c r="B3273" s="4" t="s">
        <v>9715</v>
      </c>
      <c r="C3273" s="4" t="s">
        <v>9716</v>
      </c>
      <c r="E3273" s="4"/>
      <c r="R3273" s="4"/>
      <c r="U3273" s="4"/>
      <c r="AD3273" s="4"/>
      <c r="AE3273" s="4"/>
      <c r="AF3273" s="21"/>
    </row>
    <row r="3274" spans="1:32" x14ac:dyDescent="0.2">
      <c r="A3274" s="1" t="s">
        <v>9717</v>
      </c>
      <c r="B3274" s="4" t="s">
        <v>9718</v>
      </c>
      <c r="C3274" s="4" t="s">
        <v>9719</v>
      </c>
      <c r="E3274" s="4"/>
      <c r="R3274" s="4"/>
      <c r="U3274" s="4"/>
      <c r="AD3274" s="4"/>
      <c r="AE3274" s="4"/>
      <c r="AF3274" s="21"/>
    </row>
    <row r="3275" spans="1:32" x14ac:dyDescent="0.2">
      <c r="A3275" s="1" t="s">
        <v>9720</v>
      </c>
      <c r="B3275" s="4" t="s">
        <v>9721</v>
      </c>
      <c r="C3275" s="4" t="s">
        <v>9722</v>
      </c>
      <c r="E3275" s="4"/>
      <c r="R3275" s="4"/>
      <c r="U3275" s="4"/>
      <c r="AD3275" s="4"/>
      <c r="AE3275" s="4"/>
      <c r="AF3275" s="21"/>
    </row>
    <row r="3276" spans="1:32" x14ac:dyDescent="0.2">
      <c r="A3276" s="1" t="s">
        <v>9723</v>
      </c>
      <c r="B3276" s="4" t="s">
        <v>9724</v>
      </c>
      <c r="C3276" s="4" t="s">
        <v>9725</v>
      </c>
      <c r="E3276" s="4"/>
      <c r="R3276" s="4"/>
      <c r="U3276" s="4"/>
      <c r="AD3276" s="4"/>
      <c r="AE3276" s="4"/>
      <c r="AF3276" s="21"/>
    </row>
    <row r="3277" spans="1:32" x14ac:dyDescent="0.2">
      <c r="A3277" s="1" t="s">
        <v>9726</v>
      </c>
      <c r="B3277" s="4" t="s">
        <v>9727</v>
      </c>
      <c r="C3277" s="4" t="s">
        <v>9727</v>
      </c>
      <c r="E3277" s="4"/>
      <c r="R3277" s="4"/>
      <c r="U3277" s="4"/>
      <c r="AD3277" s="4"/>
      <c r="AE3277" s="4"/>
      <c r="AF3277" s="21"/>
    </row>
    <row r="3278" spans="1:32" x14ac:dyDescent="0.2">
      <c r="A3278" s="1" t="s">
        <v>9728</v>
      </c>
      <c r="B3278" s="4" t="s">
        <v>9729</v>
      </c>
      <c r="C3278" s="4" t="s">
        <v>9730</v>
      </c>
      <c r="E3278" s="4"/>
      <c r="R3278" s="4"/>
      <c r="U3278" s="4"/>
      <c r="AD3278" s="4"/>
      <c r="AE3278" s="4"/>
      <c r="AF3278" s="21"/>
    </row>
    <row r="3279" spans="1:32" x14ac:dyDescent="0.2">
      <c r="A3279" s="1" t="s">
        <v>9731</v>
      </c>
      <c r="B3279" s="4" t="s">
        <v>9732</v>
      </c>
      <c r="C3279" s="4" t="s">
        <v>9733</v>
      </c>
      <c r="E3279" s="4"/>
      <c r="R3279" s="4"/>
      <c r="U3279" s="4"/>
      <c r="AD3279" s="4"/>
      <c r="AE3279" s="4"/>
      <c r="AF3279" s="21"/>
    </row>
    <row r="3280" spans="1:32" x14ac:dyDescent="0.2">
      <c r="A3280" s="1" t="s">
        <v>9734</v>
      </c>
      <c r="B3280" s="4" t="s">
        <v>9735</v>
      </c>
      <c r="C3280" s="4" t="s">
        <v>9736</v>
      </c>
      <c r="E3280" s="4"/>
      <c r="R3280" s="4"/>
      <c r="U3280" s="4"/>
      <c r="AD3280" s="4"/>
      <c r="AE3280" s="4"/>
      <c r="AF3280" s="21"/>
    </row>
    <row r="3281" spans="1:32" x14ac:dyDescent="0.2">
      <c r="A3281" s="1" t="s">
        <v>9737</v>
      </c>
      <c r="B3281" s="4" t="s">
        <v>9738</v>
      </c>
      <c r="C3281" s="4" t="s">
        <v>9739</v>
      </c>
      <c r="E3281" s="4"/>
      <c r="R3281" s="4"/>
      <c r="U3281" s="4"/>
      <c r="AD3281" s="4"/>
      <c r="AE3281" s="4"/>
      <c r="AF3281" s="21"/>
    </row>
    <row r="3282" spans="1:32" x14ac:dyDescent="0.2">
      <c r="A3282" s="1" t="s">
        <v>9740</v>
      </c>
      <c r="B3282" s="4" t="s">
        <v>9741</v>
      </c>
      <c r="C3282" s="4" t="s">
        <v>9742</v>
      </c>
      <c r="E3282" s="4"/>
      <c r="R3282" s="4"/>
      <c r="U3282" s="4"/>
      <c r="AD3282" s="4"/>
      <c r="AE3282" s="4"/>
      <c r="AF3282" s="21"/>
    </row>
    <row r="3283" spans="1:32" x14ac:dyDescent="0.2">
      <c r="A3283" s="1" t="s">
        <v>9743</v>
      </c>
      <c r="B3283" s="4" t="s">
        <v>9744</v>
      </c>
      <c r="C3283" s="4" t="s">
        <v>9745</v>
      </c>
      <c r="E3283" s="4"/>
      <c r="R3283" s="4"/>
      <c r="U3283" s="4"/>
      <c r="AD3283" s="4"/>
      <c r="AE3283" s="4"/>
      <c r="AF3283" s="21"/>
    </row>
    <row r="3284" spans="1:32" x14ac:dyDescent="0.2">
      <c r="A3284" s="1" t="s">
        <v>9746</v>
      </c>
      <c r="B3284" s="4" t="s">
        <v>9747</v>
      </c>
      <c r="C3284" s="4" t="s">
        <v>9748</v>
      </c>
      <c r="E3284" s="4"/>
      <c r="R3284" s="4"/>
      <c r="U3284" s="4"/>
      <c r="AD3284" s="4"/>
      <c r="AE3284" s="4"/>
      <c r="AF3284" s="21"/>
    </row>
    <row r="3285" spans="1:32" x14ac:dyDescent="0.2">
      <c r="A3285" s="1" t="s">
        <v>9749</v>
      </c>
      <c r="B3285" s="4" t="s">
        <v>9750</v>
      </c>
      <c r="C3285" s="4" t="s">
        <v>9751</v>
      </c>
      <c r="E3285" s="4"/>
      <c r="R3285" s="4"/>
      <c r="U3285" s="4"/>
      <c r="AD3285" s="4"/>
      <c r="AE3285" s="4"/>
      <c r="AF3285" s="21"/>
    </row>
    <row r="3286" spans="1:32" x14ac:dyDescent="0.2">
      <c r="A3286" s="1" t="s">
        <v>9752</v>
      </c>
      <c r="B3286" s="4" t="s">
        <v>9753</v>
      </c>
      <c r="C3286" s="4" t="s">
        <v>9754</v>
      </c>
      <c r="E3286" s="4">
        <v>1</v>
      </c>
      <c r="F3286">
        <v>1</v>
      </c>
      <c r="G3286">
        <v>2</v>
      </c>
      <c r="H3286">
        <v>2</v>
      </c>
      <c r="I3286">
        <v>2</v>
      </c>
      <c r="J3286">
        <v>2</v>
      </c>
      <c r="M3286">
        <v>1</v>
      </c>
      <c r="O3286">
        <v>1</v>
      </c>
      <c r="P3286">
        <v>1</v>
      </c>
      <c r="R3286" s="4"/>
      <c r="S3286">
        <v>1</v>
      </c>
      <c r="T3286">
        <v>1</v>
      </c>
      <c r="U3286" s="4">
        <v>1</v>
      </c>
      <c r="V3286">
        <v>1</v>
      </c>
      <c r="X3286">
        <v>1</v>
      </c>
      <c r="AB3286">
        <v>2</v>
      </c>
      <c r="AD3286" s="4">
        <v>2</v>
      </c>
      <c r="AE3286" s="4"/>
      <c r="AF3286" s="21">
        <v>2</v>
      </c>
    </row>
    <row r="3287" spans="1:32" x14ac:dyDescent="0.2">
      <c r="A3287" s="1" t="s">
        <v>9755</v>
      </c>
      <c r="B3287" s="4" t="s">
        <v>9756</v>
      </c>
      <c r="C3287" s="4" t="s">
        <v>9757</v>
      </c>
      <c r="E3287" s="4"/>
      <c r="R3287" s="4"/>
      <c r="U3287" s="4"/>
      <c r="AD3287" s="4"/>
      <c r="AE3287" s="4"/>
      <c r="AF3287" s="21"/>
    </row>
    <row r="3288" spans="1:32" x14ac:dyDescent="0.2">
      <c r="A3288" s="1" t="s">
        <v>9758</v>
      </c>
      <c r="B3288" s="4" t="s">
        <v>9759</v>
      </c>
      <c r="C3288" s="4" t="s">
        <v>9760</v>
      </c>
      <c r="E3288" s="4"/>
      <c r="R3288" s="4"/>
      <c r="U3288" s="4"/>
      <c r="AD3288" s="4"/>
      <c r="AE3288" s="4"/>
      <c r="AF3288" s="21"/>
    </row>
    <row r="3289" spans="1:32" x14ac:dyDescent="0.2">
      <c r="A3289" s="1" t="s">
        <v>9761</v>
      </c>
      <c r="B3289" s="4" t="s">
        <v>9762</v>
      </c>
      <c r="C3289" s="4" t="s">
        <v>9763</v>
      </c>
      <c r="E3289" s="4"/>
      <c r="R3289" s="4"/>
      <c r="U3289" s="4"/>
      <c r="AD3289" s="4"/>
      <c r="AE3289" s="4"/>
      <c r="AF3289" s="21"/>
    </row>
    <row r="3290" spans="1:32" x14ac:dyDescent="0.2">
      <c r="A3290" s="1" t="s">
        <v>9764</v>
      </c>
      <c r="B3290" s="4" t="s">
        <v>9765</v>
      </c>
      <c r="C3290" s="4" t="s">
        <v>9766</v>
      </c>
      <c r="E3290" s="4"/>
      <c r="R3290" s="4"/>
      <c r="U3290" s="4"/>
      <c r="AD3290" s="4"/>
      <c r="AE3290" s="4"/>
      <c r="AF3290" s="21"/>
    </row>
    <row r="3291" spans="1:32" x14ac:dyDescent="0.2">
      <c r="A3291" s="1" t="s">
        <v>9767</v>
      </c>
      <c r="B3291" s="4" t="s">
        <v>9768</v>
      </c>
      <c r="C3291" s="4" t="s">
        <v>9769</v>
      </c>
      <c r="E3291" s="4"/>
      <c r="R3291" s="4"/>
      <c r="U3291" s="4"/>
      <c r="AD3291" s="4"/>
      <c r="AE3291" s="4"/>
      <c r="AF3291" s="21"/>
    </row>
    <row r="3292" spans="1:32" x14ac:dyDescent="0.2">
      <c r="A3292" s="1" t="s">
        <v>9770</v>
      </c>
      <c r="B3292" s="4" t="s">
        <v>9771</v>
      </c>
      <c r="C3292" s="4" t="s">
        <v>9772</v>
      </c>
      <c r="E3292" s="4"/>
      <c r="R3292" s="4"/>
      <c r="U3292" s="4"/>
      <c r="AD3292" s="4"/>
      <c r="AE3292" s="4"/>
      <c r="AF3292" s="21"/>
    </row>
    <row r="3293" spans="1:32" x14ac:dyDescent="0.2">
      <c r="A3293" s="1" t="s">
        <v>9773</v>
      </c>
      <c r="B3293" s="4" t="s">
        <v>9774</v>
      </c>
      <c r="C3293" s="4" t="s">
        <v>9775</v>
      </c>
      <c r="E3293" s="4"/>
      <c r="R3293" s="4"/>
      <c r="U3293" s="4"/>
      <c r="AD3293" s="4"/>
      <c r="AE3293" s="4"/>
      <c r="AF3293" s="21"/>
    </row>
    <row r="3294" spans="1:32" x14ac:dyDescent="0.2">
      <c r="A3294" s="1" t="s">
        <v>9776</v>
      </c>
      <c r="B3294" s="4" t="s">
        <v>9777</v>
      </c>
      <c r="C3294" s="4" t="s">
        <v>9778</v>
      </c>
      <c r="E3294" s="4"/>
      <c r="R3294" s="4"/>
      <c r="U3294" s="4"/>
      <c r="AD3294" s="4"/>
      <c r="AE3294" s="4"/>
      <c r="AF3294" s="21"/>
    </row>
    <row r="3295" spans="1:32" x14ac:dyDescent="0.2">
      <c r="A3295" s="1" t="s">
        <v>9779</v>
      </c>
      <c r="B3295" s="4" t="s">
        <v>9780</v>
      </c>
      <c r="C3295" s="4" t="s">
        <v>9781</v>
      </c>
      <c r="E3295" s="4"/>
      <c r="R3295" s="4"/>
      <c r="U3295" s="4"/>
      <c r="AD3295" s="4"/>
      <c r="AE3295" s="4"/>
      <c r="AF3295" s="21"/>
    </row>
    <row r="3296" spans="1:32" x14ac:dyDescent="0.2">
      <c r="A3296" s="1" t="s">
        <v>9782</v>
      </c>
      <c r="B3296" s="4" t="s">
        <v>9783</v>
      </c>
      <c r="C3296" s="4" t="s">
        <v>9784</v>
      </c>
      <c r="E3296" s="4"/>
      <c r="R3296" s="4"/>
      <c r="U3296" s="4"/>
      <c r="AD3296" s="4"/>
      <c r="AE3296" s="4"/>
      <c r="AF3296" s="21"/>
    </row>
    <row r="3297" spans="1:32" x14ac:dyDescent="0.2">
      <c r="A3297" s="1" t="s">
        <v>9785</v>
      </c>
      <c r="B3297" s="4" t="s">
        <v>9786</v>
      </c>
      <c r="C3297" s="4" t="s">
        <v>9787</v>
      </c>
      <c r="E3297" s="4"/>
      <c r="R3297" s="4"/>
      <c r="U3297" s="4"/>
      <c r="AD3297" s="4"/>
      <c r="AE3297" s="4"/>
      <c r="AF3297" s="21"/>
    </row>
    <row r="3298" spans="1:32" x14ac:dyDescent="0.2">
      <c r="A3298" s="1" t="s">
        <v>9788</v>
      </c>
      <c r="B3298" s="4" t="s">
        <v>9789</v>
      </c>
      <c r="C3298" s="4" t="s">
        <v>9790</v>
      </c>
      <c r="E3298" s="4"/>
      <c r="R3298" s="4"/>
      <c r="U3298" s="4"/>
      <c r="AD3298" s="4"/>
      <c r="AE3298" s="4"/>
      <c r="AF3298" s="21"/>
    </row>
    <row r="3299" spans="1:32" x14ac:dyDescent="0.2">
      <c r="A3299" s="1" t="s">
        <v>9791</v>
      </c>
      <c r="B3299" s="4" t="s">
        <v>9792</v>
      </c>
      <c r="C3299" s="4" t="s">
        <v>9793</v>
      </c>
      <c r="E3299" s="4"/>
      <c r="R3299" s="4"/>
      <c r="U3299" s="4"/>
      <c r="AD3299" s="4"/>
      <c r="AE3299" s="4"/>
      <c r="AF3299" s="21"/>
    </row>
    <row r="3300" spans="1:32" x14ac:dyDescent="0.2">
      <c r="A3300" s="1" t="s">
        <v>9794</v>
      </c>
      <c r="B3300" s="4" t="s">
        <v>9795</v>
      </c>
      <c r="C3300" s="4" t="s">
        <v>9796</v>
      </c>
      <c r="E3300" s="4"/>
      <c r="R3300" s="4"/>
      <c r="U3300" s="4"/>
      <c r="AD3300" s="4"/>
      <c r="AE3300" s="4"/>
      <c r="AF3300" s="21"/>
    </row>
    <row r="3301" spans="1:32" x14ac:dyDescent="0.2">
      <c r="A3301" s="1" t="s">
        <v>9797</v>
      </c>
      <c r="B3301" s="4" t="s">
        <v>2260</v>
      </c>
      <c r="C3301" s="4" t="s">
        <v>9798</v>
      </c>
      <c r="E3301" s="4"/>
      <c r="R3301" s="4"/>
      <c r="U3301" s="4"/>
      <c r="AD3301" s="4"/>
      <c r="AE3301" s="4"/>
      <c r="AF3301" s="21"/>
    </row>
    <row r="3302" spans="1:32" x14ac:dyDescent="0.2">
      <c r="A3302" s="1" t="s">
        <v>9799</v>
      </c>
      <c r="B3302" s="4" t="s">
        <v>9800</v>
      </c>
      <c r="C3302" s="4" t="s">
        <v>9801</v>
      </c>
      <c r="E3302" s="4"/>
      <c r="R3302" s="4"/>
      <c r="U3302" s="4"/>
      <c r="AD3302" s="4"/>
      <c r="AE3302" s="4"/>
      <c r="AF3302" s="21"/>
    </row>
    <row r="3303" spans="1:32" x14ac:dyDescent="0.2">
      <c r="A3303" s="1" t="s">
        <v>9802</v>
      </c>
      <c r="B3303" s="4" t="s">
        <v>9803</v>
      </c>
      <c r="C3303" s="4" t="s">
        <v>9804</v>
      </c>
      <c r="E3303" s="4"/>
      <c r="R3303" s="4"/>
      <c r="U3303" s="4"/>
      <c r="AD3303" s="4"/>
      <c r="AE3303" s="4"/>
      <c r="AF3303" s="21"/>
    </row>
    <row r="3304" spans="1:32" x14ac:dyDescent="0.2">
      <c r="A3304" s="1" t="s">
        <v>9805</v>
      </c>
      <c r="B3304" s="4" t="s">
        <v>9806</v>
      </c>
      <c r="C3304" s="4" t="s">
        <v>9807</v>
      </c>
      <c r="E3304" s="4">
        <v>1</v>
      </c>
      <c r="G3304">
        <v>1</v>
      </c>
      <c r="H3304">
        <v>1</v>
      </c>
      <c r="J3304">
        <v>1</v>
      </c>
      <c r="M3304">
        <v>1</v>
      </c>
      <c r="N3304">
        <v>1</v>
      </c>
      <c r="O3304">
        <v>1</v>
      </c>
      <c r="P3304">
        <v>1</v>
      </c>
      <c r="R3304" s="4">
        <v>1</v>
      </c>
      <c r="T3304">
        <v>1</v>
      </c>
      <c r="U3304" s="4">
        <v>1</v>
      </c>
      <c r="V3304">
        <v>1</v>
      </c>
      <c r="W3304">
        <v>1</v>
      </c>
      <c r="X3304">
        <v>2</v>
      </c>
      <c r="Y3304">
        <v>1</v>
      </c>
      <c r="Z3304">
        <v>1</v>
      </c>
      <c r="AA3304">
        <v>1</v>
      </c>
      <c r="AD3304" s="4">
        <v>1</v>
      </c>
      <c r="AE3304" s="4">
        <v>1</v>
      </c>
      <c r="AF3304" s="21">
        <v>1</v>
      </c>
    </row>
    <row r="3305" spans="1:32" x14ac:dyDescent="0.2">
      <c r="A3305" s="1" t="s">
        <v>9808</v>
      </c>
      <c r="B3305" s="4" t="s">
        <v>9809</v>
      </c>
      <c r="C3305" s="4" t="s">
        <v>9810</v>
      </c>
      <c r="E3305" s="4"/>
      <c r="R3305" s="4"/>
      <c r="U3305" s="4"/>
      <c r="AD3305" s="4"/>
      <c r="AE3305" s="4"/>
      <c r="AF3305" s="21"/>
    </row>
    <row r="3306" spans="1:32" x14ac:dyDescent="0.2">
      <c r="A3306" s="1" t="s">
        <v>9811</v>
      </c>
      <c r="B3306" s="4" t="s">
        <v>9812</v>
      </c>
      <c r="C3306" s="4" t="s">
        <v>9813</v>
      </c>
      <c r="E3306" s="4"/>
      <c r="R3306" s="4"/>
      <c r="U3306" s="4"/>
      <c r="AD3306" s="4"/>
      <c r="AE3306" s="4"/>
      <c r="AF3306" s="21"/>
    </row>
    <row r="3307" spans="1:32" x14ac:dyDescent="0.2">
      <c r="A3307" s="1" t="s">
        <v>9814</v>
      </c>
      <c r="B3307" s="4" t="s">
        <v>9815</v>
      </c>
      <c r="C3307" s="4" t="s">
        <v>9816</v>
      </c>
      <c r="E3307" s="4"/>
      <c r="J3307">
        <v>1</v>
      </c>
      <c r="K3307">
        <v>1</v>
      </c>
      <c r="L3307">
        <v>1</v>
      </c>
      <c r="R3307" s="4"/>
      <c r="U3307" s="4"/>
      <c r="Z3307">
        <v>1</v>
      </c>
      <c r="AA3307">
        <v>1</v>
      </c>
      <c r="AB3307">
        <v>1</v>
      </c>
      <c r="AD3307" s="4"/>
      <c r="AE3307" s="4">
        <v>1</v>
      </c>
      <c r="AF3307" s="21"/>
    </row>
    <row r="3308" spans="1:32" x14ac:dyDescent="0.2">
      <c r="A3308" s="1" t="s">
        <v>9817</v>
      </c>
      <c r="B3308" s="4" t="s">
        <v>9818</v>
      </c>
      <c r="C3308" s="4" t="s">
        <v>9819</v>
      </c>
      <c r="E3308" s="4"/>
      <c r="R3308" s="4"/>
      <c r="U3308" s="4"/>
      <c r="AD3308" s="4">
        <v>1</v>
      </c>
      <c r="AE3308" s="4"/>
      <c r="AF3308" s="21"/>
    </row>
    <row r="3309" spans="1:32" x14ac:dyDescent="0.2">
      <c r="A3309" s="1" t="s">
        <v>9820</v>
      </c>
      <c r="B3309" s="4" t="s">
        <v>9821</v>
      </c>
      <c r="C3309" s="4" t="s">
        <v>9822</v>
      </c>
      <c r="E3309" s="4"/>
      <c r="R3309" s="4"/>
      <c r="U3309" s="4"/>
      <c r="AD3309" s="4"/>
      <c r="AE3309" s="4"/>
      <c r="AF3309" s="21"/>
    </row>
    <row r="3310" spans="1:32" x14ac:dyDescent="0.2">
      <c r="A3310" s="1" t="s">
        <v>9823</v>
      </c>
      <c r="B3310" s="4" t="s">
        <v>9824</v>
      </c>
      <c r="C3310" s="4" t="s">
        <v>9825</v>
      </c>
      <c r="E3310" s="4"/>
      <c r="R3310" s="4"/>
      <c r="U3310" s="4"/>
      <c r="AD3310" s="4"/>
      <c r="AE3310" s="4"/>
      <c r="AF3310" s="21"/>
    </row>
    <row r="3311" spans="1:32" x14ac:dyDescent="0.2">
      <c r="A3311" s="1" t="s">
        <v>9826</v>
      </c>
      <c r="B3311" s="4" t="s">
        <v>9827</v>
      </c>
      <c r="C3311" s="4" t="s">
        <v>9828</v>
      </c>
      <c r="E3311" s="4"/>
      <c r="R3311" s="4"/>
      <c r="U3311" s="4"/>
      <c r="AD3311" s="4"/>
      <c r="AE3311" s="4"/>
      <c r="AF3311" s="21"/>
    </row>
    <row r="3312" spans="1:32" x14ac:dyDescent="0.2">
      <c r="A3312" s="1" t="s">
        <v>9829</v>
      </c>
      <c r="B3312" s="4" t="s">
        <v>9830</v>
      </c>
      <c r="C3312" s="4" t="s">
        <v>9831</v>
      </c>
      <c r="E3312" s="4"/>
      <c r="R3312" s="4"/>
      <c r="U3312" s="4"/>
      <c r="AD3312" s="4"/>
      <c r="AE3312" s="4"/>
      <c r="AF3312" s="21"/>
    </row>
    <row r="3313" spans="1:32" x14ac:dyDescent="0.2">
      <c r="A3313" s="1" t="s">
        <v>9832</v>
      </c>
      <c r="B3313" s="4" t="s">
        <v>9833</v>
      </c>
      <c r="C3313" s="4" t="s">
        <v>9834</v>
      </c>
      <c r="E3313" s="4"/>
      <c r="R3313" s="4"/>
      <c r="U3313" s="4"/>
      <c r="AD3313" s="4"/>
      <c r="AE3313" s="4"/>
      <c r="AF3313" s="21"/>
    </row>
    <row r="3314" spans="1:32" x14ac:dyDescent="0.2">
      <c r="A3314" s="1" t="s">
        <v>9835</v>
      </c>
      <c r="B3314" s="4" t="s">
        <v>9836</v>
      </c>
      <c r="C3314" s="4" t="s">
        <v>9837</v>
      </c>
      <c r="E3314" s="4"/>
      <c r="R3314" s="4"/>
      <c r="U3314" s="4"/>
      <c r="AD3314" s="4"/>
      <c r="AE3314" s="4"/>
      <c r="AF3314" s="21">
        <v>1</v>
      </c>
    </row>
    <row r="3315" spans="1:32" x14ac:dyDescent="0.2">
      <c r="A3315" s="1" t="s">
        <v>9838</v>
      </c>
      <c r="B3315" s="4" t="s">
        <v>9839</v>
      </c>
      <c r="C3315" s="4" t="s">
        <v>9840</v>
      </c>
      <c r="E3315" s="4"/>
      <c r="R3315" s="4"/>
      <c r="U3315" s="4"/>
      <c r="AD3315" s="4"/>
      <c r="AE3315" s="4"/>
      <c r="AF3315" s="21"/>
    </row>
    <row r="3316" spans="1:32" x14ac:dyDescent="0.2">
      <c r="A3316" s="1" t="s">
        <v>9841</v>
      </c>
      <c r="B3316" s="4" t="s">
        <v>9842</v>
      </c>
      <c r="C3316" s="4" t="s">
        <v>9843</v>
      </c>
      <c r="E3316" s="4"/>
      <c r="R3316" s="4"/>
      <c r="U3316" s="4"/>
      <c r="AD3316" s="4"/>
      <c r="AE3316" s="4"/>
      <c r="AF3316" s="21"/>
    </row>
    <row r="3317" spans="1:32" x14ac:dyDescent="0.2">
      <c r="A3317" s="1" t="s">
        <v>9844</v>
      </c>
      <c r="B3317" s="4" t="s">
        <v>9845</v>
      </c>
      <c r="C3317" s="4" t="s">
        <v>9846</v>
      </c>
      <c r="E3317" s="4"/>
      <c r="R3317" s="4"/>
      <c r="U3317" s="4"/>
      <c r="AD3317" s="4"/>
      <c r="AE3317" s="4"/>
      <c r="AF3317" s="21"/>
    </row>
    <row r="3318" spans="1:32" x14ac:dyDescent="0.2">
      <c r="A3318" s="1" t="s">
        <v>9847</v>
      </c>
      <c r="B3318" s="4" t="s">
        <v>9848</v>
      </c>
      <c r="C3318" s="4" t="s">
        <v>9849</v>
      </c>
      <c r="E3318" s="4"/>
      <c r="R3318" s="4"/>
      <c r="U3318" s="4"/>
      <c r="AD3318" s="4"/>
      <c r="AE3318" s="4"/>
      <c r="AF3318" s="21"/>
    </row>
    <row r="3319" spans="1:32" x14ac:dyDescent="0.2">
      <c r="A3319" s="1" t="s">
        <v>9850</v>
      </c>
      <c r="B3319" s="4" t="s">
        <v>9851</v>
      </c>
      <c r="C3319" s="4" t="s">
        <v>9852</v>
      </c>
      <c r="E3319" s="4"/>
      <c r="R3319" s="4"/>
      <c r="U3319" s="4"/>
      <c r="AD3319" s="4"/>
      <c r="AE3319" s="4"/>
      <c r="AF3319" s="21"/>
    </row>
    <row r="3320" spans="1:32" x14ac:dyDescent="0.2">
      <c r="A3320" s="1" t="s">
        <v>9853</v>
      </c>
      <c r="B3320" s="4" t="s">
        <v>9854</v>
      </c>
      <c r="C3320" s="4" t="s">
        <v>9855</v>
      </c>
      <c r="E3320" s="4"/>
      <c r="R3320" s="4"/>
      <c r="U3320" s="4"/>
      <c r="AD3320" s="4"/>
      <c r="AE3320" s="4"/>
      <c r="AF3320" s="21"/>
    </row>
    <row r="3321" spans="1:32" x14ac:dyDescent="0.2">
      <c r="A3321" s="1" t="s">
        <v>9856</v>
      </c>
      <c r="B3321" s="4" t="s">
        <v>9857</v>
      </c>
      <c r="C3321" s="4" t="s">
        <v>9858</v>
      </c>
      <c r="E3321" s="4"/>
      <c r="R3321" s="4"/>
      <c r="U3321" s="4"/>
      <c r="AD3321" s="4"/>
      <c r="AE3321" s="4"/>
      <c r="AF3321" s="21"/>
    </row>
    <row r="3322" spans="1:32" x14ac:dyDescent="0.2">
      <c r="A3322" s="1" t="s">
        <v>9859</v>
      </c>
      <c r="B3322" s="4" t="s">
        <v>9860</v>
      </c>
      <c r="C3322" s="4" t="s">
        <v>9861</v>
      </c>
      <c r="E3322" s="4"/>
      <c r="R3322" s="4"/>
      <c r="U3322" s="4"/>
      <c r="AD3322" s="4"/>
      <c r="AE3322" s="4"/>
      <c r="AF3322" s="21"/>
    </row>
    <row r="3323" spans="1:32" x14ac:dyDescent="0.2">
      <c r="A3323" s="1" t="s">
        <v>9862</v>
      </c>
      <c r="B3323" s="4" t="s">
        <v>9863</v>
      </c>
      <c r="C3323" s="4" t="s">
        <v>9864</v>
      </c>
      <c r="E3323" s="4"/>
      <c r="R3323" s="4"/>
      <c r="U3323" s="4"/>
      <c r="Z3323">
        <v>1</v>
      </c>
      <c r="AD3323" s="4"/>
      <c r="AE3323" s="4"/>
      <c r="AF3323" s="21"/>
    </row>
    <row r="3324" spans="1:32" x14ac:dyDescent="0.2">
      <c r="A3324" s="1" t="s">
        <v>9865</v>
      </c>
      <c r="B3324" s="4" t="s">
        <v>9866</v>
      </c>
      <c r="C3324" s="4" t="s">
        <v>9867</v>
      </c>
      <c r="E3324" s="4"/>
      <c r="R3324" s="4"/>
      <c r="U3324" s="4"/>
      <c r="AD3324" s="4"/>
      <c r="AE3324" s="4"/>
      <c r="AF3324" s="21"/>
    </row>
    <row r="3325" spans="1:32" x14ac:dyDescent="0.2">
      <c r="A3325" s="1" t="s">
        <v>9868</v>
      </c>
      <c r="B3325" s="4" t="s">
        <v>9869</v>
      </c>
      <c r="C3325" s="4" t="s">
        <v>9870</v>
      </c>
      <c r="E3325" s="4"/>
      <c r="R3325" s="4"/>
      <c r="U3325" s="4"/>
      <c r="AD3325" s="4"/>
      <c r="AE3325" s="4"/>
      <c r="AF3325" s="21"/>
    </row>
    <row r="3326" spans="1:32" x14ac:dyDescent="0.2">
      <c r="A3326" s="1" t="s">
        <v>9871</v>
      </c>
      <c r="B3326" s="4" t="s">
        <v>9872</v>
      </c>
      <c r="C3326" s="4" t="s">
        <v>9873</v>
      </c>
      <c r="E3326" s="4"/>
      <c r="R3326" s="4"/>
      <c r="U3326" s="4"/>
      <c r="AD3326" s="4"/>
      <c r="AE3326" s="4"/>
      <c r="AF3326" s="21">
        <v>1</v>
      </c>
    </row>
    <row r="3327" spans="1:32" x14ac:dyDescent="0.2">
      <c r="A3327" s="1" t="s">
        <v>9874</v>
      </c>
      <c r="B3327" s="4" t="s">
        <v>9875</v>
      </c>
      <c r="C3327" s="4" t="s">
        <v>9876</v>
      </c>
      <c r="E3327" s="4"/>
      <c r="R3327" s="4"/>
      <c r="U3327" s="4"/>
      <c r="AD3327" s="4"/>
      <c r="AE3327" s="4"/>
      <c r="AF3327" s="21"/>
    </row>
    <row r="3328" spans="1:32" x14ac:dyDescent="0.2">
      <c r="A3328" s="1" t="s">
        <v>9877</v>
      </c>
      <c r="B3328" s="4" t="s">
        <v>9878</v>
      </c>
      <c r="C3328" s="4" t="s">
        <v>9879</v>
      </c>
      <c r="E3328" s="4"/>
      <c r="R3328" s="4"/>
      <c r="U3328" s="4"/>
      <c r="AD3328" s="4"/>
      <c r="AE3328" s="4"/>
      <c r="AF3328" s="21"/>
    </row>
    <row r="3329" spans="1:32" x14ac:dyDescent="0.2">
      <c r="A3329" s="1" t="s">
        <v>9880</v>
      </c>
      <c r="B3329" s="4" t="s">
        <v>9881</v>
      </c>
      <c r="C3329" s="4" t="s">
        <v>9882</v>
      </c>
      <c r="E3329" s="4"/>
      <c r="R3329" s="4"/>
      <c r="U3329" s="4"/>
      <c r="AD3329" s="4"/>
      <c r="AE3329" s="4"/>
      <c r="AF3329" s="21"/>
    </row>
    <row r="3330" spans="1:32" x14ac:dyDescent="0.2">
      <c r="A3330" s="1" t="s">
        <v>9883</v>
      </c>
      <c r="B3330" s="4" t="s">
        <v>9884</v>
      </c>
      <c r="C3330" s="4" t="s">
        <v>9885</v>
      </c>
      <c r="E3330" s="4"/>
      <c r="R3330" s="4"/>
      <c r="U3330" s="4"/>
      <c r="AD3330" s="4"/>
      <c r="AE3330" s="4"/>
      <c r="AF3330" s="21"/>
    </row>
    <row r="3331" spans="1:32" x14ac:dyDescent="0.2">
      <c r="A3331" s="1" t="s">
        <v>9886</v>
      </c>
      <c r="B3331" s="4" t="s">
        <v>9887</v>
      </c>
      <c r="C3331" s="4" t="s">
        <v>9888</v>
      </c>
      <c r="E3331" s="4"/>
      <c r="R3331" s="4"/>
      <c r="U3331" s="4"/>
      <c r="AD3331" s="4"/>
      <c r="AE3331" s="4"/>
      <c r="AF3331" s="21"/>
    </row>
    <row r="3332" spans="1:32" x14ac:dyDescent="0.2">
      <c r="A3332" s="1" t="s">
        <v>9889</v>
      </c>
      <c r="B3332" s="4" t="s">
        <v>9890</v>
      </c>
      <c r="C3332" s="4" t="s">
        <v>9891</v>
      </c>
      <c r="E3332" s="4">
        <v>1</v>
      </c>
      <c r="F3332">
        <v>1</v>
      </c>
      <c r="G3332">
        <v>1</v>
      </c>
      <c r="H3332">
        <v>1</v>
      </c>
      <c r="I3332">
        <v>1</v>
      </c>
      <c r="J3332">
        <v>1</v>
      </c>
      <c r="K3332">
        <v>1</v>
      </c>
      <c r="L3332">
        <v>1</v>
      </c>
      <c r="M3332">
        <v>1</v>
      </c>
      <c r="O3332">
        <v>1</v>
      </c>
      <c r="P3332">
        <v>1</v>
      </c>
      <c r="R3332" s="4"/>
      <c r="S3332">
        <v>1</v>
      </c>
      <c r="U3332" s="4">
        <v>1</v>
      </c>
      <c r="V3332">
        <v>1</v>
      </c>
      <c r="W3332">
        <v>1</v>
      </c>
      <c r="X3332">
        <v>1</v>
      </c>
      <c r="AA3332">
        <v>1</v>
      </c>
      <c r="AB3332">
        <v>1</v>
      </c>
      <c r="AD3332" s="4">
        <v>1</v>
      </c>
      <c r="AE3332" s="4">
        <v>1</v>
      </c>
      <c r="AF3332" s="21">
        <v>1</v>
      </c>
    </row>
    <row r="3333" spans="1:32" x14ac:dyDescent="0.2">
      <c r="A3333" s="1" t="s">
        <v>9892</v>
      </c>
      <c r="B3333" s="4" t="s">
        <v>9893</v>
      </c>
      <c r="C3333" s="4" t="s">
        <v>9894</v>
      </c>
      <c r="E3333" s="4"/>
      <c r="R3333" s="4"/>
      <c r="U3333" s="4"/>
      <c r="AD3333" s="4"/>
      <c r="AE3333" s="4"/>
      <c r="AF3333" s="21"/>
    </row>
    <row r="3334" spans="1:32" x14ac:dyDescent="0.2">
      <c r="A3334" s="1" t="s">
        <v>9895</v>
      </c>
      <c r="B3334" s="4" t="s">
        <v>9896</v>
      </c>
      <c r="C3334" s="4" t="s">
        <v>9897</v>
      </c>
      <c r="E3334" s="4"/>
      <c r="R3334" s="4"/>
      <c r="U3334" s="4"/>
      <c r="AD3334" s="4"/>
      <c r="AE3334" s="4"/>
      <c r="AF3334" s="21"/>
    </row>
    <row r="3335" spans="1:32" x14ac:dyDescent="0.2">
      <c r="A3335" s="1" t="s">
        <v>9898</v>
      </c>
      <c r="B3335" s="4" t="s">
        <v>9899</v>
      </c>
      <c r="C3335" s="4" t="s">
        <v>9900</v>
      </c>
      <c r="E3335" s="4"/>
      <c r="R3335" s="4"/>
      <c r="U3335" s="4"/>
      <c r="AD3335" s="4"/>
      <c r="AE3335" s="4"/>
      <c r="AF3335" s="21"/>
    </row>
    <row r="3336" spans="1:32" x14ac:dyDescent="0.2">
      <c r="A3336" s="1" t="s">
        <v>9901</v>
      </c>
      <c r="B3336" s="4" t="s">
        <v>9902</v>
      </c>
      <c r="C3336" s="4" t="s">
        <v>9903</v>
      </c>
      <c r="E3336" s="4">
        <v>1</v>
      </c>
      <c r="I3336">
        <v>1</v>
      </c>
      <c r="J3336">
        <v>1</v>
      </c>
      <c r="M3336">
        <v>1</v>
      </c>
      <c r="O3336">
        <v>1</v>
      </c>
      <c r="P3336">
        <v>1</v>
      </c>
      <c r="Q3336">
        <v>1</v>
      </c>
      <c r="R3336" s="4">
        <v>1</v>
      </c>
      <c r="T3336">
        <v>1</v>
      </c>
      <c r="U3336" s="4">
        <v>1</v>
      </c>
      <c r="V3336">
        <v>1</v>
      </c>
      <c r="W3336">
        <v>1</v>
      </c>
      <c r="X3336">
        <v>2</v>
      </c>
      <c r="Z3336">
        <v>1</v>
      </c>
      <c r="AA3336">
        <v>1</v>
      </c>
      <c r="AD3336" s="4"/>
      <c r="AE3336" s="4">
        <v>1</v>
      </c>
      <c r="AF3336" s="21"/>
    </row>
    <row r="3337" spans="1:32" x14ac:dyDescent="0.2">
      <c r="A3337" s="1" t="s">
        <v>9904</v>
      </c>
      <c r="B3337" s="4" t="s">
        <v>9905</v>
      </c>
      <c r="C3337" s="4" t="s">
        <v>9906</v>
      </c>
      <c r="E3337" s="4"/>
      <c r="R3337" s="4"/>
      <c r="U3337" s="4"/>
      <c r="AD3337" s="4"/>
      <c r="AE3337" s="4"/>
      <c r="AF3337" s="21"/>
    </row>
    <row r="3338" spans="1:32" x14ac:dyDescent="0.2">
      <c r="A3338" s="1" t="s">
        <v>9907</v>
      </c>
      <c r="B3338" s="4" t="s">
        <v>9908</v>
      </c>
      <c r="C3338" s="4" t="s">
        <v>9909</v>
      </c>
      <c r="E3338" s="4"/>
      <c r="R3338" s="4"/>
      <c r="U3338" s="4"/>
      <c r="AD3338" s="4"/>
      <c r="AE3338" s="4"/>
      <c r="AF3338" s="21"/>
    </row>
    <row r="3339" spans="1:32" x14ac:dyDescent="0.2">
      <c r="A3339" s="1" t="s">
        <v>9910</v>
      </c>
      <c r="B3339" s="4" t="s">
        <v>9911</v>
      </c>
      <c r="C3339" s="4" t="s">
        <v>9912</v>
      </c>
      <c r="E3339" s="4"/>
      <c r="R3339" s="4"/>
      <c r="U3339" s="4"/>
      <c r="AD3339" s="4"/>
      <c r="AE3339" s="4"/>
      <c r="AF3339" s="21"/>
    </row>
    <row r="3340" spans="1:32" x14ac:dyDescent="0.2">
      <c r="A3340" s="1" t="s">
        <v>9913</v>
      </c>
      <c r="B3340" s="4" t="s">
        <v>9914</v>
      </c>
      <c r="C3340" s="4" t="s">
        <v>9915</v>
      </c>
      <c r="E3340" s="4"/>
      <c r="R3340" s="4"/>
      <c r="U3340" s="4"/>
      <c r="AD3340" s="4"/>
      <c r="AE3340" s="4"/>
      <c r="AF3340" s="21"/>
    </row>
    <row r="3341" spans="1:32" x14ac:dyDescent="0.2">
      <c r="A3341" s="1" t="s">
        <v>9916</v>
      </c>
      <c r="B3341" s="4" t="s">
        <v>9917</v>
      </c>
      <c r="C3341" s="4" t="s">
        <v>9918</v>
      </c>
      <c r="E3341" s="4"/>
      <c r="R3341" s="4"/>
      <c r="U3341" s="4"/>
      <c r="AD3341" s="4"/>
      <c r="AE3341" s="4"/>
      <c r="AF3341" s="21"/>
    </row>
    <row r="3342" spans="1:32" x14ac:dyDescent="0.2">
      <c r="A3342" s="1" t="s">
        <v>9919</v>
      </c>
      <c r="B3342" s="4" t="s">
        <v>9920</v>
      </c>
      <c r="C3342" s="4" t="s">
        <v>9921</v>
      </c>
      <c r="E3342" s="4"/>
      <c r="R3342" s="4"/>
      <c r="U3342" s="4"/>
      <c r="AD3342" s="4"/>
      <c r="AE3342" s="4"/>
      <c r="AF3342" s="21"/>
    </row>
    <row r="3343" spans="1:32" x14ac:dyDescent="0.2">
      <c r="A3343" s="1" t="s">
        <v>9922</v>
      </c>
      <c r="B3343" s="4" t="s">
        <v>9923</v>
      </c>
      <c r="C3343" s="4" t="s">
        <v>9924</v>
      </c>
      <c r="E3343" s="4"/>
      <c r="R3343" s="4"/>
      <c r="U3343" s="4"/>
      <c r="AD3343" s="4"/>
      <c r="AE3343" s="4"/>
      <c r="AF3343" s="21"/>
    </row>
    <row r="3344" spans="1:32" x14ac:dyDescent="0.2">
      <c r="A3344" s="1" t="s">
        <v>9925</v>
      </c>
      <c r="B3344" s="4" t="s">
        <v>9926</v>
      </c>
      <c r="C3344" s="4" t="s">
        <v>9927</v>
      </c>
      <c r="E3344" s="4"/>
      <c r="R3344" s="4"/>
      <c r="U3344" s="4"/>
      <c r="AD3344" s="4"/>
      <c r="AE3344" s="4"/>
      <c r="AF3344" s="21"/>
    </row>
    <row r="3345" spans="1:32" x14ac:dyDescent="0.2">
      <c r="A3345" s="1" t="s">
        <v>9928</v>
      </c>
      <c r="B3345" s="4" t="s">
        <v>9929</v>
      </c>
      <c r="C3345" s="4" t="s">
        <v>9930</v>
      </c>
      <c r="E3345" s="4"/>
      <c r="R3345" s="4"/>
      <c r="U3345" s="4"/>
      <c r="AD3345" s="4"/>
      <c r="AE3345" s="4"/>
      <c r="AF3345" s="21"/>
    </row>
    <row r="3346" spans="1:32" x14ac:dyDescent="0.2">
      <c r="A3346" s="1" t="s">
        <v>9931</v>
      </c>
      <c r="B3346" s="4" t="s">
        <v>9932</v>
      </c>
      <c r="C3346" s="4" t="s">
        <v>9933</v>
      </c>
      <c r="E3346" s="4"/>
      <c r="R3346" s="4"/>
      <c r="U3346" s="4"/>
      <c r="AD3346" s="4"/>
      <c r="AE3346" s="4"/>
      <c r="AF3346" s="21"/>
    </row>
    <row r="3347" spans="1:32" x14ac:dyDescent="0.2">
      <c r="A3347" s="1" t="s">
        <v>9934</v>
      </c>
      <c r="B3347" s="4" t="s">
        <v>9935</v>
      </c>
      <c r="C3347" s="4" t="s">
        <v>9936</v>
      </c>
      <c r="E3347" s="4"/>
      <c r="R3347" s="4"/>
      <c r="U3347" s="4"/>
      <c r="AD3347" s="4"/>
      <c r="AE3347" s="4"/>
      <c r="AF3347" s="21"/>
    </row>
    <row r="3348" spans="1:32" x14ac:dyDescent="0.2">
      <c r="A3348" s="1" t="s">
        <v>9937</v>
      </c>
      <c r="B3348" s="4" t="s">
        <v>9938</v>
      </c>
      <c r="C3348" s="4" t="s">
        <v>9939</v>
      </c>
      <c r="E3348" s="4"/>
      <c r="R3348" s="4"/>
      <c r="U3348" s="4"/>
      <c r="AD3348" s="4"/>
      <c r="AE3348" s="4"/>
      <c r="AF3348" s="21"/>
    </row>
    <row r="3349" spans="1:32" x14ac:dyDescent="0.2">
      <c r="A3349" s="1" t="s">
        <v>9940</v>
      </c>
      <c r="B3349" s="4" t="s">
        <v>9941</v>
      </c>
      <c r="C3349" s="4" t="s">
        <v>9942</v>
      </c>
      <c r="E3349" s="4"/>
      <c r="R3349" s="4"/>
      <c r="U3349" s="4"/>
      <c r="AD3349" s="4"/>
      <c r="AE3349" s="4"/>
      <c r="AF3349" s="21"/>
    </row>
    <row r="3350" spans="1:32" x14ac:dyDescent="0.2">
      <c r="A3350" s="1" t="s">
        <v>9943</v>
      </c>
      <c r="B3350" s="4" t="s">
        <v>9944</v>
      </c>
      <c r="C3350" s="4" t="s">
        <v>9945</v>
      </c>
      <c r="E3350" s="4"/>
      <c r="R3350" s="4"/>
      <c r="U3350" s="4"/>
      <c r="AD3350" s="4"/>
      <c r="AE3350" s="4"/>
      <c r="AF3350" s="21"/>
    </row>
    <row r="3351" spans="1:32" x14ac:dyDescent="0.2">
      <c r="A3351" s="1" t="s">
        <v>9946</v>
      </c>
      <c r="B3351" s="4" t="s">
        <v>9947</v>
      </c>
      <c r="C3351" s="4" t="s">
        <v>9948</v>
      </c>
      <c r="E3351" s="4"/>
      <c r="R3351" s="4"/>
      <c r="U3351" s="4"/>
      <c r="AD3351" s="4"/>
      <c r="AE3351" s="4"/>
      <c r="AF3351" s="21"/>
    </row>
    <row r="3352" spans="1:32" x14ac:dyDescent="0.2">
      <c r="A3352" s="1" t="s">
        <v>9949</v>
      </c>
      <c r="B3352" s="4" t="s">
        <v>9950</v>
      </c>
      <c r="C3352" s="4" t="s">
        <v>9951</v>
      </c>
      <c r="E3352" s="4"/>
      <c r="R3352" s="4"/>
      <c r="U3352" s="4"/>
      <c r="AD3352" s="4"/>
      <c r="AE3352" s="4"/>
      <c r="AF3352" s="21"/>
    </row>
    <row r="3353" spans="1:32" x14ac:dyDescent="0.2">
      <c r="A3353" s="1" t="s">
        <v>9952</v>
      </c>
      <c r="B3353" s="4" t="s">
        <v>9953</v>
      </c>
      <c r="C3353" s="4" t="s">
        <v>9954</v>
      </c>
      <c r="E3353" s="4"/>
      <c r="R3353" s="4"/>
      <c r="U3353" s="4"/>
      <c r="AD3353" s="4"/>
      <c r="AE3353" s="4"/>
      <c r="AF3353" s="21"/>
    </row>
    <row r="3354" spans="1:32" x14ac:dyDescent="0.2">
      <c r="A3354" s="1" t="s">
        <v>9955</v>
      </c>
      <c r="B3354" s="4" t="s">
        <v>9956</v>
      </c>
      <c r="C3354" s="4" t="s">
        <v>9957</v>
      </c>
      <c r="E3354" s="4"/>
      <c r="R3354" s="4"/>
      <c r="U3354" s="4"/>
      <c r="AD3354" s="4"/>
      <c r="AE3354" s="4"/>
      <c r="AF3354" s="21"/>
    </row>
    <row r="3355" spans="1:32" x14ac:dyDescent="0.2">
      <c r="A3355" s="1" t="s">
        <v>9958</v>
      </c>
      <c r="B3355" s="4" t="s">
        <v>9959</v>
      </c>
      <c r="C3355" s="4" t="s">
        <v>9960</v>
      </c>
      <c r="E3355" s="4"/>
      <c r="R3355" s="4"/>
      <c r="U3355" s="4"/>
      <c r="AD3355" s="4"/>
      <c r="AE3355" s="4">
        <v>1</v>
      </c>
      <c r="AF3355" s="21">
        <v>1</v>
      </c>
    </row>
    <row r="3356" spans="1:32" x14ac:dyDescent="0.2">
      <c r="A3356" s="1" t="s">
        <v>9961</v>
      </c>
      <c r="B3356" s="4" t="s">
        <v>9962</v>
      </c>
      <c r="C3356" s="4" t="s">
        <v>9963</v>
      </c>
      <c r="E3356" s="4"/>
      <c r="R3356" s="4"/>
      <c r="U3356" s="4"/>
      <c r="AD3356" s="4"/>
      <c r="AE3356" s="4"/>
      <c r="AF3356" s="21"/>
    </row>
    <row r="3357" spans="1:32" x14ac:dyDescent="0.2">
      <c r="A3357" s="1" t="s">
        <v>9964</v>
      </c>
      <c r="B3357" s="4" t="s">
        <v>9965</v>
      </c>
      <c r="C3357" s="4" t="s">
        <v>9966</v>
      </c>
      <c r="E3357" s="4"/>
      <c r="R3357" s="4"/>
      <c r="U3357" s="4"/>
      <c r="AD3357" s="4"/>
      <c r="AE3357" s="4"/>
      <c r="AF3357" s="21"/>
    </row>
    <row r="3358" spans="1:32" x14ac:dyDescent="0.2">
      <c r="A3358" s="1" t="s">
        <v>9967</v>
      </c>
      <c r="B3358" s="4" t="s">
        <v>9968</v>
      </c>
      <c r="C3358" s="4" t="s">
        <v>9969</v>
      </c>
      <c r="E3358" s="4"/>
      <c r="R3358" s="4"/>
      <c r="U3358" s="4"/>
      <c r="AD3358" s="4"/>
      <c r="AE3358" s="4"/>
      <c r="AF3358" s="21"/>
    </row>
    <row r="3359" spans="1:32" x14ac:dyDescent="0.2">
      <c r="A3359" s="1" t="s">
        <v>9970</v>
      </c>
      <c r="B3359" s="4" t="s">
        <v>9971</v>
      </c>
      <c r="C3359" s="4" t="s">
        <v>9972</v>
      </c>
      <c r="E3359" s="4"/>
      <c r="R3359" s="4"/>
      <c r="U3359" s="4"/>
      <c r="AD3359" s="4"/>
      <c r="AE3359" s="4"/>
      <c r="AF3359" s="21"/>
    </row>
    <row r="3360" spans="1:32" x14ac:dyDescent="0.2">
      <c r="A3360" s="1" t="s">
        <v>9973</v>
      </c>
      <c r="B3360" s="4" t="s">
        <v>9974</v>
      </c>
      <c r="C3360" s="4" t="s">
        <v>9975</v>
      </c>
      <c r="E3360" s="4"/>
      <c r="R3360" s="4"/>
      <c r="U3360" s="4"/>
      <c r="AD3360" s="4"/>
      <c r="AE3360" s="4"/>
      <c r="AF3360" s="21">
        <v>1</v>
      </c>
    </row>
    <row r="3361" spans="1:32" x14ac:dyDescent="0.2">
      <c r="A3361" s="1" t="s">
        <v>9976</v>
      </c>
      <c r="B3361" s="4" t="s">
        <v>9977</v>
      </c>
      <c r="C3361" s="4" t="s">
        <v>9978</v>
      </c>
      <c r="E3361" s="4"/>
      <c r="R3361" s="4"/>
      <c r="U3361" s="4"/>
      <c r="AD3361" s="4"/>
      <c r="AE3361" s="4"/>
      <c r="AF3361" s="21"/>
    </row>
    <row r="3362" spans="1:32" x14ac:dyDescent="0.2">
      <c r="A3362" s="1" t="s">
        <v>9979</v>
      </c>
      <c r="B3362" s="4" t="s">
        <v>9980</v>
      </c>
      <c r="C3362" s="4" t="s">
        <v>9981</v>
      </c>
      <c r="E3362" s="4"/>
      <c r="R3362" s="4"/>
      <c r="U3362" s="4"/>
      <c r="AD3362" s="4"/>
      <c r="AE3362" s="4"/>
      <c r="AF3362" s="21"/>
    </row>
    <row r="3363" spans="1:32" x14ac:dyDescent="0.2">
      <c r="A3363" s="1" t="s">
        <v>9982</v>
      </c>
      <c r="B3363" s="4" t="s">
        <v>9983</v>
      </c>
      <c r="C3363" s="4" t="s">
        <v>9984</v>
      </c>
      <c r="E3363" s="4"/>
      <c r="R3363" s="4"/>
      <c r="U3363" s="4"/>
      <c r="AD3363" s="4"/>
      <c r="AE3363" s="4"/>
      <c r="AF3363" s="21"/>
    </row>
    <row r="3364" spans="1:32" x14ac:dyDescent="0.2">
      <c r="A3364" s="1" t="s">
        <v>9985</v>
      </c>
      <c r="B3364" s="4" t="s">
        <v>9986</v>
      </c>
      <c r="C3364" s="4" t="s">
        <v>9987</v>
      </c>
      <c r="E3364" s="4"/>
      <c r="R3364" s="4"/>
      <c r="U3364" s="4"/>
      <c r="AD3364" s="4"/>
      <c r="AE3364" s="4"/>
      <c r="AF3364" s="21"/>
    </row>
    <row r="3365" spans="1:32" x14ac:dyDescent="0.2">
      <c r="A3365" s="1" t="s">
        <v>9988</v>
      </c>
      <c r="B3365" s="4" t="s">
        <v>9989</v>
      </c>
      <c r="C3365" s="4" t="s">
        <v>9990</v>
      </c>
      <c r="E3365" s="4"/>
      <c r="R3365" s="4"/>
      <c r="U3365" s="4"/>
      <c r="AD3365" s="4"/>
      <c r="AE3365" s="4"/>
      <c r="AF3365" s="21"/>
    </row>
    <row r="3366" spans="1:32" x14ac:dyDescent="0.2">
      <c r="A3366" s="1" t="s">
        <v>9991</v>
      </c>
      <c r="B3366" s="4" t="s">
        <v>9992</v>
      </c>
      <c r="C3366" s="4" t="s">
        <v>9993</v>
      </c>
      <c r="E3366" s="4"/>
      <c r="R3366" s="4"/>
      <c r="U3366" s="4"/>
      <c r="AD3366" s="4"/>
      <c r="AE3366" s="4"/>
      <c r="AF3366" s="21"/>
    </row>
    <row r="3367" spans="1:32" x14ac:dyDescent="0.2">
      <c r="A3367" s="1" t="s">
        <v>9994</v>
      </c>
      <c r="B3367" s="4" t="s">
        <v>9995</v>
      </c>
      <c r="C3367" s="4" t="s">
        <v>9996</v>
      </c>
      <c r="E3367" s="4"/>
      <c r="R3367" s="4"/>
      <c r="U3367" s="4"/>
      <c r="AD3367" s="4"/>
      <c r="AE3367" s="4"/>
      <c r="AF3367" s="21"/>
    </row>
    <row r="3368" spans="1:32" x14ac:dyDescent="0.2">
      <c r="A3368" s="1" t="s">
        <v>9997</v>
      </c>
      <c r="B3368" s="4" t="s">
        <v>9998</v>
      </c>
      <c r="C3368" s="4" t="s">
        <v>9999</v>
      </c>
      <c r="E3368" s="4"/>
      <c r="R3368" s="4"/>
      <c r="U3368" s="4"/>
      <c r="AD3368" s="4"/>
      <c r="AE3368" s="4">
        <v>1</v>
      </c>
      <c r="AF3368" s="21">
        <v>1</v>
      </c>
    </row>
    <row r="3369" spans="1:32" x14ac:dyDescent="0.2">
      <c r="A3369" s="1" t="s">
        <v>10000</v>
      </c>
      <c r="B3369" s="4" t="s">
        <v>10001</v>
      </c>
      <c r="C3369" s="4" t="s">
        <v>10002</v>
      </c>
      <c r="E3369" s="4"/>
      <c r="R3369" s="4"/>
      <c r="U3369" s="4"/>
      <c r="AD3369" s="4"/>
      <c r="AE3369" s="4"/>
      <c r="AF3369" s="21"/>
    </row>
    <row r="3370" spans="1:32" x14ac:dyDescent="0.2">
      <c r="A3370" s="1" t="s">
        <v>10003</v>
      </c>
      <c r="B3370" s="4" t="s">
        <v>10004</v>
      </c>
      <c r="C3370" s="4" t="s">
        <v>10005</v>
      </c>
      <c r="E3370" s="4">
        <v>1</v>
      </c>
      <c r="I3370">
        <v>1</v>
      </c>
      <c r="J3370">
        <v>1</v>
      </c>
      <c r="P3370">
        <v>1</v>
      </c>
      <c r="R3370" s="4"/>
      <c r="S3370">
        <v>1</v>
      </c>
      <c r="T3370">
        <v>1</v>
      </c>
      <c r="U3370" s="4">
        <v>1</v>
      </c>
      <c r="V3370">
        <v>1</v>
      </c>
      <c r="Z3370">
        <v>1</v>
      </c>
      <c r="AA3370">
        <v>1</v>
      </c>
      <c r="AD3370" s="4"/>
      <c r="AE3370" s="4">
        <v>1</v>
      </c>
      <c r="AF3370" s="21"/>
    </row>
    <row r="3371" spans="1:32" x14ac:dyDescent="0.2">
      <c r="A3371" s="1" t="s">
        <v>10006</v>
      </c>
      <c r="B3371" s="4" t="s">
        <v>10007</v>
      </c>
      <c r="C3371" s="4" t="s">
        <v>10008</v>
      </c>
      <c r="E3371" s="4"/>
      <c r="R3371" s="4"/>
      <c r="U3371" s="4"/>
      <c r="AD3371" s="4"/>
      <c r="AE3371" s="4"/>
      <c r="AF3371" s="21"/>
    </row>
    <row r="3372" spans="1:32" x14ac:dyDescent="0.2">
      <c r="A3372" s="1" t="s">
        <v>10009</v>
      </c>
      <c r="B3372" s="4" t="s">
        <v>10010</v>
      </c>
      <c r="C3372" s="4" t="s">
        <v>10011</v>
      </c>
      <c r="E3372" s="4"/>
      <c r="R3372" s="4"/>
      <c r="U3372" s="4"/>
      <c r="AD3372" s="4"/>
      <c r="AE3372" s="4"/>
      <c r="AF3372" s="21"/>
    </row>
    <row r="3373" spans="1:32" x14ac:dyDescent="0.2">
      <c r="A3373" s="1" t="s">
        <v>10012</v>
      </c>
      <c r="B3373" s="4" t="s">
        <v>10013</v>
      </c>
      <c r="C3373" s="4" t="s">
        <v>10014</v>
      </c>
      <c r="E3373" s="4"/>
      <c r="R3373" s="4"/>
      <c r="U3373" s="4"/>
      <c r="AD3373" s="4"/>
      <c r="AE3373" s="4"/>
      <c r="AF3373" s="21"/>
    </row>
    <row r="3374" spans="1:32" x14ac:dyDescent="0.2">
      <c r="A3374" s="1" t="s">
        <v>10015</v>
      </c>
      <c r="B3374" s="4" t="s">
        <v>10016</v>
      </c>
      <c r="C3374" s="4" t="s">
        <v>10017</v>
      </c>
      <c r="E3374" s="4"/>
      <c r="R3374" s="4"/>
      <c r="U3374" s="4"/>
      <c r="AD3374" s="4"/>
      <c r="AE3374" s="4"/>
      <c r="AF3374" s="21"/>
    </row>
    <row r="3375" spans="1:32" x14ac:dyDescent="0.2">
      <c r="A3375" s="1" t="s">
        <v>10018</v>
      </c>
      <c r="B3375" s="4" t="s">
        <v>10019</v>
      </c>
      <c r="C3375" s="4" t="s">
        <v>10020</v>
      </c>
      <c r="E3375" s="4"/>
      <c r="R3375" s="4"/>
      <c r="U3375" s="4"/>
      <c r="AD3375" s="4"/>
      <c r="AE3375" s="4"/>
      <c r="AF3375" s="21"/>
    </row>
    <row r="3376" spans="1:32" x14ac:dyDescent="0.2">
      <c r="A3376" s="1" t="s">
        <v>10021</v>
      </c>
      <c r="B3376" s="4" t="s">
        <v>10022</v>
      </c>
      <c r="C3376" s="4" t="s">
        <v>10023</v>
      </c>
      <c r="E3376" s="4"/>
      <c r="R3376" s="4"/>
      <c r="U3376" s="4"/>
      <c r="AD3376" s="4"/>
      <c r="AE3376" s="4"/>
      <c r="AF3376" s="21"/>
    </row>
    <row r="3377" spans="1:32" x14ac:dyDescent="0.2">
      <c r="A3377" s="1" t="s">
        <v>10024</v>
      </c>
      <c r="B3377" s="4" t="s">
        <v>10025</v>
      </c>
      <c r="C3377" s="4" t="s">
        <v>10026</v>
      </c>
      <c r="E3377" s="4"/>
      <c r="R3377" s="4"/>
      <c r="U3377" s="4"/>
      <c r="AD3377" s="4"/>
      <c r="AE3377" s="4"/>
      <c r="AF3377" s="21"/>
    </row>
    <row r="3378" spans="1:32" x14ac:dyDescent="0.2">
      <c r="A3378" s="1" t="s">
        <v>10027</v>
      </c>
      <c r="B3378" s="4" t="s">
        <v>10028</v>
      </c>
      <c r="C3378" s="4" t="s">
        <v>10029</v>
      </c>
      <c r="E3378" s="4"/>
      <c r="R3378" s="4"/>
      <c r="U3378" s="4"/>
      <c r="AD3378" s="4"/>
      <c r="AE3378" s="4"/>
      <c r="AF3378" s="21"/>
    </row>
    <row r="3379" spans="1:32" x14ac:dyDescent="0.2">
      <c r="A3379" s="1" t="s">
        <v>10030</v>
      </c>
      <c r="B3379" s="4" t="s">
        <v>10031</v>
      </c>
      <c r="C3379" s="4" t="s">
        <v>10032</v>
      </c>
      <c r="E3379" s="4"/>
      <c r="R3379" s="4"/>
      <c r="U3379" s="4"/>
      <c r="AD3379" s="4"/>
      <c r="AE3379" s="4"/>
      <c r="AF3379" s="21"/>
    </row>
    <row r="3380" spans="1:32" x14ac:dyDescent="0.2">
      <c r="A3380" s="1" t="s">
        <v>10033</v>
      </c>
      <c r="B3380" s="4" t="s">
        <v>10034</v>
      </c>
      <c r="C3380" s="4" t="s">
        <v>10035</v>
      </c>
      <c r="E3380" s="4">
        <v>1</v>
      </c>
      <c r="G3380">
        <v>1</v>
      </c>
      <c r="H3380">
        <v>1</v>
      </c>
      <c r="J3380">
        <v>1</v>
      </c>
      <c r="M3380">
        <v>1</v>
      </c>
      <c r="N3380">
        <v>1</v>
      </c>
      <c r="P3380">
        <v>1</v>
      </c>
      <c r="Q3380">
        <v>1</v>
      </c>
      <c r="R3380" s="4">
        <v>1</v>
      </c>
      <c r="S3380">
        <v>1</v>
      </c>
      <c r="T3380">
        <v>1</v>
      </c>
      <c r="U3380" s="4">
        <v>1</v>
      </c>
      <c r="V3380">
        <v>2</v>
      </c>
      <c r="W3380">
        <v>1</v>
      </c>
      <c r="X3380">
        <v>1</v>
      </c>
      <c r="AA3380">
        <v>1</v>
      </c>
      <c r="AB3380">
        <v>1</v>
      </c>
      <c r="AD3380" s="4">
        <v>1</v>
      </c>
      <c r="AE3380" s="4">
        <v>1</v>
      </c>
      <c r="AF3380" s="21">
        <v>1</v>
      </c>
    </row>
    <row r="3381" spans="1:32" x14ac:dyDescent="0.2">
      <c r="A3381" s="1" t="s">
        <v>10036</v>
      </c>
      <c r="B3381" s="4" t="s">
        <v>10037</v>
      </c>
      <c r="C3381" s="4" t="s">
        <v>10038</v>
      </c>
      <c r="E3381" s="4"/>
      <c r="R3381" s="4"/>
      <c r="U3381" s="4"/>
      <c r="AD3381" s="4"/>
      <c r="AE3381" s="4"/>
      <c r="AF3381" s="21"/>
    </row>
    <row r="3382" spans="1:32" x14ac:dyDescent="0.2">
      <c r="A3382" s="1" t="s">
        <v>10039</v>
      </c>
      <c r="B3382" s="4" t="s">
        <v>10040</v>
      </c>
      <c r="C3382" s="4" t="s">
        <v>10040</v>
      </c>
      <c r="E3382" s="4"/>
      <c r="R3382" s="4"/>
      <c r="U3382" s="4"/>
      <c r="AD3382" s="4"/>
      <c r="AE3382" s="4"/>
      <c r="AF3382" s="21"/>
    </row>
    <row r="3383" spans="1:32" x14ac:dyDescent="0.2">
      <c r="A3383" s="1" t="s">
        <v>10041</v>
      </c>
      <c r="B3383" s="4" t="s">
        <v>10042</v>
      </c>
      <c r="C3383" s="4" t="s">
        <v>10043</v>
      </c>
      <c r="E3383" s="4"/>
      <c r="R3383" s="4"/>
      <c r="U3383" s="4"/>
      <c r="AD3383" s="4"/>
      <c r="AE3383" s="4"/>
      <c r="AF3383" s="21"/>
    </row>
    <row r="3384" spans="1:32" x14ac:dyDescent="0.2">
      <c r="A3384" s="1" t="s">
        <v>10044</v>
      </c>
      <c r="B3384" s="4" t="s">
        <v>10045</v>
      </c>
      <c r="C3384" s="4" t="s">
        <v>10046</v>
      </c>
      <c r="E3384" s="4"/>
      <c r="R3384" s="4"/>
      <c r="U3384" s="4"/>
      <c r="AD3384" s="4"/>
      <c r="AE3384" s="4"/>
      <c r="AF3384" s="21"/>
    </row>
    <row r="3385" spans="1:32" x14ac:dyDescent="0.2">
      <c r="A3385" s="1" t="s">
        <v>10047</v>
      </c>
      <c r="B3385" s="4" t="s">
        <v>10048</v>
      </c>
      <c r="C3385" s="4" t="s">
        <v>10049</v>
      </c>
      <c r="E3385" s="4"/>
      <c r="R3385" s="4"/>
      <c r="U3385" s="4"/>
      <c r="AD3385" s="4"/>
      <c r="AE3385" s="4"/>
      <c r="AF3385" s="21"/>
    </row>
    <row r="3386" spans="1:32" x14ac:dyDescent="0.2">
      <c r="A3386" s="1" t="s">
        <v>10050</v>
      </c>
      <c r="B3386" s="4" t="s">
        <v>10051</v>
      </c>
      <c r="C3386" s="4" t="s">
        <v>10052</v>
      </c>
      <c r="E3386" s="4"/>
      <c r="R3386" s="4"/>
      <c r="U3386" s="4"/>
      <c r="AD3386" s="4"/>
      <c r="AE3386" s="4"/>
      <c r="AF3386" s="21"/>
    </row>
    <row r="3387" spans="1:32" x14ac:dyDescent="0.2">
      <c r="A3387" s="1" t="s">
        <v>10053</v>
      </c>
      <c r="B3387" s="4" t="s">
        <v>10054</v>
      </c>
      <c r="C3387" s="4" t="s">
        <v>10055</v>
      </c>
      <c r="E3387" s="4"/>
      <c r="R3387" s="4"/>
      <c r="U3387" s="4"/>
      <c r="AD3387" s="4"/>
      <c r="AE3387" s="4"/>
      <c r="AF3387" s="21"/>
    </row>
    <row r="3388" spans="1:32" x14ac:dyDescent="0.2">
      <c r="A3388" s="1" t="s">
        <v>10056</v>
      </c>
      <c r="B3388" s="4" t="s">
        <v>10057</v>
      </c>
      <c r="C3388" s="4" t="s">
        <v>10058</v>
      </c>
      <c r="E3388" s="4"/>
      <c r="R3388" s="4"/>
      <c r="U3388" s="4"/>
      <c r="AD3388" s="4"/>
      <c r="AE3388" s="4"/>
      <c r="AF3388" s="21"/>
    </row>
    <row r="3389" spans="1:32" x14ac:dyDescent="0.2">
      <c r="A3389" s="1" t="s">
        <v>10059</v>
      </c>
      <c r="B3389" s="4" t="s">
        <v>10060</v>
      </c>
      <c r="C3389" s="4" t="s">
        <v>10061</v>
      </c>
      <c r="E3389" s="4"/>
      <c r="R3389" s="4"/>
      <c r="U3389" s="4"/>
      <c r="AD3389" s="4"/>
      <c r="AE3389" s="4"/>
      <c r="AF3389" s="21"/>
    </row>
    <row r="3390" spans="1:32" x14ac:dyDescent="0.2">
      <c r="A3390" s="1" t="s">
        <v>10062</v>
      </c>
      <c r="B3390" s="4" t="s">
        <v>10063</v>
      </c>
      <c r="C3390" s="4" t="s">
        <v>10064</v>
      </c>
      <c r="E3390" s="4"/>
      <c r="R3390" s="4"/>
      <c r="U3390" s="4"/>
      <c r="AD3390" s="4"/>
      <c r="AE3390" s="4"/>
      <c r="AF3390" s="21"/>
    </row>
    <row r="3391" spans="1:32" x14ac:dyDescent="0.2">
      <c r="A3391" s="1" t="s">
        <v>10065</v>
      </c>
      <c r="B3391" s="4" t="s">
        <v>10066</v>
      </c>
      <c r="C3391" s="4" t="s">
        <v>10067</v>
      </c>
      <c r="E3391" s="4"/>
      <c r="R3391" s="4"/>
      <c r="U3391" s="4"/>
      <c r="AD3391" s="4"/>
      <c r="AE3391" s="4"/>
      <c r="AF3391" s="21"/>
    </row>
    <row r="3392" spans="1:32" x14ac:dyDescent="0.2">
      <c r="A3392" s="1" t="s">
        <v>10068</v>
      </c>
      <c r="B3392" s="4" t="s">
        <v>10069</v>
      </c>
      <c r="C3392" s="4" t="s">
        <v>10070</v>
      </c>
      <c r="E3392" s="4"/>
      <c r="R3392" s="4"/>
      <c r="U3392" s="4"/>
      <c r="AD3392" s="4"/>
      <c r="AE3392" s="4"/>
      <c r="AF3392" s="21"/>
    </row>
    <row r="3393" spans="1:32" x14ac:dyDescent="0.2">
      <c r="A3393" s="1" t="s">
        <v>10071</v>
      </c>
      <c r="B3393" s="4" t="s">
        <v>10072</v>
      </c>
      <c r="C3393" s="4" t="s">
        <v>10073</v>
      </c>
      <c r="E3393" s="4"/>
      <c r="R3393" s="4"/>
      <c r="U3393" s="4"/>
      <c r="AD3393" s="4"/>
      <c r="AE3393" s="4"/>
      <c r="AF3393" s="21"/>
    </row>
    <row r="3394" spans="1:32" x14ac:dyDescent="0.2">
      <c r="A3394" s="1" t="s">
        <v>10074</v>
      </c>
      <c r="B3394" s="4" t="s">
        <v>10075</v>
      </c>
      <c r="C3394" s="4" t="s">
        <v>10076</v>
      </c>
      <c r="E3394" s="4"/>
      <c r="R3394" s="4"/>
      <c r="U3394" s="4"/>
      <c r="AD3394" s="4"/>
      <c r="AE3394" s="4"/>
      <c r="AF3394" s="21"/>
    </row>
    <row r="3395" spans="1:32" x14ac:dyDescent="0.2">
      <c r="A3395" s="1" t="s">
        <v>10077</v>
      </c>
      <c r="B3395" s="4" t="s">
        <v>10078</v>
      </c>
      <c r="C3395" s="4" t="s">
        <v>10079</v>
      </c>
      <c r="E3395" s="4"/>
      <c r="R3395" s="4"/>
      <c r="U3395" s="4"/>
      <c r="AD3395" s="4"/>
      <c r="AE3395" s="4"/>
      <c r="AF3395" s="21"/>
    </row>
    <row r="3396" spans="1:32" x14ac:dyDescent="0.2">
      <c r="A3396" s="1" t="s">
        <v>10080</v>
      </c>
      <c r="B3396" s="4" t="s">
        <v>10081</v>
      </c>
      <c r="C3396" s="4" t="s">
        <v>10082</v>
      </c>
      <c r="E3396" s="4"/>
      <c r="R3396" s="4"/>
      <c r="U3396" s="4"/>
      <c r="AD3396" s="4"/>
      <c r="AE3396" s="4"/>
      <c r="AF3396" s="21"/>
    </row>
    <row r="3397" spans="1:32" x14ac:dyDescent="0.2">
      <c r="A3397" s="1" t="s">
        <v>10083</v>
      </c>
      <c r="B3397" s="4" t="s">
        <v>10084</v>
      </c>
      <c r="C3397" s="4" t="s">
        <v>10085</v>
      </c>
      <c r="E3397" s="4"/>
      <c r="R3397" s="4"/>
      <c r="U3397" s="4"/>
      <c r="AD3397" s="4"/>
      <c r="AE3397" s="4"/>
      <c r="AF3397" s="21"/>
    </row>
    <row r="3398" spans="1:32" x14ac:dyDescent="0.2">
      <c r="A3398" s="1" t="s">
        <v>10086</v>
      </c>
      <c r="B3398" s="4" t="s">
        <v>10087</v>
      </c>
      <c r="C3398" s="4" t="s">
        <v>10088</v>
      </c>
      <c r="E3398" s="4"/>
      <c r="R3398" s="4"/>
      <c r="U3398" s="4"/>
      <c r="AD3398" s="4"/>
      <c r="AE3398" s="4"/>
      <c r="AF3398" s="21"/>
    </row>
    <row r="3399" spans="1:32" x14ac:dyDescent="0.2">
      <c r="A3399" s="1" t="s">
        <v>10089</v>
      </c>
      <c r="B3399" s="4" t="s">
        <v>10090</v>
      </c>
      <c r="C3399" s="4" t="s">
        <v>10091</v>
      </c>
      <c r="E3399" s="4"/>
      <c r="R3399" s="4"/>
      <c r="U3399" s="4"/>
      <c r="AD3399" s="4"/>
      <c r="AE3399" s="4"/>
      <c r="AF3399" s="21"/>
    </row>
    <row r="3400" spans="1:32" x14ac:dyDescent="0.2">
      <c r="A3400" s="1" t="s">
        <v>10092</v>
      </c>
      <c r="B3400" s="4" t="s">
        <v>10093</v>
      </c>
      <c r="C3400" s="4" t="s">
        <v>10094</v>
      </c>
      <c r="E3400" s="4"/>
      <c r="R3400" s="4"/>
      <c r="U3400" s="4"/>
      <c r="AD3400" s="4"/>
      <c r="AE3400" s="4"/>
      <c r="AF3400" s="21"/>
    </row>
    <row r="3401" spans="1:32" x14ac:dyDescent="0.2">
      <c r="A3401" s="1" t="s">
        <v>10095</v>
      </c>
      <c r="B3401" s="4" t="s">
        <v>10096</v>
      </c>
      <c r="C3401" s="4" t="s">
        <v>10097</v>
      </c>
      <c r="E3401" s="4"/>
      <c r="R3401" s="4"/>
      <c r="U3401" s="4"/>
      <c r="AD3401" s="4"/>
      <c r="AE3401" s="4"/>
      <c r="AF3401" s="21"/>
    </row>
    <row r="3402" spans="1:32" x14ac:dyDescent="0.2">
      <c r="A3402" s="1" t="s">
        <v>10098</v>
      </c>
      <c r="B3402" s="4" t="s">
        <v>10099</v>
      </c>
      <c r="C3402" s="4" t="s">
        <v>10100</v>
      </c>
      <c r="E3402" s="4"/>
      <c r="R3402" s="4"/>
      <c r="U3402" s="4"/>
      <c r="AD3402" s="4"/>
      <c r="AE3402" s="4"/>
      <c r="AF3402" s="21"/>
    </row>
    <row r="3403" spans="1:32" x14ac:dyDescent="0.2">
      <c r="A3403" s="1" t="s">
        <v>10101</v>
      </c>
      <c r="B3403" s="4" t="s">
        <v>10102</v>
      </c>
      <c r="C3403" s="4" t="s">
        <v>10103</v>
      </c>
      <c r="E3403" s="4"/>
      <c r="R3403" s="4"/>
      <c r="U3403" s="4"/>
      <c r="AD3403" s="4"/>
      <c r="AE3403" s="4"/>
      <c r="AF3403" s="21"/>
    </row>
    <row r="3404" spans="1:32" x14ac:dyDescent="0.2">
      <c r="A3404" s="1" t="s">
        <v>10104</v>
      </c>
      <c r="B3404" s="4" t="s">
        <v>10105</v>
      </c>
      <c r="C3404" s="4" t="s">
        <v>10106</v>
      </c>
      <c r="E3404" s="4"/>
      <c r="R3404" s="4"/>
      <c r="U3404" s="4"/>
      <c r="AD3404" s="4"/>
      <c r="AE3404" s="4"/>
      <c r="AF3404" s="21"/>
    </row>
    <row r="3405" spans="1:32" x14ac:dyDescent="0.2">
      <c r="A3405" s="1" t="s">
        <v>10107</v>
      </c>
      <c r="B3405" s="4" t="s">
        <v>10108</v>
      </c>
      <c r="C3405" s="4" t="s">
        <v>10109</v>
      </c>
      <c r="E3405" s="4"/>
      <c r="R3405" s="4"/>
      <c r="U3405" s="4"/>
      <c r="AD3405" s="4"/>
      <c r="AE3405" s="4"/>
      <c r="AF3405" s="21"/>
    </row>
    <row r="3406" spans="1:32" x14ac:dyDescent="0.2">
      <c r="A3406" s="1" t="s">
        <v>10110</v>
      </c>
      <c r="B3406" s="4" t="s">
        <v>10111</v>
      </c>
      <c r="C3406" s="4" t="s">
        <v>10112</v>
      </c>
      <c r="E3406" s="4"/>
      <c r="R3406" s="4"/>
      <c r="U3406" s="4"/>
      <c r="AD3406" s="4"/>
      <c r="AE3406" s="4"/>
      <c r="AF3406" s="21"/>
    </row>
    <row r="3407" spans="1:32" x14ac:dyDescent="0.2">
      <c r="A3407" s="1" t="s">
        <v>10113</v>
      </c>
      <c r="B3407" s="4" t="s">
        <v>10114</v>
      </c>
      <c r="C3407" s="4" t="s">
        <v>10115</v>
      </c>
      <c r="E3407" s="4"/>
      <c r="R3407" s="4"/>
      <c r="U3407" s="4"/>
      <c r="AD3407" s="4"/>
      <c r="AE3407" s="4"/>
      <c r="AF3407" s="21"/>
    </row>
    <row r="3408" spans="1:32" x14ac:dyDescent="0.2">
      <c r="A3408" s="1" t="s">
        <v>10116</v>
      </c>
      <c r="B3408" s="4" t="s">
        <v>10117</v>
      </c>
      <c r="C3408" s="4" t="s">
        <v>10118</v>
      </c>
      <c r="E3408" s="4"/>
      <c r="R3408" s="4"/>
      <c r="U3408" s="4"/>
      <c r="AD3408" s="4"/>
      <c r="AE3408" s="4"/>
      <c r="AF3408" s="21"/>
    </row>
    <row r="3409" spans="1:32" x14ac:dyDescent="0.2">
      <c r="A3409" s="1" t="s">
        <v>10119</v>
      </c>
      <c r="B3409" s="4" t="s">
        <v>10120</v>
      </c>
      <c r="C3409" s="4" t="s">
        <v>10121</v>
      </c>
      <c r="E3409" s="4"/>
      <c r="R3409" s="4"/>
      <c r="U3409" s="4"/>
      <c r="AD3409" s="4"/>
      <c r="AE3409" s="4"/>
      <c r="AF3409" s="21"/>
    </row>
    <row r="3410" spans="1:32" x14ac:dyDescent="0.2">
      <c r="A3410" s="1" t="s">
        <v>10122</v>
      </c>
      <c r="B3410" s="4" t="s">
        <v>3356</v>
      </c>
      <c r="C3410" s="4" t="s">
        <v>10123</v>
      </c>
      <c r="E3410" s="4"/>
      <c r="R3410" s="4"/>
      <c r="U3410" s="4"/>
      <c r="AA3410">
        <v>1</v>
      </c>
      <c r="AD3410" s="4"/>
      <c r="AE3410" s="4"/>
      <c r="AF3410" s="21"/>
    </row>
    <row r="3411" spans="1:32" x14ac:dyDescent="0.2">
      <c r="A3411" s="1" t="s">
        <v>10124</v>
      </c>
      <c r="B3411" s="4" t="s">
        <v>10125</v>
      </c>
      <c r="C3411" s="4" t="s">
        <v>10126</v>
      </c>
      <c r="E3411" s="4"/>
      <c r="R3411" s="4"/>
      <c r="U3411" s="4"/>
      <c r="AD3411" s="4"/>
      <c r="AE3411" s="4"/>
      <c r="AF3411" s="21"/>
    </row>
    <row r="3412" spans="1:32" x14ac:dyDescent="0.2">
      <c r="A3412" s="1" t="s">
        <v>10127</v>
      </c>
      <c r="B3412" s="4" t="s">
        <v>10128</v>
      </c>
      <c r="C3412" s="4" t="s">
        <v>10129</v>
      </c>
      <c r="E3412" s="4"/>
      <c r="R3412" s="4"/>
      <c r="U3412" s="4"/>
      <c r="AD3412" s="4"/>
      <c r="AE3412" s="4"/>
      <c r="AF3412" s="21"/>
    </row>
    <row r="3413" spans="1:32" x14ac:dyDescent="0.2">
      <c r="A3413" s="1" t="s">
        <v>10130</v>
      </c>
      <c r="B3413" s="4" t="s">
        <v>10131</v>
      </c>
      <c r="C3413" s="4" t="s">
        <v>10132</v>
      </c>
      <c r="E3413" s="4"/>
      <c r="R3413" s="4"/>
      <c r="U3413" s="4"/>
      <c r="AD3413" s="4"/>
      <c r="AE3413" s="4"/>
      <c r="AF3413" s="21"/>
    </row>
    <row r="3414" spans="1:32" x14ac:dyDescent="0.2">
      <c r="A3414" s="1" t="s">
        <v>10133</v>
      </c>
      <c r="B3414" s="4" t="s">
        <v>10134</v>
      </c>
      <c r="C3414" s="4" t="s">
        <v>10135</v>
      </c>
      <c r="E3414" s="4"/>
      <c r="R3414" s="4"/>
      <c r="U3414" s="4"/>
      <c r="AD3414" s="4"/>
      <c r="AE3414" s="4"/>
      <c r="AF3414" s="21"/>
    </row>
    <row r="3415" spans="1:32" x14ac:dyDescent="0.2">
      <c r="A3415" s="1" t="s">
        <v>10136</v>
      </c>
      <c r="B3415" s="4" t="s">
        <v>10137</v>
      </c>
      <c r="C3415" s="4" t="s">
        <v>10138</v>
      </c>
      <c r="E3415" s="4"/>
      <c r="R3415" s="4"/>
      <c r="U3415" s="4"/>
      <c r="AD3415" s="4"/>
      <c r="AE3415" s="4"/>
      <c r="AF3415" s="21"/>
    </row>
    <row r="3416" spans="1:32" x14ac:dyDescent="0.2">
      <c r="A3416" s="1" t="s">
        <v>10139</v>
      </c>
      <c r="B3416" s="4" t="s">
        <v>10140</v>
      </c>
      <c r="C3416" s="4" t="s">
        <v>10141</v>
      </c>
      <c r="E3416" s="4"/>
      <c r="R3416" s="4"/>
      <c r="U3416" s="4"/>
      <c r="AD3416" s="4"/>
      <c r="AE3416" s="4"/>
      <c r="AF3416" s="21"/>
    </row>
    <row r="3417" spans="1:32" x14ac:dyDescent="0.2">
      <c r="A3417" s="1" t="s">
        <v>10142</v>
      </c>
      <c r="B3417" s="4" t="s">
        <v>10143</v>
      </c>
      <c r="C3417" s="4" t="s">
        <v>10144</v>
      </c>
      <c r="E3417" s="4"/>
      <c r="R3417" s="4"/>
      <c r="U3417" s="4"/>
      <c r="AD3417" s="4"/>
      <c r="AE3417" s="4"/>
      <c r="AF3417" s="21"/>
    </row>
    <row r="3418" spans="1:32" x14ac:dyDescent="0.2">
      <c r="A3418" s="1" t="s">
        <v>10145</v>
      </c>
      <c r="B3418" s="4" t="s">
        <v>10146</v>
      </c>
      <c r="C3418" s="4" t="s">
        <v>10147</v>
      </c>
      <c r="E3418" s="4"/>
      <c r="R3418" s="4"/>
      <c r="U3418" s="4"/>
      <c r="AD3418" s="4"/>
      <c r="AE3418" s="4"/>
      <c r="AF3418" s="21"/>
    </row>
    <row r="3419" spans="1:32" x14ac:dyDescent="0.2">
      <c r="A3419" s="1" t="s">
        <v>10148</v>
      </c>
      <c r="B3419" s="4" t="s">
        <v>10149</v>
      </c>
      <c r="C3419" s="4" t="s">
        <v>10150</v>
      </c>
      <c r="E3419" s="4"/>
      <c r="R3419" s="4"/>
      <c r="U3419" s="4"/>
      <c r="AD3419" s="4"/>
      <c r="AE3419" s="4"/>
      <c r="AF3419" s="21"/>
    </row>
    <row r="3420" spans="1:32" x14ac:dyDescent="0.2">
      <c r="A3420" s="1" t="s">
        <v>10151</v>
      </c>
      <c r="B3420" s="4" t="s">
        <v>10152</v>
      </c>
      <c r="C3420" s="4" t="s">
        <v>10153</v>
      </c>
      <c r="E3420" s="4"/>
      <c r="R3420" s="4"/>
      <c r="U3420" s="4"/>
      <c r="AD3420" s="4"/>
      <c r="AE3420" s="4"/>
      <c r="AF3420" s="21"/>
    </row>
    <row r="3421" spans="1:32" x14ac:dyDescent="0.2">
      <c r="A3421" s="1" t="s">
        <v>10154</v>
      </c>
      <c r="B3421" s="4" t="s">
        <v>10155</v>
      </c>
      <c r="C3421" s="4" t="s">
        <v>10156</v>
      </c>
      <c r="E3421" s="4">
        <v>2</v>
      </c>
      <c r="F3421">
        <v>1</v>
      </c>
      <c r="G3421">
        <v>1</v>
      </c>
      <c r="H3421">
        <v>1</v>
      </c>
      <c r="J3421">
        <v>2</v>
      </c>
      <c r="K3421">
        <v>1</v>
      </c>
      <c r="L3421">
        <v>1</v>
      </c>
      <c r="M3421">
        <v>1</v>
      </c>
      <c r="N3421">
        <v>1</v>
      </c>
      <c r="O3421">
        <v>1</v>
      </c>
      <c r="P3421">
        <v>1</v>
      </c>
      <c r="Q3421">
        <v>1</v>
      </c>
      <c r="R3421" s="4">
        <v>1</v>
      </c>
      <c r="T3421">
        <v>1</v>
      </c>
      <c r="U3421" s="4">
        <v>1</v>
      </c>
      <c r="V3421">
        <v>1</v>
      </c>
      <c r="W3421">
        <v>2</v>
      </c>
      <c r="X3421">
        <v>1</v>
      </c>
      <c r="Z3421">
        <v>1</v>
      </c>
      <c r="AA3421">
        <v>1</v>
      </c>
      <c r="AB3421">
        <v>2</v>
      </c>
      <c r="AD3421" s="4">
        <v>1</v>
      </c>
      <c r="AE3421" s="4">
        <v>1</v>
      </c>
      <c r="AF3421" s="21">
        <v>2</v>
      </c>
    </row>
    <row r="3422" spans="1:32" x14ac:dyDescent="0.2">
      <c r="A3422" s="1" t="s">
        <v>10157</v>
      </c>
      <c r="B3422" s="4" t="s">
        <v>10158</v>
      </c>
      <c r="C3422" s="4" t="s">
        <v>10159</v>
      </c>
      <c r="E3422" s="4"/>
      <c r="R3422" s="4"/>
      <c r="U3422" s="4"/>
      <c r="AD3422" s="4"/>
      <c r="AE3422" s="4"/>
      <c r="AF3422" s="21"/>
    </row>
    <row r="3423" spans="1:32" x14ac:dyDescent="0.2">
      <c r="A3423" s="1" t="s">
        <v>10160</v>
      </c>
      <c r="B3423" s="4" t="s">
        <v>10161</v>
      </c>
      <c r="C3423" s="4" t="s">
        <v>10162</v>
      </c>
      <c r="E3423" s="4"/>
      <c r="R3423" s="4"/>
      <c r="U3423" s="4"/>
      <c r="AD3423" s="4"/>
      <c r="AE3423" s="4"/>
      <c r="AF3423" s="21"/>
    </row>
    <row r="3424" spans="1:32" x14ac:dyDescent="0.2">
      <c r="A3424" s="1" t="s">
        <v>10163</v>
      </c>
      <c r="B3424" s="4" t="s">
        <v>10164</v>
      </c>
      <c r="C3424" s="4" t="s">
        <v>10165</v>
      </c>
      <c r="E3424" s="4">
        <v>1</v>
      </c>
      <c r="G3424">
        <v>1</v>
      </c>
      <c r="H3424">
        <v>1</v>
      </c>
      <c r="J3424">
        <v>1</v>
      </c>
      <c r="M3424">
        <v>1</v>
      </c>
      <c r="N3424">
        <v>1</v>
      </c>
      <c r="O3424">
        <v>2</v>
      </c>
      <c r="P3424">
        <v>1</v>
      </c>
      <c r="R3424" s="4"/>
      <c r="S3424">
        <v>1</v>
      </c>
      <c r="T3424">
        <v>1</v>
      </c>
      <c r="U3424" s="4">
        <v>1</v>
      </c>
      <c r="V3424">
        <v>1</v>
      </c>
      <c r="Z3424">
        <v>1</v>
      </c>
      <c r="AA3424">
        <v>1</v>
      </c>
      <c r="AD3424" s="4">
        <v>1</v>
      </c>
      <c r="AE3424" s="4">
        <v>1</v>
      </c>
      <c r="AF3424" s="21">
        <v>2</v>
      </c>
    </row>
    <row r="3425" spans="1:32" x14ac:dyDescent="0.2">
      <c r="A3425" s="1" t="s">
        <v>10166</v>
      </c>
      <c r="B3425" s="4" t="s">
        <v>10167</v>
      </c>
      <c r="C3425" s="4" t="s">
        <v>10168</v>
      </c>
      <c r="E3425" s="4"/>
      <c r="R3425" s="4"/>
      <c r="U3425" s="4"/>
      <c r="AD3425" s="4"/>
      <c r="AE3425" s="4"/>
      <c r="AF3425" s="21"/>
    </row>
    <row r="3426" spans="1:32" x14ac:dyDescent="0.2">
      <c r="A3426" s="1" t="s">
        <v>10169</v>
      </c>
      <c r="B3426" s="4" t="s">
        <v>10170</v>
      </c>
      <c r="C3426" s="4" t="s">
        <v>10171</v>
      </c>
      <c r="E3426" s="4"/>
      <c r="R3426" s="4"/>
      <c r="U3426" s="4"/>
      <c r="AD3426" s="4"/>
      <c r="AE3426" s="4"/>
      <c r="AF3426" s="21"/>
    </row>
    <row r="3427" spans="1:32" x14ac:dyDescent="0.2">
      <c r="A3427" s="1" t="s">
        <v>10172</v>
      </c>
      <c r="B3427" s="4" t="s">
        <v>10173</v>
      </c>
      <c r="C3427" s="4" t="s">
        <v>10174</v>
      </c>
      <c r="E3427" s="4"/>
      <c r="R3427" s="4"/>
      <c r="U3427" s="4"/>
      <c r="AD3427" s="4"/>
      <c r="AE3427" s="4"/>
      <c r="AF3427" s="21"/>
    </row>
    <row r="3428" spans="1:32" x14ac:dyDescent="0.2">
      <c r="A3428" s="1" t="s">
        <v>10175</v>
      </c>
      <c r="B3428" s="4" t="s">
        <v>10176</v>
      </c>
      <c r="C3428" s="4" t="s">
        <v>10177</v>
      </c>
      <c r="E3428" s="4"/>
      <c r="R3428" s="4"/>
      <c r="U3428" s="4"/>
      <c r="AD3428" s="4"/>
      <c r="AE3428" s="4"/>
      <c r="AF3428" s="21"/>
    </row>
    <row r="3429" spans="1:32" x14ac:dyDescent="0.2">
      <c r="A3429" s="1" t="s">
        <v>10178</v>
      </c>
      <c r="B3429" s="4" t="s">
        <v>10179</v>
      </c>
      <c r="C3429" s="4" t="s">
        <v>10180</v>
      </c>
      <c r="E3429" s="4"/>
      <c r="R3429" s="4"/>
      <c r="U3429" s="4"/>
      <c r="AD3429" s="4"/>
      <c r="AE3429" s="4"/>
      <c r="AF3429" s="21"/>
    </row>
    <row r="3430" spans="1:32" x14ac:dyDescent="0.2">
      <c r="A3430" s="1" t="s">
        <v>10181</v>
      </c>
      <c r="B3430" s="4" t="s">
        <v>10182</v>
      </c>
      <c r="C3430" s="4" t="s">
        <v>10183</v>
      </c>
      <c r="E3430" s="4"/>
      <c r="R3430" s="4"/>
      <c r="U3430" s="4"/>
      <c r="AD3430" s="4"/>
      <c r="AE3430" s="4"/>
      <c r="AF3430" s="21"/>
    </row>
    <row r="3431" spans="1:32" x14ac:dyDescent="0.2">
      <c r="A3431" s="1" t="s">
        <v>10184</v>
      </c>
      <c r="B3431" s="4" t="s">
        <v>10185</v>
      </c>
      <c r="C3431" s="4" t="s">
        <v>10186</v>
      </c>
      <c r="E3431" s="4"/>
      <c r="R3431" s="4"/>
      <c r="U3431" s="4"/>
      <c r="AD3431" s="4">
        <v>1</v>
      </c>
      <c r="AE3431" s="4"/>
      <c r="AF3431" s="21">
        <v>3</v>
      </c>
    </row>
    <row r="3432" spans="1:32" x14ac:dyDescent="0.2">
      <c r="A3432" s="1" t="s">
        <v>10187</v>
      </c>
      <c r="B3432" s="4" t="s">
        <v>10188</v>
      </c>
      <c r="C3432" s="4" t="s">
        <v>10189</v>
      </c>
      <c r="E3432" s="4"/>
      <c r="R3432" s="4"/>
      <c r="U3432" s="4"/>
      <c r="AD3432" s="4"/>
      <c r="AE3432" s="4"/>
      <c r="AF3432" s="21"/>
    </row>
    <row r="3433" spans="1:32" x14ac:dyDescent="0.2">
      <c r="A3433" s="1" t="s">
        <v>10190</v>
      </c>
      <c r="B3433" s="4" t="s">
        <v>10191</v>
      </c>
      <c r="C3433" s="4" t="s">
        <v>10192</v>
      </c>
      <c r="E3433" s="4"/>
      <c r="R3433" s="4"/>
      <c r="U3433" s="4"/>
      <c r="AD3433" s="4"/>
      <c r="AE3433" s="4"/>
      <c r="AF3433" s="21"/>
    </row>
    <row r="3434" spans="1:32" x14ac:dyDescent="0.2">
      <c r="A3434" s="1" t="s">
        <v>10193</v>
      </c>
      <c r="B3434" s="4" t="s">
        <v>10194</v>
      </c>
      <c r="C3434" s="4" t="s">
        <v>10195</v>
      </c>
      <c r="E3434" s="4"/>
      <c r="R3434" s="4"/>
      <c r="U3434" s="4"/>
      <c r="AD3434" s="4"/>
      <c r="AE3434" s="4"/>
      <c r="AF3434" s="21"/>
    </row>
    <row r="3435" spans="1:32" x14ac:dyDescent="0.2">
      <c r="A3435" s="1" t="s">
        <v>10196</v>
      </c>
      <c r="B3435" s="4" t="s">
        <v>10197</v>
      </c>
      <c r="C3435" s="4" t="s">
        <v>10198</v>
      </c>
      <c r="E3435" s="4">
        <v>1</v>
      </c>
      <c r="G3435">
        <v>1</v>
      </c>
      <c r="H3435">
        <v>1</v>
      </c>
      <c r="J3435">
        <v>1</v>
      </c>
      <c r="M3435">
        <v>1</v>
      </c>
      <c r="N3435">
        <v>1</v>
      </c>
      <c r="O3435">
        <v>1</v>
      </c>
      <c r="P3435">
        <v>1</v>
      </c>
      <c r="R3435" s="4">
        <v>1</v>
      </c>
      <c r="T3435">
        <v>1</v>
      </c>
      <c r="U3435" s="4">
        <v>1</v>
      </c>
      <c r="V3435">
        <v>1</v>
      </c>
      <c r="W3435">
        <v>1</v>
      </c>
      <c r="X3435">
        <v>1</v>
      </c>
      <c r="Y3435">
        <v>1</v>
      </c>
      <c r="Z3435">
        <v>1</v>
      </c>
      <c r="AA3435">
        <v>1</v>
      </c>
      <c r="AD3435" s="4">
        <v>1</v>
      </c>
      <c r="AE3435" s="4">
        <v>1</v>
      </c>
      <c r="AF3435" s="21">
        <v>1</v>
      </c>
    </row>
    <row r="3436" spans="1:32" x14ac:dyDescent="0.2">
      <c r="A3436" s="1" t="s">
        <v>10199</v>
      </c>
      <c r="B3436" s="4" t="s">
        <v>10200</v>
      </c>
      <c r="C3436" s="4" t="s">
        <v>10201</v>
      </c>
      <c r="E3436" s="4"/>
      <c r="R3436" s="4"/>
      <c r="U3436" s="4"/>
      <c r="AD3436" s="4"/>
      <c r="AE3436" s="4"/>
      <c r="AF3436" s="21"/>
    </row>
    <row r="3437" spans="1:32" x14ac:dyDescent="0.2">
      <c r="A3437" s="1" t="s">
        <v>10202</v>
      </c>
      <c r="B3437" s="4" t="s">
        <v>10203</v>
      </c>
      <c r="C3437" s="4" t="s">
        <v>10204</v>
      </c>
      <c r="E3437" s="4">
        <v>1</v>
      </c>
      <c r="F3437">
        <v>1</v>
      </c>
      <c r="G3437">
        <v>1</v>
      </c>
      <c r="H3437">
        <v>1</v>
      </c>
      <c r="J3437">
        <v>1</v>
      </c>
      <c r="M3437">
        <v>1</v>
      </c>
      <c r="N3437">
        <v>1</v>
      </c>
      <c r="P3437">
        <v>1</v>
      </c>
      <c r="Q3437">
        <v>1</v>
      </c>
      <c r="R3437" s="4">
        <v>1</v>
      </c>
      <c r="T3437">
        <v>1</v>
      </c>
      <c r="U3437" s="4">
        <v>1</v>
      </c>
      <c r="V3437">
        <v>1</v>
      </c>
      <c r="W3437">
        <v>1</v>
      </c>
      <c r="X3437">
        <v>1</v>
      </c>
      <c r="Z3437">
        <v>1</v>
      </c>
      <c r="AA3437">
        <v>1</v>
      </c>
      <c r="AB3437">
        <v>1</v>
      </c>
      <c r="AD3437" s="4">
        <v>1</v>
      </c>
      <c r="AE3437" s="4">
        <v>1</v>
      </c>
      <c r="AF3437" s="21">
        <v>1</v>
      </c>
    </row>
    <row r="3438" spans="1:32" x14ac:dyDescent="0.2">
      <c r="A3438" s="1" t="s">
        <v>10205</v>
      </c>
      <c r="B3438" s="4" t="s">
        <v>10206</v>
      </c>
      <c r="C3438" s="4" t="s">
        <v>10207</v>
      </c>
      <c r="E3438" s="4"/>
      <c r="R3438" s="4"/>
      <c r="U3438" s="4"/>
      <c r="AD3438" s="4"/>
      <c r="AE3438" s="4">
        <v>1</v>
      </c>
      <c r="AF3438" s="21">
        <v>1</v>
      </c>
    </row>
    <row r="3439" spans="1:32" x14ac:dyDescent="0.2">
      <c r="A3439" s="1" t="s">
        <v>10208</v>
      </c>
      <c r="B3439" s="4" t="s">
        <v>10209</v>
      </c>
      <c r="C3439" s="4" t="s">
        <v>10210</v>
      </c>
      <c r="E3439" s="4"/>
      <c r="R3439" s="4"/>
      <c r="U3439" s="4"/>
      <c r="AD3439" s="4"/>
      <c r="AE3439" s="4">
        <v>1</v>
      </c>
      <c r="AF3439" s="21">
        <v>1</v>
      </c>
    </row>
    <row r="3440" spans="1:32" x14ac:dyDescent="0.2">
      <c r="A3440" s="1" t="s">
        <v>10211</v>
      </c>
      <c r="B3440" s="4" t="s">
        <v>10212</v>
      </c>
      <c r="C3440" s="4" t="s">
        <v>10213</v>
      </c>
      <c r="E3440" s="4"/>
      <c r="R3440" s="4"/>
      <c r="U3440" s="4"/>
      <c r="AD3440" s="4"/>
      <c r="AE3440" s="4"/>
      <c r="AF3440" s="21"/>
    </row>
    <row r="3441" spans="1:32" x14ac:dyDescent="0.2">
      <c r="A3441" s="1" t="s">
        <v>10214</v>
      </c>
      <c r="B3441" s="4" t="s">
        <v>10215</v>
      </c>
      <c r="C3441" s="4" t="s">
        <v>10216</v>
      </c>
      <c r="E3441" s="4"/>
      <c r="R3441" s="4"/>
      <c r="U3441" s="4"/>
      <c r="AD3441" s="4"/>
      <c r="AE3441" s="4"/>
      <c r="AF3441" s="21"/>
    </row>
    <row r="3442" spans="1:32" x14ac:dyDescent="0.2">
      <c r="A3442" s="1" t="s">
        <v>10217</v>
      </c>
      <c r="B3442" s="4" t="s">
        <v>10218</v>
      </c>
      <c r="C3442" s="4" t="s">
        <v>10219</v>
      </c>
      <c r="E3442" s="4"/>
      <c r="R3442" s="4"/>
      <c r="U3442" s="4"/>
      <c r="AD3442" s="4"/>
      <c r="AE3442" s="4"/>
      <c r="AF3442" s="21"/>
    </row>
    <row r="3443" spans="1:32" x14ac:dyDescent="0.2">
      <c r="A3443" s="1" t="s">
        <v>10220</v>
      </c>
      <c r="B3443" s="4" t="s">
        <v>10221</v>
      </c>
      <c r="C3443" s="4" t="s">
        <v>10222</v>
      </c>
      <c r="E3443" s="4">
        <v>1</v>
      </c>
      <c r="G3443">
        <v>1</v>
      </c>
      <c r="H3443">
        <v>1</v>
      </c>
      <c r="J3443">
        <v>3</v>
      </c>
      <c r="K3443">
        <v>2</v>
      </c>
      <c r="L3443">
        <v>2</v>
      </c>
      <c r="M3443">
        <v>1</v>
      </c>
      <c r="O3443">
        <v>1</v>
      </c>
      <c r="P3443">
        <v>1</v>
      </c>
      <c r="Q3443">
        <v>1</v>
      </c>
      <c r="R3443" s="4">
        <v>1</v>
      </c>
      <c r="T3443">
        <v>1</v>
      </c>
      <c r="U3443" s="4">
        <v>1</v>
      </c>
      <c r="X3443">
        <v>1</v>
      </c>
      <c r="Y3443">
        <v>1</v>
      </c>
      <c r="AB3443">
        <v>3</v>
      </c>
      <c r="AD3443" s="4">
        <v>1</v>
      </c>
      <c r="AE3443" s="4">
        <v>1</v>
      </c>
      <c r="AF3443" s="21">
        <v>1</v>
      </c>
    </row>
    <row r="3444" spans="1:32" x14ac:dyDescent="0.2">
      <c r="A3444" s="1" t="s">
        <v>10223</v>
      </c>
      <c r="B3444" s="4" t="s">
        <v>10224</v>
      </c>
      <c r="C3444" s="4" t="s">
        <v>10225</v>
      </c>
      <c r="E3444" s="4">
        <v>1</v>
      </c>
      <c r="J3444">
        <v>1</v>
      </c>
      <c r="K3444">
        <v>1</v>
      </c>
      <c r="L3444">
        <v>1</v>
      </c>
      <c r="O3444">
        <v>1</v>
      </c>
      <c r="P3444">
        <v>1</v>
      </c>
      <c r="Q3444">
        <v>1</v>
      </c>
      <c r="R3444" s="4">
        <v>1</v>
      </c>
      <c r="T3444">
        <v>1</v>
      </c>
      <c r="U3444" s="4">
        <v>1</v>
      </c>
      <c r="W3444">
        <v>1</v>
      </c>
      <c r="X3444">
        <v>1</v>
      </c>
      <c r="AB3444">
        <v>1</v>
      </c>
      <c r="AD3444" s="4">
        <v>1</v>
      </c>
      <c r="AE3444" s="4">
        <v>1</v>
      </c>
      <c r="AF3444" s="21">
        <v>1</v>
      </c>
    </row>
    <row r="3445" spans="1:32" x14ac:dyDescent="0.2">
      <c r="A3445" s="1" t="s">
        <v>10226</v>
      </c>
      <c r="B3445" s="4" t="s">
        <v>10227</v>
      </c>
      <c r="C3445" s="4" t="s">
        <v>1070</v>
      </c>
      <c r="E3445" s="4"/>
      <c r="R3445" s="4"/>
      <c r="U3445" s="4"/>
      <c r="AD3445" s="4"/>
      <c r="AE3445" s="4"/>
      <c r="AF3445" s="21"/>
    </row>
    <row r="3446" spans="1:32" x14ac:dyDescent="0.2">
      <c r="A3446" s="1" t="s">
        <v>10228</v>
      </c>
      <c r="B3446" s="4" t="s">
        <v>10229</v>
      </c>
      <c r="C3446" s="4" t="s">
        <v>10230</v>
      </c>
      <c r="E3446" s="4"/>
      <c r="R3446" s="4"/>
      <c r="U3446" s="4"/>
      <c r="AD3446" s="4"/>
      <c r="AE3446" s="4"/>
      <c r="AF3446" s="21"/>
    </row>
    <row r="3447" spans="1:32" x14ac:dyDescent="0.2">
      <c r="A3447" s="1" t="s">
        <v>10231</v>
      </c>
      <c r="B3447" s="4" t="s">
        <v>10232</v>
      </c>
      <c r="C3447" s="4" t="s">
        <v>10233</v>
      </c>
      <c r="E3447" s="4"/>
      <c r="G3447">
        <v>2</v>
      </c>
      <c r="R3447" s="4"/>
      <c r="U3447" s="4"/>
      <c r="X3447">
        <v>9</v>
      </c>
      <c r="Z3447">
        <v>4</v>
      </c>
      <c r="AA3447">
        <v>3</v>
      </c>
      <c r="AB3447">
        <v>2</v>
      </c>
      <c r="AD3447" s="4"/>
      <c r="AE3447" s="4">
        <v>3</v>
      </c>
      <c r="AF3447" s="21"/>
    </row>
    <row r="3448" spans="1:32" x14ac:dyDescent="0.2">
      <c r="A3448" s="1" t="s">
        <v>10234</v>
      </c>
      <c r="B3448" s="4" t="s">
        <v>10235</v>
      </c>
      <c r="C3448" s="4" t="s">
        <v>10236</v>
      </c>
      <c r="E3448" s="4"/>
      <c r="R3448" s="4"/>
      <c r="U3448" s="4"/>
      <c r="AD3448" s="4"/>
      <c r="AE3448" s="4"/>
      <c r="AF3448" s="21"/>
    </row>
    <row r="3449" spans="1:32" x14ac:dyDescent="0.2">
      <c r="A3449" s="1" t="s">
        <v>10237</v>
      </c>
      <c r="B3449" s="4" t="s">
        <v>10238</v>
      </c>
      <c r="C3449" s="4" t="s">
        <v>10239</v>
      </c>
      <c r="E3449" s="4"/>
      <c r="R3449" s="4"/>
      <c r="U3449" s="4"/>
      <c r="AD3449" s="4"/>
      <c r="AE3449" s="4"/>
      <c r="AF3449" s="21"/>
    </row>
    <row r="3450" spans="1:32" x14ac:dyDescent="0.2">
      <c r="A3450" s="1" t="s">
        <v>10240</v>
      </c>
      <c r="B3450" s="4" t="s">
        <v>10241</v>
      </c>
      <c r="C3450" s="4" t="s">
        <v>10242</v>
      </c>
      <c r="E3450" s="4"/>
      <c r="R3450" s="4"/>
      <c r="U3450" s="4"/>
      <c r="AD3450" s="4"/>
      <c r="AE3450" s="4"/>
      <c r="AF3450" s="21"/>
    </row>
    <row r="3451" spans="1:32" x14ac:dyDescent="0.2">
      <c r="A3451" s="1" t="s">
        <v>10243</v>
      </c>
      <c r="B3451" s="4" t="s">
        <v>10244</v>
      </c>
      <c r="C3451" s="4" t="s">
        <v>10245</v>
      </c>
      <c r="E3451" s="4"/>
      <c r="R3451" s="4"/>
      <c r="U3451" s="4"/>
      <c r="AD3451" s="4"/>
      <c r="AE3451" s="4"/>
      <c r="AF3451" s="21"/>
    </row>
    <row r="3452" spans="1:32" x14ac:dyDescent="0.2">
      <c r="A3452" s="1" t="s">
        <v>10246</v>
      </c>
      <c r="B3452" s="4" t="s">
        <v>10247</v>
      </c>
      <c r="C3452" s="4" t="s">
        <v>10248</v>
      </c>
      <c r="E3452" s="4"/>
      <c r="H3452">
        <v>1</v>
      </c>
      <c r="R3452" s="4"/>
      <c r="U3452" s="4"/>
      <c r="AD3452" s="4"/>
      <c r="AE3452" s="4"/>
      <c r="AF3452" s="21"/>
    </row>
    <row r="3453" spans="1:32" x14ac:dyDescent="0.2">
      <c r="A3453" s="1" t="s">
        <v>10249</v>
      </c>
      <c r="B3453" s="4" t="s">
        <v>10250</v>
      </c>
      <c r="C3453" s="4" t="s">
        <v>10251</v>
      </c>
      <c r="E3453" s="4"/>
      <c r="R3453" s="4"/>
      <c r="U3453" s="4"/>
      <c r="AD3453" s="4"/>
      <c r="AE3453" s="4"/>
      <c r="AF3453" s="21"/>
    </row>
    <row r="3454" spans="1:32" x14ac:dyDescent="0.2">
      <c r="A3454" s="1" t="s">
        <v>10252</v>
      </c>
      <c r="B3454" s="4" t="s">
        <v>10253</v>
      </c>
      <c r="C3454" s="4" t="s">
        <v>10254</v>
      </c>
      <c r="E3454" s="4"/>
      <c r="R3454" s="4"/>
      <c r="U3454" s="4"/>
      <c r="AD3454" s="4"/>
      <c r="AE3454" s="4"/>
      <c r="AF3454" s="21"/>
    </row>
    <row r="3455" spans="1:32" x14ac:dyDescent="0.2">
      <c r="A3455" s="1" t="s">
        <v>10255</v>
      </c>
      <c r="B3455" s="4" t="s">
        <v>10256</v>
      </c>
      <c r="C3455" s="4" t="s">
        <v>10257</v>
      </c>
      <c r="E3455" s="4"/>
      <c r="R3455" s="4"/>
      <c r="U3455" s="4"/>
      <c r="AD3455" s="4"/>
      <c r="AE3455" s="4"/>
      <c r="AF3455" s="21"/>
    </row>
    <row r="3456" spans="1:32" x14ac:dyDescent="0.2">
      <c r="A3456" s="1" t="s">
        <v>10258</v>
      </c>
      <c r="B3456" s="4" t="s">
        <v>10259</v>
      </c>
      <c r="C3456" s="4" t="s">
        <v>10260</v>
      </c>
      <c r="E3456" s="4"/>
      <c r="R3456" s="4"/>
      <c r="U3456" s="4"/>
      <c r="AD3456" s="4"/>
      <c r="AE3456" s="4"/>
      <c r="AF3456" s="21"/>
    </row>
    <row r="3457" spans="1:32" x14ac:dyDescent="0.2">
      <c r="A3457" s="1" t="s">
        <v>10261</v>
      </c>
      <c r="B3457" s="4" t="s">
        <v>10262</v>
      </c>
      <c r="C3457" s="4" t="s">
        <v>10263</v>
      </c>
      <c r="E3457" s="4"/>
      <c r="R3457" s="4"/>
      <c r="U3457" s="4"/>
      <c r="AD3457" s="4"/>
      <c r="AE3457" s="4"/>
      <c r="AF3457" s="21"/>
    </row>
    <row r="3458" spans="1:32" x14ac:dyDescent="0.2">
      <c r="A3458" s="1" t="s">
        <v>10264</v>
      </c>
      <c r="B3458" s="4" t="s">
        <v>10265</v>
      </c>
      <c r="C3458" s="4" t="s">
        <v>10266</v>
      </c>
      <c r="E3458" s="4"/>
      <c r="R3458" s="4"/>
      <c r="U3458" s="4"/>
      <c r="AD3458" s="4"/>
      <c r="AE3458" s="4"/>
      <c r="AF3458" s="21"/>
    </row>
    <row r="3459" spans="1:32" x14ac:dyDescent="0.2">
      <c r="A3459" s="1" t="s">
        <v>10267</v>
      </c>
      <c r="B3459" s="4" t="s">
        <v>10268</v>
      </c>
      <c r="C3459" s="4" t="s">
        <v>10269</v>
      </c>
      <c r="E3459" s="4"/>
      <c r="R3459" s="4"/>
      <c r="U3459" s="4"/>
      <c r="AD3459" s="4"/>
      <c r="AE3459" s="4"/>
      <c r="AF3459" s="21"/>
    </row>
    <row r="3460" spans="1:32" x14ac:dyDescent="0.2">
      <c r="A3460" s="1" t="s">
        <v>10270</v>
      </c>
      <c r="B3460" s="4" t="s">
        <v>10271</v>
      </c>
      <c r="C3460" s="4" t="s">
        <v>10272</v>
      </c>
      <c r="E3460" s="4"/>
      <c r="R3460" s="4"/>
      <c r="U3460" s="4"/>
      <c r="AD3460" s="4"/>
      <c r="AE3460" s="4"/>
      <c r="AF3460" s="21"/>
    </row>
    <row r="3461" spans="1:32" x14ac:dyDescent="0.2">
      <c r="A3461" s="1" t="s">
        <v>10273</v>
      </c>
      <c r="B3461" s="4" t="s">
        <v>10274</v>
      </c>
      <c r="C3461" s="4" t="s">
        <v>10275</v>
      </c>
      <c r="E3461" s="4"/>
      <c r="R3461" s="4"/>
      <c r="U3461" s="4"/>
      <c r="AD3461" s="4"/>
      <c r="AE3461" s="4"/>
      <c r="AF3461" s="21"/>
    </row>
    <row r="3462" spans="1:32" x14ac:dyDescent="0.2">
      <c r="A3462" s="1" t="s">
        <v>10276</v>
      </c>
      <c r="B3462" s="4" t="s">
        <v>10277</v>
      </c>
      <c r="C3462" s="4" t="s">
        <v>10278</v>
      </c>
      <c r="E3462" s="4"/>
      <c r="R3462" s="4"/>
      <c r="U3462" s="4"/>
      <c r="AD3462" s="4"/>
      <c r="AE3462" s="4"/>
      <c r="AF3462" s="21"/>
    </row>
    <row r="3463" spans="1:32" x14ac:dyDescent="0.2">
      <c r="A3463" s="1" t="s">
        <v>10279</v>
      </c>
      <c r="B3463" s="4" t="s">
        <v>10280</v>
      </c>
      <c r="C3463" s="4" t="s">
        <v>10281</v>
      </c>
      <c r="E3463" s="4"/>
      <c r="R3463" s="4"/>
      <c r="U3463" s="4"/>
      <c r="AD3463" s="4"/>
      <c r="AE3463" s="4"/>
      <c r="AF3463" s="21"/>
    </row>
    <row r="3464" spans="1:32" x14ac:dyDescent="0.2">
      <c r="A3464" s="1" t="s">
        <v>10282</v>
      </c>
      <c r="B3464" s="4" t="s">
        <v>10283</v>
      </c>
      <c r="C3464" s="4" t="s">
        <v>10284</v>
      </c>
      <c r="E3464" s="4"/>
      <c r="R3464" s="4"/>
      <c r="U3464" s="4"/>
      <c r="AD3464" s="4"/>
      <c r="AE3464" s="4"/>
      <c r="AF3464" s="21"/>
    </row>
    <row r="3465" spans="1:32" x14ac:dyDescent="0.2">
      <c r="A3465" s="1" t="s">
        <v>10285</v>
      </c>
      <c r="B3465" s="4" t="s">
        <v>10286</v>
      </c>
      <c r="C3465" s="4" t="s">
        <v>10287</v>
      </c>
      <c r="E3465" s="4"/>
      <c r="N3465">
        <v>2</v>
      </c>
      <c r="O3465">
        <v>1</v>
      </c>
      <c r="P3465">
        <v>1</v>
      </c>
      <c r="Q3465">
        <v>1</v>
      </c>
      <c r="R3465" s="4">
        <v>1</v>
      </c>
      <c r="S3465">
        <v>1</v>
      </c>
      <c r="T3465">
        <v>1</v>
      </c>
      <c r="U3465" s="4">
        <v>1</v>
      </c>
      <c r="V3465">
        <v>2</v>
      </c>
      <c r="X3465">
        <v>2</v>
      </c>
      <c r="AD3465" s="4"/>
      <c r="AE3465" s="4"/>
      <c r="AF3465" s="21"/>
    </row>
    <row r="3466" spans="1:32" x14ac:dyDescent="0.2">
      <c r="A3466" s="1" t="s">
        <v>10288</v>
      </c>
      <c r="B3466" s="4" t="s">
        <v>10289</v>
      </c>
      <c r="C3466" s="4" t="s">
        <v>10290</v>
      </c>
      <c r="E3466" s="4"/>
      <c r="R3466" s="4"/>
      <c r="U3466" s="4"/>
      <c r="AD3466" s="4"/>
      <c r="AE3466" s="4"/>
      <c r="AF3466" s="21"/>
    </row>
    <row r="3467" spans="1:32" x14ac:dyDescent="0.2">
      <c r="A3467" s="1" t="s">
        <v>10291</v>
      </c>
      <c r="B3467" s="4" t="s">
        <v>10292</v>
      </c>
      <c r="C3467" s="4" t="s">
        <v>10293</v>
      </c>
      <c r="E3467" s="4"/>
      <c r="R3467" s="4"/>
      <c r="U3467" s="4"/>
      <c r="AD3467" s="4"/>
      <c r="AE3467" s="4"/>
      <c r="AF3467" s="21"/>
    </row>
    <row r="3468" spans="1:32" x14ac:dyDescent="0.2">
      <c r="A3468" s="1" t="s">
        <v>10294</v>
      </c>
      <c r="B3468" s="4" t="s">
        <v>4868</v>
      </c>
      <c r="C3468" s="4" t="s">
        <v>10295</v>
      </c>
      <c r="E3468" s="4"/>
      <c r="R3468" s="4"/>
      <c r="U3468" s="4"/>
      <c r="AD3468" s="4"/>
      <c r="AE3468" s="4"/>
      <c r="AF3468" s="21"/>
    </row>
    <row r="3469" spans="1:32" x14ac:dyDescent="0.2">
      <c r="A3469" s="1" t="s">
        <v>10296</v>
      </c>
      <c r="B3469" s="4" t="s">
        <v>10297</v>
      </c>
      <c r="C3469" s="4" t="s">
        <v>10298</v>
      </c>
      <c r="E3469" s="4"/>
      <c r="R3469" s="4"/>
      <c r="U3469" s="4"/>
      <c r="AD3469" s="4"/>
      <c r="AE3469" s="4"/>
      <c r="AF3469" s="21"/>
    </row>
    <row r="3470" spans="1:32" x14ac:dyDescent="0.2">
      <c r="A3470" s="1" t="s">
        <v>10299</v>
      </c>
      <c r="B3470" s="4" t="s">
        <v>10300</v>
      </c>
      <c r="C3470" s="4" t="s">
        <v>10301</v>
      </c>
      <c r="E3470" s="4"/>
      <c r="R3470" s="4"/>
      <c r="U3470" s="4"/>
      <c r="AD3470" s="4"/>
      <c r="AE3470" s="4"/>
      <c r="AF3470" s="21"/>
    </row>
    <row r="3471" spans="1:32" x14ac:dyDescent="0.2">
      <c r="A3471" s="1" t="s">
        <v>10302</v>
      </c>
      <c r="B3471" s="4" t="s">
        <v>10303</v>
      </c>
      <c r="C3471" s="4" t="s">
        <v>10304</v>
      </c>
      <c r="E3471" s="4"/>
      <c r="R3471" s="4"/>
      <c r="U3471" s="4"/>
      <c r="AD3471" s="4"/>
      <c r="AE3471" s="4"/>
      <c r="AF3471" s="21"/>
    </row>
    <row r="3472" spans="1:32" x14ac:dyDescent="0.2">
      <c r="A3472" s="1" t="s">
        <v>10305</v>
      </c>
      <c r="B3472" s="4" t="s">
        <v>10306</v>
      </c>
      <c r="C3472" s="4" t="s">
        <v>10307</v>
      </c>
      <c r="E3472" s="4"/>
      <c r="R3472" s="4"/>
      <c r="U3472" s="4"/>
      <c r="AD3472" s="4"/>
      <c r="AE3472" s="4"/>
      <c r="AF3472" s="21"/>
    </row>
    <row r="3473" spans="1:32" x14ac:dyDescent="0.2">
      <c r="A3473" s="1" t="s">
        <v>10308</v>
      </c>
      <c r="B3473" s="4" t="s">
        <v>10309</v>
      </c>
      <c r="C3473" s="4" t="s">
        <v>10310</v>
      </c>
      <c r="E3473" s="4"/>
      <c r="R3473" s="4"/>
      <c r="U3473" s="4"/>
      <c r="AD3473" s="4"/>
      <c r="AE3473" s="4"/>
      <c r="AF3473" s="21"/>
    </row>
    <row r="3474" spans="1:32" x14ac:dyDescent="0.2">
      <c r="A3474" s="1" t="s">
        <v>10311</v>
      </c>
      <c r="B3474" s="4" t="s">
        <v>10312</v>
      </c>
      <c r="C3474" s="4" t="s">
        <v>10313</v>
      </c>
      <c r="E3474" s="4"/>
      <c r="R3474" s="4"/>
      <c r="U3474" s="4"/>
      <c r="AD3474" s="4"/>
      <c r="AE3474" s="4"/>
      <c r="AF3474" s="21"/>
    </row>
    <row r="3475" spans="1:32" x14ac:dyDescent="0.2">
      <c r="A3475" s="1" t="s">
        <v>10314</v>
      </c>
      <c r="B3475" s="4" t="s">
        <v>10315</v>
      </c>
      <c r="C3475" s="4" t="s">
        <v>10316</v>
      </c>
      <c r="E3475" s="4"/>
      <c r="R3475" s="4"/>
      <c r="U3475" s="4"/>
      <c r="AD3475" s="4"/>
      <c r="AE3475" s="4"/>
      <c r="AF3475" s="21"/>
    </row>
    <row r="3476" spans="1:32" x14ac:dyDescent="0.2">
      <c r="A3476" s="1" t="s">
        <v>10317</v>
      </c>
      <c r="B3476" s="4" t="s">
        <v>10318</v>
      </c>
      <c r="C3476" s="4" t="s">
        <v>10319</v>
      </c>
      <c r="E3476" s="4"/>
      <c r="R3476" s="4"/>
      <c r="U3476" s="4"/>
      <c r="AD3476" s="4"/>
      <c r="AE3476" s="4"/>
      <c r="AF3476" s="21"/>
    </row>
    <row r="3477" spans="1:32" x14ac:dyDescent="0.2">
      <c r="A3477" s="1" t="s">
        <v>10320</v>
      </c>
      <c r="B3477" s="4" t="s">
        <v>10321</v>
      </c>
      <c r="C3477" s="4" t="s">
        <v>10322</v>
      </c>
      <c r="E3477" s="4"/>
      <c r="R3477" s="4"/>
      <c r="U3477" s="4"/>
      <c r="AD3477" s="4"/>
      <c r="AE3477" s="4"/>
      <c r="AF3477" s="21"/>
    </row>
    <row r="3478" spans="1:32" x14ac:dyDescent="0.2">
      <c r="A3478" s="1" t="s">
        <v>10323</v>
      </c>
      <c r="B3478" s="4" t="s">
        <v>10324</v>
      </c>
      <c r="C3478" s="4" t="s">
        <v>10325</v>
      </c>
      <c r="E3478" s="4"/>
      <c r="R3478" s="4"/>
      <c r="U3478" s="4"/>
      <c r="AD3478" s="4"/>
      <c r="AE3478" s="4"/>
      <c r="AF3478" s="21"/>
    </row>
    <row r="3479" spans="1:32" x14ac:dyDescent="0.2">
      <c r="A3479" s="1" t="s">
        <v>10326</v>
      </c>
      <c r="B3479" s="4" t="s">
        <v>10327</v>
      </c>
      <c r="C3479" s="4" t="s">
        <v>10328</v>
      </c>
      <c r="E3479" s="4">
        <v>1</v>
      </c>
      <c r="G3479">
        <v>1</v>
      </c>
      <c r="H3479">
        <v>1</v>
      </c>
      <c r="J3479">
        <v>1</v>
      </c>
      <c r="M3479">
        <v>1</v>
      </c>
      <c r="N3479">
        <v>1</v>
      </c>
      <c r="O3479">
        <v>1</v>
      </c>
      <c r="P3479">
        <v>1</v>
      </c>
      <c r="Q3479">
        <v>1</v>
      </c>
      <c r="R3479" s="4">
        <v>1</v>
      </c>
      <c r="S3479">
        <v>1</v>
      </c>
      <c r="U3479" s="4">
        <v>1</v>
      </c>
      <c r="Z3479">
        <v>1</v>
      </c>
      <c r="AA3479">
        <v>1</v>
      </c>
      <c r="AD3479" s="4">
        <v>1</v>
      </c>
      <c r="AE3479" s="4">
        <v>1</v>
      </c>
      <c r="AF3479" s="21">
        <v>1</v>
      </c>
    </row>
    <row r="3480" spans="1:32" x14ac:dyDescent="0.2">
      <c r="A3480" s="1" t="s">
        <v>10329</v>
      </c>
      <c r="B3480" s="4" t="s">
        <v>10330</v>
      </c>
      <c r="C3480" s="4" t="s">
        <v>10331</v>
      </c>
      <c r="E3480" s="4"/>
      <c r="R3480" s="4"/>
      <c r="U3480" s="4"/>
      <c r="AD3480" s="4"/>
      <c r="AE3480" s="4"/>
      <c r="AF3480" s="21"/>
    </row>
    <row r="3481" spans="1:32" x14ac:dyDescent="0.2">
      <c r="A3481" s="1" t="s">
        <v>10332</v>
      </c>
      <c r="B3481" s="4" t="s">
        <v>10333</v>
      </c>
      <c r="C3481" s="4" t="s">
        <v>10334</v>
      </c>
      <c r="E3481" s="4"/>
      <c r="R3481" s="4"/>
      <c r="U3481" s="4"/>
      <c r="AD3481" s="4"/>
      <c r="AE3481" s="4"/>
      <c r="AF3481" s="21"/>
    </row>
    <row r="3482" spans="1:32" x14ac:dyDescent="0.2">
      <c r="A3482" s="1" t="s">
        <v>10335</v>
      </c>
      <c r="B3482" s="4" t="s">
        <v>10336</v>
      </c>
      <c r="C3482" s="4" t="s">
        <v>10337</v>
      </c>
      <c r="E3482" s="4"/>
      <c r="R3482" s="4"/>
      <c r="U3482" s="4"/>
      <c r="AD3482" s="4"/>
      <c r="AE3482" s="4"/>
      <c r="AF3482" s="21"/>
    </row>
    <row r="3483" spans="1:32" x14ac:dyDescent="0.2">
      <c r="A3483" s="1" t="s">
        <v>10338</v>
      </c>
      <c r="B3483" s="4" t="s">
        <v>10339</v>
      </c>
      <c r="C3483" s="4" t="s">
        <v>10340</v>
      </c>
      <c r="E3483" s="4"/>
      <c r="R3483" s="4"/>
      <c r="U3483" s="4"/>
      <c r="AD3483" s="4"/>
      <c r="AE3483" s="4"/>
      <c r="AF3483" s="21"/>
    </row>
    <row r="3484" spans="1:32" x14ac:dyDescent="0.2">
      <c r="A3484" s="1" t="s">
        <v>10341</v>
      </c>
      <c r="B3484" s="4" t="s">
        <v>10342</v>
      </c>
      <c r="C3484" s="4" t="s">
        <v>10343</v>
      </c>
      <c r="E3484" s="4"/>
      <c r="R3484" s="4"/>
      <c r="U3484" s="4"/>
      <c r="AD3484" s="4"/>
      <c r="AE3484" s="4"/>
      <c r="AF3484" s="21"/>
    </row>
    <row r="3485" spans="1:32" x14ac:dyDescent="0.2">
      <c r="A3485" s="1" t="s">
        <v>10344</v>
      </c>
      <c r="B3485" s="4" t="s">
        <v>10345</v>
      </c>
      <c r="C3485" s="4" t="s">
        <v>10346</v>
      </c>
      <c r="E3485" s="4"/>
      <c r="R3485" s="4"/>
      <c r="U3485" s="4"/>
      <c r="AD3485" s="4"/>
      <c r="AE3485" s="4"/>
      <c r="AF3485" s="21"/>
    </row>
    <row r="3486" spans="1:32" x14ac:dyDescent="0.2">
      <c r="A3486" s="1" t="s">
        <v>10347</v>
      </c>
      <c r="B3486" s="4" t="s">
        <v>10348</v>
      </c>
      <c r="C3486" s="4" t="s">
        <v>10349</v>
      </c>
      <c r="E3486" s="4"/>
      <c r="R3486" s="4"/>
      <c r="U3486" s="4"/>
      <c r="AD3486" s="4"/>
      <c r="AE3486" s="4"/>
      <c r="AF3486" s="21"/>
    </row>
    <row r="3487" spans="1:32" x14ac:dyDescent="0.2">
      <c r="A3487" s="1" t="s">
        <v>10350</v>
      </c>
      <c r="B3487" s="4" t="s">
        <v>10351</v>
      </c>
      <c r="C3487" s="4" t="s">
        <v>10352</v>
      </c>
      <c r="E3487" s="4">
        <v>1</v>
      </c>
      <c r="G3487">
        <v>1</v>
      </c>
      <c r="H3487">
        <v>2</v>
      </c>
      <c r="I3487">
        <v>1</v>
      </c>
      <c r="J3487">
        <v>1</v>
      </c>
      <c r="M3487">
        <v>1</v>
      </c>
      <c r="N3487">
        <v>1</v>
      </c>
      <c r="O3487">
        <v>1</v>
      </c>
      <c r="Q3487">
        <v>1</v>
      </c>
      <c r="R3487" s="4">
        <v>1</v>
      </c>
      <c r="U3487" s="4">
        <v>2</v>
      </c>
      <c r="V3487">
        <v>1</v>
      </c>
      <c r="Z3487">
        <v>1</v>
      </c>
      <c r="AA3487">
        <v>1</v>
      </c>
      <c r="AD3487" s="4">
        <v>1</v>
      </c>
      <c r="AE3487" s="4">
        <v>1</v>
      </c>
      <c r="AF3487" s="21">
        <v>1</v>
      </c>
    </row>
    <row r="3488" spans="1:32" x14ac:dyDescent="0.2">
      <c r="A3488" s="1" t="s">
        <v>10353</v>
      </c>
      <c r="B3488" s="4" t="s">
        <v>10354</v>
      </c>
      <c r="C3488" s="4" t="s">
        <v>10355</v>
      </c>
      <c r="E3488" s="4">
        <v>1</v>
      </c>
      <c r="F3488">
        <v>1</v>
      </c>
      <c r="G3488">
        <v>1</v>
      </c>
      <c r="H3488">
        <v>1</v>
      </c>
      <c r="M3488">
        <v>1</v>
      </c>
      <c r="N3488">
        <v>1</v>
      </c>
      <c r="O3488">
        <v>1</v>
      </c>
      <c r="R3488" s="4"/>
      <c r="S3488">
        <v>1</v>
      </c>
      <c r="U3488" s="4"/>
      <c r="V3488">
        <v>1</v>
      </c>
      <c r="AD3488" s="4"/>
      <c r="AE3488" s="4"/>
      <c r="AF3488" s="21"/>
    </row>
    <row r="3489" spans="1:32" x14ac:dyDescent="0.2">
      <c r="A3489" s="1" t="s">
        <v>10356</v>
      </c>
      <c r="B3489" s="4" t="s">
        <v>10357</v>
      </c>
      <c r="C3489" s="4" t="s">
        <v>10358</v>
      </c>
      <c r="E3489" s="4"/>
      <c r="R3489" s="4"/>
      <c r="U3489" s="4"/>
      <c r="AD3489" s="4"/>
      <c r="AE3489" s="4"/>
      <c r="AF3489" s="21"/>
    </row>
    <row r="3490" spans="1:32" x14ac:dyDescent="0.2">
      <c r="A3490" s="1" t="s">
        <v>10359</v>
      </c>
      <c r="B3490" s="4" t="s">
        <v>10360</v>
      </c>
      <c r="C3490" s="4" t="s">
        <v>10361</v>
      </c>
      <c r="E3490" s="4"/>
      <c r="R3490" s="4"/>
      <c r="U3490" s="4"/>
      <c r="AD3490" s="4"/>
      <c r="AE3490" s="4"/>
      <c r="AF3490" s="21"/>
    </row>
    <row r="3491" spans="1:32" x14ac:dyDescent="0.2">
      <c r="A3491" s="1" t="s">
        <v>10362</v>
      </c>
      <c r="B3491" s="4" t="s">
        <v>9956</v>
      </c>
      <c r="C3491" s="4" t="s">
        <v>10363</v>
      </c>
      <c r="E3491" s="4"/>
      <c r="R3491" s="4"/>
      <c r="U3491" s="4"/>
      <c r="AD3491" s="4"/>
      <c r="AE3491" s="4"/>
      <c r="AF3491" s="21"/>
    </row>
    <row r="3492" spans="1:32" x14ac:dyDescent="0.2">
      <c r="A3492" s="1" t="s">
        <v>10364</v>
      </c>
      <c r="B3492" s="4" t="s">
        <v>10365</v>
      </c>
      <c r="C3492" s="4" t="s">
        <v>10366</v>
      </c>
      <c r="E3492" s="4"/>
      <c r="R3492" s="4"/>
      <c r="U3492" s="4"/>
      <c r="AD3492" s="4"/>
      <c r="AE3492" s="4"/>
      <c r="AF3492" s="21"/>
    </row>
    <row r="3493" spans="1:32" x14ac:dyDescent="0.2">
      <c r="A3493" s="1" t="s">
        <v>10367</v>
      </c>
      <c r="B3493" s="4" t="s">
        <v>10368</v>
      </c>
      <c r="C3493" s="4" t="s">
        <v>10369</v>
      </c>
      <c r="E3493" s="4"/>
      <c r="R3493" s="4"/>
      <c r="U3493" s="4"/>
      <c r="AD3493" s="4"/>
      <c r="AE3493" s="4"/>
      <c r="AF3493" s="21"/>
    </row>
    <row r="3494" spans="1:32" x14ac:dyDescent="0.2">
      <c r="A3494" s="1" t="s">
        <v>10370</v>
      </c>
      <c r="B3494" s="4" t="s">
        <v>10371</v>
      </c>
      <c r="C3494" s="4" t="s">
        <v>10372</v>
      </c>
      <c r="E3494" s="4"/>
      <c r="R3494" s="4"/>
      <c r="U3494" s="4"/>
      <c r="AD3494" s="4"/>
      <c r="AE3494" s="4"/>
      <c r="AF3494" s="21"/>
    </row>
    <row r="3495" spans="1:32" x14ac:dyDescent="0.2">
      <c r="A3495" s="1" t="s">
        <v>10373</v>
      </c>
      <c r="B3495" s="4" t="s">
        <v>10374</v>
      </c>
      <c r="C3495" s="4" t="s">
        <v>10375</v>
      </c>
      <c r="E3495" s="4"/>
      <c r="R3495" s="4"/>
      <c r="U3495" s="4"/>
      <c r="AD3495" s="4"/>
      <c r="AE3495" s="4"/>
      <c r="AF3495" s="21"/>
    </row>
    <row r="3496" spans="1:32" x14ac:dyDescent="0.2">
      <c r="A3496" s="1" t="s">
        <v>10376</v>
      </c>
      <c r="B3496" s="4" t="s">
        <v>10377</v>
      </c>
      <c r="C3496" s="4" t="s">
        <v>10378</v>
      </c>
      <c r="E3496" s="4"/>
      <c r="R3496" s="4"/>
      <c r="U3496" s="4"/>
      <c r="AD3496" s="4"/>
      <c r="AE3496" s="4"/>
      <c r="AF3496" s="21"/>
    </row>
    <row r="3497" spans="1:32" x14ac:dyDescent="0.2">
      <c r="A3497" s="1" t="s">
        <v>10379</v>
      </c>
      <c r="B3497" s="4" t="s">
        <v>10380</v>
      </c>
      <c r="C3497" s="4" t="s">
        <v>10381</v>
      </c>
      <c r="E3497" s="4"/>
      <c r="R3497" s="4"/>
      <c r="U3497" s="4"/>
      <c r="AD3497" s="4"/>
      <c r="AE3497" s="4"/>
      <c r="AF3497" s="21"/>
    </row>
    <row r="3498" spans="1:32" x14ac:dyDescent="0.2">
      <c r="A3498" s="1" t="s">
        <v>10382</v>
      </c>
      <c r="B3498" s="4" t="s">
        <v>10383</v>
      </c>
      <c r="C3498" s="4" t="s">
        <v>10384</v>
      </c>
      <c r="E3498" s="4"/>
      <c r="R3498" s="4"/>
      <c r="U3498" s="4"/>
      <c r="AD3498" s="4"/>
      <c r="AE3498" s="4"/>
      <c r="AF3498" s="21"/>
    </row>
    <row r="3499" spans="1:32" x14ac:dyDescent="0.2">
      <c r="A3499" s="1" t="s">
        <v>10385</v>
      </c>
      <c r="B3499" s="4" t="s">
        <v>10386</v>
      </c>
      <c r="C3499" s="4" t="s">
        <v>10387</v>
      </c>
      <c r="E3499" s="4"/>
      <c r="R3499" s="4"/>
      <c r="U3499" s="4"/>
      <c r="AD3499" s="4"/>
      <c r="AE3499" s="4"/>
      <c r="AF3499" s="21"/>
    </row>
    <row r="3500" spans="1:32" x14ac:dyDescent="0.2">
      <c r="A3500" s="1" t="s">
        <v>10388</v>
      </c>
      <c r="B3500" s="4" t="s">
        <v>10389</v>
      </c>
      <c r="C3500" s="4" t="s">
        <v>10390</v>
      </c>
      <c r="E3500" s="4"/>
      <c r="R3500" s="4"/>
      <c r="U3500" s="4"/>
      <c r="AD3500" s="4"/>
      <c r="AE3500" s="4"/>
      <c r="AF3500" s="21"/>
    </row>
    <row r="3501" spans="1:32" x14ac:dyDescent="0.2">
      <c r="A3501" s="1" t="s">
        <v>10391</v>
      </c>
      <c r="B3501" s="4" t="s">
        <v>10392</v>
      </c>
      <c r="C3501" s="4" t="s">
        <v>10393</v>
      </c>
      <c r="E3501" s="4"/>
      <c r="M3501">
        <v>2</v>
      </c>
      <c r="R3501" s="4"/>
      <c r="U3501" s="4"/>
      <c r="AD3501" s="4"/>
      <c r="AE3501" s="4"/>
      <c r="AF3501" s="21"/>
    </row>
    <row r="3502" spans="1:32" x14ac:dyDescent="0.2">
      <c r="A3502" s="1" t="s">
        <v>10394</v>
      </c>
      <c r="B3502" s="4" t="s">
        <v>10395</v>
      </c>
      <c r="C3502" s="4" t="s">
        <v>10396</v>
      </c>
      <c r="E3502" s="4"/>
      <c r="R3502" s="4"/>
      <c r="U3502" s="4"/>
      <c r="AD3502" s="4"/>
      <c r="AE3502" s="4"/>
      <c r="AF3502" s="21"/>
    </row>
    <row r="3503" spans="1:32" x14ac:dyDescent="0.2">
      <c r="A3503" s="1" t="s">
        <v>10397</v>
      </c>
      <c r="B3503" s="4" t="s">
        <v>10398</v>
      </c>
      <c r="C3503" s="4" t="s">
        <v>10399</v>
      </c>
      <c r="E3503" s="4"/>
      <c r="R3503" s="4"/>
      <c r="U3503" s="4"/>
      <c r="AD3503" s="4"/>
      <c r="AE3503" s="4"/>
      <c r="AF3503" s="21"/>
    </row>
    <row r="3504" spans="1:32" x14ac:dyDescent="0.2">
      <c r="A3504" s="1" t="s">
        <v>10400</v>
      </c>
      <c r="B3504" s="4" t="s">
        <v>10401</v>
      </c>
      <c r="C3504" s="4" t="s">
        <v>10402</v>
      </c>
      <c r="E3504" s="4"/>
      <c r="R3504" s="4"/>
      <c r="U3504" s="4"/>
      <c r="AD3504" s="4"/>
      <c r="AE3504" s="4"/>
      <c r="AF3504" s="21"/>
    </row>
    <row r="3505" spans="1:32" x14ac:dyDescent="0.2">
      <c r="A3505" s="1" t="s">
        <v>10403</v>
      </c>
      <c r="B3505" s="4" t="s">
        <v>10404</v>
      </c>
      <c r="C3505" s="4" t="s">
        <v>10405</v>
      </c>
      <c r="E3505" s="4"/>
      <c r="R3505" s="4"/>
      <c r="U3505" s="4"/>
      <c r="AD3505" s="4"/>
      <c r="AE3505" s="4"/>
      <c r="AF3505" s="21"/>
    </row>
    <row r="3506" spans="1:32" x14ac:dyDescent="0.2">
      <c r="A3506" s="1" t="s">
        <v>10406</v>
      </c>
      <c r="B3506" s="4" t="s">
        <v>10407</v>
      </c>
      <c r="C3506" s="4" t="s">
        <v>10408</v>
      </c>
      <c r="E3506" s="4"/>
      <c r="R3506" s="4"/>
      <c r="U3506" s="4"/>
      <c r="AD3506" s="4"/>
      <c r="AE3506" s="4"/>
      <c r="AF3506" s="21"/>
    </row>
    <row r="3507" spans="1:32" x14ac:dyDescent="0.2">
      <c r="A3507" s="1" t="s">
        <v>10409</v>
      </c>
      <c r="B3507" s="4" t="s">
        <v>10410</v>
      </c>
      <c r="C3507" s="4" t="s">
        <v>10411</v>
      </c>
      <c r="E3507" s="4"/>
      <c r="R3507" s="4"/>
      <c r="U3507" s="4"/>
      <c r="AD3507" s="4"/>
      <c r="AE3507" s="4"/>
      <c r="AF3507" s="21"/>
    </row>
    <row r="3508" spans="1:32" x14ac:dyDescent="0.2">
      <c r="A3508" s="1" t="s">
        <v>10412</v>
      </c>
      <c r="B3508" s="4" t="s">
        <v>10413</v>
      </c>
      <c r="C3508" s="4" t="s">
        <v>10414</v>
      </c>
      <c r="E3508" s="4"/>
      <c r="R3508" s="4"/>
      <c r="U3508" s="4"/>
      <c r="AD3508" s="4"/>
      <c r="AE3508" s="4"/>
      <c r="AF3508" s="21"/>
    </row>
    <row r="3509" spans="1:32" x14ac:dyDescent="0.2">
      <c r="A3509" s="1" t="s">
        <v>10415</v>
      </c>
      <c r="B3509" s="4" t="s">
        <v>10416</v>
      </c>
      <c r="C3509" s="4" t="s">
        <v>10417</v>
      </c>
      <c r="E3509" s="4">
        <v>1</v>
      </c>
      <c r="G3509">
        <v>1</v>
      </c>
      <c r="H3509">
        <v>1</v>
      </c>
      <c r="I3509">
        <v>1</v>
      </c>
      <c r="J3509">
        <v>2</v>
      </c>
      <c r="K3509">
        <v>1</v>
      </c>
      <c r="L3509">
        <v>1</v>
      </c>
      <c r="M3509">
        <v>2</v>
      </c>
      <c r="P3509">
        <v>1</v>
      </c>
      <c r="Q3509">
        <v>1</v>
      </c>
      <c r="R3509" s="4">
        <v>1</v>
      </c>
      <c r="T3509">
        <v>1</v>
      </c>
      <c r="U3509" s="4">
        <v>1</v>
      </c>
      <c r="V3509">
        <v>1</v>
      </c>
      <c r="W3509">
        <v>1</v>
      </c>
      <c r="X3509">
        <v>2</v>
      </c>
      <c r="Y3509">
        <v>1</v>
      </c>
      <c r="Z3509">
        <v>1</v>
      </c>
      <c r="AA3509">
        <v>1</v>
      </c>
      <c r="AB3509">
        <v>1</v>
      </c>
      <c r="AD3509" s="4">
        <v>1</v>
      </c>
      <c r="AE3509" s="4">
        <v>1</v>
      </c>
      <c r="AF3509" s="21">
        <v>1</v>
      </c>
    </row>
    <row r="3510" spans="1:32" x14ac:dyDescent="0.2">
      <c r="A3510" s="1" t="s">
        <v>10418</v>
      </c>
      <c r="B3510" s="4" t="s">
        <v>10419</v>
      </c>
      <c r="C3510" s="4" t="s">
        <v>10420</v>
      </c>
      <c r="E3510" s="4"/>
      <c r="R3510" s="4"/>
      <c r="U3510" s="4"/>
      <c r="AD3510" s="4"/>
      <c r="AE3510" s="4"/>
      <c r="AF3510" s="21"/>
    </row>
    <row r="3511" spans="1:32" x14ac:dyDescent="0.2">
      <c r="A3511" s="1" t="s">
        <v>10421</v>
      </c>
      <c r="B3511" s="4" t="s">
        <v>10422</v>
      </c>
      <c r="C3511" s="4" t="s">
        <v>10423</v>
      </c>
      <c r="E3511" s="4"/>
      <c r="R3511" s="4"/>
      <c r="U3511" s="4"/>
      <c r="AD3511" s="4"/>
      <c r="AE3511" s="4"/>
      <c r="AF3511" s="21"/>
    </row>
    <row r="3512" spans="1:32" x14ac:dyDescent="0.2">
      <c r="A3512" s="1" t="s">
        <v>10424</v>
      </c>
      <c r="B3512" s="4" t="s">
        <v>10425</v>
      </c>
      <c r="C3512" s="4" t="s">
        <v>10426</v>
      </c>
      <c r="E3512" s="4"/>
      <c r="R3512" s="4"/>
      <c r="U3512" s="4"/>
      <c r="AD3512" s="4"/>
      <c r="AE3512" s="4"/>
      <c r="AF3512" s="21"/>
    </row>
    <row r="3513" spans="1:32" x14ac:dyDescent="0.2">
      <c r="A3513" s="1" t="s">
        <v>10427</v>
      </c>
      <c r="B3513" s="4" t="s">
        <v>10428</v>
      </c>
      <c r="C3513" s="4" t="s">
        <v>10429</v>
      </c>
      <c r="E3513" s="4"/>
      <c r="R3513" s="4"/>
      <c r="U3513" s="4"/>
      <c r="AD3513" s="4"/>
      <c r="AE3513" s="4"/>
      <c r="AF3513" s="21"/>
    </row>
    <row r="3514" spans="1:32" x14ac:dyDescent="0.2">
      <c r="A3514" s="1" t="s">
        <v>10430</v>
      </c>
      <c r="B3514" s="4" t="s">
        <v>10431</v>
      </c>
      <c r="C3514" s="4" t="s">
        <v>10432</v>
      </c>
      <c r="E3514" s="4"/>
      <c r="R3514" s="4"/>
      <c r="U3514" s="4"/>
      <c r="AD3514" s="4"/>
      <c r="AE3514" s="4"/>
      <c r="AF3514" s="21"/>
    </row>
    <row r="3515" spans="1:32" x14ac:dyDescent="0.2">
      <c r="A3515" s="1" t="s">
        <v>10433</v>
      </c>
      <c r="B3515" s="4" t="s">
        <v>10434</v>
      </c>
      <c r="C3515" s="4" t="s">
        <v>10435</v>
      </c>
      <c r="E3515" s="4"/>
      <c r="R3515" s="4"/>
      <c r="U3515" s="4"/>
      <c r="AD3515" s="4"/>
      <c r="AE3515" s="4"/>
      <c r="AF3515" s="21"/>
    </row>
    <row r="3516" spans="1:32" x14ac:dyDescent="0.2">
      <c r="A3516" s="1" t="s">
        <v>10436</v>
      </c>
      <c r="B3516" s="4" t="s">
        <v>10437</v>
      </c>
      <c r="C3516" s="4" t="s">
        <v>10438</v>
      </c>
      <c r="E3516" s="4"/>
      <c r="R3516" s="4"/>
      <c r="U3516" s="4"/>
      <c r="AD3516" s="4"/>
      <c r="AE3516" s="4"/>
      <c r="AF3516" s="21"/>
    </row>
    <row r="3517" spans="1:32" x14ac:dyDescent="0.2">
      <c r="A3517" s="1" t="s">
        <v>10439</v>
      </c>
      <c r="B3517" s="4" t="s">
        <v>10440</v>
      </c>
      <c r="C3517" s="4" t="s">
        <v>10441</v>
      </c>
      <c r="E3517" s="4"/>
      <c r="R3517" s="4"/>
      <c r="U3517" s="4"/>
      <c r="AD3517" s="4"/>
      <c r="AE3517" s="4"/>
      <c r="AF3517" s="21"/>
    </row>
    <row r="3518" spans="1:32" x14ac:dyDescent="0.2">
      <c r="A3518" s="1" t="s">
        <v>10442</v>
      </c>
      <c r="B3518" s="4" t="s">
        <v>10443</v>
      </c>
      <c r="C3518" s="4" t="s">
        <v>10444</v>
      </c>
      <c r="E3518" s="4"/>
      <c r="R3518" s="4"/>
      <c r="U3518" s="4"/>
      <c r="AD3518" s="4"/>
      <c r="AE3518" s="4"/>
      <c r="AF3518" s="21"/>
    </row>
    <row r="3519" spans="1:32" x14ac:dyDescent="0.2">
      <c r="A3519" s="1" t="s">
        <v>10445</v>
      </c>
      <c r="B3519" s="4" t="s">
        <v>10446</v>
      </c>
      <c r="C3519" s="4" t="s">
        <v>10447</v>
      </c>
      <c r="E3519" s="4"/>
      <c r="R3519" s="4"/>
      <c r="U3519" s="4"/>
      <c r="AD3519" s="4"/>
      <c r="AE3519" s="4"/>
      <c r="AF3519" s="21"/>
    </row>
    <row r="3520" spans="1:32" x14ac:dyDescent="0.2">
      <c r="A3520" s="1" t="s">
        <v>10448</v>
      </c>
      <c r="B3520" s="4" t="s">
        <v>10449</v>
      </c>
      <c r="C3520" s="4" t="s">
        <v>10450</v>
      </c>
      <c r="E3520" s="4"/>
      <c r="R3520" s="4"/>
      <c r="U3520" s="4"/>
      <c r="AD3520" s="4"/>
      <c r="AE3520" s="4">
        <v>1</v>
      </c>
      <c r="AF3520" s="21">
        <v>1</v>
      </c>
    </row>
    <row r="3521" spans="1:32" x14ac:dyDescent="0.2">
      <c r="A3521" s="1" t="s">
        <v>10451</v>
      </c>
      <c r="B3521" s="4" t="s">
        <v>10452</v>
      </c>
      <c r="C3521" s="4" t="s">
        <v>10453</v>
      </c>
      <c r="E3521" s="4"/>
      <c r="R3521" s="4"/>
      <c r="U3521" s="4"/>
      <c r="AD3521" s="4"/>
      <c r="AE3521" s="4"/>
      <c r="AF3521" s="21"/>
    </row>
    <row r="3522" spans="1:32" x14ac:dyDescent="0.2">
      <c r="A3522" s="1" t="s">
        <v>10454</v>
      </c>
      <c r="B3522" s="4" t="s">
        <v>10455</v>
      </c>
      <c r="C3522" s="4" t="s">
        <v>10456</v>
      </c>
      <c r="E3522" s="4"/>
      <c r="R3522" s="4"/>
      <c r="U3522" s="4"/>
      <c r="AD3522" s="4"/>
      <c r="AE3522" s="4"/>
      <c r="AF3522" s="21"/>
    </row>
    <row r="3523" spans="1:32" x14ac:dyDescent="0.2">
      <c r="A3523" s="1" t="s">
        <v>10457</v>
      </c>
      <c r="B3523" s="4" t="s">
        <v>10458</v>
      </c>
      <c r="C3523" s="4" t="s">
        <v>10459</v>
      </c>
      <c r="E3523" s="4"/>
      <c r="R3523" s="4"/>
      <c r="U3523" s="4"/>
      <c r="AD3523" s="4"/>
      <c r="AE3523" s="4"/>
      <c r="AF3523" s="21"/>
    </row>
    <row r="3524" spans="1:32" x14ac:dyDescent="0.2">
      <c r="A3524" s="1" t="s">
        <v>10460</v>
      </c>
      <c r="B3524" s="4" t="s">
        <v>10461</v>
      </c>
      <c r="C3524" s="4" t="s">
        <v>10462</v>
      </c>
      <c r="E3524" s="4"/>
      <c r="R3524" s="4"/>
      <c r="U3524" s="4"/>
      <c r="AD3524" s="4"/>
      <c r="AE3524" s="4"/>
      <c r="AF3524" s="21"/>
    </row>
    <row r="3525" spans="1:32" x14ac:dyDescent="0.2">
      <c r="A3525" s="1" t="s">
        <v>10463</v>
      </c>
      <c r="B3525" s="4" t="s">
        <v>10464</v>
      </c>
      <c r="C3525" s="4" t="s">
        <v>10465</v>
      </c>
      <c r="E3525" s="4"/>
      <c r="R3525" s="4"/>
      <c r="U3525" s="4"/>
      <c r="AD3525" s="4"/>
      <c r="AE3525" s="4"/>
      <c r="AF3525" s="21"/>
    </row>
    <row r="3526" spans="1:32" x14ac:dyDescent="0.2">
      <c r="A3526" s="1" t="s">
        <v>10466</v>
      </c>
      <c r="B3526" s="4" t="s">
        <v>10467</v>
      </c>
      <c r="C3526" s="4" t="s">
        <v>10468</v>
      </c>
      <c r="E3526" s="4"/>
      <c r="R3526" s="4"/>
      <c r="U3526" s="4"/>
      <c r="AD3526" s="4"/>
      <c r="AE3526" s="4"/>
      <c r="AF3526" s="21"/>
    </row>
    <row r="3527" spans="1:32" x14ac:dyDescent="0.2">
      <c r="A3527" s="1" t="s">
        <v>10469</v>
      </c>
      <c r="B3527" s="4" t="s">
        <v>10470</v>
      </c>
      <c r="C3527" s="4" t="s">
        <v>10471</v>
      </c>
      <c r="E3527" s="4"/>
      <c r="R3527" s="4"/>
      <c r="U3527" s="4"/>
      <c r="AD3527" s="4"/>
      <c r="AE3527" s="4"/>
      <c r="AF3527" s="21"/>
    </row>
    <row r="3528" spans="1:32" x14ac:dyDescent="0.2">
      <c r="A3528" s="1" t="s">
        <v>10472</v>
      </c>
      <c r="B3528" s="4" t="s">
        <v>10473</v>
      </c>
      <c r="C3528" s="4" t="s">
        <v>10474</v>
      </c>
      <c r="E3528" s="4">
        <v>1</v>
      </c>
      <c r="G3528">
        <v>2</v>
      </c>
      <c r="H3528">
        <v>2</v>
      </c>
      <c r="J3528">
        <v>1</v>
      </c>
      <c r="K3528">
        <v>1</v>
      </c>
      <c r="L3528">
        <v>1</v>
      </c>
      <c r="M3528">
        <v>3</v>
      </c>
      <c r="O3528">
        <v>1</v>
      </c>
      <c r="Q3528">
        <v>1</v>
      </c>
      <c r="R3528" s="4"/>
      <c r="S3528">
        <v>1</v>
      </c>
      <c r="U3528" s="4"/>
      <c r="W3528">
        <v>1</v>
      </c>
      <c r="X3528">
        <v>2</v>
      </c>
      <c r="Y3528">
        <v>1</v>
      </c>
      <c r="Z3528">
        <v>1</v>
      </c>
      <c r="AA3528">
        <v>2</v>
      </c>
      <c r="AB3528">
        <v>2</v>
      </c>
      <c r="AD3528" s="4">
        <v>1</v>
      </c>
      <c r="AE3528" s="4">
        <v>1</v>
      </c>
      <c r="AF3528" s="21">
        <v>1</v>
      </c>
    </row>
    <row r="3529" spans="1:32" x14ac:dyDescent="0.2">
      <c r="A3529" s="1" t="s">
        <v>10475</v>
      </c>
      <c r="B3529" s="4" t="s">
        <v>10476</v>
      </c>
      <c r="C3529" s="4" t="s">
        <v>10477</v>
      </c>
      <c r="E3529" s="4"/>
      <c r="R3529" s="4"/>
      <c r="U3529" s="4"/>
      <c r="AD3529" s="4"/>
      <c r="AE3529" s="4"/>
      <c r="AF3529" s="21"/>
    </row>
    <row r="3530" spans="1:32" x14ac:dyDescent="0.2">
      <c r="A3530" s="1" t="s">
        <v>10478</v>
      </c>
      <c r="B3530" s="4" t="s">
        <v>10479</v>
      </c>
      <c r="C3530" s="4" t="s">
        <v>10480</v>
      </c>
      <c r="E3530" s="4"/>
      <c r="R3530" s="4"/>
      <c r="U3530" s="4"/>
      <c r="AD3530" s="4"/>
      <c r="AE3530" s="4"/>
      <c r="AF3530" s="21"/>
    </row>
    <row r="3531" spans="1:32" x14ac:dyDescent="0.2">
      <c r="A3531" s="1" t="s">
        <v>10481</v>
      </c>
      <c r="B3531" s="4" t="s">
        <v>10482</v>
      </c>
      <c r="C3531" s="4" t="s">
        <v>10483</v>
      </c>
      <c r="E3531" s="4">
        <v>2</v>
      </c>
      <c r="F3531">
        <v>1</v>
      </c>
      <c r="G3531">
        <v>1</v>
      </c>
      <c r="H3531">
        <v>2</v>
      </c>
      <c r="I3531">
        <v>1</v>
      </c>
      <c r="J3531">
        <v>1</v>
      </c>
      <c r="K3531">
        <v>1</v>
      </c>
      <c r="L3531">
        <v>1</v>
      </c>
      <c r="M3531">
        <v>1</v>
      </c>
      <c r="N3531">
        <v>2</v>
      </c>
      <c r="O3531">
        <v>3</v>
      </c>
      <c r="P3531">
        <v>2</v>
      </c>
      <c r="Q3531">
        <v>1</v>
      </c>
      <c r="R3531" s="4">
        <v>2</v>
      </c>
      <c r="S3531">
        <v>2</v>
      </c>
      <c r="T3531">
        <v>2</v>
      </c>
      <c r="U3531" s="4">
        <v>2</v>
      </c>
      <c r="V3531">
        <v>2</v>
      </c>
      <c r="X3531">
        <v>2</v>
      </c>
      <c r="AA3531">
        <v>1</v>
      </c>
      <c r="AB3531">
        <v>1</v>
      </c>
      <c r="AD3531" s="4">
        <v>1</v>
      </c>
      <c r="AE3531" s="4">
        <v>2</v>
      </c>
      <c r="AF3531" s="21"/>
    </row>
    <row r="3532" spans="1:32" x14ac:dyDescent="0.2">
      <c r="A3532" s="1" t="s">
        <v>10484</v>
      </c>
      <c r="B3532" s="4" t="s">
        <v>10485</v>
      </c>
      <c r="C3532" s="4" t="s">
        <v>10486</v>
      </c>
      <c r="E3532" s="4"/>
      <c r="R3532" s="4"/>
      <c r="U3532" s="4"/>
      <c r="AD3532" s="4"/>
      <c r="AE3532" s="4"/>
      <c r="AF3532" s="21"/>
    </row>
    <row r="3533" spans="1:32" x14ac:dyDescent="0.2">
      <c r="A3533" s="1" t="s">
        <v>10487</v>
      </c>
      <c r="B3533" s="4" t="s">
        <v>10488</v>
      </c>
      <c r="C3533" s="4" t="s">
        <v>10489</v>
      </c>
      <c r="E3533" s="4"/>
      <c r="R3533" s="4"/>
      <c r="U3533" s="4"/>
      <c r="AD3533" s="4"/>
      <c r="AE3533" s="4"/>
      <c r="AF3533" s="21"/>
    </row>
    <row r="3534" spans="1:32" x14ac:dyDescent="0.2">
      <c r="A3534" s="1" t="s">
        <v>10490</v>
      </c>
      <c r="B3534" s="4" t="s">
        <v>10491</v>
      </c>
      <c r="C3534" s="4" t="s">
        <v>10492</v>
      </c>
      <c r="E3534" s="4"/>
      <c r="R3534" s="4"/>
      <c r="U3534" s="4"/>
      <c r="AD3534" s="4"/>
      <c r="AE3534" s="4"/>
      <c r="AF3534" s="21"/>
    </row>
    <row r="3535" spans="1:32" x14ac:dyDescent="0.2">
      <c r="A3535" s="1" t="s">
        <v>10493</v>
      </c>
      <c r="B3535" s="4" t="s">
        <v>10494</v>
      </c>
      <c r="C3535" s="4" t="s">
        <v>10495</v>
      </c>
      <c r="E3535" s="4"/>
      <c r="R3535" s="4"/>
      <c r="U3535" s="4"/>
      <c r="AD3535" s="4"/>
      <c r="AE3535" s="4"/>
      <c r="AF3535" s="21"/>
    </row>
    <row r="3536" spans="1:32" x14ac:dyDescent="0.2">
      <c r="A3536" s="1" t="s">
        <v>10496</v>
      </c>
      <c r="B3536" s="4" t="s">
        <v>10497</v>
      </c>
      <c r="C3536" s="4" t="s">
        <v>10498</v>
      </c>
      <c r="E3536" s="4"/>
      <c r="R3536" s="4"/>
      <c r="U3536" s="4"/>
      <c r="AD3536" s="4"/>
      <c r="AE3536" s="4"/>
      <c r="AF3536" s="21"/>
    </row>
    <row r="3537" spans="1:32" x14ac:dyDescent="0.2">
      <c r="A3537" s="1" t="s">
        <v>10499</v>
      </c>
      <c r="B3537" s="4" t="s">
        <v>10500</v>
      </c>
      <c r="C3537" s="4" t="s">
        <v>10501</v>
      </c>
      <c r="E3537" s="4"/>
      <c r="R3537" s="4"/>
      <c r="U3537" s="4"/>
      <c r="AD3537" s="4"/>
      <c r="AE3537" s="4"/>
      <c r="AF3537" s="21"/>
    </row>
    <row r="3538" spans="1:32" x14ac:dyDescent="0.2">
      <c r="A3538" s="1" t="s">
        <v>10502</v>
      </c>
      <c r="B3538" s="4" t="s">
        <v>10503</v>
      </c>
      <c r="C3538" s="4" t="s">
        <v>10504</v>
      </c>
      <c r="E3538" s="4"/>
      <c r="R3538" s="4"/>
      <c r="U3538" s="4"/>
      <c r="AD3538" s="4"/>
      <c r="AE3538" s="4"/>
      <c r="AF3538" s="21"/>
    </row>
    <row r="3539" spans="1:32" x14ac:dyDescent="0.2">
      <c r="A3539" s="1" t="s">
        <v>10505</v>
      </c>
      <c r="B3539" s="4" t="s">
        <v>10506</v>
      </c>
      <c r="C3539" s="4" t="s">
        <v>10507</v>
      </c>
      <c r="E3539" s="4"/>
      <c r="R3539" s="4"/>
      <c r="U3539" s="4"/>
      <c r="AD3539" s="4"/>
      <c r="AE3539" s="4"/>
      <c r="AF3539" s="21"/>
    </row>
    <row r="3540" spans="1:32" x14ac:dyDescent="0.2">
      <c r="A3540" s="1" t="s">
        <v>10508</v>
      </c>
      <c r="B3540" s="4" t="s">
        <v>10509</v>
      </c>
      <c r="C3540" s="4" t="s">
        <v>10510</v>
      </c>
      <c r="E3540" s="4"/>
      <c r="R3540" s="4"/>
      <c r="U3540" s="4"/>
      <c r="AD3540" s="4"/>
      <c r="AE3540" s="4"/>
      <c r="AF3540" s="21"/>
    </row>
    <row r="3541" spans="1:32" x14ac:dyDescent="0.2">
      <c r="A3541" s="1" t="s">
        <v>10511</v>
      </c>
      <c r="B3541" s="4" t="s">
        <v>10512</v>
      </c>
      <c r="C3541" s="4" t="s">
        <v>10513</v>
      </c>
      <c r="E3541" s="4"/>
      <c r="R3541" s="4"/>
      <c r="U3541" s="4"/>
      <c r="AD3541" s="4"/>
      <c r="AE3541" s="4"/>
      <c r="AF3541" s="21"/>
    </row>
    <row r="3542" spans="1:32" x14ac:dyDescent="0.2">
      <c r="A3542" s="1" t="s">
        <v>10514</v>
      </c>
      <c r="B3542" s="4" t="s">
        <v>10515</v>
      </c>
      <c r="C3542" s="4" t="s">
        <v>10516</v>
      </c>
      <c r="E3542" s="4"/>
      <c r="R3542" s="4"/>
      <c r="U3542" s="4"/>
      <c r="AD3542" s="4"/>
      <c r="AE3542" s="4"/>
      <c r="AF3542" s="21"/>
    </row>
    <row r="3543" spans="1:32" x14ac:dyDescent="0.2">
      <c r="A3543" s="1" t="s">
        <v>10517</v>
      </c>
      <c r="B3543" s="4" t="s">
        <v>10518</v>
      </c>
      <c r="C3543" s="4" t="s">
        <v>10519</v>
      </c>
      <c r="E3543" s="4"/>
      <c r="R3543" s="4"/>
      <c r="U3543" s="4"/>
      <c r="AD3543" s="4"/>
      <c r="AE3543" s="4"/>
      <c r="AF3543" s="21"/>
    </row>
    <row r="3544" spans="1:32" x14ac:dyDescent="0.2">
      <c r="A3544" s="1" t="s">
        <v>10520</v>
      </c>
      <c r="B3544" s="4" t="s">
        <v>10521</v>
      </c>
      <c r="C3544" s="4" t="s">
        <v>10522</v>
      </c>
      <c r="E3544" s="4"/>
      <c r="R3544" s="4"/>
      <c r="U3544" s="4"/>
      <c r="AD3544" s="4"/>
      <c r="AE3544" s="4"/>
      <c r="AF3544" s="21"/>
    </row>
    <row r="3545" spans="1:32" x14ac:dyDescent="0.2">
      <c r="A3545" s="1" t="s">
        <v>10523</v>
      </c>
      <c r="B3545" s="4" t="s">
        <v>10524</v>
      </c>
      <c r="C3545" s="4" t="s">
        <v>10525</v>
      </c>
      <c r="E3545" s="4"/>
      <c r="R3545" s="4"/>
      <c r="U3545" s="4"/>
      <c r="AD3545" s="4"/>
      <c r="AE3545" s="4"/>
      <c r="AF3545" s="21"/>
    </row>
    <row r="3546" spans="1:32" x14ac:dyDescent="0.2">
      <c r="A3546" s="1" t="s">
        <v>10526</v>
      </c>
      <c r="B3546" s="4" t="s">
        <v>5945</v>
      </c>
      <c r="C3546" s="4" t="s">
        <v>10527</v>
      </c>
      <c r="E3546" s="4"/>
      <c r="R3546" s="4"/>
      <c r="U3546" s="4"/>
      <c r="AD3546" s="4"/>
      <c r="AE3546" s="4"/>
      <c r="AF3546" s="21"/>
    </row>
    <row r="3547" spans="1:32" x14ac:dyDescent="0.2">
      <c r="A3547" s="1" t="s">
        <v>10528</v>
      </c>
      <c r="B3547" s="4" t="s">
        <v>10529</v>
      </c>
      <c r="C3547" s="4" t="s">
        <v>10530</v>
      </c>
      <c r="E3547" s="4"/>
      <c r="R3547" s="4"/>
      <c r="U3547" s="4"/>
      <c r="AD3547" s="4"/>
      <c r="AE3547" s="4"/>
      <c r="AF3547" s="21"/>
    </row>
    <row r="3548" spans="1:32" x14ac:dyDescent="0.2">
      <c r="A3548" s="1" t="s">
        <v>10531</v>
      </c>
      <c r="B3548" s="4" t="s">
        <v>10532</v>
      </c>
      <c r="C3548" s="4" t="s">
        <v>10533</v>
      </c>
      <c r="E3548" s="4"/>
      <c r="R3548" s="4"/>
      <c r="U3548" s="4"/>
      <c r="AD3548" s="4"/>
      <c r="AE3548" s="4"/>
      <c r="AF3548" s="21"/>
    </row>
    <row r="3549" spans="1:32" x14ac:dyDescent="0.2">
      <c r="A3549" s="1" t="s">
        <v>10534</v>
      </c>
      <c r="B3549" s="4" t="s">
        <v>10535</v>
      </c>
      <c r="C3549" s="4" t="s">
        <v>10536</v>
      </c>
      <c r="E3549" s="4"/>
      <c r="R3549" s="4"/>
      <c r="U3549" s="4"/>
      <c r="AD3549" s="4"/>
      <c r="AE3549" s="4"/>
      <c r="AF3549" s="21"/>
    </row>
    <row r="3550" spans="1:32" x14ac:dyDescent="0.2">
      <c r="A3550" s="1" t="s">
        <v>10537</v>
      </c>
      <c r="B3550" s="4" t="s">
        <v>10538</v>
      </c>
      <c r="C3550" s="4" t="s">
        <v>10539</v>
      </c>
      <c r="E3550" s="4"/>
      <c r="R3550" s="4"/>
      <c r="U3550" s="4"/>
      <c r="AD3550" s="4"/>
      <c r="AE3550" s="4"/>
      <c r="AF3550" s="21"/>
    </row>
    <row r="3551" spans="1:32" x14ac:dyDescent="0.2">
      <c r="A3551" s="1" t="s">
        <v>10540</v>
      </c>
      <c r="B3551" s="4" t="s">
        <v>10541</v>
      </c>
      <c r="C3551" s="4" t="s">
        <v>10542</v>
      </c>
      <c r="E3551" s="4"/>
      <c r="R3551" s="4"/>
      <c r="U3551" s="4"/>
      <c r="AD3551" s="4"/>
      <c r="AE3551" s="4"/>
      <c r="AF3551" s="21"/>
    </row>
    <row r="3552" spans="1:32" x14ac:dyDescent="0.2">
      <c r="A3552" s="1" t="s">
        <v>10543</v>
      </c>
      <c r="B3552" s="4" t="s">
        <v>10544</v>
      </c>
      <c r="C3552" s="4" t="s">
        <v>10545</v>
      </c>
      <c r="E3552" s="4">
        <v>1</v>
      </c>
      <c r="F3552">
        <v>1</v>
      </c>
      <c r="G3552">
        <v>1</v>
      </c>
      <c r="I3552">
        <v>1</v>
      </c>
      <c r="J3552">
        <v>1</v>
      </c>
      <c r="M3552">
        <v>1</v>
      </c>
      <c r="P3552">
        <v>1</v>
      </c>
      <c r="Q3552">
        <v>1</v>
      </c>
      <c r="R3552" s="4">
        <v>1</v>
      </c>
      <c r="S3552">
        <v>1</v>
      </c>
      <c r="T3552">
        <v>1</v>
      </c>
      <c r="U3552" s="4">
        <v>1</v>
      </c>
      <c r="V3552">
        <v>1</v>
      </c>
      <c r="W3552">
        <v>1</v>
      </c>
      <c r="Z3552">
        <v>1</v>
      </c>
      <c r="AA3552">
        <v>1</v>
      </c>
      <c r="AB3552">
        <v>2</v>
      </c>
      <c r="AD3552" s="4">
        <v>1</v>
      </c>
      <c r="AE3552" s="4">
        <v>1</v>
      </c>
      <c r="AF3552" s="21">
        <v>1</v>
      </c>
    </row>
    <row r="3553" spans="1:32" x14ac:dyDescent="0.2">
      <c r="A3553" s="1" t="s">
        <v>10546</v>
      </c>
      <c r="B3553" s="4" t="s">
        <v>10547</v>
      </c>
      <c r="C3553" s="4" t="s">
        <v>10548</v>
      </c>
      <c r="E3553" s="4"/>
      <c r="R3553" s="4"/>
      <c r="U3553" s="4"/>
      <c r="AD3553" s="4"/>
      <c r="AE3553" s="4"/>
      <c r="AF3553" s="21"/>
    </row>
    <row r="3554" spans="1:32" x14ac:dyDescent="0.2">
      <c r="A3554" s="1" t="s">
        <v>10549</v>
      </c>
      <c r="B3554" s="4" t="s">
        <v>10550</v>
      </c>
      <c r="C3554" s="4" t="s">
        <v>10551</v>
      </c>
      <c r="E3554" s="4"/>
      <c r="R3554" s="4"/>
      <c r="U3554" s="4"/>
      <c r="AD3554" s="4"/>
      <c r="AE3554" s="4"/>
      <c r="AF3554" s="21"/>
    </row>
    <row r="3555" spans="1:32" x14ac:dyDescent="0.2">
      <c r="A3555" s="1" t="s">
        <v>10552</v>
      </c>
      <c r="B3555" s="4" t="s">
        <v>10553</v>
      </c>
      <c r="C3555" s="4" t="s">
        <v>10554</v>
      </c>
      <c r="E3555" s="4"/>
      <c r="R3555" s="4"/>
      <c r="U3555" s="4"/>
      <c r="AD3555" s="4"/>
      <c r="AE3555" s="4"/>
      <c r="AF3555" s="21"/>
    </row>
    <row r="3556" spans="1:32" x14ac:dyDescent="0.2">
      <c r="A3556" s="1" t="s">
        <v>10555</v>
      </c>
      <c r="B3556" s="4" t="s">
        <v>10556</v>
      </c>
      <c r="C3556" s="4" t="s">
        <v>10557</v>
      </c>
      <c r="E3556" s="4"/>
      <c r="R3556" s="4"/>
      <c r="U3556" s="4"/>
      <c r="AD3556" s="4"/>
      <c r="AE3556" s="4"/>
      <c r="AF3556" s="21"/>
    </row>
    <row r="3557" spans="1:32" x14ac:dyDescent="0.2">
      <c r="A3557" s="1" t="s">
        <v>10558</v>
      </c>
      <c r="B3557" s="4" t="s">
        <v>10559</v>
      </c>
      <c r="C3557" s="4" t="s">
        <v>10560</v>
      </c>
      <c r="E3557" s="4"/>
      <c r="R3557" s="4"/>
      <c r="U3557" s="4"/>
      <c r="AD3557" s="4"/>
      <c r="AE3557" s="4"/>
      <c r="AF3557" s="21"/>
    </row>
    <row r="3558" spans="1:32" x14ac:dyDescent="0.2">
      <c r="A3558" s="1" t="s">
        <v>10561</v>
      </c>
      <c r="B3558" s="4" t="s">
        <v>10562</v>
      </c>
      <c r="C3558" s="4" t="s">
        <v>10563</v>
      </c>
      <c r="E3558" s="4"/>
      <c r="R3558" s="4"/>
      <c r="U3558" s="4"/>
      <c r="AD3558" s="4"/>
      <c r="AE3558" s="4"/>
      <c r="AF3558" s="21"/>
    </row>
    <row r="3559" spans="1:32" x14ac:dyDescent="0.2">
      <c r="A3559" s="1" t="s">
        <v>10564</v>
      </c>
      <c r="B3559" s="4" t="s">
        <v>10565</v>
      </c>
      <c r="C3559" s="4" t="s">
        <v>10566</v>
      </c>
      <c r="E3559" s="4"/>
      <c r="R3559" s="4"/>
      <c r="U3559" s="4"/>
      <c r="AD3559" s="4"/>
      <c r="AE3559" s="4"/>
      <c r="AF3559" s="21"/>
    </row>
    <row r="3560" spans="1:32" x14ac:dyDescent="0.2">
      <c r="A3560" s="1" t="s">
        <v>10567</v>
      </c>
      <c r="B3560" s="4" t="s">
        <v>10568</v>
      </c>
      <c r="C3560" s="4" t="s">
        <v>10569</v>
      </c>
      <c r="E3560" s="4"/>
      <c r="R3560" s="4"/>
      <c r="U3560" s="4"/>
      <c r="AD3560" s="4"/>
      <c r="AE3560" s="4"/>
      <c r="AF3560" s="21"/>
    </row>
    <row r="3561" spans="1:32" x14ac:dyDescent="0.2">
      <c r="A3561" s="1" t="s">
        <v>10570</v>
      </c>
      <c r="B3561" s="4" t="s">
        <v>10571</v>
      </c>
      <c r="C3561" s="4" t="s">
        <v>10572</v>
      </c>
      <c r="E3561" s="4"/>
      <c r="R3561" s="4"/>
      <c r="U3561" s="4"/>
      <c r="AD3561" s="4"/>
      <c r="AE3561" s="4"/>
      <c r="AF3561" s="21"/>
    </row>
    <row r="3562" spans="1:32" x14ac:dyDescent="0.2">
      <c r="A3562" s="1" t="s">
        <v>10573</v>
      </c>
      <c r="B3562" s="4" t="s">
        <v>10574</v>
      </c>
      <c r="C3562" s="4" t="s">
        <v>10575</v>
      </c>
      <c r="E3562" s="4"/>
      <c r="R3562" s="4"/>
      <c r="U3562" s="4"/>
      <c r="AD3562" s="4"/>
      <c r="AE3562" s="4"/>
      <c r="AF3562" s="21"/>
    </row>
    <row r="3563" spans="1:32" x14ac:dyDescent="0.2">
      <c r="A3563" s="1" t="s">
        <v>10576</v>
      </c>
      <c r="B3563" s="4" t="s">
        <v>10577</v>
      </c>
      <c r="C3563" s="4" t="s">
        <v>10578</v>
      </c>
      <c r="E3563" s="4"/>
      <c r="R3563" s="4"/>
      <c r="U3563" s="4"/>
      <c r="AD3563" s="4"/>
      <c r="AE3563" s="4"/>
      <c r="AF3563" s="21"/>
    </row>
    <row r="3564" spans="1:32" x14ac:dyDescent="0.2">
      <c r="A3564" s="1" t="s">
        <v>10579</v>
      </c>
      <c r="B3564" s="4" t="s">
        <v>10580</v>
      </c>
      <c r="C3564" s="4" t="s">
        <v>10581</v>
      </c>
      <c r="E3564" s="4"/>
      <c r="R3564" s="4"/>
      <c r="U3564" s="4"/>
      <c r="AD3564" s="4"/>
      <c r="AE3564" s="4"/>
      <c r="AF3564" s="21"/>
    </row>
    <row r="3565" spans="1:32" x14ac:dyDescent="0.2">
      <c r="A3565" s="1" t="s">
        <v>10582</v>
      </c>
      <c r="B3565" s="4" t="s">
        <v>10583</v>
      </c>
      <c r="C3565" s="4" t="s">
        <v>10584</v>
      </c>
      <c r="E3565" s="4"/>
      <c r="R3565" s="4"/>
      <c r="U3565" s="4"/>
      <c r="AD3565" s="4"/>
      <c r="AE3565" s="4"/>
      <c r="AF3565" s="21"/>
    </row>
    <row r="3566" spans="1:32" x14ac:dyDescent="0.2">
      <c r="A3566" s="1" t="s">
        <v>10585</v>
      </c>
      <c r="B3566" s="4" t="s">
        <v>10586</v>
      </c>
      <c r="C3566" s="4" t="s">
        <v>10586</v>
      </c>
      <c r="E3566" s="4"/>
      <c r="R3566" s="4"/>
      <c r="U3566" s="4"/>
      <c r="AD3566" s="4"/>
      <c r="AE3566" s="4"/>
      <c r="AF3566" s="21"/>
    </row>
    <row r="3567" spans="1:32" x14ac:dyDescent="0.2">
      <c r="A3567" s="1" t="s">
        <v>10587</v>
      </c>
      <c r="B3567" s="4" t="s">
        <v>10588</v>
      </c>
      <c r="C3567" s="4" t="s">
        <v>10589</v>
      </c>
      <c r="E3567" s="4"/>
      <c r="R3567" s="4"/>
      <c r="U3567" s="4"/>
      <c r="AD3567" s="4"/>
      <c r="AE3567" s="4"/>
      <c r="AF3567" s="21"/>
    </row>
    <row r="3568" spans="1:32" x14ac:dyDescent="0.2">
      <c r="A3568" s="1" t="s">
        <v>10590</v>
      </c>
      <c r="B3568" s="4" t="s">
        <v>10591</v>
      </c>
      <c r="C3568" s="4" t="s">
        <v>10592</v>
      </c>
      <c r="E3568" s="4"/>
      <c r="R3568" s="4"/>
      <c r="U3568" s="4"/>
      <c r="AD3568" s="4"/>
      <c r="AE3568" s="4"/>
      <c r="AF3568" s="21"/>
    </row>
    <row r="3569" spans="1:32" x14ac:dyDescent="0.2">
      <c r="A3569" s="1" t="s">
        <v>10593</v>
      </c>
      <c r="B3569" s="4" t="s">
        <v>10594</v>
      </c>
      <c r="C3569" s="4" t="s">
        <v>10595</v>
      </c>
      <c r="E3569" s="4"/>
      <c r="R3569" s="4"/>
      <c r="U3569" s="4"/>
      <c r="AD3569" s="4"/>
      <c r="AE3569" s="4"/>
      <c r="AF3569" s="21"/>
    </row>
    <row r="3570" spans="1:32" x14ac:dyDescent="0.2">
      <c r="A3570" s="1" t="s">
        <v>10596</v>
      </c>
      <c r="B3570" s="4" t="s">
        <v>10597</v>
      </c>
      <c r="C3570" s="4" t="s">
        <v>10598</v>
      </c>
      <c r="E3570" s="4"/>
      <c r="R3570" s="4"/>
      <c r="U3570" s="4"/>
      <c r="AD3570" s="4"/>
      <c r="AE3570" s="4"/>
      <c r="AF3570" s="21"/>
    </row>
    <row r="3571" spans="1:32" x14ac:dyDescent="0.2">
      <c r="A3571" s="1" t="s">
        <v>10599</v>
      </c>
      <c r="B3571" s="4" t="s">
        <v>10600</v>
      </c>
      <c r="C3571" s="4" t="s">
        <v>10601</v>
      </c>
      <c r="E3571" s="4"/>
      <c r="R3571" s="4"/>
      <c r="U3571" s="4"/>
      <c r="AD3571" s="4"/>
      <c r="AE3571" s="4"/>
      <c r="AF3571" s="21"/>
    </row>
    <row r="3572" spans="1:32" x14ac:dyDescent="0.2">
      <c r="A3572" s="1" t="s">
        <v>10602</v>
      </c>
      <c r="B3572" s="4" t="s">
        <v>10603</v>
      </c>
      <c r="C3572" s="4" t="s">
        <v>10604</v>
      </c>
      <c r="E3572" s="4"/>
      <c r="R3572" s="4"/>
      <c r="U3572" s="4"/>
      <c r="AD3572" s="4"/>
      <c r="AE3572" s="4"/>
      <c r="AF3572" s="21"/>
    </row>
    <row r="3573" spans="1:32" x14ac:dyDescent="0.2">
      <c r="A3573" s="1" t="s">
        <v>10605</v>
      </c>
      <c r="B3573" s="4" t="s">
        <v>10606</v>
      </c>
      <c r="C3573" s="4" t="s">
        <v>10607</v>
      </c>
      <c r="E3573" s="4"/>
      <c r="R3573" s="4"/>
      <c r="U3573" s="4"/>
      <c r="AD3573" s="4"/>
      <c r="AE3573" s="4"/>
      <c r="AF3573" s="21"/>
    </row>
    <row r="3574" spans="1:32" x14ac:dyDescent="0.2">
      <c r="A3574" s="1" t="s">
        <v>10608</v>
      </c>
      <c r="B3574" s="4" t="s">
        <v>10609</v>
      </c>
      <c r="C3574" s="4" t="s">
        <v>10610</v>
      </c>
      <c r="E3574" s="4"/>
      <c r="R3574" s="4"/>
      <c r="U3574" s="4"/>
      <c r="AD3574" s="4"/>
      <c r="AE3574" s="4"/>
      <c r="AF3574" s="21"/>
    </row>
    <row r="3575" spans="1:32" x14ac:dyDescent="0.2">
      <c r="A3575" s="1" t="s">
        <v>10611</v>
      </c>
      <c r="B3575" s="4" t="s">
        <v>10612</v>
      </c>
      <c r="C3575" s="4" t="s">
        <v>10613</v>
      </c>
      <c r="E3575" s="4"/>
      <c r="R3575" s="4"/>
      <c r="U3575" s="4"/>
      <c r="AD3575" s="4"/>
      <c r="AE3575" s="4"/>
      <c r="AF3575" s="21"/>
    </row>
    <row r="3576" spans="1:32" x14ac:dyDescent="0.2">
      <c r="A3576" s="1" t="s">
        <v>10614</v>
      </c>
      <c r="B3576" s="4" t="s">
        <v>10615</v>
      </c>
      <c r="C3576" s="4" t="s">
        <v>10616</v>
      </c>
      <c r="E3576" s="4"/>
      <c r="R3576" s="4"/>
      <c r="U3576" s="4"/>
      <c r="AD3576" s="4"/>
      <c r="AE3576" s="4"/>
      <c r="AF3576" s="21"/>
    </row>
    <row r="3577" spans="1:32" x14ac:dyDescent="0.2">
      <c r="A3577" s="1" t="s">
        <v>10617</v>
      </c>
      <c r="B3577" s="4" t="s">
        <v>10618</v>
      </c>
      <c r="C3577" s="4" t="s">
        <v>10619</v>
      </c>
      <c r="E3577" s="4"/>
      <c r="R3577" s="4"/>
      <c r="U3577" s="4"/>
      <c r="AD3577" s="4"/>
      <c r="AE3577" s="4"/>
      <c r="AF3577" s="21"/>
    </row>
    <row r="3578" spans="1:32" x14ac:dyDescent="0.2">
      <c r="A3578" s="1" t="s">
        <v>10620</v>
      </c>
      <c r="B3578" s="4" t="s">
        <v>10621</v>
      </c>
      <c r="C3578" s="4" t="s">
        <v>10622</v>
      </c>
      <c r="E3578" s="4"/>
      <c r="R3578" s="4"/>
      <c r="U3578" s="4"/>
      <c r="AD3578" s="4"/>
      <c r="AE3578" s="4"/>
      <c r="AF3578" s="21"/>
    </row>
    <row r="3579" spans="1:32" x14ac:dyDescent="0.2">
      <c r="A3579" s="1" t="s">
        <v>10623</v>
      </c>
      <c r="B3579" s="4" t="s">
        <v>10624</v>
      </c>
      <c r="C3579" s="4" t="s">
        <v>10625</v>
      </c>
      <c r="E3579" s="4"/>
      <c r="R3579" s="4"/>
      <c r="U3579" s="4"/>
      <c r="AD3579" s="4"/>
      <c r="AE3579" s="4"/>
      <c r="AF3579" s="21"/>
    </row>
    <row r="3580" spans="1:32" x14ac:dyDescent="0.2">
      <c r="A3580" s="1" t="s">
        <v>10626</v>
      </c>
      <c r="B3580" s="4" t="s">
        <v>10627</v>
      </c>
      <c r="C3580" s="4" t="s">
        <v>10628</v>
      </c>
      <c r="E3580" s="4"/>
      <c r="N3580">
        <v>1</v>
      </c>
      <c r="P3580">
        <v>1</v>
      </c>
      <c r="Q3580">
        <v>1</v>
      </c>
      <c r="R3580" s="4">
        <v>1</v>
      </c>
      <c r="S3580">
        <v>1</v>
      </c>
      <c r="T3580">
        <v>1</v>
      </c>
      <c r="U3580" s="4">
        <v>1</v>
      </c>
      <c r="AD3580" s="4"/>
      <c r="AE3580" s="4"/>
      <c r="AF3580" s="21"/>
    </row>
    <row r="3581" spans="1:32" x14ac:dyDescent="0.2">
      <c r="A3581" s="1" t="s">
        <v>10629</v>
      </c>
      <c r="B3581" s="4" t="s">
        <v>10630</v>
      </c>
      <c r="C3581" s="4" t="s">
        <v>10631</v>
      </c>
      <c r="E3581" s="4"/>
      <c r="R3581" s="4"/>
      <c r="U3581" s="4"/>
      <c r="AD3581" s="4"/>
      <c r="AE3581" s="4"/>
      <c r="AF3581" s="21"/>
    </row>
    <row r="3582" spans="1:32" x14ac:dyDescent="0.2">
      <c r="A3582" s="1" t="s">
        <v>10632</v>
      </c>
      <c r="B3582" s="4" t="s">
        <v>10633</v>
      </c>
      <c r="C3582" s="4" t="s">
        <v>10634</v>
      </c>
      <c r="E3582" s="4"/>
      <c r="R3582" s="4"/>
      <c r="U3582" s="4"/>
      <c r="AD3582" s="4"/>
      <c r="AE3582" s="4"/>
      <c r="AF3582" s="21"/>
    </row>
    <row r="3583" spans="1:32" x14ac:dyDescent="0.2">
      <c r="A3583" s="1" t="s">
        <v>10635</v>
      </c>
      <c r="B3583" s="4" t="s">
        <v>10636</v>
      </c>
      <c r="C3583" s="4" t="s">
        <v>10637</v>
      </c>
      <c r="E3583" s="4"/>
      <c r="R3583" s="4"/>
      <c r="U3583" s="4"/>
      <c r="AD3583" s="4"/>
      <c r="AE3583" s="4"/>
      <c r="AF3583" s="21"/>
    </row>
    <row r="3584" spans="1:32" x14ac:dyDescent="0.2">
      <c r="A3584" s="1" t="s">
        <v>10638</v>
      </c>
      <c r="B3584" s="4" t="s">
        <v>10639</v>
      </c>
      <c r="C3584" s="4" t="s">
        <v>10640</v>
      </c>
      <c r="E3584" s="4"/>
      <c r="R3584" s="4"/>
      <c r="U3584" s="4"/>
      <c r="AD3584" s="4"/>
      <c r="AE3584" s="4"/>
      <c r="AF3584" s="21"/>
    </row>
    <row r="3585" spans="1:32" x14ac:dyDescent="0.2">
      <c r="A3585" s="1" t="s">
        <v>10641</v>
      </c>
      <c r="B3585" s="4" t="s">
        <v>10642</v>
      </c>
      <c r="C3585" s="4" t="s">
        <v>10643</v>
      </c>
      <c r="E3585" s="4"/>
      <c r="R3585" s="4"/>
      <c r="U3585" s="4"/>
      <c r="AD3585" s="4"/>
      <c r="AE3585" s="4"/>
      <c r="AF3585" s="21"/>
    </row>
    <row r="3586" spans="1:32" x14ac:dyDescent="0.2">
      <c r="A3586" s="1" t="s">
        <v>10644</v>
      </c>
      <c r="B3586" s="4" t="s">
        <v>10645</v>
      </c>
      <c r="C3586" s="4" t="s">
        <v>10645</v>
      </c>
      <c r="E3586" s="4"/>
      <c r="R3586" s="4"/>
      <c r="U3586" s="4"/>
      <c r="AD3586" s="4"/>
      <c r="AE3586" s="4"/>
      <c r="AF3586" s="21"/>
    </row>
    <row r="3587" spans="1:32" x14ac:dyDescent="0.2">
      <c r="A3587" s="1" t="s">
        <v>10646</v>
      </c>
      <c r="B3587" s="4" t="s">
        <v>10647</v>
      </c>
      <c r="C3587" s="4" t="s">
        <v>10648</v>
      </c>
      <c r="E3587" s="4"/>
      <c r="R3587" s="4"/>
      <c r="U3587" s="4"/>
      <c r="AD3587" s="4"/>
      <c r="AE3587" s="4"/>
      <c r="AF3587" s="21"/>
    </row>
    <row r="3588" spans="1:32" x14ac:dyDescent="0.2">
      <c r="A3588" s="1" t="s">
        <v>10649</v>
      </c>
      <c r="B3588" s="4" t="s">
        <v>10650</v>
      </c>
      <c r="C3588" s="4" t="s">
        <v>10650</v>
      </c>
      <c r="E3588" s="4"/>
      <c r="R3588" s="4"/>
      <c r="U3588" s="4"/>
      <c r="AD3588" s="4"/>
      <c r="AE3588" s="4"/>
      <c r="AF3588" s="21"/>
    </row>
    <row r="3589" spans="1:32" x14ac:dyDescent="0.2">
      <c r="A3589" s="1" t="s">
        <v>10651</v>
      </c>
      <c r="B3589" s="4" t="s">
        <v>10652</v>
      </c>
      <c r="C3589" s="4" t="s">
        <v>10653</v>
      </c>
      <c r="E3589" s="4"/>
      <c r="R3589" s="4"/>
      <c r="U3589" s="4"/>
      <c r="AD3589" s="4"/>
      <c r="AE3589" s="4"/>
      <c r="AF3589" s="21"/>
    </row>
    <row r="3590" spans="1:32" x14ac:dyDescent="0.2">
      <c r="A3590" s="1" t="s">
        <v>10654</v>
      </c>
      <c r="B3590" s="4" t="s">
        <v>10655</v>
      </c>
      <c r="C3590" s="4" t="s">
        <v>10656</v>
      </c>
      <c r="E3590" s="4"/>
      <c r="R3590" s="4"/>
      <c r="U3590" s="4"/>
      <c r="AD3590" s="4"/>
      <c r="AE3590" s="4"/>
      <c r="AF3590" s="21"/>
    </row>
    <row r="3591" spans="1:32" x14ac:dyDescent="0.2">
      <c r="A3591" s="1" t="s">
        <v>10657</v>
      </c>
      <c r="B3591" s="4" t="s">
        <v>10658</v>
      </c>
      <c r="C3591" s="4" t="s">
        <v>10659</v>
      </c>
      <c r="E3591" s="4"/>
      <c r="R3591" s="4"/>
      <c r="U3591" s="4"/>
      <c r="AD3591" s="4"/>
      <c r="AE3591" s="4"/>
      <c r="AF3591" s="21"/>
    </row>
    <row r="3592" spans="1:32" x14ac:dyDescent="0.2">
      <c r="A3592" s="1" t="s">
        <v>10660</v>
      </c>
      <c r="B3592" s="4" t="s">
        <v>10661</v>
      </c>
      <c r="C3592" s="4" t="s">
        <v>10662</v>
      </c>
      <c r="E3592" s="4"/>
      <c r="R3592" s="4"/>
      <c r="U3592" s="4"/>
      <c r="AD3592" s="4"/>
      <c r="AE3592" s="4"/>
      <c r="AF3592" s="21"/>
    </row>
    <row r="3593" spans="1:32" x14ac:dyDescent="0.2">
      <c r="A3593" s="1" t="s">
        <v>10663</v>
      </c>
      <c r="B3593" s="4" t="s">
        <v>10664</v>
      </c>
      <c r="C3593" s="4" t="s">
        <v>10665</v>
      </c>
      <c r="E3593" s="4"/>
      <c r="R3593" s="4"/>
      <c r="U3593" s="4"/>
      <c r="AD3593" s="4"/>
      <c r="AE3593" s="4"/>
      <c r="AF3593" s="21">
        <v>1</v>
      </c>
    </row>
    <row r="3594" spans="1:32" x14ac:dyDescent="0.2">
      <c r="A3594" s="1" t="s">
        <v>10666</v>
      </c>
      <c r="B3594" s="4" t="s">
        <v>10667</v>
      </c>
      <c r="C3594" s="4" t="s">
        <v>10668</v>
      </c>
      <c r="E3594" s="4"/>
      <c r="R3594" s="4"/>
      <c r="U3594" s="4"/>
      <c r="AD3594" s="4"/>
      <c r="AE3594" s="4"/>
      <c r="AF3594" s="21"/>
    </row>
    <row r="3595" spans="1:32" x14ac:dyDescent="0.2">
      <c r="A3595" s="1" t="s">
        <v>10669</v>
      </c>
      <c r="B3595" s="4" t="s">
        <v>10670</v>
      </c>
      <c r="C3595" s="4" t="s">
        <v>10671</v>
      </c>
      <c r="E3595" s="4"/>
      <c r="R3595" s="4"/>
      <c r="U3595" s="4"/>
      <c r="AD3595" s="4"/>
      <c r="AE3595" s="4"/>
      <c r="AF3595" s="21"/>
    </row>
    <row r="3596" spans="1:32" x14ac:dyDescent="0.2">
      <c r="A3596" s="1" t="s">
        <v>10672</v>
      </c>
      <c r="B3596" s="4" t="s">
        <v>10673</v>
      </c>
      <c r="C3596" s="4" t="s">
        <v>10674</v>
      </c>
      <c r="E3596" s="4"/>
      <c r="R3596" s="4"/>
      <c r="U3596" s="4"/>
      <c r="AD3596" s="4"/>
      <c r="AE3596" s="4"/>
      <c r="AF3596" s="21"/>
    </row>
    <row r="3597" spans="1:32" x14ac:dyDescent="0.2">
      <c r="A3597" s="1" t="s">
        <v>10675</v>
      </c>
      <c r="B3597" s="4" t="s">
        <v>10676</v>
      </c>
      <c r="C3597" s="4" t="s">
        <v>10677</v>
      </c>
      <c r="E3597" s="4"/>
      <c r="R3597" s="4"/>
      <c r="U3597" s="4"/>
      <c r="AD3597" s="4"/>
      <c r="AE3597" s="4"/>
      <c r="AF3597" s="21"/>
    </row>
    <row r="3598" spans="1:32" x14ac:dyDescent="0.2">
      <c r="A3598" s="1" t="s">
        <v>10678</v>
      </c>
      <c r="B3598" s="4" t="s">
        <v>10679</v>
      </c>
      <c r="C3598" s="4" t="s">
        <v>10680</v>
      </c>
      <c r="E3598" s="4"/>
      <c r="R3598" s="4"/>
      <c r="U3598" s="4"/>
      <c r="AD3598" s="4"/>
      <c r="AE3598" s="4"/>
      <c r="AF3598" s="21"/>
    </row>
    <row r="3599" spans="1:32" x14ac:dyDescent="0.2">
      <c r="A3599" s="1" t="s">
        <v>10681</v>
      </c>
      <c r="B3599" s="4" t="s">
        <v>10682</v>
      </c>
      <c r="C3599" s="4" t="s">
        <v>6120</v>
      </c>
      <c r="E3599" s="4"/>
      <c r="R3599" s="4"/>
      <c r="U3599" s="4"/>
      <c r="AD3599" s="4"/>
      <c r="AE3599" s="4"/>
      <c r="AF3599" s="21"/>
    </row>
    <row r="3600" spans="1:32" x14ac:dyDescent="0.2">
      <c r="A3600" s="1" t="s">
        <v>10683</v>
      </c>
      <c r="B3600" s="4" t="s">
        <v>10684</v>
      </c>
      <c r="C3600" s="4" t="s">
        <v>10685</v>
      </c>
      <c r="E3600" s="4"/>
      <c r="R3600" s="4"/>
      <c r="U3600" s="4"/>
      <c r="AD3600" s="4"/>
      <c r="AE3600" s="4"/>
      <c r="AF3600" s="21"/>
    </row>
    <row r="3601" spans="1:32" x14ac:dyDescent="0.2">
      <c r="A3601" s="1" t="s">
        <v>10686</v>
      </c>
      <c r="B3601" s="4" t="s">
        <v>10687</v>
      </c>
      <c r="C3601" s="4" t="s">
        <v>10688</v>
      </c>
      <c r="E3601" s="4"/>
      <c r="R3601" s="4"/>
      <c r="U3601" s="4"/>
      <c r="AD3601" s="4"/>
      <c r="AE3601" s="4"/>
      <c r="AF3601" s="21"/>
    </row>
    <row r="3602" spans="1:32" x14ac:dyDescent="0.2">
      <c r="A3602" s="1" t="s">
        <v>10689</v>
      </c>
      <c r="B3602" s="4" t="s">
        <v>10690</v>
      </c>
      <c r="C3602" s="4" t="s">
        <v>10691</v>
      </c>
      <c r="E3602" s="4"/>
      <c r="R3602" s="4"/>
      <c r="U3602" s="4"/>
      <c r="AD3602" s="4"/>
      <c r="AE3602" s="4"/>
      <c r="AF3602" s="21"/>
    </row>
    <row r="3603" spans="1:32" x14ac:dyDescent="0.2">
      <c r="A3603" s="1" t="s">
        <v>10692</v>
      </c>
      <c r="B3603" s="4" t="s">
        <v>10693</v>
      </c>
      <c r="C3603" s="4" t="s">
        <v>10694</v>
      </c>
      <c r="E3603" s="4"/>
      <c r="G3603">
        <v>1</v>
      </c>
      <c r="R3603" s="4"/>
      <c r="U3603" s="4"/>
      <c r="X3603">
        <v>1</v>
      </c>
      <c r="Z3603">
        <v>1</v>
      </c>
      <c r="AA3603">
        <v>1</v>
      </c>
      <c r="AD3603" s="4">
        <v>1</v>
      </c>
      <c r="AE3603" s="4">
        <v>1</v>
      </c>
      <c r="AF3603" s="21"/>
    </row>
    <row r="3604" spans="1:32" x14ac:dyDescent="0.2">
      <c r="A3604" s="1" t="s">
        <v>10695</v>
      </c>
      <c r="B3604" s="4" t="s">
        <v>10696</v>
      </c>
      <c r="C3604" s="4" t="s">
        <v>10697</v>
      </c>
      <c r="E3604" s="4"/>
      <c r="R3604" s="4"/>
      <c r="U3604" s="4"/>
      <c r="AD3604" s="4"/>
      <c r="AE3604" s="4"/>
      <c r="AF3604" s="21"/>
    </row>
    <row r="3605" spans="1:32" x14ac:dyDescent="0.2">
      <c r="A3605" s="1" t="s">
        <v>10698</v>
      </c>
      <c r="B3605" s="4" t="s">
        <v>10699</v>
      </c>
      <c r="C3605" s="4" t="s">
        <v>10700</v>
      </c>
      <c r="E3605" s="4"/>
      <c r="R3605" s="4"/>
      <c r="U3605" s="4"/>
      <c r="AD3605" s="4"/>
      <c r="AE3605" s="4"/>
      <c r="AF3605" s="21"/>
    </row>
    <row r="3606" spans="1:32" x14ac:dyDescent="0.2">
      <c r="A3606" s="1" t="s">
        <v>10701</v>
      </c>
      <c r="B3606" s="4" t="s">
        <v>10702</v>
      </c>
      <c r="C3606" s="4" t="s">
        <v>10703</v>
      </c>
      <c r="E3606" s="4"/>
      <c r="R3606" s="4"/>
      <c r="U3606" s="4"/>
      <c r="AD3606" s="4"/>
      <c r="AE3606" s="4"/>
      <c r="AF3606" s="21"/>
    </row>
    <row r="3607" spans="1:32" x14ac:dyDescent="0.2">
      <c r="A3607" s="1" t="s">
        <v>10704</v>
      </c>
      <c r="B3607" s="4" t="s">
        <v>10705</v>
      </c>
      <c r="C3607" s="4" t="s">
        <v>10706</v>
      </c>
      <c r="E3607" s="4"/>
      <c r="R3607" s="4"/>
      <c r="U3607" s="4"/>
      <c r="AD3607" s="4"/>
      <c r="AE3607" s="4"/>
      <c r="AF3607" s="21"/>
    </row>
    <row r="3608" spans="1:32" x14ac:dyDescent="0.2">
      <c r="A3608" s="1" t="s">
        <v>10707</v>
      </c>
      <c r="B3608" s="4" t="s">
        <v>10708</v>
      </c>
      <c r="C3608" s="4" t="s">
        <v>10709</v>
      </c>
      <c r="E3608" s="4"/>
      <c r="R3608" s="4"/>
      <c r="U3608" s="4"/>
      <c r="AD3608" s="4"/>
      <c r="AE3608" s="4"/>
      <c r="AF3608" s="21"/>
    </row>
    <row r="3609" spans="1:32" x14ac:dyDescent="0.2">
      <c r="A3609" s="1" t="s">
        <v>10710</v>
      </c>
      <c r="B3609" s="4" t="s">
        <v>10711</v>
      </c>
      <c r="C3609" s="4" t="s">
        <v>10712</v>
      </c>
      <c r="E3609" s="4"/>
      <c r="R3609" s="4"/>
      <c r="U3609" s="4"/>
      <c r="AD3609" s="4"/>
      <c r="AE3609" s="4"/>
      <c r="AF3609" s="21"/>
    </row>
    <row r="3610" spans="1:32" x14ac:dyDescent="0.2">
      <c r="A3610" s="1" t="s">
        <v>10713</v>
      </c>
      <c r="B3610" s="4" t="s">
        <v>10714</v>
      </c>
      <c r="C3610" s="4" t="s">
        <v>10715</v>
      </c>
      <c r="E3610" s="4"/>
      <c r="R3610" s="4"/>
      <c r="U3610" s="4"/>
      <c r="AD3610" s="4"/>
      <c r="AE3610" s="4"/>
      <c r="AF3610" s="21"/>
    </row>
    <row r="3611" spans="1:32" x14ac:dyDescent="0.2">
      <c r="A3611" s="1" t="s">
        <v>10716</v>
      </c>
      <c r="B3611" s="4" t="s">
        <v>10717</v>
      </c>
      <c r="C3611" s="4" t="s">
        <v>10718</v>
      </c>
      <c r="E3611" s="4"/>
      <c r="R3611" s="4"/>
      <c r="U3611" s="4"/>
      <c r="AD3611" s="4"/>
      <c r="AE3611" s="4"/>
      <c r="AF3611" s="21"/>
    </row>
    <row r="3612" spans="1:32" x14ac:dyDescent="0.2">
      <c r="A3612" s="1" t="s">
        <v>10719</v>
      </c>
      <c r="B3612" s="4" t="s">
        <v>10720</v>
      </c>
      <c r="C3612" s="4" t="s">
        <v>10721</v>
      </c>
      <c r="E3612" s="4"/>
      <c r="R3612" s="4"/>
      <c r="U3612" s="4"/>
      <c r="AD3612" s="4"/>
      <c r="AE3612" s="4"/>
      <c r="AF3612" s="21"/>
    </row>
    <row r="3613" spans="1:32" x14ac:dyDescent="0.2">
      <c r="A3613" s="1" t="s">
        <v>10722</v>
      </c>
      <c r="B3613" s="4" t="s">
        <v>10723</v>
      </c>
      <c r="C3613" s="4" t="s">
        <v>10724</v>
      </c>
      <c r="E3613" s="4"/>
      <c r="R3613" s="4"/>
      <c r="U3613" s="4"/>
      <c r="AD3613" s="4"/>
      <c r="AE3613" s="4"/>
      <c r="AF3613" s="21"/>
    </row>
    <row r="3614" spans="1:32" x14ac:dyDescent="0.2">
      <c r="A3614" s="1" t="s">
        <v>10725</v>
      </c>
      <c r="B3614" s="4" t="s">
        <v>10726</v>
      </c>
      <c r="C3614" s="4" t="s">
        <v>10727</v>
      </c>
      <c r="E3614" s="4"/>
      <c r="R3614" s="4"/>
      <c r="U3614" s="4"/>
      <c r="AD3614" s="4"/>
      <c r="AE3614" s="4"/>
      <c r="AF3614" s="21"/>
    </row>
    <row r="3615" spans="1:32" x14ac:dyDescent="0.2">
      <c r="A3615" s="1" t="s">
        <v>10728</v>
      </c>
      <c r="B3615" s="4" t="s">
        <v>10729</v>
      </c>
      <c r="C3615" s="4" t="s">
        <v>10730</v>
      </c>
      <c r="E3615" s="4"/>
      <c r="R3615" s="4"/>
      <c r="U3615" s="4"/>
      <c r="AD3615" s="4"/>
      <c r="AE3615" s="4"/>
      <c r="AF3615" s="21"/>
    </row>
    <row r="3616" spans="1:32" x14ac:dyDescent="0.2">
      <c r="A3616" s="1" t="s">
        <v>10731</v>
      </c>
      <c r="B3616" s="4" t="s">
        <v>10732</v>
      </c>
      <c r="C3616" s="4" t="s">
        <v>10732</v>
      </c>
      <c r="E3616" s="4"/>
      <c r="R3616" s="4"/>
      <c r="U3616" s="4"/>
      <c r="AD3616" s="4"/>
      <c r="AE3616" s="4"/>
      <c r="AF3616" s="21"/>
    </row>
    <row r="3617" spans="1:32" x14ac:dyDescent="0.2">
      <c r="A3617" s="1" t="s">
        <v>10733</v>
      </c>
      <c r="B3617" s="4" t="s">
        <v>10734</v>
      </c>
      <c r="C3617" s="4" t="s">
        <v>10735</v>
      </c>
      <c r="E3617" s="4"/>
      <c r="R3617" s="4"/>
      <c r="U3617" s="4"/>
      <c r="AD3617" s="4"/>
      <c r="AE3617" s="4"/>
      <c r="AF3617" s="21"/>
    </row>
    <row r="3618" spans="1:32" x14ac:dyDescent="0.2">
      <c r="A3618" s="1" t="s">
        <v>10736</v>
      </c>
      <c r="B3618" s="4" t="s">
        <v>10737</v>
      </c>
      <c r="C3618" s="4" t="s">
        <v>10738</v>
      </c>
      <c r="E3618" s="4"/>
      <c r="R3618" s="4"/>
      <c r="U3618" s="4"/>
      <c r="AD3618" s="4"/>
      <c r="AE3618" s="4"/>
      <c r="AF3618" s="21"/>
    </row>
    <row r="3619" spans="1:32" x14ac:dyDescent="0.2">
      <c r="A3619" s="1" t="s">
        <v>10739</v>
      </c>
      <c r="B3619" s="4" t="s">
        <v>10740</v>
      </c>
      <c r="C3619" s="4" t="s">
        <v>10741</v>
      </c>
      <c r="E3619" s="4"/>
      <c r="R3619" s="4"/>
      <c r="U3619" s="4"/>
      <c r="AD3619" s="4"/>
      <c r="AE3619" s="4"/>
      <c r="AF3619" s="21"/>
    </row>
    <row r="3620" spans="1:32" x14ac:dyDescent="0.2">
      <c r="A3620" s="1" t="s">
        <v>10742</v>
      </c>
      <c r="B3620" s="4" t="s">
        <v>10743</v>
      </c>
      <c r="C3620" s="4" t="s">
        <v>10744</v>
      </c>
      <c r="E3620" s="4"/>
      <c r="R3620" s="4"/>
      <c r="U3620" s="4"/>
      <c r="AD3620" s="4"/>
      <c r="AE3620" s="4"/>
      <c r="AF3620" s="21"/>
    </row>
    <row r="3621" spans="1:32" x14ac:dyDescent="0.2">
      <c r="A3621" s="1" t="s">
        <v>10745</v>
      </c>
      <c r="B3621" s="4" t="s">
        <v>10746</v>
      </c>
      <c r="C3621" s="4" t="s">
        <v>10747</v>
      </c>
      <c r="E3621" s="4"/>
      <c r="R3621" s="4"/>
      <c r="U3621" s="4"/>
      <c r="AD3621" s="4"/>
      <c r="AE3621" s="4"/>
      <c r="AF3621" s="21"/>
    </row>
    <row r="3622" spans="1:32" x14ac:dyDescent="0.2">
      <c r="A3622" s="1" t="s">
        <v>10748</v>
      </c>
      <c r="B3622" s="4" t="s">
        <v>10749</v>
      </c>
      <c r="C3622" s="4" t="s">
        <v>10750</v>
      </c>
      <c r="E3622" s="4"/>
      <c r="R3622" s="4"/>
      <c r="U3622" s="4"/>
      <c r="AD3622" s="4"/>
      <c r="AE3622" s="4"/>
      <c r="AF3622" s="21"/>
    </row>
    <row r="3623" spans="1:32" x14ac:dyDescent="0.2">
      <c r="A3623" s="1" t="s">
        <v>10751</v>
      </c>
      <c r="B3623" s="4" t="s">
        <v>10752</v>
      </c>
      <c r="C3623" s="4" t="s">
        <v>10753</v>
      </c>
      <c r="E3623" s="4"/>
      <c r="R3623" s="4"/>
      <c r="U3623" s="4"/>
      <c r="AD3623" s="4"/>
      <c r="AE3623" s="4"/>
      <c r="AF3623" s="21"/>
    </row>
    <row r="3624" spans="1:32" x14ac:dyDescent="0.2">
      <c r="A3624" s="1" t="s">
        <v>10754</v>
      </c>
      <c r="B3624" s="4" t="s">
        <v>10755</v>
      </c>
      <c r="C3624" s="4" t="s">
        <v>10756</v>
      </c>
      <c r="E3624" s="4"/>
      <c r="R3624" s="4"/>
      <c r="U3624" s="4"/>
      <c r="AD3624" s="4"/>
      <c r="AE3624" s="4"/>
      <c r="AF3624" s="21"/>
    </row>
    <row r="3625" spans="1:32" x14ac:dyDescent="0.2">
      <c r="A3625" s="1" t="s">
        <v>10757</v>
      </c>
      <c r="B3625" s="4" t="s">
        <v>10758</v>
      </c>
      <c r="C3625" s="4" t="s">
        <v>10759</v>
      </c>
      <c r="E3625" s="4"/>
      <c r="R3625" s="4"/>
      <c r="U3625" s="4"/>
      <c r="AD3625" s="4"/>
      <c r="AE3625" s="4"/>
      <c r="AF3625" s="21"/>
    </row>
    <row r="3626" spans="1:32" x14ac:dyDescent="0.2">
      <c r="A3626" s="1" t="s">
        <v>10760</v>
      </c>
      <c r="B3626" s="4" t="s">
        <v>10761</v>
      </c>
      <c r="C3626" s="4" t="s">
        <v>10762</v>
      </c>
      <c r="E3626" s="4"/>
      <c r="R3626" s="4"/>
      <c r="U3626" s="4"/>
      <c r="AD3626" s="4"/>
      <c r="AE3626" s="4"/>
      <c r="AF3626" s="21"/>
    </row>
    <row r="3627" spans="1:32" x14ac:dyDescent="0.2">
      <c r="A3627" s="1" t="s">
        <v>10763</v>
      </c>
      <c r="B3627" s="4" t="s">
        <v>10764</v>
      </c>
      <c r="C3627" s="4" t="s">
        <v>10765</v>
      </c>
      <c r="E3627" s="4"/>
      <c r="R3627" s="4"/>
      <c r="U3627" s="4"/>
      <c r="AD3627" s="4"/>
      <c r="AE3627" s="4"/>
      <c r="AF3627" s="21"/>
    </row>
    <row r="3628" spans="1:32" x14ac:dyDescent="0.2">
      <c r="A3628" s="1" t="s">
        <v>10766</v>
      </c>
      <c r="B3628" s="4" t="s">
        <v>10767</v>
      </c>
      <c r="C3628" s="4" t="s">
        <v>10768</v>
      </c>
      <c r="E3628" s="4"/>
      <c r="R3628" s="4"/>
      <c r="U3628" s="4"/>
      <c r="AD3628" s="4"/>
      <c r="AE3628" s="4"/>
      <c r="AF3628" s="21"/>
    </row>
    <row r="3629" spans="1:32" x14ac:dyDescent="0.2">
      <c r="A3629" s="1" t="s">
        <v>10769</v>
      </c>
      <c r="B3629" s="4" t="s">
        <v>10770</v>
      </c>
      <c r="C3629" s="4" t="s">
        <v>10771</v>
      </c>
      <c r="E3629" s="4"/>
      <c r="R3629" s="4"/>
      <c r="U3629" s="4"/>
      <c r="AD3629" s="4"/>
      <c r="AE3629" s="4"/>
      <c r="AF3629" s="21"/>
    </row>
    <row r="3630" spans="1:32" x14ac:dyDescent="0.2">
      <c r="A3630" s="1" t="s">
        <v>10772</v>
      </c>
      <c r="B3630" s="4" t="s">
        <v>10773</v>
      </c>
      <c r="C3630" s="4" t="s">
        <v>10774</v>
      </c>
      <c r="E3630" s="4"/>
      <c r="R3630" s="4"/>
      <c r="U3630" s="4"/>
      <c r="AD3630" s="4"/>
      <c r="AE3630" s="4"/>
      <c r="AF3630" s="21"/>
    </row>
    <row r="3631" spans="1:32" x14ac:dyDescent="0.2">
      <c r="A3631" s="1" t="s">
        <v>10775</v>
      </c>
      <c r="B3631" s="4" t="s">
        <v>10776</v>
      </c>
      <c r="C3631" s="4" t="s">
        <v>10777</v>
      </c>
      <c r="E3631" s="4"/>
      <c r="R3631" s="4"/>
      <c r="U3631" s="4"/>
      <c r="AD3631" s="4"/>
      <c r="AE3631" s="4"/>
      <c r="AF3631" s="21"/>
    </row>
    <row r="3632" spans="1:32" x14ac:dyDescent="0.2">
      <c r="A3632" s="1" t="s">
        <v>10778</v>
      </c>
      <c r="B3632" s="4" t="s">
        <v>10779</v>
      </c>
      <c r="C3632" s="4" t="s">
        <v>10780</v>
      </c>
      <c r="E3632" s="4"/>
      <c r="R3632" s="4"/>
      <c r="U3632" s="4"/>
      <c r="AD3632" s="4"/>
      <c r="AE3632" s="4"/>
      <c r="AF3632" s="21"/>
    </row>
    <row r="3633" spans="1:32" x14ac:dyDescent="0.2">
      <c r="A3633" s="1" t="s">
        <v>10781</v>
      </c>
      <c r="B3633" s="4" t="s">
        <v>10782</v>
      </c>
      <c r="C3633" s="4" t="s">
        <v>10783</v>
      </c>
      <c r="E3633" s="4"/>
      <c r="R3633" s="4"/>
      <c r="U3633" s="4"/>
      <c r="AD3633" s="4"/>
      <c r="AE3633" s="4"/>
      <c r="AF3633" s="21"/>
    </row>
    <row r="3634" spans="1:32" x14ac:dyDescent="0.2">
      <c r="A3634" s="1" t="s">
        <v>10784</v>
      </c>
      <c r="B3634" s="4" t="s">
        <v>10785</v>
      </c>
      <c r="C3634" s="4" t="s">
        <v>10786</v>
      </c>
      <c r="E3634" s="4"/>
      <c r="R3634" s="4"/>
      <c r="U3634" s="4"/>
      <c r="AD3634" s="4"/>
      <c r="AE3634" s="4"/>
      <c r="AF3634" s="21"/>
    </row>
    <row r="3635" spans="1:32" x14ac:dyDescent="0.2">
      <c r="A3635" s="1" t="s">
        <v>10787</v>
      </c>
      <c r="B3635" s="4" t="s">
        <v>10788</v>
      </c>
      <c r="C3635" s="4" t="s">
        <v>10789</v>
      </c>
      <c r="E3635" s="4"/>
      <c r="R3635" s="4"/>
      <c r="U3635" s="4"/>
      <c r="AD3635" s="4"/>
      <c r="AE3635" s="4"/>
      <c r="AF3635" s="21"/>
    </row>
    <row r="3636" spans="1:32" x14ac:dyDescent="0.2">
      <c r="A3636" s="1" t="s">
        <v>10790</v>
      </c>
      <c r="B3636" s="4" t="s">
        <v>10791</v>
      </c>
      <c r="C3636" s="4" t="s">
        <v>10792</v>
      </c>
      <c r="E3636" s="4"/>
      <c r="R3636" s="4"/>
      <c r="U3636" s="4"/>
      <c r="AD3636" s="4"/>
      <c r="AE3636" s="4"/>
      <c r="AF3636" s="21"/>
    </row>
    <row r="3637" spans="1:32" x14ac:dyDescent="0.2">
      <c r="A3637" s="1" t="s">
        <v>10793</v>
      </c>
      <c r="B3637" s="4" t="s">
        <v>10794</v>
      </c>
      <c r="C3637" s="4" t="s">
        <v>10795</v>
      </c>
      <c r="E3637" s="4"/>
      <c r="R3637" s="4"/>
      <c r="U3637" s="4"/>
      <c r="AD3637" s="4"/>
      <c r="AE3637" s="4"/>
      <c r="AF3637" s="21"/>
    </row>
    <row r="3638" spans="1:32" x14ac:dyDescent="0.2">
      <c r="A3638" s="1" t="s">
        <v>10796</v>
      </c>
      <c r="B3638" s="4" t="s">
        <v>10797</v>
      </c>
      <c r="C3638" s="4" t="s">
        <v>10798</v>
      </c>
      <c r="E3638" s="4"/>
      <c r="R3638" s="4"/>
      <c r="U3638" s="4"/>
      <c r="AD3638" s="4"/>
      <c r="AE3638" s="4"/>
      <c r="AF3638" s="21"/>
    </row>
    <row r="3639" spans="1:32" x14ac:dyDescent="0.2">
      <c r="A3639" s="1" t="s">
        <v>10799</v>
      </c>
      <c r="B3639" s="4" t="s">
        <v>10800</v>
      </c>
      <c r="C3639" s="4" t="s">
        <v>10801</v>
      </c>
      <c r="E3639" s="4"/>
      <c r="R3639" s="4"/>
      <c r="U3639" s="4"/>
      <c r="AD3639" s="4"/>
      <c r="AE3639" s="4"/>
      <c r="AF3639" s="21"/>
    </row>
    <row r="3640" spans="1:32" x14ac:dyDescent="0.2">
      <c r="A3640" s="1" t="s">
        <v>10802</v>
      </c>
      <c r="B3640" s="4" t="s">
        <v>10803</v>
      </c>
      <c r="C3640" s="4" t="s">
        <v>10804</v>
      </c>
      <c r="E3640" s="4"/>
      <c r="R3640" s="4"/>
      <c r="U3640" s="4"/>
      <c r="AD3640" s="4"/>
      <c r="AE3640" s="4"/>
      <c r="AF3640" s="21"/>
    </row>
    <row r="3641" spans="1:32" x14ac:dyDescent="0.2">
      <c r="A3641" s="1" t="s">
        <v>10805</v>
      </c>
      <c r="B3641" s="4" t="s">
        <v>10806</v>
      </c>
      <c r="C3641" s="4" t="s">
        <v>10807</v>
      </c>
      <c r="E3641" s="4"/>
      <c r="R3641" s="4"/>
      <c r="U3641" s="4"/>
      <c r="AD3641" s="4"/>
      <c r="AE3641" s="4"/>
      <c r="AF3641" s="21"/>
    </row>
    <row r="3642" spans="1:32" x14ac:dyDescent="0.2">
      <c r="A3642" s="1" t="s">
        <v>10808</v>
      </c>
      <c r="B3642" s="4" t="s">
        <v>10809</v>
      </c>
      <c r="C3642" s="4" t="s">
        <v>10810</v>
      </c>
      <c r="E3642" s="4"/>
      <c r="R3642" s="4"/>
      <c r="U3642" s="4"/>
      <c r="AD3642" s="4"/>
      <c r="AE3642" s="4"/>
      <c r="AF3642" s="21"/>
    </row>
    <row r="3643" spans="1:32" x14ac:dyDescent="0.2">
      <c r="A3643" s="1" t="s">
        <v>10811</v>
      </c>
      <c r="B3643" s="4" t="s">
        <v>10812</v>
      </c>
      <c r="C3643" s="4" t="s">
        <v>10813</v>
      </c>
      <c r="E3643" s="4"/>
      <c r="R3643" s="4"/>
      <c r="T3643">
        <v>1</v>
      </c>
      <c r="U3643" s="4"/>
      <c r="AD3643" s="4"/>
      <c r="AE3643" s="4"/>
      <c r="AF3643" s="21"/>
    </row>
    <row r="3644" spans="1:32" x14ac:dyDescent="0.2">
      <c r="A3644" s="1" t="s">
        <v>10814</v>
      </c>
      <c r="B3644" s="4" t="s">
        <v>10815</v>
      </c>
      <c r="C3644" s="4" t="s">
        <v>10816</v>
      </c>
      <c r="E3644" s="4"/>
      <c r="R3644" s="4"/>
      <c r="U3644" s="4"/>
      <c r="AD3644" s="4"/>
      <c r="AE3644" s="4"/>
      <c r="AF3644" s="21"/>
    </row>
    <row r="3645" spans="1:32" x14ac:dyDescent="0.2">
      <c r="A3645" s="1" t="s">
        <v>10817</v>
      </c>
      <c r="B3645" s="4" t="s">
        <v>10818</v>
      </c>
      <c r="C3645" s="4" t="s">
        <v>10819</v>
      </c>
      <c r="E3645" s="4"/>
      <c r="R3645" s="4"/>
      <c r="U3645" s="4"/>
      <c r="AD3645" s="4"/>
      <c r="AE3645" s="4"/>
      <c r="AF3645" s="21"/>
    </row>
    <row r="3646" spans="1:32" x14ac:dyDescent="0.2">
      <c r="A3646" s="1" t="s">
        <v>10820</v>
      </c>
      <c r="B3646" s="4" t="s">
        <v>10821</v>
      </c>
      <c r="C3646" s="4" t="s">
        <v>10822</v>
      </c>
      <c r="E3646" s="4"/>
      <c r="R3646" s="4"/>
      <c r="U3646" s="4"/>
      <c r="AD3646" s="4"/>
      <c r="AE3646" s="4"/>
      <c r="AF3646" s="21"/>
    </row>
    <row r="3647" spans="1:32" x14ac:dyDescent="0.2">
      <c r="A3647" s="1" t="s">
        <v>10823</v>
      </c>
      <c r="B3647" s="4" t="s">
        <v>10824</v>
      </c>
      <c r="C3647" s="4" t="s">
        <v>10825</v>
      </c>
      <c r="E3647" s="4"/>
      <c r="R3647" s="4"/>
      <c r="U3647" s="4"/>
      <c r="AD3647" s="4"/>
      <c r="AE3647" s="4"/>
      <c r="AF3647" s="21"/>
    </row>
    <row r="3648" spans="1:32" x14ac:dyDescent="0.2">
      <c r="A3648" s="1" t="s">
        <v>10826</v>
      </c>
      <c r="B3648" s="4" t="s">
        <v>10827</v>
      </c>
      <c r="C3648" s="4" t="s">
        <v>10828</v>
      </c>
      <c r="E3648" s="4"/>
      <c r="R3648" s="4"/>
      <c r="U3648" s="4"/>
      <c r="AD3648" s="4"/>
      <c r="AE3648" s="4"/>
      <c r="AF3648" s="21"/>
    </row>
    <row r="3649" spans="1:32" x14ac:dyDescent="0.2">
      <c r="A3649" s="1" t="s">
        <v>10829</v>
      </c>
      <c r="B3649" s="4" t="s">
        <v>10830</v>
      </c>
      <c r="C3649" s="4" t="s">
        <v>10831</v>
      </c>
      <c r="E3649" s="4"/>
      <c r="R3649" s="4"/>
      <c r="U3649" s="4"/>
      <c r="AD3649" s="4"/>
      <c r="AE3649" s="4"/>
      <c r="AF3649" s="21"/>
    </row>
    <row r="3650" spans="1:32" x14ac:dyDescent="0.2">
      <c r="A3650" s="1" t="s">
        <v>10832</v>
      </c>
      <c r="B3650" s="4" t="s">
        <v>10833</v>
      </c>
      <c r="C3650" s="4" t="s">
        <v>1649</v>
      </c>
      <c r="E3650" s="4"/>
      <c r="R3650" s="4"/>
      <c r="U3650" s="4"/>
      <c r="AD3650" s="4"/>
      <c r="AE3650" s="4"/>
      <c r="AF3650" s="21"/>
    </row>
    <row r="3651" spans="1:32" x14ac:dyDescent="0.2">
      <c r="A3651" s="1" t="s">
        <v>10834</v>
      </c>
      <c r="B3651" s="4" t="s">
        <v>10835</v>
      </c>
      <c r="C3651" s="4" t="s">
        <v>10836</v>
      </c>
      <c r="E3651" s="4"/>
      <c r="R3651" s="4"/>
      <c r="U3651" s="4"/>
      <c r="AD3651" s="4"/>
      <c r="AE3651" s="4"/>
      <c r="AF3651" s="21"/>
    </row>
    <row r="3652" spans="1:32" x14ac:dyDescent="0.2">
      <c r="A3652" s="1" t="s">
        <v>10837</v>
      </c>
      <c r="B3652" s="4" t="s">
        <v>10838</v>
      </c>
      <c r="C3652" s="4" t="s">
        <v>10839</v>
      </c>
      <c r="E3652" s="4">
        <v>1</v>
      </c>
      <c r="G3652">
        <v>1</v>
      </c>
      <c r="J3652">
        <v>1</v>
      </c>
      <c r="K3652">
        <v>1</v>
      </c>
      <c r="L3652">
        <v>1</v>
      </c>
      <c r="M3652">
        <v>1</v>
      </c>
      <c r="N3652">
        <v>1</v>
      </c>
      <c r="P3652">
        <v>1</v>
      </c>
      <c r="Q3652">
        <v>1</v>
      </c>
      <c r="R3652" s="4">
        <v>1</v>
      </c>
      <c r="U3652" s="4">
        <v>1</v>
      </c>
      <c r="V3652">
        <v>1</v>
      </c>
      <c r="W3652">
        <v>1</v>
      </c>
      <c r="X3652">
        <v>1</v>
      </c>
      <c r="Y3652">
        <v>1</v>
      </c>
      <c r="Z3652">
        <v>1</v>
      </c>
      <c r="AA3652">
        <v>1</v>
      </c>
      <c r="AB3652">
        <v>1</v>
      </c>
      <c r="AD3652" s="4">
        <v>1</v>
      </c>
      <c r="AE3652" s="4">
        <v>1</v>
      </c>
      <c r="AF3652" s="21">
        <v>1</v>
      </c>
    </row>
    <row r="3653" spans="1:32" x14ac:dyDescent="0.2">
      <c r="A3653" s="1" t="s">
        <v>10840</v>
      </c>
      <c r="B3653" s="4" t="s">
        <v>10841</v>
      </c>
      <c r="C3653" s="4" t="s">
        <v>10842</v>
      </c>
      <c r="E3653" s="4">
        <v>1</v>
      </c>
      <c r="F3653">
        <v>1</v>
      </c>
      <c r="G3653">
        <v>1</v>
      </c>
      <c r="J3653">
        <v>1</v>
      </c>
      <c r="N3653">
        <v>1</v>
      </c>
      <c r="P3653">
        <v>1</v>
      </c>
      <c r="Q3653">
        <v>1</v>
      </c>
      <c r="R3653" s="4">
        <v>1</v>
      </c>
      <c r="U3653" s="4">
        <v>1</v>
      </c>
      <c r="X3653">
        <v>1</v>
      </c>
      <c r="AA3653">
        <v>1</v>
      </c>
      <c r="AD3653" s="4">
        <v>1</v>
      </c>
      <c r="AE3653" s="4">
        <v>1</v>
      </c>
      <c r="AF3653" s="21">
        <v>1</v>
      </c>
    </row>
    <row r="3654" spans="1:32" x14ac:dyDescent="0.2">
      <c r="A3654" s="1" t="s">
        <v>10843</v>
      </c>
      <c r="B3654" s="4" t="s">
        <v>10844</v>
      </c>
      <c r="C3654" s="4" t="s">
        <v>10845</v>
      </c>
      <c r="E3654" s="4"/>
      <c r="R3654" s="4"/>
      <c r="U3654" s="4"/>
      <c r="AD3654" s="4"/>
      <c r="AE3654" s="4"/>
      <c r="AF3654" s="21"/>
    </row>
    <row r="3655" spans="1:32" x14ac:dyDescent="0.2">
      <c r="A3655" s="1" t="s">
        <v>10846</v>
      </c>
      <c r="B3655" s="4" t="s">
        <v>10847</v>
      </c>
      <c r="C3655" s="4" t="s">
        <v>10848</v>
      </c>
      <c r="E3655" s="4">
        <v>1</v>
      </c>
      <c r="G3655">
        <v>1</v>
      </c>
      <c r="J3655">
        <v>1</v>
      </c>
      <c r="M3655">
        <v>2</v>
      </c>
      <c r="P3655">
        <v>1</v>
      </c>
      <c r="Q3655">
        <v>1</v>
      </c>
      <c r="R3655" s="4">
        <v>1</v>
      </c>
      <c r="S3655">
        <v>1</v>
      </c>
      <c r="U3655" s="4">
        <v>1</v>
      </c>
      <c r="W3655">
        <v>1</v>
      </c>
      <c r="AD3655" s="4">
        <v>1</v>
      </c>
      <c r="AE3655" s="4">
        <v>1</v>
      </c>
      <c r="AF3655" s="21"/>
    </row>
    <row r="3656" spans="1:32" x14ac:dyDescent="0.2">
      <c r="A3656" s="1" t="s">
        <v>10849</v>
      </c>
      <c r="B3656" s="4" t="s">
        <v>10850</v>
      </c>
      <c r="C3656" s="4" t="s">
        <v>10851</v>
      </c>
      <c r="E3656" s="4"/>
      <c r="R3656" s="4"/>
      <c r="U3656" s="4"/>
      <c r="AD3656" s="4"/>
      <c r="AE3656" s="4"/>
      <c r="AF3656" s="21"/>
    </row>
    <row r="3657" spans="1:32" x14ac:dyDescent="0.2">
      <c r="A3657" s="1" t="s">
        <v>10852</v>
      </c>
      <c r="B3657" s="4" t="s">
        <v>10853</v>
      </c>
      <c r="C3657" s="4" t="s">
        <v>10854</v>
      </c>
      <c r="E3657" s="4"/>
      <c r="R3657" s="4"/>
      <c r="U3657" s="4"/>
      <c r="AD3657" s="4"/>
      <c r="AE3657" s="4"/>
      <c r="AF3657" s="21"/>
    </row>
    <row r="3658" spans="1:32" x14ac:dyDescent="0.2">
      <c r="A3658" s="1" t="s">
        <v>10855</v>
      </c>
      <c r="B3658" s="4" t="s">
        <v>10856</v>
      </c>
      <c r="C3658" s="4" t="s">
        <v>10857</v>
      </c>
      <c r="E3658" s="4">
        <v>1</v>
      </c>
      <c r="G3658">
        <v>1</v>
      </c>
      <c r="H3658">
        <v>1</v>
      </c>
      <c r="J3658">
        <v>1</v>
      </c>
      <c r="M3658">
        <v>1</v>
      </c>
      <c r="N3658">
        <v>1</v>
      </c>
      <c r="P3658">
        <v>1</v>
      </c>
      <c r="Q3658">
        <v>1</v>
      </c>
      <c r="R3658" s="4">
        <v>1</v>
      </c>
      <c r="T3658">
        <v>1</v>
      </c>
      <c r="U3658" s="4">
        <v>1</v>
      </c>
      <c r="V3658">
        <v>1</v>
      </c>
      <c r="W3658">
        <v>1</v>
      </c>
      <c r="Z3658">
        <v>1</v>
      </c>
      <c r="AA3658">
        <v>1</v>
      </c>
      <c r="AB3658">
        <v>1</v>
      </c>
      <c r="AD3658" s="4"/>
      <c r="AE3658" s="4"/>
      <c r="AF3658" s="21"/>
    </row>
    <row r="3659" spans="1:32" x14ac:dyDescent="0.2">
      <c r="A3659" s="1" t="s">
        <v>10858</v>
      </c>
      <c r="B3659" s="4" t="s">
        <v>10859</v>
      </c>
      <c r="C3659" s="4" t="s">
        <v>10860</v>
      </c>
      <c r="E3659" s="4"/>
      <c r="R3659" s="4"/>
      <c r="U3659" s="4"/>
      <c r="AD3659" s="4"/>
      <c r="AE3659" s="4"/>
      <c r="AF3659" s="21"/>
    </row>
    <row r="3660" spans="1:32" x14ac:dyDescent="0.2">
      <c r="A3660" s="1" t="s">
        <v>10861</v>
      </c>
      <c r="B3660" s="4" t="s">
        <v>10862</v>
      </c>
      <c r="C3660" s="4" t="s">
        <v>10863</v>
      </c>
      <c r="E3660" s="4"/>
      <c r="R3660" s="4"/>
      <c r="U3660" s="4"/>
      <c r="AD3660" s="4"/>
      <c r="AE3660" s="4"/>
      <c r="AF3660" s="21"/>
    </row>
    <row r="3661" spans="1:32" x14ac:dyDescent="0.2">
      <c r="A3661" s="1" t="s">
        <v>10864</v>
      </c>
      <c r="B3661" s="4" t="s">
        <v>10865</v>
      </c>
      <c r="C3661" s="4" t="s">
        <v>10866</v>
      </c>
      <c r="E3661" s="4"/>
      <c r="R3661" s="4"/>
      <c r="U3661" s="4"/>
      <c r="AD3661" s="4"/>
      <c r="AE3661" s="4"/>
      <c r="AF3661" s="21"/>
    </row>
    <row r="3662" spans="1:32" x14ac:dyDescent="0.2">
      <c r="A3662" s="1" t="s">
        <v>10867</v>
      </c>
      <c r="B3662" s="4" t="s">
        <v>10868</v>
      </c>
      <c r="C3662" s="4" t="s">
        <v>10869</v>
      </c>
      <c r="E3662" s="4"/>
      <c r="R3662" s="4"/>
      <c r="U3662" s="4"/>
      <c r="AD3662" s="4"/>
      <c r="AE3662" s="4"/>
      <c r="AF3662" s="21"/>
    </row>
    <row r="3663" spans="1:32" x14ac:dyDescent="0.2">
      <c r="A3663" s="1" t="s">
        <v>10870</v>
      </c>
      <c r="B3663" s="4" t="s">
        <v>10871</v>
      </c>
      <c r="C3663" s="4" t="s">
        <v>10872</v>
      </c>
      <c r="E3663" s="4"/>
      <c r="R3663" s="4"/>
      <c r="U3663" s="4"/>
      <c r="AD3663" s="4"/>
      <c r="AE3663" s="4"/>
      <c r="AF3663" s="21"/>
    </row>
    <row r="3664" spans="1:32" x14ac:dyDescent="0.2">
      <c r="A3664" s="1" t="s">
        <v>10873</v>
      </c>
      <c r="B3664" s="4" t="s">
        <v>10874</v>
      </c>
      <c r="C3664" s="4" t="s">
        <v>10875</v>
      </c>
      <c r="E3664" s="4"/>
      <c r="R3664" s="4"/>
      <c r="U3664" s="4"/>
      <c r="AD3664" s="4"/>
      <c r="AE3664" s="4"/>
      <c r="AF3664" s="21"/>
    </row>
    <row r="3665" spans="1:32" x14ac:dyDescent="0.2">
      <c r="A3665" s="1" t="s">
        <v>10876</v>
      </c>
      <c r="B3665" s="4" t="s">
        <v>10877</v>
      </c>
      <c r="C3665" s="4" t="s">
        <v>10878</v>
      </c>
      <c r="E3665" s="4"/>
      <c r="R3665" s="4"/>
      <c r="U3665" s="4"/>
      <c r="AD3665" s="4"/>
      <c r="AE3665" s="4"/>
      <c r="AF3665" s="21"/>
    </row>
    <row r="3666" spans="1:32" x14ac:dyDescent="0.2">
      <c r="A3666" s="1" t="s">
        <v>10879</v>
      </c>
      <c r="B3666" s="4" t="s">
        <v>10880</v>
      </c>
      <c r="C3666" s="4" t="s">
        <v>10881</v>
      </c>
      <c r="E3666" s="4"/>
      <c r="R3666" s="4"/>
      <c r="U3666" s="4"/>
      <c r="AD3666" s="4"/>
      <c r="AE3666" s="4"/>
      <c r="AF3666" s="21"/>
    </row>
    <row r="3667" spans="1:32" x14ac:dyDescent="0.2">
      <c r="A3667" s="1" t="s">
        <v>10882</v>
      </c>
      <c r="B3667" s="4" t="s">
        <v>10883</v>
      </c>
      <c r="C3667" s="4" t="s">
        <v>10884</v>
      </c>
      <c r="E3667" s="4"/>
      <c r="R3667" s="4"/>
      <c r="U3667" s="4"/>
      <c r="AD3667" s="4"/>
      <c r="AE3667" s="4"/>
      <c r="AF3667" s="21"/>
    </row>
    <row r="3668" spans="1:32" x14ac:dyDescent="0.2">
      <c r="A3668" s="1" t="s">
        <v>10885</v>
      </c>
      <c r="B3668" s="4" t="s">
        <v>10886</v>
      </c>
      <c r="C3668" s="4" t="s">
        <v>10887</v>
      </c>
      <c r="E3668" s="4"/>
      <c r="R3668" s="4"/>
      <c r="U3668" s="4"/>
      <c r="AD3668" s="4"/>
      <c r="AE3668" s="4"/>
      <c r="AF3668" s="21"/>
    </row>
    <row r="3669" spans="1:32" x14ac:dyDescent="0.2">
      <c r="A3669" s="1" t="s">
        <v>10888</v>
      </c>
      <c r="B3669" s="4" t="s">
        <v>10889</v>
      </c>
      <c r="C3669" s="4" t="s">
        <v>10890</v>
      </c>
      <c r="E3669" s="4"/>
      <c r="R3669" s="4"/>
      <c r="U3669" s="4"/>
      <c r="AD3669" s="4"/>
      <c r="AE3669" s="4"/>
      <c r="AF3669" s="21"/>
    </row>
    <row r="3670" spans="1:32" x14ac:dyDescent="0.2">
      <c r="A3670" s="1" t="s">
        <v>10891</v>
      </c>
      <c r="B3670" s="4" t="s">
        <v>10892</v>
      </c>
      <c r="C3670" s="4" t="s">
        <v>10893</v>
      </c>
      <c r="E3670" s="4"/>
      <c r="R3670" s="4"/>
      <c r="U3670" s="4"/>
      <c r="AD3670" s="4"/>
      <c r="AE3670" s="4"/>
      <c r="AF3670" s="21"/>
    </row>
    <row r="3671" spans="1:32" x14ac:dyDescent="0.2">
      <c r="A3671" s="1" t="s">
        <v>10894</v>
      </c>
      <c r="B3671" s="4" t="s">
        <v>10895</v>
      </c>
      <c r="C3671" s="4" t="s">
        <v>10896</v>
      </c>
      <c r="E3671" s="4">
        <v>1</v>
      </c>
      <c r="R3671" s="4"/>
      <c r="U3671" s="4"/>
      <c r="AD3671" s="4"/>
      <c r="AE3671" s="4"/>
      <c r="AF3671" s="21"/>
    </row>
    <row r="3672" spans="1:32" x14ac:dyDescent="0.2">
      <c r="A3672" s="1" t="s">
        <v>10897</v>
      </c>
      <c r="B3672" s="4" t="s">
        <v>10898</v>
      </c>
      <c r="C3672" s="4" t="s">
        <v>10899</v>
      </c>
      <c r="E3672" s="4"/>
      <c r="R3672" s="4"/>
      <c r="U3672" s="4"/>
      <c r="AD3672" s="4"/>
      <c r="AE3672" s="4"/>
      <c r="AF3672" s="21"/>
    </row>
    <row r="3673" spans="1:32" x14ac:dyDescent="0.2">
      <c r="A3673" s="1" t="s">
        <v>10900</v>
      </c>
      <c r="B3673" s="4" t="s">
        <v>10901</v>
      </c>
      <c r="C3673" s="4" t="s">
        <v>10902</v>
      </c>
      <c r="E3673" s="4"/>
      <c r="R3673" s="4"/>
      <c r="U3673" s="4"/>
      <c r="AD3673" s="4"/>
      <c r="AE3673" s="4"/>
      <c r="AF3673" s="21"/>
    </row>
    <row r="3674" spans="1:32" x14ac:dyDescent="0.2">
      <c r="A3674" s="1" t="s">
        <v>10903</v>
      </c>
      <c r="B3674" s="4" t="s">
        <v>10904</v>
      </c>
      <c r="C3674" s="4" t="s">
        <v>10905</v>
      </c>
      <c r="E3674" s="4"/>
      <c r="R3674" s="4"/>
      <c r="U3674" s="4"/>
      <c r="AD3674" s="4"/>
      <c r="AE3674" s="4"/>
      <c r="AF3674" s="21"/>
    </row>
    <row r="3675" spans="1:32" x14ac:dyDescent="0.2">
      <c r="A3675" s="1" t="s">
        <v>10906</v>
      </c>
      <c r="B3675" s="4" t="s">
        <v>10907</v>
      </c>
      <c r="C3675" s="4" t="s">
        <v>10908</v>
      </c>
      <c r="E3675" s="4"/>
      <c r="R3675" s="4"/>
      <c r="U3675" s="4"/>
      <c r="AD3675" s="4"/>
      <c r="AE3675" s="4"/>
      <c r="AF3675" s="21"/>
    </row>
    <row r="3676" spans="1:32" x14ac:dyDescent="0.2">
      <c r="A3676" s="1" t="s">
        <v>10909</v>
      </c>
      <c r="B3676" s="4" t="s">
        <v>10910</v>
      </c>
      <c r="C3676" s="4" t="s">
        <v>10911</v>
      </c>
      <c r="E3676" s="4"/>
      <c r="R3676" s="4"/>
      <c r="U3676" s="4"/>
      <c r="AD3676" s="4"/>
      <c r="AE3676" s="4"/>
      <c r="AF3676" s="21"/>
    </row>
    <row r="3677" spans="1:32" x14ac:dyDescent="0.2">
      <c r="A3677" s="1" t="s">
        <v>10912</v>
      </c>
      <c r="B3677" s="4" t="s">
        <v>10913</v>
      </c>
      <c r="C3677" s="4" t="s">
        <v>10914</v>
      </c>
      <c r="E3677" s="4"/>
      <c r="R3677" s="4"/>
      <c r="U3677" s="4"/>
      <c r="AD3677" s="4"/>
      <c r="AE3677" s="4"/>
      <c r="AF3677" s="21"/>
    </row>
    <row r="3678" spans="1:32" x14ac:dyDescent="0.2">
      <c r="A3678" s="1" t="s">
        <v>10915</v>
      </c>
      <c r="B3678" s="4" t="s">
        <v>10916</v>
      </c>
      <c r="C3678" s="4" t="s">
        <v>10917</v>
      </c>
      <c r="E3678" s="4"/>
      <c r="R3678" s="4"/>
      <c r="U3678" s="4"/>
      <c r="AD3678" s="4"/>
      <c r="AE3678" s="4"/>
      <c r="AF3678" s="21"/>
    </row>
    <row r="3679" spans="1:32" x14ac:dyDescent="0.2">
      <c r="A3679" s="1" t="s">
        <v>10918</v>
      </c>
      <c r="B3679" s="4" t="s">
        <v>10919</v>
      </c>
      <c r="C3679" s="4" t="s">
        <v>10919</v>
      </c>
      <c r="E3679" s="4"/>
      <c r="R3679" s="4"/>
      <c r="U3679" s="4"/>
      <c r="AD3679" s="4"/>
      <c r="AE3679" s="4"/>
      <c r="AF3679" s="21"/>
    </row>
    <row r="3680" spans="1:32" x14ac:dyDescent="0.2">
      <c r="A3680" s="1" t="s">
        <v>10920</v>
      </c>
      <c r="B3680" s="4" t="s">
        <v>10921</v>
      </c>
      <c r="C3680" s="4" t="s">
        <v>10921</v>
      </c>
      <c r="E3680" s="4"/>
      <c r="R3680" s="4"/>
      <c r="U3680" s="4"/>
      <c r="AD3680" s="4"/>
      <c r="AE3680" s="4"/>
      <c r="AF3680" s="21"/>
    </row>
    <row r="3681" spans="1:32" x14ac:dyDescent="0.2">
      <c r="A3681" s="1" t="s">
        <v>10922</v>
      </c>
      <c r="B3681" s="4" t="s">
        <v>10923</v>
      </c>
      <c r="C3681" s="4" t="s">
        <v>10924</v>
      </c>
      <c r="E3681" s="4"/>
      <c r="R3681" s="4"/>
      <c r="U3681" s="4"/>
      <c r="AD3681" s="4"/>
      <c r="AE3681" s="4"/>
      <c r="AF3681" s="21"/>
    </row>
    <row r="3682" spans="1:32" x14ac:dyDescent="0.2">
      <c r="A3682" s="1" t="s">
        <v>10925</v>
      </c>
      <c r="B3682" s="4" t="s">
        <v>10926</v>
      </c>
      <c r="C3682" s="4" t="s">
        <v>10927</v>
      </c>
      <c r="E3682" s="4"/>
      <c r="R3682" s="4"/>
      <c r="U3682" s="4"/>
      <c r="AD3682" s="4"/>
      <c r="AE3682" s="4"/>
      <c r="AF3682" s="21"/>
    </row>
    <row r="3683" spans="1:32" x14ac:dyDescent="0.2">
      <c r="A3683" s="1" t="s">
        <v>10928</v>
      </c>
      <c r="B3683" s="4" t="s">
        <v>10929</v>
      </c>
      <c r="C3683" s="4" t="s">
        <v>10930</v>
      </c>
      <c r="E3683" s="4"/>
      <c r="R3683" s="4"/>
      <c r="U3683" s="4"/>
      <c r="AD3683" s="4"/>
      <c r="AE3683" s="4"/>
      <c r="AF3683" s="21"/>
    </row>
    <row r="3684" spans="1:32" x14ac:dyDescent="0.2">
      <c r="A3684" s="1" t="s">
        <v>10931</v>
      </c>
      <c r="B3684" s="4" t="s">
        <v>10932</v>
      </c>
      <c r="C3684" s="4" t="s">
        <v>10933</v>
      </c>
      <c r="E3684" s="4"/>
      <c r="R3684" s="4"/>
      <c r="U3684" s="4"/>
      <c r="AD3684" s="4"/>
      <c r="AE3684" s="4"/>
      <c r="AF3684" s="21"/>
    </row>
    <row r="3685" spans="1:32" x14ac:dyDescent="0.2">
      <c r="A3685" s="1" t="s">
        <v>10934</v>
      </c>
      <c r="B3685" s="4" t="s">
        <v>10935</v>
      </c>
      <c r="C3685" s="4" t="s">
        <v>10936</v>
      </c>
      <c r="E3685" s="4"/>
      <c r="R3685" s="4"/>
      <c r="U3685" s="4"/>
      <c r="AD3685" s="4"/>
      <c r="AE3685" s="4"/>
      <c r="AF3685" s="21"/>
    </row>
    <row r="3686" spans="1:32" x14ac:dyDescent="0.2">
      <c r="A3686" s="1" t="s">
        <v>10937</v>
      </c>
      <c r="B3686" s="4" t="s">
        <v>10938</v>
      </c>
      <c r="C3686" s="4" t="s">
        <v>10939</v>
      </c>
      <c r="E3686" s="4"/>
      <c r="R3686" s="4"/>
      <c r="U3686" s="4"/>
      <c r="AD3686" s="4"/>
      <c r="AE3686" s="4"/>
      <c r="AF3686" s="21"/>
    </row>
    <row r="3687" spans="1:32" x14ac:dyDescent="0.2">
      <c r="A3687" s="1" t="s">
        <v>10940</v>
      </c>
      <c r="B3687" s="4" t="s">
        <v>10941</v>
      </c>
      <c r="C3687" s="4" t="s">
        <v>10942</v>
      </c>
      <c r="E3687" s="4"/>
      <c r="R3687" s="4"/>
      <c r="U3687" s="4"/>
      <c r="AD3687" s="4"/>
      <c r="AE3687" s="4"/>
      <c r="AF3687" s="21"/>
    </row>
    <row r="3688" spans="1:32" x14ac:dyDescent="0.2">
      <c r="A3688" s="1" t="s">
        <v>10943</v>
      </c>
      <c r="B3688" s="4" t="s">
        <v>10944</v>
      </c>
      <c r="C3688" s="4" t="s">
        <v>10945</v>
      </c>
      <c r="E3688" s="4"/>
      <c r="R3688" s="4"/>
      <c r="U3688" s="4"/>
      <c r="AD3688" s="4"/>
      <c r="AE3688" s="4"/>
      <c r="AF3688" s="21"/>
    </row>
    <row r="3689" spans="1:32" x14ac:dyDescent="0.2">
      <c r="A3689" s="1" t="s">
        <v>10946</v>
      </c>
      <c r="B3689" s="4" t="s">
        <v>10947</v>
      </c>
      <c r="C3689" s="4" t="s">
        <v>10948</v>
      </c>
      <c r="E3689" s="4"/>
      <c r="R3689" s="4"/>
      <c r="U3689" s="4"/>
      <c r="AD3689" s="4"/>
      <c r="AE3689" s="4"/>
      <c r="AF3689" s="21"/>
    </row>
    <row r="3690" spans="1:32" x14ac:dyDescent="0.2">
      <c r="A3690" s="1" t="s">
        <v>10949</v>
      </c>
      <c r="B3690" s="4" t="s">
        <v>10950</v>
      </c>
      <c r="C3690" s="4" t="s">
        <v>10951</v>
      </c>
      <c r="E3690" s="4"/>
      <c r="R3690" s="4"/>
      <c r="U3690" s="4"/>
      <c r="AD3690" s="4"/>
      <c r="AE3690" s="4"/>
      <c r="AF3690" s="21"/>
    </row>
    <row r="3691" spans="1:32" x14ac:dyDescent="0.2">
      <c r="A3691" s="1" t="s">
        <v>10952</v>
      </c>
      <c r="B3691" s="4" t="s">
        <v>10953</v>
      </c>
      <c r="C3691" s="4" t="s">
        <v>10954</v>
      </c>
      <c r="E3691" s="4"/>
      <c r="R3691" s="4"/>
      <c r="U3691" s="4"/>
      <c r="AD3691" s="4"/>
      <c r="AE3691" s="4"/>
      <c r="AF3691" s="21"/>
    </row>
    <row r="3692" spans="1:32" x14ac:dyDescent="0.2">
      <c r="A3692" s="1" t="s">
        <v>10955</v>
      </c>
      <c r="B3692" s="4" t="s">
        <v>10956</v>
      </c>
      <c r="C3692" s="4" t="s">
        <v>10957</v>
      </c>
      <c r="E3692" s="4"/>
      <c r="R3692" s="4"/>
      <c r="U3692" s="4"/>
      <c r="AD3692" s="4"/>
      <c r="AE3692" s="4"/>
      <c r="AF3692" s="21"/>
    </row>
    <row r="3693" spans="1:32" x14ac:dyDescent="0.2">
      <c r="A3693" s="1" t="s">
        <v>10958</v>
      </c>
      <c r="B3693" s="4" t="s">
        <v>10959</v>
      </c>
      <c r="C3693" s="4" t="s">
        <v>10960</v>
      </c>
      <c r="E3693" s="4"/>
      <c r="R3693" s="4"/>
      <c r="U3693" s="4"/>
      <c r="AD3693" s="4"/>
      <c r="AE3693" s="4"/>
      <c r="AF3693" s="21"/>
    </row>
    <row r="3694" spans="1:32" x14ac:dyDescent="0.2">
      <c r="A3694" s="1" t="s">
        <v>10961</v>
      </c>
      <c r="B3694" s="4" t="s">
        <v>10962</v>
      </c>
      <c r="C3694" s="4" t="s">
        <v>10963</v>
      </c>
      <c r="E3694" s="4"/>
      <c r="R3694" s="4"/>
      <c r="U3694" s="4"/>
      <c r="AD3694" s="4"/>
      <c r="AE3694" s="4"/>
      <c r="AF3694" s="21"/>
    </row>
    <row r="3695" spans="1:32" x14ac:dyDescent="0.2">
      <c r="A3695" s="1" t="s">
        <v>10964</v>
      </c>
      <c r="B3695" s="4" t="s">
        <v>10965</v>
      </c>
      <c r="C3695" s="4" t="s">
        <v>10966</v>
      </c>
      <c r="E3695" s="4">
        <v>1</v>
      </c>
      <c r="F3695">
        <v>6</v>
      </c>
      <c r="G3695">
        <v>6</v>
      </c>
      <c r="H3695">
        <v>6</v>
      </c>
      <c r="I3695">
        <v>6</v>
      </c>
      <c r="J3695">
        <v>6</v>
      </c>
      <c r="K3695">
        <v>6</v>
      </c>
      <c r="L3695">
        <v>6</v>
      </c>
      <c r="M3695">
        <v>12</v>
      </c>
      <c r="N3695">
        <v>6</v>
      </c>
      <c r="O3695">
        <v>6</v>
      </c>
      <c r="P3695">
        <v>6</v>
      </c>
      <c r="Q3695">
        <v>6</v>
      </c>
      <c r="R3695" s="4">
        <v>6</v>
      </c>
      <c r="S3695">
        <v>6</v>
      </c>
      <c r="T3695">
        <v>6</v>
      </c>
      <c r="U3695" s="4">
        <v>6</v>
      </c>
      <c r="V3695">
        <v>6</v>
      </c>
      <c r="W3695">
        <v>6</v>
      </c>
      <c r="X3695">
        <v>12</v>
      </c>
      <c r="Y3695">
        <v>3</v>
      </c>
      <c r="Z3695">
        <v>6</v>
      </c>
      <c r="AA3695">
        <v>2</v>
      </c>
      <c r="AB3695">
        <v>6</v>
      </c>
      <c r="AD3695" s="4">
        <v>1</v>
      </c>
      <c r="AE3695" s="4">
        <v>6</v>
      </c>
      <c r="AF3695" s="21"/>
    </row>
    <row r="3696" spans="1:32" x14ac:dyDescent="0.2">
      <c r="A3696" s="1" t="s">
        <v>10967</v>
      </c>
      <c r="B3696" s="4" t="s">
        <v>10968</v>
      </c>
      <c r="C3696" s="4" t="s">
        <v>10969</v>
      </c>
      <c r="E3696" s="4">
        <v>2</v>
      </c>
      <c r="F3696">
        <v>2</v>
      </c>
      <c r="G3696">
        <v>1</v>
      </c>
      <c r="J3696">
        <v>3</v>
      </c>
      <c r="M3696">
        <v>2</v>
      </c>
      <c r="O3696">
        <v>2</v>
      </c>
      <c r="R3696" s="4"/>
      <c r="S3696">
        <v>3</v>
      </c>
      <c r="U3696" s="4">
        <v>2</v>
      </c>
      <c r="W3696">
        <v>2</v>
      </c>
      <c r="X3696">
        <v>2</v>
      </c>
      <c r="Y3696">
        <v>1</v>
      </c>
      <c r="AB3696">
        <v>2</v>
      </c>
      <c r="AD3696" s="4">
        <v>1</v>
      </c>
      <c r="AE3696" s="4">
        <v>3</v>
      </c>
      <c r="AF3696" s="21">
        <v>2</v>
      </c>
    </row>
    <row r="3697" spans="1:32" x14ac:dyDescent="0.2">
      <c r="A3697" s="1" t="s">
        <v>10970</v>
      </c>
      <c r="B3697" s="4" t="s">
        <v>10971</v>
      </c>
      <c r="C3697" s="4" t="s">
        <v>10972</v>
      </c>
      <c r="E3697" s="4"/>
      <c r="R3697" s="4"/>
      <c r="U3697" s="4"/>
      <c r="AD3697" s="4"/>
      <c r="AE3697" s="4"/>
      <c r="AF3697" s="21"/>
    </row>
    <row r="3698" spans="1:32" x14ac:dyDescent="0.2">
      <c r="A3698" s="1" t="s">
        <v>10973</v>
      </c>
      <c r="B3698" s="4" t="s">
        <v>10974</v>
      </c>
      <c r="C3698" s="4" t="s">
        <v>10975</v>
      </c>
      <c r="E3698" s="4"/>
      <c r="R3698" s="4"/>
      <c r="U3698" s="4"/>
      <c r="AD3698" s="4"/>
      <c r="AE3698" s="4"/>
      <c r="AF3698" s="21"/>
    </row>
    <row r="3699" spans="1:32" x14ac:dyDescent="0.2">
      <c r="A3699" s="1" t="s">
        <v>10976</v>
      </c>
      <c r="B3699" s="4" t="s">
        <v>10977</v>
      </c>
      <c r="C3699" s="4" t="s">
        <v>10978</v>
      </c>
      <c r="E3699" s="4"/>
      <c r="R3699" s="4"/>
      <c r="U3699" s="4"/>
      <c r="AD3699" s="4"/>
      <c r="AE3699" s="4"/>
      <c r="AF3699" s="21"/>
    </row>
    <row r="3700" spans="1:32" x14ac:dyDescent="0.2">
      <c r="A3700" s="1" t="s">
        <v>10979</v>
      </c>
      <c r="B3700" s="4" t="s">
        <v>10185</v>
      </c>
      <c r="C3700" s="4" t="s">
        <v>10980</v>
      </c>
      <c r="E3700" s="4"/>
      <c r="R3700" s="4"/>
      <c r="U3700" s="4"/>
      <c r="AD3700" s="4"/>
      <c r="AE3700" s="4"/>
      <c r="AF3700" s="21"/>
    </row>
    <row r="3701" spans="1:32" x14ac:dyDescent="0.2">
      <c r="A3701" s="1" t="s">
        <v>10981</v>
      </c>
      <c r="B3701" s="4" t="s">
        <v>10982</v>
      </c>
      <c r="C3701" s="4" t="s">
        <v>10983</v>
      </c>
      <c r="E3701" s="4"/>
      <c r="R3701" s="4"/>
      <c r="U3701" s="4"/>
      <c r="AD3701" s="4"/>
      <c r="AE3701" s="4"/>
      <c r="AF3701" s="21"/>
    </row>
    <row r="3702" spans="1:32" x14ac:dyDescent="0.2">
      <c r="A3702" s="1" t="s">
        <v>10984</v>
      </c>
      <c r="B3702" s="4" t="s">
        <v>10985</v>
      </c>
      <c r="C3702" s="4" t="s">
        <v>10986</v>
      </c>
      <c r="E3702" s="4"/>
      <c r="R3702" s="4"/>
      <c r="U3702" s="4"/>
      <c r="AD3702" s="4"/>
      <c r="AE3702" s="4"/>
      <c r="AF3702" s="21"/>
    </row>
    <row r="3703" spans="1:32" x14ac:dyDescent="0.2">
      <c r="A3703" s="1" t="s">
        <v>10987</v>
      </c>
      <c r="B3703" s="4" t="s">
        <v>10988</v>
      </c>
      <c r="C3703" s="4" t="s">
        <v>10989</v>
      </c>
      <c r="E3703" s="4"/>
      <c r="R3703" s="4"/>
      <c r="U3703" s="4"/>
      <c r="AD3703" s="4"/>
      <c r="AE3703" s="4"/>
      <c r="AF3703" s="21"/>
    </row>
    <row r="3704" spans="1:32" x14ac:dyDescent="0.2">
      <c r="A3704" s="1" t="s">
        <v>10990</v>
      </c>
      <c r="B3704" s="4" t="s">
        <v>10991</v>
      </c>
      <c r="C3704" s="4" t="s">
        <v>10992</v>
      </c>
      <c r="E3704" s="4"/>
      <c r="R3704" s="4"/>
      <c r="U3704" s="4"/>
      <c r="AD3704" s="4"/>
      <c r="AE3704" s="4"/>
      <c r="AF3704" s="21"/>
    </row>
    <row r="3705" spans="1:32" x14ac:dyDescent="0.2">
      <c r="A3705" s="1" t="s">
        <v>10993</v>
      </c>
      <c r="B3705" s="4" t="s">
        <v>10994</v>
      </c>
      <c r="C3705" s="4" t="s">
        <v>10995</v>
      </c>
      <c r="E3705" s="4"/>
      <c r="R3705" s="4"/>
      <c r="U3705" s="4"/>
      <c r="AD3705" s="4"/>
      <c r="AE3705" s="4"/>
      <c r="AF3705" s="21"/>
    </row>
    <row r="3706" spans="1:32" x14ac:dyDescent="0.2">
      <c r="A3706" s="1" t="s">
        <v>10996</v>
      </c>
      <c r="B3706" s="4" t="s">
        <v>10997</v>
      </c>
      <c r="C3706" s="4" t="s">
        <v>10998</v>
      </c>
      <c r="E3706" s="4"/>
      <c r="R3706" s="4"/>
      <c r="U3706" s="4"/>
      <c r="AD3706" s="4"/>
      <c r="AE3706" s="4"/>
      <c r="AF3706" s="21"/>
    </row>
    <row r="3707" spans="1:32" x14ac:dyDescent="0.2">
      <c r="A3707" s="1" t="s">
        <v>10999</v>
      </c>
      <c r="B3707" s="4" t="s">
        <v>11000</v>
      </c>
      <c r="C3707" s="4" t="s">
        <v>11001</v>
      </c>
      <c r="E3707" s="4"/>
      <c r="R3707" s="4"/>
      <c r="U3707" s="4"/>
      <c r="AD3707" s="4"/>
      <c r="AE3707" s="4"/>
      <c r="AF3707" s="21"/>
    </row>
    <row r="3708" spans="1:32" x14ac:dyDescent="0.2">
      <c r="A3708" s="1" t="s">
        <v>11002</v>
      </c>
      <c r="B3708" s="4" t="s">
        <v>11003</v>
      </c>
      <c r="C3708" s="4" t="s">
        <v>11004</v>
      </c>
      <c r="E3708" s="4">
        <v>1</v>
      </c>
      <c r="F3708">
        <v>1</v>
      </c>
      <c r="G3708">
        <v>1</v>
      </c>
      <c r="H3708">
        <v>2</v>
      </c>
      <c r="I3708">
        <v>1</v>
      </c>
      <c r="J3708">
        <v>1</v>
      </c>
      <c r="M3708">
        <v>1</v>
      </c>
      <c r="P3708">
        <v>1</v>
      </c>
      <c r="Q3708">
        <v>1</v>
      </c>
      <c r="R3708" s="4">
        <v>1</v>
      </c>
      <c r="T3708">
        <v>1</v>
      </c>
      <c r="U3708" s="4">
        <v>1</v>
      </c>
      <c r="V3708">
        <v>1</v>
      </c>
      <c r="X3708">
        <v>1</v>
      </c>
      <c r="AB3708">
        <v>1</v>
      </c>
      <c r="AD3708" s="4"/>
      <c r="AE3708" s="4"/>
      <c r="AF3708" s="21"/>
    </row>
    <row r="3709" spans="1:32" x14ac:dyDescent="0.2">
      <c r="A3709" s="1" t="s">
        <v>11005</v>
      </c>
      <c r="B3709" s="4" t="s">
        <v>11006</v>
      </c>
      <c r="C3709" s="4" t="s">
        <v>11007</v>
      </c>
      <c r="E3709" s="4"/>
      <c r="R3709" s="4"/>
      <c r="U3709" s="4"/>
      <c r="AD3709" s="4"/>
      <c r="AE3709" s="4"/>
      <c r="AF3709" s="21"/>
    </row>
    <row r="3710" spans="1:32" x14ac:dyDescent="0.2">
      <c r="A3710" s="1" t="s">
        <v>11008</v>
      </c>
      <c r="B3710" s="4" t="s">
        <v>11009</v>
      </c>
      <c r="C3710" s="4" t="s">
        <v>11010</v>
      </c>
      <c r="E3710" s="4"/>
      <c r="R3710" s="4"/>
      <c r="U3710" s="4"/>
      <c r="AD3710" s="4"/>
      <c r="AE3710" s="4"/>
      <c r="AF3710" s="21"/>
    </row>
    <row r="3711" spans="1:32" x14ac:dyDescent="0.2">
      <c r="A3711" s="1" t="s">
        <v>11011</v>
      </c>
      <c r="B3711" s="4" t="s">
        <v>11012</v>
      </c>
      <c r="C3711" s="4" t="s">
        <v>11013</v>
      </c>
      <c r="E3711" s="4"/>
      <c r="R3711" s="4"/>
      <c r="U3711" s="4"/>
      <c r="AD3711" s="4"/>
      <c r="AE3711" s="4"/>
      <c r="AF3711" s="21"/>
    </row>
    <row r="3712" spans="1:32" x14ac:dyDescent="0.2">
      <c r="A3712" s="1" t="s">
        <v>11014</v>
      </c>
      <c r="B3712" s="4" t="s">
        <v>11015</v>
      </c>
      <c r="C3712" s="4" t="s">
        <v>11016</v>
      </c>
      <c r="E3712" s="4"/>
      <c r="R3712" s="4"/>
      <c r="U3712" s="4"/>
      <c r="AD3712" s="4"/>
      <c r="AE3712" s="4"/>
      <c r="AF3712" s="21"/>
    </row>
    <row r="3713" spans="1:32" x14ac:dyDescent="0.2">
      <c r="A3713" s="1" t="s">
        <v>11017</v>
      </c>
      <c r="B3713" s="4" t="s">
        <v>11018</v>
      </c>
      <c r="C3713" s="4" t="s">
        <v>11019</v>
      </c>
      <c r="E3713" s="4"/>
      <c r="R3713" s="4"/>
      <c r="U3713" s="4"/>
      <c r="AD3713" s="4"/>
      <c r="AE3713" s="4"/>
      <c r="AF3713" s="21"/>
    </row>
    <row r="3714" spans="1:32" x14ac:dyDescent="0.2">
      <c r="A3714" s="1" t="s">
        <v>11020</v>
      </c>
      <c r="B3714" s="4" t="s">
        <v>11021</v>
      </c>
      <c r="C3714" s="4" t="s">
        <v>11022</v>
      </c>
      <c r="E3714" s="4"/>
      <c r="R3714" s="4"/>
      <c r="U3714" s="4"/>
      <c r="AD3714" s="4"/>
      <c r="AE3714" s="4"/>
      <c r="AF3714" s="21"/>
    </row>
    <row r="3715" spans="1:32" x14ac:dyDescent="0.2">
      <c r="A3715" s="1" t="s">
        <v>11023</v>
      </c>
      <c r="B3715" s="4" t="s">
        <v>11024</v>
      </c>
      <c r="C3715" s="4" t="s">
        <v>11025</v>
      </c>
      <c r="E3715" s="4"/>
      <c r="R3715" s="4"/>
      <c r="U3715" s="4"/>
      <c r="AD3715" s="4"/>
      <c r="AE3715" s="4"/>
      <c r="AF3715" s="21"/>
    </row>
    <row r="3716" spans="1:32" x14ac:dyDescent="0.2">
      <c r="A3716" s="1" t="s">
        <v>11026</v>
      </c>
      <c r="B3716" s="4" t="s">
        <v>11027</v>
      </c>
      <c r="C3716" s="4" t="s">
        <v>11028</v>
      </c>
      <c r="E3716" s="4"/>
      <c r="R3716" s="4"/>
      <c r="U3716" s="4"/>
      <c r="AD3716" s="4"/>
      <c r="AE3716" s="4"/>
      <c r="AF3716" s="21"/>
    </row>
    <row r="3717" spans="1:32" x14ac:dyDescent="0.2">
      <c r="A3717" s="1" t="s">
        <v>11029</v>
      </c>
      <c r="B3717" s="4" t="s">
        <v>11030</v>
      </c>
      <c r="C3717" s="4" t="s">
        <v>11031</v>
      </c>
      <c r="E3717" s="4">
        <v>1</v>
      </c>
      <c r="F3717">
        <v>1</v>
      </c>
      <c r="G3717">
        <v>2</v>
      </c>
      <c r="H3717">
        <v>2</v>
      </c>
      <c r="I3717">
        <v>2</v>
      </c>
      <c r="J3717">
        <v>1</v>
      </c>
      <c r="M3717">
        <v>1</v>
      </c>
      <c r="N3717">
        <v>1</v>
      </c>
      <c r="O3717">
        <v>1</v>
      </c>
      <c r="Q3717">
        <v>1</v>
      </c>
      <c r="R3717" s="4">
        <v>1</v>
      </c>
      <c r="T3717">
        <v>1</v>
      </c>
      <c r="U3717" s="4">
        <v>1</v>
      </c>
      <c r="V3717">
        <v>1</v>
      </c>
      <c r="W3717">
        <v>1</v>
      </c>
      <c r="X3717">
        <v>1</v>
      </c>
      <c r="Z3717">
        <v>1</v>
      </c>
      <c r="AA3717">
        <v>1</v>
      </c>
      <c r="AD3717" s="4">
        <v>2</v>
      </c>
      <c r="AE3717" s="4">
        <v>1</v>
      </c>
      <c r="AF3717" s="21">
        <v>1</v>
      </c>
    </row>
    <row r="3718" spans="1:32" x14ac:dyDescent="0.2">
      <c r="A3718" s="1" t="s">
        <v>11032</v>
      </c>
      <c r="B3718" s="4" t="s">
        <v>11033</v>
      </c>
      <c r="C3718" s="4" t="s">
        <v>11034</v>
      </c>
      <c r="E3718" s="4"/>
      <c r="R3718" s="4"/>
      <c r="U3718" s="4"/>
      <c r="AD3718" s="4"/>
      <c r="AE3718" s="4"/>
      <c r="AF3718" s="21"/>
    </row>
    <row r="3719" spans="1:32" x14ac:dyDescent="0.2">
      <c r="A3719" s="1" t="s">
        <v>11035</v>
      </c>
      <c r="B3719" s="4" t="s">
        <v>11036</v>
      </c>
      <c r="C3719" s="4" t="s">
        <v>11037</v>
      </c>
      <c r="E3719" s="4"/>
      <c r="R3719" s="4"/>
      <c r="U3719" s="4"/>
      <c r="AD3719" s="4"/>
      <c r="AE3719" s="4"/>
      <c r="AF3719" s="21"/>
    </row>
    <row r="3720" spans="1:32" x14ac:dyDescent="0.2">
      <c r="A3720" s="1" t="s">
        <v>11038</v>
      </c>
      <c r="B3720" s="4" t="s">
        <v>11039</v>
      </c>
      <c r="C3720" s="4" t="s">
        <v>11040</v>
      </c>
      <c r="E3720" s="4"/>
      <c r="G3720">
        <v>1</v>
      </c>
      <c r="M3720">
        <v>1</v>
      </c>
      <c r="R3720" s="4"/>
      <c r="U3720" s="4"/>
      <c r="V3720">
        <v>1</v>
      </c>
      <c r="AD3720" s="4">
        <v>1</v>
      </c>
      <c r="AE3720" s="4">
        <v>1</v>
      </c>
      <c r="AF3720" s="21">
        <v>2</v>
      </c>
    </row>
    <row r="3721" spans="1:32" x14ac:dyDescent="0.2">
      <c r="A3721" s="1" t="s">
        <v>11041</v>
      </c>
      <c r="B3721" s="4" t="s">
        <v>11042</v>
      </c>
      <c r="C3721" s="4" t="s">
        <v>11043</v>
      </c>
      <c r="E3721" s="4"/>
      <c r="R3721" s="4"/>
      <c r="U3721" s="4"/>
      <c r="AD3721" s="4"/>
      <c r="AE3721" s="4"/>
      <c r="AF3721" s="21"/>
    </row>
    <row r="3722" spans="1:32" x14ac:dyDescent="0.2">
      <c r="A3722" s="1" t="s">
        <v>11044</v>
      </c>
      <c r="B3722" s="4" t="s">
        <v>11045</v>
      </c>
      <c r="C3722" s="4" t="s">
        <v>11046</v>
      </c>
      <c r="E3722" s="4"/>
      <c r="R3722" s="4"/>
      <c r="U3722" s="4"/>
      <c r="AD3722" s="4"/>
      <c r="AE3722" s="4"/>
      <c r="AF3722" s="21"/>
    </row>
    <row r="3723" spans="1:32" x14ac:dyDescent="0.2">
      <c r="A3723" s="1" t="s">
        <v>11047</v>
      </c>
      <c r="B3723" s="4" t="s">
        <v>11048</v>
      </c>
      <c r="C3723" s="4" t="s">
        <v>11049</v>
      </c>
      <c r="E3723" s="4"/>
      <c r="R3723" s="4"/>
      <c r="U3723" s="4"/>
      <c r="AD3723" s="4"/>
      <c r="AE3723" s="4"/>
      <c r="AF3723" s="21"/>
    </row>
    <row r="3724" spans="1:32" x14ac:dyDescent="0.2">
      <c r="A3724" s="1" t="s">
        <v>11050</v>
      </c>
      <c r="B3724" s="4" t="s">
        <v>11051</v>
      </c>
      <c r="C3724" s="4" t="s">
        <v>11052</v>
      </c>
      <c r="E3724" s="4"/>
      <c r="R3724" s="4"/>
      <c r="U3724" s="4"/>
      <c r="AD3724" s="4"/>
      <c r="AE3724" s="4"/>
      <c r="AF3724" s="21">
        <v>1</v>
      </c>
    </row>
    <row r="3725" spans="1:32" x14ac:dyDescent="0.2">
      <c r="A3725" s="1" t="s">
        <v>11053</v>
      </c>
      <c r="B3725" s="4" t="s">
        <v>11054</v>
      </c>
      <c r="C3725" s="4" t="s">
        <v>11055</v>
      </c>
      <c r="E3725" s="4"/>
      <c r="R3725" s="4"/>
      <c r="U3725" s="4"/>
      <c r="AD3725" s="4"/>
      <c r="AE3725" s="4"/>
      <c r="AF3725" s="21"/>
    </row>
    <row r="3726" spans="1:32" x14ac:dyDescent="0.2">
      <c r="A3726" s="1" t="s">
        <v>11056</v>
      </c>
      <c r="B3726" s="4" t="s">
        <v>11057</v>
      </c>
      <c r="C3726" s="4" t="s">
        <v>11058</v>
      </c>
      <c r="E3726" s="4">
        <v>1</v>
      </c>
      <c r="F3726">
        <v>1</v>
      </c>
      <c r="G3726">
        <v>1</v>
      </c>
      <c r="I3726">
        <v>1</v>
      </c>
      <c r="J3726">
        <v>1</v>
      </c>
      <c r="M3726">
        <v>1</v>
      </c>
      <c r="N3726">
        <v>1</v>
      </c>
      <c r="P3726">
        <v>1</v>
      </c>
      <c r="Q3726">
        <v>1</v>
      </c>
      <c r="R3726" s="4">
        <v>1</v>
      </c>
      <c r="S3726">
        <v>1</v>
      </c>
      <c r="T3726">
        <v>1</v>
      </c>
      <c r="U3726" s="4">
        <v>1</v>
      </c>
      <c r="V3726">
        <v>1</v>
      </c>
      <c r="W3726">
        <v>1</v>
      </c>
      <c r="Z3726">
        <v>1</v>
      </c>
      <c r="AA3726">
        <v>1</v>
      </c>
      <c r="AB3726">
        <v>2</v>
      </c>
      <c r="AD3726" s="4">
        <v>1</v>
      </c>
      <c r="AE3726" s="4">
        <v>1</v>
      </c>
      <c r="AF3726" s="21">
        <v>1</v>
      </c>
    </row>
    <row r="3727" spans="1:32" x14ac:dyDescent="0.2">
      <c r="A3727" s="1" t="s">
        <v>11059</v>
      </c>
      <c r="B3727" s="4" t="s">
        <v>11060</v>
      </c>
      <c r="C3727" s="4" t="s">
        <v>11061</v>
      </c>
      <c r="E3727" s="4"/>
      <c r="R3727" s="4"/>
      <c r="U3727" s="4"/>
      <c r="AD3727" s="4"/>
      <c r="AE3727" s="4"/>
      <c r="AF3727" s="21"/>
    </row>
    <row r="3728" spans="1:32" x14ac:dyDescent="0.2">
      <c r="A3728" s="1" t="s">
        <v>11062</v>
      </c>
      <c r="B3728" s="4" t="s">
        <v>11063</v>
      </c>
      <c r="C3728" s="4" t="s">
        <v>11064</v>
      </c>
      <c r="E3728" s="4"/>
      <c r="R3728" s="4"/>
      <c r="U3728" s="4"/>
      <c r="AD3728" s="4"/>
      <c r="AE3728" s="4"/>
      <c r="AF3728" s="21"/>
    </row>
    <row r="3729" spans="1:32" x14ac:dyDescent="0.2">
      <c r="A3729" s="1" t="s">
        <v>11065</v>
      </c>
      <c r="B3729" s="4" t="s">
        <v>11066</v>
      </c>
      <c r="C3729" s="4" t="s">
        <v>11067</v>
      </c>
      <c r="E3729" s="4"/>
      <c r="R3729" s="4"/>
      <c r="U3729" s="4"/>
      <c r="AD3729" s="4"/>
      <c r="AE3729" s="4"/>
      <c r="AF3729" s="21"/>
    </row>
    <row r="3730" spans="1:32" x14ac:dyDescent="0.2">
      <c r="A3730" s="1" t="s">
        <v>11068</v>
      </c>
      <c r="B3730" s="4" t="s">
        <v>11069</v>
      </c>
      <c r="C3730" s="4" t="s">
        <v>11070</v>
      </c>
      <c r="E3730" s="4">
        <v>1</v>
      </c>
      <c r="G3730">
        <v>1</v>
      </c>
      <c r="H3730">
        <v>1</v>
      </c>
      <c r="J3730">
        <v>1</v>
      </c>
      <c r="O3730">
        <v>1</v>
      </c>
      <c r="P3730">
        <v>1</v>
      </c>
      <c r="R3730" s="4"/>
      <c r="S3730">
        <v>1</v>
      </c>
      <c r="T3730">
        <v>1</v>
      </c>
      <c r="U3730" s="4">
        <v>1</v>
      </c>
      <c r="X3730">
        <v>1</v>
      </c>
      <c r="AB3730">
        <v>1</v>
      </c>
      <c r="AD3730" s="4">
        <v>1</v>
      </c>
      <c r="AE3730" s="4"/>
      <c r="AF3730" s="21">
        <v>2</v>
      </c>
    </row>
    <row r="3731" spans="1:32" x14ac:dyDescent="0.2">
      <c r="A3731" s="1" t="s">
        <v>11071</v>
      </c>
      <c r="B3731" s="4" t="s">
        <v>11072</v>
      </c>
      <c r="C3731" s="4" t="s">
        <v>11073</v>
      </c>
      <c r="E3731" s="4"/>
      <c r="R3731" s="4"/>
      <c r="U3731" s="4"/>
      <c r="AD3731" s="4"/>
      <c r="AE3731" s="4"/>
      <c r="AF3731" s="21"/>
    </row>
    <row r="3732" spans="1:32" x14ac:dyDescent="0.2">
      <c r="A3732" s="1" t="s">
        <v>11074</v>
      </c>
      <c r="B3732" s="4" t="s">
        <v>11075</v>
      </c>
      <c r="C3732" s="4" t="s">
        <v>11075</v>
      </c>
      <c r="E3732" s="4"/>
      <c r="G3732">
        <v>1</v>
      </c>
      <c r="R3732" s="4"/>
      <c r="U3732" s="4"/>
      <c r="AD3732" s="4">
        <v>2</v>
      </c>
      <c r="AE3732" s="4"/>
      <c r="AF3732" s="21"/>
    </row>
    <row r="3733" spans="1:32" x14ac:dyDescent="0.2">
      <c r="A3733" s="1" t="s">
        <v>11076</v>
      </c>
      <c r="B3733" s="4" t="s">
        <v>11077</v>
      </c>
      <c r="C3733" s="4" t="s">
        <v>11078</v>
      </c>
      <c r="E3733" s="4"/>
      <c r="R3733" s="4"/>
      <c r="U3733" s="4"/>
      <c r="AD3733" s="4"/>
      <c r="AE3733" s="4"/>
      <c r="AF3733" s="21"/>
    </row>
    <row r="3734" spans="1:32" x14ac:dyDescent="0.2">
      <c r="A3734" s="1" t="s">
        <v>11079</v>
      </c>
      <c r="B3734" s="4" t="s">
        <v>11080</v>
      </c>
      <c r="C3734" s="4" t="s">
        <v>11081</v>
      </c>
      <c r="E3734" s="4"/>
      <c r="R3734" s="4"/>
      <c r="U3734" s="4"/>
      <c r="AD3734" s="4"/>
      <c r="AE3734" s="4"/>
      <c r="AF3734" s="21"/>
    </row>
    <row r="3735" spans="1:32" x14ac:dyDescent="0.2">
      <c r="A3735" s="1" t="s">
        <v>11082</v>
      </c>
      <c r="B3735" s="4" t="s">
        <v>11083</v>
      </c>
      <c r="C3735" s="4" t="s">
        <v>11084</v>
      </c>
      <c r="E3735" s="4"/>
      <c r="R3735" s="4"/>
      <c r="U3735" s="4"/>
      <c r="AD3735" s="4"/>
      <c r="AE3735" s="4"/>
      <c r="AF3735" s="21"/>
    </row>
    <row r="3736" spans="1:32" x14ac:dyDescent="0.2">
      <c r="A3736" s="1" t="s">
        <v>11085</v>
      </c>
      <c r="B3736" s="4" t="s">
        <v>11086</v>
      </c>
      <c r="C3736" s="4" t="s">
        <v>11087</v>
      </c>
      <c r="E3736" s="4"/>
      <c r="R3736" s="4"/>
      <c r="U3736" s="4"/>
      <c r="AD3736" s="4"/>
      <c r="AE3736" s="4"/>
      <c r="AF3736" s="21"/>
    </row>
    <row r="3737" spans="1:32" x14ac:dyDescent="0.2">
      <c r="A3737" s="1" t="s">
        <v>11088</v>
      </c>
      <c r="B3737" s="4" t="s">
        <v>11089</v>
      </c>
      <c r="C3737" s="4" t="s">
        <v>11090</v>
      </c>
      <c r="E3737" s="4"/>
      <c r="R3737" s="4"/>
      <c r="U3737" s="4"/>
      <c r="AD3737" s="4"/>
      <c r="AE3737" s="4"/>
      <c r="AF3737" s="21"/>
    </row>
    <row r="3738" spans="1:32" x14ac:dyDescent="0.2">
      <c r="A3738" s="1" t="s">
        <v>11091</v>
      </c>
      <c r="B3738" s="4" t="s">
        <v>11092</v>
      </c>
      <c r="C3738" s="4" t="s">
        <v>11093</v>
      </c>
      <c r="E3738" s="4"/>
      <c r="R3738" s="4"/>
      <c r="U3738" s="4"/>
      <c r="AD3738" s="4"/>
      <c r="AE3738" s="4"/>
      <c r="AF3738" s="21"/>
    </row>
    <row r="3739" spans="1:32" x14ac:dyDescent="0.2">
      <c r="A3739" s="1" t="s">
        <v>11094</v>
      </c>
      <c r="B3739" s="4" t="s">
        <v>11095</v>
      </c>
      <c r="C3739" s="4" t="s">
        <v>11096</v>
      </c>
      <c r="E3739" s="4"/>
      <c r="R3739" s="4"/>
      <c r="U3739" s="4"/>
      <c r="AD3739" s="4"/>
      <c r="AE3739" s="4"/>
      <c r="AF3739" s="21"/>
    </row>
    <row r="3740" spans="1:32" x14ac:dyDescent="0.2">
      <c r="A3740" s="1" t="s">
        <v>11097</v>
      </c>
      <c r="B3740" s="4" t="s">
        <v>11098</v>
      </c>
      <c r="C3740" s="4" t="s">
        <v>11099</v>
      </c>
      <c r="E3740" s="4"/>
      <c r="R3740" s="4"/>
      <c r="U3740" s="4"/>
      <c r="AD3740" s="4"/>
      <c r="AE3740" s="4"/>
      <c r="AF3740" s="21"/>
    </row>
    <row r="3741" spans="1:32" x14ac:dyDescent="0.2">
      <c r="A3741" s="1" t="s">
        <v>11100</v>
      </c>
      <c r="B3741" s="4" t="s">
        <v>11101</v>
      </c>
      <c r="C3741" s="4" t="s">
        <v>11102</v>
      </c>
      <c r="E3741" s="4"/>
      <c r="R3741" s="4"/>
      <c r="U3741" s="4"/>
      <c r="AD3741" s="4"/>
      <c r="AE3741" s="4"/>
      <c r="AF3741" s="21"/>
    </row>
    <row r="3742" spans="1:32" x14ac:dyDescent="0.2">
      <c r="A3742" s="1" t="s">
        <v>11103</v>
      </c>
      <c r="B3742" s="4" t="s">
        <v>11104</v>
      </c>
      <c r="C3742" s="4" t="s">
        <v>5967</v>
      </c>
      <c r="E3742" s="4"/>
      <c r="R3742" s="4"/>
      <c r="U3742" s="4"/>
      <c r="AD3742" s="4"/>
      <c r="AE3742" s="4"/>
      <c r="AF3742" s="21"/>
    </row>
    <row r="3743" spans="1:32" x14ac:dyDescent="0.2">
      <c r="A3743" s="1" t="s">
        <v>11105</v>
      </c>
      <c r="B3743" s="4" t="s">
        <v>11106</v>
      </c>
      <c r="C3743" s="4" t="s">
        <v>11107</v>
      </c>
      <c r="E3743" s="4"/>
      <c r="R3743" s="4"/>
      <c r="U3743" s="4"/>
      <c r="AD3743" s="4"/>
      <c r="AE3743" s="4"/>
      <c r="AF3743" s="21"/>
    </row>
    <row r="3744" spans="1:32" x14ac:dyDescent="0.2">
      <c r="A3744" s="1" t="s">
        <v>11108</v>
      </c>
      <c r="B3744" s="4" t="s">
        <v>11109</v>
      </c>
      <c r="C3744" s="4" t="s">
        <v>11110</v>
      </c>
      <c r="E3744" s="4"/>
      <c r="R3744" s="4"/>
      <c r="U3744" s="4"/>
      <c r="AD3744" s="4"/>
      <c r="AE3744" s="4"/>
      <c r="AF3744" s="21"/>
    </row>
    <row r="3745" spans="1:32" x14ac:dyDescent="0.2">
      <c r="A3745" s="1" t="s">
        <v>11111</v>
      </c>
      <c r="B3745" s="4" t="s">
        <v>11112</v>
      </c>
      <c r="C3745" s="4" t="s">
        <v>11113</v>
      </c>
      <c r="E3745" s="4"/>
      <c r="R3745" s="4"/>
      <c r="U3745" s="4"/>
      <c r="AD3745" s="4"/>
      <c r="AE3745" s="4"/>
      <c r="AF3745" s="21"/>
    </row>
    <row r="3746" spans="1:32" x14ac:dyDescent="0.2">
      <c r="A3746" s="1" t="s">
        <v>11114</v>
      </c>
      <c r="B3746" s="4" t="s">
        <v>11115</v>
      </c>
      <c r="C3746" s="4" t="s">
        <v>11116</v>
      </c>
      <c r="E3746" s="4"/>
      <c r="R3746" s="4"/>
      <c r="U3746" s="4"/>
      <c r="AD3746" s="4"/>
      <c r="AE3746" s="4"/>
      <c r="AF3746" s="21"/>
    </row>
    <row r="3747" spans="1:32" x14ac:dyDescent="0.2">
      <c r="A3747" s="1" t="s">
        <v>11117</v>
      </c>
      <c r="B3747" s="4" t="s">
        <v>11118</v>
      </c>
      <c r="C3747" s="4" t="s">
        <v>11119</v>
      </c>
      <c r="E3747" s="4"/>
      <c r="R3747" s="4"/>
      <c r="U3747" s="4"/>
      <c r="AD3747" s="4"/>
      <c r="AE3747" s="4"/>
      <c r="AF3747" s="21"/>
    </row>
    <row r="3748" spans="1:32" x14ac:dyDescent="0.2">
      <c r="A3748" s="1" t="s">
        <v>11120</v>
      </c>
      <c r="B3748" s="4" t="s">
        <v>11121</v>
      </c>
      <c r="C3748" s="4" t="s">
        <v>11121</v>
      </c>
      <c r="E3748" s="4"/>
      <c r="R3748" s="4"/>
      <c r="U3748" s="4"/>
      <c r="AD3748" s="4"/>
      <c r="AE3748" s="4"/>
      <c r="AF3748" s="21"/>
    </row>
    <row r="3749" spans="1:32" x14ac:dyDescent="0.2">
      <c r="A3749" s="1" t="s">
        <v>11122</v>
      </c>
      <c r="B3749" s="4" t="s">
        <v>11123</v>
      </c>
      <c r="C3749" s="4" t="s">
        <v>11124</v>
      </c>
      <c r="E3749" s="4"/>
      <c r="R3749" s="4"/>
      <c r="U3749" s="4"/>
      <c r="AD3749" s="4"/>
      <c r="AE3749" s="4"/>
      <c r="AF3749" s="21"/>
    </row>
    <row r="3750" spans="1:32" x14ac:dyDescent="0.2">
      <c r="A3750" s="1" t="s">
        <v>11125</v>
      </c>
      <c r="B3750" s="4" t="s">
        <v>11126</v>
      </c>
      <c r="C3750" s="4" t="s">
        <v>11127</v>
      </c>
      <c r="E3750" s="4"/>
      <c r="R3750" s="4"/>
      <c r="U3750" s="4"/>
      <c r="AD3750" s="4"/>
      <c r="AE3750" s="4"/>
      <c r="AF3750" s="21"/>
    </row>
    <row r="3751" spans="1:32" x14ac:dyDescent="0.2">
      <c r="A3751" s="1" t="s">
        <v>11128</v>
      </c>
      <c r="B3751" s="4" t="s">
        <v>11129</v>
      </c>
      <c r="C3751" s="4" t="s">
        <v>11130</v>
      </c>
      <c r="E3751" s="4"/>
      <c r="R3751" s="4"/>
      <c r="U3751" s="4"/>
      <c r="AD3751" s="4"/>
      <c r="AE3751" s="4"/>
      <c r="AF3751" s="21"/>
    </row>
    <row r="3752" spans="1:32" x14ac:dyDescent="0.2">
      <c r="A3752" s="1" t="s">
        <v>11131</v>
      </c>
      <c r="B3752" s="4" t="s">
        <v>11132</v>
      </c>
      <c r="C3752" s="4" t="s">
        <v>11133</v>
      </c>
      <c r="E3752" s="4"/>
      <c r="R3752" s="4"/>
      <c r="U3752" s="4"/>
      <c r="AD3752" s="4"/>
      <c r="AE3752" s="4"/>
      <c r="AF3752" s="21"/>
    </row>
    <row r="3753" spans="1:32" x14ac:dyDescent="0.2">
      <c r="A3753" s="1" t="s">
        <v>11134</v>
      </c>
      <c r="B3753" s="4" t="s">
        <v>11135</v>
      </c>
      <c r="C3753" s="4" t="s">
        <v>11136</v>
      </c>
      <c r="E3753" s="4"/>
      <c r="R3753" s="4"/>
      <c r="U3753" s="4"/>
      <c r="AD3753" s="4"/>
      <c r="AE3753" s="4"/>
      <c r="AF3753" s="21"/>
    </row>
    <row r="3754" spans="1:32" x14ac:dyDescent="0.2">
      <c r="A3754" s="1" t="s">
        <v>11137</v>
      </c>
      <c r="B3754" s="4" t="s">
        <v>11138</v>
      </c>
      <c r="C3754" s="4" t="s">
        <v>11139</v>
      </c>
      <c r="E3754" s="4"/>
      <c r="R3754" s="4"/>
      <c r="U3754" s="4"/>
      <c r="AD3754" s="4"/>
      <c r="AE3754" s="4"/>
      <c r="AF3754" s="21"/>
    </row>
    <row r="3755" spans="1:32" x14ac:dyDescent="0.2">
      <c r="A3755" s="1" t="s">
        <v>11140</v>
      </c>
      <c r="B3755" s="4" t="s">
        <v>11141</v>
      </c>
      <c r="C3755" s="4" t="s">
        <v>11142</v>
      </c>
      <c r="E3755" s="4"/>
      <c r="R3755" s="4"/>
      <c r="U3755" s="4"/>
      <c r="AD3755" s="4"/>
      <c r="AE3755" s="4"/>
      <c r="AF3755" s="21"/>
    </row>
    <row r="3756" spans="1:32" x14ac:dyDescent="0.2">
      <c r="A3756" s="1" t="s">
        <v>11143</v>
      </c>
      <c r="B3756" s="4" t="s">
        <v>11144</v>
      </c>
      <c r="C3756" s="4" t="s">
        <v>11145</v>
      </c>
      <c r="E3756" s="4">
        <v>1</v>
      </c>
      <c r="F3756">
        <v>1</v>
      </c>
      <c r="G3756">
        <v>1</v>
      </c>
      <c r="H3756">
        <v>2</v>
      </c>
      <c r="I3756">
        <v>1</v>
      </c>
      <c r="J3756">
        <v>1</v>
      </c>
      <c r="O3756">
        <v>1</v>
      </c>
      <c r="P3756">
        <v>1</v>
      </c>
      <c r="Q3756">
        <v>1</v>
      </c>
      <c r="R3756" s="4">
        <v>1</v>
      </c>
      <c r="T3756">
        <v>1</v>
      </c>
      <c r="U3756" s="4">
        <v>1</v>
      </c>
      <c r="V3756">
        <v>1</v>
      </c>
      <c r="W3756">
        <v>1</v>
      </c>
      <c r="Z3756">
        <v>2</v>
      </c>
      <c r="AD3756" s="4"/>
      <c r="AE3756" s="4"/>
      <c r="AF3756" s="21"/>
    </row>
    <row r="3757" spans="1:32" x14ac:dyDescent="0.2">
      <c r="A3757" s="1" t="s">
        <v>11146</v>
      </c>
      <c r="B3757" s="4" t="s">
        <v>11147</v>
      </c>
      <c r="C3757" s="4" t="s">
        <v>11148</v>
      </c>
      <c r="E3757" s="4"/>
      <c r="R3757" s="4"/>
      <c r="U3757" s="4"/>
      <c r="AD3757" s="4"/>
      <c r="AE3757" s="4"/>
      <c r="AF3757" s="21"/>
    </row>
    <row r="3758" spans="1:32" x14ac:dyDescent="0.2">
      <c r="A3758" s="1" t="s">
        <v>11149</v>
      </c>
      <c r="B3758" s="4" t="s">
        <v>11150</v>
      </c>
      <c r="C3758" s="4" t="s">
        <v>11151</v>
      </c>
      <c r="E3758" s="4"/>
      <c r="R3758" s="4"/>
      <c r="U3758" s="4"/>
      <c r="AD3758" s="4"/>
      <c r="AE3758" s="4"/>
      <c r="AF3758" s="21"/>
    </row>
    <row r="3759" spans="1:32" x14ac:dyDescent="0.2">
      <c r="A3759" s="1" t="s">
        <v>11152</v>
      </c>
      <c r="B3759" s="4" t="s">
        <v>11153</v>
      </c>
      <c r="C3759" s="4" t="s">
        <v>11154</v>
      </c>
      <c r="E3759" s="4"/>
      <c r="R3759" s="4"/>
      <c r="U3759" s="4"/>
      <c r="AD3759" s="4"/>
      <c r="AE3759" s="4"/>
      <c r="AF3759" s="21"/>
    </row>
    <row r="3760" spans="1:32" x14ac:dyDescent="0.2">
      <c r="A3760" s="1" t="s">
        <v>11155</v>
      </c>
      <c r="B3760" s="4" t="s">
        <v>11156</v>
      </c>
      <c r="C3760" s="4" t="s">
        <v>11157</v>
      </c>
      <c r="E3760" s="4"/>
      <c r="R3760" s="4"/>
      <c r="U3760" s="4"/>
      <c r="AD3760" s="4"/>
      <c r="AE3760" s="4"/>
      <c r="AF3760" s="21"/>
    </row>
    <row r="3761" spans="1:32" x14ac:dyDescent="0.2">
      <c r="A3761" s="1" t="s">
        <v>11158</v>
      </c>
      <c r="B3761" s="4" t="s">
        <v>11159</v>
      </c>
      <c r="C3761" s="4" t="s">
        <v>11160</v>
      </c>
      <c r="E3761" s="4"/>
      <c r="R3761" s="4"/>
      <c r="U3761" s="4"/>
      <c r="AD3761" s="4"/>
      <c r="AE3761" s="4"/>
      <c r="AF3761" s="21"/>
    </row>
    <row r="3762" spans="1:32" x14ac:dyDescent="0.2">
      <c r="A3762" s="1" t="s">
        <v>11161</v>
      </c>
      <c r="B3762" s="4" t="s">
        <v>11162</v>
      </c>
      <c r="C3762" s="4" t="s">
        <v>11163</v>
      </c>
      <c r="E3762" s="4"/>
      <c r="R3762" s="4"/>
      <c r="U3762" s="4"/>
      <c r="AD3762" s="4"/>
      <c r="AE3762" s="4"/>
      <c r="AF3762" s="21"/>
    </row>
    <row r="3763" spans="1:32" x14ac:dyDescent="0.2">
      <c r="A3763" s="1" t="s">
        <v>11164</v>
      </c>
      <c r="B3763" s="4" t="s">
        <v>11165</v>
      </c>
      <c r="C3763" s="4" t="s">
        <v>11166</v>
      </c>
      <c r="E3763" s="4"/>
      <c r="R3763" s="4"/>
      <c r="U3763" s="4"/>
      <c r="AD3763" s="4"/>
      <c r="AE3763" s="4"/>
      <c r="AF3763" s="21"/>
    </row>
    <row r="3764" spans="1:32" x14ac:dyDescent="0.2">
      <c r="A3764" s="1" t="s">
        <v>11167</v>
      </c>
      <c r="B3764" s="4" t="s">
        <v>11168</v>
      </c>
      <c r="C3764" s="4" t="s">
        <v>11169</v>
      </c>
      <c r="E3764" s="4"/>
      <c r="R3764" s="4"/>
      <c r="U3764" s="4"/>
      <c r="AD3764" s="4"/>
      <c r="AE3764" s="4"/>
      <c r="AF3764" s="21"/>
    </row>
    <row r="3765" spans="1:32" x14ac:dyDescent="0.2">
      <c r="A3765" s="1" t="s">
        <v>11170</v>
      </c>
      <c r="B3765" s="4" t="s">
        <v>11171</v>
      </c>
      <c r="C3765" s="4" t="s">
        <v>11172</v>
      </c>
      <c r="E3765" s="4"/>
      <c r="R3765" s="4"/>
      <c r="U3765" s="4"/>
      <c r="AD3765" s="4"/>
      <c r="AE3765" s="4"/>
      <c r="AF3765" s="21"/>
    </row>
    <row r="3766" spans="1:32" x14ac:dyDescent="0.2">
      <c r="A3766" s="1" t="s">
        <v>11173</v>
      </c>
      <c r="B3766" s="4" t="s">
        <v>11174</v>
      </c>
      <c r="C3766" s="4" t="s">
        <v>11175</v>
      </c>
      <c r="E3766" s="4"/>
      <c r="R3766" s="4"/>
      <c r="U3766" s="4"/>
      <c r="AD3766" s="4"/>
      <c r="AE3766" s="4"/>
      <c r="AF3766" s="21"/>
    </row>
    <row r="3767" spans="1:32" x14ac:dyDescent="0.2">
      <c r="A3767" s="1" t="s">
        <v>11176</v>
      </c>
      <c r="B3767" s="4" t="s">
        <v>11177</v>
      </c>
      <c r="C3767" s="4" t="s">
        <v>11178</v>
      </c>
      <c r="E3767" s="4"/>
      <c r="R3767" s="4"/>
      <c r="U3767" s="4"/>
      <c r="AD3767" s="4"/>
      <c r="AE3767" s="4"/>
      <c r="AF3767" s="21"/>
    </row>
    <row r="3768" spans="1:32" x14ac:dyDescent="0.2">
      <c r="A3768" s="1" t="s">
        <v>11179</v>
      </c>
      <c r="B3768" s="4" t="s">
        <v>11180</v>
      </c>
      <c r="C3768" s="4" t="s">
        <v>11181</v>
      </c>
      <c r="E3768" s="4"/>
      <c r="R3768" s="4"/>
      <c r="U3768" s="4"/>
      <c r="AD3768" s="4"/>
      <c r="AE3768" s="4"/>
      <c r="AF3768" s="21"/>
    </row>
    <row r="3769" spans="1:32" x14ac:dyDescent="0.2">
      <c r="A3769" s="1" t="s">
        <v>11182</v>
      </c>
      <c r="B3769" s="4" t="s">
        <v>11183</v>
      </c>
      <c r="C3769" s="4" t="s">
        <v>11184</v>
      </c>
      <c r="E3769" s="4"/>
      <c r="R3769" s="4"/>
      <c r="U3769" s="4"/>
      <c r="AD3769" s="4"/>
      <c r="AE3769" s="4">
        <v>1</v>
      </c>
      <c r="AF3769" s="21"/>
    </row>
    <row r="3770" spans="1:32" x14ac:dyDescent="0.2">
      <c r="A3770" s="1" t="s">
        <v>11185</v>
      </c>
      <c r="B3770" s="4" t="s">
        <v>11186</v>
      </c>
      <c r="C3770" s="4" t="s">
        <v>11187</v>
      </c>
      <c r="E3770" s="4"/>
      <c r="R3770" s="4"/>
      <c r="U3770" s="4"/>
      <c r="AD3770" s="4"/>
      <c r="AE3770" s="4"/>
      <c r="AF3770" s="21"/>
    </row>
    <row r="3771" spans="1:32" x14ac:dyDescent="0.2">
      <c r="A3771" s="1" t="s">
        <v>11188</v>
      </c>
      <c r="B3771" s="4" t="s">
        <v>11189</v>
      </c>
      <c r="C3771" s="4" t="s">
        <v>11190</v>
      </c>
      <c r="E3771" s="4"/>
      <c r="R3771" s="4"/>
      <c r="U3771" s="4"/>
      <c r="AD3771" s="4"/>
      <c r="AE3771" s="4"/>
      <c r="AF3771" s="21"/>
    </row>
    <row r="3772" spans="1:32" x14ac:dyDescent="0.2">
      <c r="A3772" s="1" t="s">
        <v>11191</v>
      </c>
      <c r="B3772" s="4" t="s">
        <v>11192</v>
      </c>
      <c r="C3772" s="4" t="s">
        <v>11193</v>
      </c>
      <c r="E3772" s="4"/>
      <c r="J3772">
        <v>1</v>
      </c>
      <c r="R3772" s="4"/>
      <c r="U3772" s="4"/>
      <c r="AD3772" s="4"/>
      <c r="AE3772" s="4"/>
      <c r="AF3772" s="21"/>
    </row>
    <row r="3773" spans="1:32" x14ac:dyDescent="0.2">
      <c r="A3773" s="1" t="s">
        <v>11194</v>
      </c>
      <c r="B3773" s="4" t="s">
        <v>11195</v>
      </c>
      <c r="C3773" s="4" t="s">
        <v>11196</v>
      </c>
      <c r="E3773" s="4"/>
      <c r="R3773" s="4"/>
      <c r="U3773" s="4"/>
      <c r="AD3773" s="4"/>
      <c r="AE3773" s="4"/>
      <c r="AF3773" s="21"/>
    </row>
    <row r="3774" spans="1:32" x14ac:dyDescent="0.2">
      <c r="A3774" s="1" t="s">
        <v>11197</v>
      </c>
      <c r="B3774" s="4" t="s">
        <v>11198</v>
      </c>
      <c r="C3774" s="4" t="s">
        <v>11199</v>
      </c>
      <c r="E3774" s="4"/>
      <c r="R3774" s="4"/>
      <c r="U3774" s="4"/>
      <c r="AD3774" s="4"/>
      <c r="AE3774" s="4"/>
      <c r="AF3774" s="21"/>
    </row>
    <row r="3775" spans="1:32" x14ac:dyDescent="0.2">
      <c r="A3775" s="1" t="s">
        <v>11200</v>
      </c>
      <c r="B3775" s="4" t="s">
        <v>11201</v>
      </c>
      <c r="C3775" s="4" t="s">
        <v>11202</v>
      </c>
      <c r="E3775" s="4"/>
      <c r="R3775" s="4"/>
      <c r="U3775" s="4"/>
      <c r="AD3775" s="4"/>
      <c r="AE3775" s="4"/>
      <c r="AF3775" s="21"/>
    </row>
    <row r="3776" spans="1:32" x14ac:dyDescent="0.2">
      <c r="A3776" s="1" t="s">
        <v>11203</v>
      </c>
      <c r="B3776" s="4" t="s">
        <v>11204</v>
      </c>
      <c r="C3776" s="4" t="s">
        <v>11205</v>
      </c>
      <c r="E3776" s="4"/>
      <c r="R3776" s="4"/>
      <c r="U3776" s="4"/>
      <c r="AD3776" s="4"/>
      <c r="AE3776" s="4"/>
      <c r="AF3776" s="21"/>
    </row>
    <row r="3777" spans="1:32" x14ac:dyDescent="0.2">
      <c r="A3777" s="1" t="s">
        <v>11206</v>
      </c>
      <c r="B3777" s="4" t="s">
        <v>11207</v>
      </c>
      <c r="C3777" s="4" t="s">
        <v>11208</v>
      </c>
      <c r="E3777" s="4"/>
      <c r="R3777" s="4"/>
      <c r="U3777" s="4"/>
      <c r="AD3777" s="4"/>
      <c r="AE3777" s="4"/>
      <c r="AF3777" s="21"/>
    </row>
    <row r="3778" spans="1:32" x14ac:dyDescent="0.2">
      <c r="A3778" s="1" t="s">
        <v>11209</v>
      </c>
      <c r="B3778" s="4" t="s">
        <v>11210</v>
      </c>
      <c r="C3778" s="4" t="s">
        <v>11211</v>
      </c>
      <c r="E3778" s="4"/>
      <c r="R3778" s="4"/>
      <c r="U3778" s="4"/>
      <c r="AD3778" s="4"/>
      <c r="AE3778" s="4"/>
      <c r="AF3778" s="21"/>
    </row>
    <row r="3779" spans="1:32" x14ac:dyDescent="0.2">
      <c r="A3779" s="1" t="s">
        <v>11212</v>
      </c>
      <c r="B3779" s="4" t="s">
        <v>11213</v>
      </c>
      <c r="C3779" s="4" t="s">
        <v>11214</v>
      </c>
      <c r="E3779" s="4"/>
      <c r="R3779" s="4"/>
      <c r="U3779" s="4"/>
      <c r="AD3779" s="4"/>
      <c r="AE3779" s="4"/>
      <c r="AF3779" s="21"/>
    </row>
    <row r="3780" spans="1:32" x14ac:dyDescent="0.2">
      <c r="A3780" s="1" t="s">
        <v>11215</v>
      </c>
      <c r="B3780" s="4" t="s">
        <v>11216</v>
      </c>
      <c r="C3780" s="4" t="s">
        <v>11217</v>
      </c>
      <c r="E3780" s="4"/>
      <c r="R3780" s="4"/>
      <c r="U3780" s="4"/>
      <c r="AD3780" s="4"/>
      <c r="AE3780" s="4"/>
      <c r="AF3780" s="21"/>
    </row>
    <row r="3781" spans="1:32" x14ac:dyDescent="0.2">
      <c r="A3781" s="1" t="s">
        <v>11218</v>
      </c>
      <c r="B3781" s="4" t="s">
        <v>11219</v>
      </c>
      <c r="C3781" s="4" t="s">
        <v>11220</v>
      </c>
      <c r="E3781" s="4"/>
      <c r="R3781" s="4"/>
      <c r="U3781" s="4"/>
      <c r="AD3781" s="4"/>
      <c r="AE3781" s="4"/>
      <c r="AF3781" s="21"/>
    </row>
    <row r="3782" spans="1:32" x14ac:dyDescent="0.2">
      <c r="A3782" s="1" t="s">
        <v>11221</v>
      </c>
      <c r="B3782" s="4" t="s">
        <v>11222</v>
      </c>
      <c r="C3782" s="4" t="s">
        <v>11223</v>
      </c>
      <c r="E3782" s="4"/>
      <c r="R3782" s="4"/>
      <c r="U3782" s="4"/>
      <c r="AD3782" s="4"/>
      <c r="AE3782" s="4"/>
      <c r="AF3782" s="21"/>
    </row>
    <row r="3783" spans="1:32" x14ac:dyDescent="0.2">
      <c r="A3783" s="1" t="s">
        <v>11224</v>
      </c>
      <c r="B3783" s="4" t="s">
        <v>11225</v>
      </c>
      <c r="C3783" s="4" t="s">
        <v>11226</v>
      </c>
      <c r="E3783" s="4"/>
      <c r="R3783" s="4"/>
      <c r="U3783" s="4"/>
      <c r="AD3783" s="4"/>
      <c r="AE3783" s="4"/>
      <c r="AF3783" s="21"/>
    </row>
    <row r="3784" spans="1:32" x14ac:dyDescent="0.2">
      <c r="A3784" s="1" t="s">
        <v>11227</v>
      </c>
      <c r="B3784" s="4" t="s">
        <v>11228</v>
      </c>
      <c r="C3784" s="4" t="s">
        <v>11229</v>
      </c>
      <c r="E3784" s="4"/>
      <c r="R3784" s="4"/>
      <c r="U3784" s="4"/>
      <c r="AD3784" s="4"/>
      <c r="AE3784" s="4"/>
      <c r="AF3784" s="21"/>
    </row>
    <row r="3785" spans="1:32" x14ac:dyDescent="0.2">
      <c r="A3785" s="1" t="s">
        <v>11230</v>
      </c>
      <c r="B3785" s="4" t="s">
        <v>11231</v>
      </c>
      <c r="C3785" s="4" t="s">
        <v>11232</v>
      </c>
      <c r="E3785" s="4"/>
      <c r="R3785" s="4"/>
      <c r="U3785" s="4"/>
      <c r="AD3785" s="4"/>
      <c r="AE3785" s="4"/>
      <c r="AF3785" s="21"/>
    </row>
    <row r="3786" spans="1:32" x14ac:dyDescent="0.2">
      <c r="A3786" s="1" t="s">
        <v>11233</v>
      </c>
      <c r="B3786" s="4" t="s">
        <v>11234</v>
      </c>
      <c r="C3786" s="4" t="s">
        <v>11235</v>
      </c>
      <c r="E3786" s="4"/>
      <c r="R3786" s="4"/>
      <c r="U3786" s="4"/>
      <c r="AD3786" s="4"/>
      <c r="AE3786" s="4"/>
      <c r="AF3786" s="21"/>
    </row>
    <row r="3787" spans="1:32" x14ac:dyDescent="0.2">
      <c r="A3787" s="1" t="s">
        <v>11236</v>
      </c>
      <c r="B3787" s="4" t="s">
        <v>11237</v>
      </c>
      <c r="C3787" s="4" t="s">
        <v>11238</v>
      </c>
      <c r="E3787" s="4"/>
      <c r="R3787" s="4"/>
      <c r="U3787" s="4"/>
      <c r="AD3787" s="4"/>
      <c r="AE3787" s="4"/>
      <c r="AF3787" s="21"/>
    </row>
    <row r="3788" spans="1:32" x14ac:dyDescent="0.2">
      <c r="A3788" s="1" t="s">
        <v>11239</v>
      </c>
      <c r="B3788" s="4" t="s">
        <v>11240</v>
      </c>
      <c r="C3788" s="4" t="s">
        <v>11241</v>
      </c>
      <c r="E3788" s="4"/>
      <c r="R3788" s="4"/>
      <c r="U3788" s="4"/>
      <c r="AD3788" s="4"/>
      <c r="AE3788" s="4"/>
      <c r="AF3788" s="21"/>
    </row>
    <row r="3789" spans="1:32" x14ac:dyDescent="0.2">
      <c r="A3789" s="1" t="s">
        <v>11242</v>
      </c>
      <c r="B3789" s="4" t="s">
        <v>11243</v>
      </c>
      <c r="C3789" s="4" t="s">
        <v>11244</v>
      </c>
      <c r="E3789" s="4"/>
      <c r="R3789" s="4"/>
      <c r="U3789" s="4"/>
      <c r="AD3789" s="4"/>
      <c r="AE3789" s="4"/>
      <c r="AF3789" s="21"/>
    </row>
    <row r="3790" spans="1:32" x14ac:dyDescent="0.2">
      <c r="A3790" s="1" t="s">
        <v>11245</v>
      </c>
      <c r="B3790" s="4" t="s">
        <v>11246</v>
      </c>
      <c r="C3790" s="4" t="s">
        <v>11247</v>
      </c>
      <c r="E3790" s="4"/>
      <c r="R3790" s="4"/>
      <c r="U3790" s="4"/>
      <c r="AD3790" s="4"/>
      <c r="AE3790" s="4"/>
      <c r="AF3790" s="21"/>
    </row>
    <row r="3791" spans="1:32" x14ac:dyDescent="0.2">
      <c r="A3791" s="1" t="s">
        <v>11248</v>
      </c>
      <c r="B3791" s="4" t="s">
        <v>11249</v>
      </c>
      <c r="C3791" s="4" t="s">
        <v>11250</v>
      </c>
      <c r="E3791" s="4"/>
      <c r="R3791" s="4"/>
      <c r="U3791" s="4"/>
      <c r="AD3791" s="4"/>
      <c r="AE3791" s="4"/>
      <c r="AF3791" s="21"/>
    </row>
    <row r="3792" spans="1:32" x14ac:dyDescent="0.2">
      <c r="A3792" s="1" t="s">
        <v>11251</v>
      </c>
      <c r="B3792" s="4" t="s">
        <v>11252</v>
      </c>
      <c r="C3792" s="4" t="s">
        <v>11253</v>
      </c>
      <c r="E3792" s="4"/>
      <c r="R3792" s="4"/>
      <c r="U3792" s="4"/>
      <c r="AD3792" s="4"/>
      <c r="AE3792" s="4"/>
      <c r="AF3792" s="21"/>
    </row>
    <row r="3793" spans="1:32" x14ac:dyDescent="0.2">
      <c r="A3793" s="1" t="s">
        <v>11254</v>
      </c>
      <c r="B3793" s="4" t="s">
        <v>10280</v>
      </c>
      <c r="C3793" s="4" t="s">
        <v>11255</v>
      </c>
      <c r="E3793" s="4"/>
      <c r="R3793" s="4"/>
      <c r="U3793" s="4"/>
      <c r="AD3793" s="4"/>
      <c r="AE3793" s="4"/>
      <c r="AF3793" s="21"/>
    </row>
    <row r="3794" spans="1:32" x14ac:dyDescent="0.2">
      <c r="A3794" s="1" t="s">
        <v>11256</v>
      </c>
      <c r="B3794" s="4" t="s">
        <v>11257</v>
      </c>
      <c r="C3794" s="4" t="s">
        <v>11258</v>
      </c>
      <c r="E3794" s="4"/>
      <c r="F3794">
        <v>1</v>
      </c>
      <c r="O3794">
        <v>1</v>
      </c>
      <c r="R3794" s="4"/>
      <c r="U3794" s="4"/>
      <c r="AD3794" s="4">
        <v>1</v>
      </c>
      <c r="AE3794" s="4"/>
      <c r="AF3794" s="21"/>
    </row>
    <row r="3795" spans="1:32" x14ac:dyDescent="0.2">
      <c r="A3795" s="1" t="s">
        <v>11259</v>
      </c>
      <c r="B3795" s="4" t="s">
        <v>11260</v>
      </c>
      <c r="C3795" s="4" t="s">
        <v>11261</v>
      </c>
      <c r="E3795" s="4"/>
      <c r="R3795" s="4"/>
      <c r="U3795" s="4"/>
      <c r="AD3795" s="4"/>
      <c r="AE3795" s="4"/>
      <c r="AF3795" s="21"/>
    </row>
    <row r="3796" spans="1:32" x14ac:dyDescent="0.2">
      <c r="A3796" s="1" t="s">
        <v>11262</v>
      </c>
      <c r="B3796" s="4" t="s">
        <v>11263</v>
      </c>
      <c r="C3796" s="4" t="s">
        <v>11264</v>
      </c>
      <c r="E3796" s="4"/>
      <c r="R3796" s="4"/>
      <c r="U3796" s="4"/>
      <c r="AD3796" s="4"/>
      <c r="AE3796" s="4"/>
      <c r="AF3796" s="21"/>
    </row>
    <row r="3797" spans="1:32" x14ac:dyDescent="0.2">
      <c r="A3797" s="1" t="s">
        <v>11265</v>
      </c>
      <c r="B3797" s="4" t="s">
        <v>11266</v>
      </c>
      <c r="C3797" s="4" t="s">
        <v>11267</v>
      </c>
      <c r="E3797" s="4"/>
      <c r="R3797" s="4"/>
      <c r="U3797" s="4"/>
      <c r="AD3797" s="4"/>
      <c r="AE3797" s="4"/>
      <c r="AF3797" s="21"/>
    </row>
    <row r="3798" spans="1:32" x14ac:dyDescent="0.2">
      <c r="A3798" s="1" t="s">
        <v>11268</v>
      </c>
      <c r="B3798" s="4" t="s">
        <v>11269</v>
      </c>
      <c r="C3798" s="4" t="s">
        <v>11270</v>
      </c>
      <c r="E3798" s="4"/>
      <c r="R3798" s="4"/>
      <c r="U3798" s="4"/>
      <c r="AD3798" s="4"/>
      <c r="AE3798" s="4"/>
      <c r="AF3798" s="21"/>
    </row>
    <row r="3799" spans="1:32" x14ac:dyDescent="0.2">
      <c r="A3799" s="1" t="s">
        <v>11271</v>
      </c>
      <c r="B3799" s="4" t="s">
        <v>11272</v>
      </c>
      <c r="C3799" s="4" t="s">
        <v>11273</v>
      </c>
      <c r="E3799" s="4"/>
      <c r="R3799" s="4"/>
      <c r="U3799" s="4"/>
      <c r="AD3799" s="4"/>
      <c r="AE3799" s="4"/>
      <c r="AF3799" s="21"/>
    </row>
    <row r="3800" spans="1:32" x14ac:dyDescent="0.2">
      <c r="A3800" s="1" t="s">
        <v>11274</v>
      </c>
      <c r="B3800" s="4" t="s">
        <v>11275</v>
      </c>
      <c r="C3800" s="4" t="s">
        <v>11276</v>
      </c>
      <c r="E3800" s="4">
        <v>1</v>
      </c>
      <c r="G3800">
        <v>2</v>
      </c>
      <c r="H3800">
        <v>1</v>
      </c>
      <c r="J3800">
        <v>1</v>
      </c>
      <c r="M3800">
        <v>1</v>
      </c>
      <c r="N3800">
        <v>2</v>
      </c>
      <c r="O3800">
        <v>1</v>
      </c>
      <c r="P3800">
        <v>1</v>
      </c>
      <c r="R3800" s="4">
        <v>1</v>
      </c>
      <c r="S3800">
        <v>1</v>
      </c>
      <c r="T3800">
        <v>1</v>
      </c>
      <c r="U3800" s="4">
        <v>1</v>
      </c>
      <c r="W3800">
        <v>1</v>
      </c>
      <c r="X3800">
        <v>1</v>
      </c>
      <c r="Y3800">
        <v>1</v>
      </c>
      <c r="Z3800">
        <v>1</v>
      </c>
      <c r="AA3800">
        <v>1</v>
      </c>
      <c r="AB3800">
        <v>1</v>
      </c>
      <c r="AD3800" s="4">
        <v>1</v>
      </c>
      <c r="AE3800" s="4">
        <v>1</v>
      </c>
      <c r="AF3800" s="21">
        <v>1</v>
      </c>
    </row>
    <row r="3801" spans="1:32" x14ac:dyDescent="0.2">
      <c r="A3801" s="1" t="s">
        <v>11277</v>
      </c>
      <c r="B3801" s="4" t="s">
        <v>11278</v>
      </c>
      <c r="C3801" s="4" t="s">
        <v>11278</v>
      </c>
      <c r="E3801" s="4"/>
      <c r="R3801" s="4"/>
      <c r="U3801" s="4"/>
      <c r="AD3801" s="4"/>
      <c r="AE3801" s="4"/>
      <c r="AF3801" s="21"/>
    </row>
    <row r="3802" spans="1:32" x14ac:dyDescent="0.2">
      <c r="A3802" s="1" t="s">
        <v>11279</v>
      </c>
      <c r="B3802" s="4" t="s">
        <v>11280</v>
      </c>
      <c r="C3802" s="4" t="s">
        <v>11281</v>
      </c>
      <c r="E3802" s="4"/>
      <c r="R3802" s="4"/>
      <c r="U3802" s="4"/>
      <c r="AD3802" s="4"/>
      <c r="AE3802" s="4"/>
      <c r="AF3802" s="21"/>
    </row>
    <row r="3803" spans="1:32" x14ac:dyDescent="0.2">
      <c r="A3803" s="1" t="s">
        <v>11282</v>
      </c>
      <c r="B3803" s="4" t="s">
        <v>11283</v>
      </c>
      <c r="C3803" s="4" t="s">
        <v>11284</v>
      </c>
      <c r="E3803" s="4"/>
      <c r="R3803" s="4"/>
      <c r="U3803" s="4"/>
      <c r="AD3803" s="4"/>
      <c r="AE3803" s="4"/>
      <c r="AF3803" s="21"/>
    </row>
    <row r="3804" spans="1:32" x14ac:dyDescent="0.2">
      <c r="A3804" s="1" t="s">
        <v>11285</v>
      </c>
      <c r="B3804" s="4" t="s">
        <v>11286</v>
      </c>
      <c r="C3804" s="4" t="s">
        <v>11287</v>
      </c>
      <c r="E3804" s="4"/>
      <c r="R3804" s="4"/>
      <c r="U3804" s="4"/>
      <c r="AD3804" s="4"/>
      <c r="AE3804" s="4"/>
      <c r="AF3804" s="21"/>
    </row>
    <row r="3805" spans="1:32" x14ac:dyDescent="0.2">
      <c r="A3805" s="1" t="s">
        <v>11288</v>
      </c>
      <c r="B3805" s="4" t="s">
        <v>11289</v>
      </c>
      <c r="C3805" s="4" t="s">
        <v>11290</v>
      </c>
      <c r="E3805" s="4"/>
      <c r="R3805" s="4"/>
      <c r="U3805" s="4"/>
      <c r="AD3805" s="4"/>
      <c r="AE3805" s="4"/>
      <c r="AF3805" s="21"/>
    </row>
    <row r="3806" spans="1:32" x14ac:dyDescent="0.2">
      <c r="A3806" s="1" t="s">
        <v>11291</v>
      </c>
      <c r="B3806" s="4" t="s">
        <v>11292</v>
      </c>
      <c r="C3806" s="4" t="s">
        <v>11293</v>
      </c>
      <c r="E3806" s="4"/>
      <c r="G3806">
        <v>1</v>
      </c>
      <c r="H3806">
        <v>1</v>
      </c>
      <c r="J3806">
        <v>1</v>
      </c>
      <c r="R3806" s="4"/>
      <c r="U3806" s="4"/>
      <c r="AD3806" s="4"/>
      <c r="AE3806" s="4"/>
      <c r="AF3806" s="21">
        <v>1</v>
      </c>
    </row>
    <row r="3807" spans="1:32" x14ac:dyDescent="0.2">
      <c r="A3807" s="1" t="s">
        <v>11294</v>
      </c>
      <c r="B3807" s="4" t="s">
        <v>11295</v>
      </c>
      <c r="C3807" s="4" t="s">
        <v>11296</v>
      </c>
      <c r="E3807" s="4"/>
      <c r="R3807" s="4"/>
      <c r="U3807" s="4"/>
      <c r="AD3807" s="4"/>
      <c r="AE3807" s="4"/>
      <c r="AF3807" s="21"/>
    </row>
    <row r="3808" spans="1:32" x14ac:dyDescent="0.2">
      <c r="A3808" s="1" t="s">
        <v>11297</v>
      </c>
      <c r="B3808" s="4" t="s">
        <v>11298</v>
      </c>
      <c r="C3808" s="4" t="s">
        <v>11299</v>
      </c>
      <c r="E3808" s="4"/>
      <c r="R3808" s="4"/>
      <c r="U3808" s="4"/>
      <c r="AD3808" s="4"/>
      <c r="AE3808" s="4"/>
      <c r="AF3808" s="21"/>
    </row>
    <row r="3809" spans="1:32" x14ac:dyDescent="0.2">
      <c r="A3809" s="1" t="s">
        <v>11300</v>
      </c>
      <c r="B3809" s="4" t="s">
        <v>11301</v>
      </c>
      <c r="C3809" s="4" t="s">
        <v>11302</v>
      </c>
      <c r="E3809" s="4"/>
      <c r="R3809" s="4"/>
      <c r="U3809" s="4"/>
      <c r="AD3809" s="4"/>
      <c r="AE3809" s="4"/>
      <c r="AF3809" s="21"/>
    </row>
    <row r="3810" spans="1:32" x14ac:dyDescent="0.2">
      <c r="A3810" s="1" t="s">
        <v>11303</v>
      </c>
      <c r="B3810" s="4" t="s">
        <v>11304</v>
      </c>
      <c r="C3810" s="4" t="s">
        <v>11305</v>
      </c>
      <c r="E3810" s="4"/>
      <c r="R3810" s="4"/>
      <c r="U3810" s="4"/>
      <c r="AD3810" s="4"/>
      <c r="AE3810" s="4"/>
      <c r="AF3810" s="21"/>
    </row>
    <row r="3811" spans="1:32" x14ac:dyDescent="0.2">
      <c r="A3811" s="1" t="s">
        <v>11306</v>
      </c>
      <c r="B3811" s="4" t="s">
        <v>11307</v>
      </c>
      <c r="C3811" s="4" t="s">
        <v>11308</v>
      </c>
      <c r="E3811" s="4"/>
      <c r="R3811" s="4"/>
      <c r="U3811" s="4"/>
      <c r="AD3811" s="4"/>
      <c r="AE3811" s="4"/>
      <c r="AF3811" s="21"/>
    </row>
    <row r="3812" spans="1:32" x14ac:dyDescent="0.2">
      <c r="A3812" s="1" t="s">
        <v>11309</v>
      </c>
      <c r="B3812" s="4" t="s">
        <v>11310</v>
      </c>
      <c r="C3812" s="4" t="s">
        <v>11311</v>
      </c>
      <c r="E3812" s="4"/>
      <c r="R3812" s="4"/>
      <c r="U3812" s="4"/>
      <c r="AD3812" s="4"/>
      <c r="AE3812" s="4"/>
      <c r="AF3812" s="21"/>
    </row>
    <row r="3813" spans="1:32" x14ac:dyDescent="0.2">
      <c r="A3813" s="1" t="s">
        <v>11312</v>
      </c>
      <c r="B3813" s="4" t="s">
        <v>11313</v>
      </c>
      <c r="C3813" s="4" t="s">
        <v>11314</v>
      </c>
      <c r="E3813" s="4"/>
      <c r="R3813" s="4"/>
      <c r="U3813" s="4"/>
      <c r="AD3813" s="4"/>
      <c r="AE3813" s="4"/>
      <c r="AF3813" s="21"/>
    </row>
    <row r="3814" spans="1:32" x14ac:dyDescent="0.2">
      <c r="A3814" s="1" t="s">
        <v>11315</v>
      </c>
      <c r="B3814" s="4" t="s">
        <v>11316</v>
      </c>
      <c r="C3814" s="4" t="s">
        <v>11317</v>
      </c>
      <c r="E3814" s="4"/>
      <c r="R3814" s="4"/>
      <c r="U3814" s="4"/>
      <c r="AD3814" s="4"/>
      <c r="AE3814" s="4"/>
      <c r="AF3814" s="21"/>
    </row>
    <row r="3815" spans="1:32" x14ac:dyDescent="0.2">
      <c r="A3815" s="1" t="s">
        <v>11318</v>
      </c>
      <c r="B3815" s="4" t="s">
        <v>11319</v>
      </c>
      <c r="C3815" s="4" t="s">
        <v>11320</v>
      </c>
      <c r="E3815" s="4"/>
      <c r="R3815" s="4"/>
      <c r="U3815" s="4"/>
      <c r="AD3815" s="4"/>
      <c r="AE3815" s="4"/>
      <c r="AF3815" s="21"/>
    </row>
    <row r="3816" spans="1:32" x14ac:dyDescent="0.2">
      <c r="A3816" s="1" t="s">
        <v>11321</v>
      </c>
      <c r="B3816" s="4" t="s">
        <v>11322</v>
      </c>
      <c r="C3816" s="4" t="s">
        <v>11323</v>
      </c>
      <c r="E3816" s="4"/>
      <c r="R3816" s="4"/>
      <c r="U3816" s="4"/>
      <c r="AD3816" s="4"/>
      <c r="AE3816" s="4"/>
      <c r="AF3816" s="21"/>
    </row>
    <row r="3817" spans="1:32" x14ac:dyDescent="0.2">
      <c r="A3817" s="1" t="s">
        <v>11324</v>
      </c>
      <c r="B3817" s="4" t="s">
        <v>11325</v>
      </c>
      <c r="C3817" s="4" t="s">
        <v>11326</v>
      </c>
      <c r="E3817" s="4"/>
      <c r="R3817" s="4"/>
      <c r="U3817" s="4"/>
      <c r="AD3817" s="4"/>
      <c r="AE3817" s="4"/>
      <c r="AF3817" s="21"/>
    </row>
    <row r="3818" spans="1:32" x14ac:dyDescent="0.2">
      <c r="A3818" s="1" t="s">
        <v>11327</v>
      </c>
      <c r="B3818" s="4" t="s">
        <v>11328</v>
      </c>
      <c r="C3818" s="4" t="s">
        <v>11329</v>
      </c>
      <c r="E3818" s="4"/>
      <c r="G3818">
        <v>1</v>
      </c>
      <c r="H3818">
        <v>1</v>
      </c>
      <c r="R3818" s="4"/>
      <c r="U3818" s="4"/>
      <c r="AD3818" s="4"/>
      <c r="AE3818" s="4"/>
      <c r="AF3818" s="21">
        <v>1</v>
      </c>
    </row>
    <row r="3819" spans="1:32" x14ac:dyDescent="0.2">
      <c r="A3819" s="1" t="s">
        <v>11330</v>
      </c>
      <c r="B3819" s="4" t="s">
        <v>11331</v>
      </c>
      <c r="C3819" s="4" t="s">
        <v>11332</v>
      </c>
      <c r="E3819" s="4"/>
      <c r="R3819" s="4"/>
      <c r="U3819" s="4"/>
      <c r="AD3819" s="4"/>
      <c r="AE3819" s="4"/>
      <c r="AF3819" s="21"/>
    </row>
    <row r="3820" spans="1:32" x14ac:dyDescent="0.2">
      <c r="A3820" s="1" t="s">
        <v>11333</v>
      </c>
      <c r="B3820" s="4" t="s">
        <v>11334</v>
      </c>
      <c r="C3820" s="4" t="s">
        <v>11335</v>
      </c>
      <c r="E3820" s="4"/>
      <c r="R3820" s="4"/>
      <c r="U3820" s="4"/>
      <c r="AD3820" s="4"/>
      <c r="AE3820" s="4"/>
      <c r="AF3820" s="21"/>
    </row>
    <row r="3821" spans="1:32" x14ac:dyDescent="0.2">
      <c r="A3821" s="1" t="s">
        <v>11336</v>
      </c>
      <c r="B3821" s="4" t="s">
        <v>11337</v>
      </c>
      <c r="C3821" s="4" t="s">
        <v>11338</v>
      </c>
      <c r="E3821" s="4"/>
      <c r="R3821" s="4"/>
      <c r="U3821" s="4"/>
      <c r="AD3821" s="4"/>
      <c r="AE3821" s="4"/>
      <c r="AF3821" s="21"/>
    </row>
    <row r="3822" spans="1:32" x14ac:dyDescent="0.2">
      <c r="A3822" s="1" t="s">
        <v>11339</v>
      </c>
      <c r="B3822" s="4" t="s">
        <v>11340</v>
      </c>
      <c r="C3822" s="4" t="s">
        <v>11341</v>
      </c>
      <c r="E3822" s="4"/>
      <c r="R3822" s="4"/>
      <c r="U3822" s="4"/>
      <c r="AD3822" s="4"/>
      <c r="AE3822" s="4"/>
      <c r="AF3822" s="21"/>
    </row>
    <row r="3823" spans="1:32" x14ac:dyDescent="0.2">
      <c r="A3823" s="1" t="s">
        <v>11342</v>
      </c>
      <c r="B3823" s="4" t="s">
        <v>11343</v>
      </c>
      <c r="C3823" s="4" t="s">
        <v>11344</v>
      </c>
      <c r="E3823" s="4"/>
      <c r="R3823" s="4"/>
      <c r="U3823" s="4"/>
      <c r="AD3823" s="4"/>
      <c r="AE3823" s="4"/>
      <c r="AF3823" s="21"/>
    </row>
    <row r="3824" spans="1:32" x14ac:dyDescent="0.2">
      <c r="A3824" s="1" t="s">
        <v>11345</v>
      </c>
      <c r="B3824" s="4" t="s">
        <v>11346</v>
      </c>
      <c r="C3824" s="4" t="s">
        <v>11347</v>
      </c>
      <c r="E3824" s="4"/>
      <c r="R3824" s="4"/>
      <c r="U3824" s="4"/>
      <c r="AD3824" s="4"/>
      <c r="AE3824" s="4"/>
      <c r="AF3824" s="21"/>
    </row>
    <row r="3825" spans="1:32" x14ac:dyDescent="0.2">
      <c r="A3825" s="1" t="s">
        <v>11348</v>
      </c>
      <c r="B3825" s="4" t="s">
        <v>11349</v>
      </c>
      <c r="C3825" s="4" t="s">
        <v>11350</v>
      </c>
      <c r="E3825" s="4"/>
      <c r="R3825" s="4"/>
      <c r="U3825" s="4"/>
      <c r="AD3825" s="4"/>
      <c r="AE3825" s="4"/>
      <c r="AF3825" s="21"/>
    </row>
    <row r="3826" spans="1:32" x14ac:dyDescent="0.2">
      <c r="A3826" s="1" t="s">
        <v>11351</v>
      </c>
      <c r="B3826" s="4" t="s">
        <v>11352</v>
      </c>
      <c r="C3826" s="4" t="s">
        <v>11353</v>
      </c>
      <c r="E3826" s="4"/>
      <c r="R3826" s="4"/>
      <c r="U3826" s="4"/>
      <c r="AD3826" s="4"/>
      <c r="AE3826" s="4"/>
      <c r="AF3826" s="21"/>
    </row>
    <row r="3827" spans="1:32" x14ac:dyDescent="0.2">
      <c r="A3827" s="1" t="s">
        <v>11354</v>
      </c>
      <c r="B3827" s="4" t="s">
        <v>11355</v>
      </c>
      <c r="C3827" s="4" t="s">
        <v>11356</v>
      </c>
      <c r="E3827" s="4"/>
      <c r="R3827" s="4"/>
      <c r="U3827" s="4"/>
      <c r="AD3827" s="4"/>
      <c r="AE3827" s="4"/>
      <c r="AF3827" s="21"/>
    </row>
    <row r="3828" spans="1:32" x14ac:dyDescent="0.2">
      <c r="A3828" s="1" t="s">
        <v>11357</v>
      </c>
      <c r="B3828" s="4" t="s">
        <v>11358</v>
      </c>
      <c r="C3828" s="4" t="s">
        <v>11359</v>
      </c>
      <c r="E3828" s="4"/>
      <c r="R3828" s="4"/>
      <c r="U3828" s="4"/>
      <c r="AD3828" s="4"/>
      <c r="AE3828" s="4"/>
      <c r="AF3828" s="21"/>
    </row>
    <row r="3829" spans="1:32" x14ac:dyDescent="0.2">
      <c r="A3829" s="1" t="s">
        <v>11360</v>
      </c>
      <c r="B3829" s="4" t="s">
        <v>11361</v>
      </c>
      <c r="C3829" s="4" t="s">
        <v>11362</v>
      </c>
      <c r="E3829" s="4"/>
      <c r="R3829" s="4"/>
      <c r="U3829" s="4"/>
      <c r="AD3829" s="4"/>
      <c r="AE3829" s="4"/>
      <c r="AF3829" s="21"/>
    </row>
    <row r="3830" spans="1:32" x14ac:dyDescent="0.2">
      <c r="A3830" s="1" t="s">
        <v>11363</v>
      </c>
      <c r="B3830" s="4" t="s">
        <v>11364</v>
      </c>
      <c r="C3830" s="4" t="s">
        <v>11365</v>
      </c>
      <c r="E3830" s="4"/>
      <c r="R3830" s="4"/>
      <c r="U3830" s="4"/>
      <c r="AD3830" s="4"/>
      <c r="AE3830" s="4"/>
      <c r="AF3830" s="21"/>
    </row>
    <row r="3831" spans="1:32" x14ac:dyDescent="0.2">
      <c r="A3831" s="1" t="s">
        <v>11366</v>
      </c>
      <c r="B3831" s="4" t="s">
        <v>11367</v>
      </c>
      <c r="C3831" s="4" t="s">
        <v>11368</v>
      </c>
      <c r="E3831" s="4"/>
      <c r="R3831" s="4"/>
      <c r="U3831" s="4"/>
      <c r="AD3831" s="4"/>
      <c r="AE3831" s="4"/>
      <c r="AF3831" s="21"/>
    </row>
    <row r="3832" spans="1:32" x14ac:dyDescent="0.2">
      <c r="A3832" s="1" t="s">
        <v>11369</v>
      </c>
      <c r="B3832" s="4" t="s">
        <v>11370</v>
      </c>
      <c r="C3832" s="4" t="s">
        <v>11371</v>
      </c>
      <c r="E3832" s="4"/>
      <c r="R3832" s="4"/>
      <c r="U3832" s="4"/>
      <c r="AD3832" s="4"/>
      <c r="AE3832" s="4"/>
      <c r="AF3832" s="21"/>
    </row>
    <row r="3833" spans="1:32" x14ac:dyDescent="0.2">
      <c r="A3833" s="1" t="s">
        <v>11372</v>
      </c>
      <c r="B3833" s="4" t="s">
        <v>11373</v>
      </c>
      <c r="C3833" s="4" t="s">
        <v>11374</v>
      </c>
      <c r="E3833" s="4">
        <v>1</v>
      </c>
      <c r="F3833">
        <v>1</v>
      </c>
      <c r="G3833">
        <v>1</v>
      </c>
      <c r="I3833">
        <v>3</v>
      </c>
      <c r="J3833">
        <v>4</v>
      </c>
      <c r="K3833">
        <v>1</v>
      </c>
      <c r="L3833">
        <v>1</v>
      </c>
      <c r="M3833">
        <v>1</v>
      </c>
      <c r="N3833">
        <v>3</v>
      </c>
      <c r="O3833">
        <v>3</v>
      </c>
      <c r="P3833">
        <v>1</v>
      </c>
      <c r="Q3833">
        <v>1</v>
      </c>
      <c r="R3833" s="4">
        <v>1</v>
      </c>
      <c r="T3833">
        <v>1</v>
      </c>
      <c r="U3833" s="4">
        <v>1</v>
      </c>
      <c r="X3833">
        <v>1</v>
      </c>
      <c r="Y3833">
        <v>2</v>
      </c>
      <c r="AA3833">
        <v>1</v>
      </c>
      <c r="AB3833">
        <v>1</v>
      </c>
      <c r="AD3833" s="4">
        <v>1</v>
      </c>
      <c r="AE3833" s="4"/>
      <c r="AF3833" s="21">
        <v>1</v>
      </c>
    </row>
    <row r="3834" spans="1:32" x14ac:dyDescent="0.2">
      <c r="A3834" s="1" t="s">
        <v>11375</v>
      </c>
      <c r="B3834" s="4" t="s">
        <v>11376</v>
      </c>
      <c r="C3834" s="4" t="s">
        <v>11376</v>
      </c>
      <c r="E3834" s="4"/>
      <c r="R3834" s="4"/>
      <c r="U3834" s="4"/>
      <c r="AD3834" s="4"/>
      <c r="AE3834" s="4"/>
      <c r="AF3834" s="21"/>
    </row>
    <row r="3835" spans="1:32" x14ac:dyDescent="0.2">
      <c r="A3835" s="1" t="s">
        <v>11377</v>
      </c>
      <c r="B3835" s="4" t="s">
        <v>11378</v>
      </c>
      <c r="C3835" s="4" t="s">
        <v>11379</v>
      </c>
      <c r="E3835" s="4"/>
      <c r="R3835" s="4"/>
      <c r="U3835" s="4"/>
      <c r="AD3835" s="4"/>
      <c r="AE3835" s="4"/>
      <c r="AF3835" s="21"/>
    </row>
    <row r="3836" spans="1:32" x14ac:dyDescent="0.2">
      <c r="A3836" s="1" t="s">
        <v>11380</v>
      </c>
      <c r="B3836" s="4" t="s">
        <v>11381</v>
      </c>
      <c r="C3836" s="4" t="s">
        <v>11382</v>
      </c>
      <c r="E3836" s="4"/>
      <c r="R3836" s="4"/>
      <c r="U3836" s="4"/>
      <c r="AD3836" s="4"/>
      <c r="AE3836" s="4"/>
      <c r="AF3836" s="21"/>
    </row>
    <row r="3837" spans="1:32" x14ac:dyDescent="0.2">
      <c r="A3837" s="1" t="s">
        <v>11383</v>
      </c>
      <c r="B3837" s="4" t="s">
        <v>11384</v>
      </c>
      <c r="C3837" s="4" t="s">
        <v>11385</v>
      </c>
      <c r="E3837" s="4"/>
      <c r="R3837" s="4"/>
      <c r="U3837" s="4"/>
      <c r="AD3837" s="4"/>
      <c r="AE3837" s="4"/>
      <c r="AF3837" s="21"/>
    </row>
    <row r="3838" spans="1:32" x14ac:dyDescent="0.2">
      <c r="A3838" s="1" t="s">
        <v>11386</v>
      </c>
      <c r="B3838" s="4" t="s">
        <v>11387</v>
      </c>
      <c r="C3838" s="4" t="s">
        <v>11388</v>
      </c>
      <c r="E3838" s="4"/>
      <c r="R3838" s="4"/>
      <c r="U3838" s="4"/>
      <c r="AD3838" s="4"/>
      <c r="AE3838" s="4"/>
      <c r="AF3838" s="21"/>
    </row>
    <row r="3839" spans="1:32" x14ac:dyDescent="0.2">
      <c r="A3839" s="1" t="s">
        <v>11389</v>
      </c>
      <c r="B3839" s="4" t="s">
        <v>11390</v>
      </c>
      <c r="C3839" s="4" t="s">
        <v>11391</v>
      </c>
      <c r="E3839" s="4"/>
      <c r="R3839" s="4"/>
      <c r="U3839" s="4"/>
      <c r="AD3839" s="4"/>
      <c r="AE3839" s="4"/>
      <c r="AF3839" s="21"/>
    </row>
    <row r="3840" spans="1:32" x14ac:dyDescent="0.2">
      <c r="A3840" s="1" t="s">
        <v>11392</v>
      </c>
      <c r="B3840" s="4" t="s">
        <v>11393</v>
      </c>
      <c r="C3840" s="4" t="s">
        <v>11394</v>
      </c>
      <c r="E3840" s="4"/>
      <c r="R3840" s="4"/>
      <c r="U3840" s="4"/>
      <c r="AD3840" s="4"/>
      <c r="AE3840" s="4"/>
      <c r="AF3840" s="21"/>
    </row>
    <row r="3841" spans="1:32" x14ac:dyDescent="0.2">
      <c r="A3841" s="1" t="s">
        <v>11395</v>
      </c>
      <c r="B3841" s="4" t="s">
        <v>11396</v>
      </c>
      <c r="C3841" s="4" t="s">
        <v>11397</v>
      </c>
      <c r="E3841" s="4"/>
      <c r="R3841" s="4"/>
      <c r="U3841" s="4"/>
      <c r="AD3841" s="4"/>
      <c r="AE3841" s="4"/>
      <c r="AF3841" s="21"/>
    </row>
    <row r="3842" spans="1:32" x14ac:dyDescent="0.2">
      <c r="A3842" s="1" t="s">
        <v>11398</v>
      </c>
      <c r="B3842" s="4" t="s">
        <v>11399</v>
      </c>
      <c r="C3842" s="4" t="s">
        <v>11400</v>
      </c>
      <c r="E3842" s="4"/>
      <c r="R3842" s="4"/>
      <c r="U3842" s="4"/>
      <c r="AD3842" s="4"/>
      <c r="AE3842" s="4"/>
      <c r="AF3842" s="21"/>
    </row>
    <row r="3843" spans="1:32" x14ac:dyDescent="0.2">
      <c r="A3843" s="1" t="s">
        <v>11401</v>
      </c>
      <c r="B3843" s="4" t="s">
        <v>11402</v>
      </c>
      <c r="C3843" s="4" t="s">
        <v>11403</v>
      </c>
      <c r="E3843" s="4"/>
      <c r="R3843" s="4"/>
      <c r="U3843" s="4"/>
      <c r="AD3843" s="4"/>
      <c r="AE3843" s="4"/>
      <c r="AF3843" s="21"/>
    </row>
    <row r="3844" spans="1:32" x14ac:dyDescent="0.2">
      <c r="A3844" s="1" t="s">
        <v>11404</v>
      </c>
      <c r="B3844" s="4" t="s">
        <v>11405</v>
      </c>
      <c r="C3844" s="4" t="s">
        <v>11406</v>
      </c>
      <c r="E3844" s="4"/>
      <c r="R3844" s="4"/>
      <c r="U3844" s="4"/>
      <c r="AD3844" s="4"/>
      <c r="AE3844" s="4"/>
      <c r="AF3844" s="21"/>
    </row>
    <row r="3845" spans="1:32" x14ac:dyDescent="0.2">
      <c r="A3845" s="1" t="s">
        <v>11407</v>
      </c>
      <c r="B3845" s="4" t="s">
        <v>11408</v>
      </c>
      <c r="C3845" s="4" t="s">
        <v>11409</v>
      </c>
      <c r="E3845" s="4"/>
      <c r="R3845" s="4"/>
      <c r="U3845" s="4"/>
      <c r="AD3845" s="4"/>
      <c r="AE3845" s="4"/>
      <c r="AF3845" s="21"/>
    </row>
    <row r="3846" spans="1:32" x14ac:dyDescent="0.2">
      <c r="A3846" s="1" t="s">
        <v>11410</v>
      </c>
      <c r="B3846" s="4" t="s">
        <v>11411</v>
      </c>
      <c r="C3846" s="4" t="s">
        <v>11412</v>
      </c>
      <c r="E3846" s="4"/>
      <c r="R3846" s="4"/>
      <c r="U3846" s="4"/>
      <c r="AD3846" s="4"/>
      <c r="AE3846" s="4"/>
      <c r="AF3846" s="21"/>
    </row>
    <row r="3847" spans="1:32" x14ac:dyDescent="0.2">
      <c r="A3847" s="1" t="s">
        <v>11413</v>
      </c>
      <c r="B3847" s="4" t="s">
        <v>11414</v>
      </c>
      <c r="C3847" s="4" t="s">
        <v>11415</v>
      </c>
      <c r="E3847" s="4"/>
      <c r="R3847" s="4"/>
      <c r="U3847" s="4"/>
      <c r="AD3847" s="4"/>
      <c r="AE3847" s="4"/>
      <c r="AF3847" s="21"/>
    </row>
    <row r="3848" spans="1:32" x14ac:dyDescent="0.2">
      <c r="A3848" s="1" t="s">
        <v>11416</v>
      </c>
      <c r="B3848" s="4" t="s">
        <v>11417</v>
      </c>
      <c r="C3848" s="4" t="s">
        <v>11418</v>
      </c>
      <c r="E3848" s="4"/>
      <c r="R3848" s="4"/>
      <c r="U3848" s="4"/>
      <c r="AD3848" s="4"/>
      <c r="AE3848" s="4"/>
      <c r="AF3848" s="21"/>
    </row>
    <row r="3849" spans="1:32" x14ac:dyDescent="0.2">
      <c r="A3849" s="1" t="s">
        <v>11419</v>
      </c>
      <c r="B3849" s="4" t="s">
        <v>11420</v>
      </c>
      <c r="C3849" s="4" t="s">
        <v>11421</v>
      </c>
      <c r="E3849" s="4"/>
      <c r="R3849" s="4"/>
      <c r="U3849" s="4"/>
      <c r="AD3849" s="4"/>
      <c r="AE3849" s="4"/>
      <c r="AF3849" s="21"/>
    </row>
    <row r="3850" spans="1:32" x14ac:dyDescent="0.2">
      <c r="A3850" s="1" t="s">
        <v>11422</v>
      </c>
      <c r="B3850" s="4" t="s">
        <v>11423</v>
      </c>
      <c r="C3850" s="4" t="s">
        <v>11424</v>
      </c>
      <c r="E3850" s="4"/>
      <c r="R3850" s="4"/>
      <c r="U3850" s="4"/>
      <c r="AD3850" s="4"/>
      <c r="AE3850" s="4"/>
      <c r="AF3850" s="21"/>
    </row>
    <row r="3851" spans="1:32" x14ac:dyDescent="0.2">
      <c r="A3851" s="1" t="s">
        <v>11425</v>
      </c>
      <c r="B3851" s="4" t="s">
        <v>11426</v>
      </c>
      <c r="C3851" s="4" t="s">
        <v>11427</v>
      </c>
      <c r="E3851" s="4"/>
      <c r="R3851" s="4"/>
      <c r="U3851" s="4"/>
      <c r="AD3851" s="4"/>
      <c r="AE3851" s="4"/>
      <c r="AF3851" s="21"/>
    </row>
    <row r="3852" spans="1:32" x14ac:dyDescent="0.2">
      <c r="A3852" s="1" t="s">
        <v>11428</v>
      </c>
      <c r="B3852" s="4" t="s">
        <v>11429</v>
      </c>
      <c r="C3852" s="4" t="s">
        <v>11430</v>
      </c>
      <c r="E3852" s="4"/>
      <c r="R3852" s="4"/>
      <c r="U3852" s="4"/>
      <c r="AD3852" s="4"/>
      <c r="AE3852" s="4"/>
      <c r="AF3852" s="21"/>
    </row>
    <row r="3853" spans="1:32" x14ac:dyDescent="0.2">
      <c r="A3853" s="1" t="s">
        <v>11431</v>
      </c>
      <c r="B3853" s="4" t="s">
        <v>11432</v>
      </c>
      <c r="C3853" s="4" t="s">
        <v>11433</v>
      </c>
      <c r="E3853" s="4"/>
      <c r="R3853" s="4"/>
      <c r="U3853" s="4"/>
      <c r="AD3853" s="4"/>
      <c r="AE3853" s="4"/>
      <c r="AF3853" s="21"/>
    </row>
    <row r="3854" spans="1:32" x14ac:dyDescent="0.2">
      <c r="A3854" s="1" t="s">
        <v>11434</v>
      </c>
      <c r="B3854" s="4" t="s">
        <v>11435</v>
      </c>
      <c r="C3854" s="4" t="s">
        <v>11436</v>
      </c>
      <c r="E3854" s="4"/>
      <c r="R3854" s="4"/>
      <c r="U3854" s="4"/>
      <c r="AD3854" s="4"/>
      <c r="AE3854" s="4"/>
      <c r="AF3854" s="21"/>
    </row>
    <row r="3855" spans="1:32" x14ac:dyDescent="0.2">
      <c r="A3855" s="1" t="s">
        <v>11437</v>
      </c>
      <c r="B3855" s="4" t="s">
        <v>11438</v>
      </c>
      <c r="C3855" s="4" t="s">
        <v>11439</v>
      </c>
      <c r="E3855" s="4"/>
      <c r="R3855" s="4"/>
      <c r="U3855" s="4"/>
      <c r="AD3855" s="4"/>
      <c r="AE3855" s="4"/>
      <c r="AF3855" s="21"/>
    </row>
    <row r="3856" spans="1:32" x14ac:dyDescent="0.2">
      <c r="A3856" s="1" t="s">
        <v>11440</v>
      </c>
      <c r="B3856" s="4" t="s">
        <v>11441</v>
      </c>
      <c r="C3856" s="4" t="s">
        <v>11442</v>
      </c>
      <c r="E3856" s="4"/>
      <c r="R3856" s="4"/>
      <c r="U3856" s="4"/>
      <c r="AD3856" s="4"/>
      <c r="AE3856" s="4"/>
      <c r="AF3856" s="21"/>
    </row>
    <row r="3857" spans="1:32" x14ac:dyDescent="0.2">
      <c r="A3857" s="1" t="s">
        <v>11443</v>
      </c>
      <c r="B3857" s="4" t="s">
        <v>11444</v>
      </c>
      <c r="C3857" s="4" t="s">
        <v>11445</v>
      </c>
      <c r="E3857" s="4"/>
      <c r="R3857" s="4"/>
      <c r="U3857" s="4"/>
      <c r="AD3857" s="4"/>
      <c r="AE3857" s="4"/>
      <c r="AF3857" s="21"/>
    </row>
    <row r="3858" spans="1:32" x14ac:dyDescent="0.2">
      <c r="A3858" s="1" t="s">
        <v>11446</v>
      </c>
      <c r="B3858" s="4" t="s">
        <v>11447</v>
      </c>
      <c r="C3858" s="4" t="s">
        <v>11448</v>
      </c>
      <c r="E3858" s="4"/>
      <c r="R3858" s="4"/>
      <c r="U3858" s="4"/>
      <c r="AD3858" s="4"/>
      <c r="AE3858" s="4"/>
      <c r="AF3858" s="21"/>
    </row>
    <row r="3859" spans="1:32" x14ac:dyDescent="0.2">
      <c r="A3859" s="1" t="s">
        <v>11449</v>
      </c>
      <c r="B3859" s="4" t="s">
        <v>11450</v>
      </c>
      <c r="C3859" s="4" t="s">
        <v>11451</v>
      </c>
      <c r="E3859" s="4"/>
      <c r="R3859" s="4"/>
      <c r="U3859" s="4"/>
      <c r="AD3859" s="4"/>
      <c r="AE3859" s="4"/>
      <c r="AF3859" s="21"/>
    </row>
    <row r="3860" spans="1:32" x14ac:dyDescent="0.2">
      <c r="A3860" s="1" t="s">
        <v>11452</v>
      </c>
      <c r="B3860" s="4" t="s">
        <v>11453</v>
      </c>
      <c r="C3860" s="4" t="s">
        <v>11454</v>
      </c>
      <c r="E3860" s="4"/>
      <c r="R3860" s="4"/>
      <c r="U3860" s="4"/>
      <c r="AD3860" s="4"/>
      <c r="AE3860" s="4"/>
      <c r="AF3860" s="21"/>
    </row>
    <row r="3861" spans="1:32" x14ac:dyDescent="0.2">
      <c r="A3861" s="1" t="s">
        <v>11455</v>
      </c>
      <c r="B3861" s="4" t="s">
        <v>11456</v>
      </c>
      <c r="C3861" s="4" t="s">
        <v>11457</v>
      </c>
      <c r="E3861" s="4"/>
      <c r="R3861" s="4"/>
      <c r="U3861" s="4"/>
      <c r="AD3861" s="4"/>
      <c r="AE3861" s="4"/>
      <c r="AF3861" s="21"/>
    </row>
    <row r="3862" spans="1:32" x14ac:dyDescent="0.2">
      <c r="A3862" s="1" t="s">
        <v>11458</v>
      </c>
      <c r="B3862" s="4" t="s">
        <v>11459</v>
      </c>
      <c r="C3862" s="4" t="s">
        <v>11460</v>
      </c>
      <c r="E3862" s="4"/>
      <c r="R3862" s="4"/>
      <c r="U3862" s="4"/>
      <c r="AD3862" s="4"/>
      <c r="AE3862" s="4"/>
      <c r="AF3862" s="21"/>
    </row>
    <row r="3863" spans="1:32" x14ac:dyDescent="0.2">
      <c r="A3863" s="1" t="s">
        <v>11461</v>
      </c>
      <c r="B3863" s="4" t="s">
        <v>11462</v>
      </c>
      <c r="C3863" s="4" t="s">
        <v>11463</v>
      </c>
      <c r="E3863" s="4"/>
      <c r="R3863" s="4"/>
      <c r="U3863" s="4"/>
      <c r="AD3863" s="4"/>
      <c r="AE3863" s="4"/>
      <c r="AF3863" s="21"/>
    </row>
    <row r="3864" spans="1:32" x14ac:dyDescent="0.2">
      <c r="A3864" s="1" t="s">
        <v>11464</v>
      </c>
      <c r="B3864" s="4" t="s">
        <v>5228</v>
      </c>
      <c r="C3864" s="4" t="s">
        <v>11465</v>
      </c>
      <c r="E3864" s="4"/>
      <c r="R3864" s="4"/>
      <c r="U3864" s="4"/>
      <c r="AD3864" s="4"/>
      <c r="AE3864" s="4"/>
      <c r="AF3864" s="21"/>
    </row>
    <row r="3865" spans="1:32" x14ac:dyDescent="0.2">
      <c r="A3865" s="1" t="s">
        <v>11466</v>
      </c>
      <c r="B3865" s="4" t="s">
        <v>11467</v>
      </c>
      <c r="C3865" s="4" t="s">
        <v>11468</v>
      </c>
      <c r="E3865" s="4"/>
      <c r="R3865" s="4"/>
      <c r="U3865" s="4"/>
      <c r="AD3865" s="4"/>
      <c r="AE3865" s="4"/>
      <c r="AF3865" s="21"/>
    </row>
    <row r="3866" spans="1:32" x14ac:dyDescent="0.2">
      <c r="A3866" s="1" t="s">
        <v>11469</v>
      </c>
      <c r="B3866" s="4" t="s">
        <v>11470</v>
      </c>
      <c r="C3866" s="4" t="s">
        <v>11471</v>
      </c>
      <c r="E3866" s="4"/>
      <c r="R3866" s="4"/>
      <c r="U3866" s="4"/>
      <c r="AD3866" s="4"/>
      <c r="AE3866" s="4"/>
      <c r="AF3866" s="21"/>
    </row>
    <row r="3867" spans="1:32" x14ac:dyDescent="0.2">
      <c r="A3867" s="1" t="s">
        <v>11472</v>
      </c>
      <c r="B3867" s="4" t="s">
        <v>11473</v>
      </c>
      <c r="C3867" s="4" t="s">
        <v>11474</v>
      </c>
      <c r="E3867" s="4"/>
      <c r="R3867" s="4"/>
      <c r="U3867" s="4"/>
      <c r="AD3867" s="4"/>
      <c r="AE3867" s="4"/>
      <c r="AF3867" s="21"/>
    </row>
    <row r="3868" spans="1:32" x14ac:dyDescent="0.2">
      <c r="A3868" s="1" t="s">
        <v>11475</v>
      </c>
      <c r="B3868" s="4" t="s">
        <v>11476</v>
      </c>
      <c r="C3868" s="4" t="s">
        <v>11477</v>
      </c>
      <c r="E3868" s="4"/>
      <c r="R3868" s="4"/>
      <c r="U3868" s="4"/>
      <c r="AD3868" s="4"/>
      <c r="AE3868" s="4"/>
      <c r="AF3868" s="21"/>
    </row>
    <row r="3869" spans="1:32" x14ac:dyDescent="0.2">
      <c r="A3869" s="1" t="s">
        <v>11478</v>
      </c>
      <c r="B3869" s="4" t="s">
        <v>11479</v>
      </c>
      <c r="C3869" s="4" t="s">
        <v>11480</v>
      </c>
      <c r="E3869" s="4"/>
      <c r="R3869" s="4"/>
      <c r="U3869" s="4"/>
      <c r="AD3869" s="4"/>
      <c r="AE3869" s="4"/>
      <c r="AF3869" s="21"/>
    </row>
    <row r="3870" spans="1:32" x14ac:dyDescent="0.2">
      <c r="A3870" s="1" t="s">
        <v>11481</v>
      </c>
      <c r="B3870" s="4" t="s">
        <v>11482</v>
      </c>
      <c r="C3870" s="4" t="s">
        <v>11483</v>
      </c>
      <c r="E3870" s="4"/>
      <c r="R3870" s="4"/>
      <c r="U3870" s="4"/>
      <c r="AD3870" s="4"/>
      <c r="AE3870" s="4"/>
      <c r="AF3870" s="21"/>
    </row>
    <row r="3871" spans="1:32" x14ac:dyDescent="0.2">
      <c r="A3871" s="1" t="s">
        <v>11484</v>
      </c>
      <c r="B3871" s="4" t="s">
        <v>11485</v>
      </c>
      <c r="C3871" s="4" t="s">
        <v>11486</v>
      </c>
      <c r="E3871" s="4"/>
      <c r="R3871" s="4"/>
      <c r="U3871" s="4"/>
      <c r="AD3871" s="4"/>
      <c r="AE3871" s="4"/>
      <c r="AF3871" s="21"/>
    </row>
    <row r="3872" spans="1:32" x14ac:dyDescent="0.2">
      <c r="A3872" s="1" t="s">
        <v>11487</v>
      </c>
      <c r="B3872" s="4" t="s">
        <v>11488</v>
      </c>
      <c r="C3872" s="4" t="s">
        <v>11489</v>
      </c>
      <c r="E3872" s="4"/>
      <c r="R3872" s="4"/>
      <c r="U3872" s="4"/>
      <c r="AD3872" s="4"/>
      <c r="AE3872" s="4"/>
      <c r="AF3872" s="21"/>
    </row>
    <row r="3873" spans="1:32" x14ac:dyDescent="0.2">
      <c r="A3873" s="1" t="s">
        <v>11490</v>
      </c>
      <c r="B3873" s="4" t="s">
        <v>11491</v>
      </c>
      <c r="C3873" s="4" t="s">
        <v>11492</v>
      </c>
      <c r="E3873" s="4"/>
      <c r="R3873" s="4"/>
      <c r="U3873" s="4"/>
      <c r="AD3873" s="4"/>
      <c r="AE3873" s="4"/>
      <c r="AF3873" s="21"/>
    </row>
    <row r="3874" spans="1:32" x14ac:dyDescent="0.2">
      <c r="A3874" s="1" t="s">
        <v>11493</v>
      </c>
      <c r="B3874" s="4" t="s">
        <v>11494</v>
      </c>
      <c r="C3874" s="4" t="s">
        <v>11495</v>
      </c>
      <c r="E3874" s="4"/>
      <c r="R3874" s="4"/>
      <c r="U3874" s="4"/>
      <c r="AD3874" s="4"/>
      <c r="AE3874" s="4"/>
      <c r="AF3874" s="21"/>
    </row>
    <row r="3875" spans="1:32" x14ac:dyDescent="0.2">
      <c r="A3875" s="1" t="s">
        <v>11496</v>
      </c>
      <c r="B3875" s="4" t="s">
        <v>11497</v>
      </c>
      <c r="C3875" s="4" t="s">
        <v>11498</v>
      </c>
      <c r="E3875" s="4"/>
      <c r="R3875" s="4"/>
      <c r="U3875" s="4"/>
      <c r="AD3875" s="4"/>
      <c r="AE3875" s="4"/>
      <c r="AF3875" s="21"/>
    </row>
    <row r="3876" spans="1:32" x14ac:dyDescent="0.2">
      <c r="A3876" s="1" t="s">
        <v>11499</v>
      </c>
      <c r="B3876" s="4" t="s">
        <v>11500</v>
      </c>
      <c r="C3876" s="4" t="s">
        <v>11501</v>
      </c>
      <c r="E3876" s="4"/>
      <c r="R3876" s="4"/>
      <c r="U3876" s="4"/>
      <c r="AD3876" s="4"/>
      <c r="AE3876" s="4"/>
      <c r="AF3876" s="21"/>
    </row>
    <row r="3877" spans="1:32" x14ac:dyDescent="0.2">
      <c r="A3877" s="1" t="s">
        <v>11502</v>
      </c>
      <c r="B3877" s="4" t="s">
        <v>11503</v>
      </c>
      <c r="C3877" s="4" t="s">
        <v>11504</v>
      </c>
      <c r="E3877" s="4"/>
      <c r="R3877" s="4"/>
      <c r="U3877" s="4"/>
      <c r="AD3877" s="4">
        <v>1</v>
      </c>
      <c r="AE3877" s="4"/>
      <c r="AF3877" s="21"/>
    </row>
    <row r="3878" spans="1:32" x14ac:dyDescent="0.2">
      <c r="A3878" s="1" t="s">
        <v>11505</v>
      </c>
      <c r="B3878" s="4" t="s">
        <v>11506</v>
      </c>
      <c r="C3878" s="4" t="s">
        <v>11507</v>
      </c>
      <c r="E3878" s="4"/>
      <c r="R3878" s="4"/>
      <c r="U3878" s="4"/>
      <c r="AD3878" s="4"/>
      <c r="AE3878" s="4"/>
      <c r="AF3878" s="21"/>
    </row>
    <row r="3879" spans="1:32" x14ac:dyDescent="0.2">
      <c r="A3879" s="1" t="s">
        <v>11508</v>
      </c>
      <c r="B3879" s="4" t="s">
        <v>11441</v>
      </c>
      <c r="C3879" s="4" t="s">
        <v>11442</v>
      </c>
      <c r="E3879" s="4"/>
      <c r="R3879" s="4"/>
      <c r="U3879" s="4"/>
      <c r="AD3879" s="4"/>
      <c r="AE3879" s="4"/>
      <c r="AF3879" s="21"/>
    </row>
    <row r="3880" spans="1:32" x14ac:dyDescent="0.2">
      <c r="A3880" s="1" t="s">
        <v>11509</v>
      </c>
      <c r="B3880" s="4" t="s">
        <v>11510</v>
      </c>
      <c r="C3880" s="4" t="s">
        <v>11511</v>
      </c>
      <c r="E3880" s="4"/>
      <c r="R3880" s="4"/>
      <c r="U3880" s="4"/>
      <c r="AA3880">
        <v>1</v>
      </c>
      <c r="AD3880" s="4"/>
      <c r="AE3880" s="4"/>
      <c r="AF3880" s="21"/>
    </row>
    <row r="3881" spans="1:32" x14ac:dyDescent="0.2">
      <c r="A3881" s="1" t="s">
        <v>11512</v>
      </c>
      <c r="B3881" s="4" t="s">
        <v>11513</v>
      </c>
      <c r="C3881" s="4" t="s">
        <v>11514</v>
      </c>
      <c r="E3881" s="4"/>
      <c r="R3881" s="4"/>
      <c r="U3881" s="4"/>
      <c r="AD3881" s="4"/>
      <c r="AE3881" s="4"/>
      <c r="AF3881" s="21"/>
    </row>
    <row r="3882" spans="1:32" x14ac:dyDescent="0.2">
      <c r="A3882" s="1" t="s">
        <v>11515</v>
      </c>
      <c r="B3882" s="4" t="s">
        <v>11516</v>
      </c>
      <c r="C3882" s="4" t="s">
        <v>11517</v>
      </c>
      <c r="E3882" s="4"/>
      <c r="R3882" s="4"/>
      <c r="U3882" s="4"/>
      <c r="AD3882" s="4"/>
      <c r="AE3882" s="4">
        <v>2</v>
      </c>
      <c r="AF3882" s="21"/>
    </row>
    <row r="3883" spans="1:32" x14ac:dyDescent="0.2">
      <c r="A3883" s="1" t="s">
        <v>11518</v>
      </c>
      <c r="B3883" s="4" t="s">
        <v>11519</v>
      </c>
      <c r="C3883" s="4" t="s">
        <v>11520</v>
      </c>
      <c r="E3883" s="4"/>
      <c r="R3883" s="4"/>
      <c r="U3883" s="4"/>
      <c r="AD3883" s="4"/>
      <c r="AE3883" s="4"/>
      <c r="AF3883" s="21"/>
    </row>
    <row r="3884" spans="1:32" x14ac:dyDescent="0.2">
      <c r="A3884" s="1" t="s">
        <v>11521</v>
      </c>
      <c r="B3884" s="4" t="s">
        <v>11522</v>
      </c>
      <c r="C3884" s="4" t="s">
        <v>11523</v>
      </c>
      <c r="E3884" s="4"/>
      <c r="R3884" s="4"/>
      <c r="U3884" s="4"/>
      <c r="AD3884" s="4"/>
      <c r="AE3884" s="4"/>
      <c r="AF3884" s="21"/>
    </row>
    <row r="3885" spans="1:32" x14ac:dyDescent="0.2">
      <c r="A3885" s="1" t="s">
        <v>11524</v>
      </c>
      <c r="B3885" s="4" t="s">
        <v>11525</v>
      </c>
      <c r="C3885" s="4" t="s">
        <v>11526</v>
      </c>
      <c r="E3885" s="4"/>
      <c r="R3885" s="4"/>
      <c r="U3885" s="4"/>
      <c r="AD3885" s="4"/>
      <c r="AE3885" s="4"/>
      <c r="AF3885" s="21"/>
    </row>
    <row r="3886" spans="1:32" x14ac:dyDescent="0.2">
      <c r="A3886" s="1" t="s">
        <v>11527</v>
      </c>
      <c r="B3886" s="4" t="s">
        <v>11528</v>
      </c>
      <c r="C3886" s="4" t="s">
        <v>11529</v>
      </c>
      <c r="E3886" s="4"/>
      <c r="R3886" s="4"/>
      <c r="U3886" s="4"/>
      <c r="AD3886" s="4"/>
      <c r="AE3886" s="4"/>
      <c r="AF3886" s="21"/>
    </row>
    <row r="3887" spans="1:32" x14ac:dyDescent="0.2">
      <c r="A3887" s="1" t="s">
        <v>11530</v>
      </c>
      <c r="B3887" s="4" t="s">
        <v>11531</v>
      </c>
      <c r="C3887" s="4" t="s">
        <v>11532</v>
      </c>
      <c r="E3887" s="4"/>
      <c r="R3887" s="4"/>
      <c r="U3887" s="4"/>
      <c r="AD3887" s="4"/>
      <c r="AE3887" s="4"/>
      <c r="AF3887" s="21"/>
    </row>
    <row r="3888" spans="1:32" x14ac:dyDescent="0.2">
      <c r="A3888" s="1" t="s">
        <v>11533</v>
      </c>
      <c r="B3888" s="4" t="s">
        <v>11534</v>
      </c>
      <c r="C3888" s="4" t="s">
        <v>11535</v>
      </c>
      <c r="E3888" s="4"/>
      <c r="R3888" s="4"/>
      <c r="U3888" s="4"/>
      <c r="AD3888" s="4">
        <v>1</v>
      </c>
      <c r="AE3888" s="4"/>
      <c r="AF3888" s="21">
        <v>1</v>
      </c>
    </row>
    <row r="3889" spans="1:32" x14ac:dyDescent="0.2">
      <c r="A3889" s="1" t="s">
        <v>11536</v>
      </c>
      <c r="B3889" s="4" t="s">
        <v>11537</v>
      </c>
      <c r="C3889" s="4" t="s">
        <v>11538</v>
      </c>
      <c r="E3889" s="4"/>
      <c r="R3889" s="4"/>
      <c r="U3889" s="4"/>
      <c r="AD3889" s="4"/>
      <c r="AE3889" s="4"/>
      <c r="AF3889" s="21"/>
    </row>
    <row r="3890" spans="1:32" x14ac:dyDescent="0.2">
      <c r="A3890" s="1" t="s">
        <v>11539</v>
      </c>
      <c r="B3890" s="4" t="s">
        <v>11540</v>
      </c>
      <c r="C3890" s="4" t="s">
        <v>11541</v>
      </c>
      <c r="E3890" s="4"/>
      <c r="R3890" s="4"/>
      <c r="U3890" s="4"/>
      <c r="AD3890" s="4"/>
      <c r="AE3890" s="4"/>
      <c r="AF3890" s="21"/>
    </row>
    <row r="3891" spans="1:32" x14ac:dyDescent="0.2">
      <c r="A3891" s="1" t="s">
        <v>11542</v>
      </c>
      <c r="B3891" s="4" t="s">
        <v>11543</v>
      </c>
      <c r="C3891" s="4" t="s">
        <v>11544</v>
      </c>
      <c r="E3891" s="4"/>
      <c r="R3891" s="4"/>
      <c r="U3891" s="4"/>
      <c r="AD3891" s="4"/>
      <c r="AE3891" s="4"/>
      <c r="AF3891" s="21"/>
    </row>
    <row r="3892" spans="1:32" x14ac:dyDescent="0.2">
      <c r="A3892" s="1" t="s">
        <v>11545</v>
      </c>
      <c r="B3892" s="4" t="s">
        <v>11546</v>
      </c>
      <c r="C3892" s="4" t="s">
        <v>11547</v>
      </c>
      <c r="E3892" s="4">
        <v>2</v>
      </c>
      <c r="G3892">
        <v>4</v>
      </c>
      <c r="H3892">
        <v>3</v>
      </c>
      <c r="I3892">
        <v>1</v>
      </c>
      <c r="J3892">
        <v>2</v>
      </c>
      <c r="M3892">
        <v>4</v>
      </c>
      <c r="N3892">
        <v>3</v>
      </c>
      <c r="O3892">
        <v>3</v>
      </c>
      <c r="P3892">
        <v>3</v>
      </c>
      <c r="Q3892">
        <v>3</v>
      </c>
      <c r="R3892" s="4">
        <v>2</v>
      </c>
      <c r="S3892">
        <v>1</v>
      </c>
      <c r="T3892">
        <v>3</v>
      </c>
      <c r="U3892" s="4">
        <v>3</v>
      </c>
      <c r="V3892">
        <v>2</v>
      </c>
      <c r="W3892">
        <v>2</v>
      </c>
      <c r="X3892">
        <v>3</v>
      </c>
      <c r="Y3892">
        <v>2</v>
      </c>
      <c r="Z3892">
        <v>3</v>
      </c>
      <c r="AA3892">
        <v>3</v>
      </c>
      <c r="AB3892">
        <v>1</v>
      </c>
      <c r="AD3892" s="4">
        <v>3</v>
      </c>
      <c r="AE3892" s="4">
        <v>2</v>
      </c>
      <c r="AF3892" s="21">
        <v>2</v>
      </c>
    </row>
    <row r="3893" spans="1:32" x14ac:dyDescent="0.2">
      <c r="A3893" s="1" t="s">
        <v>11548</v>
      </c>
      <c r="B3893" s="4" t="s">
        <v>11549</v>
      </c>
      <c r="C3893" s="4" t="s">
        <v>11550</v>
      </c>
      <c r="E3893" s="4"/>
      <c r="R3893" s="4"/>
      <c r="U3893" s="4"/>
      <c r="AD3893" s="4"/>
      <c r="AE3893" s="4"/>
      <c r="AF3893" s="21"/>
    </row>
    <row r="3894" spans="1:32" x14ac:dyDescent="0.2">
      <c r="A3894" s="1" t="s">
        <v>11551</v>
      </c>
      <c r="B3894" s="4" t="s">
        <v>11552</v>
      </c>
      <c r="C3894" s="4" t="s">
        <v>11553</v>
      </c>
      <c r="E3894" s="4"/>
      <c r="R3894" s="4"/>
      <c r="U3894" s="4"/>
      <c r="AD3894" s="4"/>
      <c r="AE3894" s="4"/>
      <c r="AF3894" s="21"/>
    </row>
    <row r="3895" spans="1:32" x14ac:dyDescent="0.2">
      <c r="A3895" s="1" t="s">
        <v>11554</v>
      </c>
      <c r="B3895" s="4" t="s">
        <v>11555</v>
      </c>
      <c r="C3895" s="4" t="s">
        <v>11556</v>
      </c>
      <c r="E3895" s="4"/>
      <c r="R3895" s="4"/>
      <c r="U3895" s="4"/>
      <c r="AD3895" s="4"/>
      <c r="AE3895" s="4"/>
      <c r="AF3895" s="21"/>
    </row>
    <row r="3896" spans="1:32" x14ac:dyDescent="0.2">
      <c r="A3896" s="1" t="s">
        <v>11557</v>
      </c>
      <c r="B3896" s="4" t="s">
        <v>11558</v>
      </c>
      <c r="C3896" s="4" t="s">
        <v>11559</v>
      </c>
      <c r="E3896" s="4"/>
      <c r="R3896" s="4"/>
      <c r="U3896" s="4"/>
      <c r="AD3896" s="4"/>
      <c r="AE3896" s="4"/>
      <c r="AF3896" s="21"/>
    </row>
    <row r="3897" spans="1:32" x14ac:dyDescent="0.2">
      <c r="A3897" s="1" t="s">
        <v>11560</v>
      </c>
      <c r="B3897" s="4" t="s">
        <v>11561</v>
      </c>
      <c r="C3897" s="4" t="s">
        <v>11562</v>
      </c>
      <c r="E3897" s="4"/>
      <c r="R3897" s="4"/>
      <c r="U3897" s="4"/>
      <c r="AD3897" s="4"/>
      <c r="AE3897" s="4"/>
      <c r="AF3897" s="21"/>
    </row>
    <row r="3898" spans="1:32" x14ac:dyDescent="0.2">
      <c r="A3898" s="1" t="s">
        <v>11563</v>
      </c>
      <c r="B3898" s="4" t="s">
        <v>11564</v>
      </c>
      <c r="C3898" s="4" t="s">
        <v>11565</v>
      </c>
      <c r="E3898" s="4"/>
      <c r="R3898" s="4"/>
      <c r="U3898" s="4"/>
      <c r="AD3898" s="4"/>
      <c r="AE3898" s="4"/>
      <c r="AF3898" s="21"/>
    </row>
    <row r="3899" spans="1:32" x14ac:dyDescent="0.2">
      <c r="A3899" s="1" t="s">
        <v>11566</v>
      </c>
      <c r="B3899" s="4" t="s">
        <v>11567</v>
      </c>
      <c r="C3899" s="4" t="s">
        <v>11568</v>
      </c>
      <c r="E3899" s="4"/>
      <c r="R3899" s="4"/>
      <c r="U3899" s="4"/>
      <c r="AD3899" s="4"/>
      <c r="AE3899" s="4"/>
      <c r="AF3899" s="21"/>
    </row>
    <row r="3900" spans="1:32" x14ac:dyDescent="0.2">
      <c r="A3900" s="1" t="s">
        <v>11569</v>
      </c>
      <c r="B3900" s="4" t="s">
        <v>11570</v>
      </c>
      <c r="C3900" s="4" t="s">
        <v>11571</v>
      </c>
      <c r="E3900" s="4"/>
      <c r="R3900" s="4"/>
      <c r="U3900" s="4"/>
      <c r="AD3900" s="4"/>
      <c r="AE3900" s="4"/>
      <c r="AF3900" s="21"/>
    </row>
    <row r="3901" spans="1:32" x14ac:dyDescent="0.2">
      <c r="A3901" s="1" t="s">
        <v>11572</v>
      </c>
      <c r="B3901" s="4" t="s">
        <v>11573</v>
      </c>
      <c r="C3901" s="4" t="s">
        <v>11574</v>
      </c>
      <c r="E3901" s="4"/>
      <c r="R3901" s="4"/>
      <c r="U3901" s="4"/>
      <c r="AD3901" s="4"/>
      <c r="AE3901" s="4"/>
      <c r="AF3901" s="21"/>
    </row>
    <row r="3902" spans="1:32" x14ac:dyDescent="0.2">
      <c r="A3902" s="1" t="s">
        <v>11575</v>
      </c>
      <c r="B3902" s="4" t="s">
        <v>11576</v>
      </c>
      <c r="C3902" s="4" t="s">
        <v>11577</v>
      </c>
      <c r="E3902" s="4"/>
      <c r="R3902" s="4"/>
      <c r="U3902" s="4"/>
      <c r="AD3902" s="4"/>
      <c r="AE3902" s="4"/>
      <c r="AF3902" s="21"/>
    </row>
    <row r="3903" spans="1:32" x14ac:dyDescent="0.2">
      <c r="A3903" s="1" t="s">
        <v>11578</v>
      </c>
      <c r="B3903" s="4" t="s">
        <v>11579</v>
      </c>
      <c r="C3903" s="4" t="s">
        <v>11580</v>
      </c>
      <c r="E3903" s="4"/>
      <c r="R3903" s="4"/>
      <c r="U3903" s="4"/>
      <c r="AD3903" s="4"/>
      <c r="AE3903" s="4"/>
      <c r="AF3903" s="21"/>
    </row>
    <row r="3904" spans="1:32" x14ac:dyDescent="0.2">
      <c r="A3904" s="1" t="s">
        <v>11581</v>
      </c>
      <c r="B3904" s="4" t="s">
        <v>11582</v>
      </c>
      <c r="C3904" s="4" t="s">
        <v>11583</v>
      </c>
      <c r="E3904" s="4"/>
      <c r="R3904" s="4"/>
      <c r="U3904" s="4"/>
      <c r="AD3904" s="4"/>
      <c r="AE3904" s="4"/>
      <c r="AF3904" s="21"/>
    </row>
    <row r="3905" spans="1:32" x14ac:dyDescent="0.2">
      <c r="A3905" s="1" t="s">
        <v>11584</v>
      </c>
      <c r="B3905" s="4" t="s">
        <v>11585</v>
      </c>
      <c r="C3905" s="4" t="s">
        <v>11586</v>
      </c>
      <c r="E3905" s="4"/>
      <c r="R3905" s="4"/>
      <c r="U3905" s="4"/>
      <c r="AD3905" s="4"/>
      <c r="AE3905" s="4"/>
      <c r="AF3905" s="21"/>
    </row>
    <row r="3906" spans="1:32" x14ac:dyDescent="0.2">
      <c r="A3906" s="1" t="s">
        <v>11587</v>
      </c>
      <c r="B3906" s="4" t="s">
        <v>11588</v>
      </c>
      <c r="C3906" s="4" t="s">
        <v>11589</v>
      </c>
      <c r="E3906" s="4"/>
      <c r="R3906" s="4"/>
      <c r="U3906" s="4"/>
      <c r="AD3906" s="4"/>
      <c r="AE3906" s="4"/>
      <c r="AF3906" s="21"/>
    </row>
    <row r="3907" spans="1:32" x14ac:dyDescent="0.2">
      <c r="A3907" s="1" t="s">
        <v>11590</v>
      </c>
      <c r="B3907" s="4" t="s">
        <v>11591</v>
      </c>
      <c r="C3907" s="4" t="s">
        <v>11580</v>
      </c>
      <c r="E3907" s="4"/>
      <c r="R3907" s="4"/>
      <c r="U3907" s="4"/>
      <c r="AD3907" s="4"/>
      <c r="AE3907" s="4"/>
      <c r="AF3907" s="21"/>
    </row>
    <row r="3908" spans="1:32" x14ac:dyDescent="0.2">
      <c r="A3908" s="1" t="s">
        <v>11592</v>
      </c>
      <c r="B3908" s="4" t="s">
        <v>11593</v>
      </c>
      <c r="C3908" s="4" t="s">
        <v>11594</v>
      </c>
      <c r="E3908" s="4"/>
      <c r="R3908" s="4"/>
      <c r="U3908" s="4"/>
      <c r="AD3908" s="4"/>
      <c r="AE3908" s="4"/>
      <c r="AF3908" s="21"/>
    </row>
    <row r="3909" spans="1:32" x14ac:dyDescent="0.2">
      <c r="A3909" s="1" t="s">
        <v>11595</v>
      </c>
      <c r="B3909" s="4" t="s">
        <v>11596</v>
      </c>
      <c r="C3909" s="4" t="s">
        <v>11597</v>
      </c>
      <c r="E3909" s="4"/>
      <c r="G3909">
        <v>1</v>
      </c>
      <c r="R3909" s="4"/>
      <c r="U3909" s="4"/>
      <c r="AB3909">
        <v>1</v>
      </c>
      <c r="AD3909" s="4"/>
      <c r="AE3909" s="4"/>
      <c r="AF3909" s="21">
        <v>1</v>
      </c>
    </row>
    <row r="3910" spans="1:32" x14ac:dyDescent="0.2">
      <c r="A3910" s="1" t="s">
        <v>11598</v>
      </c>
      <c r="B3910" s="4" t="s">
        <v>11599</v>
      </c>
      <c r="C3910" s="4" t="s">
        <v>11600</v>
      </c>
      <c r="E3910" s="4"/>
      <c r="R3910" s="4"/>
      <c r="U3910" s="4"/>
      <c r="AD3910" s="4"/>
      <c r="AE3910" s="4"/>
      <c r="AF3910" s="21"/>
    </row>
    <row r="3911" spans="1:32" x14ac:dyDescent="0.2">
      <c r="A3911" s="1" t="s">
        <v>11601</v>
      </c>
      <c r="B3911" s="4" t="s">
        <v>11602</v>
      </c>
      <c r="C3911" s="4" t="s">
        <v>11603</v>
      </c>
      <c r="E3911" s="4"/>
      <c r="R3911" s="4"/>
      <c r="U3911" s="4"/>
      <c r="AD3911" s="4"/>
      <c r="AE3911" s="4"/>
      <c r="AF3911" s="21"/>
    </row>
    <row r="3912" spans="1:32" x14ac:dyDescent="0.2">
      <c r="A3912" s="1" t="s">
        <v>11604</v>
      </c>
      <c r="B3912" s="4" t="s">
        <v>11605</v>
      </c>
      <c r="C3912" s="4" t="s">
        <v>11606</v>
      </c>
      <c r="E3912" s="4"/>
      <c r="R3912" s="4"/>
      <c r="U3912" s="4"/>
      <c r="AD3912" s="4"/>
      <c r="AE3912" s="4"/>
      <c r="AF3912" s="21"/>
    </row>
    <row r="3913" spans="1:32" x14ac:dyDescent="0.2">
      <c r="A3913" s="1" t="s">
        <v>11607</v>
      </c>
      <c r="B3913" s="4" t="s">
        <v>11608</v>
      </c>
      <c r="C3913" s="4" t="s">
        <v>11609</v>
      </c>
      <c r="E3913" s="4"/>
      <c r="R3913" s="4"/>
      <c r="U3913" s="4"/>
      <c r="AD3913" s="4"/>
      <c r="AE3913" s="4"/>
      <c r="AF3913" s="21"/>
    </row>
    <row r="3914" spans="1:32" x14ac:dyDescent="0.2">
      <c r="A3914" s="1" t="s">
        <v>11610</v>
      </c>
      <c r="B3914" s="4" t="s">
        <v>11611</v>
      </c>
      <c r="C3914" s="4" t="s">
        <v>11612</v>
      </c>
      <c r="E3914" s="4"/>
      <c r="J3914">
        <v>1</v>
      </c>
      <c r="R3914" s="4"/>
      <c r="U3914" s="4"/>
      <c r="AD3914" s="4"/>
      <c r="AE3914" s="4">
        <v>1</v>
      </c>
      <c r="AF3914" s="21">
        <v>1</v>
      </c>
    </row>
    <row r="3915" spans="1:32" x14ac:dyDescent="0.2">
      <c r="A3915" s="1" t="s">
        <v>11613</v>
      </c>
      <c r="B3915" s="4" t="s">
        <v>11614</v>
      </c>
      <c r="C3915" s="4" t="s">
        <v>11615</v>
      </c>
      <c r="E3915" s="4"/>
      <c r="R3915" s="4"/>
      <c r="U3915" s="4"/>
      <c r="AD3915" s="4"/>
      <c r="AE3915" s="4"/>
      <c r="AF3915" s="21"/>
    </row>
    <row r="3916" spans="1:32" x14ac:dyDescent="0.2">
      <c r="A3916" s="1" t="s">
        <v>11616</v>
      </c>
      <c r="B3916" s="4" t="s">
        <v>11617</v>
      </c>
      <c r="C3916" s="4" t="s">
        <v>11618</v>
      </c>
      <c r="E3916" s="4"/>
      <c r="R3916" s="4"/>
      <c r="U3916" s="4"/>
      <c r="AD3916" s="4">
        <v>1</v>
      </c>
      <c r="AE3916" s="4"/>
      <c r="AF3916" s="21"/>
    </row>
    <row r="3917" spans="1:32" x14ac:dyDescent="0.2">
      <c r="A3917" s="1" t="s">
        <v>11619</v>
      </c>
      <c r="B3917" s="4" t="s">
        <v>11620</v>
      </c>
      <c r="C3917" s="4" t="s">
        <v>11621</v>
      </c>
      <c r="E3917" s="4"/>
      <c r="H3917">
        <v>1</v>
      </c>
      <c r="I3917">
        <v>1</v>
      </c>
      <c r="J3917">
        <v>1</v>
      </c>
      <c r="M3917">
        <v>1</v>
      </c>
      <c r="O3917">
        <v>1</v>
      </c>
      <c r="R3917" s="4">
        <v>1</v>
      </c>
      <c r="S3917">
        <v>1</v>
      </c>
      <c r="T3917">
        <v>1</v>
      </c>
      <c r="U3917" s="4">
        <v>1</v>
      </c>
      <c r="V3917">
        <v>1</v>
      </c>
      <c r="X3917">
        <v>1</v>
      </c>
      <c r="Z3917">
        <v>1</v>
      </c>
      <c r="AA3917">
        <v>1</v>
      </c>
      <c r="AD3917" s="4">
        <v>1</v>
      </c>
      <c r="AE3917" s="4"/>
      <c r="AF3917" s="21"/>
    </row>
    <row r="3918" spans="1:32" x14ac:dyDescent="0.2">
      <c r="A3918" s="1" t="s">
        <v>11622</v>
      </c>
      <c r="B3918" s="4" t="s">
        <v>11623</v>
      </c>
      <c r="C3918" s="4" t="s">
        <v>11624</v>
      </c>
      <c r="E3918" s="4"/>
      <c r="G3918">
        <v>1</v>
      </c>
      <c r="M3918">
        <v>1</v>
      </c>
      <c r="R3918" s="4"/>
      <c r="U3918" s="4"/>
      <c r="W3918">
        <v>1</v>
      </c>
      <c r="AB3918">
        <v>1</v>
      </c>
      <c r="AD3918" s="4"/>
      <c r="AE3918" s="4">
        <v>1</v>
      </c>
      <c r="AF3918" s="21">
        <v>2</v>
      </c>
    </row>
    <row r="3919" spans="1:32" x14ac:dyDescent="0.2">
      <c r="A3919" s="1" t="s">
        <v>11625</v>
      </c>
      <c r="B3919" s="4" t="s">
        <v>11626</v>
      </c>
      <c r="C3919" s="4" t="s">
        <v>11627</v>
      </c>
      <c r="E3919" s="4"/>
      <c r="R3919" s="4"/>
      <c r="U3919" s="4"/>
      <c r="AD3919" s="4"/>
      <c r="AE3919" s="4"/>
      <c r="AF3919" s="21"/>
    </row>
    <row r="3920" spans="1:32" x14ac:dyDescent="0.2">
      <c r="A3920" s="1" t="s">
        <v>11628</v>
      </c>
      <c r="B3920" s="4" t="s">
        <v>11629</v>
      </c>
      <c r="C3920" s="4" t="s">
        <v>11630</v>
      </c>
      <c r="E3920" s="4"/>
      <c r="R3920" s="4"/>
      <c r="U3920" s="4"/>
      <c r="AD3920" s="4"/>
      <c r="AE3920" s="4"/>
      <c r="AF3920" s="21"/>
    </row>
    <row r="3921" spans="1:32" x14ac:dyDescent="0.2">
      <c r="A3921" s="1" t="s">
        <v>11631</v>
      </c>
      <c r="B3921" s="4" t="s">
        <v>11632</v>
      </c>
      <c r="C3921" s="4" t="s">
        <v>11633</v>
      </c>
      <c r="E3921" s="4"/>
      <c r="R3921" s="4"/>
      <c r="U3921" s="4"/>
      <c r="AD3921" s="4"/>
      <c r="AE3921" s="4"/>
      <c r="AF3921" s="21"/>
    </row>
    <row r="3922" spans="1:32" x14ac:dyDescent="0.2">
      <c r="A3922" s="1" t="s">
        <v>11634</v>
      </c>
      <c r="B3922" s="4" t="s">
        <v>11635</v>
      </c>
      <c r="C3922" s="4" t="s">
        <v>11636</v>
      </c>
      <c r="E3922" s="4"/>
      <c r="R3922" s="4"/>
      <c r="U3922" s="4"/>
      <c r="AD3922" s="4"/>
      <c r="AE3922" s="4"/>
      <c r="AF3922" s="21"/>
    </row>
    <row r="3923" spans="1:32" x14ac:dyDescent="0.2">
      <c r="A3923" s="1" t="s">
        <v>11637</v>
      </c>
      <c r="B3923" s="4" t="s">
        <v>11638</v>
      </c>
      <c r="C3923" s="4" t="s">
        <v>11639</v>
      </c>
      <c r="E3923" s="4"/>
      <c r="R3923" s="4"/>
      <c r="U3923" s="4"/>
      <c r="AD3923" s="4"/>
      <c r="AE3923" s="4"/>
      <c r="AF3923" s="21"/>
    </row>
    <row r="3924" spans="1:32" x14ac:dyDescent="0.2">
      <c r="A3924" s="1" t="s">
        <v>11640</v>
      </c>
      <c r="B3924" s="4" t="s">
        <v>11641</v>
      </c>
      <c r="C3924" s="4" t="s">
        <v>11642</v>
      </c>
      <c r="E3924" s="4"/>
      <c r="R3924" s="4"/>
      <c r="U3924" s="4"/>
      <c r="AD3924" s="4"/>
      <c r="AE3924" s="4"/>
      <c r="AF3924" s="21"/>
    </row>
    <row r="3925" spans="1:32" x14ac:dyDescent="0.2">
      <c r="A3925" s="1" t="s">
        <v>11643</v>
      </c>
      <c r="B3925" s="4" t="s">
        <v>11644</v>
      </c>
      <c r="C3925" s="4" t="s">
        <v>11644</v>
      </c>
      <c r="E3925" s="4">
        <v>1</v>
      </c>
      <c r="G3925">
        <v>1</v>
      </c>
      <c r="H3925">
        <v>1</v>
      </c>
      <c r="J3925">
        <v>1</v>
      </c>
      <c r="K3925">
        <v>1</v>
      </c>
      <c r="L3925">
        <v>1</v>
      </c>
      <c r="M3925">
        <v>1</v>
      </c>
      <c r="N3925">
        <v>1</v>
      </c>
      <c r="O3925">
        <v>2</v>
      </c>
      <c r="P3925">
        <v>1</v>
      </c>
      <c r="Q3925">
        <v>1</v>
      </c>
      <c r="R3925" s="4">
        <v>1</v>
      </c>
      <c r="S3925">
        <v>2</v>
      </c>
      <c r="T3925">
        <v>1</v>
      </c>
      <c r="U3925" s="4">
        <v>1</v>
      </c>
      <c r="V3925">
        <v>2</v>
      </c>
      <c r="X3925">
        <v>1</v>
      </c>
      <c r="AB3925">
        <v>2</v>
      </c>
      <c r="AD3925" s="4">
        <v>1</v>
      </c>
      <c r="AE3925" s="4">
        <v>1</v>
      </c>
      <c r="AF3925" s="21">
        <v>1</v>
      </c>
    </row>
    <row r="3926" spans="1:32" x14ac:dyDescent="0.2">
      <c r="A3926" s="1" t="s">
        <v>11645</v>
      </c>
      <c r="B3926" s="4" t="s">
        <v>11447</v>
      </c>
      <c r="C3926" s="4" t="s">
        <v>11448</v>
      </c>
      <c r="E3926" s="4"/>
      <c r="R3926" s="4"/>
      <c r="U3926" s="4"/>
      <c r="AD3926" s="4"/>
      <c r="AE3926" s="4"/>
      <c r="AF3926" s="21"/>
    </row>
    <row r="3927" spans="1:32" x14ac:dyDescent="0.2">
      <c r="A3927" s="1" t="s">
        <v>11646</v>
      </c>
      <c r="B3927" s="4" t="s">
        <v>11647</v>
      </c>
      <c r="C3927" s="4" t="s">
        <v>11648</v>
      </c>
      <c r="E3927" s="4"/>
      <c r="G3927">
        <v>1</v>
      </c>
      <c r="H3927">
        <v>1</v>
      </c>
      <c r="R3927" s="4"/>
      <c r="U3927" s="4"/>
      <c r="Z3927">
        <v>1</v>
      </c>
      <c r="AB3927">
        <v>1</v>
      </c>
      <c r="AD3927" s="4"/>
      <c r="AE3927" s="4"/>
      <c r="AF3927" s="21"/>
    </row>
    <row r="3928" spans="1:32" x14ac:dyDescent="0.2">
      <c r="A3928" s="1" t="s">
        <v>11649</v>
      </c>
      <c r="B3928" s="4" t="s">
        <v>11650</v>
      </c>
      <c r="C3928" s="4" t="s">
        <v>11651</v>
      </c>
      <c r="E3928" s="4"/>
      <c r="R3928" s="4"/>
      <c r="U3928" s="4"/>
      <c r="AD3928" s="4"/>
      <c r="AE3928" s="4"/>
      <c r="AF3928" s="21"/>
    </row>
    <row r="3929" spans="1:32" x14ac:dyDescent="0.2">
      <c r="A3929" s="1" t="s">
        <v>11652</v>
      </c>
      <c r="B3929" s="4" t="s">
        <v>11653</v>
      </c>
      <c r="C3929" s="4" t="s">
        <v>11654</v>
      </c>
      <c r="E3929" s="4"/>
      <c r="R3929" s="4"/>
      <c r="U3929" s="4"/>
      <c r="AD3929" s="4"/>
      <c r="AE3929" s="4"/>
      <c r="AF3929" s="21"/>
    </row>
    <row r="3930" spans="1:32" x14ac:dyDescent="0.2">
      <c r="A3930" s="1" t="s">
        <v>11655</v>
      </c>
      <c r="B3930" s="4" t="s">
        <v>11656</v>
      </c>
      <c r="C3930" s="4" t="s">
        <v>11657</v>
      </c>
      <c r="E3930" s="4"/>
      <c r="R3930" s="4"/>
      <c r="U3930" s="4"/>
      <c r="AD3930" s="4"/>
      <c r="AE3930" s="4"/>
      <c r="AF3930" s="21"/>
    </row>
    <row r="3931" spans="1:32" x14ac:dyDescent="0.2">
      <c r="A3931" s="1" t="s">
        <v>11658</v>
      </c>
      <c r="B3931" s="4" t="s">
        <v>11659</v>
      </c>
      <c r="C3931" s="4" t="s">
        <v>11660</v>
      </c>
      <c r="E3931" s="4"/>
      <c r="R3931" s="4"/>
      <c r="U3931" s="4"/>
      <c r="AD3931" s="4"/>
      <c r="AE3931" s="4"/>
      <c r="AF3931" s="21"/>
    </row>
    <row r="3932" spans="1:32" x14ac:dyDescent="0.2">
      <c r="A3932" s="1" t="s">
        <v>11661</v>
      </c>
      <c r="B3932" s="4" t="s">
        <v>11662</v>
      </c>
      <c r="C3932" s="4" t="s">
        <v>11663</v>
      </c>
      <c r="E3932" s="4"/>
      <c r="R3932" s="4"/>
      <c r="U3932" s="4"/>
      <c r="AD3932" s="4"/>
      <c r="AE3932" s="4"/>
      <c r="AF3932" s="21"/>
    </row>
    <row r="3933" spans="1:32" x14ac:dyDescent="0.2">
      <c r="A3933" s="1" t="s">
        <v>11664</v>
      </c>
      <c r="B3933" s="4" t="s">
        <v>11665</v>
      </c>
      <c r="C3933" s="4" t="s">
        <v>11666</v>
      </c>
      <c r="E3933" s="4"/>
      <c r="R3933" s="4"/>
      <c r="U3933" s="4"/>
      <c r="AD3933" s="4"/>
      <c r="AE3933" s="4"/>
      <c r="AF3933" s="21"/>
    </row>
    <row r="3934" spans="1:32" x14ac:dyDescent="0.2">
      <c r="A3934" s="1" t="s">
        <v>11667</v>
      </c>
      <c r="B3934" s="4" t="s">
        <v>11668</v>
      </c>
      <c r="C3934" s="4" t="s">
        <v>11669</v>
      </c>
      <c r="E3934" s="4"/>
      <c r="R3934" s="4"/>
      <c r="U3934" s="4"/>
      <c r="AD3934" s="4"/>
      <c r="AE3934" s="4"/>
      <c r="AF3934" s="21"/>
    </row>
    <row r="3935" spans="1:32" x14ac:dyDescent="0.2">
      <c r="A3935" s="1" t="s">
        <v>11670</v>
      </c>
      <c r="B3935" s="4" t="s">
        <v>11671</v>
      </c>
      <c r="C3935" s="4" t="s">
        <v>11672</v>
      </c>
      <c r="E3935" s="4"/>
      <c r="R3935" s="4"/>
      <c r="U3935" s="4"/>
      <c r="AD3935" s="4"/>
      <c r="AE3935" s="4">
        <v>1</v>
      </c>
      <c r="AF3935" s="21">
        <v>1</v>
      </c>
    </row>
    <row r="3936" spans="1:32" x14ac:dyDescent="0.2">
      <c r="A3936" s="1" t="s">
        <v>11673</v>
      </c>
      <c r="B3936" s="4" t="s">
        <v>11674</v>
      </c>
      <c r="C3936" s="4" t="s">
        <v>11675</v>
      </c>
      <c r="E3936" s="4"/>
      <c r="R3936" s="4"/>
      <c r="U3936" s="4"/>
      <c r="AD3936" s="4"/>
      <c r="AE3936" s="4"/>
      <c r="AF3936" s="21"/>
    </row>
    <row r="3937" spans="1:32" x14ac:dyDescent="0.2">
      <c r="A3937" s="1" t="s">
        <v>11676</v>
      </c>
      <c r="B3937" s="4" t="s">
        <v>11677</v>
      </c>
      <c r="C3937" s="4" t="s">
        <v>11678</v>
      </c>
      <c r="E3937" s="4"/>
      <c r="R3937" s="4"/>
      <c r="U3937" s="4"/>
      <c r="AD3937" s="4"/>
      <c r="AE3937" s="4"/>
      <c r="AF3937" s="21"/>
    </row>
    <row r="3938" spans="1:32" x14ac:dyDescent="0.2">
      <c r="A3938" s="1" t="s">
        <v>11679</v>
      </c>
      <c r="B3938" s="4" t="s">
        <v>11680</v>
      </c>
      <c r="C3938" s="4" t="s">
        <v>11681</v>
      </c>
      <c r="E3938" s="4"/>
      <c r="R3938" s="4"/>
      <c r="U3938" s="4"/>
      <c r="AD3938" s="4"/>
      <c r="AE3938" s="4"/>
      <c r="AF3938" s="21"/>
    </row>
    <row r="3939" spans="1:32" x14ac:dyDescent="0.2">
      <c r="A3939" s="1" t="s">
        <v>11682</v>
      </c>
      <c r="B3939" s="4" t="s">
        <v>11683</v>
      </c>
      <c r="C3939" s="4" t="s">
        <v>11684</v>
      </c>
      <c r="E3939" s="4"/>
      <c r="R3939" s="4"/>
      <c r="U3939" s="4"/>
      <c r="AD3939" s="4"/>
      <c r="AE3939" s="4"/>
      <c r="AF3939" s="21"/>
    </row>
    <row r="3940" spans="1:32" x14ac:dyDescent="0.2">
      <c r="A3940" s="1" t="s">
        <v>11685</v>
      </c>
      <c r="B3940" s="4" t="s">
        <v>11686</v>
      </c>
      <c r="C3940" s="4" t="s">
        <v>11687</v>
      </c>
      <c r="E3940" s="4"/>
      <c r="R3940" s="4"/>
      <c r="U3940" s="4"/>
      <c r="AD3940" s="4"/>
      <c r="AE3940" s="4"/>
      <c r="AF3940" s="21"/>
    </row>
    <row r="3941" spans="1:32" x14ac:dyDescent="0.2">
      <c r="A3941" s="1" t="s">
        <v>11688</v>
      </c>
      <c r="B3941" s="4" t="s">
        <v>11689</v>
      </c>
      <c r="C3941" s="4" t="s">
        <v>11690</v>
      </c>
      <c r="E3941" s="4"/>
      <c r="R3941" s="4"/>
      <c r="U3941" s="4"/>
      <c r="AD3941" s="4"/>
      <c r="AE3941" s="4"/>
      <c r="AF3941" s="21"/>
    </row>
    <row r="3942" spans="1:32" x14ac:dyDescent="0.2">
      <c r="A3942" s="1" t="s">
        <v>11691</v>
      </c>
      <c r="B3942" s="4" t="s">
        <v>11692</v>
      </c>
      <c r="C3942" s="4" t="s">
        <v>11693</v>
      </c>
      <c r="E3942" s="4"/>
      <c r="R3942" s="4"/>
      <c r="U3942" s="4"/>
      <c r="AD3942" s="4"/>
      <c r="AE3942" s="4"/>
      <c r="AF3942" s="21"/>
    </row>
    <row r="3943" spans="1:32" x14ac:dyDescent="0.2">
      <c r="A3943" s="1" t="s">
        <v>11694</v>
      </c>
      <c r="B3943" s="4" t="s">
        <v>11695</v>
      </c>
      <c r="C3943" s="4" t="s">
        <v>11696</v>
      </c>
      <c r="E3943" s="4"/>
      <c r="R3943" s="4"/>
      <c r="U3943" s="4"/>
      <c r="AD3943" s="4"/>
      <c r="AE3943" s="4"/>
      <c r="AF3943" s="21"/>
    </row>
    <row r="3944" spans="1:32" x14ac:dyDescent="0.2">
      <c r="A3944" s="1" t="s">
        <v>11697</v>
      </c>
      <c r="B3944" s="4" t="s">
        <v>11698</v>
      </c>
      <c r="C3944" s="4" t="s">
        <v>11699</v>
      </c>
      <c r="E3944" s="4"/>
      <c r="R3944" s="4"/>
      <c r="U3944" s="4"/>
      <c r="AD3944" s="4"/>
      <c r="AE3944" s="4"/>
      <c r="AF3944" s="21"/>
    </row>
    <row r="3945" spans="1:32" x14ac:dyDescent="0.2">
      <c r="A3945" s="1" t="s">
        <v>11700</v>
      </c>
      <c r="B3945" s="4" t="s">
        <v>11701</v>
      </c>
      <c r="C3945" s="4" t="s">
        <v>11702</v>
      </c>
      <c r="E3945" s="4"/>
      <c r="R3945" s="4"/>
      <c r="U3945" s="4"/>
      <c r="AD3945" s="4"/>
      <c r="AE3945" s="4"/>
      <c r="AF3945" s="21"/>
    </row>
    <row r="3946" spans="1:32" x14ac:dyDescent="0.2">
      <c r="A3946" s="1" t="s">
        <v>11703</v>
      </c>
      <c r="B3946" s="4" t="s">
        <v>11704</v>
      </c>
      <c r="C3946" s="4" t="s">
        <v>11705</v>
      </c>
      <c r="E3946" s="4"/>
      <c r="R3946" s="4"/>
      <c r="U3946" s="4"/>
      <c r="AD3946" s="4"/>
      <c r="AE3946" s="4"/>
      <c r="AF3946" s="21"/>
    </row>
    <row r="3947" spans="1:32" x14ac:dyDescent="0.2">
      <c r="A3947" s="1" t="s">
        <v>11706</v>
      </c>
      <c r="B3947" s="4" t="s">
        <v>11707</v>
      </c>
      <c r="C3947" s="4" t="s">
        <v>11708</v>
      </c>
      <c r="E3947" s="4"/>
      <c r="R3947" s="4"/>
      <c r="U3947" s="4"/>
      <c r="AD3947" s="4"/>
      <c r="AE3947" s="4"/>
      <c r="AF3947" s="21"/>
    </row>
    <row r="3948" spans="1:32" x14ac:dyDescent="0.2">
      <c r="A3948" s="1" t="s">
        <v>11709</v>
      </c>
      <c r="B3948" s="4" t="s">
        <v>11710</v>
      </c>
      <c r="C3948" s="4" t="s">
        <v>11711</v>
      </c>
      <c r="E3948" s="4"/>
      <c r="R3948" s="4"/>
      <c r="U3948" s="4"/>
      <c r="AD3948" s="4"/>
      <c r="AE3948" s="4"/>
      <c r="AF3948" s="21"/>
    </row>
    <row r="3949" spans="1:32" x14ac:dyDescent="0.2">
      <c r="A3949" s="1" t="s">
        <v>11712</v>
      </c>
      <c r="B3949" s="4" t="s">
        <v>11713</v>
      </c>
      <c r="C3949" s="4" t="s">
        <v>11714</v>
      </c>
      <c r="E3949" s="4"/>
      <c r="R3949" s="4"/>
      <c r="U3949" s="4"/>
      <c r="AD3949" s="4"/>
      <c r="AE3949" s="4"/>
      <c r="AF3949" s="21"/>
    </row>
    <row r="3950" spans="1:32" x14ac:dyDescent="0.2">
      <c r="A3950" s="1" t="s">
        <v>11715</v>
      </c>
      <c r="B3950" s="4" t="s">
        <v>11716</v>
      </c>
      <c r="C3950" s="4" t="s">
        <v>11717</v>
      </c>
      <c r="E3950" s="4"/>
      <c r="R3950" s="4"/>
      <c r="U3950" s="4"/>
      <c r="AD3950" s="4"/>
      <c r="AE3950" s="4"/>
      <c r="AF3950" s="21"/>
    </row>
    <row r="3951" spans="1:32" x14ac:dyDescent="0.2">
      <c r="A3951" s="1" t="s">
        <v>11718</v>
      </c>
      <c r="B3951" s="4" t="s">
        <v>11719</v>
      </c>
      <c r="C3951" s="4" t="s">
        <v>11720</v>
      </c>
      <c r="E3951" s="4">
        <v>1</v>
      </c>
      <c r="G3951">
        <v>2</v>
      </c>
      <c r="H3951">
        <v>1</v>
      </c>
      <c r="J3951">
        <v>1</v>
      </c>
      <c r="K3951">
        <v>1</v>
      </c>
      <c r="L3951">
        <v>1</v>
      </c>
      <c r="N3951">
        <v>1</v>
      </c>
      <c r="O3951">
        <v>1</v>
      </c>
      <c r="P3951">
        <v>1</v>
      </c>
      <c r="Q3951">
        <v>1</v>
      </c>
      <c r="R3951" s="4">
        <v>1</v>
      </c>
      <c r="S3951">
        <v>1</v>
      </c>
      <c r="T3951">
        <v>1</v>
      </c>
      <c r="U3951" s="4">
        <v>1</v>
      </c>
      <c r="V3951">
        <v>2</v>
      </c>
      <c r="X3951">
        <v>1</v>
      </c>
      <c r="Z3951">
        <v>1</v>
      </c>
      <c r="AA3951">
        <v>1</v>
      </c>
      <c r="AB3951">
        <v>1</v>
      </c>
      <c r="AD3951" s="4"/>
      <c r="AE3951" s="4"/>
      <c r="AF3951" s="21">
        <v>1</v>
      </c>
    </row>
    <row r="3952" spans="1:32" x14ac:dyDescent="0.2">
      <c r="A3952" s="1" t="s">
        <v>11721</v>
      </c>
      <c r="B3952" s="4" t="s">
        <v>11722</v>
      </c>
      <c r="C3952" s="4" t="s">
        <v>11723</v>
      </c>
      <c r="E3952" s="4"/>
      <c r="R3952" s="4"/>
      <c r="U3952" s="4"/>
      <c r="AD3952" s="4"/>
      <c r="AE3952" s="4"/>
      <c r="AF3952" s="21"/>
    </row>
    <row r="3953" spans="1:32" x14ac:dyDescent="0.2">
      <c r="A3953" s="1" t="s">
        <v>11724</v>
      </c>
      <c r="B3953" s="4" t="s">
        <v>11725</v>
      </c>
      <c r="C3953" s="4" t="s">
        <v>11726</v>
      </c>
      <c r="E3953" s="4"/>
      <c r="R3953" s="4"/>
      <c r="U3953" s="4"/>
      <c r="AD3953" s="4"/>
      <c r="AE3953" s="4"/>
      <c r="AF3953" s="21"/>
    </row>
    <row r="3954" spans="1:32" x14ac:dyDescent="0.2">
      <c r="A3954" s="1" t="s">
        <v>11727</v>
      </c>
      <c r="B3954" s="4" t="s">
        <v>11728</v>
      </c>
      <c r="C3954" s="4" t="s">
        <v>11729</v>
      </c>
      <c r="E3954" s="4"/>
      <c r="R3954" s="4"/>
      <c r="U3954" s="4"/>
      <c r="AD3954" s="4"/>
      <c r="AE3954" s="4"/>
      <c r="AF3954" s="21"/>
    </row>
    <row r="3955" spans="1:32" x14ac:dyDescent="0.2">
      <c r="A3955" s="1" t="s">
        <v>11730</v>
      </c>
      <c r="B3955" s="4" t="s">
        <v>11731</v>
      </c>
      <c r="C3955" s="4" t="s">
        <v>11732</v>
      </c>
      <c r="E3955" s="4"/>
      <c r="R3955" s="4"/>
      <c r="U3955" s="4"/>
      <c r="AD3955" s="4"/>
      <c r="AE3955" s="4"/>
      <c r="AF3955" s="21"/>
    </row>
    <row r="3956" spans="1:32" x14ac:dyDescent="0.2">
      <c r="A3956" s="1" t="s">
        <v>11733</v>
      </c>
      <c r="B3956" s="4" t="s">
        <v>11734</v>
      </c>
      <c r="C3956" s="4" t="s">
        <v>11734</v>
      </c>
      <c r="E3956" s="4"/>
      <c r="R3956" s="4"/>
      <c r="U3956" s="4"/>
      <c r="AD3956" s="4"/>
      <c r="AE3956" s="4"/>
      <c r="AF3956" s="21"/>
    </row>
    <row r="3957" spans="1:32" x14ac:dyDescent="0.2">
      <c r="A3957" s="1" t="s">
        <v>11735</v>
      </c>
      <c r="B3957" s="4" t="s">
        <v>11736</v>
      </c>
      <c r="C3957" s="4" t="s">
        <v>11737</v>
      </c>
      <c r="E3957" s="4"/>
      <c r="R3957" s="4"/>
      <c r="U3957" s="4"/>
      <c r="AD3957" s="4"/>
      <c r="AE3957" s="4"/>
      <c r="AF3957" s="21"/>
    </row>
    <row r="3958" spans="1:32" x14ac:dyDescent="0.2">
      <c r="A3958" s="1" t="s">
        <v>11738</v>
      </c>
      <c r="B3958" s="4" t="s">
        <v>11739</v>
      </c>
      <c r="C3958" s="4" t="s">
        <v>11740</v>
      </c>
      <c r="E3958" s="4"/>
      <c r="R3958" s="4"/>
      <c r="U3958" s="4"/>
      <c r="AD3958" s="4"/>
      <c r="AE3958" s="4"/>
      <c r="AF3958" s="21"/>
    </row>
    <row r="3959" spans="1:32" x14ac:dyDescent="0.2">
      <c r="A3959" s="1" t="s">
        <v>11741</v>
      </c>
      <c r="B3959" s="4" t="s">
        <v>11742</v>
      </c>
      <c r="C3959" s="4" t="s">
        <v>11743</v>
      </c>
      <c r="E3959" s="4"/>
      <c r="R3959" s="4"/>
      <c r="U3959" s="4"/>
      <c r="AD3959" s="4"/>
      <c r="AE3959" s="4"/>
      <c r="AF3959" s="21"/>
    </row>
    <row r="3960" spans="1:32" x14ac:dyDescent="0.2">
      <c r="A3960" s="1" t="s">
        <v>11744</v>
      </c>
      <c r="B3960" s="4" t="s">
        <v>11745</v>
      </c>
      <c r="C3960" s="4" t="s">
        <v>11746</v>
      </c>
      <c r="E3960" s="4"/>
      <c r="R3960" s="4"/>
      <c r="U3960" s="4"/>
      <c r="AD3960" s="4"/>
      <c r="AE3960" s="4"/>
      <c r="AF3960" s="21"/>
    </row>
    <row r="3961" spans="1:32" x14ac:dyDescent="0.2">
      <c r="A3961" s="1" t="s">
        <v>11747</v>
      </c>
      <c r="B3961" s="4" t="s">
        <v>11748</v>
      </c>
      <c r="C3961" s="4" t="s">
        <v>11749</v>
      </c>
      <c r="E3961" s="4"/>
      <c r="R3961" s="4"/>
      <c r="U3961" s="4"/>
      <c r="AD3961" s="4"/>
      <c r="AE3961" s="4"/>
      <c r="AF3961" s="21"/>
    </row>
    <row r="3962" spans="1:32" x14ac:dyDescent="0.2">
      <c r="A3962" s="1" t="s">
        <v>11750</v>
      </c>
      <c r="B3962" s="4" t="s">
        <v>11751</v>
      </c>
      <c r="C3962" s="4" t="s">
        <v>11752</v>
      </c>
      <c r="E3962" s="4"/>
      <c r="R3962" s="4"/>
      <c r="U3962" s="4"/>
      <c r="AD3962" s="4"/>
      <c r="AE3962" s="4"/>
      <c r="AF3962" s="21"/>
    </row>
    <row r="3963" spans="1:32" x14ac:dyDescent="0.2">
      <c r="A3963" s="1" t="s">
        <v>11753</v>
      </c>
      <c r="B3963" s="4" t="s">
        <v>11754</v>
      </c>
      <c r="C3963" s="4" t="s">
        <v>11755</v>
      </c>
      <c r="E3963" s="4"/>
      <c r="G3963">
        <v>1</v>
      </c>
      <c r="N3963">
        <v>1</v>
      </c>
      <c r="O3963">
        <v>2</v>
      </c>
      <c r="R3963" s="4"/>
      <c r="U3963" s="4"/>
      <c r="AD3963" s="4"/>
      <c r="AE3963" s="4"/>
      <c r="AF3963" s="21"/>
    </row>
    <row r="3964" spans="1:32" x14ac:dyDescent="0.2">
      <c r="A3964" s="1" t="s">
        <v>11756</v>
      </c>
      <c r="B3964" s="4" t="s">
        <v>11757</v>
      </c>
      <c r="C3964" s="4" t="s">
        <v>11758</v>
      </c>
      <c r="E3964" s="4"/>
      <c r="R3964" s="4"/>
      <c r="U3964" s="4"/>
      <c r="AD3964" s="4"/>
      <c r="AE3964" s="4"/>
      <c r="AF3964" s="21"/>
    </row>
    <row r="3965" spans="1:32" x14ac:dyDescent="0.2">
      <c r="A3965" s="1" t="s">
        <v>11759</v>
      </c>
      <c r="B3965" s="4" t="s">
        <v>11760</v>
      </c>
      <c r="C3965" s="4" t="s">
        <v>11761</v>
      </c>
      <c r="E3965" s="4"/>
      <c r="R3965" s="4"/>
      <c r="U3965" s="4"/>
      <c r="AD3965" s="4"/>
      <c r="AE3965" s="4"/>
      <c r="AF3965" s="21"/>
    </row>
    <row r="3966" spans="1:32" x14ac:dyDescent="0.2">
      <c r="A3966" s="1" t="s">
        <v>11762</v>
      </c>
      <c r="B3966" s="4" t="s">
        <v>11763</v>
      </c>
      <c r="C3966" s="4" t="s">
        <v>11764</v>
      </c>
      <c r="E3966" s="4"/>
      <c r="R3966" s="4"/>
      <c r="U3966" s="4"/>
      <c r="AD3966" s="4"/>
      <c r="AE3966" s="4"/>
      <c r="AF3966" s="21"/>
    </row>
    <row r="3967" spans="1:32" x14ac:dyDescent="0.2">
      <c r="A3967" s="1" t="s">
        <v>11765</v>
      </c>
      <c r="B3967" s="4" t="s">
        <v>11766</v>
      </c>
      <c r="C3967" s="4" t="s">
        <v>11767</v>
      </c>
      <c r="E3967" s="4"/>
      <c r="R3967" s="4"/>
      <c r="U3967" s="4"/>
      <c r="AD3967" s="4"/>
      <c r="AE3967" s="4"/>
      <c r="AF3967" s="21"/>
    </row>
    <row r="3968" spans="1:32" x14ac:dyDescent="0.2">
      <c r="A3968" s="1" t="s">
        <v>11768</v>
      </c>
      <c r="B3968" s="4" t="s">
        <v>11769</v>
      </c>
      <c r="C3968" s="4" t="s">
        <v>11770</v>
      </c>
      <c r="E3968" s="4"/>
      <c r="R3968" s="4"/>
      <c r="U3968" s="4"/>
      <c r="AD3968" s="4"/>
      <c r="AE3968" s="4"/>
      <c r="AF3968" s="21"/>
    </row>
    <row r="3969" spans="1:32" x14ac:dyDescent="0.2">
      <c r="A3969" s="1" t="s">
        <v>11771</v>
      </c>
      <c r="B3969" s="4" t="s">
        <v>11772</v>
      </c>
      <c r="C3969" s="4" t="s">
        <v>11773</v>
      </c>
      <c r="E3969" s="4"/>
      <c r="R3969" s="4"/>
      <c r="U3969" s="4"/>
      <c r="AD3969" s="4"/>
      <c r="AE3969" s="4"/>
      <c r="AF3969" s="21"/>
    </row>
    <row r="3970" spans="1:32" x14ac:dyDescent="0.2">
      <c r="A3970" s="1" t="s">
        <v>11774</v>
      </c>
      <c r="B3970" s="4" t="s">
        <v>11775</v>
      </c>
      <c r="C3970" s="4" t="s">
        <v>11776</v>
      </c>
      <c r="E3970" s="4"/>
      <c r="R3970" s="4"/>
      <c r="U3970" s="4"/>
      <c r="AD3970" s="4"/>
      <c r="AE3970" s="4"/>
      <c r="AF3970" s="21"/>
    </row>
    <row r="3971" spans="1:32" x14ac:dyDescent="0.2">
      <c r="A3971" s="1" t="s">
        <v>11777</v>
      </c>
      <c r="B3971" s="4" t="s">
        <v>11778</v>
      </c>
      <c r="C3971" s="4" t="s">
        <v>11779</v>
      </c>
      <c r="E3971" s="4"/>
      <c r="R3971" s="4"/>
      <c r="U3971" s="4"/>
      <c r="AD3971" s="4"/>
      <c r="AE3971" s="4"/>
      <c r="AF3971" s="21"/>
    </row>
    <row r="3972" spans="1:32" x14ac:dyDescent="0.2">
      <c r="A3972" s="1" t="s">
        <v>11780</v>
      </c>
      <c r="B3972" s="4" t="s">
        <v>11781</v>
      </c>
      <c r="C3972" s="4" t="s">
        <v>11782</v>
      </c>
      <c r="E3972" s="4"/>
      <c r="R3972" s="4"/>
      <c r="U3972" s="4"/>
      <c r="AD3972" s="4"/>
      <c r="AE3972" s="4"/>
      <c r="AF3972" s="21"/>
    </row>
    <row r="3973" spans="1:32" x14ac:dyDescent="0.2">
      <c r="A3973" s="1" t="s">
        <v>11783</v>
      </c>
      <c r="B3973" s="4" t="s">
        <v>11784</v>
      </c>
      <c r="C3973" s="4" t="s">
        <v>11785</v>
      </c>
      <c r="E3973" s="4"/>
      <c r="R3973" s="4"/>
      <c r="U3973" s="4"/>
      <c r="AD3973" s="4"/>
      <c r="AE3973" s="4"/>
      <c r="AF3973" s="21"/>
    </row>
    <row r="3974" spans="1:32" x14ac:dyDescent="0.2">
      <c r="A3974" s="1" t="s">
        <v>11786</v>
      </c>
      <c r="B3974" s="4" t="s">
        <v>11787</v>
      </c>
      <c r="C3974" s="4" t="s">
        <v>11788</v>
      </c>
      <c r="E3974" s="4"/>
      <c r="R3974" s="4"/>
      <c r="U3974" s="4"/>
      <c r="AD3974" s="4"/>
      <c r="AE3974" s="4"/>
      <c r="AF3974" s="21"/>
    </row>
    <row r="3975" spans="1:32" x14ac:dyDescent="0.2">
      <c r="A3975" s="1" t="s">
        <v>11789</v>
      </c>
      <c r="B3975" s="4" t="s">
        <v>11790</v>
      </c>
      <c r="C3975" s="4" t="s">
        <v>11791</v>
      </c>
      <c r="E3975" s="4"/>
      <c r="R3975" s="4"/>
      <c r="U3975" s="4"/>
      <c r="AD3975" s="4"/>
      <c r="AE3975" s="4"/>
      <c r="AF3975" s="21"/>
    </row>
    <row r="3976" spans="1:32" x14ac:dyDescent="0.2">
      <c r="A3976" s="1" t="s">
        <v>11792</v>
      </c>
      <c r="B3976" s="4" t="s">
        <v>11793</v>
      </c>
      <c r="C3976" s="4" t="s">
        <v>11794</v>
      </c>
      <c r="E3976" s="4"/>
      <c r="R3976" s="4"/>
      <c r="U3976" s="4"/>
      <c r="AD3976" s="4"/>
      <c r="AE3976" s="4"/>
      <c r="AF3976" s="21"/>
    </row>
    <row r="3977" spans="1:32" x14ac:dyDescent="0.2">
      <c r="A3977" s="1" t="s">
        <v>11795</v>
      </c>
      <c r="B3977" s="4" t="s">
        <v>11796</v>
      </c>
      <c r="C3977" s="4" t="s">
        <v>11797</v>
      </c>
      <c r="E3977" s="4"/>
      <c r="R3977" s="4"/>
      <c r="U3977" s="4"/>
      <c r="AD3977" s="4"/>
      <c r="AE3977" s="4"/>
      <c r="AF3977" s="21"/>
    </row>
    <row r="3978" spans="1:32" x14ac:dyDescent="0.2">
      <c r="A3978" s="1" t="s">
        <v>11798</v>
      </c>
      <c r="B3978" s="4" t="s">
        <v>11799</v>
      </c>
      <c r="C3978" s="4" t="s">
        <v>11800</v>
      </c>
      <c r="E3978" s="4"/>
      <c r="R3978" s="4"/>
      <c r="U3978" s="4"/>
      <c r="AD3978" s="4"/>
      <c r="AE3978" s="4"/>
      <c r="AF3978" s="21"/>
    </row>
    <row r="3979" spans="1:32" x14ac:dyDescent="0.2">
      <c r="A3979" s="1" t="s">
        <v>11801</v>
      </c>
      <c r="B3979" s="4" t="s">
        <v>11802</v>
      </c>
      <c r="C3979" s="4" t="s">
        <v>11618</v>
      </c>
      <c r="E3979" s="4"/>
      <c r="R3979" s="4"/>
      <c r="U3979" s="4"/>
      <c r="AD3979" s="4"/>
      <c r="AE3979" s="4"/>
      <c r="AF3979" s="21"/>
    </row>
    <row r="3980" spans="1:32" x14ac:dyDescent="0.2">
      <c r="A3980" s="1" t="s">
        <v>11803</v>
      </c>
      <c r="B3980" s="4" t="s">
        <v>11804</v>
      </c>
      <c r="C3980" s="4" t="s">
        <v>11805</v>
      </c>
      <c r="E3980" s="4"/>
      <c r="R3980" s="4"/>
      <c r="U3980" s="4"/>
      <c r="AD3980" s="4"/>
      <c r="AE3980" s="4"/>
      <c r="AF3980" s="21"/>
    </row>
    <row r="3981" spans="1:32" x14ac:dyDescent="0.2">
      <c r="A3981" s="1" t="s">
        <v>11806</v>
      </c>
      <c r="B3981" s="4" t="s">
        <v>11807</v>
      </c>
      <c r="C3981" s="4" t="s">
        <v>11808</v>
      </c>
      <c r="E3981" s="4"/>
      <c r="R3981" s="4"/>
      <c r="U3981" s="4"/>
      <c r="AD3981" s="4"/>
      <c r="AE3981" s="4"/>
      <c r="AF3981" s="21"/>
    </row>
    <row r="3982" spans="1:32" x14ac:dyDescent="0.2">
      <c r="A3982" s="1" t="s">
        <v>11809</v>
      </c>
      <c r="B3982" s="4" t="s">
        <v>11810</v>
      </c>
      <c r="C3982" s="4" t="s">
        <v>11811</v>
      </c>
      <c r="E3982" s="4"/>
      <c r="R3982" s="4"/>
      <c r="U3982" s="4"/>
      <c r="AD3982" s="4"/>
      <c r="AE3982" s="4"/>
      <c r="AF3982" s="21"/>
    </row>
    <row r="3983" spans="1:32" x14ac:dyDescent="0.2">
      <c r="A3983" s="1" t="s">
        <v>11812</v>
      </c>
      <c r="B3983" s="4" t="s">
        <v>11813</v>
      </c>
      <c r="C3983" s="4" t="s">
        <v>11814</v>
      </c>
      <c r="E3983" s="4"/>
      <c r="R3983" s="4"/>
      <c r="U3983" s="4"/>
      <c r="AD3983" s="4"/>
      <c r="AE3983" s="4"/>
      <c r="AF3983" s="21"/>
    </row>
    <row r="3984" spans="1:32" x14ac:dyDescent="0.2">
      <c r="A3984" s="1" t="s">
        <v>11815</v>
      </c>
      <c r="B3984" s="4" t="s">
        <v>11816</v>
      </c>
      <c r="C3984" s="4" t="s">
        <v>11817</v>
      </c>
      <c r="E3984" s="4"/>
      <c r="R3984" s="4"/>
      <c r="U3984" s="4"/>
      <c r="AD3984" s="4"/>
      <c r="AE3984" s="4"/>
      <c r="AF3984" s="21">
        <v>1</v>
      </c>
    </row>
    <row r="3985" spans="1:32" x14ac:dyDescent="0.2">
      <c r="A3985" s="1" t="s">
        <v>11818</v>
      </c>
      <c r="B3985" s="4" t="s">
        <v>11819</v>
      </c>
      <c r="C3985" s="4" t="s">
        <v>11820</v>
      </c>
      <c r="E3985" s="4"/>
      <c r="R3985" s="4"/>
      <c r="U3985" s="4"/>
      <c r="AD3985" s="4"/>
      <c r="AE3985" s="4"/>
      <c r="AF3985" s="21"/>
    </row>
    <row r="3986" spans="1:32" x14ac:dyDescent="0.2">
      <c r="A3986" s="1" t="s">
        <v>11821</v>
      </c>
      <c r="B3986" s="4" t="s">
        <v>11822</v>
      </c>
      <c r="C3986" s="4" t="s">
        <v>11823</v>
      </c>
      <c r="E3986" s="4"/>
      <c r="R3986" s="4"/>
      <c r="U3986" s="4"/>
      <c r="AD3986" s="4"/>
      <c r="AE3986" s="4"/>
      <c r="AF3986" s="21"/>
    </row>
    <row r="3987" spans="1:32" x14ac:dyDescent="0.2">
      <c r="A3987" s="1" t="s">
        <v>11824</v>
      </c>
      <c r="B3987" s="4" t="s">
        <v>11825</v>
      </c>
      <c r="C3987" s="4" t="s">
        <v>11826</v>
      </c>
      <c r="E3987" s="4"/>
      <c r="R3987" s="4"/>
      <c r="U3987" s="4"/>
      <c r="AD3987" s="4"/>
      <c r="AE3987" s="4"/>
      <c r="AF3987" s="21">
        <v>1</v>
      </c>
    </row>
    <row r="3988" spans="1:32" x14ac:dyDescent="0.2">
      <c r="A3988" s="1" t="s">
        <v>11827</v>
      </c>
      <c r="B3988" s="4" t="s">
        <v>11828</v>
      </c>
      <c r="C3988" s="4" t="s">
        <v>11829</v>
      </c>
      <c r="E3988" s="4"/>
      <c r="R3988" s="4"/>
      <c r="U3988" s="4"/>
      <c r="AD3988" s="4"/>
      <c r="AE3988" s="4"/>
      <c r="AF3988" s="21"/>
    </row>
    <row r="3989" spans="1:32" x14ac:dyDescent="0.2">
      <c r="A3989" s="1" t="s">
        <v>11830</v>
      </c>
      <c r="B3989" s="4" t="s">
        <v>11831</v>
      </c>
      <c r="C3989" s="4" t="s">
        <v>11832</v>
      </c>
      <c r="E3989" s="4"/>
      <c r="R3989" s="4"/>
      <c r="U3989" s="4"/>
      <c r="AD3989" s="4"/>
      <c r="AE3989" s="4"/>
      <c r="AF3989" s="21"/>
    </row>
    <row r="3990" spans="1:32" x14ac:dyDescent="0.2">
      <c r="A3990" s="1" t="s">
        <v>11833</v>
      </c>
      <c r="B3990" s="4" t="s">
        <v>11834</v>
      </c>
      <c r="C3990" s="4" t="s">
        <v>11835</v>
      </c>
      <c r="E3990" s="4"/>
      <c r="R3990" s="4"/>
      <c r="U3990" s="4"/>
      <c r="AD3990" s="4"/>
      <c r="AE3990" s="4"/>
      <c r="AF3990" s="21"/>
    </row>
    <row r="3991" spans="1:32" x14ac:dyDescent="0.2">
      <c r="A3991" s="1" t="s">
        <v>11836</v>
      </c>
      <c r="B3991" s="4" t="s">
        <v>11837</v>
      </c>
      <c r="C3991" s="4" t="s">
        <v>11838</v>
      </c>
      <c r="E3991" s="4"/>
      <c r="R3991" s="4"/>
      <c r="U3991" s="4"/>
      <c r="AD3991" s="4"/>
      <c r="AE3991" s="4"/>
      <c r="AF3991" s="21"/>
    </row>
    <row r="3992" spans="1:32" x14ac:dyDescent="0.2">
      <c r="A3992" s="1" t="s">
        <v>11839</v>
      </c>
      <c r="B3992" s="4" t="s">
        <v>5228</v>
      </c>
      <c r="C3992" s="4" t="s">
        <v>11840</v>
      </c>
      <c r="E3992" s="4"/>
      <c r="R3992" s="4"/>
      <c r="U3992" s="4"/>
      <c r="AD3992" s="4"/>
      <c r="AE3992" s="4"/>
      <c r="AF3992" s="21"/>
    </row>
    <row r="3993" spans="1:32" x14ac:dyDescent="0.2">
      <c r="A3993" s="1" t="s">
        <v>11841</v>
      </c>
      <c r="B3993" s="4" t="s">
        <v>11842</v>
      </c>
      <c r="C3993" s="4" t="s">
        <v>11843</v>
      </c>
      <c r="E3993" s="4">
        <v>1</v>
      </c>
      <c r="F3993">
        <v>1</v>
      </c>
      <c r="G3993">
        <v>1</v>
      </c>
      <c r="R3993" s="4"/>
      <c r="U3993" s="4"/>
      <c r="AB3993">
        <v>2</v>
      </c>
      <c r="AD3993" s="4"/>
      <c r="AE3993" s="4"/>
      <c r="AF3993" s="21"/>
    </row>
    <row r="3994" spans="1:32" x14ac:dyDescent="0.2">
      <c r="A3994" s="1" t="s">
        <v>11844</v>
      </c>
      <c r="B3994" s="4" t="s">
        <v>11845</v>
      </c>
      <c r="C3994" s="4" t="s">
        <v>11846</v>
      </c>
      <c r="E3994" s="4"/>
      <c r="R3994" s="4"/>
      <c r="U3994" s="4"/>
      <c r="AD3994" s="4"/>
      <c r="AE3994" s="4"/>
      <c r="AF3994" s="21"/>
    </row>
    <row r="3995" spans="1:32" x14ac:dyDescent="0.2">
      <c r="A3995" s="1" t="s">
        <v>11847</v>
      </c>
      <c r="B3995" s="4" t="s">
        <v>11848</v>
      </c>
      <c r="C3995" s="4" t="s">
        <v>11849</v>
      </c>
      <c r="E3995" s="4"/>
      <c r="R3995" s="4"/>
      <c r="U3995" s="4"/>
      <c r="AD3995" s="4"/>
      <c r="AE3995" s="4"/>
      <c r="AF3995" s="21"/>
    </row>
    <row r="3996" spans="1:32" x14ac:dyDescent="0.2">
      <c r="A3996" s="1" t="s">
        <v>11850</v>
      </c>
      <c r="B3996" s="4" t="s">
        <v>11851</v>
      </c>
      <c r="C3996" s="4" t="s">
        <v>11852</v>
      </c>
      <c r="E3996" s="4"/>
      <c r="R3996" s="4"/>
      <c r="U3996" s="4"/>
      <c r="AD3996" s="4"/>
      <c r="AE3996" s="4"/>
      <c r="AF3996" s="21"/>
    </row>
    <row r="3997" spans="1:32" x14ac:dyDescent="0.2">
      <c r="A3997" s="1" t="s">
        <v>11853</v>
      </c>
      <c r="B3997" s="4" t="s">
        <v>11854</v>
      </c>
      <c r="C3997" s="4" t="s">
        <v>11855</v>
      </c>
      <c r="E3997" s="4"/>
      <c r="R3997" s="4"/>
      <c r="U3997" s="4"/>
      <c r="AD3997" s="4"/>
      <c r="AE3997" s="4"/>
      <c r="AF3997" s="21"/>
    </row>
    <row r="3998" spans="1:32" x14ac:dyDescent="0.2">
      <c r="A3998" s="1" t="s">
        <v>11856</v>
      </c>
      <c r="B3998" s="4" t="s">
        <v>11857</v>
      </c>
      <c r="C3998" s="4" t="s">
        <v>11858</v>
      </c>
      <c r="E3998" s="4"/>
      <c r="R3998" s="4"/>
      <c r="U3998" s="4"/>
      <c r="AD3998" s="4"/>
      <c r="AE3998" s="4"/>
      <c r="AF3998" s="21"/>
    </row>
    <row r="3999" spans="1:32" x14ac:dyDescent="0.2">
      <c r="A3999" s="1" t="s">
        <v>11859</v>
      </c>
      <c r="B3999" s="4" t="s">
        <v>11860</v>
      </c>
      <c r="C3999" s="4" t="s">
        <v>11861</v>
      </c>
      <c r="E3999" s="4"/>
      <c r="R3999" s="4"/>
      <c r="U3999" s="4"/>
      <c r="AD3999" s="4"/>
      <c r="AE3999" s="4"/>
      <c r="AF3999" s="21"/>
    </row>
    <row r="4000" spans="1:32" x14ac:dyDescent="0.2">
      <c r="A4000" s="1" t="s">
        <v>11862</v>
      </c>
      <c r="B4000" s="4" t="s">
        <v>11863</v>
      </c>
      <c r="C4000" s="4" t="s">
        <v>11864</v>
      </c>
      <c r="E4000" s="4"/>
      <c r="R4000" s="4"/>
      <c r="U4000" s="4"/>
      <c r="AD4000" s="4"/>
      <c r="AE4000" s="4"/>
      <c r="AF4000" s="21"/>
    </row>
    <row r="4001" spans="1:32" x14ac:dyDescent="0.2">
      <c r="A4001" s="1" t="s">
        <v>11865</v>
      </c>
      <c r="B4001" s="4" t="s">
        <v>11866</v>
      </c>
      <c r="C4001" s="4" t="s">
        <v>11867</v>
      </c>
      <c r="E4001" s="4">
        <v>2</v>
      </c>
      <c r="F4001">
        <v>2</v>
      </c>
      <c r="G4001">
        <v>2</v>
      </c>
      <c r="I4001">
        <v>1</v>
      </c>
      <c r="J4001">
        <v>1</v>
      </c>
      <c r="M4001">
        <v>1</v>
      </c>
      <c r="N4001">
        <v>3</v>
      </c>
      <c r="O4001">
        <v>1</v>
      </c>
      <c r="R4001" s="4"/>
      <c r="U4001" s="4"/>
      <c r="AB4001">
        <v>2</v>
      </c>
      <c r="AD4001" s="4"/>
      <c r="AE4001" s="4"/>
      <c r="AF4001" s="21">
        <v>1</v>
      </c>
    </row>
    <row r="4002" spans="1:32" x14ac:dyDescent="0.2">
      <c r="A4002" s="1" t="s">
        <v>11868</v>
      </c>
      <c r="B4002" s="4" t="s">
        <v>11869</v>
      </c>
      <c r="C4002" s="4" t="s">
        <v>11870</v>
      </c>
      <c r="E4002" s="4"/>
      <c r="R4002" s="4"/>
      <c r="U4002" s="4"/>
      <c r="AD4002" s="4"/>
      <c r="AE4002" s="4"/>
      <c r="AF4002" s="21"/>
    </row>
    <row r="4003" spans="1:32" x14ac:dyDescent="0.2">
      <c r="A4003" s="1" t="s">
        <v>11871</v>
      </c>
      <c r="B4003" s="4" t="s">
        <v>11872</v>
      </c>
      <c r="C4003" s="4" t="s">
        <v>11873</v>
      </c>
      <c r="E4003" s="4"/>
      <c r="R4003" s="4"/>
      <c r="U4003" s="4"/>
      <c r="AD4003" s="4"/>
      <c r="AE4003" s="4"/>
      <c r="AF4003" s="21"/>
    </row>
    <row r="4004" spans="1:32" x14ac:dyDescent="0.2">
      <c r="A4004" s="1" t="s">
        <v>11874</v>
      </c>
      <c r="B4004" s="4" t="s">
        <v>11875</v>
      </c>
      <c r="C4004" s="4" t="s">
        <v>11876</v>
      </c>
      <c r="E4004" s="4"/>
      <c r="R4004" s="4"/>
      <c r="U4004" s="4"/>
      <c r="AD4004" s="4"/>
      <c r="AE4004" s="4"/>
      <c r="AF4004" s="21"/>
    </row>
    <row r="4005" spans="1:32" x14ac:dyDescent="0.2">
      <c r="A4005" s="1" t="s">
        <v>11877</v>
      </c>
      <c r="B4005" s="4" t="s">
        <v>11878</v>
      </c>
      <c r="C4005" s="4" t="s">
        <v>11879</v>
      </c>
      <c r="E4005" s="4"/>
      <c r="H4005">
        <v>2</v>
      </c>
      <c r="J4005">
        <v>1</v>
      </c>
      <c r="M4005">
        <v>1</v>
      </c>
      <c r="R4005" s="4"/>
      <c r="U4005" s="4"/>
      <c r="AB4005">
        <v>1</v>
      </c>
      <c r="AD4005" s="4"/>
      <c r="AE4005" s="4"/>
      <c r="AF4005" s="21"/>
    </row>
    <row r="4006" spans="1:32" x14ac:dyDescent="0.2">
      <c r="A4006" s="1" t="s">
        <v>11880</v>
      </c>
      <c r="B4006" s="4" t="s">
        <v>11881</v>
      </c>
      <c r="C4006" s="4" t="s">
        <v>11882</v>
      </c>
      <c r="E4006" s="4"/>
      <c r="R4006" s="4"/>
      <c r="U4006" s="4"/>
      <c r="AD4006" s="4"/>
      <c r="AE4006" s="4"/>
      <c r="AF4006" s="21"/>
    </row>
    <row r="4007" spans="1:32" x14ac:dyDescent="0.2">
      <c r="A4007" s="1" t="s">
        <v>11883</v>
      </c>
      <c r="B4007" s="4" t="s">
        <v>11884</v>
      </c>
      <c r="C4007" s="4" t="s">
        <v>11885</v>
      </c>
      <c r="E4007" s="4"/>
      <c r="R4007" s="4"/>
      <c r="U4007" s="4"/>
      <c r="AD4007" s="4"/>
      <c r="AE4007" s="4"/>
      <c r="AF4007" s="21"/>
    </row>
    <row r="4008" spans="1:32" x14ac:dyDescent="0.2">
      <c r="A4008" s="1" t="s">
        <v>11886</v>
      </c>
      <c r="B4008" s="4" t="s">
        <v>11887</v>
      </c>
      <c r="C4008" s="4" t="s">
        <v>11888</v>
      </c>
      <c r="E4008" s="4">
        <v>1</v>
      </c>
      <c r="F4008">
        <v>1</v>
      </c>
      <c r="G4008">
        <v>1</v>
      </c>
      <c r="H4008">
        <v>1</v>
      </c>
      <c r="J4008">
        <v>1</v>
      </c>
      <c r="M4008">
        <v>2</v>
      </c>
      <c r="N4008">
        <v>2</v>
      </c>
      <c r="O4008">
        <v>1</v>
      </c>
      <c r="P4008">
        <v>1</v>
      </c>
      <c r="Q4008">
        <v>1</v>
      </c>
      <c r="R4008" s="4">
        <v>1</v>
      </c>
      <c r="T4008">
        <v>1</v>
      </c>
      <c r="U4008" s="4">
        <v>1</v>
      </c>
      <c r="V4008">
        <v>1</v>
      </c>
      <c r="AD4008" s="4">
        <v>1</v>
      </c>
      <c r="AE4008" s="4">
        <v>1</v>
      </c>
      <c r="AF4008" s="21">
        <v>1</v>
      </c>
    </row>
    <row r="4009" spans="1:32" x14ac:dyDescent="0.2">
      <c r="A4009" s="1" t="s">
        <v>11889</v>
      </c>
      <c r="B4009" s="4" t="s">
        <v>11890</v>
      </c>
      <c r="C4009" s="4" t="s">
        <v>11891</v>
      </c>
      <c r="E4009" s="4"/>
      <c r="R4009" s="4"/>
      <c r="U4009" s="4"/>
      <c r="AD4009" s="4"/>
      <c r="AE4009" s="4"/>
      <c r="AF4009" s="21"/>
    </row>
    <row r="4010" spans="1:32" x14ac:dyDescent="0.2">
      <c r="A4010" s="1" t="s">
        <v>11892</v>
      </c>
      <c r="B4010" s="4" t="s">
        <v>11893</v>
      </c>
      <c r="C4010" s="4" t="s">
        <v>11894</v>
      </c>
      <c r="E4010" s="4"/>
      <c r="R4010" s="4"/>
      <c r="U4010" s="4"/>
      <c r="AD4010" s="4"/>
      <c r="AE4010" s="4"/>
      <c r="AF4010" s="21"/>
    </row>
    <row r="4011" spans="1:32" x14ac:dyDescent="0.2">
      <c r="A4011" s="1" t="s">
        <v>11895</v>
      </c>
      <c r="B4011" s="4" t="s">
        <v>11896</v>
      </c>
      <c r="C4011" s="4" t="s">
        <v>11897</v>
      </c>
      <c r="E4011" s="4"/>
      <c r="R4011" s="4"/>
      <c r="U4011" s="4"/>
      <c r="AD4011" s="4"/>
      <c r="AE4011" s="4"/>
      <c r="AF4011" s="21"/>
    </row>
    <row r="4012" spans="1:32" x14ac:dyDescent="0.2">
      <c r="A4012" s="1" t="s">
        <v>11898</v>
      </c>
      <c r="B4012" s="4" t="s">
        <v>11899</v>
      </c>
      <c r="C4012" s="4" t="s">
        <v>11900</v>
      </c>
      <c r="E4012" s="4"/>
      <c r="R4012" s="4"/>
      <c r="U4012" s="4"/>
      <c r="AD4012" s="4"/>
      <c r="AE4012" s="4"/>
      <c r="AF4012" s="21"/>
    </row>
    <row r="4013" spans="1:32" x14ac:dyDescent="0.2">
      <c r="A4013" s="1" t="s">
        <v>11901</v>
      </c>
      <c r="B4013" s="4" t="s">
        <v>11902</v>
      </c>
      <c r="C4013" s="4" t="s">
        <v>11903</v>
      </c>
      <c r="E4013" s="4"/>
      <c r="R4013" s="4"/>
      <c r="U4013" s="4"/>
      <c r="AD4013" s="4"/>
      <c r="AE4013" s="4"/>
      <c r="AF4013" s="21"/>
    </row>
    <row r="4014" spans="1:32" x14ac:dyDescent="0.2">
      <c r="A4014" s="1" t="s">
        <v>11904</v>
      </c>
      <c r="B4014" s="4" t="s">
        <v>11905</v>
      </c>
      <c r="C4014" s="4" t="s">
        <v>11906</v>
      </c>
      <c r="E4014" s="4"/>
      <c r="R4014" s="4"/>
      <c r="U4014" s="4"/>
      <c r="AD4014" s="4"/>
      <c r="AE4014" s="4"/>
      <c r="AF4014" s="21"/>
    </row>
    <row r="4015" spans="1:32" x14ac:dyDescent="0.2">
      <c r="A4015" s="1" t="s">
        <v>11907</v>
      </c>
      <c r="B4015" s="4" t="s">
        <v>11908</v>
      </c>
      <c r="C4015" s="4" t="s">
        <v>11909</v>
      </c>
      <c r="E4015" s="4"/>
      <c r="R4015" s="4"/>
      <c r="U4015" s="4"/>
      <c r="AD4015" s="4"/>
      <c r="AE4015" s="4"/>
      <c r="AF4015" s="21"/>
    </row>
    <row r="4016" spans="1:32" x14ac:dyDescent="0.2">
      <c r="A4016" s="1" t="s">
        <v>11910</v>
      </c>
      <c r="B4016" s="4" t="s">
        <v>11911</v>
      </c>
      <c r="C4016" s="4" t="s">
        <v>11912</v>
      </c>
      <c r="E4016" s="4"/>
      <c r="R4016" s="4"/>
      <c r="U4016" s="4"/>
      <c r="AD4016" s="4"/>
      <c r="AE4016" s="4"/>
      <c r="AF4016" s="21"/>
    </row>
    <row r="4017" spans="1:32" x14ac:dyDescent="0.2">
      <c r="A4017" s="1" t="s">
        <v>11913</v>
      </c>
      <c r="B4017" s="4" t="s">
        <v>11914</v>
      </c>
      <c r="C4017" s="4" t="s">
        <v>11915</v>
      </c>
      <c r="E4017" s="4"/>
      <c r="R4017" s="4"/>
      <c r="U4017" s="4"/>
      <c r="AD4017" s="4"/>
      <c r="AE4017" s="4"/>
      <c r="AF4017" s="21"/>
    </row>
    <row r="4018" spans="1:32" x14ac:dyDescent="0.2">
      <c r="A4018" s="1" t="s">
        <v>11916</v>
      </c>
      <c r="B4018" s="4" t="s">
        <v>11917</v>
      </c>
      <c r="C4018" s="4" t="s">
        <v>11918</v>
      </c>
      <c r="E4018" s="4"/>
      <c r="R4018" s="4"/>
      <c r="U4018" s="4"/>
      <c r="AD4018" s="4"/>
      <c r="AE4018" s="4"/>
      <c r="AF4018" s="21"/>
    </row>
    <row r="4019" spans="1:32" x14ac:dyDescent="0.2">
      <c r="A4019" s="1" t="s">
        <v>11919</v>
      </c>
      <c r="B4019" s="4" t="s">
        <v>11920</v>
      </c>
      <c r="C4019" s="4" t="s">
        <v>11921</v>
      </c>
      <c r="E4019" s="4"/>
      <c r="G4019">
        <v>1</v>
      </c>
      <c r="I4019">
        <v>1</v>
      </c>
      <c r="J4019">
        <v>1</v>
      </c>
      <c r="M4019">
        <v>1</v>
      </c>
      <c r="P4019">
        <v>1</v>
      </c>
      <c r="Q4019">
        <v>1</v>
      </c>
      <c r="R4019" s="4">
        <v>1</v>
      </c>
      <c r="T4019">
        <v>1</v>
      </c>
      <c r="U4019" s="4">
        <v>1</v>
      </c>
      <c r="AD4019" s="4"/>
      <c r="AE4019" s="4">
        <v>1</v>
      </c>
      <c r="AF4019" s="21"/>
    </row>
    <row r="4020" spans="1:32" x14ac:dyDescent="0.2">
      <c r="A4020" s="1" t="s">
        <v>11922</v>
      </c>
      <c r="B4020" s="4" t="s">
        <v>11923</v>
      </c>
      <c r="C4020" s="4" t="s">
        <v>11924</v>
      </c>
      <c r="E4020" s="4"/>
      <c r="R4020" s="4"/>
      <c r="U4020" s="4"/>
      <c r="AD4020" s="4"/>
      <c r="AE4020" s="4"/>
      <c r="AF4020" s="21"/>
    </row>
    <row r="4021" spans="1:32" x14ac:dyDescent="0.2">
      <c r="A4021" s="1" t="s">
        <v>11925</v>
      </c>
      <c r="B4021" s="4" t="s">
        <v>11926</v>
      </c>
      <c r="C4021" s="4" t="s">
        <v>11927</v>
      </c>
      <c r="E4021" s="4"/>
      <c r="R4021" s="4"/>
      <c r="U4021" s="4"/>
      <c r="AD4021" s="4"/>
      <c r="AE4021" s="4"/>
      <c r="AF4021" s="21"/>
    </row>
    <row r="4022" spans="1:32" x14ac:dyDescent="0.2">
      <c r="A4022" s="1" t="s">
        <v>11928</v>
      </c>
      <c r="B4022" s="4" t="s">
        <v>11929</v>
      </c>
      <c r="C4022" s="4" t="s">
        <v>11930</v>
      </c>
      <c r="E4022" s="4"/>
      <c r="R4022" s="4"/>
      <c r="U4022" s="4"/>
      <c r="AD4022" s="4"/>
      <c r="AE4022" s="4"/>
      <c r="AF4022" s="21"/>
    </row>
    <row r="4023" spans="1:32" x14ac:dyDescent="0.2">
      <c r="A4023" s="1" t="s">
        <v>11931</v>
      </c>
      <c r="B4023" s="4" t="s">
        <v>11932</v>
      </c>
      <c r="C4023" s="4" t="s">
        <v>11933</v>
      </c>
      <c r="E4023" s="4"/>
      <c r="R4023" s="4"/>
      <c r="U4023" s="4"/>
      <c r="AD4023" s="4"/>
      <c r="AE4023" s="4"/>
      <c r="AF4023" s="21"/>
    </row>
    <row r="4024" spans="1:32" x14ac:dyDescent="0.2">
      <c r="A4024" s="1" t="s">
        <v>11934</v>
      </c>
      <c r="B4024" s="4" t="s">
        <v>11935</v>
      </c>
      <c r="C4024" s="4" t="s">
        <v>11936</v>
      </c>
      <c r="E4024" s="4"/>
      <c r="R4024" s="4"/>
      <c r="U4024" s="4"/>
      <c r="AD4024" s="4"/>
      <c r="AE4024" s="4"/>
      <c r="AF4024" s="21"/>
    </row>
    <row r="4025" spans="1:32" x14ac:dyDescent="0.2">
      <c r="A4025" s="1" t="s">
        <v>11937</v>
      </c>
      <c r="B4025" s="4" t="s">
        <v>11938</v>
      </c>
      <c r="C4025" s="4" t="s">
        <v>11939</v>
      </c>
      <c r="E4025" s="4"/>
      <c r="R4025" s="4"/>
      <c r="U4025" s="4"/>
      <c r="AD4025" s="4"/>
      <c r="AE4025" s="4"/>
      <c r="AF4025" s="21"/>
    </row>
    <row r="4026" spans="1:32" x14ac:dyDescent="0.2">
      <c r="A4026" s="1" t="s">
        <v>11940</v>
      </c>
      <c r="B4026" s="4" t="s">
        <v>11941</v>
      </c>
      <c r="C4026" s="4" t="s">
        <v>11942</v>
      </c>
      <c r="E4026" s="4"/>
      <c r="R4026" s="4"/>
      <c r="U4026" s="4"/>
      <c r="Z4026">
        <v>1</v>
      </c>
      <c r="AD4026" s="4"/>
      <c r="AE4026" s="4"/>
      <c r="AF4026" s="21"/>
    </row>
    <row r="4027" spans="1:32" x14ac:dyDescent="0.2">
      <c r="A4027" s="1" t="s">
        <v>11943</v>
      </c>
      <c r="B4027" s="4" t="s">
        <v>11944</v>
      </c>
      <c r="C4027" s="4" t="s">
        <v>11945</v>
      </c>
      <c r="E4027" s="4"/>
      <c r="R4027" s="4"/>
      <c r="U4027" s="4"/>
      <c r="AD4027" s="4"/>
      <c r="AE4027" s="4"/>
      <c r="AF4027" s="21"/>
    </row>
    <row r="4028" spans="1:32" x14ac:dyDescent="0.2">
      <c r="A4028" s="1" t="s">
        <v>11946</v>
      </c>
      <c r="B4028" s="4" t="s">
        <v>11947</v>
      </c>
      <c r="C4028" s="4" t="s">
        <v>11948</v>
      </c>
      <c r="E4028" s="4"/>
      <c r="R4028" s="4"/>
      <c r="U4028" s="4"/>
      <c r="AD4028" s="4"/>
      <c r="AE4028" s="4"/>
      <c r="AF4028" s="21"/>
    </row>
    <row r="4029" spans="1:32" x14ac:dyDescent="0.2">
      <c r="A4029" s="1" t="s">
        <v>11949</v>
      </c>
      <c r="B4029" s="4" t="s">
        <v>11950</v>
      </c>
      <c r="C4029" s="4" t="s">
        <v>11951</v>
      </c>
      <c r="E4029" s="4"/>
      <c r="R4029" s="4"/>
      <c r="U4029" s="4"/>
      <c r="AD4029" s="4"/>
      <c r="AE4029" s="4"/>
      <c r="AF4029" s="21"/>
    </row>
    <row r="4030" spans="1:32" x14ac:dyDescent="0.2">
      <c r="A4030" s="1" t="s">
        <v>11952</v>
      </c>
      <c r="B4030" s="4" t="s">
        <v>11953</v>
      </c>
      <c r="C4030" s="4" t="s">
        <v>11954</v>
      </c>
      <c r="E4030" s="4"/>
      <c r="R4030" s="4"/>
      <c r="U4030" s="4"/>
      <c r="AD4030" s="4"/>
      <c r="AE4030" s="4"/>
      <c r="AF4030" s="21"/>
    </row>
    <row r="4031" spans="1:32" x14ac:dyDescent="0.2">
      <c r="A4031" s="1" t="s">
        <v>11955</v>
      </c>
      <c r="B4031" s="4" t="s">
        <v>11956</v>
      </c>
      <c r="C4031" s="4" t="s">
        <v>11957</v>
      </c>
      <c r="E4031" s="4"/>
      <c r="R4031" s="4"/>
      <c r="U4031" s="4"/>
      <c r="AD4031" s="4"/>
      <c r="AE4031" s="4"/>
      <c r="AF4031" s="21"/>
    </row>
    <row r="4032" spans="1:32" x14ac:dyDescent="0.2">
      <c r="A4032" s="1" t="s">
        <v>11958</v>
      </c>
      <c r="B4032" s="4" t="s">
        <v>11959</v>
      </c>
      <c r="C4032" s="4" t="s">
        <v>11960</v>
      </c>
      <c r="E4032" s="4"/>
      <c r="R4032" s="4"/>
      <c r="U4032" s="4"/>
      <c r="AD4032" s="4"/>
      <c r="AE4032" s="4"/>
      <c r="AF4032" s="21"/>
    </row>
    <row r="4033" spans="1:32" x14ac:dyDescent="0.2">
      <c r="A4033" s="1" t="s">
        <v>11961</v>
      </c>
      <c r="B4033" s="4" t="s">
        <v>11962</v>
      </c>
      <c r="C4033" s="4" t="s">
        <v>11963</v>
      </c>
      <c r="E4033" s="4"/>
      <c r="R4033" s="4"/>
      <c r="U4033" s="4"/>
      <c r="AD4033" s="4"/>
      <c r="AE4033" s="4"/>
      <c r="AF4033" s="21"/>
    </row>
    <row r="4034" spans="1:32" x14ac:dyDescent="0.2">
      <c r="A4034" s="1" t="s">
        <v>11964</v>
      </c>
      <c r="B4034" s="4" t="s">
        <v>11965</v>
      </c>
      <c r="C4034" s="4" t="s">
        <v>11966</v>
      </c>
      <c r="E4034" s="4"/>
      <c r="R4034" s="4"/>
      <c r="U4034" s="4"/>
      <c r="AD4034" s="4"/>
      <c r="AE4034" s="4"/>
      <c r="AF4034" s="21"/>
    </row>
    <row r="4035" spans="1:32" x14ac:dyDescent="0.2">
      <c r="A4035" s="1" t="s">
        <v>11967</v>
      </c>
      <c r="B4035" s="4" t="s">
        <v>11968</v>
      </c>
      <c r="C4035" s="4" t="s">
        <v>11969</v>
      </c>
      <c r="E4035" s="4"/>
      <c r="R4035" s="4"/>
      <c r="U4035" s="4"/>
      <c r="AD4035" s="4"/>
      <c r="AE4035" s="4"/>
      <c r="AF4035" s="21"/>
    </row>
    <row r="4036" spans="1:32" x14ac:dyDescent="0.2">
      <c r="A4036" s="1" t="s">
        <v>11970</v>
      </c>
      <c r="B4036" s="4" t="s">
        <v>11971</v>
      </c>
      <c r="C4036" s="4" t="s">
        <v>11972</v>
      </c>
      <c r="E4036" s="4"/>
      <c r="R4036" s="4"/>
      <c r="U4036" s="4"/>
      <c r="AD4036" s="4"/>
      <c r="AE4036" s="4"/>
      <c r="AF4036" s="21"/>
    </row>
    <row r="4037" spans="1:32" x14ac:dyDescent="0.2">
      <c r="A4037" s="1" t="s">
        <v>11973</v>
      </c>
      <c r="B4037" s="4" t="s">
        <v>11974</v>
      </c>
      <c r="C4037" s="4" t="s">
        <v>11975</v>
      </c>
      <c r="E4037" s="4"/>
      <c r="R4037" s="4"/>
      <c r="U4037" s="4"/>
      <c r="AD4037" s="4"/>
      <c r="AE4037" s="4"/>
      <c r="AF4037" s="21"/>
    </row>
    <row r="4038" spans="1:32" x14ac:dyDescent="0.2">
      <c r="A4038" s="1" t="s">
        <v>11976</v>
      </c>
      <c r="B4038" s="4" t="s">
        <v>11977</v>
      </c>
      <c r="C4038" s="4" t="s">
        <v>11978</v>
      </c>
      <c r="E4038" s="4"/>
      <c r="R4038" s="4"/>
      <c r="U4038" s="4"/>
      <c r="AD4038" s="4"/>
      <c r="AE4038" s="4"/>
      <c r="AF4038" s="21"/>
    </row>
    <row r="4039" spans="1:32" x14ac:dyDescent="0.2">
      <c r="A4039" s="1" t="s">
        <v>11979</v>
      </c>
      <c r="B4039" s="4" t="s">
        <v>11980</v>
      </c>
      <c r="C4039" s="4" t="s">
        <v>11981</v>
      </c>
      <c r="E4039" s="4"/>
      <c r="R4039" s="4"/>
      <c r="U4039" s="4"/>
      <c r="AD4039" s="4"/>
      <c r="AE4039" s="4"/>
      <c r="AF4039" s="21"/>
    </row>
    <row r="4040" spans="1:32" x14ac:dyDescent="0.2">
      <c r="A4040" s="1" t="s">
        <v>11982</v>
      </c>
      <c r="B4040" s="4" t="s">
        <v>11983</v>
      </c>
      <c r="C4040" s="4" t="s">
        <v>11984</v>
      </c>
      <c r="E4040" s="4"/>
      <c r="R4040" s="4"/>
      <c r="U4040" s="4"/>
      <c r="AD4040" s="4"/>
      <c r="AE4040" s="4"/>
      <c r="AF4040" s="21"/>
    </row>
    <row r="4041" spans="1:32" x14ac:dyDescent="0.2">
      <c r="A4041" s="1" t="s">
        <v>11985</v>
      </c>
      <c r="B4041" s="4" t="s">
        <v>11986</v>
      </c>
      <c r="C4041" s="4" t="s">
        <v>11987</v>
      </c>
      <c r="E4041" s="4"/>
      <c r="R4041" s="4"/>
      <c r="U4041" s="4"/>
      <c r="AD4041" s="4"/>
      <c r="AE4041" s="4"/>
      <c r="AF4041" s="21"/>
    </row>
    <row r="4042" spans="1:32" x14ac:dyDescent="0.2">
      <c r="A4042" s="1" t="s">
        <v>11988</v>
      </c>
      <c r="B4042" s="4" t="s">
        <v>11989</v>
      </c>
      <c r="C4042" s="4" t="s">
        <v>11990</v>
      </c>
      <c r="E4042" s="4"/>
      <c r="R4042" s="4"/>
      <c r="U4042" s="4"/>
      <c r="AD4042" s="4"/>
      <c r="AE4042" s="4"/>
      <c r="AF4042" s="21"/>
    </row>
    <row r="4043" spans="1:32" x14ac:dyDescent="0.2">
      <c r="A4043" s="1" t="s">
        <v>11991</v>
      </c>
      <c r="B4043" s="4" t="s">
        <v>11992</v>
      </c>
      <c r="C4043" s="4" t="s">
        <v>11993</v>
      </c>
      <c r="E4043" s="4"/>
      <c r="R4043" s="4"/>
      <c r="U4043" s="4"/>
      <c r="AD4043" s="4"/>
      <c r="AE4043" s="4"/>
      <c r="AF4043" s="21"/>
    </row>
    <row r="4044" spans="1:32" x14ac:dyDescent="0.2">
      <c r="A4044" s="1" t="s">
        <v>11994</v>
      </c>
      <c r="B4044" s="4" t="s">
        <v>11995</v>
      </c>
      <c r="C4044" s="4" t="s">
        <v>11996</v>
      </c>
      <c r="E4044" s="4"/>
      <c r="R4044" s="4"/>
      <c r="U4044" s="4"/>
      <c r="AD4044" s="4"/>
      <c r="AE4044" s="4"/>
      <c r="AF4044" s="21"/>
    </row>
    <row r="4045" spans="1:32" x14ac:dyDescent="0.2">
      <c r="A4045" s="1" t="s">
        <v>11997</v>
      </c>
      <c r="B4045" s="4" t="s">
        <v>11998</v>
      </c>
      <c r="C4045" s="4" t="s">
        <v>11999</v>
      </c>
      <c r="E4045" s="4"/>
      <c r="R4045" s="4"/>
      <c r="U4045" s="4"/>
      <c r="AD4045" s="4"/>
      <c r="AE4045" s="4"/>
      <c r="AF4045" s="21"/>
    </row>
    <row r="4046" spans="1:32" x14ac:dyDescent="0.2">
      <c r="A4046" s="1" t="s">
        <v>12000</v>
      </c>
      <c r="B4046" s="4" t="s">
        <v>5278</v>
      </c>
      <c r="C4046" s="4" t="s">
        <v>12001</v>
      </c>
      <c r="E4046" s="4"/>
      <c r="R4046" s="4"/>
      <c r="U4046" s="4"/>
      <c r="AD4046" s="4"/>
      <c r="AE4046" s="4"/>
      <c r="AF4046" s="21"/>
    </row>
    <row r="4047" spans="1:32" x14ac:dyDescent="0.2">
      <c r="A4047" s="1" t="s">
        <v>12002</v>
      </c>
      <c r="B4047" s="4" t="s">
        <v>12003</v>
      </c>
      <c r="C4047" s="4" t="s">
        <v>12004</v>
      </c>
      <c r="E4047" s="4"/>
      <c r="R4047" s="4"/>
      <c r="U4047" s="4"/>
      <c r="AD4047" s="4"/>
      <c r="AE4047" s="4"/>
      <c r="AF4047" s="21"/>
    </row>
    <row r="4048" spans="1:32" x14ac:dyDescent="0.2">
      <c r="A4048" s="1" t="s">
        <v>12005</v>
      </c>
      <c r="B4048" s="4" t="s">
        <v>12006</v>
      </c>
      <c r="C4048" s="4" t="s">
        <v>12007</v>
      </c>
      <c r="E4048" s="4"/>
      <c r="R4048" s="4"/>
      <c r="U4048" s="4"/>
      <c r="AD4048" s="4"/>
      <c r="AE4048" s="4"/>
      <c r="AF4048" s="21"/>
    </row>
    <row r="4049" spans="1:32" x14ac:dyDescent="0.2">
      <c r="A4049" s="1" t="s">
        <v>12008</v>
      </c>
      <c r="B4049" s="4" t="s">
        <v>12009</v>
      </c>
      <c r="C4049" s="4" t="s">
        <v>12010</v>
      </c>
      <c r="E4049" s="4"/>
      <c r="R4049" s="4"/>
      <c r="U4049" s="4"/>
      <c r="AD4049" s="4"/>
      <c r="AE4049" s="4"/>
      <c r="AF4049" s="21"/>
    </row>
    <row r="4050" spans="1:32" x14ac:dyDescent="0.2">
      <c r="A4050" s="1" t="s">
        <v>12011</v>
      </c>
      <c r="B4050" s="4" t="s">
        <v>12012</v>
      </c>
      <c r="C4050" s="4" t="s">
        <v>12013</v>
      </c>
      <c r="E4050" s="4"/>
      <c r="R4050" s="4"/>
      <c r="U4050" s="4"/>
      <c r="AD4050" s="4"/>
      <c r="AE4050" s="4"/>
      <c r="AF4050" s="21"/>
    </row>
    <row r="4051" spans="1:32" x14ac:dyDescent="0.2">
      <c r="A4051" s="1" t="s">
        <v>12014</v>
      </c>
      <c r="B4051" s="4" t="s">
        <v>12015</v>
      </c>
      <c r="C4051" s="4" t="s">
        <v>12016</v>
      </c>
      <c r="E4051" s="4"/>
      <c r="R4051" s="4"/>
      <c r="U4051" s="4"/>
      <c r="AD4051" s="4"/>
      <c r="AE4051" s="4"/>
      <c r="AF4051" s="21"/>
    </row>
    <row r="4052" spans="1:32" x14ac:dyDescent="0.2">
      <c r="A4052" s="1" t="s">
        <v>12017</v>
      </c>
      <c r="B4052" s="4" t="s">
        <v>12018</v>
      </c>
      <c r="C4052" s="4" t="s">
        <v>12019</v>
      </c>
      <c r="E4052" s="4"/>
      <c r="R4052" s="4"/>
      <c r="U4052" s="4"/>
      <c r="AD4052" s="4"/>
      <c r="AE4052" s="4"/>
      <c r="AF4052" s="21"/>
    </row>
    <row r="4053" spans="1:32" x14ac:dyDescent="0.2">
      <c r="A4053" s="1" t="s">
        <v>12020</v>
      </c>
      <c r="B4053" s="4" t="s">
        <v>12021</v>
      </c>
      <c r="C4053" s="4" t="s">
        <v>12022</v>
      </c>
      <c r="E4053" s="4"/>
      <c r="R4053" s="4"/>
      <c r="U4053" s="4"/>
      <c r="AD4053" s="4"/>
      <c r="AE4053" s="4"/>
      <c r="AF4053" s="21"/>
    </row>
    <row r="4054" spans="1:32" x14ac:dyDescent="0.2">
      <c r="A4054" s="1" t="s">
        <v>12023</v>
      </c>
      <c r="B4054" s="4" t="s">
        <v>12024</v>
      </c>
      <c r="C4054" s="4" t="s">
        <v>12025</v>
      </c>
      <c r="E4054" s="4"/>
      <c r="R4054" s="4"/>
      <c r="U4054" s="4"/>
      <c r="AD4054" s="4"/>
      <c r="AE4054" s="4"/>
      <c r="AF4054" s="21"/>
    </row>
    <row r="4055" spans="1:32" x14ac:dyDescent="0.2">
      <c r="A4055" s="1" t="s">
        <v>12026</v>
      </c>
      <c r="B4055" s="4" t="s">
        <v>12027</v>
      </c>
      <c r="C4055" s="4" t="s">
        <v>12028</v>
      </c>
      <c r="E4055" s="4"/>
      <c r="R4055" s="4"/>
      <c r="U4055" s="4"/>
      <c r="AD4055" s="4"/>
      <c r="AE4055" s="4"/>
      <c r="AF4055" s="21"/>
    </row>
    <row r="4056" spans="1:32" x14ac:dyDescent="0.2">
      <c r="A4056" s="1" t="s">
        <v>12029</v>
      </c>
      <c r="B4056" s="4" t="s">
        <v>12030</v>
      </c>
      <c r="C4056" s="4" t="s">
        <v>12031</v>
      </c>
      <c r="E4056" s="4"/>
      <c r="P4056">
        <v>1</v>
      </c>
      <c r="Q4056">
        <v>1</v>
      </c>
      <c r="R4056" s="4">
        <v>1</v>
      </c>
      <c r="S4056">
        <v>1</v>
      </c>
      <c r="T4056">
        <v>1</v>
      </c>
      <c r="U4056" s="4">
        <v>1</v>
      </c>
      <c r="X4056">
        <v>1</v>
      </c>
      <c r="AD4056" s="4"/>
      <c r="AE4056" s="4"/>
      <c r="AF4056" s="21"/>
    </row>
    <row r="4057" spans="1:32" x14ac:dyDescent="0.2">
      <c r="A4057" s="1" t="s">
        <v>12032</v>
      </c>
      <c r="B4057" s="4" t="s">
        <v>12033</v>
      </c>
      <c r="C4057" s="4" t="s">
        <v>12034</v>
      </c>
      <c r="E4057" s="4"/>
      <c r="R4057" s="4"/>
      <c r="U4057" s="4"/>
      <c r="AD4057" s="4"/>
      <c r="AE4057" s="4"/>
      <c r="AF4057" s="21"/>
    </row>
    <row r="4058" spans="1:32" x14ac:dyDescent="0.2">
      <c r="A4058" s="1" t="s">
        <v>12035</v>
      </c>
      <c r="B4058" s="4" t="s">
        <v>12036</v>
      </c>
      <c r="C4058" s="4" t="s">
        <v>12037</v>
      </c>
      <c r="E4058" s="4"/>
      <c r="R4058" s="4"/>
      <c r="U4058" s="4"/>
      <c r="AD4058" s="4"/>
      <c r="AE4058" s="4"/>
      <c r="AF4058" s="21"/>
    </row>
    <row r="4059" spans="1:32" x14ac:dyDescent="0.2">
      <c r="A4059" s="1" t="s">
        <v>12038</v>
      </c>
      <c r="B4059" s="4" t="s">
        <v>12039</v>
      </c>
      <c r="C4059" s="4" t="s">
        <v>12040</v>
      </c>
      <c r="E4059" s="4"/>
      <c r="R4059" s="4"/>
      <c r="U4059" s="4"/>
      <c r="AD4059" s="4"/>
      <c r="AE4059" s="4"/>
      <c r="AF4059" s="21"/>
    </row>
    <row r="4060" spans="1:32" x14ac:dyDescent="0.2">
      <c r="A4060" s="1" t="s">
        <v>12041</v>
      </c>
      <c r="B4060" s="4" t="s">
        <v>12042</v>
      </c>
      <c r="C4060" s="4" t="s">
        <v>12043</v>
      </c>
      <c r="E4060" s="4"/>
      <c r="R4060" s="4"/>
      <c r="U4060" s="4"/>
      <c r="AD4060" s="4"/>
      <c r="AE4060" s="4"/>
      <c r="AF4060" s="21"/>
    </row>
    <row r="4061" spans="1:32" x14ac:dyDescent="0.2">
      <c r="A4061" s="1" t="s">
        <v>12044</v>
      </c>
      <c r="B4061" s="4" t="s">
        <v>12045</v>
      </c>
      <c r="C4061" s="4" t="s">
        <v>12046</v>
      </c>
      <c r="E4061" s="4"/>
      <c r="R4061" s="4"/>
      <c r="U4061" s="4"/>
      <c r="AD4061" s="4"/>
      <c r="AE4061" s="4"/>
      <c r="AF4061" s="21"/>
    </row>
    <row r="4062" spans="1:32" x14ac:dyDescent="0.2">
      <c r="A4062" s="1" t="s">
        <v>12047</v>
      </c>
      <c r="B4062" s="4" t="s">
        <v>12048</v>
      </c>
      <c r="C4062" s="4" t="s">
        <v>12049</v>
      </c>
      <c r="E4062" s="4"/>
      <c r="R4062" s="4"/>
      <c r="U4062" s="4"/>
      <c r="AD4062" s="4"/>
      <c r="AE4062" s="4"/>
      <c r="AF4062" s="21"/>
    </row>
    <row r="4063" spans="1:32" x14ac:dyDescent="0.2">
      <c r="A4063" s="1" t="s">
        <v>12050</v>
      </c>
      <c r="B4063" s="4" t="s">
        <v>12051</v>
      </c>
      <c r="C4063" s="4" t="s">
        <v>12052</v>
      </c>
      <c r="E4063" s="4"/>
      <c r="R4063" s="4"/>
      <c r="U4063" s="4"/>
      <c r="AD4063" s="4"/>
      <c r="AE4063" s="4"/>
      <c r="AF4063" s="21"/>
    </row>
    <row r="4064" spans="1:32" x14ac:dyDescent="0.2">
      <c r="A4064" s="1" t="s">
        <v>12053</v>
      </c>
      <c r="B4064" s="4" t="s">
        <v>12054</v>
      </c>
      <c r="C4064" s="4" t="s">
        <v>12055</v>
      </c>
      <c r="E4064" s="4"/>
      <c r="R4064" s="4"/>
      <c r="U4064" s="4"/>
      <c r="AD4064" s="4"/>
      <c r="AE4064" s="4"/>
      <c r="AF4064" s="21"/>
    </row>
    <row r="4065" spans="1:32" x14ac:dyDescent="0.2">
      <c r="A4065" s="1" t="s">
        <v>12056</v>
      </c>
      <c r="B4065" s="4" t="s">
        <v>12057</v>
      </c>
      <c r="C4065" s="4" t="s">
        <v>12058</v>
      </c>
      <c r="E4065" s="4"/>
      <c r="R4065" s="4"/>
      <c r="U4065" s="4"/>
      <c r="AD4065" s="4"/>
      <c r="AE4065" s="4"/>
      <c r="AF4065" s="21"/>
    </row>
    <row r="4066" spans="1:32" x14ac:dyDescent="0.2">
      <c r="A4066" s="1" t="s">
        <v>12059</v>
      </c>
      <c r="B4066" s="4" t="s">
        <v>12060</v>
      </c>
      <c r="C4066" s="4" t="s">
        <v>12061</v>
      </c>
      <c r="E4066" s="4"/>
      <c r="R4066" s="4"/>
      <c r="U4066" s="4"/>
      <c r="AD4066" s="4"/>
      <c r="AE4066" s="4"/>
      <c r="AF4066" s="21"/>
    </row>
    <row r="4067" spans="1:32" x14ac:dyDescent="0.2">
      <c r="A4067" s="1" t="s">
        <v>12062</v>
      </c>
      <c r="B4067" s="4" t="s">
        <v>12063</v>
      </c>
      <c r="C4067" s="4" t="s">
        <v>12064</v>
      </c>
      <c r="E4067" s="4"/>
      <c r="R4067" s="4"/>
      <c r="U4067" s="4"/>
      <c r="AD4067" s="4"/>
      <c r="AE4067" s="4"/>
      <c r="AF4067" s="21"/>
    </row>
    <row r="4068" spans="1:32" x14ac:dyDescent="0.2">
      <c r="A4068" s="1" t="s">
        <v>12065</v>
      </c>
      <c r="B4068" s="4" t="s">
        <v>12066</v>
      </c>
      <c r="C4068" s="4" t="s">
        <v>12067</v>
      </c>
      <c r="E4068" s="4"/>
      <c r="R4068" s="4"/>
      <c r="U4068" s="4"/>
      <c r="AD4068" s="4"/>
      <c r="AE4068" s="4"/>
      <c r="AF4068" s="21"/>
    </row>
    <row r="4069" spans="1:32" x14ac:dyDescent="0.2">
      <c r="A4069" s="1" t="s">
        <v>12068</v>
      </c>
      <c r="B4069" s="4" t="s">
        <v>12069</v>
      </c>
      <c r="C4069" s="4" t="s">
        <v>12070</v>
      </c>
      <c r="E4069" s="4"/>
      <c r="R4069" s="4"/>
      <c r="U4069" s="4"/>
      <c r="AD4069" s="4"/>
      <c r="AE4069" s="4"/>
      <c r="AF4069" s="21"/>
    </row>
    <row r="4070" spans="1:32" x14ac:dyDescent="0.2">
      <c r="A4070" s="1" t="s">
        <v>12071</v>
      </c>
      <c r="B4070" s="4" t="s">
        <v>12072</v>
      </c>
      <c r="C4070" s="4" t="s">
        <v>12073</v>
      </c>
      <c r="E4070" s="4"/>
      <c r="R4070" s="4"/>
      <c r="U4070" s="4"/>
      <c r="AD4070" s="4"/>
      <c r="AE4070" s="4"/>
      <c r="AF4070" s="21"/>
    </row>
    <row r="4071" spans="1:32" x14ac:dyDescent="0.2">
      <c r="A4071" s="1" t="s">
        <v>12074</v>
      </c>
      <c r="B4071" s="4" t="s">
        <v>12075</v>
      </c>
      <c r="C4071" s="4" t="s">
        <v>12076</v>
      </c>
      <c r="E4071" s="4"/>
      <c r="R4071" s="4"/>
      <c r="U4071" s="4"/>
      <c r="AD4071" s="4"/>
      <c r="AE4071" s="4"/>
      <c r="AF4071" s="21"/>
    </row>
    <row r="4072" spans="1:32" x14ac:dyDescent="0.2">
      <c r="A4072" s="1" t="s">
        <v>12077</v>
      </c>
      <c r="B4072" s="4" t="s">
        <v>12078</v>
      </c>
      <c r="C4072" s="4" t="s">
        <v>12079</v>
      </c>
      <c r="E4072" s="4"/>
      <c r="R4072" s="4"/>
      <c r="U4072" s="4"/>
      <c r="AD4072" s="4"/>
      <c r="AE4072" s="4"/>
      <c r="AF4072" s="21"/>
    </row>
    <row r="4073" spans="1:32" x14ac:dyDescent="0.2">
      <c r="A4073" s="1" t="s">
        <v>12080</v>
      </c>
      <c r="B4073" s="4" t="s">
        <v>12081</v>
      </c>
      <c r="C4073" s="4" t="s">
        <v>12082</v>
      </c>
      <c r="E4073" s="4"/>
      <c r="R4073" s="4"/>
      <c r="U4073" s="4"/>
      <c r="AD4073" s="4"/>
      <c r="AE4073" s="4"/>
      <c r="AF4073" s="21"/>
    </row>
    <row r="4074" spans="1:32" x14ac:dyDescent="0.2">
      <c r="A4074" s="1" t="s">
        <v>12083</v>
      </c>
      <c r="B4074" s="4" t="s">
        <v>12084</v>
      </c>
      <c r="C4074" s="4" t="s">
        <v>12085</v>
      </c>
      <c r="E4074" s="4"/>
      <c r="R4074" s="4"/>
      <c r="U4074" s="4"/>
      <c r="AD4074" s="4"/>
      <c r="AE4074" s="4"/>
      <c r="AF4074" s="21"/>
    </row>
    <row r="4075" spans="1:32" x14ac:dyDescent="0.2">
      <c r="A4075" s="1" t="s">
        <v>12086</v>
      </c>
      <c r="B4075" s="4" t="s">
        <v>12087</v>
      </c>
      <c r="C4075" s="4" t="s">
        <v>12088</v>
      </c>
      <c r="E4075" s="4"/>
      <c r="R4075" s="4"/>
      <c r="U4075" s="4"/>
      <c r="AD4075" s="4"/>
      <c r="AE4075" s="4"/>
      <c r="AF4075" s="21"/>
    </row>
    <row r="4076" spans="1:32" x14ac:dyDescent="0.2">
      <c r="A4076" s="1" t="s">
        <v>12089</v>
      </c>
      <c r="B4076" s="4" t="s">
        <v>12090</v>
      </c>
      <c r="C4076" s="4" t="s">
        <v>12091</v>
      </c>
      <c r="E4076" s="4"/>
      <c r="R4076" s="4"/>
      <c r="U4076" s="4"/>
      <c r="AD4076" s="4"/>
      <c r="AE4076" s="4"/>
      <c r="AF4076" s="21"/>
    </row>
    <row r="4077" spans="1:32" x14ac:dyDescent="0.2">
      <c r="A4077" s="1" t="s">
        <v>12092</v>
      </c>
      <c r="B4077" s="4" t="s">
        <v>12093</v>
      </c>
      <c r="C4077" s="4" t="s">
        <v>12094</v>
      </c>
      <c r="E4077" s="4"/>
      <c r="R4077" s="4"/>
      <c r="U4077" s="4"/>
      <c r="AD4077" s="4"/>
      <c r="AE4077" s="4"/>
      <c r="AF4077" s="21"/>
    </row>
    <row r="4078" spans="1:32" x14ac:dyDescent="0.2">
      <c r="A4078" s="1" t="s">
        <v>12095</v>
      </c>
      <c r="B4078" s="4" t="s">
        <v>12096</v>
      </c>
      <c r="C4078" s="4" t="s">
        <v>12097</v>
      </c>
      <c r="E4078" s="4"/>
      <c r="R4078" s="4"/>
      <c r="U4078" s="4"/>
      <c r="AD4078" s="4"/>
      <c r="AE4078" s="4"/>
      <c r="AF4078" s="21"/>
    </row>
    <row r="4079" spans="1:32" x14ac:dyDescent="0.2">
      <c r="A4079" s="1" t="s">
        <v>12098</v>
      </c>
      <c r="B4079" s="4" t="s">
        <v>12099</v>
      </c>
      <c r="C4079" s="4" t="s">
        <v>12100</v>
      </c>
      <c r="E4079" s="4">
        <v>1</v>
      </c>
      <c r="G4079">
        <v>1</v>
      </c>
      <c r="O4079">
        <v>1</v>
      </c>
      <c r="Q4079">
        <v>1</v>
      </c>
      <c r="R4079" s="4"/>
      <c r="S4079">
        <v>1</v>
      </c>
      <c r="T4079">
        <v>1</v>
      </c>
      <c r="U4079" s="4"/>
      <c r="X4079">
        <v>1</v>
      </c>
      <c r="AD4079" s="4">
        <v>1</v>
      </c>
      <c r="AE4079" s="4"/>
      <c r="AF4079" s="21">
        <v>1</v>
      </c>
    </row>
    <row r="4080" spans="1:32" x14ac:dyDescent="0.2">
      <c r="A4080" s="1" t="s">
        <v>12101</v>
      </c>
      <c r="B4080" s="4" t="s">
        <v>12102</v>
      </c>
      <c r="C4080" s="4" t="s">
        <v>12103</v>
      </c>
      <c r="E4080" s="4"/>
      <c r="R4080" s="4"/>
      <c r="U4080" s="4"/>
      <c r="AD4080" s="4"/>
      <c r="AE4080" s="4"/>
      <c r="AF4080" s="21"/>
    </row>
    <row r="4081" spans="1:32" x14ac:dyDescent="0.2">
      <c r="A4081" s="1" t="s">
        <v>12104</v>
      </c>
      <c r="B4081" s="4" t="s">
        <v>12105</v>
      </c>
      <c r="C4081" s="4" t="s">
        <v>12106</v>
      </c>
      <c r="E4081" s="4"/>
      <c r="R4081" s="4"/>
      <c r="U4081" s="4"/>
      <c r="AD4081" s="4"/>
      <c r="AE4081" s="4"/>
      <c r="AF4081" s="21"/>
    </row>
    <row r="4082" spans="1:32" x14ac:dyDescent="0.2">
      <c r="A4082" s="1" t="s">
        <v>12107</v>
      </c>
      <c r="B4082" s="4" t="s">
        <v>12108</v>
      </c>
      <c r="C4082" s="4" t="s">
        <v>12109</v>
      </c>
      <c r="E4082" s="4"/>
      <c r="R4082" s="4"/>
      <c r="U4082" s="4"/>
      <c r="AD4082" s="4"/>
      <c r="AE4082" s="4"/>
      <c r="AF4082" s="21"/>
    </row>
    <row r="4083" spans="1:32" x14ac:dyDescent="0.2">
      <c r="A4083" s="1" t="s">
        <v>12110</v>
      </c>
      <c r="B4083" s="4" t="s">
        <v>12111</v>
      </c>
      <c r="C4083" s="4" t="s">
        <v>12112</v>
      </c>
      <c r="E4083" s="4"/>
      <c r="R4083" s="4"/>
      <c r="U4083" s="4"/>
      <c r="AD4083" s="4"/>
      <c r="AE4083" s="4"/>
      <c r="AF4083" s="21"/>
    </row>
    <row r="4084" spans="1:32" x14ac:dyDescent="0.2">
      <c r="A4084" s="1" t="s">
        <v>12113</v>
      </c>
      <c r="B4084" s="4" t="s">
        <v>12114</v>
      </c>
      <c r="C4084" s="4" t="s">
        <v>12115</v>
      </c>
      <c r="E4084" s="4"/>
      <c r="R4084" s="4"/>
      <c r="U4084" s="4"/>
      <c r="AD4084" s="4"/>
      <c r="AE4084" s="4"/>
      <c r="AF4084" s="21"/>
    </row>
    <row r="4085" spans="1:32" x14ac:dyDescent="0.2">
      <c r="A4085" s="1" t="s">
        <v>12116</v>
      </c>
      <c r="B4085" s="4" t="s">
        <v>12117</v>
      </c>
      <c r="C4085" s="4" t="s">
        <v>12118</v>
      </c>
      <c r="E4085" s="4"/>
      <c r="R4085" s="4"/>
      <c r="U4085" s="4"/>
      <c r="AD4085" s="4"/>
      <c r="AE4085" s="4"/>
      <c r="AF4085" s="21"/>
    </row>
    <row r="4086" spans="1:32" x14ac:dyDescent="0.2">
      <c r="A4086" s="1" t="s">
        <v>12119</v>
      </c>
      <c r="B4086" s="4" t="s">
        <v>12120</v>
      </c>
      <c r="C4086" s="4" t="s">
        <v>12121</v>
      </c>
      <c r="E4086" s="4"/>
      <c r="R4086" s="4"/>
      <c r="U4086" s="4"/>
      <c r="AD4086" s="4"/>
      <c r="AE4086" s="4"/>
      <c r="AF4086" s="21"/>
    </row>
    <row r="4087" spans="1:32" x14ac:dyDescent="0.2">
      <c r="A4087" s="1" t="s">
        <v>12122</v>
      </c>
      <c r="B4087" s="4" t="s">
        <v>12123</v>
      </c>
      <c r="C4087" s="4" t="s">
        <v>12124</v>
      </c>
      <c r="E4087" s="4"/>
      <c r="R4087" s="4"/>
      <c r="U4087" s="4"/>
      <c r="AD4087" s="4"/>
      <c r="AE4087" s="4"/>
      <c r="AF4087" s="21"/>
    </row>
    <row r="4088" spans="1:32" x14ac:dyDescent="0.2">
      <c r="A4088" s="1" t="s">
        <v>12125</v>
      </c>
      <c r="B4088" s="4" t="s">
        <v>12126</v>
      </c>
      <c r="C4088" s="4" t="s">
        <v>12127</v>
      </c>
      <c r="E4088" s="4"/>
      <c r="R4088" s="4"/>
      <c r="U4088" s="4"/>
      <c r="AD4088" s="4"/>
      <c r="AE4088" s="4"/>
      <c r="AF4088" s="21"/>
    </row>
    <row r="4089" spans="1:32" x14ac:dyDescent="0.2">
      <c r="A4089" s="1" t="s">
        <v>12128</v>
      </c>
      <c r="B4089" s="4" t="s">
        <v>12129</v>
      </c>
      <c r="C4089" s="4" t="s">
        <v>12130</v>
      </c>
      <c r="E4089" s="4"/>
      <c r="R4089" s="4"/>
      <c r="U4089" s="4"/>
      <c r="AD4089" s="4"/>
      <c r="AE4089" s="4"/>
      <c r="AF4089" s="21"/>
    </row>
    <row r="4090" spans="1:32" x14ac:dyDescent="0.2">
      <c r="A4090" s="1" t="s">
        <v>12131</v>
      </c>
      <c r="B4090" s="4" t="s">
        <v>12132</v>
      </c>
      <c r="C4090" s="4" t="s">
        <v>12133</v>
      </c>
      <c r="E4090" s="4"/>
      <c r="R4090" s="4"/>
      <c r="U4090" s="4"/>
      <c r="AD4090" s="4"/>
      <c r="AE4090" s="4"/>
      <c r="AF4090" s="21"/>
    </row>
    <row r="4091" spans="1:32" x14ac:dyDescent="0.2">
      <c r="A4091" s="1" t="s">
        <v>12134</v>
      </c>
      <c r="B4091" s="4" t="s">
        <v>12135</v>
      </c>
      <c r="C4091" s="4" t="s">
        <v>12136</v>
      </c>
      <c r="E4091" s="4"/>
      <c r="R4091" s="4"/>
      <c r="U4091" s="4"/>
      <c r="AD4091" s="4"/>
      <c r="AE4091" s="4"/>
      <c r="AF4091" s="21"/>
    </row>
    <row r="4092" spans="1:32" x14ac:dyDescent="0.2">
      <c r="A4092" s="1" t="s">
        <v>12137</v>
      </c>
      <c r="B4092" s="4" t="s">
        <v>12138</v>
      </c>
      <c r="C4092" s="4" t="s">
        <v>12139</v>
      </c>
      <c r="E4092" s="4"/>
      <c r="R4092" s="4"/>
      <c r="U4092" s="4"/>
      <c r="AD4092" s="4"/>
      <c r="AE4092" s="4"/>
      <c r="AF4092" s="21"/>
    </row>
    <row r="4093" spans="1:32" x14ac:dyDescent="0.2">
      <c r="A4093" s="1" t="s">
        <v>12140</v>
      </c>
      <c r="B4093" s="4" t="s">
        <v>12141</v>
      </c>
      <c r="C4093" s="4" t="s">
        <v>12142</v>
      </c>
      <c r="E4093" s="4"/>
      <c r="R4093" s="4"/>
      <c r="U4093" s="4"/>
      <c r="AD4093" s="4"/>
      <c r="AE4093" s="4"/>
      <c r="AF4093" s="21"/>
    </row>
    <row r="4094" spans="1:32" x14ac:dyDescent="0.2">
      <c r="A4094" s="1" t="s">
        <v>12143</v>
      </c>
      <c r="B4094" s="4" t="s">
        <v>12144</v>
      </c>
      <c r="C4094" s="4" t="s">
        <v>12145</v>
      </c>
      <c r="E4094" s="4"/>
      <c r="R4094" s="4"/>
      <c r="U4094" s="4"/>
      <c r="AD4094" s="4"/>
      <c r="AE4094" s="4"/>
      <c r="AF4094" s="21"/>
    </row>
    <row r="4095" spans="1:32" x14ac:dyDescent="0.2">
      <c r="A4095" s="1" t="s">
        <v>12146</v>
      </c>
      <c r="B4095" s="4" t="s">
        <v>12147</v>
      </c>
      <c r="C4095" s="4" t="s">
        <v>12148</v>
      </c>
      <c r="E4095" s="4"/>
      <c r="R4095" s="4"/>
      <c r="U4095" s="4"/>
      <c r="AD4095" s="4"/>
      <c r="AE4095" s="4"/>
      <c r="AF4095" s="21"/>
    </row>
    <row r="4096" spans="1:32" x14ac:dyDescent="0.2">
      <c r="A4096" s="1" t="s">
        <v>12149</v>
      </c>
      <c r="B4096" s="4" t="s">
        <v>12150</v>
      </c>
      <c r="C4096" s="4" t="s">
        <v>12151</v>
      </c>
      <c r="E4096" s="4"/>
      <c r="R4096" s="4"/>
      <c r="U4096" s="4"/>
      <c r="AD4096" s="4"/>
      <c r="AE4096" s="4"/>
      <c r="AF4096" s="21"/>
    </row>
    <row r="4097" spans="1:32" x14ac:dyDescent="0.2">
      <c r="A4097" s="1" t="s">
        <v>12152</v>
      </c>
      <c r="B4097" s="4" t="s">
        <v>12153</v>
      </c>
      <c r="C4097" s="4" t="s">
        <v>12154</v>
      </c>
      <c r="E4097" s="4"/>
      <c r="R4097" s="4"/>
      <c r="U4097" s="4"/>
      <c r="AD4097" s="4"/>
      <c r="AE4097" s="4"/>
      <c r="AF4097" s="21"/>
    </row>
    <row r="4098" spans="1:32" x14ac:dyDescent="0.2">
      <c r="A4098" s="1" t="s">
        <v>12155</v>
      </c>
      <c r="B4098" s="4" t="s">
        <v>12156</v>
      </c>
      <c r="C4098" s="4" t="s">
        <v>12157</v>
      </c>
      <c r="E4098" s="4"/>
      <c r="R4098" s="4"/>
      <c r="U4098" s="4"/>
      <c r="AD4098" s="4"/>
      <c r="AE4098" s="4"/>
      <c r="AF4098" s="21"/>
    </row>
    <row r="4099" spans="1:32" x14ac:dyDescent="0.2">
      <c r="A4099" s="1" t="s">
        <v>12158</v>
      </c>
      <c r="B4099" s="4" t="s">
        <v>12159</v>
      </c>
      <c r="C4099" s="4" t="s">
        <v>12160</v>
      </c>
      <c r="E4099" s="4"/>
      <c r="R4099" s="4"/>
      <c r="U4099" s="4"/>
      <c r="AD4099" s="4"/>
      <c r="AE4099" s="4"/>
      <c r="AF4099" s="21"/>
    </row>
    <row r="4100" spans="1:32" x14ac:dyDescent="0.2">
      <c r="A4100" s="1" t="s">
        <v>12161</v>
      </c>
      <c r="B4100" s="4" t="s">
        <v>12162</v>
      </c>
      <c r="C4100" s="4" t="s">
        <v>12163</v>
      </c>
      <c r="E4100" s="4"/>
      <c r="R4100" s="4"/>
      <c r="U4100" s="4"/>
      <c r="AD4100" s="4"/>
      <c r="AE4100" s="4"/>
      <c r="AF4100" s="21"/>
    </row>
    <row r="4101" spans="1:32" x14ac:dyDescent="0.2">
      <c r="A4101" s="1" t="s">
        <v>12164</v>
      </c>
      <c r="B4101" s="4" t="s">
        <v>12165</v>
      </c>
      <c r="C4101" s="4" t="s">
        <v>12166</v>
      </c>
      <c r="E4101" s="4"/>
      <c r="R4101" s="4"/>
      <c r="U4101" s="4"/>
      <c r="AD4101" s="4"/>
      <c r="AE4101" s="4"/>
      <c r="AF4101" s="21"/>
    </row>
    <row r="4102" spans="1:32" x14ac:dyDescent="0.2">
      <c r="A4102" s="1" t="s">
        <v>12167</v>
      </c>
      <c r="B4102" s="4" t="s">
        <v>12168</v>
      </c>
      <c r="C4102" s="4" t="s">
        <v>12169</v>
      </c>
      <c r="E4102" s="4"/>
      <c r="R4102" s="4"/>
      <c r="U4102" s="4"/>
      <c r="AD4102" s="4"/>
      <c r="AE4102" s="4"/>
      <c r="AF4102" s="21"/>
    </row>
    <row r="4103" spans="1:32" x14ac:dyDescent="0.2">
      <c r="A4103" s="1" t="s">
        <v>12170</v>
      </c>
      <c r="B4103" s="4" t="s">
        <v>12171</v>
      </c>
      <c r="C4103" s="4" t="s">
        <v>12172</v>
      </c>
      <c r="E4103" s="4"/>
      <c r="R4103" s="4"/>
      <c r="U4103" s="4"/>
      <c r="AD4103" s="4"/>
      <c r="AE4103" s="4"/>
      <c r="AF4103" s="21"/>
    </row>
    <row r="4104" spans="1:32" x14ac:dyDescent="0.2">
      <c r="A4104" s="1" t="s">
        <v>12173</v>
      </c>
      <c r="B4104" s="4" t="s">
        <v>12174</v>
      </c>
      <c r="C4104" s="4" t="s">
        <v>12175</v>
      </c>
      <c r="E4104" s="4"/>
      <c r="R4104" s="4"/>
      <c r="U4104" s="4"/>
      <c r="AD4104" s="4"/>
      <c r="AE4104" s="4"/>
      <c r="AF4104" s="21"/>
    </row>
    <row r="4105" spans="1:32" x14ac:dyDescent="0.2">
      <c r="A4105" s="1" t="s">
        <v>12176</v>
      </c>
      <c r="B4105" s="4" t="s">
        <v>12177</v>
      </c>
      <c r="C4105" s="4" t="s">
        <v>12178</v>
      </c>
      <c r="E4105" s="4"/>
      <c r="R4105" s="4"/>
      <c r="U4105" s="4"/>
      <c r="AD4105" s="4"/>
      <c r="AE4105" s="4"/>
      <c r="AF4105" s="21"/>
    </row>
    <row r="4106" spans="1:32" x14ac:dyDescent="0.2">
      <c r="A4106" s="1" t="s">
        <v>12179</v>
      </c>
      <c r="B4106" s="4" t="s">
        <v>12180</v>
      </c>
      <c r="C4106" s="4" t="s">
        <v>12181</v>
      </c>
      <c r="E4106" s="4"/>
      <c r="R4106" s="4"/>
      <c r="U4106" s="4"/>
      <c r="AD4106" s="4"/>
      <c r="AE4106" s="4"/>
      <c r="AF4106" s="21"/>
    </row>
    <row r="4107" spans="1:32" x14ac:dyDescent="0.2">
      <c r="A4107" s="1" t="s">
        <v>12182</v>
      </c>
      <c r="B4107" s="4" t="s">
        <v>12183</v>
      </c>
      <c r="C4107" s="4" t="s">
        <v>12184</v>
      </c>
      <c r="E4107" s="4"/>
      <c r="R4107" s="4"/>
      <c r="U4107" s="4"/>
      <c r="AD4107" s="4"/>
      <c r="AE4107" s="4"/>
      <c r="AF4107" s="21"/>
    </row>
    <row r="4108" spans="1:32" x14ac:dyDescent="0.2">
      <c r="A4108" s="1" t="s">
        <v>12185</v>
      </c>
      <c r="B4108" s="4" t="s">
        <v>12186</v>
      </c>
      <c r="C4108" s="4" t="s">
        <v>12187</v>
      </c>
      <c r="E4108" s="4"/>
      <c r="R4108" s="4"/>
      <c r="U4108" s="4"/>
      <c r="AD4108" s="4"/>
      <c r="AE4108" s="4"/>
      <c r="AF4108" s="21"/>
    </row>
    <row r="4109" spans="1:32" x14ac:dyDescent="0.2">
      <c r="A4109" s="1" t="s">
        <v>12188</v>
      </c>
      <c r="B4109" s="4" t="s">
        <v>12189</v>
      </c>
      <c r="C4109" s="4" t="s">
        <v>12190</v>
      </c>
      <c r="E4109" s="4"/>
      <c r="R4109" s="4"/>
      <c r="U4109" s="4"/>
      <c r="AD4109" s="4"/>
      <c r="AE4109" s="4"/>
      <c r="AF4109" s="21"/>
    </row>
    <row r="4110" spans="1:32" x14ac:dyDescent="0.2">
      <c r="A4110" s="1" t="s">
        <v>12191</v>
      </c>
      <c r="B4110" s="4" t="s">
        <v>12192</v>
      </c>
      <c r="C4110" s="4" t="s">
        <v>12193</v>
      </c>
      <c r="E4110" s="4"/>
      <c r="R4110" s="4"/>
      <c r="U4110" s="4"/>
      <c r="AD4110" s="4"/>
      <c r="AE4110" s="4"/>
      <c r="AF4110" s="21"/>
    </row>
    <row r="4111" spans="1:32" x14ac:dyDescent="0.2">
      <c r="A4111" s="1" t="s">
        <v>12194</v>
      </c>
      <c r="B4111" s="4" t="s">
        <v>12195</v>
      </c>
      <c r="C4111" s="4" t="s">
        <v>12196</v>
      </c>
      <c r="E4111" s="4"/>
      <c r="R4111" s="4"/>
      <c r="U4111" s="4"/>
      <c r="AD4111" s="4"/>
      <c r="AE4111" s="4"/>
      <c r="AF4111" s="21"/>
    </row>
    <row r="4112" spans="1:32" x14ac:dyDescent="0.2">
      <c r="A4112" s="1" t="s">
        <v>12197</v>
      </c>
      <c r="B4112" s="4" t="s">
        <v>12198</v>
      </c>
      <c r="C4112" s="4" t="s">
        <v>12199</v>
      </c>
      <c r="E4112" s="4"/>
      <c r="R4112" s="4"/>
      <c r="U4112" s="4"/>
      <c r="AD4112" s="4"/>
      <c r="AE4112" s="4"/>
      <c r="AF4112" s="21"/>
    </row>
    <row r="4113" spans="1:32" x14ac:dyDescent="0.2">
      <c r="A4113" s="1" t="s">
        <v>12200</v>
      </c>
      <c r="B4113" s="4" t="s">
        <v>12201</v>
      </c>
      <c r="C4113" s="4" t="s">
        <v>12202</v>
      </c>
      <c r="E4113" s="4"/>
      <c r="R4113" s="4"/>
      <c r="U4113" s="4"/>
      <c r="AD4113" s="4"/>
      <c r="AE4113" s="4"/>
      <c r="AF4113" s="21"/>
    </row>
    <row r="4114" spans="1:32" x14ac:dyDescent="0.2">
      <c r="A4114" s="1" t="s">
        <v>12203</v>
      </c>
      <c r="B4114" s="4" t="s">
        <v>12204</v>
      </c>
      <c r="C4114" s="4" t="s">
        <v>12205</v>
      </c>
      <c r="E4114" s="4"/>
      <c r="R4114" s="4"/>
      <c r="U4114" s="4"/>
      <c r="AD4114" s="4"/>
      <c r="AE4114" s="4"/>
      <c r="AF4114" s="21"/>
    </row>
    <row r="4115" spans="1:32" x14ac:dyDescent="0.2">
      <c r="A4115" s="1" t="s">
        <v>12206</v>
      </c>
      <c r="B4115" s="4" t="s">
        <v>12207</v>
      </c>
      <c r="C4115" s="4" t="s">
        <v>12208</v>
      </c>
      <c r="E4115" s="4"/>
      <c r="R4115" s="4"/>
      <c r="U4115" s="4"/>
      <c r="AD4115" s="4"/>
      <c r="AE4115" s="4"/>
      <c r="AF4115" s="21"/>
    </row>
    <row r="4116" spans="1:32" x14ac:dyDescent="0.2">
      <c r="A4116" s="1" t="s">
        <v>12209</v>
      </c>
      <c r="B4116" s="4" t="s">
        <v>12210</v>
      </c>
      <c r="C4116" s="4" t="s">
        <v>12211</v>
      </c>
      <c r="E4116" s="4"/>
      <c r="R4116" s="4"/>
      <c r="U4116" s="4"/>
      <c r="AD4116" s="4"/>
      <c r="AE4116" s="4"/>
      <c r="AF4116" s="21"/>
    </row>
    <row r="4117" spans="1:32" x14ac:dyDescent="0.2">
      <c r="A4117" s="1" t="s">
        <v>12212</v>
      </c>
      <c r="B4117" s="4" t="s">
        <v>12213</v>
      </c>
      <c r="C4117" s="4" t="s">
        <v>12214</v>
      </c>
      <c r="E4117" s="4"/>
      <c r="R4117" s="4"/>
      <c r="U4117" s="4"/>
      <c r="AD4117" s="4"/>
      <c r="AE4117" s="4"/>
      <c r="AF4117" s="21"/>
    </row>
    <row r="4118" spans="1:32" x14ac:dyDescent="0.2">
      <c r="A4118" s="1" t="s">
        <v>12215</v>
      </c>
      <c r="B4118" s="4" t="s">
        <v>12216</v>
      </c>
      <c r="C4118" s="4" t="s">
        <v>12217</v>
      </c>
      <c r="E4118" s="4"/>
      <c r="R4118" s="4"/>
      <c r="U4118" s="4"/>
      <c r="AD4118" s="4"/>
      <c r="AE4118" s="4"/>
      <c r="AF4118" s="21"/>
    </row>
    <row r="4119" spans="1:32" x14ac:dyDescent="0.2">
      <c r="A4119" s="1" t="s">
        <v>12218</v>
      </c>
      <c r="B4119" s="4" t="s">
        <v>12219</v>
      </c>
      <c r="C4119" s="4" t="s">
        <v>12220</v>
      </c>
      <c r="E4119" s="4"/>
      <c r="R4119" s="4"/>
      <c r="U4119" s="4"/>
      <c r="AD4119" s="4"/>
      <c r="AE4119" s="4"/>
      <c r="AF4119" s="21"/>
    </row>
    <row r="4120" spans="1:32" x14ac:dyDescent="0.2">
      <c r="A4120" s="1" t="s">
        <v>12221</v>
      </c>
      <c r="B4120" s="4" t="s">
        <v>12222</v>
      </c>
      <c r="C4120" s="4" t="s">
        <v>12223</v>
      </c>
      <c r="E4120" s="4"/>
      <c r="R4120" s="4"/>
      <c r="U4120" s="4"/>
      <c r="AD4120" s="4"/>
      <c r="AE4120" s="4"/>
      <c r="AF4120" s="21"/>
    </row>
    <row r="4121" spans="1:32" x14ac:dyDescent="0.2">
      <c r="A4121" s="1" t="s">
        <v>12224</v>
      </c>
      <c r="B4121" s="4" t="s">
        <v>12225</v>
      </c>
      <c r="C4121" s="4" t="s">
        <v>12226</v>
      </c>
      <c r="E4121" s="4"/>
      <c r="R4121" s="4"/>
      <c r="U4121" s="4"/>
      <c r="AD4121" s="4"/>
      <c r="AE4121" s="4"/>
      <c r="AF4121" s="21"/>
    </row>
    <row r="4122" spans="1:32" x14ac:dyDescent="0.2">
      <c r="A4122" s="1" t="s">
        <v>12227</v>
      </c>
      <c r="B4122" s="4" t="s">
        <v>12228</v>
      </c>
      <c r="C4122" s="4" t="s">
        <v>12229</v>
      </c>
      <c r="E4122" s="4"/>
      <c r="R4122" s="4"/>
      <c r="U4122" s="4"/>
      <c r="AD4122" s="4"/>
      <c r="AE4122" s="4"/>
      <c r="AF4122" s="21"/>
    </row>
    <row r="4123" spans="1:32" x14ac:dyDescent="0.2">
      <c r="A4123" s="1" t="s">
        <v>12230</v>
      </c>
      <c r="B4123" s="4" t="s">
        <v>12231</v>
      </c>
      <c r="C4123" s="4" t="s">
        <v>12232</v>
      </c>
      <c r="E4123" s="4"/>
      <c r="R4123" s="4"/>
      <c r="U4123" s="4"/>
      <c r="AD4123" s="4"/>
      <c r="AE4123" s="4"/>
      <c r="AF4123" s="21"/>
    </row>
    <row r="4124" spans="1:32" x14ac:dyDescent="0.2">
      <c r="A4124" s="1" t="s">
        <v>12233</v>
      </c>
      <c r="B4124" s="4" t="s">
        <v>12102</v>
      </c>
      <c r="C4124" s="4" t="s">
        <v>12103</v>
      </c>
      <c r="E4124" s="4"/>
      <c r="R4124" s="4"/>
      <c r="U4124" s="4"/>
      <c r="AD4124" s="4"/>
      <c r="AE4124" s="4"/>
      <c r="AF4124" s="21"/>
    </row>
    <row r="4125" spans="1:32" x14ac:dyDescent="0.2">
      <c r="A4125" s="1" t="s">
        <v>12234</v>
      </c>
      <c r="B4125" s="4" t="s">
        <v>12235</v>
      </c>
      <c r="C4125" s="4" t="s">
        <v>12236</v>
      </c>
      <c r="E4125" s="4"/>
      <c r="R4125" s="4"/>
      <c r="U4125" s="4"/>
      <c r="AD4125" s="4"/>
      <c r="AE4125" s="4"/>
      <c r="AF4125" s="21"/>
    </row>
    <row r="4126" spans="1:32" x14ac:dyDescent="0.2">
      <c r="A4126" s="1" t="s">
        <v>12237</v>
      </c>
      <c r="B4126" s="4" t="s">
        <v>12207</v>
      </c>
      <c r="C4126" s="4" t="s">
        <v>12208</v>
      </c>
      <c r="E4126" s="4"/>
      <c r="R4126" s="4"/>
      <c r="U4126" s="4"/>
      <c r="AD4126" s="4"/>
      <c r="AE4126" s="4"/>
      <c r="AF4126" s="21"/>
    </row>
    <row r="4127" spans="1:32" x14ac:dyDescent="0.2">
      <c r="A4127" s="1" t="s">
        <v>12238</v>
      </c>
      <c r="B4127" s="4" t="s">
        <v>12239</v>
      </c>
      <c r="C4127" s="4" t="s">
        <v>12240</v>
      </c>
      <c r="E4127" s="4"/>
      <c r="R4127" s="4"/>
      <c r="U4127" s="4"/>
      <c r="AD4127" s="4"/>
      <c r="AE4127" s="4"/>
      <c r="AF4127" s="21"/>
    </row>
    <row r="4128" spans="1:32" x14ac:dyDescent="0.2">
      <c r="A4128" s="1" t="s">
        <v>12241</v>
      </c>
      <c r="B4128" s="4" t="s">
        <v>11992</v>
      </c>
      <c r="C4128" s="4" t="s">
        <v>11993</v>
      </c>
      <c r="E4128" s="4">
        <v>1</v>
      </c>
      <c r="J4128">
        <v>1</v>
      </c>
      <c r="K4128">
        <v>1</v>
      </c>
      <c r="L4128">
        <v>1</v>
      </c>
      <c r="N4128">
        <v>1</v>
      </c>
      <c r="O4128">
        <v>1</v>
      </c>
      <c r="P4128">
        <v>1</v>
      </c>
      <c r="Q4128">
        <v>1</v>
      </c>
      <c r="R4128" s="4">
        <v>1</v>
      </c>
      <c r="S4128">
        <v>1</v>
      </c>
      <c r="U4128" s="4">
        <v>1</v>
      </c>
      <c r="W4128">
        <v>1</v>
      </c>
      <c r="AA4128">
        <v>1</v>
      </c>
      <c r="AD4128" s="4">
        <v>1</v>
      </c>
      <c r="AE4128" s="4"/>
      <c r="AF4128" s="21">
        <v>1</v>
      </c>
    </row>
    <row r="4129" spans="1:32" x14ac:dyDescent="0.2">
      <c r="A4129" s="1" t="s">
        <v>12242</v>
      </c>
      <c r="B4129" s="4" t="s">
        <v>12243</v>
      </c>
      <c r="C4129" s="4" t="s">
        <v>12244</v>
      </c>
      <c r="E4129" s="4"/>
      <c r="R4129" s="4"/>
      <c r="U4129" s="4"/>
      <c r="AD4129" s="4"/>
      <c r="AE4129" s="4"/>
      <c r="AF4129" s="21"/>
    </row>
    <row r="4130" spans="1:32" x14ac:dyDescent="0.2">
      <c r="A4130" s="1" t="s">
        <v>12245</v>
      </c>
      <c r="B4130" s="4" t="s">
        <v>12246</v>
      </c>
      <c r="C4130" s="4" t="s">
        <v>12247</v>
      </c>
      <c r="E4130" s="4"/>
      <c r="R4130" s="4"/>
      <c r="U4130" s="4"/>
      <c r="AD4130" s="4"/>
      <c r="AE4130" s="4">
        <v>1</v>
      </c>
      <c r="AF4130" s="21"/>
    </row>
    <row r="4131" spans="1:32" x14ac:dyDescent="0.2">
      <c r="A4131" s="1" t="s">
        <v>12248</v>
      </c>
      <c r="B4131" s="4" t="s">
        <v>12249</v>
      </c>
      <c r="C4131" s="4" t="s">
        <v>12250</v>
      </c>
      <c r="E4131" s="4"/>
      <c r="R4131" s="4"/>
      <c r="U4131" s="4"/>
      <c r="AD4131" s="4"/>
      <c r="AE4131" s="4"/>
      <c r="AF4131" s="21"/>
    </row>
    <row r="4132" spans="1:32" x14ac:dyDescent="0.2">
      <c r="A4132" s="1" t="s">
        <v>12251</v>
      </c>
      <c r="B4132" s="4" t="s">
        <v>12252</v>
      </c>
      <c r="C4132" s="4" t="s">
        <v>12253</v>
      </c>
      <c r="E4132" s="4"/>
      <c r="R4132" s="4"/>
      <c r="U4132" s="4"/>
      <c r="Y4132">
        <v>1</v>
      </c>
      <c r="Z4132">
        <v>1</v>
      </c>
      <c r="AD4132" s="4"/>
      <c r="AE4132" s="4"/>
      <c r="AF4132" s="21"/>
    </row>
    <row r="4133" spans="1:32" x14ac:dyDescent="0.2">
      <c r="A4133" s="1" t="s">
        <v>12254</v>
      </c>
      <c r="B4133" s="4" t="s">
        <v>12255</v>
      </c>
      <c r="C4133" s="4" t="s">
        <v>12256</v>
      </c>
      <c r="E4133" s="4"/>
      <c r="R4133" s="4"/>
      <c r="U4133" s="4"/>
      <c r="AD4133" s="4"/>
      <c r="AE4133" s="4"/>
      <c r="AF4133" s="21"/>
    </row>
    <row r="4134" spans="1:32" x14ac:dyDescent="0.2">
      <c r="A4134" s="1" t="s">
        <v>12257</v>
      </c>
      <c r="B4134" s="4" t="s">
        <v>12258</v>
      </c>
      <c r="C4134" s="4" t="s">
        <v>12259</v>
      </c>
      <c r="E4134" s="4"/>
      <c r="R4134" s="4"/>
      <c r="U4134" s="4"/>
      <c r="AD4134" s="4"/>
      <c r="AE4134" s="4"/>
      <c r="AF4134" s="21"/>
    </row>
    <row r="4135" spans="1:32" x14ac:dyDescent="0.2">
      <c r="A4135" s="1" t="s">
        <v>12260</v>
      </c>
      <c r="B4135" s="4" t="s">
        <v>12261</v>
      </c>
      <c r="C4135" s="4" t="s">
        <v>12262</v>
      </c>
      <c r="E4135" s="4">
        <v>1</v>
      </c>
      <c r="R4135" s="4"/>
      <c r="U4135" s="4"/>
      <c r="V4135">
        <v>1</v>
      </c>
      <c r="W4135">
        <v>1</v>
      </c>
      <c r="AD4135" s="4"/>
      <c r="AE4135" s="4">
        <v>1</v>
      </c>
      <c r="AF4135" s="21">
        <v>1</v>
      </c>
    </row>
    <row r="4136" spans="1:32" x14ac:dyDescent="0.2">
      <c r="A4136" s="1" t="s">
        <v>12263</v>
      </c>
      <c r="B4136" s="4" t="s">
        <v>12264</v>
      </c>
      <c r="C4136" s="4" t="s">
        <v>12265</v>
      </c>
      <c r="E4136" s="4"/>
      <c r="R4136" s="4"/>
      <c r="U4136" s="4"/>
      <c r="AD4136" s="4"/>
      <c r="AE4136" s="4"/>
      <c r="AF4136" s="21"/>
    </row>
    <row r="4137" spans="1:32" x14ac:dyDescent="0.2">
      <c r="A4137" s="1" t="s">
        <v>12266</v>
      </c>
      <c r="B4137" s="4" t="s">
        <v>12267</v>
      </c>
      <c r="C4137" s="4" t="s">
        <v>12268</v>
      </c>
      <c r="E4137" s="4"/>
      <c r="R4137" s="4"/>
      <c r="U4137" s="4"/>
      <c r="AD4137" s="4"/>
      <c r="AE4137" s="4"/>
      <c r="AF4137" s="21"/>
    </row>
    <row r="4138" spans="1:32" x14ac:dyDescent="0.2">
      <c r="A4138" s="1" t="s">
        <v>12269</v>
      </c>
      <c r="B4138" s="4" t="s">
        <v>12270</v>
      </c>
      <c r="C4138" s="4" t="s">
        <v>12271</v>
      </c>
      <c r="E4138" s="4"/>
      <c r="R4138" s="4"/>
      <c r="U4138" s="4"/>
      <c r="AD4138" s="4"/>
      <c r="AE4138" s="4"/>
      <c r="AF4138" s="21"/>
    </row>
    <row r="4139" spans="1:32" x14ac:dyDescent="0.2">
      <c r="A4139" s="1" t="s">
        <v>12272</v>
      </c>
      <c r="B4139" s="4" t="s">
        <v>12273</v>
      </c>
      <c r="C4139" s="4" t="s">
        <v>12274</v>
      </c>
      <c r="E4139" s="4"/>
      <c r="R4139" s="4"/>
      <c r="U4139" s="4"/>
      <c r="AD4139" s="4"/>
      <c r="AE4139" s="4"/>
      <c r="AF4139" s="21"/>
    </row>
    <row r="4140" spans="1:32" x14ac:dyDescent="0.2">
      <c r="A4140" s="1" t="s">
        <v>12275</v>
      </c>
      <c r="B4140" s="4" t="s">
        <v>12276</v>
      </c>
      <c r="C4140" s="4" t="s">
        <v>12277</v>
      </c>
      <c r="E4140" s="4"/>
      <c r="R4140" s="4"/>
      <c r="U4140" s="4"/>
      <c r="AD4140" s="4"/>
      <c r="AE4140" s="4"/>
      <c r="AF4140" s="21"/>
    </row>
    <row r="4141" spans="1:32" x14ac:dyDescent="0.2">
      <c r="A4141" s="1" t="s">
        <v>12278</v>
      </c>
      <c r="B4141" s="4" t="s">
        <v>12279</v>
      </c>
      <c r="C4141" s="4" t="s">
        <v>12280</v>
      </c>
      <c r="E4141" s="4"/>
      <c r="R4141" s="4"/>
      <c r="U4141" s="4"/>
      <c r="AD4141" s="4"/>
      <c r="AE4141" s="4"/>
      <c r="AF4141" s="21"/>
    </row>
    <row r="4142" spans="1:32" x14ac:dyDescent="0.2">
      <c r="A4142" s="1" t="s">
        <v>12281</v>
      </c>
      <c r="B4142" s="4" t="s">
        <v>12282</v>
      </c>
      <c r="C4142" s="4" t="s">
        <v>12283</v>
      </c>
      <c r="E4142" s="4"/>
      <c r="R4142" s="4"/>
      <c r="U4142" s="4"/>
      <c r="AD4142" s="4"/>
      <c r="AE4142" s="4"/>
      <c r="AF4142" s="21"/>
    </row>
    <row r="4143" spans="1:32" x14ac:dyDescent="0.2">
      <c r="A4143" s="1" t="s">
        <v>12284</v>
      </c>
      <c r="B4143" s="4" t="s">
        <v>12285</v>
      </c>
      <c r="C4143" s="4" t="s">
        <v>12286</v>
      </c>
      <c r="E4143" s="4"/>
      <c r="R4143" s="4"/>
      <c r="U4143" s="4"/>
      <c r="AD4143" s="4"/>
      <c r="AE4143" s="4"/>
      <c r="AF4143" s="21"/>
    </row>
    <row r="4144" spans="1:32" x14ac:dyDescent="0.2">
      <c r="A4144" s="1" t="s">
        <v>12287</v>
      </c>
      <c r="B4144" s="4" t="s">
        <v>12288</v>
      </c>
      <c r="C4144" s="4" t="s">
        <v>12289</v>
      </c>
      <c r="E4144" s="4"/>
      <c r="R4144" s="4"/>
      <c r="U4144" s="4"/>
      <c r="AD4144" s="4"/>
      <c r="AE4144" s="4"/>
      <c r="AF4144" s="21"/>
    </row>
    <row r="4145" spans="1:32" x14ac:dyDescent="0.2">
      <c r="A4145" s="1" t="s">
        <v>12290</v>
      </c>
      <c r="B4145" s="4" t="s">
        <v>12291</v>
      </c>
      <c r="C4145" s="4" t="s">
        <v>12292</v>
      </c>
      <c r="E4145" s="4"/>
      <c r="R4145" s="4"/>
      <c r="U4145" s="4"/>
      <c r="AD4145" s="4"/>
      <c r="AE4145" s="4"/>
      <c r="AF4145" s="21"/>
    </row>
    <row r="4146" spans="1:32" x14ac:dyDescent="0.2">
      <c r="A4146" s="1" t="s">
        <v>12293</v>
      </c>
      <c r="B4146" s="4" t="s">
        <v>12294</v>
      </c>
      <c r="C4146" s="4" t="s">
        <v>12295</v>
      </c>
      <c r="E4146" s="4"/>
      <c r="R4146" s="4"/>
      <c r="U4146" s="4"/>
      <c r="AD4146" s="4"/>
      <c r="AE4146" s="4"/>
      <c r="AF4146" s="21"/>
    </row>
    <row r="4147" spans="1:32" x14ac:dyDescent="0.2">
      <c r="A4147" s="1" t="s">
        <v>12296</v>
      </c>
      <c r="B4147" s="4" t="s">
        <v>12297</v>
      </c>
      <c r="C4147" s="4" t="s">
        <v>12298</v>
      </c>
      <c r="E4147" s="4"/>
      <c r="R4147" s="4"/>
      <c r="U4147" s="4"/>
      <c r="AD4147" s="4"/>
      <c r="AE4147" s="4"/>
      <c r="AF4147" s="21"/>
    </row>
    <row r="4148" spans="1:32" x14ac:dyDescent="0.2">
      <c r="A4148" s="1" t="s">
        <v>12299</v>
      </c>
      <c r="B4148" s="4" t="s">
        <v>12300</v>
      </c>
      <c r="C4148" s="4" t="s">
        <v>12301</v>
      </c>
      <c r="E4148" s="4"/>
      <c r="R4148" s="4"/>
      <c r="U4148" s="4"/>
      <c r="AD4148" s="4"/>
      <c r="AE4148" s="4"/>
      <c r="AF4148" s="21"/>
    </row>
    <row r="4149" spans="1:32" x14ac:dyDescent="0.2">
      <c r="A4149" s="1" t="s">
        <v>12302</v>
      </c>
      <c r="B4149" s="4" t="s">
        <v>12303</v>
      </c>
      <c r="C4149" s="4" t="s">
        <v>12303</v>
      </c>
      <c r="E4149" s="4"/>
      <c r="R4149" s="4"/>
      <c r="U4149" s="4"/>
      <c r="AD4149" s="4"/>
      <c r="AE4149" s="4"/>
      <c r="AF4149" s="21"/>
    </row>
    <row r="4150" spans="1:32" x14ac:dyDescent="0.2">
      <c r="A4150" s="1" t="s">
        <v>12304</v>
      </c>
      <c r="B4150" s="4" t="s">
        <v>12305</v>
      </c>
      <c r="C4150" s="4" t="s">
        <v>12306</v>
      </c>
      <c r="E4150" s="4"/>
      <c r="R4150" s="4"/>
      <c r="U4150" s="4"/>
      <c r="AD4150" s="4"/>
      <c r="AE4150" s="4"/>
      <c r="AF4150" s="21"/>
    </row>
    <row r="4151" spans="1:32" x14ac:dyDescent="0.2">
      <c r="A4151" s="1" t="s">
        <v>12307</v>
      </c>
      <c r="B4151" s="4" t="s">
        <v>11995</v>
      </c>
      <c r="C4151" s="4" t="s">
        <v>12308</v>
      </c>
      <c r="E4151" s="4"/>
      <c r="R4151" s="4"/>
      <c r="U4151" s="4"/>
      <c r="AD4151" s="4"/>
      <c r="AE4151" s="4"/>
      <c r="AF4151" s="21"/>
    </row>
    <row r="4152" spans="1:32" x14ac:dyDescent="0.2">
      <c r="A4152" s="1" t="s">
        <v>12309</v>
      </c>
      <c r="B4152" s="4" t="s">
        <v>12310</v>
      </c>
      <c r="C4152" s="4" t="s">
        <v>12311</v>
      </c>
      <c r="E4152" s="4"/>
      <c r="R4152" s="4"/>
      <c r="U4152" s="4"/>
      <c r="AD4152" s="4"/>
      <c r="AE4152" s="4"/>
      <c r="AF4152" s="21"/>
    </row>
    <row r="4153" spans="1:32" x14ac:dyDescent="0.2">
      <c r="A4153" s="1" t="s">
        <v>12312</v>
      </c>
      <c r="B4153" s="4" t="s">
        <v>12313</v>
      </c>
      <c r="C4153" s="4" t="s">
        <v>12314</v>
      </c>
      <c r="E4153" s="4"/>
      <c r="R4153" s="4"/>
      <c r="U4153" s="4"/>
      <c r="AD4153" s="4"/>
      <c r="AE4153" s="4"/>
      <c r="AF4153" s="21"/>
    </row>
    <row r="4154" spans="1:32" x14ac:dyDescent="0.2">
      <c r="A4154" s="1" t="s">
        <v>12315</v>
      </c>
      <c r="B4154" s="4" t="s">
        <v>12316</v>
      </c>
      <c r="C4154" s="4" t="s">
        <v>12317</v>
      </c>
      <c r="E4154" s="4"/>
      <c r="R4154" s="4"/>
      <c r="U4154" s="4"/>
      <c r="AD4154" s="4"/>
      <c r="AE4154" s="4"/>
      <c r="AF4154" s="21"/>
    </row>
    <row r="4155" spans="1:32" x14ac:dyDescent="0.2">
      <c r="A4155" s="1" t="s">
        <v>12318</v>
      </c>
      <c r="B4155" s="4" t="s">
        <v>12319</v>
      </c>
      <c r="C4155" s="4" t="s">
        <v>12320</v>
      </c>
      <c r="E4155" s="4"/>
      <c r="R4155" s="4"/>
      <c r="U4155" s="4"/>
      <c r="AD4155" s="4"/>
      <c r="AE4155" s="4"/>
      <c r="AF4155" s="21"/>
    </row>
    <row r="4156" spans="1:32" x14ac:dyDescent="0.2">
      <c r="A4156" s="1" t="s">
        <v>12321</v>
      </c>
      <c r="B4156" s="4" t="s">
        <v>12322</v>
      </c>
      <c r="C4156" s="4" t="s">
        <v>12323</v>
      </c>
      <c r="E4156" s="4"/>
      <c r="R4156" s="4"/>
      <c r="U4156" s="4"/>
      <c r="AD4156" s="4"/>
      <c r="AE4156" s="4"/>
      <c r="AF4156" s="21"/>
    </row>
    <row r="4157" spans="1:32" x14ac:dyDescent="0.2">
      <c r="A4157" s="1" t="s">
        <v>12324</v>
      </c>
      <c r="B4157" s="4" t="s">
        <v>12325</v>
      </c>
      <c r="C4157" s="4" t="s">
        <v>12326</v>
      </c>
      <c r="E4157" s="4"/>
      <c r="R4157" s="4"/>
      <c r="U4157" s="4"/>
      <c r="AD4157" s="4"/>
      <c r="AE4157" s="4"/>
      <c r="AF4157" s="21"/>
    </row>
    <row r="4158" spans="1:32" x14ac:dyDescent="0.2">
      <c r="A4158" s="1" t="s">
        <v>12327</v>
      </c>
      <c r="B4158" s="4" t="s">
        <v>12328</v>
      </c>
      <c r="C4158" s="4" t="s">
        <v>12329</v>
      </c>
      <c r="E4158" s="4"/>
      <c r="R4158" s="4"/>
      <c r="U4158" s="4"/>
      <c r="AD4158" s="4"/>
      <c r="AE4158" s="4"/>
      <c r="AF4158" s="21"/>
    </row>
    <row r="4159" spans="1:32" x14ac:dyDescent="0.2">
      <c r="A4159" s="1" t="s">
        <v>12330</v>
      </c>
      <c r="B4159" s="4" t="s">
        <v>12331</v>
      </c>
      <c r="C4159" s="4" t="s">
        <v>12332</v>
      </c>
      <c r="E4159" s="4"/>
      <c r="R4159" s="4"/>
      <c r="U4159" s="4"/>
      <c r="AD4159" s="4"/>
      <c r="AE4159" s="4"/>
      <c r="AF4159" s="21"/>
    </row>
    <row r="4160" spans="1:32" x14ac:dyDescent="0.2">
      <c r="A4160" s="1" t="s">
        <v>12333</v>
      </c>
      <c r="B4160" s="4" t="s">
        <v>12334</v>
      </c>
      <c r="C4160" s="4" t="s">
        <v>12335</v>
      </c>
      <c r="E4160" s="4"/>
      <c r="R4160" s="4"/>
      <c r="U4160" s="4"/>
      <c r="AD4160" s="4"/>
      <c r="AE4160" s="4"/>
      <c r="AF4160" s="21"/>
    </row>
    <row r="4161" spans="1:32" x14ac:dyDescent="0.2">
      <c r="A4161" s="1" t="s">
        <v>12336</v>
      </c>
      <c r="B4161" s="4" t="s">
        <v>12337</v>
      </c>
      <c r="C4161" s="4" t="s">
        <v>12338</v>
      </c>
      <c r="E4161" s="4"/>
      <c r="R4161" s="4"/>
      <c r="U4161" s="4"/>
      <c r="AD4161" s="4"/>
      <c r="AE4161" s="4"/>
      <c r="AF4161" s="21"/>
    </row>
    <row r="4162" spans="1:32" x14ac:dyDescent="0.2">
      <c r="A4162" s="1" t="s">
        <v>12339</v>
      </c>
      <c r="B4162" s="4" t="s">
        <v>12340</v>
      </c>
      <c r="C4162" s="4" t="s">
        <v>12341</v>
      </c>
      <c r="E4162" s="4"/>
      <c r="R4162" s="4"/>
      <c r="U4162" s="4"/>
      <c r="AD4162" s="4"/>
      <c r="AE4162" s="4"/>
      <c r="AF4162" s="21"/>
    </row>
    <row r="4163" spans="1:32" x14ac:dyDescent="0.2">
      <c r="A4163" s="1" t="s">
        <v>12342</v>
      </c>
      <c r="B4163" s="4" t="s">
        <v>12343</v>
      </c>
      <c r="C4163" s="4" t="s">
        <v>12344</v>
      </c>
      <c r="E4163" s="4"/>
      <c r="R4163" s="4"/>
      <c r="U4163" s="4"/>
      <c r="AD4163" s="4"/>
      <c r="AE4163" s="4"/>
      <c r="AF4163" s="21"/>
    </row>
    <row r="4164" spans="1:32" x14ac:dyDescent="0.2">
      <c r="A4164" s="1" t="s">
        <v>12345</v>
      </c>
      <c r="B4164" s="4" t="s">
        <v>12346</v>
      </c>
      <c r="C4164" s="4" t="s">
        <v>12347</v>
      </c>
      <c r="E4164" s="4"/>
      <c r="R4164" s="4"/>
      <c r="U4164" s="4"/>
      <c r="AD4164" s="4"/>
      <c r="AE4164" s="4"/>
      <c r="AF4164" s="21"/>
    </row>
    <row r="4165" spans="1:32" x14ac:dyDescent="0.2">
      <c r="A4165" s="1" t="s">
        <v>12348</v>
      </c>
      <c r="B4165" s="4" t="s">
        <v>12349</v>
      </c>
      <c r="C4165" s="4" t="s">
        <v>12350</v>
      </c>
      <c r="E4165" s="4"/>
      <c r="R4165" s="4"/>
      <c r="U4165" s="4"/>
      <c r="AD4165" s="4"/>
      <c r="AE4165" s="4"/>
      <c r="AF4165" s="21"/>
    </row>
    <row r="4166" spans="1:32" x14ac:dyDescent="0.2">
      <c r="A4166" s="1" t="s">
        <v>12351</v>
      </c>
      <c r="B4166" s="4" t="s">
        <v>12352</v>
      </c>
      <c r="C4166" s="4" t="s">
        <v>12353</v>
      </c>
      <c r="E4166" s="4"/>
      <c r="R4166" s="4"/>
      <c r="U4166" s="4"/>
      <c r="AD4166" s="4"/>
      <c r="AE4166" s="4"/>
      <c r="AF4166" s="21"/>
    </row>
    <row r="4167" spans="1:32" x14ac:dyDescent="0.2">
      <c r="A4167" s="1" t="s">
        <v>12354</v>
      </c>
      <c r="B4167" s="4" t="s">
        <v>12355</v>
      </c>
      <c r="C4167" s="4" t="s">
        <v>12356</v>
      </c>
      <c r="E4167" s="4"/>
      <c r="R4167" s="4"/>
      <c r="U4167" s="4"/>
      <c r="AD4167" s="4"/>
      <c r="AE4167" s="4"/>
      <c r="AF4167" s="21"/>
    </row>
    <row r="4168" spans="1:32" x14ac:dyDescent="0.2">
      <c r="A4168" s="1" t="s">
        <v>12357</v>
      </c>
      <c r="B4168" s="4" t="s">
        <v>12358</v>
      </c>
      <c r="C4168" s="4" t="s">
        <v>12359</v>
      </c>
      <c r="E4168" s="4"/>
      <c r="R4168" s="4"/>
      <c r="U4168" s="4"/>
      <c r="AD4168" s="4"/>
      <c r="AE4168" s="4"/>
      <c r="AF4168" s="21"/>
    </row>
    <row r="4169" spans="1:32" x14ac:dyDescent="0.2">
      <c r="A4169" s="1" t="s">
        <v>12360</v>
      </c>
      <c r="B4169" s="4" t="s">
        <v>12361</v>
      </c>
      <c r="C4169" s="4" t="s">
        <v>12362</v>
      </c>
      <c r="E4169" s="4"/>
      <c r="R4169" s="4"/>
      <c r="U4169" s="4"/>
      <c r="AD4169" s="4"/>
      <c r="AE4169" s="4"/>
      <c r="AF4169" s="21"/>
    </row>
    <row r="4170" spans="1:32" x14ac:dyDescent="0.2">
      <c r="A4170" s="1" t="s">
        <v>12363</v>
      </c>
      <c r="B4170" s="4" t="s">
        <v>12364</v>
      </c>
      <c r="C4170" s="4" t="s">
        <v>12365</v>
      </c>
      <c r="E4170" s="4"/>
      <c r="R4170" s="4"/>
      <c r="U4170" s="4"/>
      <c r="AD4170" s="4"/>
      <c r="AE4170" s="4"/>
      <c r="AF4170" s="21"/>
    </row>
    <row r="4171" spans="1:32" x14ac:dyDescent="0.2">
      <c r="A4171" s="1" t="s">
        <v>12366</v>
      </c>
      <c r="B4171" s="4" t="s">
        <v>12367</v>
      </c>
      <c r="C4171" s="4" t="s">
        <v>12368</v>
      </c>
      <c r="E4171" s="4"/>
      <c r="R4171" s="4"/>
      <c r="U4171" s="4"/>
      <c r="AD4171" s="4"/>
      <c r="AE4171" s="4"/>
      <c r="AF4171" s="21"/>
    </row>
    <row r="4172" spans="1:32" x14ac:dyDescent="0.2">
      <c r="A4172" s="1" t="s">
        <v>12369</v>
      </c>
      <c r="B4172" s="4" t="s">
        <v>12370</v>
      </c>
      <c r="C4172" s="4" t="s">
        <v>12371</v>
      </c>
      <c r="E4172" s="4"/>
      <c r="R4172" s="4"/>
      <c r="U4172" s="4"/>
      <c r="AD4172" s="4"/>
      <c r="AE4172" s="4"/>
      <c r="AF4172" s="21"/>
    </row>
    <row r="4173" spans="1:32" x14ac:dyDescent="0.2">
      <c r="A4173" s="1" t="s">
        <v>12372</v>
      </c>
      <c r="B4173" s="4" t="s">
        <v>12373</v>
      </c>
      <c r="C4173" s="4" t="s">
        <v>12374</v>
      </c>
      <c r="E4173" s="4"/>
      <c r="R4173" s="4"/>
      <c r="U4173" s="4"/>
      <c r="AD4173" s="4"/>
      <c r="AE4173" s="4"/>
      <c r="AF4173" s="21"/>
    </row>
    <row r="4174" spans="1:32" x14ac:dyDescent="0.2">
      <c r="A4174" s="1" t="s">
        <v>12375</v>
      </c>
      <c r="B4174" s="4" t="s">
        <v>12376</v>
      </c>
      <c r="C4174" s="4" t="s">
        <v>12377</v>
      </c>
      <c r="E4174" s="4"/>
      <c r="R4174" s="4"/>
      <c r="U4174" s="4"/>
      <c r="AD4174" s="4"/>
      <c r="AE4174" s="4"/>
      <c r="AF4174" s="21"/>
    </row>
    <row r="4175" spans="1:32" x14ac:dyDescent="0.2">
      <c r="A4175" s="1" t="s">
        <v>12378</v>
      </c>
      <c r="B4175" s="4" t="s">
        <v>12379</v>
      </c>
      <c r="C4175" s="4" t="s">
        <v>12380</v>
      </c>
      <c r="E4175" s="4"/>
      <c r="R4175" s="4"/>
      <c r="U4175" s="4"/>
      <c r="AD4175" s="4"/>
      <c r="AE4175" s="4"/>
      <c r="AF4175" s="21"/>
    </row>
    <row r="4176" spans="1:32" x14ac:dyDescent="0.2">
      <c r="A4176" s="1" t="s">
        <v>12381</v>
      </c>
      <c r="B4176" s="4" t="s">
        <v>12382</v>
      </c>
      <c r="C4176" s="4" t="s">
        <v>12383</v>
      </c>
      <c r="E4176" s="4"/>
      <c r="R4176" s="4"/>
      <c r="U4176" s="4"/>
      <c r="AD4176" s="4"/>
      <c r="AE4176" s="4"/>
      <c r="AF4176" s="21"/>
    </row>
    <row r="4177" spans="1:32" x14ac:dyDescent="0.2">
      <c r="A4177" s="1" t="s">
        <v>12384</v>
      </c>
      <c r="B4177" s="4" t="s">
        <v>12385</v>
      </c>
      <c r="C4177" s="4" t="s">
        <v>12386</v>
      </c>
      <c r="E4177" s="4"/>
      <c r="R4177" s="4"/>
      <c r="U4177" s="4"/>
      <c r="AD4177" s="4"/>
      <c r="AE4177" s="4"/>
      <c r="AF4177" s="21"/>
    </row>
    <row r="4178" spans="1:32" x14ac:dyDescent="0.2">
      <c r="A4178" s="1" t="s">
        <v>12387</v>
      </c>
      <c r="B4178" s="4" t="s">
        <v>12388</v>
      </c>
      <c r="C4178" s="4" t="s">
        <v>12389</v>
      </c>
      <c r="E4178" s="4"/>
      <c r="R4178" s="4"/>
      <c r="U4178" s="4"/>
      <c r="AD4178" s="4"/>
      <c r="AE4178" s="4"/>
      <c r="AF4178" s="21"/>
    </row>
    <row r="4179" spans="1:32" x14ac:dyDescent="0.2">
      <c r="A4179" s="1" t="s">
        <v>12390</v>
      </c>
      <c r="B4179" s="4" t="s">
        <v>12391</v>
      </c>
      <c r="C4179" s="4" t="s">
        <v>12392</v>
      </c>
      <c r="E4179" s="4"/>
      <c r="R4179" s="4"/>
      <c r="U4179" s="4"/>
      <c r="AD4179" s="4"/>
      <c r="AE4179" s="4"/>
      <c r="AF4179" s="21"/>
    </row>
    <row r="4180" spans="1:32" x14ac:dyDescent="0.2">
      <c r="A4180" s="1" t="s">
        <v>12393</v>
      </c>
      <c r="B4180" s="4" t="s">
        <v>12394</v>
      </c>
      <c r="C4180" s="4" t="s">
        <v>12395</v>
      </c>
      <c r="E4180" s="4"/>
      <c r="R4180" s="4"/>
      <c r="U4180" s="4"/>
      <c r="AD4180" s="4"/>
      <c r="AE4180" s="4"/>
      <c r="AF4180" s="21"/>
    </row>
    <row r="4181" spans="1:32" x14ac:dyDescent="0.2">
      <c r="A4181" s="1" t="s">
        <v>12396</v>
      </c>
      <c r="B4181" s="4" t="s">
        <v>12397</v>
      </c>
      <c r="C4181" s="4" t="s">
        <v>12398</v>
      </c>
      <c r="E4181" s="4"/>
      <c r="J4181">
        <v>1</v>
      </c>
      <c r="K4181">
        <v>1</v>
      </c>
      <c r="L4181">
        <v>1</v>
      </c>
      <c r="R4181" s="4"/>
      <c r="U4181" s="4"/>
      <c r="AD4181" s="4">
        <v>1</v>
      </c>
      <c r="AE4181" s="4"/>
      <c r="AF4181" s="21"/>
    </row>
    <row r="4182" spans="1:32" x14ac:dyDescent="0.2">
      <c r="A4182" s="1" t="s">
        <v>12399</v>
      </c>
      <c r="B4182" s="4" t="s">
        <v>12400</v>
      </c>
      <c r="C4182" s="4" t="s">
        <v>12401</v>
      </c>
      <c r="E4182" s="4"/>
      <c r="R4182" s="4"/>
      <c r="U4182" s="4"/>
      <c r="AD4182" s="4"/>
      <c r="AE4182" s="4"/>
      <c r="AF4182" s="21"/>
    </row>
    <row r="4183" spans="1:32" x14ac:dyDescent="0.2">
      <c r="A4183" s="1" t="s">
        <v>12402</v>
      </c>
      <c r="B4183" s="4" t="s">
        <v>12403</v>
      </c>
      <c r="C4183" s="4" t="s">
        <v>12404</v>
      </c>
      <c r="E4183" s="4"/>
      <c r="R4183" s="4"/>
      <c r="U4183" s="4"/>
      <c r="AD4183" s="4"/>
      <c r="AE4183" s="4"/>
      <c r="AF4183" s="21"/>
    </row>
    <row r="4184" spans="1:32" x14ac:dyDescent="0.2">
      <c r="A4184" s="1" t="s">
        <v>12405</v>
      </c>
      <c r="B4184" s="4" t="s">
        <v>12406</v>
      </c>
      <c r="C4184" s="4" t="s">
        <v>12407</v>
      </c>
      <c r="E4184" s="4"/>
      <c r="R4184" s="4"/>
      <c r="U4184" s="4"/>
      <c r="AD4184" s="4"/>
      <c r="AE4184" s="4"/>
      <c r="AF4184" s="21"/>
    </row>
    <row r="4185" spans="1:32" x14ac:dyDescent="0.2">
      <c r="A4185" s="1" t="s">
        <v>12408</v>
      </c>
      <c r="B4185" s="4" t="s">
        <v>12409</v>
      </c>
      <c r="C4185" s="4" t="s">
        <v>12410</v>
      </c>
      <c r="E4185" s="4"/>
      <c r="R4185" s="4"/>
      <c r="U4185" s="4"/>
      <c r="AD4185" s="4"/>
      <c r="AE4185" s="4"/>
      <c r="AF4185" s="21"/>
    </row>
    <row r="4186" spans="1:32" x14ac:dyDescent="0.2">
      <c r="A4186" s="1" t="s">
        <v>12411</v>
      </c>
      <c r="B4186" s="4" t="s">
        <v>12412</v>
      </c>
      <c r="C4186" s="4" t="s">
        <v>12413</v>
      </c>
      <c r="E4186" s="4"/>
      <c r="R4186" s="4"/>
      <c r="U4186" s="4"/>
      <c r="AD4186" s="4"/>
      <c r="AE4186" s="4"/>
      <c r="AF4186" s="21"/>
    </row>
    <row r="4187" spans="1:32" x14ac:dyDescent="0.2">
      <c r="A4187" s="1" t="s">
        <v>12414</v>
      </c>
      <c r="B4187" s="4" t="s">
        <v>12415</v>
      </c>
      <c r="C4187" s="4" t="s">
        <v>12416</v>
      </c>
      <c r="E4187" s="4"/>
      <c r="R4187" s="4"/>
      <c r="U4187" s="4"/>
      <c r="AD4187" s="4"/>
      <c r="AE4187" s="4"/>
      <c r="AF4187" s="21"/>
    </row>
    <row r="4188" spans="1:32" x14ac:dyDescent="0.2">
      <c r="A4188" s="1" t="s">
        <v>12417</v>
      </c>
      <c r="B4188" s="4" t="s">
        <v>12418</v>
      </c>
      <c r="C4188" s="4" t="s">
        <v>12419</v>
      </c>
      <c r="E4188" s="4"/>
      <c r="R4188" s="4"/>
      <c r="U4188" s="4"/>
      <c r="AD4188" s="4"/>
      <c r="AE4188" s="4"/>
      <c r="AF4188" s="21"/>
    </row>
    <row r="4189" spans="1:32" x14ac:dyDescent="0.2">
      <c r="A4189" s="1" t="s">
        <v>12420</v>
      </c>
      <c r="B4189" s="4" t="s">
        <v>12421</v>
      </c>
      <c r="C4189" s="4" t="s">
        <v>12422</v>
      </c>
      <c r="E4189" s="4"/>
      <c r="R4189" s="4"/>
      <c r="U4189" s="4"/>
      <c r="AD4189" s="4"/>
      <c r="AE4189" s="4"/>
      <c r="AF4189" s="21"/>
    </row>
    <row r="4190" spans="1:32" x14ac:dyDescent="0.2">
      <c r="A4190" s="1" t="s">
        <v>12423</v>
      </c>
      <c r="B4190" s="4" t="s">
        <v>12424</v>
      </c>
      <c r="C4190" s="4" t="s">
        <v>12425</v>
      </c>
      <c r="E4190" s="4"/>
      <c r="R4190" s="4"/>
      <c r="U4190" s="4"/>
      <c r="AD4190" s="4"/>
      <c r="AE4190" s="4"/>
      <c r="AF4190" s="21"/>
    </row>
    <row r="4191" spans="1:32" x14ac:dyDescent="0.2">
      <c r="A4191" s="1" t="s">
        <v>12426</v>
      </c>
      <c r="B4191" s="4" t="s">
        <v>12427</v>
      </c>
      <c r="C4191" s="4" t="s">
        <v>12428</v>
      </c>
      <c r="E4191" s="4"/>
      <c r="R4191" s="4"/>
      <c r="U4191" s="4"/>
      <c r="AD4191" s="4"/>
      <c r="AE4191" s="4"/>
      <c r="AF4191" s="21"/>
    </row>
    <row r="4192" spans="1:32" x14ac:dyDescent="0.2">
      <c r="A4192" s="1" t="s">
        <v>12429</v>
      </c>
      <c r="B4192" s="4" t="s">
        <v>12430</v>
      </c>
      <c r="C4192" s="4" t="s">
        <v>12431</v>
      </c>
      <c r="E4192" s="4"/>
      <c r="R4192" s="4"/>
      <c r="U4192" s="4"/>
      <c r="AD4192" s="4"/>
      <c r="AE4192" s="4"/>
      <c r="AF4192" s="21"/>
    </row>
    <row r="4193" spans="1:32" x14ac:dyDescent="0.2">
      <c r="A4193" s="1" t="s">
        <v>12432</v>
      </c>
      <c r="B4193" s="4" t="s">
        <v>12433</v>
      </c>
      <c r="C4193" s="4" t="s">
        <v>12434</v>
      </c>
      <c r="E4193" s="4"/>
      <c r="R4193" s="4"/>
      <c r="U4193" s="4"/>
      <c r="AD4193" s="4"/>
      <c r="AE4193" s="4"/>
      <c r="AF4193" s="21"/>
    </row>
    <row r="4194" spans="1:32" x14ac:dyDescent="0.2">
      <c r="A4194" s="1" t="s">
        <v>12435</v>
      </c>
      <c r="B4194" s="4" t="s">
        <v>12436</v>
      </c>
      <c r="C4194" s="4" t="s">
        <v>12437</v>
      </c>
      <c r="E4194" s="4"/>
      <c r="R4194" s="4"/>
      <c r="U4194" s="4"/>
      <c r="AD4194" s="4"/>
      <c r="AE4194" s="4"/>
      <c r="AF4194" s="21"/>
    </row>
    <row r="4195" spans="1:32" x14ac:dyDescent="0.2">
      <c r="A4195" s="1" t="s">
        <v>12438</v>
      </c>
      <c r="B4195" s="4" t="s">
        <v>12439</v>
      </c>
      <c r="C4195" s="4" t="s">
        <v>12440</v>
      </c>
      <c r="E4195" s="4"/>
      <c r="R4195" s="4"/>
      <c r="U4195" s="4"/>
      <c r="AD4195" s="4"/>
      <c r="AE4195" s="4"/>
      <c r="AF4195" s="21"/>
    </row>
    <row r="4196" spans="1:32" x14ac:dyDescent="0.2">
      <c r="A4196" s="1" t="s">
        <v>12441</v>
      </c>
      <c r="B4196" s="4" t="s">
        <v>12442</v>
      </c>
      <c r="C4196" s="4" t="s">
        <v>12443</v>
      </c>
      <c r="E4196" s="4"/>
      <c r="R4196" s="4"/>
      <c r="U4196" s="4"/>
      <c r="AD4196" s="4"/>
      <c r="AE4196" s="4"/>
      <c r="AF4196" s="21"/>
    </row>
    <row r="4197" spans="1:32" x14ac:dyDescent="0.2">
      <c r="A4197" s="1" t="s">
        <v>12444</v>
      </c>
      <c r="B4197" s="4" t="s">
        <v>12445</v>
      </c>
      <c r="C4197" s="4" t="s">
        <v>12446</v>
      </c>
      <c r="E4197" s="4"/>
      <c r="F4197">
        <v>1</v>
      </c>
      <c r="G4197">
        <v>1</v>
      </c>
      <c r="H4197">
        <v>1</v>
      </c>
      <c r="R4197" s="4"/>
      <c r="U4197" s="4"/>
      <c r="W4197">
        <v>1</v>
      </c>
      <c r="AD4197" s="4"/>
      <c r="AE4197" s="4"/>
      <c r="AF4197" s="21"/>
    </row>
    <row r="4198" spans="1:32" x14ac:dyDescent="0.2">
      <c r="A4198" s="1" t="s">
        <v>12447</v>
      </c>
      <c r="B4198" s="4" t="s">
        <v>12448</v>
      </c>
      <c r="C4198" s="4" t="s">
        <v>12449</v>
      </c>
      <c r="E4198" s="4"/>
      <c r="R4198" s="4"/>
      <c r="U4198" s="4"/>
      <c r="AD4198" s="4"/>
      <c r="AE4198" s="4"/>
      <c r="AF4198" s="21"/>
    </row>
    <row r="4199" spans="1:32" x14ac:dyDescent="0.2">
      <c r="A4199" s="1" t="s">
        <v>12450</v>
      </c>
      <c r="B4199" s="4" t="s">
        <v>12451</v>
      </c>
      <c r="C4199" s="4" t="s">
        <v>12452</v>
      </c>
      <c r="E4199" s="4"/>
      <c r="R4199" s="4"/>
      <c r="U4199" s="4"/>
      <c r="AD4199" s="4"/>
      <c r="AE4199" s="4"/>
      <c r="AF4199" s="21"/>
    </row>
    <row r="4200" spans="1:32" x14ac:dyDescent="0.2">
      <c r="A4200" s="1" t="s">
        <v>12453</v>
      </c>
      <c r="B4200" s="4" t="s">
        <v>12454</v>
      </c>
      <c r="C4200" s="4" t="s">
        <v>12455</v>
      </c>
      <c r="E4200" s="4">
        <v>1</v>
      </c>
      <c r="G4200">
        <v>1</v>
      </c>
      <c r="H4200">
        <v>1</v>
      </c>
      <c r="J4200">
        <v>1</v>
      </c>
      <c r="K4200">
        <v>1</v>
      </c>
      <c r="L4200">
        <v>1</v>
      </c>
      <c r="M4200">
        <v>1</v>
      </c>
      <c r="O4200">
        <v>1</v>
      </c>
      <c r="Q4200">
        <v>1</v>
      </c>
      <c r="R4200" s="4">
        <v>1</v>
      </c>
      <c r="T4200">
        <v>1</v>
      </c>
      <c r="U4200" s="4">
        <v>1</v>
      </c>
      <c r="V4200">
        <v>1</v>
      </c>
      <c r="X4200">
        <v>2</v>
      </c>
      <c r="Y4200">
        <v>1</v>
      </c>
      <c r="Z4200">
        <v>1</v>
      </c>
      <c r="AA4200">
        <v>1</v>
      </c>
      <c r="AD4200" s="4">
        <v>1</v>
      </c>
      <c r="AE4200" s="4">
        <v>2</v>
      </c>
      <c r="AF4200" s="21">
        <v>1</v>
      </c>
    </row>
    <row r="4201" spans="1:32" x14ac:dyDescent="0.2">
      <c r="A4201" s="1" t="s">
        <v>12456</v>
      </c>
      <c r="B4201" s="4" t="s">
        <v>12457</v>
      </c>
      <c r="C4201" s="4" t="s">
        <v>12458</v>
      </c>
      <c r="E4201" s="4"/>
      <c r="R4201" s="4"/>
      <c r="U4201" s="4"/>
      <c r="AD4201" s="4"/>
      <c r="AE4201" s="4"/>
      <c r="AF4201" s="21"/>
    </row>
    <row r="4202" spans="1:32" x14ac:dyDescent="0.2">
      <c r="A4202" s="1" t="s">
        <v>12459</v>
      </c>
      <c r="B4202" s="4" t="s">
        <v>12460</v>
      </c>
      <c r="C4202" s="4" t="s">
        <v>12461</v>
      </c>
      <c r="E4202" s="4"/>
      <c r="R4202" s="4"/>
      <c r="U4202" s="4"/>
      <c r="AD4202" s="4"/>
      <c r="AE4202" s="4"/>
      <c r="AF4202" s="21"/>
    </row>
    <row r="4203" spans="1:32" x14ac:dyDescent="0.2">
      <c r="A4203" s="1" t="s">
        <v>12462</v>
      </c>
      <c r="B4203" s="4" t="s">
        <v>12463</v>
      </c>
      <c r="C4203" s="4" t="s">
        <v>12464</v>
      </c>
      <c r="E4203" s="4">
        <v>1</v>
      </c>
      <c r="G4203">
        <v>1</v>
      </c>
      <c r="H4203">
        <v>1</v>
      </c>
      <c r="J4203">
        <v>1</v>
      </c>
      <c r="K4203">
        <v>1</v>
      </c>
      <c r="L4203">
        <v>1</v>
      </c>
      <c r="M4203">
        <v>1</v>
      </c>
      <c r="O4203">
        <v>1</v>
      </c>
      <c r="Q4203">
        <v>1</v>
      </c>
      <c r="R4203" s="4">
        <v>1</v>
      </c>
      <c r="T4203">
        <v>1</v>
      </c>
      <c r="U4203" s="4">
        <v>1</v>
      </c>
      <c r="V4203">
        <v>1</v>
      </c>
      <c r="X4203">
        <v>2</v>
      </c>
      <c r="Y4203">
        <v>1</v>
      </c>
      <c r="Z4203">
        <v>1</v>
      </c>
      <c r="AA4203">
        <v>1</v>
      </c>
      <c r="AD4203" s="4">
        <v>2</v>
      </c>
      <c r="AE4203" s="4">
        <v>3</v>
      </c>
      <c r="AF4203" s="21">
        <v>1</v>
      </c>
    </row>
    <row r="4204" spans="1:32" x14ac:dyDescent="0.2">
      <c r="A4204" s="1" t="s">
        <v>12465</v>
      </c>
      <c r="B4204" s="4" t="s">
        <v>12466</v>
      </c>
      <c r="C4204" s="4" t="s">
        <v>12467</v>
      </c>
      <c r="E4204" s="4"/>
      <c r="R4204" s="4"/>
      <c r="U4204" s="4"/>
      <c r="AD4204" s="4"/>
      <c r="AE4204" s="4"/>
      <c r="AF4204" s="21"/>
    </row>
    <row r="4205" spans="1:32" x14ac:dyDescent="0.2">
      <c r="A4205" s="1" t="s">
        <v>12468</v>
      </c>
      <c r="B4205" s="4" t="s">
        <v>12469</v>
      </c>
      <c r="C4205" s="4" t="s">
        <v>12470</v>
      </c>
      <c r="E4205" s="4">
        <v>2</v>
      </c>
      <c r="G4205">
        <v>2</v>
      </c>
      <c r="H4205">
        <v>3</v>
      </c>
      <c r="I4205">
        <v>1</v>
      </c>
      <c r="J4205">
        <v>2</v>
      </c>
      <c r="K4205">
        <v>1</v>
      </c>
      <c r="L4205">
        <v>1</v>
      </c>
      <c r="M4205">
        <v>2</v>
      </c>
      <c r="N4205">
        <v>2</v>
      </c>
      <c r="O4205">
        <v>2</v>
      </c>
      <c r="Q4205">
        <v>2</v>
      </c>
      <c r="R4205" s="4">
        <v>2</v>
      </c>
      <c r="T4205">
        <v>2</v>
      </c>
      <c r="U4205" s="4">
        <v>2</v>
      </c>
      <c r="V4205">
        <v>2</v>
      </c>
      <c r="W4205">
        <v>1</v>
      </c>
      <c r="X4205">
        <v>3</v>
      </c>
      <c r="Y4205">
        <v>1</v>
      </c>
      <c r="Z4205">
        <v>2</v>
      </c>
      <c r="AA4205">
        <v>2</v>
      </c>
      <c r="AD4205" s="4">
        <v>2</v>
      </c>
      <c r="AE4205" s="4">
        <v>4</v>
      </c>
      <c r="AF4205" s="21">
        <v>2</v>
      </c>
    </row>
    <row r="4206" spans="1:32" x14ac:dyDescent="0.2">
      <c r="A4206" s="1" t="s">
        <v>12471</v>
      </c>
      <c r="B4206" s="4" t="s">
        <v>12472</v>
      </c>
      <c r="C4206" s="4" t="s">
        <v>12473</v>
      </c>
      <c r="E4206" s="4"/>
      <c r="R4206" s="4"/>
      <c r="U4206" s="4"/>
      <c r="AD4206" s="4"/>
      <c r="AE4206" s="4"/>
      <c r="AF4206" s="21"/>
    </row>
    <row r="4207" spans="1:32" x14ac:dyDescent="0.2">
      <c r="A4207" s="1" t="s">
        <v>12474</v>
      </c>
      <c r="B4207" s="4" t="s">
        <v>12475</v>
      </c>
      <c r="C4207" s="4" t="s">
        <v>12476</v>
      </c>
      <c r="E4207" s="4"/>
      <c r="R4207" s="4"/>
      <c r="U4207" s="4"/>
      <c r="AD4207" s="4"/>
      <c r="AE4207" s="4"/>
      <c r="AF4207" s="21"/>
    </row>
    <row r="4208" spans="1:32" x14ac:dyDescent="0.2">
      <c r="A4208" s="1" t="s">
        <v>12477</v>
      </c>
      <c r="B4208" s="4" t="s">
        <v>12478</v>
      </c>
      <c r="C4208" s="4" t="s">
        <v>12479</v>
      </c>
      <c r="E4208" s="4"/>
      <c r="R4208" s="4"/>
      <c r="U4208" s="4"/>
      <c r="AD4208" s="4"/>
      <c r="AE4208" s="4"/>
      <c r="AF4208" s="21"/>
    </row>
    <row r="4209" spans="1:32" x14ac:dyDescent="0.2">
      <c r="A4209" s="1" t="s">
        <v>12480</v>
      </c>
      <c r="B4209" s="4" t="s">
        <v>12481</v>
      </c>
      <c r="C4209" s="4" t="s">
        <v>12482</v>
      </c>
      <c r="E4209" s="4"/>
      <c r="R4209" s="4"/>
      <c r="U4209" s="4"/>
      <c r="AD4209" s="4"/>
      <c r="AE4209" s="4"/>
      <c r="AF4209" s="21"/>
    </row>
    <row r="4210" spans="1:32" x14ac:dyDescent="0.2">
      <c r="A4210" s="1" t="s">
        <v>12483</v>
      </c>
      <c r="B4210" s="4" t="s">
        <v>12484</v>
      </c>
      <c r="C4210" s="4" t="s">
        <v>12485</v>
      </c>
      <c r="E4210" s="4"/>
      <c r="R4210" s="4"/>
      <c r="U4210" s="4"/>
      <c r="AD4210" s="4"/>
      <c r="AE4210" s="4"/>
      <c r="AF4210" s="21"/>
    </row>
    <row r="4211" spans="1:32" x14ac:dyDescent="0.2">
      <c r="A4211" s="1" t="s">
        <v>12486</v>
      </c>
      <c r="B4211" s="4" t="s">
        <v>12487</v>
      </c>
      <c r="C4211" s="4" t="s">
        <v>12488</v>
      </c>
      <c r="E4211" s="4"/>
      <c r="R4211" s="4"/>
      <c r="U4211" s="4"/>
      <c r="AD4211" s="4"/>
      <c r="AE4211" s="4"/>
      <c r="AF4211" s="21"/>
    </row>
    <row r="4212" spans="1:32" x14ac:dyDescent="0.2">
      <c r="A4212" s="1" t="s">
        <v>12489</v>
      </c>
      <c r="B4212" s="4" t="s">
        <v>12490</v>
      </c>
      <c r="C4212" s="4" t="s">
        <v>12491</v>
      </c>
      <c r="E4212" s="4"/>
      <c r="R4212" s="4"/>
      <c r="U4212" s="4"/>
      <c r="AD4212" s="4"/>
      <c r="AE4212" s="4"/>
      <c r="AF4212" s="21"/>
    </row>
    <row r="4213" spans="1:32" x14ac:dyDescent="0.2">
      <c r="A4213" s="1" t="s">
        <v>12492</v>
      </c>
      <c r="B4213" s="4" t="s">
        <v>12493</v>
      </c>
      <c r="C4213" s="4" t="s">
        <v>12494</v>
      </c>
      <c r="E4213" s="4"/>
      <c r="R4213" s="4"/>
      <c r="U4213" s="4"/>
      <c r="AD4213" s="4"/>
      <c r="AE4213" s="4"/>
      <c r="AF4213" s="21"/>
    </row>
    <row r="4214" spans="1:32" x14ac:dyDescent="0.2">
      <c r="A4214" s="1" t="s">
        <v>12495</v>
      </c>
      <c r="B4214" s="4" t="s">
        <v>12496</v>
      </c>
      <c r="C4214" s="4" t="s">
        <v>12497</v>
      </c>
      <c r="E4214" s="4"/>
      <c r="R4214" s="4"/>
      <c r="U4214" s="4"/>
      <c r="AD4214" s="4"/>
      <c r="AE4214" s="4"/>
      <c r="AF4214" s="21"/>
    </row>
    <row r="4215" spans="1:32" x14ac:dyDescent="0.2">
      <c r="A4215" s="1" t="s">
        <v>12498</v>
      </c>
      <c r="B4215" s="4" t="s">
        <v>12499</v>
      </c>
      <c r="C4215" s="4" t="s">
        <v>12500</v>
      </c>
      <c r="E4215" s="4"/>
      <c r="R4215" s="4"/>
      <c r="U4215" s="4"/>
      <c r="AD4215" s="4"/>
      <c r="AE4215" s="4"/>
      <c r="AF4215" s="21"/>
    </row>
    <row r="4216" spans="1:32" x14ac:dyDescent="0.2">
      <c r="A4216" s="1" t="s">
        <v>12501</v>
      </c>
      <c r="B4216" s="4" t="s">
        <v>12502</v>
      </c>
      <c r="C4216" s="4" t="s">
        <v>12503</v>
      </c>
      <c r="E4216" s="4"/>
      <c r="K4216">
        <v>1</v>
      </c>
      <c r="L4216">
        <v>1</v>
      </c>
      <c r="R4216" s="4"/>
      <c r="U4216" s="4"/>
      <c r="AD4216" s="4"/>
      <c r="AE4216" s="4"/>
      <c r="AF4216" s="21"/>
    </row>
    <row r="4217" spans="1:32" x14ac:dyDescent="0.2">
      <c r="A4217" s="1" t="s">
        <v>12504</v>
      </c>
      <c r="B4217" s="4" t="s">
        <v>12505</v>
      </c>
      <c r="C4217" s="4" t="s">
        <v>12506</v>
      </c>
      <c r="E4217" s="4"/>
      <c r="R4217" s="4"/>
      <c r="U4217" s="4"/>
      <c r="AD4217" s="4"/>
      <c r="AE4217" s="4"/>
      <c r="AF4217" s="21"/>
    </row>
    <row r="4218" spans="1:32" x14ac:dyDescent="0.2">
      <c r="A4218" s="1" t="s">
        <v>12507</v>
      </c>
      <c r="B4218" s="4" t="s">
        <v>12508</v>
      </c>
      <c r="C4218" s="4" t="s">
        <v>12509</v>
      </c>
      <c r="E4218" s="4"/>
      <c r="R4218" s="4"/>
      <c r="U4218" s="4"/>
      <c r="AD4218" s="4"/>
      <c r="AE4218" s="4"/>
      <c r="AF4218" s="21"/>
    </row>
    <row r="4219" spans="1:32" x14ac:dyDescent="0.2">
      <c r="A4219" s="1" t="s">
        <v>12510</v>
      </c>
      <c r="B4219" s="4" t="s">
        <v>12511</v>
      </c>
      <c r="C4219" s="4" t="s">
        <v>12512</v>
      </c>
      <c r="E4219" s="4"/>
      <c r="R4219" s="4"/>
      <c r="U4219" s="4"/>
      <c r="AD4219" s="4"/>
      <c r="AE4219" s="4"/>
      <c r="AF4219" s="21"/>
    </row>
    <row r="4220" spans="1:32" x14ac:dyDescent="0.2">
      <c r="A4220" s="1" t="s">
        <v>12513</v>
      </c>
      <c r="B4220" s="4" t="s">
        <v>12514</v>
      </c>
      <c r="C4220" s="4" t="s">
        <v>12515</v>
      </c>
      <c r="E4220" s="4">
        <v>1</v>
      </c>
      <c r="G4220">
        <v>1</v>
      </c>
      <c r="I4220">
        <v>1</v>
      </c>
      <c r="J4220">
        <v>1</v>
      </c>
      <c r="N4220">
        <v>1</v>
      </c>
      <c r="Q4220">
        <v>1</v>
      </c>
      <c r="R4220" s="4">
        <v>1</v>
      </c>
      <c r="S4220">
        <v>1</v>
      </c>
      <c r="T4220">
        <v>1</v>
      </c>
      <c r="U4220" s="4">
        <v>1</v>
      </c>
      <c r="W4220">
        <v>1</v>
      </c>
      <c r="X4220">
        <v>1</v>
      </c>
      <c r="Z4220">
        <v>1</v>
      </c>
      <c r="AA4220">
        <v>1</v>
      </c>
      <c r="AD4220" s="4">
        <v>1</v>
      </c>
      <c r="AE4220" s="4">
        <v>1</v>
      </c>
      <c r="AF4220" s="21">
        <v>1</v>
      </c>
    </row>
    <row r="4221" spans="1:32" x14ac:dyDescent="0.2">
      <c r="A4221" s="1" t="s">
        <v>12516</v>
      </c>
      <c r="B4221" s="4" t="s">
        <v>12517</v>
      </c>
      <c r="C4221" s="4" t="s">
        <v>12518</v>
      </c>
      <c r="E4221" s="4">
        <v>1</v>
      </c>
      <c r="G4221">
        <v>1</v>
      </c>
      <c r="J4221">
        <v>1</v>
      </c>
      <c r="N4221">
        <v>1</v>
      </c>
      <c r="Q4221">
        <v>1</v>
      </c>
      <c r="R4221" s="4">
        <v>1</v>
      </c>
      <c r="S4221">
        <v>1</v>
      </c>
      <c r="T4221">
        <v>1</v>
      </c>
      <c r="U4221" s="4">
        <v>1</v>
      </c>
      <c r="W4221">
        <v>1</v>
      </c>
      <c r="X4221">
        <v>1</v>
      </c>
      <c r="Z4221">
        <v>1</v>
      </c>
      <c r="AA4221">
        <v>1</v>
      </c>
      <c r="AD4221" s="4">
        <v>1</v>
      </c>
      <c r="AE4221" s="4">
        <v>1</v>
      </c>
      <c r="AF4221" s="21">
        <v>1</v>
      </c>
    </row>
    <row r="4222" spans="1:32" x14ac:dyDescent="0.2">
      <c r="A4222" s="1" t="s">
        <v>12519</v>
      </c>
      <c r="B4222" s="4" t="s">
        <v>12520</v>
      </c>
      <c r="C4222" s="4" t="s">
        <v>12521</v>
      </c>
      <c r="E4222" s="4"/>
      <c r="R4222" s="4"/>
      <c r="U4222" s="4"/>
      <c r="AD4222" s="4"/>
      <c r="AE4222" s="4"/>
      <c r="AF4222" s="21"/>
    </row>
    <row r="4223" spans="1:32" x14ac:dyDescent="0.2">
      <c r="A4223" s="1" t="s">
        <v>12522</v>
      </c>
      <c r="B4223" s="4" t="s">
        <v>12523</v>
      </c>
      <c r="C4223" s="4" t="s">
        <v>12524</v>
      </c>
      <c r="E4223" s="4">
        <v>1</v>
      </c>
      <c r="G4223">
        <v>1</v>
      </c>
      <c r="J4223">
        <v>1</v>
      </c>
      <c r="N4223">
        <v>1</v>
      </c>
      <c r="Q4223">
        <v>1</v>
      </c>
      <c r="R4223" s="4">
        <v>1</v>
      </c>
      <c r="S4223">
        <v>1</v>
      </c>
      <c r="T4223">
        <v>1</v>
      </c>
      <c r="U4223" s="4">
        <v>1</v>
      </c>
      <c r="W4223">
        <v>1</v>
      </c>
      <c r="X4223">
        <v>1</v>
      </c>
      <c r="Z4223">
        <v>1</v>
      </c>
      <c r="AA4223">
        <v>1</v>
      </c>
      <c r="AD4223" s="4">
        <v>1</v>
      </c>
      <c r="AE4223" s="4">
        <v>1</v>
      </c>
      <c r="AF4223" s="21">
        <v>1</v>
      </c>
    </row>
    <row r="4224" spans="1:32" x14ac:dyDescent="0.2">
      <c r="A4224" s="1" t="s">
        <v>12525</v>
      </c>
      <c r="B4224" s="4" t="s">
        <v>12526</v>
      </c>
      <c r="C4224" s="4" t="s">
        <v>12527</v>
      </c>
      <c r="E4224" s="4"/>
      <c r="R4224" s="4"/>
      <c r="U4224" s="4"/>
      <c r="AD4224" s="4"/>
      <c r="AE4224" s="4"/>
      <c r="AF4224" s="21"/>
    </row>
    <row r="4225" spans="1:32" x14ac:dyDescent="0.2">
      <c r="A4225" s="1" t="s">
        <v>12528</v>
      </c>
      <c r="B4225" s="4" t="s">
        <v>12529</v>
      </c>
      <c r="C4225" s="4" t="s">
        <v>12530</v>
      </c>
      <c r="E4225" s="4">
        <v>1</v>
      </c>
      <c r="G4225">
        <v>1</v>
      </c>
      <c r="J4225">
        <v>1</v>
      </c>
      <c r="N4225">
        <v>1</v>
      </c>
      <c r="Q4225">
        <v>1</v>
      </c>
      <c r="R4225" s="4">
        <v>1</v>
      </c>
      <c r="S4225">
        <v>1</v>
      </c>
      <c r="T4225">
        <v>1</v>
      </c>
      <c r="U4225" s="4">
        <v>1</v>
      </c>
      <c r="W4225">
        <v>1</v>
      </c>
      <c r="X4225">
        <v>1</v>
      </c>
      <c r="Z4225">
        <v>1</v>
      </c>
      <c r="AA4225">
        <v>1</v>
      </c>
      <c r="AD4225" s="4">
        <v>1</v>
      </c>
      <c r="AE4225" s="4">
        <v>1</v>
      </c>
      <c r="AF4225" s="21">
        <v>1</v>
      </c>
    </row>
    <row r="4226" spans="1:32" x14ac:dyDescent="0.2">
      <c r="A4226" s="1" t="s">
        <v>12531</v>
      </c>
      <c r="B4226" s="4" t="s">
        <v>12532</v>
      </c>
      <c r="C4226" s="4" t="s">
        <v>12533</v>
      </c>
      <c r="E4226" s="4"/>
      <c r="R4226" s="4"/>
      <c r="U4226" s="4"/>
      <c r="AD4226" s="4"/>
      <c r="AE4226" s="4"/>
      <c r="AF4226" s="21"/>
    </row>
    <row r="4227" spans="1:32" x14ac:dyDescent="0.2">
      <c r="A4227" s="1" t="s">
        <v>12534</v>
      </c>
      <c r="B4227" s="4" t="s">
        <v>12535</v>
      </c>
      <c r="C4227" s="4" t="s">
        <v>12536</v>
      </c>
      <c r="E4227" s="4"/>
      <c r="R4227" s="4"/>
      <c r="U4227" s="4"/>
      <c r="AD4227" s="4"/>
      <c r="AE4227" s="4"/>
      <c r="AF4227" s="21"/>
    </row>
    <row r="4228" spans="1:32" x14ac:dyDescent="0.2">
      <c r="A4228" s="1" t="s">
        <v>12537</v>
      </c>
      <c r="B4228" s="4" t="s">
        <v>12538</v>
      </c>
      <c r="C4228" s="4" t="s">
        <v>12539</v>
      </c>
      <c r="E4228" s="4"/>
      <c r="R4228" s="4"/>
      <c r="U4228" s="4"/>
      <c r="AD4228" s="4"/>
      <c r="AE4228" s="4"/>
      <c r="AF4228" s="21"/>
    </row>
    <row r="4229" spans="1:32" x14ac:dyDescent="0.2">
      <c r="A4229" s="1" t="s">
        <v>12540</v>
      </c>
      <c r="B4229" s="4" t="s">
        <v>12541</v>
      </c>
      <c r="C4229" s="4" t="s">
        <v>8366</v>
      </c>
      <c r="E4229" s="4"/>
      <c r="R4229" s="4"/>
      <c r="U4229" s="4"/>
      <c r="AD4229" s="4"/>
      <c r="AE4229" s="4"/>
      <c r="AF4229" s="21"/>
    </row>
    <row r="4230" spans="1:32" x14ac:dyDescent="0.2">
      <c r="A4230" s="1" t="s">
        <v>12542</v>
      </c>
      <c r="B4230" s="4" t="s">
        <v>12543</v>
      </c>
      <c r="C4230" s="4" t="s">
        <v>12544</v>
      </c>
      <c r="E4230" s="4"/>
      <c r="R4230" s="4"/>
      <c r="U4230" s="4"/>
      <c r="AD4230" s="4"/>
      <c r="AE4230" s="4"/>
      <c r="AF4230" s="21"/>
    </row>
    <row r="4231" spans="1:32" x14ac:dyDescent="0.2">
      <c r="A4231" s="1" t="s">
        <v>12545</v>
      </c>
      <c r="B4231" s="4" t="s">
        <v>12546</v>
      </c>
      <c r="C4231" s="4" t="s">
        <v>12547</v>
      </c>
      <c r="E4231" s="4"/>
      <c r="R4231" s="4"/>
      <c r="U4231" s="4"/>
      <c r="AD4231" s="4"/>
      <c r="AE4231" s="4"/>
      <c r="AF4231" s="21"/>
    </row>
    <row r="4232" spans="1:32" x14ac:dyDescent="0.2">
      <c r="A4232" s="1" t="s">
        <v>12548</v>
      </c>
      <c r="B4232" s="4" t="s">
        <v>12549</v>
      </c>
      <c r="C4232" s="4" t="s">
        <v>12550</v>
      </c>
      <c r="E4232" s="4"/>
      <c r="R4232" s="4"/>
      <c r="U4232" s="4"/>
      <c r="AD4232" s="4"/>
      <c r="AE4232" s="4"/>
      <c r="AF4232" s="21"/>
    </row>
    <row r="4233" spans="1:32" x14ac:dyDescent="0.2">
      <c r="A4233" s="1" t="s">
        <v>12551</v>
      </c>
      <c r="B4233" s="4" t="s">
        <v>12552</v>
      </c>
      <c r="C4233" s="4" t="s">
        <v>12553</v>
      </c>
      <c r="E4233" s="4"/>
      <c r="R4233" s="4"/>
      <c r="U4233" s="4"/>
      <c r="AD4233" s="4"/>
      <c r="AE4233" s="4"/>
      <c r="AF4233" s="21"/>
    </row>
    <row r="4234" spans="1:32" x14ac:dyDescent="0.2">
      <c r="A4234" s="1" t="s">
        <v>12554</v>
      </c>
      <c r="B4234" s="4" t="s">
        <v>12555</v>
      </c>
      <c r="C4234" s="4" t="s">
        <v>12556</v>
      </c>
      <c r="E4234" s="4"/>
      <c r="R4234" s="4"/>
      <c r="U4234" s="4"/>
      <c r="AD4234" s="4"/>
      <c r="AE4234" s="4"/>
      <c r="AF4234" s="21"/>
    </row>
    <row r="4235" spans="1:32" x14ac:dyDescent="0.2">
      <c r="A4235" s="1" t="s">
        <v>12557</v>
      </c>
      <c r="B4235" s="4" t="s">
        <v>12558</v>
      </c>
      <c r="C4235" s="4" t="s">
        <v>12559</v>
      </c>
      <c r="E4235" s="4"/>
      <c r="R4235" s="4"/>
      <c r="U4235" s="4"/>
      <c r="AD4235" s="4"/>
      <c r="AE4235" s="4"/>
      <c r="AF4235" s="21"/>
    </row>
    <row r="4236" spans="1:32" x14ac:dyDescent="0.2">
      <c r="A4236" s="1" t="s">
        <v>12560</v>
      </c>
      <c r="B4236" s="4" t="s">
        <v>12561</v>
      </c>
      <c r="C4236" s="4" t="s">
        <v>12561</v>
      </c>
      <c r="E4236" s="4"/>
      <c r="R4236" s="4"/>
      <c r="U4236" s="4"/>
      <c r="AD4236" s="4"/>
      <c r="AE4236" s="4"/>
      <c r="AF4236" s="21"/>
    </row>
    <row r="4237" spans="1:32" x14ac:dyDescent="0.2">
      <c r="A4237" s="1" t="s">
        <v>12562</v>
      </c>
      <c r="B4237" s="4" t="s">
        <v>12563</v>
      </c>
      <c r="C4237" s="4" t="s">
        <v>12564</v>
      </c>
      <c r="E4237" s="4"/>
      <c r="R4237" s="4"/>
      <c r="U4237" s="4"/>
      <c r="AD4237" s="4"/>
      <c r="AE4237" s="4"/>
      <c r="AF4237" s="21"/>
    </row>
    <row r="4238" spans="1:32" x14ac:dyDescent="0.2">
      <c r="A4238" s="1" t="s">
        <v>12565</v>
      </c>
      <c r="B4238" s="4" t="s">
        <v>12566</v>
      </c>
      <c r="C4238" s="4" t="s">
        <v>12567</v>
      </c>
      <c r="E4238" s="4"/>
      <c r="R4238" s="4"/>
      <c r="U4238" s="4"/>
      <c r="AD4238" s="4"/>
      <c r="AE4238" s="4"/>
      <c r="AF4238" s="21"/>
    </row>
    <row r="4239" spans="1:32" x14ac:dyDescent="0.2">
      <c r="A4239" s="1" t="s">
        <v>12568</v>
      </c>
      <c r="B4239" s="4" t="s">
        <v>12569</v>
      </c>
      <c r="C4239" s="4" t="s">
        <v>12570</v>
      </c>
      <c r="E4239" s="4"/>
      <c r="R4239" s="4"/>
      <c r="U4239" s="4"/>
      <c r="AD4239" s="4"/>
      <c r="AE4239" s="4"/>
      <c r="AF4239" s="21"/>
    </row>
    <row r="4240" spans="1:32" x14ac:dyDescent="0.2">
      <c r="A4240" s="1" t="s">
        <v>12571</v>
      </c>
      <c r="B4240" s="4" t="s">
        <v>12572</v>
      </c>
      <c r="C4240" s="4" t="s">
        <v>12573</v>
      </c>
      <c r="E4240" s="4"/>
      <c r="R4240" s="4"/>
      <c r="U4240" s="4"/>
      <c r="AD4240" s="4"/>
      <c r="AE4240" s="4"/>
      <c r="AF4240" s="21"/>
    </row>
    <row r="4241" spans="1:32" x14ac:dyDescent="0.2">
      <c r="A4241" s="1" t="s">
        <v>12574</v>
      </c>
      <c r="B4241" s="4" t="s">
        <v>12575</v>
      </c>
      <c r="C4241" s="4" t="s">
        <v>12576</v>
      </c>
      <c r="E4241" s="4"/>
      <c r="R4241" s="4"/>
      <c r="U4241" s="4"/>
      <c r="AD4241" s="4"/>
      <c r="AE4241" s="4"/>
      <c r="AF4241" s="21"/>
    </row>
    <row r="4242" spans="1:32" x14ac:dyDescent="0.2">
      <c r="A4242" s="1" t="s">
        <v>12577</v>
      </c>
      <c r="B4242" s="4" t="s">
        <v>12578</v>
      </c>
      <c r="C4242" s="4" t="s">
        <v>12579</v>
      </c>
      <c r="E4242" s="4"/>
      <c r="R4242" s="4"/>
      <c r="U4242" s="4"/>
      <c r="AD4242" s="4"/>
      <c r="AE4242" s="4"/>
      <c r="AF4242" s="21"/>
    </row>
    <row r="4243" spans="1:32" x14ac:dyDescent="0.2">
      <c r="A4243" s="1" t="s">
        <v>12580</v>
      </c>
      <c r="B4243" s="4" t="s">
        <v>12581</v>
      </c>
      <c r="C4243" s="4" t="s">
        <v>12582</v>
      </c>
      <c r="E4243" s="4"/>
      <c r="R4243" s="4"/>
      <c r="U4243" s="4"/>
      <c r="AD4243" s="4"/>
      <c r="AE4243" s="4"/>
      <c r="AF4243" s="21"/>
    </row>
    <row r="4244" spans="1:32" x14ac:dyDescent="0.2">
      <c r="A4244" s="1" t="s">
        <v>12583</v>
      </c>
      <c r="B4244" s="4" t="s">
        <v>12584</v>
      </c>
      <c r="C4244" s="4" t="s">
        <v>12585</v>
      </c>
      <c r="E4244" s="4"/>
      <c r="R4244" s="4"/>
      <c r="U4244" s="4"/>
      <c r="AD4244" s="4"/>
      <c r="AE4244" s="4"/>
      <c r="AF4244" s="21"/>
    </row>
    <row r="4245" spans="1:32" x14ac:dyDescent="0.2">
      <c r="A4245" s="1" t="s">
        <v>12586</v>
      </c>
      <c r="B4245" s="4" t="s">
        <v>12587</v>
      </c>
      <c r="C4245" s="4" t="s">
        <v>12588</v>
      </c>
      <c r="E4245" s="4"/>
      <c r="R4245" s="4"/>
      <c r="U4245" s="4"/>
      <c r="AD4245" s="4"/>
      <c r="AE4245" s="4"/>
      <c r="AF4245" s="21"/>
    </row>
    <row r="4246" spans="1:32" x14ac:dyDescent="0.2">
      <c r="A4246" s="1" t="s">
        <v>12589</v>
      </c>
      <c r="B4246" s="4" t="s">
        <v>12590</v>
      </c>
      <c r="C4246" s="4" t="s">
        <v>12591</v>
      </c>
      <c r="E4246" s="4"/>
      <c r="R4246" s="4"/>
      <c r="U4246" s="4"/>
      <c r="AD4246" s="4"/>
      <c r="AE4246" s="4"/>
      <c r="AF4246" s="21"/>
    </row>
    <row r="4247" spans="1:32" x14ac:dyDescent="0.2">
      <c r="A4247" s="1" t="s">
        <v>12592</v>
      </c>
      <c r="B4247" s="4" t="s">
        <v>12593</v>
      </c>
      <c r="C4247" s="4" t="s">
        <v>12594</v>
      </c>
      <c r="E4247" s="4"/>
      <c r="R4247" s="4"/>
      <c r="U4247" s="4"/>
      <c r="AD4247" s="4"/>
      <c r="AE4247" s="4"/>
      <c r="AF4247" s="21"/>
    </row>
    <row r="4248" spans="1:32" x14ac:dyDescent="0.2">
      <c r="A4248" s="1" t="s">
        <v>12595</v>
      </c>
      <c r="B4248" s="4" t="s">
        <v>12596</v>
      </c>
      <c r="C4248" s="4" t="s">
        <v>12597</v>
      </c>
      <c r="E4248" s="4"/>
      <c r="R4248" s="4"/>
      <c r="U4248" s="4"/>
      <c r="AD4248" s="4"/>
      <c r="AE4248" s="4"/>
      <c r="AF4248" s="21"/>
    </row>
    <row r="4249" spans="1:32" x14ac:dyDescent="0.2">
      <c r="A4249" s="1" t="s">
        <v>12598</v>
      </c>
      <c r="B4249" s="4" t="s">
        <v>12599</v>
      </c>
      <c r="C4249" s="4" t="s">
        <v>12600</v>
      </c>
      <c r="E4249" s="4"/>
      <c r="R4249" s="4"/>
      <c r="U4249" s="4"/>
      <c r="AD4249" s="4"/>
      <c r="AE4249" s="4"/>
      <c r="AF4249" s="21"/>
    </row>
    <row r="4250" spans="1:32" x14ac:dyDescent="0.2">
      <c r="A4250" s="1" t="s">
        <v>12601</v>
      </c>
      <c r="B4250" s="4" t="s">
        <v>12602</v>
      </c>
      <c r="C4250" s="4" t="s">
        <v>12603</v>
      </c>
      <c r="E4250" s="4"/>
      <c r="R4250" s="4"/>
      <c r="U4250" s="4"/>
      <c r="AD4250" s="4"/>
      <c r="AE4250" s="4"/>
      <c r="AF4250" s="21"/>
    </row>
    <row r="4251" spans="1:32" x14ac:dyDescent="0.2">
      <c r="A4251" s="1" t="s">
        <v>12604</v>
      </c>
      <c r="B4251" s="4" t="s">
        <v>12605</v>
      </c>
      <c r="C4251" s="4" t="s">
        <v>12606</v>
      </c>
      <c r="E4251" s="4"/>
      <c r="R4251" s="4"/>
      <c r="U4251" s="4"/>
      <c r="AD4251" s="4"/>
      <c r="AE4251" s="4"/>
      <c r="AF4251" s="21"/>
    </row>
    <row r="4252" spans="1:32" x14ac:dyDescent="0.2">
      <c r="A4252" s="1" t="s">
        <v>12607</v>
      </c>
      <c r="B4252" s="4" t="s">
        <v>12608</v>
      </c>
      <c r="C4252" s="4" t="s">
        <v>12609</v>
      </c>
      <c r="E4252" s="4"/>
      <c r="R4252" s="4"/>
      <c r="U4252" s="4"/>
      <c r="AD4252" s="4"/>
      <c r="AE4252" s="4"/>
      <c r="AF4252" s="21"/>
    </row>
    <row r="4253" spans="1:32" x14ac:dyDescent="0.2">
      <c r="A4253" s="1" t="s">
        <v>12610</v>
      </c>
      <c r="B4253" s="4" t="s">
        <v>12611</v>
      </c>
      <c r="C4253" s="4" t="s">
        <v>12612</v>
      </c>
      <c r="E4253" s="4"/>
      <c r="R4253" s="4"/>
      <c r="U4253" s="4"/>
      <c r="AD4253" s="4"/>
      <c r="AE4253" s="4"/>
      <c r="AF4253" s="21"/>
    </row>
    <row r="4254" spans="1:32" x14ac:dyDescent="0.2">
      <c r="A4254" s="1" t="s">
        <v>12613</v>
      </c>
      <c r="B4254" s="4" t="s">
        <v>12614</v>
      </c>
      <c r="C4254" s="4" t="s">
        <v>12615</v>
      </c>
      <c r="E4254" s="4"/>
      <c r="R4254" s="4"/>
      <c r="U4254" s="4"/>
      <c r="AD4254" s="4"/>
      <c r="AE4254" s="4"/>
      <c r="AF4254" s="21"/>
    </row>
    <row r="4255" spans="1:32" x14ac:dyDescent="0.2">
      <c r="A4255" s="1" t="s">
        <v>12616</v>
      </c>
      <c r="B4255" s="4" t="s">
        <v>12617</v>
      </c>
      <c r="C4255" s="4" t="s">
        <v>12618</v>
      </c>
      <c r="E4255" s="4"/>
      <c r="R4255" s="4"/>
      <c r="U4255" s="4"/>
      <c r="AD4255" s="4"/>
      <c r="AE4255" s="4"/>
      <c r="AF4255" s="21"/>
    </row>
    <row r="4256" spans="1:32" x14ac:dyDescent="0.2">
      <c r="A4256" s="1" t="s">
        <v>12619</v>
      </c>
      <c r="B4256" s="4" t="s">
        <v>12620</v>
      </c>
      <c r="C4256" s="4" t="s">
        <v>12621</v>
      </c>
      <c r="E4256" s="4"/>
      <c r="R4256" s="4"/>
      <c r="U4256" s="4"/>
      <c r="AD4256" s="4"/>
      <c r="AE4256" s="4"/>
      <c r="AF4256" s="21"/>
    </row>
    <row r="4257" spans="1:32" x14ac:dyDescent="0.2">
      <c r="A4257" s="1" t="s">
        <v>12622</v>
      </c>
      <c r="B4257" s="4" t="s">
        <v>12623</v>
      </c>
      <c r="C4257" s="4" t="s">
        <v>12624</v>
      </c>
      <c r="E4257" s="4"/>
      <c r="R4257" s="4"/>
      <c r="U4257" s="4"/>
      <c r="AD4257" s="4"/>
      <c r="AE4257" s="4"/>
      <c r="AF4257" s="21"/>
    </row>
    <row r="4258" spans="1:32" x14ac:dyDescent="0.2">
      <c r="A4258" s="1" t="s">
        <v>12625</v>
      </c>
      <c r="B4258" s="4" t="s">
        <v>12626</v>
      </c>
      <c r="C4258" s="4" t="s">
        <v>12627</v>
      </c>
      <c r="E4258" s="4"/>
      <c r="R4258" s="4"/>
      <c r="U4258" s="4"/>
      <c r="AD4258" s="4"/>
      <c r="AE4258" s="4"/>
      <c r="AF4258" s="21"/>
    </row>
    <row r="4259" spans="1:32" x14ac:dyDescent="0.2">
      <c r="A4259" s="1" t="s">
        <v>12628</v>
      </c>
      <c r="B4259" s="4" t="s">
        <v>12629</v>
      </c>
      <c r="C4259" s="4" t="s">
        <v>12630</v>
      </c>
      <c r="E4259" s="4"/>
      <c r="R4259" s="4"/>
      <c r="U4259" s="4"/>
      <c r="AD4259" s="4"/>
      <c r="AE4259" s="4"/>
      <c r="AF4259" s="21"/>
    </row>
    <row r="4260" spans="1:32" x14ac:dyDescent="0.2">
      <c r="A4260" s="1" t="s">
        <v>12631</v>
      </c>
      <c r="B4260" s="4" t="s">
        <v>12632</v>
      </c>
      <c r="C4260" s="4" t="s">
        <v>12633</v>
      </c>
      <c r="E4260" s="4"/>
      <c r="R4260" s="4"/>
      <c r="U4260" s="4"/>
      <c r="AD4260" s="4"/>
      <c r="AE4260" s="4"/>
      <c r="AF4260" s="21"/>
    </row>
    <row r="4261" spans="1:32" x14ac:dyDescent="0.2">
      <c r="A4261" s="1" t="s">
        <v>12634</v>
      </c>
      <c r="B4261" s="4" t="s">
        <v>12635</v>
      </c>
      <c r="C4261" s="4" t="s">
        <v>12636</v>
      </c>
      <c r="E4261" s="4">
        <v>1</v>
      </c>
      <c r="I4261">
        <v>1</v>
      </c>
      <c r="J4261">
        <v>2</v>
      </c>
      <c r="M4261">
        <v>1</v>
      </c>
      <c r="P4261">
        <v>1</v>
      </c>
      <c r="Q4261">
        <v>1</v>
      </c>
      <c r="R4261" s="4">
        <v>1</v>
      </c>
      <c r="T4261">
        <v>1</v>
      </c>
      <c r="U4261" s="4">
        <v>1</v>
      </c>
      <c r="V4261">
        <v>2</v>
      </c>
      <c r="X4261">
        <v>2</v>
      </c>
      <c r="Y4261">
        <v>2</v>
      </c>
      <c r="Z4261">
        <v>1</v>
      </c>
      <c r="AA4261">
        <v>1</v>
      </c>
      <c r="AD4261" s="4">
        <v>1</v>
      </c>
      <c r="AE4261" s="4">
        <v>1</v>
      </c>
      <c r="AF4261" s="21">
        <v>1</v>
      </c>
    </row>
    <row r="4262" spans="1:32" x14ac:dyDescent="0.2">
      <c r="A4262" s="1" t="s">
        <v>12637</v>
      </c>
      <c r="B4262" s="4" t="s">
        <v>12638</v>
      </c>
      <c r="C4262" s="4" t="s">
        <v>12639</v>
      </c>
      <c r="E4262" s="4"/>
      <c r="R4262" s="4"/>
      <c r="U4262" s="4"/>
      <c r="AD4262" s="4"/>
      <c r="AE4262" s="4"/>
      <c r="AF4262" s="21"/>
    </row>
    <row r="4263" spans="1:32" x14ac:dyDescent="0.2">
      <c r="A4263" s="1" t="s">
        <v>12640</v>
      </c>
      <c r="B4263" s="4" t="s">
        <v>12641</v>
      </c>
      <c r="C4263" s="4" t="s">
        <v>12642</v>
      </c>
      <c r="E4263" s="4"/>
      <c r="R4263" s="4"/>
      <c r="U4263" s="4"/>
      <c r="AD4263" s="4"/>
      <c r="AE4263" s="4"/>
      <c r="AF4263" s="21"/>
    </row>
    <row r="4264" spans="1:32" x14ac:dyDescent="0.2">
      <c r="A4264" s="1" t="s">
        <v>12643</v>
      </c>
      <c r="B4264" s="4" t="s">
        <v>12644</v>
      </c>
      <c r="C4264" s="4" t="s">
        <v>12645</v>
      </c>
      <c r="E4264" s="4"/>
      <c r="J4264">
        <v>1</v>
      </c>
      <c r="M4264">
        <v>1</v>
      </c>
      <c r="R4264" s="4"/>
      <c r="U4264" s="4"/>
      <c r="AD4264" s="4"/>
      <c r="AE4264" s="4"/>
      <c r="AF4264" s="21">
        <v>1</v>
      </c>
    </row>
    <row r="4265" spans="1:32" x14ac:dyDescent="0.2">
      <c r="A4265" s="1" t="s">
        <v>12646</v>
      </c>
      <c r="B4265" s="4" t="s">
        <v>12647</v>
      </c>
      <c r="C4265" s="4" t="s">
        <v>12648</v>
      </c>
      <c r="E4265" s="4"/>
      <c r="R4265" s="4"/>
      <c r="U4265" s="4"/>
      <c r="AD4265" s="4"/>
      <c r="AE4265" s="4"/>
      <c r="AF4265" s="21"/>
    </row>
    <row r="4266" spans="1:32" x14ac:dyDescent="0.2">
      <c r="A4266" s="1" t="s">
        <v>12649</v>
      </c>
      <c r="B4266" s="4" t="s">
        <v>12650</v>
      </c>
      <c r="C4266" s="4" t="s">
        <v>12651</v>
      </c>
      <c r="E4266" s="4"/>
      <c r="R4266" s="4"/>
      <c r="U4266" s="4"/>
      <c r="AD4266" s="4"/>
      <c r="AE4266" s="4"/>
      <c r="AF4266" s="21"/>
    </row>
    <row r="4267" spans="1:32" x14ac:dyDescent="0.2">
      <c r="A4267" s="1" t="s">
        <v>12652</v>
      </c>
      <c r="B4267" s="4" t="s">
        <v>12653</v>
      </c>
      <c r="C4267" s="4" t="s">
        <v>12654</v>
      </c>
      <c r="E4267" s="4"/>
      <c r="R4267" s="4"/>
      <c r="U4267" s="4"/>
      <c r="AD4267" s="4"/>
      <c r="AE4267" s="4"/>
      <c r="AF4267" s="21"/>
    </row>
    <row r="4268" spans="1:32" x14ac:dyDescent="0.2">
      <c r="A4268" s="1" t="s">
        <v>12655</v>
      </c>
      <c r="B4268" s="4" t="s">
        <v>12656</v>
      </c>
      <c r="C4268" s="4" t="s">
        <v>12657</v>
      </c>
      <c r="E4268" s="4"/>
      <c r="R4268" s="4"/>
      <c r="U4268" s="4"/>
      <c r="AD4268" s="4"/>
      <c r="AE4268" s="4"/>
      <c r="AF4268" s="21"/>
    </row>
    <row r="4269" spans="1:32" x14ac:dyDescent="0.2">
      <c r="A4269" s="1" t="s">
        <v>12658</v>
      </c>
      <c r="B4269" s="4" t="s">
        <v>12659</v>
      </c>
      <c r="C4269" s="4" t="s">
        <v>12660</v>
      </c>
      <c r="E4269" s="4"/>
      <c r="R4269" s="4"/>
      <c r="U4269" s="4"/>
      <c r="AD4269" s="4"/>
      <c r="AE4269" s="4"/>
      <c r="AF4269" s="21"/>
    </row>
    <row r="4270" spans="1:32" x14ac:dyDescent="0.2">
      <c r="A4270" s="1" t="s">
        <v>12661</v>
      </c>
      <c r="B4270" s="4" t="s">
        <v>12662</v>
      </c>
      <c r="C4270" s="4" t="s">
        <v>12663</v>
      </c>
      <c r="E4270" s="4"/>
      <c r="R4270" s="4"/>
      <c r="U4270" s="4"/>
      <c r="AD4270" s="4"/>
      <c r="AE4270" s="4"/>
      <c r="AF4270" s="21"/>
    </row>
    <row r="4271" spans="1:32" x14ac:dyDescent="0.2">
      <c r="A4271" s="1" t="s">
        <v>12664</v>
      </c>
      <c r="B4271" s="4" t="s">
        <v>12665</v>
      </c>
      <c r="C4271" s="4" t="s">
        <v>12666</v>
      </c>
      <c r="E4271" s="4"/>
      <c r="R4271" s="4"/>
      <c r="U4271" s="4"/>
      <c r="AD4271" s="4"/>
      <c r="AE4271" s="4"/>
      <c r="AF4271" s="21"/>
    </row>
    <row r="4272" spans="1:32" x14ac:dyDescent="0.2">
      <c r="A4272" s="1" t="s">
        <v>12667</v>
      </c>
      <c r="B4272" s="4" t="s">
        <v>12668</v>
      </c>
      <c r="C4272" s="4" t="s">
        <v>12669</v>
      </c>
      <c r="E4272" s="4"/>
      <c r="R4272" s="4"/>
      <c r="U4272" s="4"/>
      <c r="AD4272" s="4"/>
      <c r="AE4272" s="4"/>
      <c r="AF4272" s="21"/>
    </row>
    <row r="4273" spans="1:32" x14ac:dyDescent="0.2">
      <c r="A4273" s="1" t="s">
        <v>12670</v>
      </c>
      <c r="B4273" s="4" t="s">
        <v>12671</v>
      </c>
      <c r="C4273" s="4" t="s">
        <v>12672</v>
      </c>
      <c r="E4273" s="4"/>
      <c r="R4273" s="4"/>
      <c r="U4273" s="4"/>
      <c r="AD4273" s="4"/>
      <c r="AE4273" s="4"/>
      <c r="AF4273" s="21"/>
    </row>
    <row r="4274" spans="1:32" x14ac:dyDescent="0.2">
      <c r="A4274" s="1" t="s">
        <v>12673</v>
      </c>
      <c r="B4274" s="4" t="s">
        <v>12674</v>
      </c>
      <c r="C4274" s="4" t="s">
        <v>12675</v>
      </c>
      <c r="E4274" s="4"/>
      <c r="R4274" s="4"/>
      <c r="U4274" s="4"/>
      <c r="AD4274" s="4"/>
      <c r="AE4274" s="4"/>
      <c r="AF4274" s="21"/>
    </row>
    <row r="4275" spans="1:32" x14ac:dyDescent="0.2">
      <c r="A4275" s="1" t="s">
        <v>12676</v>
      </c>
      <c r="B4275" s="4" t="s">
        <v>12677</v>
      </c>
      <c r="C4275" s="4" t="s">
        <v>12678</v>
      </c>
      <c r="E4275" s="4"/>
      <c r="R4275" s="4"/>
      <c r="U4275" s="4"/>
      <c r="AD4275" s="4"/>
      <c r="AE4275" s="4"/>
      <c r="AF4275" s="21"/>
    </row>
    <row r="4276" spans="1:32" x14ac:dyDescent="0.2">
      <c r="A4276" s="1" t="s">
        <v>12679</v>
      </c>
      <c r="B4276" s="4" t="s">
        <v>12680</v>
      </c>
      <c r="C4276" s="4" t="s">
        <v>12681</v>
      </c>
      <c r="E4276" s="4"/>
      <c r="R4276" s="4"/>
      <c r="U4276" s="4"/>
      <c r="AD4276" s="4"/>
      <c r="AE4276" s="4"/>
      <c r="AF4276" s="21"/>
    </row>
    <row r="4277" spans="1:32" x14ac:dyDescent="0.2">
      <c r="A4277" s="1" t="s">
        <v>12682</v>
      </c>
      <c r="B4277" s="4" t="s">
        <v>12683</v>
      </c>
      <c r="C4277" s="4" t="s">
        <v>12684</v>
      </c>
      <c r="E4277" s="4"/>
      <c r="R4277" s="4"/>
      <c r="U4277" s="4"/>
      <c r="AD4277" s="4"/>
      <c r="AE4277" s="4"/>
      <c r="AF4277" s="21"/>
    </row>
    <row r="4278" spans="1:32" x14ac:dyDescent="0.2">
      <c r="A4278" s="1" t="s">
        <v>12685</v>
      </c>
      <c r="B4278" s="6" t="s">
        <v>12686</v>
      </c>
      <c r="C4278" s="4" t="s">
        <v>12687</v>
      </c>
      <c r="E4278" s="4"/>
      <c r="R4278" s="4"/>
      <c r="U4278" s="4"/>
      <c r="AD4278" s="4"/>
      <c r="AE4278" s="4"/>
      <c r="AF4278" s="21"/>
    </row>
    <row r="4279" spans="1:32" x14ac:dyDescent="0.2">
      <c r="A4279" s="1" t="s">
        <v>12688</v>
      </c>
      <c r="B4279" s="4" t="s">
        <v>12689</v>
      </c>
      <c r="C4279" s="4" t="s">
        <v>12690</v>
      </c>
      <c r="E4279" s="4"/>
      <c r="R4279" s="4"/>
      <c r="U4279" s="4"/>
      <c r="AD4279" s="4"/>
      <c r="AE4279" s="4"/>
      <c r="AF4279" s="21"/>
    </row>
    <row r="4280" spans="1:32" x14ac:dyDescent="0.2">
      <c r="A4280" s="1" t="s">
        <v>12691</v>
      </c>
      <c r="B4280" s="4" t="s">
        <v>12692</v>
      </c>
      <c r="C4280" s="4" t="s">
        <v>12693</v>
      </c>
      <c r="E4280" s="4"/>
      <c r="R4280" s="4"/>
      <c r="U4280" s="4"/>
      <c r="AD4280" s="4"/>
      <c r="AE4280" s="4"/>
      <c r="AF4280" s="21"/>
    </row>
    <row r="4281" spans="1:32" x14ac:dyDescent="0.2">
      <c r="A4281" s="1" t="s">
        <v>12694</v>
      </c>
      <c r="B4281" s="4" t="s">
        <v>12695</v>
      </c>
      <c r="C4281" s="4" t="s">
        <v>12696</v>
      </c>
      <c r="E4281" s="4"/>
      <c r="R4281" s="4"/>
      <c r="U4281" s="4"/>
      <c r="AD4281" s="4"/>
      <c r="AE4281" s="4"/>
      <c r="AF4281" s="21"/>
    </row>
    <row r="4282" spans="1:32" x14ac:dyDescent="0.2">
      <c r="A4282" s="1" t="s">
        <v>12697</v>
      </c>
      <c r="B4282" s="4" t="s">
        <v>12698</v>
      </c>
      <c r="C4282" s="4" t="s">
        <v>12699</v>
      </c>
      <c r="E4282" s="4"/>
      <c r="R4282" s="4"/>
      <c r="U4282" s="4"/>
      <c r="AD4282" s="4"/>
      <c r="AE4282" s="4"/>
      <c r="AF4282" s="21"/>
    </row>
    <row r="4283" spans="1:32" x14ac:dyDescent="0.2">
      <c r="A4283" s="1" t="s">
        <v>12700</v>
      </c>
      <c r="B4283" s="4" t="s">
        <v>12701</v>
      </c>
      <c r="C4283" s="4" t="s">
        <v>12702</v>
      </c>
      <c r="E4283" s="4"/>
      <c r="R4283" s="4"/>
      <c r="U4283" s="4"/>
      <c r="AD4283" s="4"/>
      <c r="AE4283" s="4"/>
      <c r="AF4283" s="21"/>
    </row>
    <row r="4284" spans="1:32" x14ac:dyDescent="0.2">
      <c r="A4284" s="1" t="s">
        <v>12703</v>
      </c>
      <c r="B4284" s="4" t="s">
        <v>12704</v>
      </c>
      <c r="C4284" s="4" t="s">
        <v>12705</v>
      </c>
      <c r="E4284" s="4"/>
      <c r="R4284" s="4"/>
      <c r="U4284" s="4"/>
      <c r="AD4284" s="4"/>
      <c r="AE4284" s="4"/>
      <c r="AF4284" s="21"/>
    </row>
    <row r="4285" spans="1:32" x14ac:dyDescent="0.2">
      <c r="A4285" s="1" t="s">
        <v>12706</v>
      </c>
      <c r="B4285" s="4" t="s">
        <v>12707</v>
      </c>
      <c r="C4285" s="4" t="s">
        <v>12708</v>
      </c>
      <c r="E4285" s="4"/>
      <c r="R4285" s="4"/>
      <c r="U4285" s="4"/>
      <c r="AD4285" s="4"/>
      <c r="AE4285" s="4"/>
      <c r="AF4285" s="21"/>
    </row>
    <row r="4286" spans="1:32" x14ac:dyDescent="0.2">
      <c r="A4286" s="1" t="s">
        <v>12709</v>
      </c>
      <c r="B4286" s="4" t="s">
        <v>12710</v>
      </c>
      <c r="C4286" s="4" t="s">
        <v>12711</v>
      </c>
      <c r="E4286" s="4"/>
      <c r="R4286" s="4"/>
      <c r="U4286" s="4"/>
      <c r="AD4286" s="4"/>
      <c r="AE4286" s="4"/>
      <c r="AF4286" s="21"/>
    </row>
    <row r="4287" spans="1:32" x14ac:dyDescent="0.2">
      <c r="A4287" s="1" t="s">
        <v>12712</v>
      </c>
      <c r="B4287" s="4" t="s">
        <v>12713</v>
      </c>
      <c r="C4287" s="4" t="s">
        <v>12714</v>
      </c>
      <c r="E4287" s="4"/>
      <c r="R4287" s="4"/>
      <c r="U4287" s="4"/>
      <c r="AD4287" s="4"/>
      <c r="AE4287" s="4"/>
      <c r="AF4287" s="21"/>
    </row>
    <row r="4288" spans="1:32" x14ac:dyDescent="0.2">
      <c r="A4288" s="1" t="s">
        <v>12715</v>
      </c>
      <c r="B4288" s="4" t="s">
        <v>12716</v>
      </c>
      <c r="C4288" s="4" t="s">
        <v>12717</v>
      </c>
      <c r="E4288" s="4"/>
      <c r="R4288" s="4"/>
      <c r="U4288" s="4"/>
      <c r="AD4288" s="4"/>
      <c r="AE4288" s="4"/>
      <c r="AF4288" s="21"/>
    </row>
    <row r="4289" spans="1:32" x14ac:dyDescent="0.2">
      <c r="A4289" s="1" t="s">
        <v>12718</v>
      </c>
      <c r="B4289" s="4" t="s">
        <v>12719</v>
      </c>
      <c r="C4289" s="4" t="s">
        <v>12720</v>
      </c>
      <c r="E4289" s="4"/>
      <c r="R4289" s="4"/>
      <c r="U4289" s="4"/>
      <c r="AD4289" s="4"/>
      <c r="AE4289" s="4"/>
      <c r="AF4289" s="21"/>
    </row>
    <row r="4290" spans="1:32" x14ac:dyDescent="0.2">
      <c r="A4290" s="1" t="s">
        <v>12721</v>
      </c>
      <c r="B4290" s="4" t="s">
        <v>12722</v>
      </c>
      <c r="C4290" s="4" t="s">
        <v>12723</v>
      </c>
      <c r="E4290" s="4"/>
      <c r="R4290" s="4"/>
      <c r="U4290" s="4"/>
      <c r="AD4290" s="4"/>
      <c r="AE4290" s="4"/>
      <c r="AF4290" s="21"/>
    </row>
    <row r="4291" spans="1:32" x14ac:dyDescent="0.2">
      <c r="A4291" s="1" t="s">
        <v>12724</v>
      </c>
      <c r="B4291" s="4" t="s">
        <v>12725</v>
      </c>
      <c r="C4291" s="4" t="s">
        <v>12726</v>
      </c>
      <c r="E4291" s="4"/>
      <c r="R4291" s="4"/>
      <c r="U4291" s="4"/>
      <c r="AD4291" s="4"/>
      <c r="AE4291" s="4"/>
      <c r="AF4291" s="21"/>
    </row>
    <row r="4292" spans="1:32" x14ac:dyDescent="0.2">
      <c r="A4292" s="1" t="s">
        <v>12727</v>
      </c>
      <c r="B4292" s="4" t="s">
        <v>12728</v>
      </c>
      <c r="C4292" s="4" t="s">
        <v>12729</v>
      </c>
      <c r="E4292" s="4"/>
      <c r="R4292" s="4"/>
      <c r="U4292" s="4"/>
      <c r="AD4292" s="4"/>
      <c r="AE4292" s="4"/>
      <c r="AF4292" s="21"/>
    </row>
    <row r="4293" spans="1:32" x14ac:dyDescent="0.2">
      <c r="A4293" s="1" t="s">
        <v>12730</v>
      </c>
      <c r="B4293" s="4" t="s">
        <v>12731</v>
      </c>
      <c r="C4293" s="4" t="s">
        <v>12732</v>
      </c>
      <c r="E4293" s="4"/>
      <c r="R4293" s="4"/>
      <c r="U4293" s="4"/>
      <c r="AD4293" s="4"/>
      <c r="AE4293" s="4"/>
      <c r="AF4293" s="21"/>
    </row>
    <row r="4294" spans="1:32" x14ac:dyDescent="0.2">
      <c r="A4294" s="1" t="s">
        <v>12733</v>
      </c>
      <c r="B4294" s="4" t="s">
        <v>5290</v>
      </c>
      <c r="C4294" s="4" t="s">
        <v>12734</v>
      </c>
      <c r="E4294" s="4"/>
      <c r="R4294" s="4"/>
      <c r="U4294" s="4"/>
      <c r="AD4294" s="4"/>
      <c r="AE4294" s="4"/>
      <c r="AF4294" s="21"/>
    </row>
    <row r="4295" spans="1:32" x14ac:dyDescent="0.2">
      <c r="A4295" s="1" t="s">
        <v>12735</v>
      </c>
      <c r="B4295" s="4" t="s">
        <v>12736</v>
      </c>
      <c r="C4295" s="4" t="s">
        <v>12737</v>
      </c>
      <c r="E4295" s="4"/>
      <c r="R4295" s="4"/>
      <c r="U4295" s="4"/>
      <c r="AD4295" s="4"/>
      <c r="AE4295" s="4"/>
      <c r="AF4295" s="21"/>
    </row>
    <row r="4296" spans="1:32" x14ac:dyDescent="0.2">
      <c r="A4296" s="1" t="s">
        <v>12738</v>
      </c>
      <c r="B4296" s="4" t="s">
        <v>12739</v>
      </c>
      <c r="C4296" s="4" t="s">
        <v>12740</v>
      </c>
      <c r="E4296" s="4"/>
      <c r="R4296" s="4"/>
      <c r="U4296" s="4"/>
      <c r="AD4296" s="4"/>
      <c r="AE4296" s="4"/>
      <c r="AF4296" s="21"/>
    </row>
    <row r="4297" spans="1:32" x14ac:dyDescent="0.2">
      <c r="A4297" s="1" t="s">
        <v>12741</v>
      </c>
      <c r="B4297" s="4" t="s">
        <v>5298</v>
      </c>
      <c r="C4297" s="4" t="s">
        <v>12742</v>
      </c>
      <c r="E4297" s="4"/>
      <c r="R4297" s="4"/>
      <c r="U4297" s="4"/>
      <c r="AD4297" s="4"/>
      <c r="AE4297" s="4"/>
      <c r="AF4297" s="21"/>
    </row>
    <row r="4298" spans="1:32" x14ac:dyDescent="0.2">
      <c r="A4298" s="1" t="s">
        <v>12743</v>
      </c>
      <c r="B4298" s="4" t="s">
        <v>12744</v>
      </c>
      <c r="C4298" s="4" t="s">
        <v>12745</v>
      </c>
      <c r="E4298" s="4"/>
      <c r="R4298" s="4"/>
      <c r="U4298" s="4"/>
      <c r="AD4298" s="4"/>
      <c r="AE4298" s="4"/>
      <c r="AF4298" s="21"/>
    </row>
    <row r="4299" spans="1:32" x14ac:dyDescent="0.2">
      <c r="A4299" s="1" t="s">
        <v>12746</v>
      </c>
      <c r="B4299" s="4" t="s">
        <v>12747</v>
      </c>
      <c r="C4299" s="4" t="s">
        <v>12748</v>
      </c>
      <c r="E4299" s="4"/>
      <c r="R4299" s="4"/>
      <c r="U4299" s="4"/>
      <c r="AD4299" s="4"/>
      <c r="AE4299" s="4"/>
      <c r="AF4299" s="21"/>
    </row>
    <row r="4300" spans="1:32" x14ac:dyDescent="0.2">
      <c r="A4300" s="1" t="s">
        <v>12749</v>
      </c>
      <c r="B4300" s="4" t="s">
        <v>12750</v>
      </c>
      <c r="C4300" s="4" t="s">
        <v>12751</v>
      </c>
      <c r="E4300" s="4"/>
      <c r="R4300" s="4"/>
      <c r="U4300" s="4"/>
      <c r="AD4300" s="4"/>
      <c r="AE4300" s="4"/>
      <c r="AF4300" s="21"/>
    </row>
    <row r="4301" spans="1:32" x14ac:dyDescent="0.2">
      <c r="A4301" s="1" t="s">
        <v>12752</v>
      </c>
      <c r="B4301" s="4" t="s">
        <v>12753</v>
      </c>
      <c r="C4301" s="4" t="s">
        <v>12754</v>
      </c>
      <c r="E4301" s="4"/>
      <c r="R4301" s="4"/>
      <c r="U4301" s="4"/>
      <c r="AD4301" s="4"/>
      <c r="AE4301" s="4"/>
      <c r="AF4301" s="21"/>
    </row>
    <row r="4302" spans="1:32" x14ac:dyDescent="0.2">
      <c r="A4302" s="1" t="s">
        <v>12755</v>
      </c>
      <c r="B4302" s="4" t="s">
        <v>12756</v>
      </c>
      <c r="C4302" s="4" t="s">
        <v>12757</v>
      </c>
      <c r="E4302" s="4"/>
      <c r="R4302" s="4"/>
      <c r="U4302" s="4"/>
      <c r="AD4302" s="4"/>
      <c r="AE4302" s="4"/>
      <c r="AF4302" s="21"/>
    </row>
    <row r="4303" spans="1:32" x14ac:dyDescent="0.2">
      <c r="A4303" s="1" t="s">
        <v>12758</v>
      </c>
      <c r="B4303" s="4" t="s">
        <v>12759</v>
      </c>
      <c r="C4303" s="4" t="s">
        <v>12760</v>
      </c>
      <c r="E4303" s="4"/>
      <c r="R4303" s="4"/>
      <c r="U4303" s="4"/>
      <c r="AD4303" s="4"/>
      <c r="AE4303" s="4"/>
      <c r="AF4303" s="21"/>
    </row>
    <row r="4304" spans="1:32" x14ac:dyDescent="0.2">
      <c r="A4304" s="1" t="s">
        <v>12761</v>
      </c>
      <c r="B4304" s="4" t="s">
        <v>12762</v>
      </c>
      <c r="C4304" s="4" t="s">
        <v>12763</v>
      </c>
      <c r="E4304" s="4"/>
      <c r="R4304" s="4"/>
      <c r="U4304" s="4"/>
      <c r="AD4304" s="4"/>
      <c r="AE4304" s="4"/>
      <c r="AF4304" s="21"/>
    </row>
    <row r="4305" spans="1:32" x14ac:dyDescent="0.2">
      <c r="A4305" s="1" t="s">
        <v>12764</v>
      </c>
      <c r="B4305" s="4" t="s">
        <v>12765</v>
      </c>
      <c r="C4305" s="4" t="s">
        <v>12766</v>
      </c>
      <c r="E4305" s="4"/>
      <c r="R4305" s="4"/>
      <c r="U4305" s="4"/>
      <c r="AD4305" s="4"/>
      <c r="AE4305" s="4"/>
      <c r="AF4305" s="21"/>
    </row>
    <row r="4306" spans="1:32" x14ac:dyDescent="0.2">
      <c r="A4306" s="1" t="s">
        <v>12767</v>
      </c>
      <c r="B4306" s="4" t="s">
        <v>12768</v>
      </c>
      <c r="C4306" s="4" t="s">
        <v>12769</v>
      </c>
      <c r="E4306" s="4"/>
      <c r="R4306" s="4"/>
      <c r="U4306" s="4"/>
      <c r="AD4306" s="4"/>
      <c r="AE4306" s="4"/>
      <c r="AF4306" s="21"/>
    </row>
    <row r="4307" spans="1:32" x14ac:dyDescent="0.2">
      <c r="A4307" s="1" t="s">
        <v>12770</v>
      </c>
      <c r="B4307" s="4" t="s">
        <v>12771</v>
      </c>
      <c r="C4307" s="4" t="s">
        <v>12772</v>
      </c>
      <c r="E4307" s="4"/>
      <c r="R4307" s="4"/>
      <c r="U4307" s="4"/>
      <c r="AD4307" s="4"/>
      <c r="AE4307" s="4"/>
      <c r="AF4307" s="21"/>
    </row>
    <row r="4308" spans="1:32" x14ac:dyDescent="0.2">
      <c r="A4308" s="1" t="s">
        <v>12773</v>
      </c>
      <c r="B4308" s="4" t="s">
        <v>12774</v>
      </c>
      <c r="C4308" s="4" t="s">
        <v>12775</v>
      </c>
      <c r="E4308" s="4"/>
      <c r="R4308" s="4"/>
      <c r="U4308" s="4"/>
      <c r="AD4308" s="4"/>
      <c r="AE4308" s="4"/>
      <c r="AF4308" s="21"/>
    </row>
    <row r="4309" spans="1:32" x14ac:dyDescent="0.2">
      <c r="A4309" s="1" t="s">
        <v>12776</v>
      </c>
      <c r="B4309" s="4" t="s">
        <v>12777</v>
      </c>
      <c r="C4309" s="4" t="s">
        <v>12778</v>
      </c>
      <c r="E4309" s="4"/>
      <c r="R4309" s="4"/>
      <c r="U4309" s="4"/>
      <c r="AD4309" s="4"/>
      <c r="AE4309" s="4"/>
      <c r="AF4309" s="21"/>
    </row>
    <row r="4310" spans="1:32" x14ac:dyDescent="0.2">
      <c r="A4310" s="1" t="s">
        <v>12779</v>
      </c>
      <c r="B4310" s="4" t="s">
        <v>12780</v>
      </c>
      <c r="C4310" s="4" t="s">
        <v>12781</v>
      </c>
      <c r="E4310" s="4"/>
      <c r="R4310" s="4"/>
      <c r="U4310" s="4"/>
      <c r="AD4310" s="4"/>
      <c r="AE4310" s="4"/>
      <c r="AF4310" s="21"/>
    </row>
    <row r="4311" spans="1:32" x14ac:dyDescent="0.2">
      <c r="A4311" s="1" t="s">
        <v>12782</v>
      </c>
      <c r="B4311" s="4" t="s">
        <v>12783</v>
      </c>
      <c r="C4311" s="4" t="s">
        <v>12784</v>
      </c>
      <c r="E4311" s="4"/>
      <c r="R4311" s="4"/>
      <c r="U4311" s="4"/>
      <c r="AD4311" s="4"/>
      <c r="AE4311" s="4"/>
      <c r="AF4311" s="21"/>
    </row>
    <row r="4312" spans="1:32" x14ac:dyDescent="0.2">
      <c r="A4312" s="1" t="s">
        <v>12785</v>
      </c>
      <c r="B4312" s="4" t="s">
        <v>12786</v>
      </c>
      <c r="C4312" s="4" t="s">
        <v>12787</v>
      </c>
      <c r="E4312" s="4"/>
      <c r="R4312" s="4"/>
      <c r="U4312" s="4"/>
      <c r="AD4312" s="4"/>
      <c r="AE4312" s="4"/>
      <c r="AF4312" s="21"/>
    </row>
    <row r="4313" spans="1:32" x14ac:dyDescent="0.2">
      <c r="A4313" s="1" t="s">
        <v>12788</v>
      </c>
      <c r="B4313" s="4" t="s">
        <v>12789</v>
      </c>
      <c r="C4313" s="4" t="s">
        <v>12790</v>
      </c>
      <c r="E4313" s="4"/>
      <c r="R4313" s="4"/>
      <c r="U4313" s="4"/>
      <c r="AD4313" s="4"/>
      <c r="AE4313" s="4"/>
      <c r="AF4313" s="21"/>
    </row>
    <row r="4314" spans="1:32" x14ac:dyDescent="0.2">
      <c r="A4314" s="1" t="s">
        <v>12791</v>
      </c>
      <c r="B4314" s="4" t="s">
        <v>12792</v>
      </c>
      <c r="C4314" s="4" t="s">
        <v>12793</v>
      </c>
      <c r="E4314" s="4"/>
      <c r="R4314" s="4"/>
      <c r="U4314" s="4"/>
      <c r="AD4314" s="4"/>
      <c r="AE4314" s="4"/>
      <c r="AF4314" s="21"/>
    </row>
    <row r="4315" spans="1:32" x14ac:dyDescent="0.2">
      <c r="A4315" s="1" t="s">
        <v>12794</v>
      </c>
      <c r="B4315" s="4" t="s">
        <v>12795</v>
      </c>
      <c r="C4315" s="4" t="s">
        <v>12796</v>
      </c>
      <c r="E4315" s="4"/>
      <c r="R4315" s="4"/>
      <c r="U4315" s="4"/>
      <c r="AD4315" s="4"/>
      <c r="AE4315" s="4"/>
      <c r="AF4315" s="21"/>
    </row>
    <row r="4316" spans="1:32" x14ac:dyDescent="0.2">
      <c r="A4316" s="1" t="s">
        <v>12797</v>
      </c>
      <c r="B4316" s="4" t="s">
        <v>12798</v>
      </c>
      <c r="C4316" s="4" t="s">
        <v>12799</v>
      </c>
      <c r="E4316" s="4"/>
      <c r="R4316" s="4"/>
      <c r="U4316" s="4"/>
      <c r="AD4316" s="4"/>
      <c r="AE4316" s="4"/>
      <c r="AF4316" s="21"/>
    </row>
    <row r="4317" spans="1:32" x14ac:dyDescent="0.2">
      <c r="A4317" s="1" t="s">
        <v>12800</v>
      </c>
      <c r="B4317" s="4" t="s">
        <v>12801</v>
      </c>
      <c r="C4317" s="4" t="s">
        <v>12802</v>
      </c>
      <c r="E4317" s="4"/>
      <c r="R4317" s="4"/>
      <c r="U4317" s="4"/>
      <c r="AD4317" s="4"/>
      <c r="AE4317" s="4"/>
      <c r="AF4317" s="21"/>
    </row>
    <row r="4318" spans="1:32" x14ac:dyDescent="0.2">
      <c r="A4318" s="1" t="s">
        <v>12803</v>
      </c>
      <c r="B4318" s="4" t="s">
        <v>12804</v>
      </c>
      <c r="C4318" s="4" t="s">
        <v>12805</v>
      </c>
      <c r="E4318" s="4"/>
      <c r="R4318" s="4"/>
      <c r="U4318" s="4"/>
      <c r="AD4318" s="4"/>
      <c r="AE4318" s="4"/>
      <c r="AF4318" s="21"/>
    </row>
    <row r="4319" spans="1:32" x14ac:dyDescent="0.2">
      <c r="A4319" s="1" t="s">
        <v>12806</v>
      </c>
      <c r="B4319" s="4" t="s">
        <v>12807</v>
      </c>
      <c r="C4319" s="4" t="s">
        <v>12808</v>
      </c>
      <c r="E4319" s="4"/>
      <c r="R4319" s="4"/>
      <c r="U4319" s="4"/>
      <c r="AD4319" s="4"/>
      <c r="AE4319" s="4"/>
      <c r="AF4319" s="21"/>
    </row>
    <row r="4320" spans="1:32" x14ac:dyDescent="0.2">
      <c r="A4320" s="1" t="s">
        <v>12809</v>
      </c>
      <c r="B4320" s="4" t="s">
        <v>12810</v>
      </c>
      <c r="C4320" s="4" t="s">
        <v>12811</v>
      </c>
      <c r="E4320" s="4"/>
      <c r="R4320" s="4"/>
      <c r="U4320" s="4"/>
      <c r="AD4320" s="4"/>
      <c r="AE4320" s="4"/>
      <c r="AF4320" s="21"/>
    </row>
    <row r="4321" spans="1:32" x14ac:dyDescent="0.2">
      <c r="A4321" s="1" t="s">
        <v>12812</v>
      </c>
      <c r="B4321" s="4" t="s">
        <v>12813</v>
      </c>
      <c r="C4321" s="4" t="s">
        <v>12814</v>
      </c>
      <c r="E4321" s="4"/>
      <c r="R4321" s="4"/>
      <c r="U4321" s="4"/>
      <c r="AD4321" s="4"/>
      <c r="AE4321" s="4"/>
      <c r="AF4321" s="21"/>
    </row>
    <row r="4322" spans="1:32" x14ac:dyDescent="0.2">
      <c r="A4322" s="1" t="s">
        <v>12815</v>
      </c>
      <c r="B4322" s="4" t="s">
        <v>12816</v>
      </c>
      <c r="C4322" s="4" t="s">
        <v>12817</v>
      </c>
      <c r="E4322" s="4"/>
      <c r="R4322" s="4"/>
      <c r="U4322" s="4"/>
      <c r="AD4322" s="4"/>
      <c r="AE4322" s="4"/>
      <c r="AF4322" s="21"/>
    </row>
    <row r="4323" spans="1:32" x14ac:dyDescent="0.2">
      <c r="A4323" s="1" t="s">
        <v>12818</v>
      </c>
      <c r="B4323" s="4" t="s">
        <v>12819</v>
      </c>
      <c r="C4323" s="4" t="s">
        <v>12820</v>
      </c>
      <c r="E4323" s="4"/>
      <c r="R4323" s="4"/>
      <c r="U4323" s="4"/>
      <c r="AD4323" s="4"/>
      <c r="AE4323" s="4"/>
      <c r="AF4323" s="21"/>
    </row>
    <row r="4324" spans="1:32" x14ac:dyDescent="0.2">
      <c r="A4324" s="1" t="s">
        <v>12821</v>
      </c>
      <c r="B4324" s="4" t="s">
        <v>12822</v>
      </c>
      <c r="C4324" s="4" t="s">
        <v>12823</v>
      </c>
      <c r="E4324" s="4"/>
      <c r="R4324" s="4"/>
      <c r="U4324" s="4"/>
      <c r="AD4324" s="4"/>
      <c r="AE4324" s="4"/>
      <c r="AF4324" s="21"/>
    </row>
    <row r="4325" spans="1:32" x14ac:dyDescent="0.2">
      <c r="A4325" s="1" t="s">
        <v>12824</v>
      </c>
      <c r="B4325" s="4" t="s">
        <v>12825</v>
      </c>
      <c r="C4325" s="4" t="s">
        <v>12826</v>
      </c>
      <c r="E4325" s="4"/>
      <c r="R4325" s="4"/>
      <c r="U4325" s="4"/>
      <c r="AD4325" s="4"/>
      <c r="AE4325" s="4"/>
      <c r="AF4325" s="21"/>
    </row>
    <row r="4326" spans="1:32" x14ac:dyDescent="0.2">
      <c r="A4326" s="1" t="s">
        <v>12827</v>
      </c>
      <c r="B4326" s="4" t="s">
        <v>12828</v>
      </c>
      <c r="C4326" s="4" t="s">
        <v>12829</v>
      </c>
      <c r="E4326" s="4"/>
      <c r="R4326" s="4"/>
      <c r="U4326" s="4"/>
      <c r="AD4326" s="4"/>
      <c r="AE4326" s="4"/>
      <c r="AF4326" s="21"/>
    </row>
    <row r="4327" spans="1:32" x14ac:dyDescent="0.2">
      <c r="A4327" s="1" t="s">
        <v>12830</v>
      </c>
      <c r="B4327" s="4" t="s">
        <v>12831</v>
      </c>
      <c r="C4327" s="4" t="s">
        <v>12832</v>
      </c>
      <c r="E4327" s="4"/>
      <c r="R4327" s="4"/>
      <c r="U4327" s="4"/>
      <c r="AD4327" s="4"/>
      <c r="AE4327" s="4"/>
      <c r="AF4327" s="21"/>
    </row>
    <row r="4328" spans="1:32" x14ac:dyDescent="0.2">
      <c r="A4328" s="1" t="s">
        <v>12833</v>
      </c>
      <c r="B4328" s="4" t="s">
        <v>12834</v>
      </c>
      <c r="C4328" s="4" t="s">
        <v>12835</v>
      </c>
      <c r="E4328" s="4"/>
      <c r="O4328">
        <v>1</v>
      </c>
      <c r="R4328" s="4"/>
      <c r="U4328" s="4"/>
      <c r="V4328">
        <v>1</v>
      </c>
      <c r="AD4328" s="4"/>
      <c r="AE4328" s="4"/>
      <c r="AF4328" s="21"/>
    </row>
    <row r="4329" spans="1:32" x14ac:dyDescent="0.2">
      <c r="A4329" s="1" t="s">
        <v>12836</v>
      </c>
      <c r="B4329" s="4" t="s">
        <v>12837</v>
      </c>
      <c r="C4329" s="4" t="s">
        <v>12838</v>
      </c>
      <c r="E4329" s="4"/>
      <c r="R4329" s="4"/>
      <c r="U4329" s="4"/>
      <c r="AD4329" s="4"/>
      <c r="AE4329" s="4"/>
      <c r="AF4329" s="21"/>
    </row>
    <row r="4330" spans="1:32" x14ac:dyDescent="0.2">
      <c r="A4330" s="1" t="s">
        <v>12839</v>
      </c>
      <c r="B4330" s="4" t="s">
        <v>12840</v>
      </c>
      <c r="C4330" s="4" t="s">
        <v>12841</v>
      </c>
      <c r="E4330" s="4"/>
      <c r="R4330" s="4"/>
      <c r="U4330" s="4"/>
      <c r="AD4330" s="4"/>
      <c r="AE4330" s="4"/>
      <c r="AF4330" s="21"/>
    </row>
    <row r="4331" spans="1:32" x14ac:dyDescent="0.2">
      <c r="A4331" s="1" t="s">
        <v>12842</v>
      </c>
      <c r="B4331" s="4" t="s">
        <v>12843</v>
      </c>
      <c r="C4331" s="4" t="s">
        <v>12844</v>
      </c>
      <c r="E4331" s="4"/>
      <c r="R4331" s="4"/>
      <c r="U4331" s="4"/>
      <c r="AD4331" s="4"/>
      <c r="AE4331" s="4"/>
      <c r="AF4331" s="21"/>
    </row>
    <row r="4332" spans="1:32" x14ac:dyDescent="0.2">
      <c r="A4332" s="1" t="s">
        <v>12845</v>
      </c>
      <c r="B4332" s="4" t="s">
        <v>12846</v>
      </c>
      <c r="C4332" s="4" t="s">
        <v>12847</v>
      </c>
      <c r="E4332" s="4"/>
      <c r="R4332" s="4"/>
      <c r="U4332" s="4"/>
      <c r="AD4332" s="4"/>
      <c r="AE4332" s="4"/>
      <c r="AF4332" s="21"/>
    </row>
    <row r="4333" spans="1:32" x14ac:dyDescent="0.2">
      <c r="A4333" s="1" t="s">
        <v>12848</v>
      </c>
      <c r="B4333" s="4" t="s">
        <v>12849</v>
      </c>
      <c r="C4333" s="4" t="s">
        <v>12850</v>
      </c>
      <c r="E4333" s="4"/>
      <c r="R4333" s="4"/>
      <c r="U4333" s="4"/>
      <c r="AD4333" s="4"/>
      <c r="AE4333" s="4"/>
      <c r="AF4333" s="21"/>
    </row>
    <row r="4334" spans="1:32" x14ac:dyDescent="0.2">
      <c r="A4334" s="1" t="s">
        <v>12851</v>
      </c>
      <c r="B4334" s="4" t="s">
        <v>12852</v>
      </c>
      <c r="C4334" s="4" t="s">
        <v>12853</v>
      </c>
      <c r="E4334" s="4"/>
      <c r="R4334" s="4"/>
      <c r="U4334" s="4"/>
      <c r="AD4334" s="4"/>
      <c r="AE4334" s="4"/>
      <c r="AF4334" s="21"/>
    </row>
    <row r="4335" spans="1:32" x14ac:dyDescent="0.2">
      <c r="A4335" s="1" t="s">
        <v>12854</v>
      </c>
      <c r="B4335" s="4" t="s">
        <v>12855</v>
      </c>
      <c r="C4335" s="4" t="s">
        <v>12856</v>
      </c>
      <c r="E4335" s="4"/>
      <c r="R4335" s="4"/>
      <c r="U4335" s="4"/>
      <c r="AD4335" s="4"/>
      <c r="AE4335" s="4"/>
      <c r="AF4335" s="21"/>
    </row>
    <row r="4336" spans="1:32" x14ac:dyDescent="0.2">
      <c r="A4336" s="1" t="s">
        <v>12857</v>
      </c>
      <c r="B4336" s="4" t="s">
        <v>12858</v>
      </c>
      <c r="C4336" s="4" t="s">
        <v>12859</v>
      </c>
      <c r="E4336" s="4"/>
      <c r="R4336" s="4"/>
      <c r="U4336" s="4"/>
      <c r="AD4336" s="4"/>
      <c r="AE4336" s="4"/>
      <c r="AF4336" s="21"/>
    </row>
    <row r="4337" spans="1:32" x14ac:dyDescent="0.2">
      <c r="A4337" s="1" t="s">
        <v>12860</v>
      </c>
      <c r="B4337" s="4" t="s">
        <v>12861</v>
      </c>
      <c r="C4337" s="4" t="s">
        <v>12862</v>
      </c>
      <c r="E4337" s="4"/>
      <c r="R4337" s="4"/>
      <c r="U4337" s="4"/>
      <c r="AD4337" s="4"/>
      <c r="AE4337" s="4"/>
      <c r="AF4337" s="21"/>
    </row>
    <row r="4338" spans="1:32" x14ac:dyDescent="0.2">
      <c r="A4338" s="1" t="s">
        <v>12863</v>
      </c>
      <c r="B4338" s="4" t="s">
        <v>12864</v>
      </c>
      <c r="C4338" s="4" t="s">
        <v>12865</v>
      </c>
      <c r="E4338" s="4"/>
      <c r="R4338" s="4"/>
      <c r="U4338" s="4"/>
      <c r="AD4338" s="4"/>
      <c r="AE4338" s="4"/>
      <c r="AF4338" s="21"/>
    </row>
    <row r="4339" spans="1:32" x14ac:dyDescent="0.2">
      <c r="A4339" s="1" t="s">
        <v>12866</v>
      </c>
      <c r="B4339" s="4" t="s">
        <v>12867</v>
      </c>
      <c r="C4339" s="4" t="s">
        <v>12868</v>
      </c>
      <c r="E4339" s="4"/>
      <c r="R4339" s="4"/>
      <c r="U4339" s="4"/>
      <c r="AD4339" s="4"/>
      <c r="AE4339" s="4"/>
      <c r="AF4339" s="21"/>
    </row>
    <row r="4340" spans="1:32" x14ac:dyDescent="0.2">
      <c r="A4340" s="1" t="s">
        <v>12869</v>
      </c>
      <c r="B4340" s="4" t="s">
        <v>12870</v>
      </c>
      <c r="C4340" s="4" t="s">
        <v>12871</v>
      </c>
      <c r="E4340" s="4"/>
      <c r="R4340" s="4"/>
      <c r="U4340" s="4"/>
      <c r="AD4340" s="4"/>
      <c r="AE4340" s="4"/>
      <c r="AF4340" s="21"/>
    </row>
    <row r="4341" spans="1:32" x14ac:dyDescent="0.2">
      <c r="A4341" s="1" t="s">
        <v>12872</v>
      </c>
      <c r="B4341" s="4" t="s">
        <v>12873</v>
      </c>
      <c r="C4341" s="4" t="s">
        <v>12874</v>
      </c>
      <c r="E4341" s="4"/>
      <c r="R4341" s="4"/>
      <c r="U4341" s="4"/>
      <c r="AD4341" s="4"/>
      <c r="AE4341" s="4"/>
      <c r="AF4341" s="21"/>
    </row>
    <row r="4342" spans="1:32" x14ac:dyDescent="0.2">
      <c r="A4342" s="1" t="s">
        <v>12875</v>
      </c>
      <c r="B4342" s="4" t="s">
        <v>12876</v>
      </c>
      <c r="C4342" s="4" t="s">
        <v>12877</v>
      </c>
      <c r="E4342" s="4"/>
      <c r="R4342" s="4"/>
      <c r="U4342" s="4"/>
      <c r="AD4342" s="4"/>
      <c r="AE4342" s="4"/>
      <c r="AF4342" s="21"/>
    </row>
    <row r="4343" spans="1:32" x14ac:dyDescent="0.2">
      <c r="A4343" s="1" t="s">
        <v>12878</v>
      </c>
      <c r="B4343" s="4" t="s">
        <v>12879</v>
      </c>
      <c r="C4343" s="4" t="s">
        <v>12880</v>
      </c>
      <c r="E4343" s="4"/>
      <c r="R4343" s="4"/>
      <c r="U4343" s="4"/>
      <c r="AD4343" s="4"/>
      <c r="AE4343" s="4"/>
      <c r="AF4343" s="21"/>
    </row>
    <row r="4344" spans="1:32" x14ac:dyDescent="0.2">
      <c r="A4344" s="1" t="s">
        <v>12881</v>
      </c>
      <c r="B4344" s="4" t="s">
        <v>12882</v>
      </c>
      <c r="C4344" s="4" t="s">
        <v>12883</v>
      </c>
      <c r="E4344" s="4"/>
      <c r="R4344" s="4"/>
      <c r="U4344" s="4"/>
      <c r="AD4344" s="4"/>
      <c r="AE4344" s="4"/>
      <c r="AF4344" s="21"/>
    </row>
    <row r="4345" spans="1:32" x14ac:dyDescent="0.2">
      <c r="A4345" s="1" t="s">
        <v>12884</v>
      </c>
      <c r="B4345" s="4" t="s">
        <v>12885</v>
      </c>
      <c r="C4345" s="4" t="s">
        <v>12886</v>
      </c>
      <c r="E4345" s="4"/>
      <c r="R4345" s="4"/>
      <c r="U4345" s="4"/>
      <c r="AD4345" s="4"/>
      <c r="AE4345" s="4"/>
      <c r="AF4345" s="21"/>
    </row>
    <row r="4346" spans="1:32" x14ac:dyDescent="0.2">
      <c r="A4346" s="1" t="s">
        <v>12887</v>
      </c>
      <c r="B4346" s="4" t="s">
        <v>12888</v>
      </c>
      <c r="C4346" s="4" t="s">
        <v>12889</v>
      </c>
      <c r="E4346" s="4"/>
      <c r="R4346" s="4"/>
      <c r="U4346" s="4"/>
      <c r="AD4346" s="4"/>
      <c r="AE4346" s="4"/>
      <c r="AF4346" s="21"/>
    </row>
    <row r="4347" spans="1:32" x14ac:dyDescent="0.2">
      <c r="A4347" s="1" t="s">
        <v>12890</v>
      </c>
      <c r="B4347" s="4" t="s">
        <v>12891</v>
      </c>
      <c r="C4347" s="4" t="s">
        <v>12892</v>
      </c>
      <c r="E4347" s="4"/>
      <c r="R4347" s="4"/>
      <c r="U4347" s="4"/>
      <c r="AD4347" s="4"/>
      <c r="AE4347" s="4"/>
      <c r="AF4347" s="21"/>
    </row>
    <row r="4348" spans="1:32" x14ac:dyDescent="0.2">
      <c r="A4348" s="1" t="s">
        <v>12893</v>
      </c>
      <c r="B4348" s="4" t="s">
        <v>12894</v>
      </c>
      <c r="C4348" s="4" t="s">
        <v>12895</v>
      </c>
      <c r="E4348" s="4"/>
      <c r="R4348" s="4"/>
      <c r="U4348" s="4"/>
      <c r="AD4348" s="4"/>
      <c r="AE4348" s="4"/>
      <c r="AF4348" s="21"/>
    </row>
    <row r="4349" spans="1:32" x14ac:dyDescent="0.2">
      <c r="A4349" s="1" t="s">
        <v>12896</v>
      </c>
      <c r="B4349" s="4" t="s">
        <v>12897</v>
      </c>
      <c r="C4349" s="4" t="s">
        <v>12898</v>
      </c>
      <c r="E4349" s="4"/>
      <c r="R4349" s="4"/>
      <c r="U4349" s="4"/>
      <c r="AD4349" s="4"/>
      <c r="AE4349" s="4"/>
      <c r="AF4349" s="21"/>
    </row>
    <row r="4350" spans="1:32" x14ac:dyDescent="0.2">
      <c r="A4350" s="1" t="s">
        <v>12899</v>
      </c>
      <c r="B4350" s="4" t="s">
        <v>12900</v>
      </c>
      <c r="C4350" s="4" t="s">
        <v>12901</v>
      </c>
      <c r="E4350" s="4"/>
      <c r="R4350" s="4"/>
      <c r="U4350" s="4"/>
      <c r="AD4350" s="4"/>
      <c r="AE4350" s="4"/>
      <c r="AF4350" s="21"/>
    </row>
    <row r="4351" spans="1:32" x14ac:dyDescent="0.2">
      <c r="A4351" s="1" t="s">
        <v>12902</v>
      </c>
      <c r="B4351" s="4" t="s">
        <v>12903</v>
      </c>
      <c r="C4351" s="4" t="s">
        <v>12904</v>
      </c>
      <c r="E4351" s="4"/>
      <c r="R4351" s="4"/>
      <c r="U4351" s="4"/>
      <c r="AD4351" s="4"/>
      <c r="AE4351" s="4"/>
      <c r="AF4351" s="21"/>
    </row>
    <row r="4352" spans="1:32" x14ac:dyDescent="0.2">
      <c r="A4352" s="1" t="s">
        <v>12905</v>
      </c>
      <c r="B4352" s="4" t="s">
        <v>12906</v>
      </c>
      <c r="C4352" s="4" t="s">
        <v>12907</v>
      </c>
      <c r="E4352" s="4"/>
      <c r="R4352" s="4"/>
      <c r="U4352" s="4"/>
      <c r="AD4352" s="4"/>
      <c r="AE4352" s="4"/>
      <c r="AF4352" s="21"/>
    </row>
    <row r="4353" spans="1:32" x14ac:dyDescent="0.2">
      <c r="A4353" s="1" t="s">
        <v>12908</v>
      </c>
      <c r="B4353" s="4" t="s">
        <v>12909</v>
      </c>
      <c r="C4353" s="4" t="s">
        <v>12910</v>
      </c>
      <c r="E4353" s="4"/>
      <c r="R4353" s="4"/>
      <c r="U4353" s="4"/>
      <c r="AD4353" s="4"/>
      <c r="AE4353" s="4"/>
      <c r="AF4353" s="21"/>
    </row>
    <row r="4354" spans="1:32" x14ac:dyDescent="0.2">
      <c r="A4354" s="1" t="s">
        <v>12911</v>
      </c>
      <c r="B4354" s="4" t="s">
        <v>12912</v>
      </c>
      <c r="C4354" s="4" t="s">
        <v>12913</v>
      </c>
      <c r="E4354" s="4"/>
      <c r="R4354" s="4"/>
      <c r="U4354" s="4"/>
      <c r="AD4354" s="4"/>
      <c r="AE4354" s="4"/>
      <c r="AF4354" s="21"/>
    </row>
    <row r="4355" spans="1:32" x14ac:dyDescent="0.2">
      <c r="A4355" s="1" t="s">
        <v>12914</v>
      </c>
      <c r="B4355" s="4" t="s">
        <v>12915</v>
      </c>
      <c r="C4355" s="4" t="s">
        <v>12916</v>
      </c>
      <c r="E4355" s="4"/>
      <c r="R4355" s="4"/>
      <c r="U4355" s="4"/>
      <c r="AD4355" s="4"/>
      <c r="AE4355" s="4"/>
      <c r="AF4355" s="21"/>
    </row>
    <row r="4356" spans="1:32" x14ac:dyDescent="0.2">
      <c r="A4356" s="1" t="s">
        <v>12917</v>
      </c>
      <c r="B4356" s="4" t="s">
        <v>12918</v>
      </c>
      <c r="C4356" s="4" t="s">
        <v>12919</v>
      </c>
      <c r="E4356" s="4"/>
      <c r="R4356" s="4"/>
      <c r="U4356" s="4"/>
      <c r="AD4356" s="4"/>
      <c r="AE4356" s="4"/>
      <c r="AF4356" s="21"/>
    </row>
    <row r="4357" spans="1:32" x14ac:dyDescent="0.2">
      <c r="A4357" s="1" t="s">
        <v>12920</v>
      </c>
      <c r="B4357" s="4" t="s">
        <v>12921</v>
      </c>
      <c r="C4357" s="4" t="s">
        <v>12922</v>
      </c>
      <c r="E4357" s="4"/>
      <c r="R4357" s="4"/>
      <c r="U4357" s="4"/>
      <c r="AD4357" s="4"/>
      <c r="AE4357" s="4"/>
      <c r="AF4357" s="21"/>
    </row>
    <row r="4358" spans="1:32" x14ac:dyDescent="0.2">
      <c r="A4358" s="1" t="s">
        <v>12923</v>
      </c>
      <c r="B4358" s="4" t="s">
        <v>12924</v>
      </c>
      <c r="C4358" s="4" t="s">
        <v>12925</v>
      </c>
      <c r="E4358" s="4"/>
      <c r="R4358" s="4"/>
      <c r="U4358" s="4"/>
      <c r="AD4358" s="4"/>
      <c r="AE4358" s="4"/>
      <c r="AF4358" s="21"/>
    </row>
    <row r="4359" spans="1:32" x14ac:dyDescent="0.2">
      <c r="A4359" s="1" t="s">
        <v>12926</v>
      </c>
      <c r="B4359" s="4" t="s">
        <v>12927</v>
      </c>
      <c r="C4359" s="4" t="s">
        <v>12928</v>
      </c>
      <c r="E4359" s="4"/>
      <c r="R4359" s="4"/>
      <c r="U4359" s="4"/>
      <c r="AD4359" s="4"/>
      <c r="AE4359" s="4"/>
      <c r="AF4359" s="21"/>
    </row>
    <row r="4360" spans="1:32" x14ac:dyDescent="0.2">
      <c r="A4360" s="1" t="s">
        <v>12929</v>
      </c>
      <c r="B4360" s="4" t="s">
        <v>12930</v>
      </c>
      <c r="C4360" s="4" t="s">
        <v>12931</v>
      </c>
      <c r="E4360" s="4"/>
      <c r="R4360" s="4"/>
      <c r="U4360" s="4"/>
      <c r="AD4360" s="4"/>
      <c r="AE4360" s="4"/>
      <c r="AF4360" s="21"/>
    </row>
    <row r="4361" spans="1:32" x14ac:dyDescent="0.2">
      <c r="A4361" s="1" t="s">
        <v>12932</v>
      </c>
      <c r="B4361" s="4" t="s">
        <v>12933</v>
      </c>
      <c r="C4361" s="4" t="s">
        <v>12933</v>
      </c>
      <c r="E4361" s="4"/>
      <c r="R4361" s="4"/>
      <c r="U4361" s="4"/>
      <c r="AD4361" s="4"/>
      <c r="AE4361" s="4"/>
      <c r="AF4361" s="21"/>
    </row>
    <row r="4362" spans="1:32" x14ac:dyDescent="0.2">
      <c r="A4362" s="1" t="s">
        <v>12934</v>
      </c>
      <c r="B4362" s="4" t="s">
        <v>12935</v>
      </c>
      <c r="C4362" s="4" t="s">
        <v>12936</v>
      </c>
      <c r="E4362" s="4"/>
      <c r="R4362" s="4"/>
      <c r="U4362" s="4"/>
      <c r="AD4362" s="4"/>
      <c r="AE4362" s="4"/>
      <c r="AF4362" s="21"/>
    </row>
    <row r="4363" spans="1:32" x14ac:dyDescent="0.2">
      <c r="A4363" s="1" t="s">
        <v>12937</v>
      </c>
      <c r="B4363" s="4" t="s">
        <v>12938</v>
      </c>
      <c r="C4363" s="4" t="s">
        <v>12939</v>
      </c>
      <c r="E4363" s="4"/>
      <c r="R4363" s="4"/>
      <c r="U4363" s="4"/>
      <c r="AD4363" s="4"/>
      <c r="AE4363" s="4"/>
      <c r="AF4363" s="21"/>
    </row>
    <row r="4364" spans="1:32" x14ac:dyDescent="0.2">
      <c r="A4364" s="1" t="s">
        <v>12940</v>
      </c>
      <c r="B4364" s="4" t="s">
        <v>12941</v>
      </c>
      <c r="C4364" s="4" t="s">
        <v>12942</v>
      </c>
      <c r="E4364" s="4"/>
      <c r="R4364" s="4"/>
      <c r="U4364" s="4"/>
      <c r="AD4364" s="4"/>
      <c r="AE4364" s="4"/>
      <c r="AF4364" s="21"/>
    </row>
    <row r="4365" spans="1:32" x14ac:dyDescent="0.2">
      <c r="A4365" s="1" t="s">
        <v>12943</v>
      </c>
      <c r="B4365" s="4" t="s">
        <v>12944</v>
      </c>
      <c r="C4365" s="4" t="s">
        <v>12945</v>
      </c>
      <c r="E4365" s="4"/>
      <c r="R4365" s="4"/>
      <c r="U4365" s="4"/>
      <c r="AD4365" s="4"/>
      <c r="AE4365" s="4"/>
      <c r="AF4365" s="21"/>
    </row>
    <row r="4366" spans="1:32" x14ac:dyDescent="0.2">
      <c r="A4366" s="1" t="s">
        <v>12946</v>
      </c>
      <c r="B4366" s="4" t="s">
        <v>12947</v>
      </c>
      <c r="C4366" s="4" t="s">
        <v>12948</v>
      </c>
      <c r="E4366" s="4"/>
      <c r="R4366" s="4"/>
      <c r="U4366" s="4"/>
      <c r="AD4366" s="4"/>
      <c r="AE4366" s="4"/>
      <c r="AF4366" s="21"/>
    </row>
    <row r="4367" spans="1:32" x14ac:dyDescent="0.2">
      <c r="A4367" s="1" t="s">
        <v>12949</v>
      </c>
      <c r="B4367" s="4" t="s">
        <v>12950</v>
      </c>
      <c r="C4367" s="4" t="s">
        <v>12951</v>
      </c>
      <c r="E4367" s="4"/>
      <c r="R4367" s="4"/>
      <c r="U4367" s="4"/>
      <c r="AD4367" s="4"/>
      <c r="AE4367" s="4"/>
      <c r="AF4367" s="21"/>
    </row>
    <row r="4368" spans="1:32" x14ac:dyDescent="0.2">
      <c r="A4368" s="1" t="s">
        <v>12952</v>
      </c>
      <c r="B4368" s="4" t="s">
        <v>12953</v>
      </c>
      <c r="C4368" s="4" t="s">
        <v>12954</v>
      </c>
      <c r="E4368" s="4"/>
      <c r="R4368" s="4"/>
      <c r="U4368" s="4"/>
      <c r="AD4368" s="4"/>
      <c r="AE4368" s="4"/>
      <c r="AF4368" s="21"/>
    </row>
    <row r="4369" spans="1:32" x14ac:dyDescent="0.2">
      <c r="A4369" s="1" t="s">
        <v>12955</v>
      </c>
      <c r="B4369" s="4" t="s">
        <v>12956</v>
      </c>
      <c r="C4369" s="4" t="s">
        <v>12957</v>
      </c>
      <c r="E4369" s="4"/>
      <c r="R4369" s="4"/>
      <c r="U4369" s="4"/>
      <c r="AD4369" s="4"/>
      <c r="AE4369" s="4"/>
      <c r="AF4369" s="21"/>
    </row>
    <row r="4370" spans="1:32" x14ac:dyDescent="0.2">
      <c r="A4370" s="1" t="s">
        <v>12958</v>
      </c>
      <c r="B4370" s="4" t="s">
        <v>12959</v>
      </c>
      <c r="C4370" s="4" t="s">
        <v>12960</v>
      </c>
      <c r="E4370" s="4"/>
      <c r="R4370" s="4"/>
      <c r="U4370" s="4"/>
      <c r="AD4370" s="4"/>
      <c r="AE4370" s="4"/>
      <c r="AF4370" s="21"/>
    </row>
    <row r="4371" spans="1:32" x14ac:dyDescent="0.2">
      <c r="A4371" s="1" t="s">
        <v>12961</v>
      </c>
      <c r="B4371" s="4" t="s">
        <v>12962</v>
      </c>
      <c r="C4371" s="4" t="s">
        <v>12963</v>
      </c>
      <c r="E4371" s="4"/>
      <c r="R4371" s="4"/>
      <c r="U4371" s="4"/>
      <c r="AD4371" s="4"/>
      <c r="AE4371" s="4"/>
      <c r="AF4371" s="21"/>
    </row>
    <row r="4372" spans="1:32" x14ac:dyDescent="0.2">
      <c r="A4372" s="1" t="s">
        <v>12964</v>
      </c>
      <c r="B4372" s="4" t="s">
        <v>12965</v>
      </c>
      <c r="C4372" s="4" t="s">
        <v>12966</v>
      </c>
      <c r="E4372" s="4"/>
      <c r="R4372" s="4"/>
      <c r="U4372" s="4"/>
      <c r="AD4372" s="4"/>
      <c r="AE4372" s="4"/>
      <c r="AF4372" s="21"/>
    </row>
    <row r="4373" spans="1:32" x14ac:dyDescent="0.2">
      <c r="A4373" s="1" t="s">
        <v>12967</v>
      </c>
      <c r="B4373" s="4" t="s">
        <v>12968</v>
      </c>
      <c r="C4373" s="4" t="s">
        <v>12969</v>
      </c>
      <c r="E4373" s="4"/>
      <c r="R4373" s="4"/>
      <c r="U4373" s="4"/>
      <c r="AD4373" s="4"/>
      <c r="AE4373" s="4"/>
      <c r="AF4373" s="21"/>
    </row>
    <row r="4374" spans="1:32" x14ac:dyDescent="0.2">
      <c r="A4374" s="1" t="s">
        <v>12970</v>
      </c>
      <c r="B4374" s="4" t="s">
        <v>12971</v>
      </c>
      <c r="C4374" s="4" t="s">
        <v>12972</v>
      </c>
      <c r="E4374" s="4"/>
      <c r="R4374" s="4"/>
      <c r="U4374" s="4"/>
      <c r="AD4374" s="4"/>
      <c r="AE4374" s="4"/>
      <c r="AF4374" s="21"/>
    </row>
    <row r="4375" spans="1:32" x14ac:dyDescent="0.2">
      <c r="A4375" s="1" t="s">
        <v>12973</v>
      </c>
      <c r="B4375" s="4" t="s">
        <v>12974</v>
      </c>
      <c r="C4375" s="4" t="s">
        <v>12975</v>
      </c>
      <c r="E4375" s="4"/>
      <c r="R4375" s="4"/>
      <c r="U4375" s="4"/>
      <c r="AD4375" s="4"/>
      <c r="AE4375" s="4"/>
      <c r="AF4375" s="21"/>
    </row>
    <row r="4376" spans="1:32" x14ac:dyDescent="0.2">
      <c r="A4376" s="1" t="s">
        <v>12976</v>
      </c>
      <c r="B4376" s="4" t="s">
        <v>12977</v>
      </c>
      <c r="C4376" s="4" t="s">
        <v>12978</v>
      </c>
      <c r="E4376" s="4"/>
      <c r="R4376" s="4"/>
      <c r="U4376" s="4"/>
      <c r="AD4376" s="4"/>
      <c r="AE4376" s="4"/>
      <c r="AF4376" s="21"/>
    </row>
    <row r="4377" spans="1:32" x14ac:dyDescent="0.2">
      <c r="A4377" s="1" t="s">
        <v>12979</v>
      </c>
      <c r="B4377" s="4" t="s">
        <v>12980</v>
      </c>
      <c r="C4377" s="4" t="s">
        <v>12981</v>
      </c>
      <c r="E4377" s="4"/>
      <c r="R4377" s="4"/>
      <c r="U4377" s="4"/>
      <c r="AD4377" s="4"/>
      <c r="AE4377" s="4"/>
      <c r="AF4377" s="21"/>
    </row>
    <row r="4378" spans="1:32" x14ac:dyDescent="0.2">
      <c r="A4378" s="1" t="s">
        <v>12982</v>
      </c>
      <c r="B4378" s="4" t="s">
        <v>12983</v>
      </c>
      <c r="C4378" s="4" t="s">
        <v>12984</v>
      </c>
      <c r="E4378" s="4"/>
      <c r="R4378" s="4"/>
      <c r="U4378" s="4"/>
      <c r="AD4378" s="4"/>
      <c r="AE4378" s="4"/>
      <c r="AF4378" s="21"/>
    </row>
    <row r="4379" spans="1:32" x14ac:dyDescent="0.2">
      <c r="A4379" s="1" t="s">
        <v>12985</v>
      </c>
      <c r="B4379" s="4" t="s">
        <v>12986</v>
      </c>
      <c r="C4379" s="4" t="s">
        <v>12987</v>
      </c>
      <c r="E4379" s="4"/>
      <c r="R4379" s="4"/>
      <c r="U4379" s="4"/>
      <c r="AD4379" s="4"/>
      <c r="AE4379" s="4"/>
      <c r="AF4379" s="21"/>
    </row>
    <row r="4380" spans="1:32" x14ac:dyDescent="0.2">
      <c r="A4380" s="1" t="s">
        <v>12988</v>
      </c>
      <c r="B4380" s="4" t="s">
        <v>12989</v>
      </c>
      <c r="C4380" s="4" t="s">
        <v>12990</v>
      </c>
      <c r="E4380" s="4"/>
      <c r="R4380" s="4"/>
      <c r="U4380" s="4"/>
      <c r="AD4380" s="4"/>
      <c r="AE4380" s="4"/>
      <c r="AF4380" s="21"/>
    </row>
    <row r="4381" spans="1:32" x14ac:dyDescent="0.2">
      <c r="A4381" s="1" t="s">
        <v>12991</v>
      </c>
      <c r="B4381" s="4" t="s">
        <v>12992</v>
      </c>
      <c r="C4381" s="4" t="s">
        <v>12993</v>
      </c>
      <c r="E4381" s="4"/>
      <c r="R4381" s="4"/>
      <c r="U4381" s="4"/>
      <c r="AD4381" s="4"/>
      <c r="AE4381" s="4"/>
      <c r="AF4381" s="21"/>
    </row>
    <row r="4382" spans="1:32" x14ac:dyDescent="0.2">
      <c r="A4382" s="1" t="s">
        <v>12994</v>
      </c>
      <c r="B4382" s="4" t="s">
        <v>12995</v>
      </c>
      <c r="C4382" s="4" t="s">
        <v>12996</v>
      </c>
      <c r="E4382" s="4"/>
      <c r="R4382" s="4"/>
      <c r="U4382" s="4"/>
      <c r="AD4382" s="4"/>
      <c r="AE4382" s="4"/>
      <c r="AF4382" s="21"/>
    </row>
    <row r="4383" spans="1:32" x14ac:dyDescent="0.2">
      <c r="A4383" s="1" t="s">
        <v>12997</v>
      </c>
      <c r="B4383" s="4" t="s">
        <v>12998</v>
      </c>
      <c r="C4383" s="4" t="s">
        <v>12999</v>
      </c>
      <c r="E4383" s="4"/>
      <c r="R4383" s="4"/>
      <c r="U4383" s="4"/>
      <c r="AD4383" s="4"/>
      <c r="AE4383" s="4"/>
      <c r="AF4383" s="21"/>
    </row>
    <row r="4384" spans="1:32" x14ac:dyDescent="0.2">
      <c r="A4384" s="1" t="s">
        <v>13000</v>
      </c>
      <c r="B4384" s="4" t="s">
        <v>13001</v>
      </c>
      <c r="C4384" s="4" t="s">
        <v>13002</v>
      </c>
      <c r="E4384" s="4"/>
      <c r="R4384" s="4"/>
      <c r="U4384" s="4"/>
      <c r="AD4384" s="4"/>
      <c r="AE4384" s="4"/>
      <c r="AF4384" s="21"/>
    </row>
    <row r="4385" spans="1:32" x14ac:dyDescent="0.2">
      <c r="A4385" s="1" t="s">
        <v>13003</v>
      </c>
      <c r="B4385" s="4" t="s">
        <v>13004</v>
      </c>
      <c r="C4385" s="4" t="s">
        <v>13005</v>
      </c>
      <c r="E4385" s="4"/>
      <c r="R4385" s="4"/>
      <c r="U4385" s="4"/>
      <c r="AD4385" s="4"/>
      <c r="AE4385" s="4"/>
      <c r="AF4385" s="21"/>
    </row>
    <row r="4386" spans="1:32" x14ac:dyDescent="0.2">
      <c r="A4386" s="1" t="s">
        <v>13006</v>
      </c>
      <c r="B4386" s="4" t="s">
        <v>13007</v>
      </c>
      <c r="C4386" s="4" t="s">
        <v>13008</v>
      </c>
      <c r="E4386" s="4"/>
      <c r="R4386" s="4"/>
      <c r="U4386" s="4"/>
      <c r="AD4386" s="4"/>
      <c r="AE4386" s="4"/>
      <c r="AF4386" s="21"/>
    </row>
    <row r="4387" spans="1:32" x14ac:dyDescent="0.2">
      <c r="A4387" s="1" t="s">
        <v>13009</v>
      </c>
      <c r="B4387" s="4" t="s">
        <v>13010</v>
      </c>
      <c r="C4387" s="4" t="s">
        <v>13011</v>
      </c>
      <c r="E4387" s="4"/>
      <c r="R4387" s="4"/>
      <c r="U4387" s="4"/>
      <c r="AD4387" s="4"/>
      <c r="AE4387" s="4"/>
      <c r="AF4387" s="21"/>
    </row>
    <row r="4388" spans="1:32" x14ac:dyDescent="0.2">
      <c r="A4388" s="1" t="s">
        <v>13012</v>
      </c>
      <c r="B4388" s="4" t="s">
        <v>13013</v>
      </c>
      <c r="C4388" s="4" t="s">
        <v>13014</v>
      </c>
      <c r="E4388" s="4"/>
      <c r="R4388" s="4"/>
      <c r="U4388" s="4"/>
      <c r="AD4388" s="4"/>
      <c r="AE4388" s="4"/>
      <c r="AF4388" s="21"/>
    </row>
    <row r="4389" spans="1:32" x14ac:dyDescent="0.2">
      <c r="A4389" s="1" t="s">
        <v>13015</v>
      </c>
      <c r="B4389" s="4" t="s">
        <v>13016</v>
      </c>
      <c r="C4389" s="4" t="s">
        <v>13017</v>
      </c>
      <c r="E4389" s="4"/>
      <c r="R4389" s="4"/>
      <c r="U4389" s="4"/>
      <c r="AD4389" s="4"/>
      <c r="AE4389" s="4"/>
      <c r="AF4389" s="21"/>
    </row>
    <row r="4390" spans="1:32" x14ac:dyDescent="0.2">
      <c r="A4390" s="1" t="s">
        <v>13018</v>
      </c>
      <c r="B4390" s="4" t="s">
        <v>13019</v>
      </c>
      <c r="C4390" s="4" t="s">
        <v>13020</v>
      </c>
      <c r="E4390" s="4"/>
      <c r="R4390" s="4"/>
      <c r="U4390" s="4"/>
      <c r="AD4390" s="4"/>
      <c r="AE4390" s="4"/>
      <c r="AF4390" s="21"/>
    </row>
    <row r="4391" spans="1:32" x14ac:dyDescent="0.2">
      <c r="A4391" s="1" t="s">
        <v>13021</v>
      </c>
      <c r="B4391" s="4" t="s">
        <v>13022</v>
      </c>
      <c r="C4391" s="4" t="s">
        <v>13023</v>
      </c>
      <c r="E4391" s="4"/>
      <c r="R4391" s="4"/>
      <c r="U4391" s="4"/>
      <c r="AD4391" s="4"/>
      <c r="AE4391" s="4"/>
      <c r="AF4391" s="21"/>
    </row>
    <row r="4392" spans="1:32" x14ac:dyDescent="0.2">
      <c r="A4392" s="1" t="s">
        <v>13024</v>
      </c>
      <c r="B4392" s="4" t="s">
        <v>13025</v>
      </c>
      <c r="C4392" s="4" t="s">
        <v>13026</v>
      </c>
      <c r="E4392" s="4"/>
      <c r="R4392" s="4"/>
      <c r="U4392" s="4"/>
      <c r="AD4392" s="4"/>
      <c r="AE4392" s="4"/>
      <c r="AF4392" s="21"/>
    </row>
    <row r="4393" spans="1:32" x14ac:dyDescent="0.2">
      <c r="A4393" s="1" t="s">
        <v>13027</v>
      </c>
      <c r="B4393" s="4" t="s">
        <v>13028</v>
      </c>
      <c r="C4393" s="4" t="s">
        <v>13029</v>
      </c>
      <c r="E4393" s="4"/>
      <c r="R4393" s="4"/>
      <c r="U4393" s="4"/>
      <c r="AD4393" s="4"/>
      <c r="AE4393" s="4"/>
      <c r="AF4393" s="21"/>
    </row>
    <row r="4394" spans="1:32" x14ac:dyDescent="0.2">
      <c r="A4394" s="1" t="s">
        <v>13030</v>
      </c>
      <c r="B4394" s="4" t="s">
        <v>13031</v>
      </c>
      <c r="C4394" s="4" t="s">
        <v>13032</v>
      </c>
      <c r="E4394" s="4"/>
      <c r="R4394" s="4"/>
      <c r="U4394" s="4"/>
      <c r="AD4394" s="4"/>
      <c r="AE4394" s="4"/>
      <c r="AF4394" s="21"/>
    </row>
    <row r="4395" spans="1:32" x14ac:dyDescent="0.2">
      <c r="A4395" s="1" t="s">
        <v>13033</v>
      </c>
      <c r="B4395" s="4" t="s">
        <v>13034</v>
      </c>
      <c r="C4395" s="4" t="s">
        <v>13035</v>
      </c>
      <c r="E4395" s="4"/>
      <c r="R4395" s="4"/>
      <c r="U4395" s="4"/>
      <c r="AD4395" s="4"/>
      <c r="AE4395" s="4"/>
      <c r="AF4395" s="21"/>
    </row>
    <row r="4396" spans="1:32" x14ac:dyDescent="0.2">
      <c r="A4396" s="1" t="s">
        <v>13036</v>
      </c>
      <c r="B4396" s="4" t="s">
        <v>13037</v>
      </c>
      <c r="C4396" s="4" t="s">
        <v>13038</v>
      </c>
      <c r="E4396" s="4"/>
      <c r="R4396" s="4"/>
      <c r="U4396" s="4"/>
      <c r="AD4396" s="4"/>
      <c r="AE4396" s="4"/>
      <c r="AF4396" s="21"/>
    </row>
    <row r="4397" spans="1:32" x14ac:dyDescent="0.2">
      <c r="A4397" s="1" t="s">
        <v>13039</v>
      </c>
      <c r="B4397" s="4" t="s">
        <v>13040</v>
      </c>
      <c r="C4397" s="4" t="s">
        <v>13041</v>
      </c>
      <c r="E4397" s="4"/>
      <c r="R4397" s="4"/>
      <c r="U4397" s="4"/>
      <c r="AD4397" s="4"/>
      <c r="AE4397" s="4"/>
      <c r="AF4397" s="21"/>
    </row>
    <row r="4398" spans="1:32" x14ac:dyDescent="0.2">
      <c r="A4398" s="1" t="s">
        <v>13042</v>
      </c>
      <c r="B4398" s="4" t="s">
        <v>13043</v>
      </c>
      <c r="C4398" s="4" t="s">
        <v>13044</v>
      </c>
      <c r="E4398" s="4"/>
      <c r="R4398" s="4"/>
      <c r="U4398" s="4"/>
      <c r="AD4398" s="4"/>
      <c r="AE4398" s="4"/>
      <c r="AF4398" s="21"/>
    </row>
    <row r="4399" spans="1:32" x14ac:dyDescent="0.2">
      <c r="A4399" s="1" t="s">
        <v>13045</v>
      </c>
      <c r="B4399" s="4" t="s">
        <v>13046</v>
      </c>
      <c r="C4399" s="4" t="s">
        <v>13047</v>
      </c>
      <c r="E4399" s="4"/>
      <c r="R4399" s="4"/>
      <c r="U4399" s="4"/>
      <c r="AD4399" s="4"/>
      <c r="AE4399" s="4"/>
      <c r="AF4399" s="21"/>
    </row>
    <row r="4400" spans="1:32" x14ac:dyDescent="0.2">
      <c r="A4400" s="1" t="s">
        <v>13048</v>
      </c>
      <c r="B4400" s="4" t="s">
        <v>13049</v>
      </c>
      <c r="C4400" s="4" t="s">
        <v>13050</v>
      </c>
      <c r="E4400" s="4"/>
      <c r="R4400" s="4"/>
      <c r="U4400" s="4"/>
      <c r="AD4400" s="4"/>
      <c r="AE4400" s="4"/>
      <c r="AF4400" s="21"/>
    </row>
    <row r="4401" spans="1:32" x14ac:dyDescent="0.2">
      <c r="A4401" s="1" t="s">
        <v>13051</v>
      </c>
      <c r="B4401" s="4" t="s">
        <v>13052</v>
      </c>
      <c r="C4401" s="4" t="s">
        <v>13053</v>
      </c>
      <c r="E4401" s="4"/>
      <c r="R4401" s="4"/>
      <c r="U4401" s="4"/>
      <c r="AD4401" s="4"/>
      <c r="AE4401" s="4"/>
      <c r="AF4401" s="21"/>
    </row>
    <row r="4402" spans="1:32" x14ac:dyDescent="0.2">
      <c r="A4402" s="1" t="s">
        <v>13054</v>
      </c>
      <c r="B4402" s="4" t="s">
        <v>13055</v>
      </c>
      <c r="C4402" s="4" t="s">
        <v>13056</v>
      </c>
      <c r="E4402" s="4"/>
      <c r="R4402" s="4"/>
      <c r="U4402" s="4"/>
      <c r="AD4402" s="4"/>
      <c r="AE4402" s="4"/>
      <c r="AF4402" s="21"/>
    </row>
    <row r="4403" spans="1:32" x14ac:dyDescent="0.2">
      <c r="A4403" s="1" t="s">
        <v>13057</v>
      </c>
      <c r="B4403" s="4" t="s">
        <v>13058</v>
      </c>
      <c r="C4403" s="4" t="s">
        <v>13058</v>
      </c>
      <c r="E4403" s="4"/>
      <c r="R4403" s="4"/>
      <c r="U4403" s="4"/>
      <c r="AD4403" s="4"/>
      <c r="AE4403" s="4"/>
      <c r="AF4403" s="21"/>
    </row>
    <row r="4404" spans="1:32" x14ac:dyDescent="0.2">
      <c r="A4404" s="1" t="s">
        <v>13059</v>
      </c>
      <c r="B4404" s="4" t="s">
        <v>13060</v>
      </c>
      <c r="C4404" s="4" t="s">
        <v>13061</v>
      </c>
      <c r="E4404" s="4"/>
      <c r="R4404" s="4"/>
      <c r="U4404" s="4"/>
      <c r="AD4404" s="4"/>
      <c r="AE4404" s="4"/>
      <c r="AF4404" s="21"/>
    </row>
    <row r="4405" spans="1:32" x14ac:dyDescent="0.2">
      <c r="A4405" s="1" t="s">
        <v>13062</v>
      </c>
      <c r="B4405" s="4" t="s">
        <v>13063</v>
      </c>
      <c r="C4405" s="4" t="s">
        <v>13064</v>
      </c>
      <c r="E4405" s="4"/>
      <c r="R4405" s="4"/>
      <c r="U4405" s="4"/>
      <c r="AD4405" s="4"/>
      <c r="AE4405" s="4"/>
      <c r="AF4405" s="21"/>
    </row>
    <row r="4406" spans="1:32" x14ac:dyDescent="0.2">
      <c r="A4406" s="1" t="s">
        <v>13065</v>
      </c>
      <c r="B4406" s="4" t="s">
        <v>13066</v>
      </c>
      <c r="C4406" s="4" t="s">
        <v>13067</v>
      </c>
      <c r="E4406" s="4"/>
      <c r="R4406" s="4"/>
      <c r="U4406" s="4"/>
      <c r="AD4406" s="4"/>
      <c r="AE4406" s="4"/>
      <c r="AF4406" s="21"/>
    </row>
    <row r="4407" spans="1:32" x14ac:dyDescent="0.2">
      <c r="A4407" s="1" t="s">
        <v>13068</v>
      </c>
      <c r="B4407" s="4" t="s">
        <v>13069</v>
      </c>
      <c r="C4407" s="4" t="s">
        <v>13070</v>
      </c>
      <c r="E4407" s="4"/>
      <c r="R4407" s="4"/>
      <c r="U4407" s="4"/>
      <c r="AD4407" s="4"/>
      <c r="AE4407" s="4"/>
      <c r="AF4407" s="21"/>
    </row>
    <row r="4408" spans="1:32" x14ac:dyDescent="0.2">
      <c r="A4408" s="1" t="s">
        <v>13071</v>
      </c>
      <c r="B4408" s="4" t="s">
        <v>13072</v>
      </c>
      <c r="C4408" s="4" t="s">
        <v>13073</v>
      </c>
      <c r="E4408" s="4">
        <v>1</v>
      </c>
      <c r="F4408">
        <v>1</v>
      </c>
      <c r="G4408">
        <v>1</v>
      </c>
      <c r="I4408">
        <v>1</v>
      </c>
      <c r="J4408">
        <v>1</v>
      </c>
      <c r="M4408">
        <v>1</v>
      </c>
      <c r="O4408">
        <v>1</v>
      </c>
      <c r="P4408">
        <v>1</v>
      </c>
      <c r="Q4408">
        <v>1</v>
      </c>
      <c r="R4408" s="4">
        <v>1</v>
      </c>
      <c r="T4408">
        <v>1</v>
      </c>
      <c r="U4408" s="4">
        <v>1</v>
      </c>
      <c r="V4408">
        <v>1</v>
      </c>
      <c r="W4408">
        <v>1</v>
      </c>
      <c r="X4408">
        <v>2</v>
      </c>
      <c r="Y4408">
        <v>1</v>
      </c>
      <c r="Z4408">
        <v>1</v>
      </c>
      <c r="AD4408" s="4">
        <v>1</v>
      </c>
      <c r="AE4408" s="4">
        <v>1</v>
      </c>
      <c r="AF4408" s="21">
        <v>1</v>
      </c>
    </row>
    <row r="4409" spans="1:32" x14ac:dyDescent="0.2">
      <c r="A4409" s="1" t="s">
        <v>13074</v>
      </c>
      <c r="B4409" s="4" t="s">
        <v>13075</v>
      </c>
      <c r="C4409" s="4" t="s">
        <v>13076</v>
      </c>
      <c r="E4409" s="4"/>
      <c r="R4409" s="4"/>
      <c r="U4409" s="4"/>
      <c r="AD4409" s="4"/>
      <c r="AE4409" s="4"/>
      <c r="AF4409" s="21"/>
    </row>
    <row r="4410" spans="1:32" x14ac:dyDescent="0.2">
      <c r="A4410" s="1" t="s">
        <v>13077</v>
      </c>
      <c r="B4410" s="4" t="s">
        <v>13078</v>
      </c>
      <c r="C4410" s="4" t="s">
        <v>13079</v>
      </c>
      <c r="E4410" s="4"/>
      <c r="R4410" s="4"/>
      <c r="U4410" s="4"/>
      <c r="AD4410" s="4"/>
      <c r="AE4410" s="4"/>
      <c r="AF4410" s="21"/>
    </row>
    <row r="4411" spans="1:32" x14ac:dyDescent="0.2">
      <c r="A4411" s="1" t="s">
        <v>13080</v>
      </c>
      <c r="B4411" s="4" t="s">
        <v>13081</v>
      </c>
      <c r="C4411" s="4" t="s">
        <v>13082</v>
      </c>
      <c r="E4411" s="4"/>
      <c r="R4411" s="4"/>
      <c r="U4411" s="4"/>
      <c r="AD4411" s="4"/>
      <c r="AE4411" s="4"/>
      <c r="AF4411" s="21"/>
    </row>
    <row r="4412" spans="1:32" x14ac:dyDescent="0.2">
      <c r="A4412" s="1" t="s">
        <v>13083</v>
      </c>
      <c r="B4412" s="4" t="s">
        <v>13084</v>
      </c>
      <c r="C4412" s="4" t="s">
        <v>13085</v>
      </c>
      <c r="E4412" s="4"/>
      <c r="R4412" s="4"/>
      <c r="U4412" s="4"/>
      <c r="AD4412" s="4"/>
      <c r="AE4412" s="4"/>
      <c r="AF4412" s="21"/>
    </row>
    <row r="4413" spans="1:32" x14ac:dyDescent="0.2">
      <c r="A4413" s="1" t="s">
        <v>13086</v>
      </c>
      <c r="B4413" s="4" t="s">
        <v>13087</v>
      </c>
      <c r="C4413" s="4" t="s">
        <v>13088</v>
      </c>
      <c r="E4413" s="4"/>
      <c r="R4413" s="4"/>
      <c r="U4413" s="4"/>
      <c r="AD4413" s="4"/>
      <c r="AE4413" s="4"/>
      <c r="AF4413" s="21"/>
    </row>
    <row r="4414" spans="1:32" x14ac:dyDescent="0.2">
      <c r="A4414" s="1" t="s">
        <v>13089</v>
      </c>
      <c r="B4414" s="4" t="s">
        <v>13090</v>
      </c>
      <c r="C4414" s="4" t="s">
        <v>13091</v>
      </c>
      <c r="E4414" s="4"/>
      <c r="R4414" s="4"/>
      <c r="U4414" s="4"/>
      <c r="AD4414" s="4"/>
      <c r="AE4414" s="4"/>
      <c r="AF4414" s="21"/>
    </row>
    <row r="4415" spans="1:32" x14ac:dyDescent="0.2">
      <c r="A4415" s="1" t="s">
        <v>13092</v>
      </c>
      <c r="B4415" s="4" t="s">
        <v>13093</v>
      </c>
      <c r="C4415" s="4" t="s">
        <v>13094</v>
      </c>
      <c r="E4415" s="4"/>
      <c r="R4415" s="4"/>
      <c r="U4415" s="4"/>
      <c r="AD4415" s="4"/>
      <c r="AE4415" s="4"/>
      <c r="AF4415" s="21"/>
    </row>
    <row r="4416" spans="1:32" x14ac:dyDescent="0.2">
      <c r="A4416" s="1" t="s">
        <v>13095</v>
      </c>
      <c r="B4416" s="4" t="s">
        <v>13096</v>
      </c>
      <c r="C4416" s="4" t="s">
        <v>13097</v>
      </c>
      <c r="E4416" s="4"/>
      <c r="R4416" s="4"/>
      <c r="U4416" s="4"/>
      <c r="AD4416" s="4"/>
      <c r="AE4416" s="4"/>
      <c r="AF4416" s="21"/>
    </row>
    <row r="4417" spans="1:32" x14ac:dyDescent="0.2">
      <c r="A4417" s="1" t="s">
        <v>13098</v>
      </c>
      <c r="B4417" s="4" t="s">
        <v>13099</v>
      </c>
      <c r="C4417" s="4" t="s">
        <v>13100</v>
      </c>
      <c r="E4417" s="4"/>
      <c r="R4417" s="4"/>
      <c r="U4417" s="4"/>
      <c r="AD4417" s="4"/>
      <c r="AE4417" s="4"/>
      <c r="AF4417" s="21"/>
    </row>
    <row r="4418" spans="1:32" x14ac:dyDescent="0.2">
      <c r="A4418" s="1" t="s">
        <v>13101</v>
      </c>
      <c r="B4418" s="4" t="s">
        <v>13102</v>
      </c>
      <c r="C4418" s="4" t="s">
        <v>13103</v>
      </c>
      <c r="E4418" s="4"/>
      <c r="R4418" s="4"/>
      <c r="U4418" s="4"/>
      <c r="AD4418" s="4"/>
      <c r="AE4418" s="4"/>
      <c r="AF4418" s="21"/>
    </row>
    <row r="4419" spans="1:32" x14ac:dyDescent="0.2">
      <c r="A4419" s="1" t="s">
        <v>13104</v>
      </c>
      <c r="B4419" s="4" t="s">
        <v>13105</v>
      </c>
      <c r="C4419" s="4" t="s">
        <v>13106</v>
      </c>
      <c r="E4419" s="4"/>
      <c r="R4419" s="4"/>
      <c r="U4419" s="4"/>
      <c r="AD4419" s="4"/>
      <c r="AE4419" s="4"/>
      <c r="AF4419" s="21"/>
    </row>
    <row r="4420" spans="1:32" x14ac:dyDescent="0.2">
      <c r="A4420" s="1" t="s">
        <v>13107</v>
      </c>
      <c r="B4420" s="4" t="s">
        <v>13108</v>
      </c>
      <c r="C4420" s="4" t="s">
        <v>13109</v>
      </c>
      <c r="E4420" s="4"/>
      <c r="R4420" s="4"/>
      <c r="U4420" s="4"/>
      <c r="AD4420" s="4"/>
      <c r="AE4420" s="4"/>
      <c r="AF4420" s="21"/>
    </row>
    <row r="4421" spans="1:32" x14ac:dyDescent="0.2">
      <c r="A4421" s="1" t="s">
        <v>13110</v>
      </c>
      <c r="B4421" s="4" t="s">
        <v>13111</v>
      </c>
      <c r="C4421" s="4" t="s">
        <v>13112</v>
      </c>
      <c r="E4421" s="4"/>
      <c r="R4421" s="4"/>
      <c r="U4421" s="4"/>
      <c r="AD4421" s="4"/>
      <c r="AE4421" s="4"/>
      <c r="AF4421" s="21"/>
    </row>
    <row r="4422" spans="1:32" x14ac:dyDescent="0.2">
      <c r="A4422" s="1" t="s">
        <v>13113</v>
      </c>
      <c r="B4422" s="4" t="s">
        <v>13114</v>
      </c>
      <c r="C4422" s="4" t="s">
        <v>13115</v>
      </c>
      <c r="E4422" s="4"/>
      <c r="R4422" s="4"/>
      <c r="U4422" s="4"/>
      <c r="AD4422" s="4"/>
      <c r="AE4422" s="4"/>
      <c r="AF4422" s="21"/>
    </row>
    <row r="4423" spans="1:32" x14ac:dyDescent="0.2">
      <c r="A4423" s="1" t="s">
        <v>13116</v>
      </c>
      <c r="B4423" s="4" t="s">
        <v>13117</v>
      </c>
      <c r="C4423" s="4" t="s">
        <v>13118</v>
      </c>
      <c r="E4423" s="4"/>
      <c r="R4423" s="4"/>
      <c r="U4423" s="4"/>
      <c r="AD4423" s="4"/>
      <c r="AE4423" s="4"/>
      <c r="AF4423" s="21"/>
    </row>
    <row r="4424" spans="1:32" x14ac:dyDescent="0.2">
      <c r="A4424" s="1" t="s">
        <v>13119</v>
      </c>
      <c r="B4424" s="4" t="s">
        <v>13120</v>
      </c>
      <c r="C4424" s="4" t="s">
        <v>13121</v>
      </c>
      <c r="E4424" s="4"/>
      <c r="R4424" s="4"/>
      <c r="U4424" s="4"/>
      <c r="AD4424" s="4"/>
      <c r="AE4424" s="4"/>
      <c r="AF4424" s="21"/>
    </row>
    <row r="4425" spans="1:32" x14ac:dyDescent="0.2">
      <c r="A4425" s="1" t="s">
        <v>13122</v>
      </c>
      <c r="B4425" s="4" t="s">
        <v>13123</v>
      </c>
      <c r="C4425" s="4" t="s">
        <v>13124</v>
      </c>
      <c r="E4425" s="4"/>
      <c r="R4425" s="4"/>
      <c r="U4425" s="4"/>
      <c r="AD4425" s="4"/>
      <c r="AE4425" s="4"/>
      <c r="AF4425" s="21"/>
    </row>
    <row r="4426" spans="1:32" x14ac:dyDescent="0.2">
      <c r="A4426" s="1" t="s">
        <v>13125</v>
      </c>
      <c r="B4426" s="4" t="s">
        <v>13126</v>
      </c>
      <c r="C4426" s="4" t="s">
        <v>13127</v>
      </c>
      <c r="E4426" s="4"/>
      <c r="R4426" s="4"/>
      <c r="U4426" s="4"/>
      <c r="AD4426" s="4"/>
      <c r="AE4426" s="4"/>
      <c r="AF4426" s="21"/>
    </row>
    <row r="4427" spans="1:32" x14ac:dyDescent="0.2">
      <c r="A4427" s="1" t="s">
        <v>13128</v>
      </c>
      <c r="B4427" s="4" t="s">
        <v>13129</v>
      </c>
      <c r="C4427" s="4" t="s">
        <v>13130</v>
      </c>
      <c r="E4427" s="4"/>
      <c r="R4427" s="4"/>
      <c r="U4427" s="4"/>
      <c r="AD4427" s="4"/>
      <c r="AE4427" s="4"/>
      <c r="AF4427" s="21"/>
    </row>
    <row r="4428" spans="1:32" x14ac:dyDescent="0.2">
      <c r="A4428" s="1" t="s">
        <v>13131</v>
      </c>
      <c r="B4428" s="4" t="s">
        <v>13132</v>
      </c>
      <c r="C4428" s="4" t="s">
        <v>13133</v>
      </c>
      <c r="E4428" s="4"/>
      <c r="R4428" s="4"/>
      <c r="U4428" s="4"/>
      <c r="AD4428" s="4"/>
      <c r="AE4428" s="4"/>
      <c r="AF4428" s="21"/>
    </row>
    <row r="4429" spans="1:32" x14ac:dyDescent="0.2">
      <c r="A4429" s="1" t="s">
        <v>13134</v>
      </c>
      <c r="B4429" s="4" t="s">
        <v>13135</v>
      </c>
      <c r="C4429" s="4" t="s">
        <v>13136</v>
      </c>
      <c r="E4429" s="4"/>
      <c r="R4429" s="4"/>
      <c r="U4429" s="4"/>
      <c r="AD4429" s="4"/>
      <c r="AE4429" s="4"/>
      <c r="AF4429" s="21"/>
    </row>
    <row r="4430" spans="1:32" x14ac:dyDescent="0.2">
      <c r="A4430" s="1" t="s">
        <v>13137</v>
      </c>
      <c r="B4430" s="4" t="s">
        <v>5298</v>
      </c>
      <c r="C4430" s="4" t="s">
        <v>13138</v>
      </c>
      <c r="E4430" s="4"/>
      <c r="R4430" s="4"/>
      <c r="U4430" s="4"/>
      <c r="AD4430" s="4"/>
      <c r="AE4430" s="4"/>
      <c r="AF4430" s="21"/>
    </row>
    <row r="4431" spans="1:32" x14ac:dyDescent="0.2">
      <c r="A4431" s="1" t="s">
        <v>13139</v>
      </c>
      <c r="B4431" s="4" t="s">
        <v>13140</v>
      </c>
      <c r="C4431" s="4" t="s">
        <v>13141</v>
      </c>
      <c r="E4431" s="4"/>
      <c r="R4431" s="4"/>
      <c r="U4431" s="4"/>
      <c r="AD4431" s="4"/>
      <c r="AE4431" s="4"/>
      <c r="AF4431" s="21"/>
    </row>
    <row r="4432" spans="1:32" x14ac:dyDescent="0.2">
      <c r="A4432" s="1" t="s">
        <v>13142</v>
      </c>
      <c r="B4432" s="4" t="s">
        <v>13143</v>
      </c>
      <c r="C4432" s="4" t="s">
        <v>13144</v>
      </c>
      <c r="E4432" s="4"/>
      <c r="R4432" s="4"/>
      <c r="U4432" s="4"/>
      <c r="AD4432" s="4"/>
      <c r="AE4432" s="4"/>
      <c r="AF4432" s="21"/>
    </row>
    <row r="4433" spans="1:32" x14ac:dyDescent="0.2">
      <c r="A4433" s="1" t="s">
        <v>13145</v>
      </c>
      <c r="B4433" s="4" t="s">
        <v>13146</v>
      </c>
      <c r="C4433" s="4" t="s">
        <v>13147</v>
      </c>
      <c r="E4433" s="4"/>
      <c r="R4433" s="4"/>
      <c r="U4433" s="4"/>
      <c r="AD4433" s="4"/>
      <c r="AE4433" s="4"/>
      <c r="AF4433" s="21"/>
    </row>
    <row r="4434" spans="1:32" x14ac:dyDescent="0.2">
      <c r="A4434" s="1" t="s">
        <v>13148</v>
      </c>
      <c r="B4434" s="4" t="s">
        <v>13149</v>
      </c>
      <c r="C4434" s="4" t="s">
        <v>13150</v>
      </c>
      <c r="E4434" s="4"/>
      <c r="R4434" s="4"/>
      <c r="U4434" s="4"/>
      <c r="AD4434" s="4"/>
      <c r="AE4434" s="4"/>
      <c r="AF4434" s="21"/>
    </row>
    <row r="4435" spans="1:32" x14ac:dyDescent="0.2">
      <c r="A4435" s="1" t="s">
        <v>13151</v>
      </c>
      <c r="B4435" s="4" t="s">
        <v>13152</v>
      </c>
      <c r="C4435" s="4" t="s">
        <v>13153</v>
      </c>
      <c r="E4435" s="4"/>
      <c r="R4435" s="4"/>
      <c r="U4435" s="4"/>
      <c r="AD4435" s="4"/>
      <c r="AE4435" s="4"/>
      <c r="AF4435" s="21"/>
    </row>
    <row r="4436" spans="1:32" x14ac:dyDescent="0.2">
      <c r="A4436" s="1" t="s">
        <v>13154</v>
      </c>
      <c r="B4436" s="4" t="s">
        <v>13155</v>
      </c>
      <c r="C4436" s="4" t="s">
        <v>13156</v>
      </c>
      <c r="E4436" s="4"/>
      <c r="R4436" s="4"/>
      <c r="U4436" s="4"/>
      <c r="AD4436" s="4"/>
      <c r="AE4436" s="4"/>
      <c r="AF4436" s="21"/>
    </row>
    <row r="4437" spans="1:32" x14ac:dyDescent="0.2">
      <c r="A4437" s="1" t="s">
        <v>13157</v>
      </c>
      <c r="B4437" s="4" t="s">
        <v>13158</v>
      </c>
      <c r="C4437" s="4" t="s">
        <v>13159</v>
      </c>
      <c r="E4437" s="4"/>
      <c r="R4437" s="4"/>
      <c r="U4437" s="4"/>
      <c r="AD4437" s="4"/>
      <c r="AE4437" s="4"/>
      <c r="AF4437" s="21"/>
    </row>
    <row r="4438" spans="1:32" x14ac:dyDescent="0.2">
      <c r="A4438" s="1" t="s">
        <v>13160</v>
      </c>
      <c r="B4438" s="4" t="s">
        <v>13161</v>
      </c>
      <c r="C4438" s="4" t="s">
        <v>13162</v>
      </c>
      <c r="E4438" s="4"/>
      <c r="R4438" s="4"/>
      <c r="U4438" s="4"/>
      <c r="AD4438" s="4"/>
      <c r="AE4438" s="4"/>
      <c r="AF4438" s="21"/>
    </row>
    <row r="4439" spans="1:32" x14ac:dyDescent="0.2">
      <c r="A4439" s="1" t="s">
        <v>13163</v>
      </c>
      <c r="B4439" s="4" t="s">
        <v>13164</v>
      </c>
      <c r="C4439" s="4" t="s">
        <v>13165</v>
      </c>
      <c r="E4439" s="4"/>
      <c r="R4439" s="4"/>
      <c r="U4439" s="4"/>
      <c r="AD4439" s="4"/>
      <c r="AE4439" s="4"/>
      <c r="AF4439" s="21"/>
    </row>
    <row r="4440" spans="1:32" x14ac:dyDescent="0.2">
      <c r="A4440" s="1" t="s">
        <v>13166</v>
      </c>
      <c r="B4440" s="4" t="s">
        <v>13167</v>
      </c>
      <c r="C4440" s="4" t="s">
        <v>13168</v>
      </c>
      <c r="E4440" s="4"/>
      <c r="R4440" s="4"/>
      <c r="U4440" s="4"/>
      <c r="AD4440" s="4"/>
      <c r="AE4440" s="4"/>
      <c r="AF4440" s="21"/>
    </row>
    <row r="4441" spans="1:32" x14ac:dyDescent="0.2">
      <c r="A4441" s="1" t="s">
        <v>13169</v>
      </c>
      <c r="B4441" s="4" t="s">
        <v>13170</v>
      </c>
      <c r="C4441" s="4" t="s">
        <v>13171</v>
      </c>
      <c r="E4441" s="4"/>
      <c r="R4441" s="4"/>
      <c r="U4441" s="4"/>
      <c r="AD4441" s="4"/>
      <c r="AE4441" s="4"/>
      <c r="AF4441" s="21"/>
    </row>
    <row r="4442" spans="1:32" x14ac:dyDescent="0.2">
      <c r="A4442" s="1" t="s">
        <v>13172</v>
      </c>
      <c r="B4442" s="4" t="s">
        <v>13173</v>
      </c>
      <c r="C4442" s="4" t="s">
        <v>13174</v>
      </c>
      <c r="E4442" s="4"/>
      <c r="R4442" s="4"/>
      <c r="U4442" s="4"/>
      <c r="AD4442" s="4"/>
      <c r="AE4442" s="4"/>
      <c r="AF4442" s="21"/>
    </row>
    <row r="4443" spans="1:32" x14ac:dyDescent="0.2">
      <c r="A4443" s="1" t="s">
        <v>13175</v>
      </c>
      <c r="B4443" s="4" t="s">
        <v>13176</v>
      </c>
      <c r="C4443" s="4" t="s">
        <v>13177</v>
      </c>
      <c r="E4443" s="4"/>
      <c r="R4443" s="4"/>
      <c r="U4443" s="4"/>
      <c r="AD4443" s="4"/>
      <c r="AE4443" s="4"/>
      <c r="AF4443" s="21"/>
    </row>
    <row r="4444" spans="1:32" x14ac:dyDescent="0.2">
      <c r="A4444" s="1" t="s">
        <v>13178</v>
      </c>
      <c r="B4444" s="4" t="s">
        <v>13179</v>
      </c>
      <c r="C4444" s="4" t="s">
        <v>13180</v>
      </c>
      <c r="E4444" s="4"/>
      <c r="R4444" s="4"/>
      <c r="U4444" s="4"/>
      <c r="AD4444" s="4"/>
      <c r="AE4444" s="4"/>
      <c r="AF4444" s="21"/>
    </row>
    <row r="4445" spans="1:32" x14ac:dyDescent="0.2">
      <c r="A4445" s="1" t="s">
        <v>13181</v>
      </c>
      <c r="B4445" s="4" t="s">
        <v>13182</v>
      </c>
      <c r="C4445" s="4" t="s">
        <v>13183</v>
      </c>
      <c r="E4445" s="4"/>
      <c r="R4445" s="4"/>
      <c r="U4445" s="4"/>
      <c r="AD4445" s="4"/>
      <c r="AE4445" s="4"/>
      <c r="AF4445" s="21"/>
    </row>
    <row r="4446" spans="1:32" x14ac:dyDescent="0.2">
      <c r="A4446" s="1" t="s">
        <v>13184</v>
      </c>
      <c r="B4446" s="4" t="s">
        <v>13185</v>
      </c>
      <c r="C4446" s="4" t="s">
        <v>13186</v>
      </c>
      <c r="E4446" s="4"/>
      <c r="R4446" s="4"/>
      <c r="U4446" s="4"/>
      <c r="AD4446" s="4"/>
      <c r="AE4446" s="4"/>
      <c r="AF4446" s="21"/>
    </row>
    <row r="4447" spans="1:32" x14ac:dyDescent="0.2">
      <c r="A4447" s="1" t="s">
        <v>13187</v>
      </c>
      <c r="B4447" s="4" t="s">
        <v>13188</v>
      </c>
      <c r="C4447" s="4" t="s">
        <v>12951</v>
      </c>
      <c r="E4447" s="4"/>
      <c r="R4447" s="4"/>
      <c r="U4447" s="4"/>
      <c r="AD4447" s="4"/>
      <c r="AE4447" s="4"/>
      <c r="AF4447" s="21"/>
    </row>
    <row r="4448" spans="1:32" x14ac:dyDescent="0.2">
      <c r="A4448" s="1" t="s">
        <v>13189</v>
      </c>
      <c r="B4448" s="4" t="s">
        <v>13190</v>
      </c>
      <c r="C4448" s="4" t="s">
        <v>13191</v>
      </c>
      <c r="E4448" s="4"/>
      <c r="R4448" s="4"/>
      <c r="U4448" s="4"/>
      <c r="AD4448" s="4"/>
      <c r="AE4448" s="4"/>
      <c r="AF4448" s="21"/>
    </row>
    <row r="4449" spans="1:32" x14ac:dyDescent="0.2">
      <c r="A4449" s="1" t="s">
        <v>13192</v>
      </c>
      <c r="B4449" s="4" t="s">
        <v>13193</v>
      </c>
      <c r="C4449" s="4" t="s">
        <v>13194</v>
      </c>
      <c r="E4449" s="4"/>
      <c r="R4449" s="4"/>
      <c r="U4449" s="4"/>
      <c r="AD4449" s="4"/>
      <c r="AE4449" s="4"/>
      <c r="AF4449" s="21"/>
    </row>
    <row r="4450" spans="1:32" x14ac:dyDescent="0.2">
      <c r="A4450" s="1" t="s">
        <v>13195</v>
      </c>
      <c r="B4450" s="4" t="s">
        <v>13196</v>
      </c>
      <c r="C4450" s="4" t="s">
        <v>13197</v>
      </c>
      <c r="E4450" s="4"/>
      <c r="R4450" s="4"/>
      <c r="U4450" s="4"/>
      <c r="AD4450" s="4"/>
      <c r="AE4450" s="4"/>
      <c r="AF4450" s="21"/>
    </row>
    <row r="4451" spans="1:32" x14ac:dyDescent="0.2">
      <c r="A4451" s="1" t="s">
        <v>13198</v>
      </c>
      <c r="B4451" s="4" t="s">
        <v>13199</v>
      </c>
      <c r="C4451" s="4" t="s">
        <v>13200</v>
      </c>
      <c r="E4451" s="4"/>
      <c r="R4451" s="4"/>
      <c r="U4451" s="4"/>
      <c r="AD4451" s="4"/>
      <c r="AE4451" s="4"/>
      <c r="AF4451" s="21"/>
    </row>
    <row r="4452" spans="1:32" x14ac:dyDescent="0.2">
      <c r="A4452" s="1" t="s">
        <v>13201</v>
      </c>
      <c r="B4452" s="4" t="s">
        <v>13202</v>
      </c>
      <c r="C4452" s="4" t="s">
        <v>13203</v>
      </c>
      <c r="E4452" s="4"/>
      <c r="R4452" s="4"/>
      <c r="U4452" s="4"/>
      <c r="AD4452" s="4"/>
      <c r="AE4452" s="4"/>
      <c r="AF4452" s="21"/>
    </row>
    <row r="4453" spans="1:32" x14ac:dyDescent="0.2">
      <c r="A4453" s="1" t="s">
        <v>13204</v>
      </c>
      <c r="B4453" s="4" t="s">
        <v>13205</v>
      </c>
      <c r="C4453" s="4" t="s">
        <v>13206</v>
      </c>
      <c r="E4453" s="4"/>
      <c r="R4453" s="4"/>
      <c r="U4453" s="4"/>
      <c r="AD4453" s="4"/>
      <c r="AE4453" s="4"/>
      <c r="AF4453" s="21"/>
    </row>
    <row r="4454" spans="1:32" x14ac:dyDescent="0.2">
      <c r="A4454" s="1" t="s">
        <v>13207</v>
      </c>
      <c r="B4454" s="4" t="s">
        <v>13208</v>
      </c>
      <c r="C4454" s="4" t="s">
        <v>13209</v>
      </c>
      <c r="E4454" s="4"/>
      <c r="R4454" s="4"/>
      <c r="U4454" s="4"/>
      <c r="AD4454" s="4"/>
      <c r="AE4454" s="4"/>
      <c r="AF4454" s="21"/>
    </row>
    <row r="4455" spans="1:32" x14ac:dyDescent="0.2">
      <c r="A4455" s="1" t="s">
        <v>13210</v>
      </c>
      <c r="B4455" s="4" t="s">
        <v>13211</v>
      </c>
      <c r="C4455" s="4" t="s">
        <v>13212</v>
      </c>
      <c r="E4455" s="4"/>
      <c r="R4455" s="4"/>
      <c r="U4455" s="4"/>
      <c r="AD4455" s="4"/>
      <c r="AE4455" s="4"/>
      <c r="AF4455" s="21"/>
    </row>
    <row r="4456" spans="1:32" x14ac:dyDescent="0.2">
      <c r="A4456" s="1" t="s">
        <v>13213</v>
      </c>
      <c r="B4456" s="4" t="s">
        <v>13214</v>
      </c>
      <c r="C4456" s="4" t="s">
        <v>13215</v>
      </c>
      <c r="E4456" s="4"/>
      <c r="R4456" s="4"/>
      <c r="U4456" s="4"/>
      <c r="AD4456" s="4"/>
      <c r="AE4456" s="4"/>
      <c r="AF4456" s="21"/>
    </row>
    <row r="4457" spans="1:32" x14ac:dyDescent="0.2">
      <c r="A4457" s="1" t="s">
        <v>13216</v>
      </c>
      <c r="B4457" s="4" t="s">
        <v>13217</v>
      </c>
      <c r="C4457" s="4" t="s">
        <v>13218</v>
      </c>
      <c r="E4457" s="4"/>
      <c r="R4457" s="4"/>
      <c r="U4457" s="4"/>
      <c r="AD4457" s="4"/>
      <c r="AE4457" s="4"/>
      <c r="AF4457" s="21"/>
    </row>
    <row r="4458" spans="1:32" x14ac:dyDescent="0.2">
      <c r="A4458" s="1" t="s">
        <v>13219</v>
      </c>
      <c r="B4458" s="4" t="s">
        <v>13220</v>
      </c>
      <c r="C4458" s="4" t="s">
        <v>13221</v>
      </c>
      <c r="E4458" s="4"/>
      <c r="R4458" s="4"/>
      <c r="U4458" s="4"/>
      <c r="AD4458" s="4"/>
      <c r="AE4458" s="4"/>
      <c r="AF4458" s="21"/>
    </row>
    <row r="4459" spans="1:32" x14ac:dyDescent="0.2">
      <c r="A4459" s="1" t="s">
        <v>13222</v>
      </c>
      <c r="B4459" s="4" t="s">
        <v>13223</v>
      </c>
      <c r="C4459" s="4" t="s">
        <v>13224</v>
      </c>
      <c r="E4459" s="4"/>
      <c r="R4459" s="4"/>
      <c r="U4459" s="4"/>
      <c r="AD4459" s="4"/>
      <c r="AE4459" s="4"/>
      <c r="AF4459" s="21"/>
    </row>
    <row r="4460" spans="1:32" x14ac:dyDescent="0.2">
      <c r="A4460" s="1" t="s">
        <v>13225</v>
      </c>
      <c r="B4460" s="4" t="s">
        <v>13226</v>
      </c>
      <c r="C4460" s="4" t="s">
        <v>13227</v>
      </c>
      <c r="E4460" s="4"/>
      <c r="R4460" s="4"/>
      <c r="U4460" s="4"/>
      <c r="AD4460" s="4"/>
      <c r="AE4460" s="4"/>
      <c r="AF4460" s="21"/>
    </row>
    <row r="4461" spans="1:32" x14ac:dyDescent="0.2">
      <c r="A4461" s="1" t="s">
        <v>13228</v>
      </c>
      <c r="B4461" s="4" t="s">
        <v>13229</v>
      </c>
      <c r="C4461" s="4" t="s">
        <v>13230</v>
      </c>
      <c r="E4461" s="4"/>
      <c r="R4461" s="4"/>
      <c r="U4461" s="4"/>
      <c r="AD4461" s="4"/>
      <c r="AE4461" s="4"/>
      <c r="AF4461" s="21"/>
    </row>
    <row r="4462" spans="1:32" x14ac:dyDescent="0.2">
      <c r="A4462" s="1" t="s">
        <v>13231</v>
      </c>
      <c r="B4462" s="4" t="s">
        <v>13232</v>
      </c>
      <c r="C4462" s="4" t="s">
        <v>13233</v>
      </c>
      <c r="E4462" s="4"/>
      <c r="R4462" s="4"/>
      <c r="U4462" s="4"/>
      <c r="AD4462" s="4"/>
      <c r="AE4462" s="4"/>
      <c r="AF4462" s="21"/>
    </row>
    <row r="4463" spans="1:32" x14ac:dyDescent="0.2">
      <c r="A4463" s="1" t="s">
        <v>13234</v>
      </c>
      <c r="B4463" s="4" t="s">
        <v>13235</v>
      </c>
      <c r="C4463" s="4" t="s">
        <v>13236</v>
      </c>
      <c r="E4463" s="4"/>
      <c r="R4463" s="4"/>
      <c r="U4463" s="4"/>
      <c r="AD4463" s="4"/>
      <c r="AE4463" s="4"/>
      <c r="AF4463" s="21"/>
    </row>
    <row r="4464" spans="1:32" x14ac:dyDescent="0.2">
      <c r="A4464" s="1" t="s">
        <v>13237</v>
      </c>
      <c r="B4464" s="4" t="s">
        <v>13238</v>
      </c>
      <c r="C4464" s="4" t="s">
        <v>13239</v>
      </c>
      <c r="E4464" s="4"/>
      <c r="R4464" s="4"/>
      <c r="U4464" s="4"/>
      <c r="AD4464" s="4"/>
      <c r="AE4464" s="4"/>
      <c r="AF4464" s="21"/>
    </row>
    <row r="4465" spans="1:32" x14ac:dyDescent="0.2">
      <c r="A4465" s="1" t="s">
        <v>13240</v>
      </c>
      <c r="B4465" s="4" t="s">
        <v>13241</v>
      </c>
      <c r="C4465" s="4" t="s">
        <v>13242</v>
      </c>
      <c r="E4465" s="4"/>
      <c r="R4465" s="4"/>
      <c r="U4465" s="4"/>
      <c r="AD4465" s="4"/>
      <c r="AE4465" s="4"/>
      <c r="AF4465" s="21"/>
    </row>
    <row r="4466" spans="1:32" x14ac:dyDescent="0.2">
      <c r="A4466" s="1" t="s">
        <v>13243</v>
      </c>
      <c r="B4466" s="4" t="s">
        <v>13244</v>
      </c>
      <c r="C4466" s="4" t="s">
        <v>13245</v>
      </c>
      <c r="E4466" s="4"/>
      <c r="R4466" s="4"/>
      <c r="U4466" s="4"/>
      <c r="AD4466" s="4"/>
      <c r="AE4466" s="4"/>
      <c r="AF4466" s="21"/>
    </row>
    <row r="4467" spans="1:32" x14ac:dyDescent="0.2">
      <c r="A4467" s="1" t="s">
        <v>13246</v>
      </c>
      <c r="B4467" s="4" t="s">
        <v>13247</v>
      </c>
      <c r="C4467" s="4" t="s">
        <v>13248</v>
      </c>
      <c r="E4467" s="4"/>
      <c r="R4467" s="4"/>
      <c r="U4467" s="4"/>
      <c r="AD4467" s="4"/>
      <c r="AE4467" s="4"/>
      <c r="AF4467" s="21"/>
    </row>
    <row r="4468" spans="1:32" x14ac:dyDescent="0.2">
      <c r="A4468" s="1" t="s">
        <v>13249</v>
      </c>
      <c r="B4468" s="4" t="s">
        <v>13250</v>
      </c>
      <c r="C4468" s="4" t="s">
        <v>13250</v>
      </c>
      <c r="E4468" s="4"/>
      <c r="R4468" s="4"/>
      <c r="U4468" s="4"/>
      <c r="AD4468" s="4"/>
      <c r="AE4468" s="4"/>
      <c r="AF4468" s="21"/>
    </row>
    <row r="4469" spans="1:32" x14ac:dyDescent="0.2">
      <c r="A4469" s="1" t="s">
        <v>13251</v>
      </c>
      <c r="B4469" s="4" t="s">
        <v>13252</v>
      </c>
      <c r="C4469" s="4" t="s">
        <v>13253</v>
      </c>
      <c r="E4469" s="4"/>
      <c r="R4469" s="4"/>
      <c r="U4469" s="4"/>
      <c r="AD4469" s="4"/>
      <c r="AE4469" s="4"/>
      <c r="AF4469" s="21"/>
    </row>
    <row r="4470" spans="1:32" x14ac:dyDescent="0.2">
      <c r="A4470" s="1" t="s">
        <v>13254</v>
      </c>
      <c r="B4470" s="4" t="s">
        <v>13255</v>
      </c>
      <c r="C4470" s="4" t="s">
        <v>13256</v>
      </c>
      <c r="E4470" s="4"/>
      <c r="R4470" s="4"/>
      <c r="U4470" s="4"/>
      <c r="AD4470" s="4"/>
      <c r="AE4470" s="4"/>
      <c r="AF4470" s="21"/>
    </row>
    <row r="4471" spans="1:32" x14ac:dyDescent="0.2">
      <c r="A4471" s="1" t="s">
        <v>13257</v>
      </c>
      <c r="B4471" s="4" t="s">
        <v>13258</v>
      </c>
      <c r="C4471" s="4" t="s">
        <v>13259</v>
      </c>
      <c r="E4471" s="4"/>
      <c r="R4471" s="4"/>
      <c r="U4471" s="4"/>
      <c r="AD4471" s="4"/>
      <c r="AE4471" s="4"/>
      <c r="AF4471" s="21"/>
    </row>
    <row r="4472" spans="1:32" x14ac:dyDescent="0.2">
      <c r="A4472" s="1" t="s">
        <v>13260</v>
      </c>
      <c r="B4472" s="4" t="s">
        <v>13261</v>
      </c>
      <c r="C4472" s="4" t="s">
        <v>13262</v>
      </c>
      <c r="E4472" s="4"/>
      <c r="R4472" s="4"/>
      <c r="U4472" s="4"/>
      <c r="AD4472" s="4"/>
      <c r="AE4472" s="4"/>
      <c r="AF4472" s="21"/>
    </row>
    <row r="4473" spans="1:32" x14ac:dyDescent="0.2">
      <c r="A4473" s="1" t="s">
        <v>13263</v>
      </c>
      <c r="B4473" s="4" t="s">
        <v>13264</v>
      </c>
      <c r="C4473" s="4" t="s">
        <v>13265</v>
      </c>
      <c r="E4473" s="4"/>
      <c r="R4473" s="4"/>
      <c r="U4473" s="4"/>
      <c r="AD4473" s="4"/>
      <c r="AE4473" s="4"/>
      <c r="AF4473" s="21"/>
    </row>
    <row r="4474" spans="1:32" x14ac:dyDescent="0.2">
      <c r="A4474" s="1" t="s">
        <v>13266</v>
      </c>
      <c r="B4474" s="4" t="s">
        <v>13267</v>
      </c>
      <c r="C4474" s="4" t="s">
        <v>13268</v>
      </c>
      <c r="E4474" s="4"/>
      <c r="R4474" s="4"/>
      <c r="U4474" s="4"/>
      <c r="AD4474" s="4"/>
      <c r="AE4474" s="4"/>
      <c r="AF4474" s="21"/>
    </row>
    <row r="4475" spans="1:32" x14ac:dyDescent="0.2">
      <c r="A4475" s="1" t="s">
        <v>13269</v>
      </c>
      <c r="B4475" s="4" t="s">
        <v>13270</v>
      </c>
      <c r="C4475" s="4" t="s">
        <v>13271</v>
      </c>
      <c r="E4475" s="4"/>
      <c r="R4475" s="4"/>
      <c r="U4475" s="4"/>
      <c r="AD4475" s="4"/>
      <c r="AE4475" s="4"/>
      <c r="AF4475" s="21"/>
    </row>
    <row r="4476" spans="1:32" x14ac:dyDescent="0.2">
      <c r="A4476" s="1" t="s">
        <v>13272</v>
      </c>
      <c r="B4476" s="4" t="s">
        <v>13273</v>
      </c>
      <c r="C4476" s="4" t="s">
        <v>13274</v>
      </c>
      <c r="E4476" s="4"/>
      <c r="R4476" s="4"/>
      <c r="U4476" s="4"/>
      <c r="AD4476" s="4"/>
      <c r="AE4476" s="4"/>
      <c r="AF4476" s="21"/>
    </row>
    <row r="4477" spans="1:32" x14ac:dyDescent="0.2">
      <c r="A4477" s="1" t="s">
        <v>13275</v>
      </c>
      <c r="B4477" s="4" t="s">
        <v>13276</v>
      </c>
      <c r="C4477" s="4" t="s">
        <v>13277</v>
      </c>
      <c r="E4477" s="4"/>
      <c r="R4477" s="4"/>
      <c r="U4477" s="4"/>
      <c r="AD4477" s="4"/>
      <c r="AE4477" s="4"/>
      <c r="AF4477" s="21"/>
    </row>
    <row r="4478" spans="1:32" x14ac:dyDescent="0.2">
      <c r="A4478" s="1" t="s">
        <v>13278</v>
      </c>
      <c r="B4478" s="4" t="s">
        <v>13279</v>
      </c>
      <c r="C4478" s="4" t="s">
        <v>13280</v>
      </c>
      <c r="E4478" s="4"/>
      <c r="R4478" s="4"/>
      <c r="U4478" s="4"/>
      <c r="AD4478" s="4"/>
      <c r="AE4478" s="4"/>
      <c r="AF4478" s="21"/>
    </row>
    <row r="4479" spans="1:32" x14ac:dyDescent="0.2">
      <c r="A4479" s="1" t="s">
        <v>13281</v>
      </c>
      <c r="B4479" s="4" t="s">
        <v>13282</v>
      </c>
      <c r="C4479" s="4" t="s">
        <v>13283</v>
      </c>
      <c r="E4479" s="4"/>
      <c r="R4479" s="4"/>
      <c r="U4479" s="4"/>
      <c r="AD4479" s="4"/>
      <c r="AE4479" s="4"/>
      <c r="AF4479" s="21"/>
    </row>
    <row r="4480" spans="1:32" x14ac:dyDescent="0.2">
      <c r="A4480" s="1" t="s">
        <v>13284</v>
      </c>
      <c r="B4480" s="4" t="s">
        <v>13285</v>
      </c>
      <c r="C4480" s="4" t="s">
        <v>13286</v>
      </c>
      <c r="E4480" s="4"/>
      <c r="R4480" s="4"/>
      <c r="U4480" s="4"/>
      <c r="AD4480" s="4"/>
      <c r="AE4480" s="4"/>
      <c r="AF4480" s="21"/>
    </row>
    <row r="4481" spans="1:32" x14ac:dyDescent="0.2">
      <c r="A4481" s="1" t="s">
        <v>13287</v>
      </c>
      <c r="B4481" s="4" t="s">
        <v>13288</v>
      </c>
      <c r="C4481" s="4" t="s">
        <v>13289</v>
      </c>
      <c r="E4481" s="4"/>
      <c r="R4481" s="4"/>
      <c r="U4481" s="4"/>
      <c r="AD4481" s="4"/>
      <c r="AE4481" s="4"/>
      <c r="AF4481" s="21"/>
    </row>
    <row r="4482" spans="1:32" x14ac:dyDescent="0.2">
      <c r="A4482" s="1" t="s">
        <v>13290</v>
      </c>
      <c r="B4482" s="4" t="s">
        <v>13291</v>
      </c>
      <c r="C4482" s="4" t="s">
        <v>13292</v>
      </c>
      <c r="E4482" s="4"/>
      <c r="R4482" s="4"/>
      <c r="U4482" s="4"/>
      <c r="AD4482" s="4"/>
      <c r="AE4482" s="4"/>
      <c r="AF4482" s="21"/>
    </row>
    <row r="4483" spans="1:32" x14ac:dyDescent="0.2">
      <c r="A4483" s="1" t="s">
        <v>13293</v>
      </c>
      <c r="B4483" s="4" t="s">
        <v>13294</v>
      </c>
      <c r="C4483" s="4" t="s">
        <v>13295</v>
      </c>
      <c r="E4483" s="4"/>
      <c r="R4483" s="4"/>
      <c r="U4483" s="4"/>
      <c r="AD4483" s="4"/>
      <c r="AE4483" s="4"/>
      <c r="AF4483" s="21"/>
    </row>
    <row r="4484" spans="1:32" x14ac:dyDescent="0.2">
      <c r="A4484" s="1" t="s">
        <v>13296</v>
      </c>
      <c r="B4484" s="4" t="s">
        <v>13297</v>
      </c>
      <c r="C4484" s="4" t="s">
        <v>13298</v>
      </c>
      <c r="E4484" s="4"/>
      <c r="R4484" s="4"/>
      <c r="U4484" s="4"/>
      <c r="AD4484" s="4"/>
      <c r="AE4484" s="4"/>
      <c r="AF4484" s="21"/>
    </row>
    <row r="4485" spans="1:32" x14ac:dyDescent="0.2">
      <c r="A4485" s="1" t="s">
        <v>13299</v>
      </c>
      <c r="B4485" s="4" t="s">
        <v>13300</v>
      </c>
      <c r="C4485" s="4" t="s">
        <v>13301</v>
      </c>
      <c r="E4485" s="4"/>
      <c r="R4485" s="4"/>
      <c r="U4485" s="4"/>
      <c r="AD4485" s="4"/>
      <c r="AE4485" s="4"/>
      <c r="AF4485" s="21"/>
    </row>
    <row r="4486" spans="1:32" x14ac:dyDescent="0.2">
      <c r="A4486" s="1" t="s">
        <v>13302</v>
      </c>
      <c r="B4486" s="4" t="s">
        <v>13303</v>
      </c>
      <c r="C4486" s="4" t="s">
        <v>13304</v>
      </c>
      <c r="E4486" s="4"/>
      <c r="R4486" s="4"/>
      <c r="U4486" s="4"/>
      <c r="AD4486" s="4"/>
      <c r="AE4486" s="4"/>
      <c r="AF4486" s="21"/>
    </row>
    <row r="4487" spans="1:32" x14ac:dyDescent="0.2">
      <c r="A4487" s="1" t="s">
        <v>13305</v>
      </c>
      <c r="B4487" s="4" t="s">
        <v>13306</v>
      </c>
      <c r="C4487" s="4" t="s">
        <v>13307</v>
      </c>
      <c r="E4487" s="4"/>
      <c r="R4487" s="4"/>
      <c r="U4487" s="4"/>
      <c r="AD4487" s="4"/>
      <c r="AE4487" s="4"/>
      <c r="AF4487" s="21"/>
    </row>
    <row r="4488" spans="1:32" x14ac:dyDescent="0.2">
      <c r="A4488" s="1" t="s">
        <v>13308</v>
      </c>
      <c r="B4488" s="4" t="s">
        <v>13309</v>
      </c>
      <c r="C4488" s="4" t="s">
        <v>13310</v>
      </c>
      <c r="E4488" s="4"/>
      <c r="R4488" s="4"/>
      <c r="U4488" s="4"/>
      <c r="AD4488" s="4"/>
      <c r="AE4488" s="4"/>
      <c r="AF4488" s="21"/>
    </row>
    <row r="4489" spans="1:32" x14ac:dyDescent="0.2">
      <c r="A4489" s="1" t="s">
        <v>13311</v>
      </c>
      <c r="B4489" s="4" t="s">
        <v>13312</v>
      </c>
      <c r="C4489" s="4" t="s">
        <v>13313</v>
      </c>
      <c r="E4489" s="4"/>
      <c r="R4489" s="4"/>
      <c r="U4489" s="4"/>
      <c r="AD4489" s="4"/>
      <c r="AE4489" s="4"/>
      <c r="AF4489" s="21"/>
    </row>
    <row r="4490" spans="1:32" x14ac:dyDescent="0.2">
      <c r="A4490" s="1" t="s">
        <v>13314</v>
      </c>
      <c r="B4490" s="4" t="s">
        <v>13315</v>
      </c>
      <c r="C4490" s="4" t="s">
        <v>13316</v>
      </c>
      <c r="E4490" s="4"/>
      <c r="R4490" s="4"/>
      <c r="U4490" s="4"/>
      <c r="AD4490" s="4"/>
      <c r="AE4490" s="4"/>
      <c r="AF4490" s="21"/>
    </row>
    <row r="4491" spans="1:32" x14ac:dyDescent="0.2">
      <c r="A4491" s="1" t="s">
        <v>13317</v>
      </c>
      <c r="B4491" s="4" t="s">
        <v>13318</v>
      </c>
      <c r="C4491" s="4" t="s">
        <v>13319</v>
      </c>
      <c r="E4491" s="4"/>
      <c r="R4491" s="4"/>
      <c r="U4491" s="4"/>
      <c r="AD4491" s="4"/>
      <c r="AE4491" s="4"/>
      <c r="AF4491" s="21"/>
    </row>
    <row r="4492" spans="1:32" x14ac:dyDescent="0.2">
      <c r="A4492" s="1" t="s">
        <v>13320</v>
      </c>
      <c r="B4492" s="4" t="s">
        <v>13321</v>
      </c>
      <c r="C4492" s="4" t="s">
        <v>13322</v>
      </c>
      <c r="E4492" s="4"/>
      <c r="R4492" s="4"/>
      <c r="U4492" s="4"/>
      <c r="AD4492" s="4"/>
      <c r="AE4492" s="4"/>
      <c r="AF4492" s="21"/>
    </row>
    <row r="4493" spans="1:32" x14ac:dyDescent="0.2">
      <c r="A4493" s="1" t="s">
        <v>13323</v>
      </c>
      <c r="B4493" s="4" t="s">
        <v>13324</v>
      </c>
      <c r="C4493" s="4" t="s">
        <v>13324</v>
      </c>
      <c r="E4493" s="4"/>
      <c r="R4493" s="4"/>
      <c r="U4493" s="4"/>
      <c r="AD4493" s="4"/>
      <c r="AE4493" s="4"/>
      <c r="AF4493" s="21"/>
    </row>
    <row r="4494" spans="1:32" x14ac:dyDescent="0.2">
      <c r="A4494" s="1" t="s">
        <v>13325</v>
      </c>
      <c r="B4494" s="4" t="s">
        <v>13326</v>
      </c>
      <c r="C4494" s="4" t="s">
        <v>13327</v>
      </c>
      <c r="E4494" s="4"/>
      <c r="R4494" s="4"/>
      <c r="U4494" s="4"/>
      <c r="AD4494" s="4"/>
      <c r="AE4494" s="4"/>
      <c r="AF4494" s="21"/>
    </row>
    <row r="4495" spans="1:32" x14ac:dyDescent="0.2">
      <c r="A4495" s="1" t="s">
        <v>13328</v>
      </c>
      <c r="B4495" s="4" t="s">
        <v>13329</v>
      </c>
      <c r="C4495" s="4" t="s">
        <v>13330</v>
      </c>
      <c r="E4495" s="4"/>
      <c r="R4495" s="4"/>
      <c r="U4495" s="4"/>
      <c r="AD4495" s="4"/>
      <c r="AE4495" s="4"/>
      <c r="AF4495" s="21"/>
    </row>
    <row r="4496" spans="1:32" x14ac:dyDescent="0.2">
      <c r="A4496" s="1" t="s">
        <v>13331</v>
      </c>
      <c r="B4496" s="4" t="s">
        <v>13332</v>
      </c>
      <c r="C4496" s="4" t="s">
        <v>13333</v>
      </c>
      <c r="E4496" s="4"/>
      <c r="R4496" s="4"/>
      <c r="U4496" s="4"/>
      <c r="AD4496" s="4"/>
      <c r="AE4496" s="4"/>
      <c r="AF4496" s="21"/>
    </row>
    <row r="4497" spans="1:32" x14ac:dyDescent="0.2">
      <c r="A4497" s="1" t="s">
        <v>13334</v>
      </c>
      <c r="B4497" s="4" t="s">
        <v>13335</v>
      </c>
      <c r="C4497" s="4" t="s">
        <v>13336</v>
      </c>
      <c r="E4497" s="4">
        <v>4</v>
      </c>
      <c r="F4497">
        <v>1</v>
      </c>
      <c r="G4497">
        <v>4</v>
      </c>
      <c r="I4497">
        <v>2</v>
      </c>
      <c r="J4497">
        <v>3</v>
      </c>
      <c r="K4497">
        <v>1</v>
      </c>
      <c r="L4497">
        <v>1</v>
      </c>
      <c r="M4497">
        <v>2</v>
      </c>
      <c r="N4497">
        <v>3</v>
      </c>
      <c r="O4497">
        <v>1</v>
      </c>
      <c r="P4497">
        <v>2</v>
      </c>
      <c r="Q4497">
        <v>2</v>
      </c>
      <c r="R4497" s="4">
        <v>3</v>
      </c>
      <c r="S4497">
        <v>3</v>
      </c>
      <c r="T4497">
        <v>3</v>
      </c>
      <c r="U4497" s="4">
        <v>3</v>
      </c>
      <c r="V4497">
        <v>1</v>
      </c>
      <c r="W4497">
        <v>1</v>
      </c>
      <c r="X4497">
        <v>4</v>
      </c>
      <c r="AA4497">
        <v>3</v>
      </c>
      <c r="AB4497">
        <v>4</v>
      </c>
      <c r="AD4497" s="4">
        <v>4</v>
      </c>
      <c r="AE4497" s="4">
        <v>3</v>
      </c>
      <c r="AF4497" s="21">
        <v>2</v>
      </c>
    </row>
    <row r="4498" spans="1:32" x14ac:dyDescent="0.2">
      <c r="A4498" s="1" t="s">
        <v>13337</v>
      </c>
      <c r="B4498" s="4" t="s">
        <v>12744</v>
      </c>
      <c r="C4498" s="4" t="s">
        <v>13338</v>
      </c>
      <c r="E4498" s="4"/>
      <c r="R4498" s="4"/>
      <c r="U4498" s="4"/>
      <c r="AD4498" s="4"/>
      <c r="AE4498" s="4"/>
      <c r="AF4498" s="21"/>
    </row>
    <row r="4499" spans="1:32" x14ac:dyDescent="0.2">
      <c r="A4499" s="1" t="s">
        <v>13339</v>
      </c>
      <c r="B4499" s="4" t="s">
        <v>13340</v>
      </c>
      <c r="C4499" s="4" t="s">
        <v>13341</v>
      </c>
      <c r="E4499" s="4"/>
      <c r="R4499" s="4"/>
      <c r="U4499" s="4"/>
      <c r="AD4499" s="4"/>
      <c r="AE4499" s="4"/>
      <c r="AF4499" s="21"/>
    </row>
    <row r="4500" spans="1:32" x14ac:dyDescent="0.2">
      <c r="A4500" s="1" t="s">
        <v>13342</v>
      </c>
      <c r="B4500" s="4" t="s">
        <v>13343</v>
      </c>
      <c r="C4500" s="4" t="s">
        <v>13344</v>
      </c>
      <c r="E4500" s="4"/>
      <c r="R4500" s="4"/>
      <c r="U4500" s="4"/>
      <c r="AD4500" s="4"/>
      <c r="AE4500" s="4"/>
      <c r="AF4500" s="21"/>
    </row>
    <row r="4501" spans="1:32" x14ac:dyDescent="0.2">
      <c r="A4501" s="1" t="s">
        <v>13345</v>
      </c>
      <c r="B4501" s="4" t="s">
        <v>13346</v>
      </c>
      <c r="C4501" s="4" t="s">
        <v>13347</v>
      </c>
      <c r="E4501" s="4"/>
      <c r="R4501" s="4"/>
      <c r="U4501" s="4"/>
      <c r="AD4501" s="4"/>
      <c r="AE4501" s="4"/>
      <c r="AF4501" s="21"/>
    </row>
    <row r="4502" spans="1:32" x14ac:dyDescent="0.2">
      <c r="A4502" s="1" t="s">
        <v>13348</v>
      </c>
      <c r="B4502" s="4" t="s">
        <v>13349</v>
      </c>
      <c r="C4502" s="4" t="s">
        <v>13350</v>
      </c>
      <c r="E4502" s="4"/>
      <c r="R4502" s="4"/>
      <c r="U4502" s="4"/>
      <c r="AD4502" s="4"/>
      <c r="AE4502" s="4"/>
      <c r="AF4502" s="21"/>
    </row>
    <row r="4503" spans="1:32" x14ac:dyDescent="0.2">
      <c r="A4503" s="1" t="s">
        <v>13351</v>
      </c>
      <c r="B4503" s="4" t="s">
        <v>13352</v>
      </c>
      <c r="C4503" s="4" t="s">
        <v>13353</v>
      </c>
      <c r="E4503" s="4"/>
      <c r="R4503" s="4"/>
      <c r="U4503" s="4"/>
      <c r="AD4503" s="4"/>
      <c r="AE4503" s="4"/>
      <c r="AF4503" s="21"/>
    </row>
    <row r="4504" spans="1:32" x14ac:dyDescent="0.2">
      <c r="A4504" s="1" t="s">
        <v>13354</v>
      </c>
      <c r="B4504" s="4" t="s">
        <v>13355</v>
      </c>
      <c r="C4504" s="4" t="s">
        <v>13356</v>
      </c>
      <c r="E4504" s="4"/>
      <c r="R4504" s="4"/>
      <c r="U4504" s="4"/>
      <c r="AD4504" s="4"/>
      <c r="AE4504" s="4"/>
      <c r="AF4504" s="21"/>
    </row>
    <row r="4505" spans="1:32" x14ac:dyDescent="0.2">
      <c r="A4505" s="1" t="s">
        <v>13357</v>
      </c>
      <c r="B4505" s="4" t="s">
        <v>13358</v>
      </c>
      <c r="C4505" s="4" t="s">
        <v>13359</v>
      </c>
      <c r="E4505" s="4"/>
      <c r="R4505" s="4"/>
      <c r="U4505" s="4"/>
      <c r="AD4505" s="4"/>
      <c r="AE4505" s="4"/>
      <c r="AF4505" s="21"/>
    </row>
    <row r="4506" spans="1:32" x14ac:dyDescent="0.2">
      <c r="A4506" s="1" t="s">
        <v>13360</v>
      </c>
      <c r="B4506" s="4" t="s">
        <v>13361</v>
      </c>
      <c r="C4506" s="4" t="s">
        <v>13362</v>
      </c>
      <c r="E4506" s="4"/>
      <c r="R4506" s="4"/>
      <c r="U4506" s="4"/>
      <c r="AD4506" s="4"/>
      <c r="AE4506" s="4"/>
      <c r="AF4506" s="21"/>
    </row>
    <row r="4507" spans="1:32" x14ac:dyDescent="0.2">
      <c r="A4507" s="1" t="s">
        <v>13363</v>
      </c>
      <c r="B4507" s="4" t="s">
        <v>13364</v>
      </c>
      <c r="C4507" s="4" t="s">
        <v>13365</v>
      </c>
      <c r="E4507" s="4"/>
      <c r="R4507" s="4"/>
      <c r="U4507" s="4"/>
      <c r="AD4507" s="4"/>
      <c r="AE4507" s="4"/>
      <c r="AF4507" s="21"/>
    </row>
    <row r="4508" spans="1:32" x14ac:dyDescent="0.2">
      <c r="A4508" s="1" t="s">
        <v>13366</v>
      </c>
      <c r="B4508" s="4" t="s">
        <v>13367</v>
      </c>
      <c r="C4508" s="4" t="s">
        <v>13368</v>
      </c>
      <c r="E4508" s="4"/>
      <c r="R4508" s="4"/>
      <c r="U4508" s="4"/>
      <c r="AD4508" s="4"/>
      <c r="AE4508" s="4"/>
      <c r="AF4508" s="21"/>
    </row>
    <row r="4509" spans="1:32" x14ac:dyDescent="0.2">
      <c r="A4509" s="1" t="s">
        <v>13369</v>
      </c>
      <c r="B4509" s="4" t="s">
        <v>13370</v>
      </c>
      <c r="C4509" s="4" t="s">
        <v>13371</v>
      </c>
      <c r="E4509" s="4"/>
      <c r="R4509" s="4"/>
      <c r="U4509" s="4"/>
      <c r="AB4509">
        <v>1</v>
      </c>
      <c r="AD4509" s="4">
        <v>1</v>
      </c>
      <c r="AE4509" s="4"/>
      <c r="AF4509" s="21"/>
    </row>
    <row r="4510" spans="1:32" x14ac:dyDescent="0.2">
      <c r="A4510" s="1" t="s">
        <v>13372</v>
      </c>
      <c r="B4510" s="4" t="s">
        <v>13373</v>
      </c>
      <c r="C4510" s="4" t="s">
        <v>13374</v>
      </c>
      <c r="E4510" s="4"/>
      <c r="R4510" s="4"/>
      <c r="U4510" s="4"/>
      <c r="AD4510" s="4"/>
      <c r="AE4510" s="4"/>
      <c r="AF4510" s="21"/>
    </row>
    <row r="4511" spans="1:32" x14ac:dyDescent="0.2">
      <c r="A4511" s="1" t="s">
        <v>13375</v>
      </c>
      <c r="B4511" s="4" t="s">
        <v>13376</v>
      </c>
      <c r="C4511" s="4" t="s">
        <v>13377</v>
      </c>
      <c r="E4511" s="4"/>
      <c r="R4511" s="4"/>
      <c r="U4511" s="4"/>
      <c r="AD4511" s="4"/>
      <c r="AE4511" s="4"/>
      <c r="AF4511" s="21"/>
    </row>
    <row r="4512" spans="1:32" x14ac:dyDescent="0.2">
      <c r="A4512" s="1" t="s">
        <v>13378</v>
      </c>
      <c r="B4512" s="4" t="s">
        <v>13379</v>
      </c>
      <c r="C4512" s="4" t="s">
        <v>13380</v>
      </c>
      <c r="E4512" s="4"/>
      <c r="R4512" s="4"/>
      <c r="U4512" s="4"/>
      <c r="AD4512" s="4"/>
      <c r="AE4512" s="4"/>
      <c r="AF4512" s="21"/>
    </row>
    <row r="4513" spans="1:32" x14ac:dyDescent="0.2">
      <c r="A4513" s="1" t="s">
        <v>13381</v>
      </c>
      <c r="B4513" s="4" t="s">
        <v>13382</v>
      </c>
      <c r="C4513" s="4" t="s">
        <v>13383</v>
      </c>
      <c r="E4513" s="4"/>
      <c r="R4513" s="4"/>
      <c r="U4513" s="4"/>
      <c r="AD4513" s="4"/>
      <c r="AE4513" s="4"/>
      <c r="AF4513" s="21"/>
    </row>
    <row r="4514" spans="1:32" x14ac:dyDescent="0.2">
      <c r="A4514" s="1" t="s">
        <v>13384</v>
      </c>
      <c r="B4514" s="4" t="s">
        <v>13385</v>
      </c>
      <c r="C4514" s="4" t="s">
        <v>13386</v>
      </c>
      <c r="E4514" s="4"/>
      <c r="R4514" s="4"/>
      <c r="U4514" s="4"/>
      <c r="AD4514" s="4"/>
      <c r="AE4514" s="4"/>
      <c r="AF4514" s="21"/>
    </row>
    <row r="4515" spans="1:32" x14ac:dyDescent="0.2">
      <c r="A4515" s="1" t="s">
        <v>13387</v>
      </c>
      <c r="B4515" s="4" t="s">
        <v>13388</v>
      </c>
      <c r="C4515" s="4" t="s">
        <v>13389</v>
      </c>
      <c r="E4515" s="4"/>
      <c r="R4515" s="4"/>
      <c r="U4515" s="4"/>
      <c r="AD4515" s="4"/>
      <c r="AE4515" s="4"/>
      <c r="AF4515" s="21"/>
    </row>
    <row r="4516" spans="1:32" x14ac:dyDescent="0.2">
      <c r="A4516" s="1" t="s">
        <v>13390</v>
      </c>
      <c r="B4516" s="4" t="s">
        <v>13391</v>
      </c>
      <c r="C4516" s="4" t="s">
        <v>13392</v>
      </c>
      <c r="E4516" s="4"/>
      <c r="R4516" s="4"/>
      <c r="U4516" s="4"/>
      <c r="AD4516" s="4"/>
      <c r="AE4516" s="4"/>
      <c r="AF4516" s="21"/>
    </row>
    <row r="4517" spans="1:32" x14ac:dyDescent="0.2">
      <c r="A4517" s="1" t="s">
        <v>13393</v>
      </c>
      <c r="B4517" s="4" t="s">
        <v>13394</v>
      </c>
      <c r="C4517" s="4" t="s">
        <v>13395</v>
      </c>
      <c r="E4517" s="4"/>
      <c r="R4517" s="4"/>
      <c r="U4517" s="4"/>
      <c r="AD4517" s="4"/>
      <c r="AE4517" s="4"/>
      <c r="AF4517" s="21"/>
    </row>
    <row r="4518" spans="1:32" x14ac:dyDescent="0.2">
      <c r="A4518" s="1" t="s">
        <v>13396</v>
      </c>
      <c r="B4518" s="4" t="s">
        <v>13397</v>
      </c>
      <c r="C4518" s="4" t="s">
        <v>13398</v>
      </c>
      <c r="E4518" s="4"/>
      <c r="R4518" s="4"/>
      <c r="U4518" s="4"/>
      <c r="AD4518" s="4"/>
      <c r="AE4518" s="4"/>
      <c r="AF4518" s="21"/>
    </row>
    <row r="4519" spans="1:32" x14ac:dyDescent="0.2">
      <c r="A4519" s="1" t="s">
        <v>13399</v>
      </c>
      <c r="B4519" s="4" t="s">
        <v>13400</v>
      </c>
      <c r="C4519" s="4" t="s">
        <v>13401</v>
      </c>
      <c r="E4519" s="4"/>
      <c r="R4519" s="4"/>
      <c r="U4519" s="4"/>
      <c r="AD4519" s="4"/>
      <c r="AE4519" s="4"/>
      <c r="AF4519" s="21"/>
    </row>
    <row r="4520" spans="1:32" x14ac:dyDescent="0.2">
      <c r="A4520" s="1" t="s">
        <v>13402</v>
      </c>
      <c r="B4520" s="4" t="s">
        <v>13403</v>
      </c>
      <c r="C4520" s="4" t="s">
        <v>13404</v>
      </c>
      <c r="E4520" s="4"/>
      <c r="R4520" s="4"/>
      <c r="U4520" s="4"/>
      <c r="AD4520" s="4"/>
      <c r="AE4520" s="4"/>
      <c r="AF4520" s="21"/>
    </row>
    <row r="4521" spans="1:32" x14ac:dyDescent="0.2">
      <c r="A4521" s="1" t="s">
        <v>13405</v>
      </c>
      <c r="B4521" s="4" t="s">
        <v>13406</v>
      </c>
      <c r="C4521" s="4" t="s">
        <v>13407</v>
      </c>
      <c r="E4521" s="4"/>
      <c r="R4521" s="4"/>
      <c r="U4521" s="4"/>
      <c r="AD4521" s="4"/>
      <c r="AE4521" s="4"/>
      <c r="AF4521" s="21"/>
    </row>
    <row r="4522" spans="1:32" x14ac:dyDescent="0.2">
      <c r="A4522" s="1" t="s">
        <v>13408</v>
      </c>
      <c r="B4522" s="4" t="s">
        <v>13409</v>
      </c>
      <c r="C4522" s="4" t="s">
        <v>13410</v>
      </c>
      <c r="E4522" s="4"/>
      <c r="R4522" s="4"/>
      <c r="U4522" s="4"/>
      <c r="AD4522" s="4"/>
      <c r="AE4522" s="4"/>
      <c r="AF4522" s="21"/>
    </row>
    <row r="4523" spans="1:32" x14ac:dyDescent="0.2">
      <c r="A4523" s="1" t="s">
        <v>13411</v>
      </c>
      <c r="B4523" s="4" t="s">
        <v>13412</v>
      </c>
      <c r="C4523" s="4" t="s">
        <v>13413</v>
      </c>
      <c r="E4523" s="4"/>
      <c r="R4523" s="4"/>
      <c r="U4523" s="4"/>
      <c r="AD4523" s="4"/>
      <c r="AE4523" s="4"/>
      <c r="AF4523" s="21"/>
    </row>
    <row r="4524" spans="1:32" x14ac:dyDescent="0.2">
      <c r="A4524" s="1" t="s">
        <v>13414</v>
      </c>
      <c r="B4524" s="4" t="s">
        <v>13415</v>
      </c>
      <c r="C4524" s="4" t="s">
        <v>13416</v>
      </c>
      <c r="E4524" s="4"/>
      <c r="R4524" s="4"/>
      <c r="U4524" s="4"/>
      <c r="AD4524" s="4"/>
      <c r="AE4524" s="4"/>
      <c r="AF4524" s="21"/>
    </row>
    <row r="4525" spans="1:32" x14ac:dyDescent="0.2">
      <c r="A4525" s="1" t="s">
        <v>13417</v>
      </c>
      <c r="B4525" s="4" t="s">
        <v>13418</v>
      </c>
      <c r="C4525" s="4" t="s">
        <v>13419</v>
      </c>
      <c r="E4525" s="4"/>
      <c r="R4525" s="4"/>
      <c r="U4525" s="4"/>
      <c r="AD4525" s="4"/>
      <c r="AE4525" s="4"/>
      <c r="AF4525" s="21"/>
    </row>
    <row r="4526" spans="1:32" x14ac:dyDescent="0.2">
      <c r="A4526" s="1" t="s">
        <v>13420</v>
      </c>
      <c r="B4526" s="4" t="s">
        <v>13421</v>
      </c>
      <c r="C4526" s="4" t="s">
        <v>13421</v>
      </c>
      <c r="E4526" s="4"/>
      <c r="R4526" s="4"/>
      <c r="U4526" s="4"/>
      <c r="AD4526" s="4"/>
      <c r="AE4526" s="4"/>
      <c r="AF4526" s="21"/>
    </row>
    <row r="4527" spans="1:32" x14ac:dyDescent="0.2">
      <c r="A4527" s="1" t="s">
        <v>13422</v>
      </c>
      <c r="B4527" s="4" t="s">
        <v>13423</v>
      </c>
      <c r="C4527" s="4" t="s">
        <v>13424</v>
      </c>
      <c r="E4527" s="4"/>
      <c r="R4527" s="4"/>
      <c r="U4527" s="4"/>
      <c r="AD4527" s="4"/>
      <c r="AE4527" s="4"/>
      <c r="AF4527" s="21"/>
    </row>
    <row r="4528" spans="1:32" x14ac:dyDescent="0.2">
      <c r="A4528" s="1" t="s">
        <v>13425</v>
      </c>
      <c r="B4528" s="4" t="s">
        <v>13426</v>
      </c>
      <c r="C4528" s="4" t="s">
        <v>13427</v>
      </c>
      <c r="E4528" s="4"/>
      <c r="R4528" s="4"/>
      <c r="U4528" s="4"/>
      <c r="AD4528" s="4"/>
      <c r="AE4528" s="4"/>
      <c r="AF4528" s="21"/>
    </row>
    <row r="4529" spans="1:32" x14ac:dyDescent="0.2">
      <c r="A4529" s="1" t="s">
        <v>13428</v>
      </c>
      <c r="B4529" s="4" t="s">
        <v>13429</v>
      </c>
      <c r="C4529" s="4" t="s">
        <v>13430</v>
      </c>
      <c r="E4529" s="4"/>
      <c r="R4529" s="4"/>
      <c r="U4529" s="4"/>
      <c r="AD4529" s="4"/>
      <c r="AE4529" s="4"/>
      <c r="AF4529" s="21"/>
    </row>
    <row r="4530" spans="1:32" x14ac:dyDescent="0.2">
      <c r="A4530" s="1" t="s">
        <v>13431</v>
      </c>
      <c r="B4530" s="4" t="s">
        <v>13432</v>
      </c>
      <c r="C4530" s="4" t="s">
        <v>13433</v>
      </c>
      <c r="E4530" s="4"/>
      <c r="R4530" s="4"/>
      <c r="U4530" s="4"/>
      <c r="AD4530" s="4"/>
      <c r="AE4530" s="4"/>
      <c r="AF4530" s="21"/>
    </row>
    <row r="4531" spans="1:32" x14ac:dyDescent="0.2">
      <c r="A4531" s="1" t="s">
        <v>13434</v>
      </c>
      <c r="B4531" s="4" t="s">
        <v>13435</v>
      </c>
      <c r="C4531" s="4" t="s">
        <v>13436</v>
      </c>
      <c r="E4531" s="4"/>
      <c r="R4531" s="4"/>
      <c r="U4531" s="4"/>
      <c r="AD4531" s="4"/>
      <c r="AE4531" s="4"/>
      <c r="AF4531" s="21"/>
    </row>
    <row r="4532" spans="1:32" x14ac:dyDescent="0.2">
      <c r="A4532" s="1" t="s">
        <v>13437</v>
      </c>
      <c r="B4532" s="4" t="s">
        <v>13438</v>
      </c>
      <c r="C4532" s="4" t="s">
        <v>13439</v>
      </c>
      <c r="E4532" s="4"/>
      <c r="R4532" s="4"/>
      <c r="U4532" s="4"/>
      <c r="AD4532" s="4"/>
      <c r="AE4532" s="4"/>
      <c r="AF4532" s="21"/>
    </row>
    <row r="4533" spans="1:32" x14ac:dyDescent="0.2">
      <c r="A4533" s="1" t="s">
        <v>13440</v>
      </c>
      <c r="B4533" s="4" t="s">
        <v>13441</v>
      </c>
      <c r="C4533" s="4" t="s">
        <v>13442</v>
      </c>
      <c r="E4533" s="4"/>
      <c r="R4533" s="4"/>
      <c r="U4533" s="4"/>
      <c r="AD4533" s="4"/>
      <c r="AE4533" s="4"/>
      <c r="AF4533" s="21"/>
    </row>
    <row r="4534" spans="1:32" x14ac:dyDescent="0.2">
      <c r="A4534" s="1" t="s">
        <v>13443</v>
      </c>
      <c r="B4534" s="4" t="s">
        <v>13444</v>
      </c>
      <c r="C4534" s="4" t="s">
        <v>13445</v>
      </c>
      <c r="E4534" s="4"/>
      <c r="R4534" s="4"/>
      <c r="U4534" s="4"/>
      <c r="AD4534" s="4"/>
      <c r="AE4534" s="4"/>
      <c r="AF4534" s="21"/>
    </row>
    <row r="4535" spans="1:32" x14ac:dyDescent="0.2">
      <c r="A4535" s="1" t="s">
        <v>13446</v>
      </c>
      <c r="B4535" s="4" t="s">
        <v>13447</v>
      </c>
      <c r="C4535" s="4" t="s">
        <v>13447</v>
      </c>
      <c r="E4535" s="4"/>
      <c r="R4535" s="4"/>
      <c r="U4535" s="4"/>
      <c r="AD4535" s="4"/>
      <c r="AE4535" s="4"/>
      <c r="AF4535" s="21"/>
    </row>
    <row r="4536" spans="1:32" x14ac:dyDescent="0.2">
      <c r="A4536" s="1" t="s">
        <v>13448</v>
      </c>
      <c r="B4536" s="4" t="s">
        <v>13449</v>
      </c>
      <c r="C4536" s="4" t="s">
        <v>13450</v>
      </c>
      <c r="E4536" s="4"/>
      <c r="F4536">
        <v>2</v>
      </c>
      <c r="G4536">
        <v>2</v>
      </c>
      <c r="H4536">
        <v>2</v>
      </c>
      <c r="I4536">
        <v>1</v>
      </c>
      <c r="J4536">
        <v>1</v>
      </c>
      <c r="M4536">
        <v>2</v>
      </c>
      <c r="N4536">
        <v>2</v>
      </c>
      <c r="O4536">
        <v>2</v>
      </c>
      <c r="P4536">
        <v>1</v>
      </c>
      <c r="R4536" s="4">
        <v>1</v>
      </c>
      <c r="T4536">
        <v>1</v>
      </c>
      <c r="U4536" s="4">
        <v>1</v>
      </c>
      <c r="V4536">
        <v>2</v>
      </c>
      <c r="X4536">
        <v>2</v>
      </c>
      <c r="AA4536">
        <v>2</v>
      </c>
      <c r="AB4536">
        <v>2</v>
      </c>
      <c r="AD4536" s="4"/>
      <c r="AE4536" s="4"/>
      <c r="AF4536" s="21"/>
    </row>
    <row r="4537" spans="1:32" x14ac:dyDescent="0.2">
      <c r="A4537" s="1" t="s">
        <v>13451</v>
      </c>
      <c r="B4537" s="4" t="s">
        <v>13452</v>
      </c>
      <c r="C4537" s="4" t="s">
        <v>13453</v>
      </c>
      <c r="E4537" s="4"/>
      <c r="R4537" s="4"/>
      <c r="U4537" s="4"/>
      <c r="AD4537" s="4"/>
      <c r="AE4537" s="4"/>
      <c r="AF4537" s="21"/>
    </row>
    <row r="4538" spans="1:32" x14ac:dyDescent="0.2">
      <c r="A4538" s="1" t="s">
        <v>13454</v>
      </c>
      <c r="B4538" s="4" t="s">
        <v>13455</v>
      </c>
      <c r="C4538" s="4" t="s">
        <v>13456</v>
      </c>
      <c r="E4538" s="4"/>
      <c r="R4538" s="4"/>
      <c r="U4538" s="4"/>
      <c r="AD4538" s="4"/>
      <c r="AE4538" s="4"/>
      <c r="AF4538" s="21"/>
    </row>
    <row r="4539" spans="1:32" x14ac:dyDescent="0.2">
      <c r="A4539" s="1" t="s">
        <v>13457</v>
      </c>
      <c r="B4539" s="4" t="s">
        <v>13458</v>
      </c>
      <c r="C4539" s="4" t="s">
        <v>13459</v>
      </c>
      <c r="E4539" s="4"/>
      <c r="R4539" s="4"/>
      <c r="U4539" s="4"/>
      <c r="AD4539" s="4"/>
      <c r="AE4539" s="4"/>
      <c r="AF4539" s="21"/>
    </row>
    <row r="4540" spans="1:32" x14ac:dyDescent="0.2">
      <c r="A4540" s="1" t="s">
        <v>13460</v>
      </c>
      <c r="B4540" s="4" t="s">
        <v>13461</v>
      </c>
      <c r="C4540" s="4" t="s">
        <v>13462</v>
      </c>
      <c r="E4540" s="4"/>
      <c r="R4540" s="4"/>
      <c r="U4540" s="4"/>
      <c r="AD4540" s="4"/>
      <c r="AE4540" s="4"/>
      <c r="AF4540" s="21"/>
    </row>
    <row r="4541" spans="1:32" x14ac:dyDescent="0.2">
      <c r="A4541" s="1" t="s">
        <v>13463</v>
      </c>
      <c r="B4541" s="4" t="s">
        <v>13464</v>
      </c>
      <c r="C4541" s="4" t="s">
        <v>13465</v>
      </c>
      <c r="E4541" s="4"/>
      <c r="R4541" s="4"/>
      <c r="U4541" s="4"/>
      <c r="AD4541" s="4"/>
      <c r="AE4541" s="4"/>
      <c r="AF4541" s="21"/>
    </row>
    <row r="4542" spans="1:32" x14ac:dyDescent="0.2">
      <c r="A4542" s="1" t="s">
        <v>13466</v>
      </c>
      <c r="B4542" s="4" t="s">
        <v>13467</v>
      </c>
      <c r="C4542" s="4" t="s">
        <v>13468</v>
      </c>
      <c r="E4542" s="4"/>
      <c r="R4542" s="4"/>
      <c r="U4542" s="4"/>
      <c r="AD4542" s="4"/>
      <c r="AE4542" s="4"/>
      <c r="AF4542" s="21"/>
    </row>
    <row r="4543" spans="1:32" x14ac:dyDescent="0.2">
      <c r="A4543" s="1" t="s">
        <v>13469</v>
      </c>
      <c r="B4543" s="4" t="s">
        <v>13470</v>
      </c>
      <c r="C4543" s="4" t="s">
        <v>13470</v>
      </c>
      <c r="E4543" s="4"/>
      <c r="R4543" s="4"/>
      <c r="U4543" s="4"/>
      <c r="AD4543" s="4"/>
      <c r="AE4543" s="4"/>
      <c r="AF4543" s="21"/>
    </row>
    <row r="4544" spans="1:32" x14ac:dyDescent="0.2">
      <c r="A4544" s="1" t="s">
        <v>13471</v>
      </c>
      <c r="B4544" s="4" t="s">
        <v>13472</v>
      </c>
      <c r="C4544" s="4" t="s">
        <v>13473</v>
      </c>
      <c r="E4544" s="4"/>
      <c r="R4544" s="4"/>
      <c r="U4544" s="4"/>
      <c r="AD4544" s="4"/>
      <c r="AE4544" s="4"/>
      <c r="AF4544" s="21"/>
    </row>
    <row r="4545" spans="1:32" x14ac:dyDescent="0.2">
      <c r="A4545" s="1" t="s">
        <v>13474</v>
      </c>
      <c r="B4545" s="4" t="s">
        <v>13475</v>
      </c>
      <c r="C4545" s="4" t="s">
        <v>13476</v>
      </c>
      <c r="E4545" s="4"/>
      <c r="R4545" s="4"/>
      <c r="U4545" s="4"/>
      <c r="AD4545" s="4"/>
      <c r="AE4545" s="4"/>
      <c r="AF4545" s="21"/>
    </row>
    <row r="4546" spans="1:32" x14ac:dyDescent="0.2">
      <c r="A4546" s="1" t="s">
        <v>13477</v>
      </c>
      <c r="B4546" s="4" t="s">
        <v>13478</v>
      </c>
      <c r="C4546" s="4" t="s">
        <v>13479</v>
      </c>
      <c r="E4546" s="4"/>
      <c r="R4546" s="4"/>
      <c r="U4546" s="4"/>
      <c r="AD4546" s="4"/>
      <c r="AE4546" s="4"/>
      <c r="AF4546" s="21"/>
    </row>
    <row r="4547" spans="1:32" x14ac:dyDescent="0.2">
      <c r="A4547" s="1" t="s">
        <v>13480</v>
      </c>
      <c r="B4547" s="4" t="s">
        <v>13481</v>
      </c>
      <c r="C4547" s="4" t="s">
        <v>13482</v>
      </c>
      <c r="E4547" s="4"/>
      <c r="R4547" s="4"/>
      <c r="U4547" s="4"/>
      <c r="AD4547" s="4"/>
      <c r="AE4547" s="4"/>
      <c r="AF4547" s="21"/>
    </row>
    <row r="4548" spans="1:32" x14ac:dyDescent="0.2">
      <c r="A4548" s="1" t="s">
        <v>13483</v>
      </c>
      <c r="B4548" s="4" t="s">
        <v>13484</v>
      </c>
      <c r="C4548" s="4" t="s">
        <v>13484</v>
      </c>
      <c r="E4548" s="4"/>
      <c r="R4548" s="4"/>
      <c r="U4548" s="4"/>
      <c r="AD4548" s="4"/>
      <c r="AE4548" s="4"/>
      <c r="AF4548" s="21"/>
    </row>
    <row r="4549" spans="1:32" x14ac:dyDescent="0.2">
      <c r="A4549" s="1" t="s">
        <v>13485</v>
      </c>
      <c r="B4549" s="4" t="s">
        <v>13486</v>
      </c>
      <c r="C4549" s="4" t="s">
        <v>13487</v>
      </c>
      <c r="E4549" s="4"/>
      <c r="R4549" s="4"/>
      <c r="U4549" s="4"/>
      <c r="AD4549" s="4"/>
      <c r="AE4549" s="4"/>
      <c r="AF4549" s="21"/>
    </row>
    <row r="4550" spans="1:32" x14ac:dyDescent="0.2">
      <c r="A4550" s="1" t="s">
        <v>13488</v>
      </c>
      <c r="B4550" s="4" t="s">
        <v>13489</v>
      </c>
      <c r="C4550" s="4" t="s">
        <v>13490</v>
      </c>
      <c r="E4550" s="4"/>
      <c r="R4550" s="4"/>
      <c r="U4550" s="4"/>
      <c r="AD4550" s="4"/>
      <c r="AE4550" s="4"/>
      <c r="AF4550" s="21"/>
    </row>
    <row r="4551" spans="1:32" x14ac:dyDescent="0.2">
      <c r="A4551" s="1" t="s">
        <v>13491</v>
      </c>
      <c r="B4551" s="4" t="s">
        <v>13492</v>
      </c>
      <c r="C4551" s="4" t="s">
        <v>13493</v>
      </c>
      <c r="E4551" s="4"/>
      <c r="R4551" s="4"/>
      <c r="U4551" s="4"/>
      <c r="AD4551" s="4"/>
      <c r="AE4551" s="4"/>
      <c r="AF4551" s="21"/>
    </row>
    <row r="4552" spans="1:32" x14ac:dyDescent="0.2">
      <c r="A4552" s="1" t="s">
        <v>13494</v>
      </c>
      <c r="B4552" s="4" t="s">
        <v>13495</v>
      </c>
      <c r="C4552" s="4" t="s">
        <v>13496</v>
      </c>
      <c r="E4552" s="4"/>
      <c r="R4552" s="4"/>
      <c r="U4552" s="4"/>
      <c r="AD4552" s="4"/>
      <c r="AE4552" s="4"/>
      <c r="AF4552" s="21"/>
    </row>
    <row r="4553" spans="1:32" x14ac:dyDescent="0.2">
      <c r="A4553" s="1" t="s">
        <v>13497</v>
      </c>
      <c r="B4553" s="4" t="s">
        <v>13498</v>
      </c>
      <c r="C4553" s="4" t="s">
        <v>13499</v>
      </c>
      <c r="E4553" s="4"/>
      <c r="R4553" s="4"/>
      <c r="U4553" s="4"/>
      <c r="AD4553" s="4"/>
      <c r="AE4553" s="4"/>
      <c r="AF4553" s="21"/>
    </row>
    <row r="4554" spans="1:32" x14ac:dyDescent="0.2">
      <c r="A4554" s="1" t="s">
        <v>13500</v>
      </c>
      <c r="B4554" s="4" t="s">
        <v>13501</v>
      </c>
      <c r="C4554" s="4" t="s">
        <v>13502</v>
      </c>
      <c r="E4554" s="4"/>
      <c r="R4554" s="4"/>
      <c r="U4554" s="4"/>
      <c r="AD4554" s="4"/>
      <c r="AE4554" s="4"/>
      <c r="AF4554" s="21"/>
    </row>
    <row r="4555" spans="1:32" x14ac:dyDescent="0.2">
      <c r="A4555" s="1" t="s">
        <v>13503</v>
      </c>
      <c r="B4555" s="4" t="s">
        <v>13504</v>
      </c>
      <c r="C4555" s="4" t="s">
        <v>13505</v>
      </c>
      <c r="E4555" s="4"/>
      <c r="R4555" s="4"/>
      <c r="U4555" s="4"/>
      <c r="AD4555" s="4"/>
      <c r="AE4555" s="4"/>
      <c r="AF4555" s="21"/>
    </row>
    <row r="4556" spans="1:32" x14ac:dyDescent="0.2">
      <c r="A4556" s="1" t="s">
        <v>13506</v>
      </c>
      <c r="B4556" s="4" t="s">
        <v>13507</v>
      </c>
      <c r="C4556" s="4" t="s">
        <v>13508</v>
      </c>
      <c r="E4556" s="4"/>
      <c r="R4556" s="4"/>
      <c r="U4556" s="4"/>
      <c r="AD4556" s="4"/>
      <c r="AE4556" s="4"/>
      <c r="AF4556" s="21"/>
    </row>
    <row r="4557" spans="1:32" x14ac:dyDescent="0.2">
      <c r="A4557" s="1" t="s">
        <v>13509</v>
      </c>
      <c r="B4557" s="4" t="s">
        <v>13510</v>
      </c>
      <c r="C4557" s="4" t="s">
        <v>13511</v>
      </c>
      <c r="E4557" s="4"/>
      <c r="R4557" s="4"/>
      <c r="U4557" s="4"/>
      <c r="AD4557" s="4"/>
      <c r="AE4557" s="4"/>
      <c r="AF4557" s="21"/>
    </row>
    <row r="4558" spans="1:32" x14ac:dyDescent="0.2">
      <c r="A4558" s="1" t="s">
        <v>13512</v>
      </c>
      <c r="B4558" s="4" t="s">
        <v>13513</v>
      </c>
      <c r="C4558" s="4" t="s">
        <v>13514</v>
      </c>
      <c r="E4558" s="4"/>
      <c r="R4558" s="4"/>
      <c r="U4558" s="4"/>
      <c r="AD4558" s="4"/>
      <c r="AE4558" s="4"/>
      <c r="AF4558" s="21"/>
    </row>
    <row r="4559" spans="1:32" x14ac:dyDescent="0.2">
      <c r="A4559" s="1" t="s">
        <v>13515</v>
      </c>
      <c r="B4559" s="4" t="s">
        <v>13516</v>
      </c>
      <c r="C4559" s="4" t="s">
        <v>13517</v>
      </c>
      <c r="E4559" s="4"/>
      <c r="R4559" s="4"/>
      <c r="U4559" s="4"/>
      <c r="AD4559" s="4"/>
      <c r="AE4559" s="4"/>
      <c r="AF4559" s="21"/>
    </row>
    <row r="4560" spans="1:32" x14ac:dyDescent="0.2">
      <c r="A4560" s="1" t="s">
        <v>13518</v>
      </c>
      <c r="B4560" s="4" t="s">
        <v>13519</v>
      </c>
      <c r="C4560" s="4" t="s">
        <v>13520</v>
      </c>
      <c r="E4560" s="4"/>
      <c r="R4560" s="4"/>
      <c r="U4560" s="4"/>
      <c r="AD4560" s="4"/>
      <c r="AE4560" s="4"/>
      <c r="AF4560" s="21"/>
    </row>
    <row r="4561" spans="1:32" x14ac:dyDescent="0.2">
      <c r="A4561" s="1" t="s">
        <v>13521</v>
      </c>
      <c r="B4561" s="4" t="s">
        <v>13522</v>
      </c>
      <c r="C4561" s="4" t="s">
        <v>13523</v>
      </c>
      <c r="E4561" s="4"/>
      <c r="R4561" s="4"/>
      <c r="U4561" s="4"/>
      <c r="AD4561" s="4"/>
      <c r="AE4561" s="4"/>
      <c r="AF4561" s="21"/>
    </row>
    <row r="4562" spans="1:32" x14ac:dyDescent="0.2">
      <c r="A4562" s="1" t="s">
        <v>13524</v>
      </c>
      <c r="B4562" s="4" t="s">
        <v>13525</v>
      </c>
      <c r="C4562" s="4" t="s">
        <v>13526</v>
      </c>
      <c r="E4562" s="4"/>
      <c r="R4562" s="4"/>
      <c r="U4562" s="4"/>
      <c r="AD4562" s="4"/>
      <c r="AE4562" s="4"/>
      <c r="AF4562" s="21"/>
    </row>
    <row r="4563" spans="1:32" x14ac:dyDescent="0.2">
      <c r="A4563" s="1" t="s">
        <v>13527</v>
      </c>
      <c r="B4563" s="4" t="s">
        <v>13528</v>
      </c>
      <c r="C4563" s="4" t="s">
        <v>13529</v>
      </c>
      <c r="E4563" s="4"/>
      <c r="R4563" s="4"/>
      <c r="U4563" s="4"/>
      <c r="AD4563" s="4"/>
      <c r="AE4563" s="4"/>
      <c r="AF4563" s="21"/>
    </row>
    <row r="4564" spans="1:32" x14ac:dyDescent="0.2">
      <c r="A4564" s="1" t="s">
        <v>13530</v>
      </c>
      <c r="B4564" s="4" t="s">
        <v>13531</v>
      </c>
      <c r="C4564" s="4" t="s">
        <v>13532</v>
      </c>
      <c r="E4564" s="4"/>
      <c r="R4564" s="4"/>
      <c r="U4564" s="4"/>
      <c r="AD4564" s="4"/>
      <c r="AE4564" s="4"/>
      <c r="AF4564" s="21"/>
    </row>
    <row r="4565" spans="1:32" x14ac:dyDescent="0.2">
      <c r="A4565" s="1" t="s">
        <v>13533</v>
      </c>
      <c r="B4565" s="4" t="s">
        <v>13534</v>
      </c>
      <c r="C4565" s="4" t="s">
        <v>13535</v>
      </c>
      <c r="E4565" s="4"/>
      <c r="R4565" s="4"/>
      <c r="U4565" s="4"/>
      <c r="AD4565" s="4"/>
      <c r="AE4565" s="4"/>
      <c r="AF4565" s="21"/>
    </row>
    <row r="4566" spans="1:32" x14ac:dyDescent="0.2">
      <c r="A4566" s="1" t="s">
        <v>13536</v>
      </c>
      <c r="B4566" s="4" t="s">
        <v>13537</v>
      </c>
      <c r="C4566" s="4" t="s">
        <v>13538</v>
      </c>
      <c r="E4566" s="4"/>
      <c r="R4566" s="4"/>
      <c r="U4566" s="4"/>
      <c r="AD4566" s="4"/>
      <c r="AE4566" s="4"/>
      <c r="AF4566" s="21"/>
    </row>
    <row r="4567" spans="1:32" x14ac:dyDescent="0.2">
      <c r="A4567" s="1" t="s">
        <v>13539</v>
      </c>
      <c r="B4567" s="4" t="s">
        <v>13540</v>
      </c>
      <c r="C4567" s="4" t="s">
        <v>13541</v>
      </c>
      <c r="E4567" s="4"/>
      <c r="R4567" s="4"/>
      <c r="U4567" s="4"/>
      <c r="AD4567" s="4"/>
      <c r="AE4567" s="4"/>
      <c r="AF4567" s="21"/>
    </row>
    <row r="4568" spans="1:32" x14ac:dyDescent="0.2">
      <c r="A4568" s="1" t="s">
        <v>13542</v>
      </c>
      <c r="B4568" s="4" t="s">
        <v>13543</v>
      </c>
      <c r="C4568" s="4" t="s">
        <v>13544</v>
      </c>
      <c r="E4568" s="4"/>
      <c r="R4568" s="4"/>
      <c r="U4568" s="4"/>
      <c r="AD4568" s="4"/>
      <c r="AE4568" s="4"/>
      <c r="AF4568" s="21"/>
    </row>
    <row r="4569" spans="1:32" x14ac:dyDescent="0.2">
      <c r="A4569" s="1" t="s">
        <v>13545</v>
      </c>
      <c r="B4569" s="4" t="s">
        <v>13546</v>
      </c>
      <c r="C4569" s="4" t="s">
        <v>13547</v>
      </c>
      <c r="E4569" s="4"/>
      <c r="R4569" s="4"/>
      <c r="U4569" s="4"/>
      <c r="AD4569" s="4"/>
      <c r="AE4569" s="4"/>
      <c r="AF4569" s="21"/>
    </row>
    <row r="4570" spans="1:32" x14ac:dyDescent="0.2">
      <c r="A4570" s="1" t="s">
        <v>13548</v>
      </c>
      <c r="B4570" s="4" t="s">
        <v>13549</v>
      </c>
      <c r="C4570" s="4" t="s">
        <v>13550</v>
      </c>
      <c r="E4570" s="4"/>
      <c r="R4570" s="4"/>
      <c r="U4570" s="4"/>
      <c r="AD4570" s="4"/>
      <c r="AE4570" s="4"/>
      <c r="AF4570" s="21"/>
    </row>
    <row r="4571" spans="1:32" x14ac:dyDescent="0.2">
      <c r="A4571" s="1" t="s">
        <v>13551</v>
      </c>
      <c r="B4571" s="4" t="s">
        <v>13552</v>
      </c>
      <c r="C4571" s="4" t="s">
        <v>13553</v>
      </c>
      <c r="E4571" s="4"/>
      <c r="R4571" s="4"/>
      <c r="U4571" s="4"/>
      <c r="AD4571" s="4"/>
      <c r="AE4571" s="4"/>
      <c r="AF4571" s="21"/>
    </row>
    <row r="4572" spans="1:32" x14ac:dyDescent="0.2">
      <c r="A4572" s="1" t="s">
        <v>13554</v>
      </c>
      <c r="B4572" s="4" t="s">
        <v>13555</v>
      </c>
      <c r="C4572" s="4" t="s">
        <v>13556</v>
      </c>
      <c r="E4572" s="4"/>
      <c r="R4572" s="4"/>
      <c r="U4572" s="4"/>
      <c r="AD4572" s="4"/>
      <c r="AE4572" s="4"/>
      <c r="AF4572" s="21"/>
    </row>
    <row r="4573" spans="1:32" x14ac:dyDescent="0.2">
      <c r="A4573" s="1" t="s">
        <v>13557</v>
      </c>
      <c r="B4573" s="4" t="s">
        <v>13558</v>
      </c>
      <c r="C4573" s="4" t="s">
        <v>13559</v>
      </c>
      <c r="E4573" s="4">
        <v>1</v>
      </c>
      <c r="J4573">
        <v>1</v>
      </c>
      <c r="N4573">
        <v>1</v>
      </c>
      <c r="O4573">
        <v>2</v>
      </c>
      <c r="P4573">
        <v>1</v>
      </c>
      <c r="R4573" s="4">
        <v>1</v>
      </c>
      <c r="U4573" s="4"/>
      <c r="W4573">
        <v>1</v>
      </c>
      <c r="Z4573">
        <v>1</v>
      </c>
      <c r="AD4573" s="4"/>
      <c r="AE4573" s="4"/>
      <c r="AF4573" s="21"/>
    </row>
    <row r="4574" spans="1:32" x14ac:dyDescent="0.2">
      <c r="A4574" s="1" t="s">
        <v>13560</v>
      </c>
      <c r="B4574" s="4" t="s">
        <v>13561</v>
      </c>
      <c r="C4574" s="4" t="s">
        <v>13562</v>
      </c>
      <c r="E4574" s="4"/>
      <c r="R4574" s="4"/>
      <c r="U4574" s="4"/>
      <c r="AD4574" s="4"/>
      <c r="AE4574" s="4"/>
      <c r="AF4574" s="21"/>
    </row>
    <row r="4575" spans="1:32" x14ac:dyDescent="0.2">
      <c r="A4575" s="1" t="s">
        <v>13563</v>
      </c>
      <c r="B4575" s="4" t="s">
        <v>13564</v>
      </c>
      <c r="C4575" s="4" t="s">
        <v>13565</v>
      </c>
      <c r="E4575" s="4"/>
      <c r="R4575" s="4"/>
      <c r="U4575" s="4"/>
      <c r="AD4575" s="4"/>
      <c r="AE4575" s="4"/>
      <c r="AF4575" s="21"/>
    </row>
    <row r="4576" spans="1:32" x14ac:dyDescent="0.2">
      <c r="A4576" s="1" t="s">
        <v>13566</v>
      </c>
      <c r="B4576" s="4" t="s">
        <v>13567</v>
      </c>
      <c r="C4576" s="4" t="s">
        <v>13568</v>
      </c>
      <c r="E4576" s="4"/>
      <c r="R4576" s="4"/>
      <c r="U4576" s="4"/>
      <c r="AD4576" s="4"/>
      <c r="AE4576" s="4"/>
      <c r="AF4576" s="21"/>
    </row>
    <row r="4577" spans="1:32" x14ac:dyDescent="0.2">
      <c r="A4577" s="1" t="s">
        <v>13569</v>
      </c>
      <c r="B4577" s="4" t="s">
        <v>13570</v>
      </c>
      <c r="C4577" s="4" t="s">
        <v>13571</v>
      </c>
      <c r="E4577" s="4"/>
      <c r="R4577" s="4"/>
      <c r="U4577" s="4"/>
      <c r="AD4577" s="4"/>
      <c r="AE4577" s="4"/>
      <c r="AF4577" s="21"/>
    </row>
    <row r="4578" spans="1:32" x14ac:dyDescent="0.2">
      <c r="A4578" s="1" t="s">
        <v>13572</v>
      </c>
      <c r="B4578" s="4" t="s">
        <v>13573</v>
      </c>
      <c r="C4578" s="4" t="s">
        <v>13574</v>
      </c>
      <c r="E4578" s="4"/>
      <c r="R4578" s="4"/>
      <c r="U4578" s="4"/>
      <c r="AD4578" s="4"/>
      <c r="AE4578" s="4"/>
      <c r="AF4578" s="21"/>
    </row>
    <row r="4579" spans="1:32" x14ac:dyDescent="0.2">
      <c r="A4579" s="1" t="s">
        <v>13575</v>
      </c>
      <c r="B4579" s="4" t="s">
        <v>13576</v>
      </c>
      <c r="C4579" s="4" t="s">
        <v>13577</v>
      </c>
      <c r="E4579" s="4"/>
      <c r="R4579" s="4"/>
      <c r="U4579" s="4"/>
      <c r="AD4579" s="4"/>
      <c r="AE4579" s="4"/>
      <c r="AF4579" s="21"/>
    </row>
    <row r="4580" spans="1:32" x14ac:dyDescent="0.2">
      <c r="A4580" s="1" t="s">
        <v>13578</v>
      </c>
      <c r="B4580" s="4" t="s">
        <v>13579</v>
      </c>
      <c r="C4580" s="4" t="s">
        <v>13580</v>
      </c>
      <c r="E4580" s="4"/>
      <c r="R4580" s="4"/>
      <c r="U4580" s="4"/>
      <c r="AD4580" s="4"/>
      <c r="AE4580" s="4"/>
      <c r="AF4580" s="21"/>
    </row>
    <row r="4581" spans="1:32" x14ac:dyDescent="0.2">
      <c r="A4581" s="1" t="s">
        <v>13581</v>
      </c>
      <c r="B4581" s="4" t="s">
        <v>13582</v>
      </c>
      <c r="C4581" s="4" t="s">
        <v>13583</v>
      </c>
      <c r="E4581" s="4"/>
      <c r="R4581" s="4"/>
      <c r="U4581" s="4"/>
      <c r="AD4581" s="4"/>
      <c r="AE4581" s="4"/>
      <c r="AF4581" s="21"/>
    </row>
    <row r="4582" spans="1:32" x14ac:dyDescent="0.2">
      <c r="A4582" s="1" t="s">
        <v>13584</v>
      </c>
      <c r="B4582" s="4" t="s">
        <v>13585</v>
      </c>
      <c r="C4582" s="4" t="s">
        <v>13586</v>
      </c>
      <c r="E4582" s="4"/>
      <c r="R4582" s="4"/>
      <c r="U4582" s="4"/>
      <c r="AD4582" s="4"/>
      <c r="AE4582" s="4"/>
      <c r="AF4582" s="21"/>
    </row>
    <row r="4583" spans="1:32" x14ac:dyDescent="0.2">
      <c r="A4583" s="1" t="s">
        <v>13587</v>
      </c>
      <c r="B4583" s="4" t="s">
        <v>13588</v>
      </c>
      <c r="C4583" s="4" t="s">
        <v>13589</v>
      </c>
      <c r="E4583" s="4"/>
      <c r="R4583" s="4"/>
      <c r="U4583" s="4"/>
      <c r="AD4583" s="4"/>
      <c r="AE4583" s="4"/>
      <c r="AF4583" s="21"/>
    </row>
    <row r="4584" spans="1:32" x14ac:dyDescent="0.2">
      <c r="A4584" s="1" t="s">
        <v>13590</v>
      </c>
      <c r="B4584" s="4" t="s">
        <v>13591</v>
      </c>
      <c r="C4584" s="4" t="s">
        <v>13592</v>
      </c>
      <c r="E4584" s="4"/>
      <c r="R4584" s="4"/>
      <c r="U4584" s="4"/>
      <c r="AD4584" s="4"/>
      <c r="AE4584" s="4">
        <v>1</v>
      </c>
      <c r="AF4584" s="21"/>
    </row>
    <row r="4585" spans="1:32" x14ac:dyDescent="0.2">
      <c r="A4585" s="1" t="s">
        <v>13593</v>
      </c>
      <c r="B4585" s="4" t="s">
        <v>13594</v>
      </c>
      <c r="C4585" s="4" t="s">
        <v>13595</v>
      </c>
      <c r="E4585" s="4"/>
      <c r="R4585" s="4"/>
      <c r="U4585" s="4"/>
      <c r="AD4585" s="4"/>
      <c r="AE4585" s="4"/>
      <c r="AF4585" s="21"/>
    </row>
    <row r="4586" spans="1:32" x14ac:dyDescent="0.2">
      <c r="A4586" s="1" t="s">
        <v>13596</v>
      </c>
      <c r="B4586" s="4" t="s">
        <v>13597</v>
      </c>
      <c r="C4586" s="4" t="s">
        <v>13598</v>
      </c>
      <c r="E4586" s="4"/>
      <c r="R4586" s="4"/>
      <c r="U4586" s="4"/>
      <c r="AD4586" s="4"/>
      <c r="AE4586" s="4"/>
      <c r="AF4586" s="21"/>
    </row>
    <row r="4587" spans="1:32" x14ac:dyDescent="0.2">
      <c r="A4587" s="1" t="s">
        <v>13599</v>
      </c>
      <c r="B4587" s="4" t="s">
        <v>13600</v>
      </c>
      <c r="C4587" s="4" t="s">
        <v>13601</v>
      </c>
      <c r="E4587" s="4"/>
      <c r="R4587" s="4"/>
      <c r="U4587" s="4"/>
      <c r="AD4587" s="4"/>
      <c r="AE4587" s="4"/>
      <c r="AF4587" s="21"/>
    </row>
    <row r="4588" spans="1:32" x14ac:dyDescent="0.2">
      <c r="A4588" s="1" t="s">
        <v>13602</v>
      </c>
      <c r="B4588" s="4" t="s">
        <v>13603</v>
      </c>
      <c r="C4588" s="4" t="s">
        <v>13604</v>
      </c>
      <c r="E4588" s="4"/>
      <c r="R4588" s="4"/>
      <c r="U4588" s="4"/>
      <c r="AD4588" s="4"/>
      <c r="AE4588" s="4"/>
      <c r="AF4588" s="21"/>
    </row>
    <row r="4589" spans="1:32" x14ac:dyDescent="0.2">
      <c r="A4589" s="1" t="s">
        <v>13605</v>
      </c>
      <c r="B4589" s="4" t="s">
        <v>13606</v>
      </c>
      <c r="C4589" s="4" t="s">
        <v>13607</v>
      </c>
      <c r="E4589" s="4"/>
      <c r="R4589" s="4"/>
      <c r="U4589" s="4"/>
      <c r="AD4589" s="4"/>
      <c r="AE4589" s="4"/>
      <c r="AF4589" s="21"/>
    </row>
    <row r="4590" spans="1:32" x14ac:dyDescent="0.2">
      <c r="A4590" s="1" t="s">
        <v>13608</v>
      </c>
      <c r="B4590" s="4" t="s">
        <v>13609</v>
      </c>
      <c r="C4590" s="4" t="s">
        <v>13610</v>
      </c>
      <c r="E4590" s="4"/>
      <c r="G4590">
        <v>2</v>
      </c>
      <c r="J4590">
        <v>1</v>
      </c>
      <c r="M4590">
        <v>1</v>
      </c>
      <c r="N4590">
        <v>1</v>
      </c>
      <c r="O4590">
        <v>1</v>
      </c>
      <c r="P4590">
        <v>1</v>
      </c>
      <c r="Q4590">
        <v>2</v>
      </c>
      <c r="R4590" s="4">
        <v>2</v>
      </c>
      <c r="S4590">
        <v>1</v>
      </c>
      <c r="T4590">
        <v>1</v>
      </c>
      <c r="U4590" s="4">
        <v>2</v>
      </c>
      <c r="V4590">
        <v>3</v>
      </c>
      <c r="X4590">
        <v>1</v>
      </c>
      <c r="AB4590">
        <v>1</v>
      </c>
      <c r="AD4590" s="4">
        <v>1</v>
      </c>
      <c r="AE4590" s="4"/>
      <c r="AF4590" s="21">
        <v>1</v>
      </c>
    </row>
    <row r="4591" spans="1:32" x14ac:dyDescent="0.2">
      <c r="A4591" s="1" t="s">
        <v>13611</v>
      </c>
      <c r="B4591" s="4" t="s">
        <v>13612</v>
      </c>
      <c r="C4591" s="4" t="s">
        <v>13613</v>
      </c>
      <c r="E4591" s="4"/>
      <c r="R4591" s="4"/>
      <c r="U4591" s="4"/>
      <c r="AD4591" s="4"/>
      <c r="AE4591" s="4"/>
      <c r="AF4591" s="21"/>
    </row>
    <row r="4592" spans="1:32" x14ac:dyDescent="0.2">
      <c r="A4592" s="1" t="s">
        <v>13614</v>
      </c>
      <c r="B4592" s="4" t="s">
        <v>13615</v>
      </c>
      <c r="C4592" s="4" t="s">
        <v>13616</v>
      </c>
      <c r="E4592" s="4"/>
      <c r="R4592" s="4"/>
      <c r="U4592" s="4"/>
      <c r="AD4592" s="4"/>
      <c r="AE4592" s="4"/>
      <c r="AF4592" s="21"/>
    </row>
    <row r="4593" spans="1:32" x14ac:dyDescent="0.2">
      <c r="A4593" s="1" t="s">
        <v>13617</v>
      </c>
      <c r="B4593" s="4" t="s">
        <v>13618</v>
      </c>
      <c r="C4593" s="4" t="s">
        <v>13619</v>
      </c>
      <c r="E4593" s="4"/>
      <c r="G4593">
        <v>1</v>
      </c>
      <c r="H4593">
        <v>1</v>
      </c>
      <c r="M4593">
        <v>1</v>
      </c>
      <c r="R4593" s="4"/>
      <c r="U4593" s="4"/>
      <c r="AB4593">
        <v>1</v>
      </c>
      <c r="AD4593" s="4"/>
      <c r="AE4593" s="4"/>
      <c r="AF4593" s="21">
        <v>1</v>
      </c>
    </row>
    <row r="4594" spans="1:32" x14ac:dyDescent="0.2">
      <c r="A4594" s="1" t="s">
        <v>13620</v>
      </c>
      <c r="B4594" s="4" t="s">
        <v>13621</v>
      </c>
      <c r="C4594" s="4" t="s">
        <v>13622</v>
      </c>
      <c r="E4594" s="4"/>
      <c r="R4594" s="4"/>
      <c r="U4594" s="4"/>
      <c r="AD4594" s="4"/>
      <c r="AE4594" s="4"/>
      <c r="AF4594" s="21"/>
    </row>
    <row r="4595" spans="1:32" x14ac:dyDescent="0.2">
      <c r="A4595" s="1" t="s">
        <v>13623</v>
      </c>
      <c r="B4595" s="4" t="s">
        <v>13624</v>
      </c>
      <c r="C4595" s="4" t="s">
        <v>13625</v>
      </c>
      <c r="E4595" s="4"/>
      <c r="R4595" s="4"/>
      <c r="U4595" s="4"/>
      <c r="AD4595" s="4"/>
      <c r="AE4595" s="4"/>
      <c r="AF4595" s="21"/>
    </row>
    <row r="4596" spans="1:32" x14ac:dyDescent="0.2">
      <c r="A4596" s="1" t="s">
        <v>13626</v>
      </c>
      <c r="B4596" s="4" t="s">
        <v>13627</v>
      </c>
      <c r="C4596" s="4" t="s">
        <v>13628</v>
      </c>
      <c r="E4596" s="4"/>
      <c r="R4596" s="4"/>
      <c r="U4596" s="4"/>
      <c r="AD4596" s="4"/>
      <c r="AE4596" s="4"/>
      <c r="AF4596" s="21"/>
    </row>
    <row r="4597" spans="1:32" x14ac:dyDescent="0.2">
      <c r="A4597" s="1" t="s">
        <v>13629</v>
      </c>
      <c r="B4597" s="4" t="s">
        <v>13630</v>
      </c>
      <c r="C4597" s="4" t="s">
        <v>13630</v>
      </c>
      <c r="E4597" s="4"/>
      <c r="R4597" s="4"/>
      <c r="U4597" s="4"/>
      <c r="AD4597" s="4"/>
      <c r="AE4597" s="4"/>
      <c r="AF4597" s="21"/>
    </row>
    <row r="4598" spans="1:32" x14ac:dyDescent="0.2">
      <c r="A4598" s="1" t="s">
        <v>13631</v>
      </c>
      <c r="B4598" s="4" t="s">
        <v>13632</v>
      </c>
      <c r="C4598" s="4" t="s">
        <v>13633</v>
      </c>
      <c r="E4598" s="4"/>
      <c r="R4598" s="4"/>
      <c r="U4598" s="4"/>
      <c r="AD4598" s="4"/>
      <c r="AE4598" s="4"/>
      <c r="AF4598" s="21"/>
    </row>
    <row r="4599" spans="1:32" x14ac:dyDescent="0.2">
      <c r="A4599" s="1" t="s">
        <v>13634</v>
      </c>
      <c r="B4599" s="4" t="s">
        <v>13635</v>
      </c>
      <c r="C4599" s="4" t="s">
        <v>13636</v>
      </c>
      <c r="E4599" s="4"/>
      <c r="R4599" s="4"/>
      <c r="U4599" s="4"/>
      <c r="AD4599" s="4"/>
      <c r="AE4599" s="4"/>
      <c r="AF4599" s="21"/>
    </row>
    <row r="4600" spans="1:32" x14ac:dyDescent="0.2">
      <c r="A4600" s="1" t="s">
        <v>13637</v>
      </c>
      <c r="B4600" s="4" t="s">
        <v>13638</v>
      </c>
      <c r="C4600" s="4" t="s">
        <v>13639</v>
      </c>
      <c r="E4600" s="4"/>
      <c r="R4600" s="4"/>
      <c r="U4600" s="4"/>
      <c r="AD4600" s="4"/>
      <c r="AE4600" s="4"/>
      <c r="AF4600" s="21"/>
    </row>
    <row r="4601" spans="1:32" x14ac:dyDescent="0.2">
      <c r="A4601" s="1" t="s">
        <v>13640</v>
      </c>
      <c r="B4601" s="4" t="s">
        <v>13641</v>
      </c>
      <c r="C4601" s="4" t="s">
        <v>13642</v>
      </c>
      <c r="E4601" s="4"/>
      <c r="R4601" s="4"/>
      <c r="U4601" s="4"/>
      <c r="AD4601" s="4"/>
      <c r="AE4601" s="4"/>
      <c r="AF4601" s="21"/>
    </row>
    <row r="4602" spans="1:32" x14ac:dyDescent="0.2">
      <c r="A4602" s="1" t="s">
        <v>13643</v>
      </c>
      <c r="B4602" s="4" t="s">
        <v>13644</v>
      </c>
      <c r="C4602" s="4" t="s">
        <v>13645</v>
      </c>
      <c r="E4602" s="4"/>
      <c r="R4602" s="4"/>
      <c r="U4602" s="4"/>
      <c r="AD4602" s="4"/>
      <c r="AE4602" s="4"/>
      <c r="AF4602" s="21"/>
    </row>
    <row r="4603" spans="1:32" x14ac:dyDescent="0.2">
      <c r="A4603" s="1" t="s">
        <v>13646</v>
      </c>
      <c r="B4603" s="4" t="s">
        <v>13647</v>
      </c>
      <c r="C4603" s="4" t="s">
        <v>13648</v>
      </c>
      <c r="E4603" s="4"/>
      <c r="R4603" s="4"/>
      <c r="U4603" s="4"/>
      <c r="AD4603" s="4"/>
      <c r="AE4603" s="4"/>
      <c r="AF4603" s="21"/>
    </row>
    <row r="4604" spans="1:32" x14ac:dyDescent="0.2">
      <c r="A4604" s="1" t="s">
        <v>13649</v>
      </c>
      <c r="B4604" s="4" t="s">
        <v>437</v>
      </c>
      <c r="C4604" s="4" t="s">
        <v>13650</v>
      </c>
      <c r="E4604" s="4"/>
      <c r="R4604" s="4"/>
      <c r="U4604" s="4"/>
      <c r="AD4604" s="4"/>
      <c r="AE4604" s="4"/>
      <c r="AF4604" s="21"/>
    </row>
    <row r="4605" spans="1:32" x14ac:dyDescent="0.2">
      <c r="A4605" s="1" t="s">
        <v>13651</v>
      </c>
      <c r="B4605" s="4" t="s">
        <v>13652</v>
      </c>
      <c r="C4605" s="4" t="s">
        <v>13653</v>
      </c>
      <c r="E4605" s="4"/>
      <c r="R4605" s="4"/>
      <c r="U4605" s="4"/>
      <c r="AD4605" s="4"/>
      <c r="AE4605" s="4"/>
      <c r="AF4605" s="21"/>
    </row>
    <row r="4606" spans="1:32" x14ac:dyDescent="0.2">
      <c r="A4606" s="1" t="s">
        <v>13654</v>
      </c>
      <c r="B4606" s="4" t="s">
        <v>13655</v>
      </c>
      <c r="C4606" s="4" t="s">
        <v>13656</v>
      </c>
      <c r="E4606" s="4"/>
      <c r="R4606" s="4"/>
      <c r="U4606" s="4"/>
      <c r="AD4606" s="4"/>
      <c r="AE4606" s="4"/>
      <c r="AF4606" s="21"/>
    </row>
    <row r="4607" spans="1:32" x14ac:dyDescent="0.2">
      <c r="A4607" s="1" t="s">
        <v>13657</v>
      </c>
      <c r="B4607" s="4" t="s">
        <v>13658</v>
      </c>
      <c r="C4607" s="4" t="s">
        <v>13659</v>
      </c>
      <c r="E4607" s="4"/>
      <c r="R4607" s="4"/>
      <c r="U4607" s="4"/>
      <c r="AD4607" s="4"/>
      <c r="AE4607" s="4"/>
      <c r="AF4607" s="21"/>
    </row>
    <row r="4608" spans="1:32" x14ac:dyDescent="0.2">
      <c r="A4608" s="1" t="s">
        <v>13660</v>
      </c>
      <c r="B4608" s="4" t="s">
        <v>13661</v>
      </c>
      <c r="C4608" s="4" t="s">
        <v>13662</v>
      </c>
      <c r="E4608" s="4"/>
      <c r="R4608" s="4"/>
      <c r="U4608" s="4"/>
      <c r="AD4608" s="4"/>
      <c r="AE4608" s="4"/>
      <c r="AF4608" s="21"/>
    </row>
    <row r="4609" spans="1:32" x14ac:dyDescent="0.2">
      <c r="A4609" s="1" t="s">
        <v>13663</v>
      </c>
      <c r="B4609" s="4" t="s">
        <v>13664</v>
      </c>
      <c r="C4609" s="4" t="s">
        <v>13665</v>
      </c>
      <c r="E4609" s="4"/>
      <c r="R4609" s="4"/>
      <c r="U4609" s="4"/>
      <c r="AD4609" s="4"/>
      <c r="AE4609" s="4"/>
      <c r="AF4609" s="21"/>
    </row>
    <row r="4610" spans="1:32" x14ac:dyDescent="0.2">
      <c r="A4610" s="1" t="s">
        <v>13666</v>
      </c>
      <c r="B4610" s="4" t="s">
        <v>13667</v>
      </c>
      <c r="C4610" s="4" t="s">
        <v>13668</v>
      </c>
      <c r="E4610" s="4"/>
      <c r="R4610" s="4"/>
      <c r="U4610" s="4"/>
      <c r="AD4610" s="4">
        <v>1</v>
      </c>
      <c r="AE4610" s="4"/>
      <c r="AF4610" s="21"/>
    </row>
    <row r="4611" spans="1:32" x14ac:dyDescent="0.2">
      <c r="A4611" s="1" t="s">
        <v>13669</v>
      </c>
      <c r="B4611" s="4" t="s">
        <v>13670</v>
      </c>
      <c r="C4611" s="4" t="s">
        <v>13671</v>
      </c>
      <c r="E4611" s="4"/>
      <c r="R4611" s="4"/>
      <c r="U4611" s="4"/>
      <c r="AD4611" s="4"/>
      <c r="AE4611" s="4"/>
      <c r="AF4611" s="21"/>
    </row>
    <row r="4612" spans="1:32" x14ac:dyDescent="0.2">
      <c r="A4612" s="1" t="s">
        <v>13672</v>
      </c>
      <c r="B4612" s="4" t="s">
        <v>13673</v>
      </c>
      <c r="C4612" s="4" t="s">
        <v>13674</v>
      </c>
      <c r="E4612" s="4"/>
      <c r="H4612">
        <v>1</v>
      </c>
      <c r="R4612" s="4"/>
      <c r="U4612" s="4"/>
      <c r="W4612">
        <v>1</v>
      </c>
      <c r="AD4612" s="4">
        <v>1</v>
      </c>
      <c r="AE4612" s="4"/>
      <c r="AF4612" s="21"/>
    </row>
    <row r="4613" spans="1:32" x14ac:dyDescent="0.2">
      <c r="A4613" s="1" t="s">
        <v>13675</v>
      </c>
      <c r="B4613" s="4" t="s">
        <v>13676</v>
      </c>
      <c r="C4613" s="4" t="s">
        <v>13677</v>
      </c>
      <c r="E4613" s="4"/>
      <c r="R4613" s="4"/>
      <c r="U4613" s="4"/>
      <c r="AD4613" s="4"/>
      <c r="AE4613" s="4"/>
      <c r="AF4613" s="21"/>
    </row>
    <row r="4614" spans="1:32" x14ac:dyDescent="0.2">
      <c r="A4614" s="1" t="s">
        <v>13678</v>
      </c>
      <c r="B4614" s="4" t="s">
        <v>13679</v>
      </c>
      <c r="C4614" s="4" t="s">
        <v>13680</v>
      </c>
      <c r="E4614" s="4"/>
      <c r="R4614" s="4"/>
      <c r="U4614" s="4"/>
      <c r="AD4614" s="4"/>
      <c r="AE4614" s="4"/>
      <c r="AF4614" s="21"/>
    </row>
    <row r="4615" spans="1:32" x14ac:dyDescent="0.2">
      <c r="A4615" s="1" t="s">
        <v>13681</v>
      </c>
      <c r="B4615" s="4" t="s">
        <v>13682</v>
      </c>
      <c r="C4615" s="4" t="s">
        <v>13683</v>
      </c>
      <c r="E4615" s="4"/>
      <c r="R4615" s="4"/>
      <c r="U4615" s="4"/>
      <c r="AD4615" s="4"/>
      <c r="AE4615" s="4"/>
      <c r="AF4615" s="21"/>
    </row>
    <row r="4616" spans="1:32" x14ac:dyDescent="0.2">
      <c r="A4616" s="1" t="s">
        <v>13684</v>
      </c>
      <c r="B4616" s="4" t="s">
        <v>13685</v>
      </c>
      <c r="C4616" s="4" t="s">
        <v>13686</v>
      </c>
      <c r="E4616" s="4"/>
      <c r="R4616" s="4"/>
      <c r="U4616" s="4"/>
      <c r="AD4616" s="4"/>
      <c r="AE4616" s="4"/>
      <c r="AF4616" s="21"/>
    </row>
    <row r="4617" spans="1:32" x14ac:dyDescent="0.2">
      <c r="A4617" s="1" t="s">
        <v>13687</v>
      </c>
      <c r="B4617" s="4" t="s">
        <v>13688</v>
      </c>
      <c r="C4617" s="4" t="s">
        <v>13689</v>
      </c>
      <c r="E4617" s="4">
        <v>1</v>
      </c>
      <c r="G4617">
        <v>1</v>
      </c>
      <c r="J4617">
        <v>1</v>
      </c>
      <c r="N4617">
        <v>1</v>
      </c>
      <c r="Q4617">
        <v>1</v>
      </c>
      <c r="R4617" s="4">
        <v>1</v>
      </c>
      <c r="U4617" s="4">
        <v>1</v>
      </c>
      <c r="W4617">
        <v>1</v>
      </c>
      <c r="X4617">
        <v>1</v>
      </c>
      <c r="AA4617">
        <v>1</v>
      </c>
      <c r="AD4617" s="4">
        <v>1</v>
      </c>
      <c r="AE4617" s="4">
        <v>1</v>
      </c>
      <c r="AF4617" s="21">
        <v>1</v>
      </c>
    </row>
    <row r="4618" spans="1:32" x14ac:dyDescent="0.2">
      <c r="A4618" s="1" t="s">
        <v>13690</v>
      </c>
      <c r="B4618" s="4" t="s">
        <v>13691</v>
      </c>
      <c r="C4618" s="4" t="s">
        <v>13692</v>
      </c>
      <c r="E4618" s="4"/>
      <c r="N4618">
        <v>1</v>
      </c>
      <c r="R4618" s="4"/>
      <c r="U4618" s="4"/>
      <c r="AD4618" s="4"/>
      <c r="AE4618" s="4"/>
      <c r="AF4618" s="21"/>
    </row>
    <row r="4619" spans="1:32" x14ac:dyDescent="0.2">
      <c r="A4619" s="1" t="s">
        <v>13693</v>
      </c>
      <c r="B4619" s="4" t="s">
        <v>13694</v>
      </c>
      <c r="C4619" s="4" t="s">
        <v>13695</v>
      </c>
      <c r="E4619" s="4"/>
      <c r="R4619" s="4"/>
      <c r="U4619" s="4"/>
      <c r="AD4619" s="4"/>
      <c r="AE4619" s="4"/>
      <c r="AF4619" s="21"/>
    </row>
    <row r="4620" spans="1:32" x14ac:dyDescent="0.2">
      <c r="A4620" s="1" t="s">
        <v>13696</v>
      </c>
      <c r="B4620" s="4" t="s">
        <v>13697</v>
      </c>
      <c r="C4620" s="4" t="s">
        <v>13698</v>
      </c>
      <c r="E4620" s="4"/>
      <c r="R4620" s="4"/>
      <c r="U4620" s="4"/>
      <c r="AD4620" s="4"/>
      <c r="AE4620" s="4"/>
      <c r="AF4620" s="21"/>
    </row>
    <row r="4621" spans="1:32" x14ac:dyDescent="0.2">
      <c r="A4621" s="1" t="s">
        <v>13699</v>
      </c>
      <c r="B4621" s="4" t="s">
        <v>13700</v>
      </c>
      <c r="C4621" s="4" t="s">
        <v>13701</v>
      </c>
      <c r="E4621" s="4"/>
      <c r="R4621" s="4"/>
      <c r="U4621" s="4"/>
      <c r="AD4621" s="4"/>
      <c r="AE4621" s="4"/>
      <c r="AF4621" s="21"/>
    </row>
    <row r="4622" spans="1:32" x14ac:dyDescent="0.2">
      <c r="A4622" s="1" t="s">
        <v>13702</v>
      </c>
      <c r="B4622" s="4" t="s">
        <v>13703</v>
      </c>
      <c r="C4622" s="4" t="s">
        <v>13704</v>
      </c>
      <c r="E4622" s="4"/>
      <c r="R4622" s="4"/>
      <c r="U4622" s="4"/>
      <c r="AD4622" s="4"/>
      <c r="AE4622" s="4"/>
      <c r="AF4622" s="21"/>
    </row>
    <row r="4623" spans="1:32" x14ac:dyDescent="0.2">
      <c r="A4623" s="1" t="s">
        <v>13705</v>
      </c>
      <c r="B4623" s="4" t="s">
        <v>13706</v>
      </c>
      <c r="C4623" s="4" t="s">
        <v>13707</v>
      </c>
      <c r="E4623" s="4"/>
      <c r="R4623" s="4"/>
      <c r="U4623" s="4"/>
      <c r="AD4623" s="4"/>
      <c r="AE4623" s="4"/>
      <c r="AF4623" s="21"/>
    </row>
    <row r="4624" spans="1:32" x14ac:dyDescent="0.2">
      <c r="A4624" s="1" t="s">
        <v>13708</v>
      </c>
      <c r="B4624" s="4" t="s">
        <v>13709</v>
      </c>
      <c r="C4624" s="4" t="s">
        <v>13710</v>
      </c>
      <c r="E4624" s="4"/>
      <c r="R4624" s="4"/>
      <c r="U4624" s="4"/>
      <c r="AD4624" s="4"/>
      <c r="AE4624" s="4"/>
      <c r="AF4624" s="21"/>
    </row>
    <row r="4625" spans="1:32" x14ac:dyDescent="0.2">
      <c r="A4625" s="1" t="s">
        <v>13711</v>
      </c>
      <c r="B4625" s="4" t="s">
        <v>13712</v>
      </c>
      <c r="C4625" s="4" t="s">
        <v>13713</v>
      </c>
      <c r="E4625" s="4"/>
      <c r="R4625" s="4"/>
      <c r="U4625" s="4"/>
      <c r="AD4625" s="4"/>
      <c r="AE4625" s="4"/>
      <c r="AF4625" s="21"/>
    </row>
    <row r="4626" spans="1:32" x14ac:dyDescent="0.2">
      <c r="A4626" s="1" t="s">
        <v>13714</v>
      </c>
      <c r="B4626" s="4" t="s">
        <v>13715</v>
      </c>
      <c r="C4626" s="4" t="s">
        <v>13716</v>
      </c>
      <c r="E4626" s="4"/>
      <c r="R4626" s="4"/>
      <c r="U4626" s="4"/>
      <c r="AD4626" s="4"/>
      <c r="AE4626" s="4"/>
      <c r="AF4626" s="21"/>
    </row>
    <row r="4627" spans="1:32" x14ac:dyDescent="0.2">
      <c r="A4627" s="1" t="s">
        <v>13717</v>
      </c>
      <c r="B4627" s="4" t="s">
        <v>13718</v>
      </c>
      <c r="C4627" s="4" t="s">
        <v>13719</v>
      </c>
      <c r="E4627" s="4"/>
      <c r="R4627" s="4"/>
      <c r="U4627" s="4"/>
      <c r="AD4627" s="4">
        <v>1</v>
      </c>
      <c r="AE4627" s="4"/>
      <c r="AF4627" s="21"/>
    </row>
    <row r="4628" spans="1:32" x14ac:dyDescent="0.2">
      <c r="A4628" s="1" t="s">
        <v>13720</v>
      </c>
      <c r="B4628" s="4" t="s">
        <v>13721</v>
      </c>
      <c r="C4628" s="4" t="s">
        <v>13722</v>
      </c>
      <c r="E4628" s="4"/>
      <c r="R4628" s="4"/>
      <c r="U4628" s="4"/>
      <c r="AD4628" s="4"/>
      <c r="AE4628" s="4"/>
      <c r="AF4628" s="21"/>
    </row>
    <row r="4629" spans="1:32" x14ac:dyDescent="0.2">
      <c r="A4629" s="1" t="s">
        <v>13723</v>
      </c>
      <c r="B4629" s="4" t="s">
        <v>13724</v>
      </c>
      <c r="C4629" s="4" t="s">
        <v>13725</v>
      </c>
      <c r="E4629" s="4"/>
      <c r="R4629" s="4"/>
      <c r="U4629" s="4"/>
      <c r="AD4629" s="4"/>
      <c r="AE4629" s="4"/>
      <c r="AF4629" s="21"/>
    </row>
    <row r="4630" spans="1:32" x14ac:dyDescent="0.2">
      <c r="A4630" s="1" t="s">
        <v>13726</v>
      </c>
      <c r="B4630" s="4" t="s">
        <v>13727</v>
      </c>
      <c r="C4630" s="4" t="s">
        <v>13728</v>
      </c>
      <c r="E4630" s="4"/>
      <c r="R4630" s="4"/>
      <c r="U4630" s="4"/>
      <c r="AD4630" s="4"/>
      <c r="AE4630" s="4"/>
      <c r="AF4630" s="21"/>
    </row>
    <row r="4631" spans="1:32" x14ac:dyDescent="0.2">
      <c r="A4631" s="1" t="s">
        <v>13729</v>
      </c>
      <c r="B4631" s="4" t="s">
        <v>13730</v>
      </c>
      <c r="C4631" s="4" t="s">
        <v>13731</v>
      </c>
      <c r="E4631" s="4">
        <v>1</v>
      </c>
      <c r="G4631">
        <v>1</v>
      </c>
      <c r="J4631">
        <v>1</v>
      </c>
      <c r="N4631">
        <v>1</v>
      </c>
      <c r="Q4631">
        <v>1</v>
      </c>
      <c r="R4631" s="4">
        <v>1</v>
      </c>
      <c r="U4631" s="4">
        <v>1</v>
      </c>
      <c r="X4631">
        <v>1</v>
      </c>
      <c r="AA4631">
        <v>1</v>
      </c>
      <c r="AD4631" s="4">
        <v>1</v>
      </c>
      <c r="AE4631" s="4">
        <v>1</v>
      </c>
      <c r="AF4631" s="21">
        <v>1</v>
      </c>
    </row>
    <row r="4632" spans="1:32" x14ac:dyDescent="0.2">
      <c r="A4632" s="1" t="s">
        <v>13732</v>
      </c>
      <c r="B4632" s="4" t="s">
        <v>13733</v>
      </c>
      <c r="C4632" s="4" t="s">
        <v>13734</v>
      </c>
      <c r="E4632" s="4">
        <v>1</v>
      </c>
      <c r="G4632">
        <v>1</v>
      </c>
      <c r="H4632">
        <v>1</v>
      </c>
      <c r="I4632">
        <v>1</v>
      </c>
      <c r="J4632">
        <v>1</v>
      </c>
      <c r="M4632">
        <v>2</v>
      </c>
      <c r="N4632">
        <v>1</v>
      </c>
      <c r="P4632">
        <v>2</v>
      </c>
      <c r="Q4632">
        <v>1</v>
      </c>
      <c r="R4632" s="4">
        <v>1</v>
      </c>
      <c r="S4632">
        <v>1</v>
      </c>
      <c r="T4632">
        <v>1</v>
      </c>
      <c r="U4632" s="4">
        <v>1</v>
      </c>
      <c r="W4632">
        <v>1</v>
      </c>
      <c r="X4632">
        <v>1</v>
      </c>
      <c r="AA4632">
        <v>2</v>
      </c>
      <c r="AD4632" s="4">
        <v>1</v>
      </c>
      <c r="AE4632" s="4">
        <v>1</v>
      </c>
      <c r="AF4632" s="21">
        <v>1</v>
      </c>
    </row>
    <row r="4633" spans="1:32" x14ac:dyDescent="0.2">
      <c r="A4633" s="1" t="s">
        <v>13735</v>
      </c>
      <c r="B4633" s="4" t="s">
        <v>13736</v>
      </c>
      <c r="C4633" s="4" t="s">
        <v>13737</v>
      </c>
      <c r="E4633" s="4"/>
      <c r="R4633" s="4"/>
      <c r="U4633" s="4"/>
      <c r="AD4633" s="4"/>
      <c r="AE4633" s="4"/>
      <c r="AF4633" s="21"/>
    </row>
    <row r="4634" spans="1:32" x14ac:dyDescent="0.2">
      <c r="A4634" s="1" t="s">
        <v>13738</v>
      </c>
      <c r="B4634" s="4" t="s">
        <v>13739</v>
      </c>
      <c r="C4634" s="4" t="s">
        <v>13740</v>
      </c>
      <c r="E4634" s="4">
        <v>1</v>
      </c>
      <c r="G4634">
        <v>1</v>
      </c>
      <c r="J4634">
        <v>1</v>
      </c>
      <c r="M4634">
        <v>2</v>
      </c>
      <c r="N4634">
        <v>1</v>
      </c>
      <c r="P4634">
        <v>2</v>
      </c>
      <c r="Q4634">
        <v>1</v>
      </c>
      <c r="R4634" s="4">
        <v>1</v>
      </c>
      <c r="U4634" s="4">
        <v>1</v>
      </c>
      <c r="W4634">
        <v>1</v>
      </c>
      <c r="AD4634" s="4"/>
      <c r="AE4634" s="4">
        <v>1</v>
      </c>
      <c r="AF4634" s="21"/>
    </row>
    <row r="4635" spans="1:32" x14ac:dyDescent="0.2">
      <c r="A4635" s="1" t="s">
        <v>13741</v>
      </c>
      <c r="B4635" s="4" t="s">
        <v>13742</v>
      </c>
      <c r="C4635" s="4" t="s">
        <v>13743</v>
      </c>
      <c r="E4635" s="4"/>
      <c r="R4635" s="4"/>
      <c r="U4635" s="4"/>
      <c r="AD4635" s="4"/>
      <c r="AE4635" s="4"/>
      <c r="AF4635" s="21"/>
    </row>
    <row r="4636" spans="1:32" x14ac:dyDescent="0.2">
      <c r="A4636" s="1" t="s">
        <v>13744</v>
      </c>
      <c r="B4636" s="4" t="s">
        <v>13745</v>
      </c>
      <c r="C4636" s="4" t="s">
        <v>13746</v>
      </c>
      <c r="E4636" s="4"/>
      <c r="R4636" s="4"/>
      <c r="U4636" s="4"/>
      <c r="AD4636" s="4"/>
      <c r="AE4636" s="4"/>
      <c r="AF4636" s="21"/>
    </row>
    <row r="4637" spans="1:32" x14ac:dyDescent="0.2">
      <c r="A4637" s="1" t="s">
        <v>13747</v>
      </c>
      <c r="B4637" s="4" t="s">
        <v>13748</v>
      </c>
      <c r="C4637" s="4" t="s">
        <v>13749</v>
      </c>
      <c r="E4637" s="4"/>
      <c r="R4637" s="4"/>
      <c r="U4637" s="4"/>
      <c r="AD4637" s="4"/>
      <c r="AE4637" s="4"/>
      <c r="AF4637" s="21"/>
    </row>
    <row r="4638" spans="1:32" x14ac:dyDescent="0.2">
      <c r="A4638" s="1" t="s">
        <v>13750</v>
      </c>
      <c r="B4638" s="4" t="s">
        <v>13751</v>
      </c>
      <c r="C4638" s="4" t="s">
        <v>13752</v>
      </c>
      <c r="E4638" s="4"/>
      <c r="R4638" s="4"/>
      <c r="U4638" s="4"/>
      <c r="AD4638" s="4"/>
      <c r="AE4638" s="4"/>
      <c r="AF4638" s="21"/>
    </row>
    <row r="4639" spans="1:32" x14ac:dyDescent="0.2">
      <c r="A4639" s="1" t="s">
        <v>13753</v>
      </c>
      <c r="B4639" s="4" t="s">
        <v>13754</v>
      </c>
      <c r="C4639" s="4" t="s">
        <v>13755</v>
      </c>
      <c r="E4639" s="4"/>
      <c r="R4639" s="4"/>
      <c r="U4639" s="4"/>
      <c r="AD4639" s="4"/>
      <c r="AE4639" s="4"/>
      <c r="AF4639" s="21"/>
    </row>
    <row r="4640" spans="1:32" x14ac:dyDescent="0.2">
      <c r="A4640" s="1" t="s">
        <v>13756</v>
      </c>
      <c r="B4640" s="4" t="s">
        <v>13757</v>
      </c>
      <c r="C4640" s="4" t="s">
        <v>13758</v>
      </c>
      <c r="E4640" s="4"/>
      <c r="R4640" s="4"/>
      <c r="U4640" s="4"/>
      <c r="AD4640" s="4"/>
      <c r="AE4640" s="4"/>
      <c r="AF4640" s="21"/>
    </row>
    <row r="4641" spans="1:32" x14ac:dyDescent="0.2">
      <c r="A4641" s="1" t="s">
        <v>13759</v>
      </c>
      <c r="B4641" s="4" t="s">
        <v>13760</v>
      </c>
      <c r="C4641" s="4" t="s">
        <v>13761</v>
      </c>
      <c r="E4641" s="4"/>
      <c r="R4641" s="4"/>
      <c r="U4641" s="4"/>
      <c r="AD4641" s="4"/>
      <c r="AE4641" s="4"/>
      <c r="AF4641" s="21"/>
    </row>
    <row r="4642" spans="1:32" x14ac:dyDescent="0.2">
      <c r="A4642" s="1" t="s">
        <v>13762</v>
      </c>
      <c r="B4642" s="4" t="s">
        <v>13763</v>
      </c>
      <c r="C4642" s="4" t="s">
        <v>13764</v>
      </c>
      <c r="E4642" s="4"/>
      <c r="R4642" s="4"/>
      <c r="U4642" s="4"/>
      <c r="AD4642" s="4"/>
      <c r="AE4642" s="4"/>
      <c r="AF4642" s="21"/>
    </row>
    <row r="4643" spans="1:32" x14ac:dyDescent="0.2">
      <c r="A4643" s="1" t="s">
        <v>13765</v>
      </c>
      <c r="B4643" s="4" t="s">
        <v>13766</v>
      </c>
      <c r="C4643" s="4" t="s">
        <v>13767</v>
      </c>
      <c r="E4643" s="4"/>
      <c r="R4643" s="4"/>
      <c r="U4643" s="4"/>
      <c r="AD4643" s="4"/>
      <c r="AE4643" s="4"/>
      <c r="AF4643" s="21"/>
    </row>
    <row r="4644" spans="1:32" x14ac:dyDescent="0.2">
      <c r="A4644" s="1" t="s">
        <v>13768</v>
      </c>
      <c r="B4644" s="4" t="s">
        <v>13769</v>
      </c>
      <c r="C4644" s="4" t="s">
        <v>13770</v>
      </c>
      <c r="E4644" s="4"/>
      <c r="R4644" s="4"/>
      <c r="U4644" s="4"/>
      <c r="AD4644" s="4"/>
      <c r="AE4644" s="4"/>
      <c r="AF4644" s="21"/>
    </row>
    <row r="4645" spans="1:32" x14ac:dyDescent="0.2">
      <c r="A4645" s="1" t="s">
        <v>13771</v>
      </c>
      <c r="B4645" s="4" t="s">
        <v>13772</v>
      </c>
      <c r="C4645" s="4" t="s">
        <v>13773</v>
      </c>
      <c r="E4645" s="4"/>
      <c r="R4645" s="4"/>
      <c r="U4645" s="4"/>
      <c r="AD4645" s="4"/>
      <c r="AE4645" s="4"/>
      <c r="AF4645" s="21"/>
    </row>
    <row r="4646" spans="1:32" x14ac:dyDescent="0.2">
      <c r="A4646" s="1" t="s">
        <v>13774</v>
      </c>
      <c r="B4646" s="4" t="s">
        <v>13775</v>
      </c>
      <c r="C4646" s="4" t="s">
        <v>13776</v>
      </c>
      <c r="E4646" s="4"/>
      <c r="F4646">
        <v>1</v>
      </c>
      <c r="I4646">
        <v>2</v>
      </c>
      <c r="J4646">
        <v>2</v>
      </c>
      <c r="M4646">
        <v>1</v>
      </c>
      <c r="N4646">
        <v>1</v>
      </c>
      <c r="O4646">
        <v>2</v>
      </c>
      <c r="P4646">
        <v>1</v>
      </c>
      <c r="R4646" s="4">
        <v>1</v>
      </c>
      <c r="T4646">
        <v>1</v>
      </c>
      <c r="U4646" s="4">
        <v>1</v>
      </c>
      <c r="V4646">
        <v>1</v>
      </c>
      <c r="Z4646">
        <v>1</v>
      </c>
      <c r="AD4646" s="4"/>
      <c r="AE4646" s="4"/>
      <c r="AF4646" s="21"/>
    </row>
    <row r="4647" spans="1:32" x14ac:dyDescent="0.2">
      <c r="A4647" s="1" t="s">
        <v>13777</v>
      </c>
      <c r="B4647" s="4" t="s">
        <v>13778</v>
      </c>
      <c r="C4647" s="4" t="s">
        <v>13779</v>
      </c>
      <c r="E4647" s="4"/>
      <c r="G4647">
        <v>1</v>
      </c>
      <c r="R4647" s="4"/>
      <c r="U4647" s="4"/>
      <c r="AB4647">
        <v>1</v>
      </c>
      <c r="AD4647" s="4"/>
      <c r="AE4647" s="4"/>
      <c r="AF4647" s="21"/>
    </row>
    <row r="4648" spans="1:32" x14ac:dyDescent="0.2">
      <c r="A4648" s="1" t="s">
        <v>13780</v>
      </c>
      <c r="B4648" s="4" t="s">
        <v>13781</v>
      </c>
      <c r="C4648" s="4" t="s">
        <v>13782</v>
      </c>
      <c r="E4648" s="4"/>
      <c r="R4648" s="4"/>
      <c r="U4648" s="4"/>
      <c r="AD4648" s="4"/>
      <c r="AE4648" s="4"/>
      <c r="AF4648" s="21"/>
    </row>
    <row r="4649" spans="1:32" x14ac:dyDescent="0.2">
      <c r="A4649" s="1" t="s">
        <v>13783</v>
      </c>
      <c r="B4649" s="4" t="s">
        <v>13784</v>
      </c>
      <c r="C4649" s="4" t="s">
        <v>13785</v>
      </c>
      <c r="E4649" s="4"/>
      <c r="R4649" s="4"/>
      <c r="U4649" s="4"/>
      <c r="AD4649" s="4"/>
      <c r="AE4649" s="4"/>
      <c r="AF4649" s="21"/>
    </row>
    <row r="4650" spans="1:32" x14ac:dyDescent="0.2">
      <c r="A4650" s="1" t="s">
        <v>13786</v>
      </c>
      <c r="B4650" s="4" t="s">
        <v>13787</v>
      </c>
      <c r="C4650" s="4" t="s">
        <v>13788</v>
      </c>
      <c r="E4650" s="4"/>
      <c r="R4650" s="4"/>
      <c r="U4650" s="4"/>
      <c r="AD4650" s="4"/>
      <c r="AE4650" s="4"/>
      <c r="AF4650" s="21"/>
    </row>
    <row r="4651" spans="1:32" x14ac:dyDescent="0.2">
      <c r="A4651" s="1" t="s">
        <v>13789</v>
      </c>
      <c r="B4651" s="4" t="s">
        <v>13790</v>
      </c>
      <c r="C4651" s="4" t="s">
        <v>13791</v>
      </c>
      <c r="E4651" s="4"/>
      <c r="R4651" s="4"/>
      <c r="U4651" s="4"/>
      <c r="AD4651" s="4"/>
      <c r="AE4651" s="4"/>
      <c r="AF4651" s="21"/>
    </row>
    <row r="4652" spans="1:32" x14ac:dyDescent="0.2">
      <c r="A4652" s="1" t="s">
        <v>13792</v>
      </c>
      <c r="B4652" s="4" t="s">
        <v>13793</v>
      </c>
      <c r="C4652" s="4" t="s">
        <v>13794</v>
      </c>
      <c r="E4652" s="4"/>
      <c r="R4652" s="4"/>
      <c r="U4652" s="4"/>
      <c r="AD4652" s="4"/>
      <c r="AE4652" s="4"/>
      <c r="AF4652" s="21"/>
    </row>
    <row r="4653" spans="1:32" x14ac:dyDescent="0.2">
      <c r="A4653" s="1" t="s">
        <v>13795</v>
      </c>
      <c r="B4653" s="4" t="s">
        <v>13796</v>
      </c>
      <c r="C4653" s="4" t="s">
        <v>13797</v>
      </c>
      <c r="E4653" s="4"/>
      <c r="R4653" s="4"/>
      <c r="U4653" s="4"/>
      <c r="AD4653" s="4"/>
      <c r="AE4653" s="4"/>
      <c r="AF4653" s="21"/>
    </row>
    <row r="4654" spans="1:32" x14ac:dyDescent="0.2">
      <c r="A4654" s="1" t="s">
        <v>13798</v>
      </c>
      <c r="B4654" s="4" t="s">
        <v>13799</v>
      </c>
      <c r="C4654" s="4" t="s">
        <v>13800</v>
      </c>
      <c r="E4654" s="4"/>
      <c r="R4654" s="4"/>
      <c r="U4654" s="4"/>
      <c r="AD4654" s="4"/>
      <c r="AE4654" s="4"/>
      <c r="AF4654" s="21"/>
    </row>
    <row r="4655" spans="1:32" x14ac:dyDescent="0.2">
      <c r="A4655" s="1" t="s">
        <v>13801</v>
      </c>
      <c r="B4655" s="4" t="s">
        <v>13802</v>
      </c>
      <c r="C4655" s="4" t="s">
        <v>13803</v>
      </c>
      <c r="E4655" s="4"/>
      <c r="R4655" s="4"/>
      <c r="U4655" s="4"/>
      <c r="AD4655" s="4"/>
      <c r="AE4655" s="4"/>
      <c r="AF4655" s="21"/>
    </row>
    <row r="4656" spans="1:32" x14ac:dyDescent="0.2">
      <c r="A4656" s="1" t="s">
        <v>13804</v>
      </c>
      <c r="B4656" s="4" t="s">
        <v>13805</v>
      </c>
      <c r="C4656" s="4" t="s">
        <v>13806</v>
      </c>
      <c r="E4656" s="4"/>
      <c r="R4656" s="4"/>
      <c r="U4656" s="4"/>
      <c r="AD4656" s="4"/>
      <c r="AE4656" s="4"/>
      <c r="AF4656" s="21"/>
    </row>
    <row r="4657" spans="1:32" x14ac:dyDescent="0.2">
      <c r="A4657" s="1" t="s">
        <v>13807</v>
      </c>
      <c r="B4657" s="4" t="s">
        <v>13808</v>
      </c>
      <c r="C4657" s="4" t="s">
        <v>13809</v>
      </c>
      <c r="E4657" s="4"/>
      <c r="R4657" s="4"/>
      <c r="U4657" s="4"/>
      <c r="AD4657" s="4"/>
      <c r="AE4657" s="4"/>
      <c r="AF4657" s="21"/>
    </row>
    <row r="4658" spans="1:32" x14ac:dyDescent="0.2">
      <c r="A4658" s="1" t="s">
        <v>13810</v>
      </c>
      <c r="B4658" s="4" t="s">
        <v>13811</v>
      </c>
      <c r="C4658" s="4" t="s">
        <v>13812</v>
      </c>
      <c r="E4658" s="4"/>
      <c r="R4658" s="4"/>
      <c r="U4658" s="4"/>
      <c r="AD4658" s="4"/>
      <c r="AE4658" s="4"/>
      <c r="AF4658" s="21"/>
    </row>
    <row r="4659" spans="1:32" x14ac:dyDescent="0.2">
      <c r="A4659" s="1" t="s">
        <v>13813</v>
      </c>
      <c r="B4659" s="4" t="s">
        <v>13814</v>
      </c>
      <c r="C4659" s="4" t="s">
        <v>13815</v>
      </c>
      <c r="E4659" s="4"/>
      <c r="R4659" s="4"/>
      <c r="U4659" s="4"/>
      <c r="AD4659" s="4"/>
      <c r="AE4659" s="4"/>
      <c r="AF4659" s="21"/>
    </row>
    <row r="4660" spans="1:32" x14ac:dyDescent="0.2">
      <c r="A4660" s="1" t="s">
        <v>13816</v>
      </c>
      <c r="B4660" s="4" t="s">
        <v>13817</v>
      </c>
      <c r="C4660" s="4" t="s">
        <v>13818</v>
      </c>
      <c r="E4660" s="4"/>
      <c r="R4660" s="4"/>
      <c r="U4660" s="4"/>
      <c r="AD4660" s="4"/>
      <c r="AE4660" s="4"/>
      <c r="AF4660" s="21"/>
    </row>
    <row r="4661" spans="1:32" x14ac:dyDescent="0.2">
      <c r="A4661" s="1" t="s">
        <v>13819</v>
      </c>
      <c r="B4661" s="4" t="s">
        <v>13820</v>
      </c>
      <c r="C4661" s="4" t="s">
        <v>13821</v>
      </c>
      <c r="E4661" s="4"/>
      <c r="R4661" s="4"/>
      <c r="U4661" s="4"/>
      <c r="AD4661" s="4"/>
      <c r="AE4661" s="4"/>
      <c r="AF4661" s="21"/>
    </row>
    <row r="4662" spans="1:32" x14ac:dyDescent="0.2">
      <c r="A4662" s="1" t="s">
        <v>13822</v>
      </c>
      <c r="B4662" s="4" t="s">
        <v>13823</v>
      </c>
      <c r="C4662" s="4" t="s">
        <v>13824</v>
      </c>
      <c r="E4662" s="4"/>
      <c r="R4662" s="4"/>
      <c r="U4662" s="4"/>
      <c r="AD4662" s="4"/>
      <c r="AE4662" s="4"/>
      <c r="AF4662" s="21"/>
    </row>
    <row r="4663" spans="1:32" x14ac:dyDescent="0.2">
      <c r="A4663" s="1" t="s">
        <v>13825</v>
      </c>
      <c r="B4663" s="4" t="s">
        <v>13826</v>
      </c>
      <c r="C4663" s="4" t="s">
        <v>13827</v>
      </c>
      <c r="E4663" s="4"/>
      <c r="R4663" s="4"/>
      <c r="U4663" s="4"/>
      <c r="AD4663" s="4"/>
      <c r="AE4663" s="4"/>
      <c r="AF4663" s="21"/>
    </row>
    <row r="4664" spans="1:32" x14ac:dyDescent="0.2">
      <c r="A4664" s="1" t="s">
        <v>13828</v>
      </c>
      <c r="B4664" s="4" t="s">
        <v>13829</v>
      </c>
      <c r="C4664" s="4" t="s">
        <v>13830</v>
      </c>
      <c r="E4664" s="4"/>
      <c r="R4664" s="4"/>
      <c r="U4664" s="4"/>
      <c r="AD4664" s="4"/>
      <c r="AE4664" s="4"/>
      <c r="AF4664" s="21"/>
    </row>
    <row r="4665" spans="1:32" x14ac:dyDescent="0.2">
      <c r="A4665" s="1" t="s">
        <v>13831</v>
      </c>
      <c r="B4665" s="4" t="s">
        <v>13832</v>
      </c>
      <c r="C4665" s="4" t="s">
        <v>13833</v>
      </c>
      <c r="E4665" s="4"/>
      <c r="R4665" s="4"/>
      <c r="U4665" s="4"/>
      <c r="AD4665" s="4"/>
      <c r="AE4665" s="4"/>
      <c r="AF4665" s="21"/>
    </row>
    <row r="4666" spans="1:32" x14ac:dyDescent="0.2">
      <c r="A4666" s="1" t="s">
        <v>13834</v>
      </c>
      <c r="B4666" s="4" t="s">
        <v>13835</v>
      </c>
      <c r="C4666" s="4" t="s">
        <v>13836</v>
      </c>
      <c r="E4666" s="4"/>
      <c r="R4666" s="4"/>
      <c r="U4666" s="4"/>
      <c r="AD4666" s="4"/>
      <c r="AE4666" s="4"/>
      <c r="AF4666" s="21"/>
    </row>
    <row r="4667" spans="1:32" x14ac:dyDescent="0.2">
      <c r="A4667" s="1" t="s">
        <v>13837</v>
      </c>
      <c r="B4667" s="4" t="s">
        <v>13838</v>
      </c>
      <c r="C4667" s="4" t="s">
        <v>13839</v>
      </c>
      <c r="E4667" s="4"/>
      <c r="R4667" s="4"/>
      <c r="U4667" s="4"/>
      <c r="AD4667" s="4"/>
      <c r="AE4667" s="4"/>
      <c r="AF4667" s="21"/>
    </row>
    <row r="4668" spans="1:32" x14ac:dyDescent="0.2">
      <c r="A4668" s="1" t="s">
        <v>13840</v>
      </c>
      <c r="B4668" s="4" t="s">
        <v>13841</v>
      </c>
      <c r="C4668" s="4" t="s">
        <v>13842</v>
      </c>
      <c r="E4668" s="4"/>
      <c r="R4668" s="4"/>
      <c r="U4668" s="4"/>
      <c r="AD4668" s="4"/>
      <c r="AE4668" s="4"/>
      <c r="AF4668" s="21"/>
    </row>
    <row r="4669" spans="1:32" x14ac:dyDescent="0.2">
      <c r="A4669" s="1" t="s">
        <v>13843</v>
      </c>
      <c r="B4669" s="4" t="s">
        <v>13844</v>
      </c>
      <c r="C4669" s="4" t="s">
        <v>13845</v>
      </c>
      <c r="E4669" s="4"/>
      <c r="R4669" s="4"/>
      <c r="U4669" s="4"/>
      <c r="AD4669" s="4"/>
      <c r="AE4669" s="4"/>
      <c r="AF4669" s="21"/>
    </row>
    <row r="4670" spans="1:32" x14ac:dyDescent="0.2">
      <c r="A4670" s="1" t="s">
        <v>13846</v>
      </c>
      <c r="B4670" s="4" t="s">
        <v>13847</v>
      </c>
      <c r="C4670" s="4" t="s">
        <v>13848</v>
      </c>
      <c r="E4670" s="4"/>
      <c r="R4670" s="4"/>
      <c r="U4670" s="4"/>
      <c r="AD4670" s="4"/>
      <c r="AE4670" s="4"/>
      <c r="AF4670" s="21"/>
    </row>
    <row r="4671" spans="1:32" x14ac:dyDescent="0.2">
      <c r="A4671" s="1" t="s">
        <v>13849</v>
      </c>
      <c r="B4671" s="4" t="s">
        <v>13850</v>
      </c>
      <c r="C4671" s="4" t="s">
        <v>13851</v>
      </c>
      <c r="E4671" s="4"/>
      <c r="R4671" s="4"/>
      <c r="U4671" s="4"/>
      <c r="AD4671" s="4"/>
      <c r="AE4671" s="4"/>
      <c r="AF4671" s="21"/>
    </row>
    <row r="4672" spans="1:32" x14ac:dyDescent="0.2">
      <c r="A4672" s="1" t="s">
        <v>13852</v>
      </c>
      <c r="B4672" s="4" t="s">
        <v>13853</v>
      </c>
      <c r="C4672" s="4" t="s">
        <v>13854</v>
      </c>
      <c r="E4672" s="4"/>
      <c r="R4672" s="4"/>
      <c r="U4672" s="4"/>
      <c r="AD4672" s="4"/>
      <c r="AE4672" s="4"/>
      <c r="AF4672" s="21"/>
    </row>
    <row r="4673" spans="1:32" x14ac:dyDescent="0.2">
      <c r="A4673" s="1" t="s">
        <v>13855</v>
      </c>
      <c r="B4673" s="4" t="s">
        <v>13856</v>
      </c>
      <c r="C4673" s="4" t="s">
        <v>13857</v>
      </c>
      <c r="E4673" s="4"/>
      <c r="R4673" s="4"/>
      <c r="U4673" s="4"/>
      <c r="AD4673" s="4"/>
      <c r="AE4673" s="4"/>
      <c r="AF4673" s="21"/>
    </row>
    <row r="4674" spans="1:32" x14ac:dyDescent="0.2">
      <c r="A4674" s="1" t="s">
        <v>13858</v>
      </c>
      <c r="B4674" s="4" t="s">
        <v>13859</v>
      </c>
      <c r="C4674" s="4" t="s">
        <v>13860</v>
      </c>
      <c r="E4674" s="4"/>
      <c r="R4674" s="4"/>
      <c r="U4674" s="4"/>
      <c r="AD4674" s="4"/>
      <c r="AE4674" s="4"/>
      <c r="AF4674" s="21"/>
    </row>
    <row r="4675" spans="1:32" x14ac:dyDescent="0.2">
      <c r="A4675" s="1" t="s">
        <v>13861</v>
      </c>
      <c r="B4675" s="4" t="s">
        <v>13862</v>
      </c>
      <c r="C4675" s="4" t="s">
        <v>13863</v>
      </c>
      <c r="E4675" s="4"/>
      <c r="R4675" s="4"/>
      <c r="U4675" s="4"/>
      <c r="AD4675" s="4"/>
      <c r="AE4675" s="4"/>
      <c r="AF4675" s="21"/>
    </row>
    <row r="4676" spans="1:32" x14ac:dyDescent="0.2">
      <c r="A4676" s="1" t="s">
        <v>13864</v>
      </c>
      <c r="B4676" s="4" t="s">
        <v>13865</v>
      </c>
      <c r="C4676" s="4" t="s">
        <v>13866</v>
      </c>
      <c r="E4676" s="4"/>
      <c r="R4676" s="4"/>
      <c r="U4676" s="4"/>
      <c r="AD4676" s="4"/>
      <c r="AE4676" s="4"/>
      <c r="AF4676" s="21"/>
    </row>
    <row r="4677" spans="1:32" x14ac:dyDescent="0.2">
      <c r="A4677" s="1" t="s">
        <v>13867</v>
      </c>
      <c r="B4677" s="4" t="s">
        <v>13868</v>
      </c>
      <c r="C4677" s="4" t="s">
        <v>13869</v>
      </c>
      <c r="E4677" s="4"/>
      <c r="R4677" s="4"/>
      <c r="U4677" s="4"/>
      <c r="AD4677" s="4"/>
      <c r="AE4677" s="4"/>
      <c r="AF4677" s="21"/>
    </row>
    <row r="4678" spans="1:32" x14ac:dyDescent="0.2">
      <c r="A4678" s="1" t="s">
        <v>13870</v>
      </c>
      <c r="B4678" s="4" t="s">
        <v>13871</v>
      </c>
      <c r="C4678" s="4" t="s">
        <v>13872</v>
      </c>
      <c r="E4678" s="4"/>
      <c r="R4678" s="4"/>
      <c r="U4678" s="4"/>
      <c r="AD4678" s="4"/>
      <c r="AE4678" s="4"/>
      <c r="AF4678" s="21"/>
    </row>
    <row r="4679" spans="1:32" x14ac:dyDescent="0.2">
      <c r="A4679" s="1" t="s">
        <v>13873</v>
      </c>
      <c r="B4679" s="4" t="s">
        <v>13874</v>
      </c>
      <c r="C4679" s="4" t="s">
        <v>13875</v>
      </c>
      <c r="E4679" s="4"/>
      <c r="R4679" s="4"/>
      <c r="U4679" s="4"/>
      <c r="AD4679" s="4"/>
      <c r="AE4679" s="4"/>
      <c r="AF4679" s="21"/>
    </row>
    <row r="4680" spans="1:32" x14ac:dyDescent="0.2">
      <c r="A4680" s="1" t="s">
        <v>13876</v>
      </c>
      <c r="B4680" s="4" t="s">
        <v>13877</v>
      </c>
      <c r="C4680" s="4" t="s">
        <v>13878</v>
      </c>
      <c r="E4680" s="4"/>
      <c r="R4680" s="4"/>
      <c r="U4680" s="4"/>
      <c r="AD4680" s="4"/>
      <c r="AE4680" s="4"/>
      <c r="AF4680" s="21"/>
    </row>
    <row r="4681" spans="1:32" x14ac:dyDescent="0.2">
      <c r="A4681" s="1" t="s">
        <v>13879</v>
      </c>
      <c r="B4681" s="4" t="s">
        <v>13880</v>
      </c>
      <c r="C4681" s="4" t="s">
        <v>13881</v>
      </c>
      <c r="E4681" s="4"/>
      <c r="G4681">
        <v>1</v>
      </c>
      <c r="R4681" s="4"/>
      <c r="U4681" s="4"/>
      <c r="AD4681" s="4"/>
      <c r="AE4681" s="4">
        <v>1</v>
      </c>
      <c r="AF4681" s="21"/>
    </row>
    <row r="4682" spans="1:32" x14ac:dyDescent="0.2">
      <c r="A4682" s="1" t="s">
        <v>13882</v>
      </c>
      <c r="B4682" s="4" t="s">
        <v>13883</v>
      </c>
      <c r="C4682" s="4" t="s">
        <v>13884</v>
      </c>
      <c r="E4682" s="4"/>
      <c r="R4682" s="4"/>
      <c r="U4682" s="4"/>
      <c r="AD4682" s="4"/>
      <c r="AE4682" s="4"/>
      <c r="AF4682" s="21"/>
    </row>
    <row r="4683" spans="1:32" x14ac:dyDescent="0.2">
      <c r="A4683" s="1" t="s">
        <v>13885</v>
      </c>
      <c r="B4683" s="4" t="s">
        <v>13886</v>
      </c>
      <c r="C4683" s="4" t="s">
        <v>13887</v>
      </c>
      <c r="E4683" s="4"/>
      <c r="R4683" s="4"/>
      <c r="U4683" s="4"/>
      <c r="AD4683" s="4"/>
      <c r="AE4683" s="4"/>
      <c r="AF4683" s="21"/>
    </row>
    <row r="4684" spans="1:32" x14ac:dyDescent="0.2">
      <c r="A4684" s="1" t="s">
        <v>13888</v>
      </c>
      <c r="B4684" s="4" t="s">
        <v>13889</v>
      </c>
      <c r="C4684" s="4" t="s">
        <v>13889</v>
      </c>
      <c r="E4684" s="4"/>
      <c r="R4684" s="4"/>
      <c r="U4684" s="4"/>
      <c r="AD4684" s="4"/>
      <c r="AE4684" s="4"/>
      <c r="AF4684" s="21"/>
    </row>
    <row r="4685" spans="1:32" x14ac:dyDescent="0.2">
      <c r="A4685" s="1" t="s">
        <v>13890</v>
      </c>
      <c r="B4685" s="4" t="s">
        <v>13891</v>
      </c>
      <c r="C4685" s="4" t="s">
        <v>13892</v>
      </c>
      <c r="E4685" s="4"/>
      <c r="R4685" s="4"/>
      <c r="U4685" s="4"/>
      <c r="AD4685" s="4"/>
      <c r="AE4685" s="4"/>
      <c r="AF4685" s="21"/>
    </row>
    <row r="4686" spans="1:32" x14ac:dyDescent="0.2">
      <c r="A4686" s="1" t="s">
        <v>13893</v>
      </c>
      <c r="B4686" s="4" t="s">
        <v>13894</v>
      </c>
      <c r="C4686" s="4" t="s">
        <v>13895</v>
      </c>
      <c r="E4686" s="4"/>
      <c r="R4686" s="4"/>
      <c r="U4686" s="4"/>
      <c r="AD4686" s="4"/>
      <c r="AE4686" s="4"/>
      <c r="AF4686" s="21"/>
    </row>
    <row r="4687" spans="1:32" x14ac:dyDescent="0.2">
      <c r="A4687" s="1" t="s">
        <v>13896</v>
      </c>
      <c r="B4687" s="4" t="s">
        <v>13897</v>
      </c>
      <c r="C4687" s="4" t="s">
        <v>13898</v>
      </c>
      <c r="E4687" s="4"/>
      <c r="R4687" s="4"/>
      <c r="U4687" s="4"/>
      <c r="AD4687" s="4"/>
      <c r="AE4687" s="4"/>
      <c r="AF4687" s="21"/>
    </row>
    <row r="4688" spans="1:32" x14ac:dyDescent="0.2">
      <c r="A4688" s="1" t="s">
        <v>13899</v>
      </c>
      <c r="B4688" s="4" t="s">
        <v>13900</v>
      </c>
      <c r="C4688" s="4" t="s">
        <v>13901</v>
      </c>
      <c r="E4688" s="4"/>
      <c r="R4688" s="4"/>
      <c r="U4688" s="4"/>
      <c r="AD4688" s="4"/>
      <c r="AE4688" s="4"/>
      <c r="AF4688" s="21"/>
    </row>
    <row r="4689" spans="1:32" x14ac:dyDescent="0.2">
      <c r="A4689" s="1" t="s">
        <v>13902</v>
      </c>
      <c r="B4689" s="4" t="s">
        <v>13903</v>
      </c>
      <c r="C4689" s="4" t="s">
        <v>13904</v>
      </c>
      <c r="E4689" s="4"/>
      <c r="R4689" s="4"/>
      <c r="U4689" s="4"/>
      <c r="AD4689" s="4"/>
      <c r="AE4689" s="4"/>
      <c r="AF4689" s="21"/>
    </row>
    <row r="4690" spans="1:32" x14ac:dyDescent="0.2">
      <c r="A4690" s="1" t="s">
        <v>13905</v>
      </c>
      <c r="B4690" s="4" t="s">
        <v>13906</v>
      </c>
      <c r="C4690" s="4" t="s">
        <v>13907</v>
      </c>
      <c r="E4690" s="4"/>
      <c r="R4690" s="4"/>
      <c r="U4690" s="4"/>
      <c r="AD4690" s="4"/>
      <c r="AE4690" s="4"/>
      <c r="AF4690" s="21"/>
    </row>
    <row r="4691" spans="1:32" x14ac:dyDescent="0.2">
      <c r="A4691" s="1" t="s">
        <v>13908</v>
      </c>
      <c r="B4691" s="4" t="s">
        <v>13909</v>
      </c>
      <c r="C4691" s="4" t="s">
        <v>13910</v>
      </c>
      <c r="E4691" s="4"/>
      <c r="R4691" s="4"/>
      <c r="U4691" s="4"/>
      <c r="AD4691" s="4"/>
      <c r="AE4691" s="4"/>
      <c r="AF4691" s="21"/>
    </row>
    <row r="4692" spans="1:32" x14ac:dyDescent="0.2">
      <c r="A4692" s="1" t="s">
        <v>13911</v>
      </c>
      <c r="B4692" s="4" t="s">
        <v>13912</v>
      </c>
      <c r="C4692" s="4" t="s">
        <v>13913</v>
      </c>
      <c r="E4692" s="4"/>
      <c r="R4692" s="4"/>
      <c r="U4692" s="4"/>
      <c r="AD4692" s="4"/>
      <c r="AE4692" s="4"/>
      <c r="AF4692" s="21"/>
    </row>
    <row r="4693" spans="1:32" x14ac:dyDescent="0.2">
      <c r="A4693" s="1" t="s">
        <v>13914</v>
      </c>
      <c r="B4693" s="4" t="s">
        <v>13915</v>
      </c>
      <c r="C4693" s="4" t="s">
        <v>13916</v>
      </c>
      <c r="E4693" s="4"/>
      <c r="R4693" s="4"/>
      <c r="U4693" s="4"/>
      <c r="AD4693" s="4"/>
      <c r="AE4693" s="4"/>
      <c r="AF4693" s="21"/>
    </row>
    <row r="4694" spans="1:32" x14ac:dyDescent="0.2">
      <c r="A4694" s="1" t="s">
        <v>13917</v>
      </c>
      <c r="B4694" s="4" t="s">
        <v>13918</v>
      </c>
      <c r="C4694" s="4" t="s">
        <v>13919</v>
      </c>
      <c r="E4694" s="4"/>
      <c r="R4694" s="4"/>
      <c r="U4694" s="4"/>
      <c r="AD4694" s="4"/>
      <c r="AE4694" s="4"/>
      <c r="AF4694" s="21"/>
    </row>
    <row r="4695" spans="1:32" x14ac:dyDescent="0.2">
      <c r="A4695" s="1" t="s">
        <v>13920</v>
      </c>
      <c r="B4695" s="4" t="s">
        <v>13921</v>
      </c>
      <c r="C4695" s="4" t="s">
        <v>13922</v>
      </c>
      <c r="E4695" s="4"/>
      <c r="R4695" s="4"/>
      <c r="U4695" s="4"/>
      <c r="AD4695" s="4"/>
      <c r="AE4695" s="4"/>
      <c r="AF4695" s="21"/>
    </row>
    <row r="4696" spans="1:32" x14ac:dyDescent="0.2">
      <c r="A4696" s="1" t="s">
        <v>13923</v>
      </c>
      <c r="B4696" s="4" t="s">
        <v>13924</v>
      </c>
      <c r="C4696" s="4" t="s">
        <v>13925</v>
      </c>
      <c r="E4696" s="4"/>
      <c r="R4696" s="4"/>
      <c r="U4696" s="4"/>
      <c r="AD4696" s="4"/>
      <c r="AE4696" s="4"/>
      <c r="AF4696" s="21"/>
    </row>
    <row r="4697" spans="1:32" x14ac:dyDescent="0.2">
      <c r="A4697" s="1" t="s">
        <v>13926</v>
      </c>
      <c r="B4697" s="4" t="s">
        <v>13927</v>
      </c>
      <c r="C4697" s="4" t="s">
        <v>13928</v>
      </c>
      <c r="E4697" s="4"/>
      <c r="H4697">
        <v>1</v>
      </c>
      <c r="I4697">
        <v>1</v>
      </c>
      <c r="J4697">
        <v>1</v>
      </c>
      <c r="R4697" s="4"/>
      <c r="U4697" s="4"/>
      <c r="AD4697" s="4"/>
      <c r="AE4697" s="4"/>
      <c r="AF4697" s="21"/>
    </row>
    <row r="4698" spans="1:32" x14ac:dyDescent="0.2">
      <c r="A4698" s="1" t="s">
        <v>13929</v>
      </c>
      <c r="B4698" s="4" t="s">
        <v>13930</v>
      </c>
      <c r="C4698" s="4" t="s">
        <v>13931</v>
      </c>
      <c r="E4698" s="4"/>
      <c r="R4698" s="4"/>
      <c r="U4698" s="4"/>
      <c r="AD4698" s="4"/>
      <c r="AE4698" s="4"/>
      <c r="AF4698" s="21"/>
    </row>
    <row r="4699" spans="1:32" x14ac:dyDescent="0.2">
      <c r="A4699" s="1" t="s">
        <v>13932</v>
      </c>
      <c r="B4699" s="4" t="s">
        <v>13933</v>
      </c>
      <c r="C4699" s="4" t="s">
        <v>13934</v>
      </c>
      <c r="E4699" s="4"/>
      <c r="R4699" s="4"/>
      <c r="U4699" s="4"/>
      <c r="AD4699" s="4"/>
      <c r="AE4699" s="4"/>
      <c r="AF4699" s="21"/>
    </row>
    <row r="4700" spans="1:32" x14ac:dyDescent="0.2">
      <c r="A4700" s="1" t="s">
        <v>13935</v>
      </c>
      <c r="B4700" s="4" t="s">
        <v>13936</v>
      </c>
      <c r="C4700" s="4" t="s">
        <v>13937</v>
      </c>
      <c r="E4700" s="4"/>
      <c r="R4700" s="4"/>
      <c r="U4700" s="4"/>
      <c r="AD4700" s="4"/>
      <c r="AE4700" s="4"/>
      <c r="AF4700" s="21"/>
    </row>
    <row r="4701" spans="1:32" x14ac:dyDescent="0.2">
      <c r="A4701" s="1" t="s">
        <v>13938</v>
      </c>
      <c r="B4701" s="4" t="s">
        <v>13939</v>
      </c>
      <c r="C4701" s="4" t="s">
        <v>13940</v>
      </c>
      <c r="E4701" s="4"/>
      <c r="R4701" s="4"/>
      <c r="U4701" s="4"/>
      <c r="AD4701" s="4"/>
      <c r="AE4701" s="4"/>
      <c r="AF4701" s="21"/>
    </row>
    <row r="4702" spans="1:32" x14ac:dyDescent="0.2">
      <c r="A4702" s="1" t="s">
        <v>13941</v>
      </c>
      <c r="B4702" s="4" t="s">
        <v>13942</v>
      </c>
      <c r="C4702" s="4" t="s">
        <v>13943</v>
      </c>
      <c r="E4702" s="4"/>
      <c r="R4702" s="4"/>
      <c r="U4702" s="4"/>
      <c r="AD4702" s="4"/>
      <c r="AE4702" s="4"/>
      <c r="AF4702" s="21"/>
    </row>
    <row r="4703" spans="1:32" x14ac:dyDescent="0.2">
      <c r="A4703" s="1" t="s">
        <v>13944</v>
      </c>
      <c r="B4703" s="4" t="s">
        <v>13945</v>
      </c>
      <c r="C4703" s="4" t="s">
        <v>13946</v>
      </c>
      <c r="E4703" s="4"/>
      <c r="R4703" s="4"/>
      <c r="U4703" s="4"/>
      <c r="AD4703" s="4"/>
      <c r="AE4703" s="4"/>
      <c r="AF4703" s="21"/>
    </row>
    <row r="4704" spans="1:32" x14ac:dyDescent="0.2">
      <c r="A4704" s="1" t="s">
        <v>13947</v>
      </c>
      <c r="B4704" s="4" t="s">
        <v>13948</v>
      </c>
      <c r="C4704" s="4" t="s">
        <v>13949</v>
      </c>
      <c r="E4704" s="4"/>
      <c r="R4704" s="4"/>
      <c r="U4704" s="4"/>
      <c r="AD4704" s="4"/>
      <c r="AE4704" s="4"/>
      <c r="AF4704" s="21"/>
    </row>
    <row r="4705" spans="1:32" x14ac:dyDescent="0.2">
      <c r="A4705" s="1" t="s">
        <v>13950</v>
      </c>
      <c r="B4705" s="4" t="s">
        <v>13951</v>
      </c>
      <c r="C4705" s="4" t="s">
        <v>13952</v>
      </c>
      <c r="E4705" s="4"/>
      <c r="R4705" s="4"/>
      <c r="U4705" s="4"/>
      <c r="AD4705" s="4"/>
      <c r="AE4705" s="4"/>
      <c r="AF4705" s="21"/>
    </row>
    <row r="4706" spans="1:32" x14ac:dyDescent="0.2">
      <c r="A4706" s="1" t="s">
        <v>13953</v>
      </c>
      <c r="B4706" s="4" t="s">
        <v>13954</v>
      </c>
      <c r="C4706" s="4" t="s">
        <v>13955</v>
      </c>
      <c r="E4706" s="4"/>
      <c r="R4706" s="4"/>
      <c r="U4706" s="4"/>
      <c r="AD4706" s="4"/>
      <c r="AE4706" s="4"/>
      <c r="AF4706" s="21"/>
    </row>
    <row r="4707" spans="1:32" x14ac:dyDescent="0.2">
      <c r="A4707" s="1" t="s">
        <v>13956</v>
      </c>
      <c r="B4707" s="4" t="s">
        <v>13957</v>
      </c>
      <c r="C4707" s="4" t="s">
        <v>13958</v>
      </c>
      <c r="E4707" s="4"/>
      <c r="R4707" s="4"/>
      <c r="U4707" s="4"/>
      <c r="AD4707" s="4"/>
      <c r="AE4707" s="4"/>
      <c r="AF4707" s="21"/>
    </row>
    <row r="4708" spans="1:32" x14ac:dyDescent="0.2">
      <c r="A4708" s="1" t="s">
        <v>13959</v>
      </c>
      <c r="B4708" s="4" t="s">
        <v>12858</v>
      </c>
      <c r="C4708" s="4" t="s">
        <v>13960</v>
      </c>
      <c r="E4708" s="4"/>
      <c r="R4708" s="4"/>
      <c r="U4708" s="4"/>
      <c r="AD4708" s="4"/>
      <c r="AE4708" s="4"/>
      <c r="AF4708" s="21"/>
    </row>
    <row r="4709" spans="1:32" x14ac:dyDescent="0.2">
      <c r="A4709" s="1" t="s">
        <v>13961</v>
      </c>
      <c r="B4709" s="4" t="s">
        <v>13962</v>
      </c>
      <c r="C4709" s="4" t="s">
        <v>13963</v>
      </c>
      <c r="E4709" s="4"/>
      <c r="R4709" s="4"/>
      <c r="U4709" s="4"/>
      <c r="AD4709" s="4"/>
      <c r="AE4709" s="4"/>
      <c r="AF4709" s="21"/>
    </row>
    <row r="4710" spans="1:32" x14ac:dyDescent="0.2">
      <c r="A4710" s="1" t="s">
        <v>13964</v>
      </c>
      <c r="B4710" s="4" t="s">
        <v>13965</v>
      </c>
      <c r="C4710" s="4" t="s">
        <v>13966</v>
      </c>
      <c r="E4710" s="4"/>
      <c r="R4710" s="4"/>
      <c r="U4710" s="4"/>
      <c r="AD4710" s="4"/>
      <c r="AE4710" s="4"/>
      <c r="AF4710" s="21"/>
    </row>
    <row r="4711" spans="1:32" x14ac:dyDescent="0.2">
      <c r="A4711" s="1" t="s">
        <v>13967</v>
      </c>
      <c r="B4711" s="4" t="s">
        <v>13968</v>
      </c>
      <c r="C4711" s="4" t="s">
        <v>13968</v>
      </c>
      <c r="E4711" s="4"/>
      <c r="R4711" s="4"/>
      <c r="U4711" s="4"/>
      <c r="AD4711" s="4"/>
      <c r="AE4711" s="4"/>
      <c r="AF4711" s="21"/>
    </row>
    <row r="4712" spans="1:32" x14ac:dyDescent="0.2">
      <c r="A4712" s="1" t="s">
        <v>13969</v>
      </c>
      <c r="B4712" s="4" t="s">
        <v>13970</v>
      </c>
      <c r="C4712" s="4" t="s">
        <v>13971</v>
      </c>
      <c r="E4712" s="4"/>
      <c r="R4712" s="4"/>
      <c r="U4712" s="4"/>
      <c r="AD4712" s="4"/>
      <c r="AE4712" s="4"/>
      <c r="AF4712" s="21"/>
    </row>
    <row r="4713" spans="1:32" x14ac:dyDescent="0.2">
      <c r="A4713" s="1" t="s">
        <v>13972</v>
      </c>
      <c r="B4713" s="4" t="s">
        <v>13973</v>
      </c>
      <c r="C4713" s="4" t="s">
        <v>13974</v>
      </c>
      <c r="E4713" s="4"/>
      <c r="R4713" s="4"/>
      <c r="U4713" s="4"/>
      <c r="AD4713" s="4"/>
      <c r="AE4713" s="4"/>
      <c r="AF4713" s="21"/>
    </row>
    <row r="4714" spans="1:32" x14ac:dyDescent="0.2">
      <c r="A4714" s="1" t="s">
        <v>13975</v>
      </c>
      <c r="B4714" s="4" t="s">
        <v>13976</v>
      </c>
      <c r="C4714" s="4" t="s">
        <v>13977</v>
      </c>
      <c r="E4714" s="4"/>
      <c r="R4714" s="4"/>
      <c r="U4714" s="4"/>
      <c r="AD4714" s="4"/>
      <c r="AE4714" s="4"/>
      <c r="AF4714" s="21"/>
    </row>
    <row r="4715" spans="1:32" x14ac:dyDescent="0.2">
      <c r="A4715" s="1" t="s">
        <v>13978</v>
      </c>
      <c r="B4715" s="4" t="s">
        <v>13979</v>
      </c>
      <c r="C4715" s="4" t="s">
        <v>13980</v>
      </c>
      <c r="E4715" s="4"/>
      <c r="R4715" s="4"/>
      <c r="U4715" s="4"/>
      <c r="AD4715" s="4"/>
      <c r="AE4715" s="4"/>
      <c r="AF4715" s="21"/>
    </row>
    <row r="4716" spans="1:32" x14ac:dyDescent="0.2">
      <c r="A4716" s="1" t="s">
        <v>13981</v>
      </c>
      <c r="B4716" s="4" t="s">
        <v>13982</v>
      </c>
      <c r="C4716" s="4" t="s">
        <v>13983</v>
      </c>
      <c r="E4716" s="4"/>
      <c r="R4716" s="4"/>
      <c r="U4716" s="4"/>
      <c r="AD4716" s="4"/>
      <c r="AE4716" s="4"/>
      <c r="AF4716" s="21"/>
    </row>
    <row r="4717" spans="1:32" x14ac:dyDescent="0.2">
      <c r="A4717" s="1" t="s">
        <v>13984</v>
      </c>
      <c r="B4717" s="4" t="s">
        <v>13985</v>
      </c>
      <c r="C4717" s="4" t="s">
        <v>13986</v>
      </c>
      <c r="E4717" s="4"/>
      <c r="R4717" s="4"/>
      <c r="U4717" s="4"/>
      <c r="AD4717" s="4"/>
      <c r="AE4717" s="4"/>
      <c r="AF4717" s="21"/>
    </row>
    <row r="4718" spans="1:32" x14ac:dyDescent="0.2">
      <c r="A4718" s="1" t="s">
        <v>13987</v>
      </c>
      <c r="B4718" s="4" t="s">
        <v>13988</v>
      </c>
      <c r="C4718" s="4" t="s">
        <v>13989</v>
      </c>
      <c r="E4718" s="4"/>
      <c r="R4718" s="4"/>
      <c r="U4718" s="4"/>
      <c r="AD4718" s="4"/>
      <c r="AE4718" s="4"/>
      <c r="AF4718" s="21"/>
    </row>
    <row r="4719" spans="1:32" x14ac:dyDescent="0.2">
      <c r="A4719" s="1" t="s">
        <v>13990</v>
      </c>
      <c r="B4719" s="4" t="s">
        <v>13991</v>
      </c>
      <c r="C4719" s="4" t="s">
        <v>13992</v>
      </c>
      <c r="E4719" s="4"/>
      <c r="R4719" s="4"/>
      <c r="U4719" s="4"/>
      <c r="AD4719" s="4"/>
      <c r="AE4719" s="4"/>
      <c r="AF4719" s="21"/>
    </row>
    <row r="4720" spans="1:32" x14ac:dyDescent="0.2">
      <c r="A4720" s="1" t="s">
        <v>13993</v>
      </c>
      <c r="B4720" s="4" t="s">
        <v>13994</v>
      </c>
      <c r="C4720" s="4" t="s">
        <v>13995</v>
      </c>
      <c r="E4720" s="4"/>
      <c r="R4720" s="4"/>
      <c r="U4720" s="4"/>
      <c r="AD4720" s="4"/>
      <c r="AE4720" s="4"/>
      <c r="AF4720" s="21"/>
    </row>
    <row r="4721" spans="1:32" x14ac:dyDescent="0.2">
      <c r="A4721" s="1" t="s">
        <v>13996</v>
      </c>
      <c r="B4721" s="4" t="s">
        <v>13997</v>
      </c>
      <c r="C4721" s="4" t="s">
        <v>13998</v>
      </c>
      <c r="E4721" s="4"/>
      <c r="R4721" s="4"/>
      <c r="U4721" s="4"/>
      <c r="AD4721" s="4"/>
      <c r="AE4721" s="4"/>
      <c r="AF4721" s="21"/>
    </row>
    <row r="4722" spans="1:32" x14ac:dyDescent="0.2">
      <c r="A4722" s="1" t="s">
        <v>13999</v>
      </c>
      <c r="B4722" s="4" t="s">
        <v>14000</v>
      </c>
      <c r="C4722" s="4" t="s">
        <v>14001</v>
      </c>
      <c r="E4722" s="4"/>
      <c r="R4722" s="4"/>
      <c r="U4722" s="4"/>
      <c r="AD4722" s="4"/>
      <c r="AE4722" s="4"/>
      <c r="AF4722" s="21"/>
    </row>
    <row r="4723" spans="1:32" x14ac:dyDescent="0.2">
      <c r="A4723" s="1" t="s">
        <v>14002</v>
      </c>
      <c r="B4723" s="4" t="s">
        <v>14003</v>
      </c>
      <c r="C4723" s="4" t="s">
        <v>14004</v>
      </c>
      <c r="E4723" s="4"/>
      <c r="R4723" s="4"/>
      <c r="U4723" s="4"/>
      <c r="AD4723" s="4"/>
      <c r="AE4723" s="4"/>
      <c r="AF4723" s="21"/>
    </row>
    <row r="4724" spans="1:32" x14ac:dyDescent="0.2">
      <c r="A4724" s="1" t="s">
        <v>14005</v>
      </c>
      <c r="B4724" s="4" t="s">
        <v>14006</v>
      </c>
      <c r="C4724" s="4" t="s">
        <v>14007</v>
      </c>
      <c r="E4724" s="4"/>
      <c r="R4724" s="4"/>
      <c r="U4724" s="4"/>
      <c r="AD4724" s="4"/>
      <c r="AE4724" s="4"/>
      <c r="AF4724" s="21"/>
    </row>
    <row r="4725" spans="1:32" x14ac:dyDescent="0.2">
      <c r="A4725" s="1" t="s">
        <v>14008</v>
      </c>
      <c r="B4725" s="4" t="s">
        <v>14009</v>
      </c>
      <c r="C4725" s="4" t="s">
        <v>14010</v>
      </c>
      <c r="E4725" s="4"/>
      <c r="R4725" s="4"/>
      <c r="U4725" s="4"/>
      <c r="AD4725" s="4"/>
      <c r="AE4725" s="4"/>
      <c r="AF4725" s="21"/>
    </row>
    <row r="4726" spans="1:32" x14ac:dyDescent="0.2">
      <c r="A4726" s="1" t="s">
        <v>14011</v>
      </c>
      <c r="B4726" s="4" t="s">
        <v>14012</v>
      </c>
      <c r="C4726" s="4" t="s">
        <v>14013</v>
      </c>
      <c r="E4726" s="4"/>
      <c r="R4726" s="4"/>
      <c r="U4726" s="4"/>
      <c r="AD4726" s="4"/>
      <c r="AE4726" s="4"/>
      <c r="AF4726" s="21"/>
    </row>
    <row r="4727" spans="1:32" x14ac:dyDescent="0.2">
      <c r="A4727" s="1" t="s">
        <v>14014</v>
      </c>
      <c r="B4727" s="4" t="s">
        <v>14015</v>
      </c>
      <c r="C4727" s="4" t="s">
        <v>14016</v>
      </c>
      <c r="E4727" s="4"/>
      <c r="R4727" s="4"/>
      <c r="U4727" s="4"/>
      <c r="AD4727" s="4"/>
      <c r="AE4727" s="4"/>
      <c r="AF4727" s="21"/>
    </row>
    <row r="4728" spans="1:32" x14ac:dyDescent="0.2">
      <c r="A4728" s="1" t="s">
        <v>14017</v>
      </c>
      <c r="B4728" s="4" t="s">
        <v>14018</v>
      </c>
      <c r="C4728" s="4" t="s">
        <v>14019</v>
      </c>
      <c r="E4728" s="4"/>
      <c r="R4728" s="4"/>
      <c r="U4728" s="4"/>
      <c r="AD4728" s="4"/>
      <c r="AE4728" s="4"/>
      <c r="AF4728" s="21"/>
    </row>
    <row r="4729" spans="1:32" x14ac:dyDescent="0.2">
      <c r="A4729" s="1" t="s">
        <v>14020</v>
      </c>
      <c r="B4729" s="4" t="s">
        <v>14021</v>
      </c>
      <c r="C4729" s="4" t="s">
        <v>14022</v>
      </c>
      <c r="E4729" s="4"/>
      <c r="R4729" s="4"/>
      <c r="U4729" s="4"/>
      <c r="AD4729" s="4"/>
      <c r="AE4729" s="4"/>
      <c r="AF4729" s="21"/>
    </row>
    <row r="4730" spans="1:32" x14ac:dyDescent="0.2">
      <c r="A4730" s="1" t="s">
        <v>14023</v>
      </c>
      <c r="B4730" s="4" t="s">
        <v>14024</v>
      </c>
      <c r="C4730" s="4" t="s">
        <v>14025</v>
      </c>
      <c r="E4730" s="4"/>
      <c r="R4730" s="4"/>
      <c r="U4730" s="4"/>
      <c r="AD4730" s="4"/>
      <c r="AE4730" s="4"/>
      <c r="AF4730" s="21"/>
    </row>
    <row r="4731" spans="1:32" x14ac:dyDescent="0.2">
      <c r="A4731" s="1" t="s">
        <v>14026</v>
      </c>
      <c r="B4731" s="4" t="s">
        <v>14027</v>
      </c>
      <c r="C4731" s="4" t="s">
        <v>14028</v>
      </c>
      <c r="E4731" s="4"/>
      <c r="R4731" s="4"/>
      <c r="U4731" s="4"/>
      <c r="AD4731" s="4"/>
      <c r="AE4731" s="4"/>
      <c r="AF4731" s="21"/>
    </row>
    <row r="4732" spans="1:32" x14ac:dyDescent="0.2">
      <c r="A4732" s="1" t="s">
        <v>14029</v>
      </c>
      <c r="B4732" s="4" t="s">
        <v>14030</v>
      </c>
      <c r="C4732" s="4" t="s">
        <v>14031</v>
      </c>
      <c r="E4732" s="4"/>
      <c r="R4732" s="4"/>
      <c r="U4732" s="4"/>
      <c r="AD4732" s="4"/>
      <c r="AE4732" s="4"/>
      <c r="AF4732" s="21"/>
    </row>
    <row r="4733" spans="1:32" x14ac:dyDescent="0.2">
      <c r="A4733" s="1" t="s">
        <v>14032</v>
      </c>
      <c r="B4733" s="4" t="s">
        <v>14033</v>
      </c>
      <c r="C4733" s="4" t="s">
        <v>14034</v>
      </c>
      <c r="E4733" s="4"/>
      <c r="R4733" s="4"/>
      <c r="U4733" s="4"/>
      <c r="AD4733" s="4"/>
      <c r="AE4733" s="4"/>
      <c r="AF4733" s="21"/>
    </row>
    <row r="4734" spans="1:32" x14ac:dyDescent="0.2">
      <c r="A4734" s="1" t="s">
        <v>14035</v>
      </c>
      <c r="B4734" s="4" t="s">
        <v>14036</v>
      </c>
      <c r="C4734" s="4" t="s">
        <v>14037</v>
      </c>
      <c r="E4734" s="4"/>
      <c r="R4734" s="4"/>
      <c r="U4734" s="4"/>
      <c r="AD4734" s="4"/>
      <c r="AE4734" s="4"/>
      <c r="AF4734" s="21"/>
    </row>
    <row r="4735" spans="1:32" x14ac:dyDescent="0.2">
      <c r="A4735" s="1" t="s">
        <v>14038</v>
      </c>
      <c r="B4735" s="4" t="s">
        <v>14039</v>
      </c>
      <c r="C4735" s="4" t="s">
        <v>14040</v>
      </c>
      <c r="E4735" s="4"/>
      <c r="R4735" s="4"/>
      <c r="U4735" s="4"/>
      <c r="AD4735" s="4"/>
      <c r="AE4735" s="4"/>
      <c r="AF4735" s="21"/>
    </row>
    <row r="4736" spans="1:32" x14ac:dyDescent="0.2">
      <c r="A4736" s="1" t="s">
        <v>14041</v>
      </c>
      <c r="B4736" s="4" t="s">
        <v>14042</v>
      </c>
      <c r="C4736" s="4" t="s">
        <v>14043</v>
      </c>
      <c r="E4736" s="4"/>
      <c r="R4736" s="4"/>
      <c r="U4736" s="4"/>
      <c r="AD4736" s="4"/>
      <c r="AE4736" s="4"/>
      <c r="AF4736" s="21"/>
    </row>
    <row r="4737" spans="1:32" x14ac:dyDescent="0.2">
      <c r="A4737" s="1" t="s">
        <v>14044</v>
      </c>
      <c r="B4737" s="4" t="s">
        <v>14045</v>
      </c>
      <c r="C4737" s="4" t="s">
        <v>14046</v>
      </c>
      <c r="E4737" s="4"/>
      <c r="R4737" s="4"/>
      <c r="U4737" s="4"/>
      <c r="AD4737" s="4"/>
      <c r="AE4737" s="4"/>
      <c r="AF4737" s="21"/>
    </row>
    <row r="4738" spans="1:32" x14ac:dyDescent="0.2">
      <c r="A4738" s="1" t="s">
        <v>14047</v>
      </c>
      <c r="B4738" s="4" t="s">
        <v>14048</v>
      </c>
      <c r="C4738" s="4" t="s">
        <v>14049</v>
      </c>
      <c r="E4738" s="4"/>
      <c r="R4738" s="4"/>
      <c r="U4738" s="4"/>
      <c r="AD4738" s="4"/>
      <c r="AE4738" s="4"/>
      <c r="AF4738" s="21"/>
    </row>
    <row r="4739" spans="1:32" x14ac:dyDescent="0.2">
      <c r="A4739" s="1" t="s">
        <v>14050</v>
      </c>
      <c r="B4739" s="4" t="s">
        <v>14051</v>
      </c>
      <c r="C4739" s="4" t="s">
        <v>14052</v>
      </c>
      <c r="E4739" s="4"/>
      <c r="R4739" s="4"/>
      <c r="U4739" s="4"/>
      <c r="AD4739" s="4"/>
      <c r="AE4739" s="4"/>
      <c r="AF4739" s="21"/>
    </row>
    <row r="4740" spans="1:32" x14ac:dyDescent="0.2">
      <c r="A4740" s="1" t="s">
        <v>14053</v>
      </c>
      <c r="B4740" s="4" t="s">
        <v>14054</v>
      </c>
      <c r="C4740" s="4" t="s">
        <v>14055</v>
      </c>
      <c r="E4740" s="4"/>
      <c r="R4740" s="4"/>
      <c r="U4740" s="4"/>
      <c r="AD4740" s="4"/>
      <c r="AE4740" s="4"/>
      <c r="AF4740" s="21"/>
    </row>
    <row r="4741" spans="1:32" x14ac:dyDescent="0.2">
      <c r="A4741" s="1" t="s">
        <v>14056</v>
      </c>
      <c r="B4741" s="4" t="s">
        <v>14057</v>
      </c>
      <c r="C4741" s="4" t="s">
        <v>14058</v>
      </c>
      <c r="E4741" s="4"/>
      <c r="R4741" s="4"/>
      <c r="U4741" s="4"/>
      <c r="AD4741" s="4"/>
      <c r="AE4741" s="4"/>
      <c r="AF4741" s="21"/>
    </row>
    <row r="4742" spans="1:32" x14ac:dyDescent="0.2">
      <c r="A4742" s="1" t="s">
        <v>14059</v>
      </c>
      <c r="B4742" s="4" t="s">
        <v>14060</v>
      </c>
      <c r="C4742" s="4" t="s">
        <v>14061</v>
      </c>
      <c r="E4742" s="4"/>
      <c r="R4742" s="4"/>
      <c r="U4742" s="4"/>
      <c r="AD4742" s="4"/>
      <c r="AE4742" s="4"/>
      <c r="AF4742" s="21"/>
    </row>
    <row r="4743" spans="1:32" x14ac:dyDescent="0.2">
      <c r="A4743" s="1" t="s">
        <v>14062</v>
      </c>
      <c r="B4743" s="4" t="s">
        <v>14063</v>
      </c>
      <c r="C4743" s="4" t="s">
        <v>14064</v>
      </c>
      <c r="E4743" s="4"/>
      <c r="R4743" s="4"/>
      <c r="U4743" s="4"/>
      <c r="AD4743" s="4"/>
      <c r="AE4743" s="4"/>
      <c r="AF4743" s="21"/>
    </row>
    <row r="4744" spans="1:32" x14ac:dyDescent="0.2">
      <c r="A4744" s="1" t="s">
        <v>14065</v>
      </c>
      <c r="B4744" s="4" t="s">
        <v>14066</v>
      </c>
      <c r="C4744" s="4" t="s">
        <v>14067</v>
      </c>
      <c r="E4744" s="4"/>
      <c r="R4744" s="4"/>
      <c r="U4744" s="4"/>
      <c r="AD4744" s="4"/>
      <c r="AE4744" s="4"/>
      <c r="AF4744" s="21"/>
    </row>
    <row r="4745" spans="1:32" x14ac:dyDescent="0.2">
      <c r="A4745" s="1" t="s">
        <v>14068</v>
      </c>
      <c r="B4745" s="4" t="s">
        <v>14069</v>
      </c>
      <c r="C4745" s="4" t="s">
        <v>14070</v>
      </c>
      <c r="E4745" s="4"/>
      <c r="R4745" s="4"/>
      <c r="U4745" s="4"/>
      <c r="AD4745" s="4"/>
      <c r="AE4745" s="4"/>
      <c r="AF4745" s="21"/>
    </row>
    <row r="4746" spans="1:32" x14ac:dyDescent="0.2">
      <c r="A4746" s="1" t="s">
        <v>14071</v>
      </c>
      <c r="B4746" s="4" t="s">
        <v>14072</v>
      </c>
      <c r="C4746" s="4" t="s">
        <v>14073</v>
      </c>
      <c r="E4746" s="4"/>
      <c r="R4746" s="4"/>
      <c r="U4746" s="4"/>
      <c r="AD4746" s="4"/>
      <c r="AE4746" s="4"/>
      <c r="AF4746" s="21"/>
    </row>
    <row r="4747" spans="1:32" x14ac:dyDescent="0.2">
      <c r="A4747" s="1" t="s">
        <v>14074</v>
      </c>
      <c r="B4747" s="4" t="s">
        <v>14075</v>
      </c>
      <c r="C4747" s="4" t="s">
        <v>14076</v>
      </c>
      <c r="E4747" s="4"/>
      <c r="R4747" s="4"/>
      <c r="U4747" s="4"/>
      <c r="AD4747" s="4"/>
      <c r="AE4747" s="4"/>
      <c r="AF4747" s="21"/>
    </row>
    <row r="4748" spans="1:32" x14ac:dyDescent="0.2">
      <c r="A4748" s="1" t="s">
        <v>14077</v>
      </c>
      <c r="B4748" s="4" t="s">
        <v>14078</v>
      </c>
      <c r="C4748" s="4" t="s">
        <v>14079</v>
      </c>
      <c r="E4748" s="4"/>
      <c r="R4748" s="4"/>
      <c r="U4748" s="4"/>
      <c r="AD4748" s="4"/>
      <c r="AE4748" s="4"/>
      <c r="AF4748" s="21"/>
    </row>
    <row r="4749" spans="1:32" x14ac:dyDescent="0.2">
      <c r="A4749" s="1" t="s">
        <v>14080</v>
      </c>
      <c r="B4749" s="4" t="s">
        <v>14081</v>
      </c>
      <c r="C4749" s="4" t="s">
        <v>14082</v>
      </c>
      <c r="E4749" s="4"/>
      <c r="R4749" s="4"/>
      <c r="U4749" s="4"/>
      <c r="AD4749" s="4"/>
      <c r="AE4749" s="4"/>
      <c r="AF4749" s="21"/>
    </row>
    <row r="4750" spans="1:32" x14ac:dyDescent="0.2">
      <c r="A4750" s="1" t="s">
        <v>14083</v>
      </c>
      <c r="B4750" s="4" t="s">
        <v>14084</v>
      </c>
      <c r="C4750" s="4" t="s">
        <v>14085</v>
      </c>
      <c r="E4750" s="4"/>
      <c r="R4750" s="4"/>
      <c r="U4750" s="4"/>
      <c r="AD4750" s="4"/>
      <c r="AE4750" s="4"/>
      <c r="AF4750" s="21"/>
    </row>
    <row r="4751" spans="1:32" x14ac:dyDescent="0.2">
      <c r="A4751" s="1" t="s">
        <v>14086</v>
      </c>
      <c r="B4751" s="4" t="s">
        <v>14087</v>
      </c>
      <c r="C4751" s="4" t="s">
        <v>14088</v>
      </c>
      <c r="E4751" s="4"/>
      <c r="R4751" s="4"/>
      <c r="U4751" s="4"/>
      <c r="AD4751" s="4"/>
      <c r="AE4751" s="4"/>
      <c r="AF4751" s="21"/>
    </row>
    <row r="4752" spans="1:32" x14ac:dyDescent="0.2">
      <c r="A4752" s="1" t="s">
        <v>14089</v>
      </c>
      <c r="B4752" s="4" t="s">
        <v>14090</v>
      </c>
      <c r="C4752" s="4" t="s">
        <v>14091</v>
      </c>
      <c r="E4752" s="4"/>
      <c r="R4752" s="4"/>
      <c r="U4752" s="4"/>
      <c r="AD4752" s="4"/>
      <c r="AE4752" s="4"/>
      <c r="AF4752" s="21"/>
    </row>
    <row r="4753" spans="1:32" x14ac:dyDescent="0.2">
      <c r="A4753" s="1" t="s">
        <v>14092</v>
      </c>
      <c r="B4753" s="4" t="s">
        <v>14093</v>
      </c>
      <c r="C4753" s="4" t="s">
        <v>14094</v>
      </c>
      <c r="E4753" s="4"/>
      <c r="R4753" s="4"/>
      <c r="U4753" s="4"/>
      <c r="AD4753" s="4"/>
      <c r="AE4753" s="4"/>
      <c r="AF4753" s="21"/>
    </row>
    <row r="4754" spans="1:32" x14ac:dyDescent="0.2">
      <c r="A4754" s="1" t="s">
        <v>14095</v>
      </c>
      <c r="B4754" s="4" t="s">
        <v>14096</v>
      </c>
      <c r="C4754" s="4" t="s">
        <v>14097</v>
      </c>
      <c r="E4754" s="4"/>
      <c r="R4754" s="4"/>
      <c r="U4754" s="4"/>
      <c r="AD4754" s="4"/>
      <c r="AE4754" s="4"/>
      <c r="AF4754" s="21"/>
    </row>
    <row r="4755" spans="1:32" x14ac:dyDescent="0.2">
      <c r="A4755" s="1" t="s">
        <v>14098</v>
      </c>
      <c r="B4755" s="4" t="s">
        <v>14099</v>
      </c>
      <c r="C4755" s="4" t="s">
        <v>7399</v>
      </c>
      <c r="E4755" s="4"/>
      <c r="R4755" s="4"/>
      <c r="U4755" s="4"/>
      <c r="AD4755" s="4"/>
      <c r="AE4755" s="4"/>
      <c r="AF4755" s="21"/>
    </row>
    <row r="4756" spans="1:32" x14ac:dyDescent="0.2">
      <c r="A4756" s="1" t="s">
        <v>14100</v>
      </c>
      <c r="B4756" s="4" t="s">
        <v>14101</v>
      </c>
      <c r="C4756" s="4" t="s">
        <v>14102</v>
      </c>
      <c r="E4756" s="4"/>
      <c r="R4756" s="4"/>
      <c r="U4756" s="4"/>
      <c r="AD4756" s="4"/>
      <c r="AE4756" s="4"/>
      <c r="AF4756" s="21"/>
    </row>
    <row r="4757" spans="1:32" x14ac:dyDescent="0.2">
      <c r="A4757" s="1" t="s">
        <v>14103</v>
      </c>
      <c r="B4757" s="4" t="s">
        <v>14104</v>
      </c>
      <c r="C4757" s="4" t="s">
        <v>14105</v>
      </c>
      <c r="E4757" s="4"/>
      <c r="R4757" s="4"/>
      <c r="U4757" s="4"/>
      <c r="AD4757" s="4"/>
      <c r="AE4757" s="4"/>
      <c r="AF4757" s="21"/>
    </row>
    <row r="4758" spans="1:32" x14ac:dyDescent="0.2">
      <c r="A4758" s="1" t="s">
        <v>14106</v>
      </c>
      <c r="B4758" s="4" t="s">
        <v>14107</v>
      </c>
      <c r="C4758" s="4" t="s">
        <v>14108</v>
      </c>
      <c r="E4758" s="4"/>
      <c r="R4758" s="4"/>
      <c r="U4758" s="4"/>
      <c r="AD4758" s="4"/>
      <c r="AE4758" s="4"/>
      <c r="AF4758" s="21"/>
    </row>
    <row r="4759" spans="1:32" x14ac:dyDescent="0.2">
      <c r="A4759" s="1" t="s">
        <v>14109</v>
      </c>
      <c r="B4759" s="4" t="s">
        <v>14110</v>
      </c>
      <c r="C4759" s="4" t="s">
        <v>14111</v>
      </c>
      <c r="E4759" s="4"/>
      <c r="R4759" s="4"/>
      <c r="U4759" s="4"/>
      <c r="AD4759" s="4"/>
      <c r="AE4759" s="4"/>
      <c r="AF4759" s="21"/>
    </row>
    <row r="4760" spans="1:32" x14ac:dyDescent="0.2">
      <c r="A4760" s="1" t="s">
        <v>14112</v>
      </c>
      <c r="B4760" s="4" t="s">
        <v>14113</v>
      </c>
      <c r="C4760" s="4" t="s">
        <v>14114</v>
      </c>
      <c r="E4760" s="4"/>
      <c r="R4760" s="4"/>
      <c r="U4760" s="4"/>
      <c r="AD4760" s="4"/>
      <c r="AE4760" s="4"/>
      <c r="AF4760" s="21"/>
    </row>
    <row r="4761" spans="1:32" x14ac:dyDescent="0.2">
      <c r="A4761" s="1" t="s">
        <v>14115</v>
      </c>
      <c r="B4761" s="4" t="s">
        <v>14116</v>
      </c>
      <c r="C4761" s="4" t="s">
        <v>14117</v>
      </c>
      <c r="E4761" s="4"/>
      <c r="R4761" s="4"/>
      <c r="U4761" s="4"/>
      <c r="AD4761" s="4"/>
      <c r="AE4761" s="4"/>
      <c r="AF4761" s="21"/>
    </row>
    <row r="4762" spans="1:32" x14ac:dyDescent="0.2">
      <c r="A4762" s="1" t="s">
        <v>14118</v>
      </c>
      <c r="B4762" s="4" t="s">
        <v>14119</v>
      </c>
      <c r="C4762" s="4" t="s">
        <v>14120</v>
      </c>
      <c r="E4762" s="4"/>
      <c r="R4762" s="4"/>
      <c r="U4762" s="4"/>
      <c r="AD4762" s="4"/>
      <c r="AE4762" s="4"/>
      <c r="AF4762" s="21"/>
    </row>
    <row r="4763" spans="1:32" x14ac:dyDescent="0.2">
      <c r="A4763" s="1" t="s">
        <v>14121</v>
      </c>
      <c r="B4763" s="4" t="s">
        <v>14122</v>
      </c>
      <c r="C4763" s="4" t="s">
        <v>14123</v>
      </c>
      <c r="E4763" s="4"/>
      <c r="R4763" s="4"/>
      <c r="U4763" s="4"/>
      <c r="AD4763" s="4"/>
      <c r="AE4763" s="4"/>
      <c r="AF4763" s="21"/>
    </row>
    <row r="4764" spans="1:32" x14ac:dyDescent="0.2">
      <c r="A4764" s="1" t="s">
        <v>14124</v>
      </c>
      <c r="B4764" s="4" t="s">
        <v>14125</v>
      </c>
      <c r="C4764" s="4" t="s">
        <v>14126</v>
      </c>
      <c r="E4764" s="4"/>
      <c r="R4764" s="4"/>
      <c r="U4764" s="4"/>
      <c r="AD4764" s="4"/>
      <c r="AE4764" s="4"/>
      <c r="AF4764" s="21"/>
    </row>
    <row r="4765" spans="1:32" x14ac:dyDescent="0.2">
      <c r="A4765" s="1" t="s">
        <v>14127</v>
      </c>
      <c r="B4765" s="4" t="s">
        <v>14128</v>
      </c>
      <c r="C4765" s="4" t="s">
        <v>14129</v>
      </c>
      <c r="E4765" s="4"/>
      <c r="R4765" s="4"/>
      <c r="U4765" s="4"/>
      <c r="AD4765" s="4"/>
      <c r="AE4765" s="4"/>
      <c r="AF4765" s="21"/>
    </row>
    <row r="4766" spans="1:32" x14ac:dyDescent="0.2">
      <c r="A4766" s="1" t="s">
        <v>14130</v>
      </c>
      <c r="B4766" s="4" t="s">
        <v>14131</v>
      </c>
      <c r="C4766" s="4" t="s">
        <v>14132</v>
      </c>
      <c r="E4766" s="4"/>
      <c r="R4766" s="4"/>
      <c r="U4766" s="4"/>
      <c r="AD4766" s="4"/>
      <c r="AE4766" s="4"/>
      <c r="AF4766" s="21"/>
    </row>
    <row r="4767" spans="1:32" x14ac:dyDescent="0.2">
      <c r="A4767" s="1" t="s">
        <v>14133</v>
      </c>
      <c r="B4767" s="4" t="s">
        <v>14134</v>
      </c>
      <c r="C4767" s="4" t="s">
        <v>14135</v>
      </c>
      <c r="E4767" s="4"/>
      <c r="R4767" s="4"/>
      <c r="U4767" s="4"/>
      <c r="AD4767" s="4"/>
      <c r="AE4767" s="4"/>
      <c r="AF4767" s="21"/>
    </row>
    <row r="4768" spans="1:32" x14ac:dyDescent="0.2">
      <c r="A4768" s="1" t="s">
        <v>14136</v>
      </c>
      <c r="B4768" s="4" t="s">
        <v>14137</v>
      </c>
      <c r="C4768" s="4" t="s">
        <v>14138</v>
      </c>
      <c r="E4768" s="4"/>
      <c r="R4768" s="4"/>
      <c r="U4768" s="4"/>
      <c r="AD4768" s="4"/>
      <c r="AE4768" s="4"/>
      <c r="AF4768" s="21"/>
    </row>
    <row r="4769" spans="1:32" x14ac:dyDescent="0.2">
      <c r="A4769" s="1" t="s">
        <v>14139</v>
      </c>
      <c r="B4769" s="4" t="s">
        <v>14140</v>
      </c>
      <c r="C4769" s="4" t="s">
        <v>14141</v>
      </c>
      <c r="E4769" s="4"/>
      <c r="R4769" s="4"/>
      <c r="U4769" s="4"/>
      <c r="AD4769" s="4"/>
      <c r="AE4769" s="4"/>
      <c r="AF4769" s="21"/>
    </row>
    <row r="4770" spans="1:32" x14ac:dyDescent="0.2">
      <c r="A4770" s="1" t="s">
        <v>14142</v>
      </c>
      <c r="B4770" s="4" t="s">
        <v>5333</v>
      </c>
      <c r="C4770" s="4" t="s">
        <v>14143</v>
      </c>
      <c r="E4770" s="4"/>
      <c r="R4770" s="4"/>
      <c r="U4770" s="4"/>
      <c r="AD4770" s="4"/>
      <c r="AE4770" s="4"/>
      <c r="AF4770" s="21"/>
    </row>
    <row r="4771" spans="1:32" x14ac:dyDescent="0.2">
      <c r="A4771" s="1" t="s">
        <v>14144</v>
      </c>
      <c r="B4771" s="4" t="s">
        <v>14145</v>
      </c>
      <c r="C4771" s="4" t="s">
        <v>14146</v>
      </c>
      <c r="E4771" s="4"/>
      <c r="R4771" s="4"/>
      <c r="U4771" s="4"/>
      <c r="AD4771" s="4"/>
      <c r="AE4771" s="4"/>
      <c r="AF4771" s="21"/>
    </row>
    <row r="4772" spans="1:32" x14ac:dyDescent="0.2">
      <c r="A4772" s="1" t="s">
        <v>14147</v>
      </c>
      <c r="B4772" s="4" t="s">
        <v>14148</v>
      </c>
      <c r="C4772" s="4" t="s">
        <v>14149</v>
      </c>
      <c r="E4772" s="4"/>
      <c r="R4772" s="4"/>
      <c r="U4772" s="4"/>
      <c r="AD4772" s="4"/>
      <c r="AE4772" s="4"/>
      <c r="AF4772" s="21"/>
    </row>
    <row r="4773" spans="1:32" x14ac:dyDescent="0.2">
      <c r="A4773" s="1" t="s">
        <v>14150</v>
      </c>
      <c r="B4773" s="4" t="s">
        <v>14151</v>
      </c>
      <c r="C4773" s="4" t="s">
        <v>14152</v>
      </c>
      <c r="E4773" s="4"/>
      <c r="R4773" s="4"/>
      <c r="U4773" s="4"/>
      <c r="AD4773" s="4"/>
      <c r="AE4773" s="4"/>
      <c r="AF4773" s="21"/>
    </row>
    <row r="4774" spans="1:32" x14ac:dyDescent="0.2">
      <c r="A4774" s="1" t="s">
        <v>14153</v>
      </c>
      <c r="B4774" s="4" t="s">
        <v>14154</v>
      </c>
      <c r="C4774" s="4" t="s">
        <v>14155</v>
      </c>
      <c r="E4774" s="4"/>
      <c r="R4774" s="4"/>
      <c r="U4774" s="4"/>
      <c r="AD4774" s="4"/>
      <c r="AE4774" s="4"/>
      <c r="AF4774" s="21"/>
    </row>
    <row r="4775" spans="1:32" x14ac:dyDescent="0.2">
      <c r="A4775" s="1" t="s">
        <v>14156</v>
      </c>
      <c r="B4775" s="4" t="s">
        <v>14157</v>
      </c>
      <c r="C4775" s="4" t="s">
        <v>14158</v>
      </c>
      <c r="E4775" s="4"/>
      <c r="R4775" s="4"/>
      <c r="U4775" s="4"/>
      <c r="AD4775" s="4"/>
      <c r="AE4775" s="4"/>
      <c r="AF4775" s="21"/>
    </row>
    <row r="4776" spans="1:32" x14ac:dyDescent="0.2">
      <c r="A4776" s="1" t="s">
        <v>14159</v>
      </c>
      <c r="B4776" s="4" t="s">
        <v>14160</v>
      </c>
      <c r="C4776" s="4" t="s">
        <v>14161</v>
      </c>
      <c r="E4776" s="4"/>
      <c r="R4776" s="4"/>
      <c r="U4776" s="4"/>
      <c r="AD4776" s="4"/>
      <c r="AE4776" s="4"/>
      <c r="AF4776" s="21"/>
    </row>
    <row r="4777" spans="1:32" x14ac:dyDescent="0.2">
      <c r="A4777" s="1" t="s">
        <v>14162</v>
      </c>
      <c r="B4777" s="4" t="s">
        <v>14163</v>
      </c>
      <c r="C4777" s="4" t="s">
        <v>14164</v>
      </c>
      <c r="E4777" s="4"/>
      <c r="R4777" s="4"/>
      <c r="U4777" s="4"/>
      <c r="AD4777" s="4"/>
      <c r="AE4777" s="4"/>
      <c r="AF4777" s="21"/>
    </row>
    <row r="4778" spans="1:32" x14ac:dyDescent="0.2">
      <c r="A4778" s="1" t="s">
        <v>14165</v>
      </c>
      <c r="B4778" s="4" t="s">
        <v>14166</v>
      </c>
      <c r="C4778" s="4" t="s">
        <v>14167</v>
      </c>
      <c r="E4778" s="4"/>
      <c r="R4778" s="4"/>
      <c r="U4778" s="4"/>
      <c r="AD4778" s="4"/>
      <c r="AE4778" s="4"/>
      <c r="AF4778" s="21"/>
    </row>
    <row r="4779" spans="1:32" x14ac:dyDescent="0.2">
      <c r="A4779" s="1" t="s">
        <v>14168</v>
      </c>
      <c r="B4779" s="4" t="s">
        <v>14169</v>
      </c>
      <c r="C4779" s="4" t="s">
        <v>14170</v>
      </c>
      <c r="E4779" s="4"/>
      <c r="R4779" s="4"/>
      <c r="U4779" s="4"/>
      <c r="AD4779" s="4"/>
      <c r="AE4779" s="4"/>
      <c r="AF4779" s="21"/>
    </row>
    <row r="4780" spans="1:32" x14ac:dyDescent="0.2">
      <c r="A4780" s="1" t="s">
        <v>14171</v>
      </c>
      <c r="B4780" s="4" t="s">
        <v>14172</v>
      </c>
      <c r="C4780" s="4" t="s">
        <v>14173</v>
      </c>
      <c r="E4780" s="4"/>
      <c r="R4780" s="4"/>
      <c r="U4780" s="4"/>
      <c r="AD4780" s="4"/>
      <c r="AE4780" s="4"/>
      <c r="AF4780" s="21"/>
    </row>
    <row r="4781" spans="1:32" x14ac:dyDescent="0.2">
      <c r="A4781" s="1" t="s">
        <v>14174</v>
      </c>
      <c r="B4781" s="4" t="s">
        <v>14175</v>
      </c>
      <c r="C4781" s="4" t="s">
        <v>14176</v>
      </c>
      <c r="E4781" s="4"/>
      <c r="R4781" s="4"/>
      <c r="U4781" s="4"/>
      <c r="AD4781" s="4"/>
      <c r="AE4781" s="4"/>
      <c r="AF4781" s="21"/>
    </row>
    <row r="4782" spans="1:32" x14ac:dyDescent="0.2">
      <c r="A4782" s="1" t="s">
        <v>14177</v>
      </c>
      <c r="B4782" s="4" t="s">
        <v>14178</v>
      </c>
      <c r="C4782" s="4" t="s">
        <v>14179</v>
      </c>
      <c r="E4782" s="4">
        <v>2</v>
      </c>
      <c r="F4782">
        <v>1</v>
      </c>
      <c r="G4782">
        <v>2</v>
      </c>
      <c r="H4782">
        <v>2</v>
      </c>
      <c r="J4782">
        <v>2</v>
      </c>
      <c r="M4782">
        <v>1</v>
      </c>
      <c r="N4782">
        <v>1</v>
      </c>
      <c r="O4782">
        <v>2</v>
      </c>
      <c r="P4782">
        <v>2</v>
      </c>
      <c r="R4782" s="4">
        <v>1</v>
      </c>
      <c r="S4782">
        <v>1</v>
      </c>
      <c r="T4782">
        <v>2</v>
      </c>
      <c r="U4782" s="4">
        <v>2</v>
      </c>
      <c r="V4782">
        <v>1</v>
      </c>
      <c r="W4782">
        <v>1</v>
      </c>
      <c r="X4782">
        <v>2</v>
      </c>
      <c r="Z4782">
        <v>1</v>
      </c>
      <c r="AB4782">
        <v>1</v>
      </c>
      <c r="AD4782" s="4">
        <v>2</v>
      </c>
      <c r="AE4782" s="4">
        <v>2</v>
      </c>
      <c r="AF4782" s="21">
        <v>2</v>
      </c>
    </row>
    <row r="4783" spans="1:32" x14ac:dyDescent="0.2">
      <c r="A4783" s="1" t="s">
        <v>14180</v>
      </c>
      <c r="B4783" s="4" t="s">
        <v>14181</v>
      </c>
      <c r="C4783" s="4" t="s">
        <v>14182</v>
      </c>
      <c r="E4783" s="4"/>
      <c r="R4783" s="4"/>
      <c r="U4783" s="4"/>
      <c r="AD4783" s="4"/>
      <c r="AE4783" s="4"/>
      <c r="AF4783" s="21"/>
    </row>
    <row r="4784" spans="1:32" x14ac:dyDescent="0.2">
      <c r="A4784" s="1" t="s">
        <v>14183</v>
      </c>
      <c r="B4784" s="4" t="s">
        <v>14184</v>
      </c>
      <c r="C4784" s="4" t="s">
        <v>14185</v>
      </c>
      <c r="E4784" s="4"/>
      <c r="R4784" s="4"/>
      <c r="U4784" s="4"/>
      <c r="AD4784" s="4"/>
      <c r="AE4784" s="4"/>
      <c r="AF4784" s="21"/>
    </row>
    <row r="4785" spans="1:32" x14ac:dyDescent="0.2">
      <c r="A4785" s="1" t="s">
        <v>14186</v>
      </c>
      <c r="B4785" s="4" t="s">
        <v>14187</v>
      </c>
      <c r="C4785" s="4" t="s">
        <v>14188</v>
      </c>
      <c r="E4785" s="4"/>
      <c r="R4785" s="4"/>
      <c r="U4785" s="4"/>
      <c r="AD4785" s="4"/>
      <c r="AE4785" s="4"/>
      <c r="AF4785" s="21"/>
    </row>
    <row r="4786" spans="1:32" x14ac:dyDescent="0.2">
      <c r="A4786" s="1" t="s">
        <v>14189</v>
      </c>
      <c r="B4786" s="4" t="s">
        <v>14190</v>
      </c>
      <c r="C4786" s="4" t="s">
        <v>14191</v>
      </c>
      <c r="E4786" s="4"/>
      <c r="R4786" s="4"/>
      <c r="U4786" s="4"/>
      <c r="AD4786" s="4"/>
      <c r="AE4786" s="4"/>
      <c r="AF4786" s="21"/>
    </row>
    <row r="4787" spans="1:32" x14ac:dyDescent="0.2">
      <c r="A4787" s="1" t="s">
        <v>14192</v>
      </c>
      <c r="B4787" s="4" t="s">
        <v>14193</v>
      </c>
      <c r="C4787" s="4" t="s">
        <v>14194</v>
      </c>
      <c r="E4787" s="4"/>
      <c r="R4787" s="4"/>
      <c r="U4787" s="4"/>
      <c r="AD4787" s="4"/>
      <c r="AE4787" s="4"/>
      <c r="AF4787" s="21"/>
    </row>
    <row r="4788" spans="1:32" x14ac:dyDescent="0.2">
      <c r="A4788" s="1" t="s">
        <v>14195</v>
      </c>
      <c r="B4788" s="4" t="s">
        <v>14196</v>
      </c>
      <c r="C4788" s="4" t="s">
        <v>14197</v>
      </c>
      <c r="E4788" s="4"/>
      <c r="R4788" s="4"/>
      <c r="U4788" s="4"/>
      <c r="AD4788" s="4"/>
      <c r="AE4788" s="4"/>
      <c r="AF4788" s="21"/>
    </row>
    <row r="4789" spans="1:32" x14ac:dyDescent="0.2">
      <c r="A4789" s="1" t="s">
        <v>14198</v>
      </c>
      <c r="B4789" s="4" t="s">
        <v>14199</v>
      </c>
      <c r="C4789" s="4" t="s">
        <v>14200</v>
      </c>
      <c r="E4789" s="4"/>
      <c r="R4789" s="4"/>
      <c r="U4789" s="4"/>
      <c r="AD4789" s="4"/>
      <c r="AE4789" s="4"/>
      <c r="AF4789" s="21"/>
    </row>
    <row r="4790" spans="1:32" x14ac:dyDescent="0.2">
      <c r="A4790" s="1" t="s">
        <v>14201</v>
      </c>
      <c r="B4790" s="4" t="s">
        <v>14202</v>
      </c>
      <c r="C4790" s="4" t="s">
        <v>14203</v>
      </c>
      <c r="E4790" s="4"/>
      <c r="R4790" s="4"/>
      <c r="U4790" s="4"/>
      <c r="AD4790" s="4"/>
      <c r="AE4790" s="4"/>
      <c r="AF4790" s="21"/>
    </row>
    <row r="4791" spans="1:32" x14ac:dyDescent="0.2">
      <c r="A4791" s="1" t="s">
        <v>14204</v>
      </c>
      <c r="B4791" s="4" t="s">
        <v>14205</v>
      </c>
      <c r="C4791" s="4" t="s">
        <v>14206</v>
      </c>
      <c r="E4791" s="4"/>
      <c r="R4791" s="4"/>
      <c r="U4791" s="4"/>
      <c r="AD4791" s="4"/>
      <c r="AE4791" s="4"/>
      <c r="AF4791" s="21"/>
    </row>
    <row r="4792" spans="1:32" x14ac:dyDescent="0.2">
      <c r="A4792" s="1" t="s">
        <v>14207</v>
      </c>
      <c r="B4792" s="4" t="s">
        <v>14208</v>
      </c>
      <c r="C4792" s="4" t="s">
        <v>14209</v>
      </c>
      <c r="E4792" s="4"/>
      <c r="R4792" s="4"/>
      <c r="U4792" s="4"/>
      <c r="AD4792" s="4"/>
      <c r="AE4792" s="4"/>
      <c r="AF4792" s="21"/>
    </row>
    <row r="4793" spans="1:32" x14ac:dyDescent="0.2">
      <c r="A4793" s="1" t="s">
        <v>14210</v>
      </c>
      <c r="B4793" s="4" t="s">
        <v>14211</v>
      </c>
      <c r="C4793" s="4" t="s">
        <v>14212</v>
      </c>
      <c r="E4793" s="4"/>
      <c r="R4793" s="4"/>
      <c r="U4793" s="4"/>
      <c r="AD4793" s="4"/>
      <c r="AE4793" s="4"/>
      <c r="AF4793" s="21"/>
    </row>
    <row r="4794" spans="1:32" x14ac:dyDescent="0.2">
      <c r="A4794" s="1" t="s">
        <v>14213</v>
      </c>
      <c r="B4794" s="4" t="s">
        <v>14214</v>
      </c>
      <c r="C4794" s="4" t="s">
        <v>14215</v>
      </c>
      <c r="E4794" s="4"/>
      <c r="R4794" s="4"/>
      <c r="U4794" s="4"/>
      <c r="AD4794" s="4"/>
      <c r="AE4794" s="4"/>
      <c r="AF4794" s="21"/>
    </row>
    <row r="4795" spans="1:32" x14ac:dyDescent="0.2">
      <c r="A4795" s="1" t="s">
        <v>14216</v>
      </c>
      <c r="B4795" s="4" t="s">
        <v>14217</v>
      </c>
      <c r="C4795" s="4" t="s">
        <v>14218</v>
      </c>
      <c r="E4795" s="4"/>
      <c r="R4795" s="4"/>
      <c r="U4795" s="4"/>
      <c r="AD4795" s="4"/>
      <c r="AE4795" s="4"/>
      <c r="AF4795" s="21"/>
    </row>
    <row r="4796" spans="1:32" x14ac:dyDescent="0.2">
      <c r="A4796" s="1" t="s">
        <v>14219</v>
      </c>
      <c r="B4796" s="4" t="s">
        <v>14220</v>
      </c>
      <c r="C4796" s="4" t="s">
        <v>14221</v>
      </c>
      <c r="E4796" s="4"/>
      <c r="R4796" s="4"/>
      <c r="U4796" s="4"/>
      <c r="AD4796" s="4"/>
      <c r="AE4796" s="4"/>
      <c r="AF4796" s="21"/>
    </row>
    <row r="4797" spans="1:32" x14ac:dyDescent="0.2">
      <c r="A4797" s="1" t="s">
        <v>14222</v>
      </c>
      <c r="B4797" s="4" t="s">
        <v>14223</v>
      </c>
      <c r="C4797" s="4" t="s">
        <v>14224</v>
      </c>
      <c r="E4797" s="4"/>
      <c r="R4797" s="4"/>
      <c r="U4797" s="4"/>
      <c r="AD4797" s="4"/>
      <c r="AE4797" s="4"/>
      <c r="AF4797" s="21"/>
    </row>
    <row r="4798" spans="1:32" x14ac:dyDescent="0.2">
      <c r="A4798" s="1" t="s">
        <v>14225</v>
      </c>
      <c r="B4798" s="4" t="s">
        <v>14226</v>
      </c>
      <c r="C4798" s="4" t="s">
        <v>14227</v>
      </c>
      <c r="E4798" s="4"/>
      <c r="R4798" s="4"/>
      <c r="U4798" s="4"/>
      <c r="AD4798" s="4"/>
      <c r="AE4798" s="4"/>
      <c r="AF4798" s="21"/>
    </row>
    <row r="4799" spans="1:32" x14ac:dyDescent="0.2">
      <c r="A4799" s="1" t="s">
        <v>14228</v>
      </c>
      <c r="B4799" s="4" t="s">
        <v>14229</v>
      </c>
      <c r="C4799" s="4" t="s">
        <v>14230</v>
      </c>
      <c r="E4799" s="4">
        <v>1</v>
      </c>
      <c r="G4799">
        <v>1</v>
      </c>
      <c r="H4799">
        <v>1</v>
      </c>
      <c r="J4799">
        <v>1</v>
      </c>
      <c r="M4799">
        <v>1</v>
      </c>
      <c r="O4799">
        <v>1</v>
      </c>
      <c r="Q4799">
        <v>1</v>
      </c>
      <c r="R4799" s="4"/>
      <c r="S4799">
        <v>1</v>
      </c>
      <c r="T4799">
        <v>1</v>
      </c>
      <c r="U4799" s="4">
        <v>1</v>
      </c>
      <c r="V4799">
        <v>1</v>
      </c>
      <c r="W4799">
        <v>1</v>
      </c>
      <c r="X4799">
        <v>1</v>
      </c>
      <c r="Y4799">
        <v>1</v>
      </c>
      <c r="AD4799" s="4">
        <v>1</v>
      </c>
      <c r="AE4799" s="4">
        <v>1</v>
      </c>
      <c r="AF4799" s="21">
        <v>1</v>
      </c>
    </row>
    <row r="4800" spans="1:32" x14ac:dyDescent="0.2">
      <c r="A4800" s="1" t="s">
        <v>14231</v>
      </c>
      <c r="B4800" s="4" t="s">
        <v>14232</v>
      </c>
      <c r="C4800" s="4" t="s">
        <v>14233</v>
      </c>
      <c r="E4800" s="4"/>
      <c r="R4800" s="4"/>
      <c r="U4800" s="4"/>
      <c r="AD4800" s="4"/>
      <c r="AE4800" s="4"/>
      <c r="AF4800" s="21"/>
    </row>
    <row r="4801" spans="1:32" x14ac:dyDescent="0.2">
      <c r="A4801" s="1" t="s">
        <v>14234</v>
      </c>
      <c r="B4801" s="4" t="s">
        <v>14235</v>
      </c>
      <c r="C4801" s="4" t="s">
        <v>14236</v>
      </c>
      <c r="E4801" s="4"/>
      <c r="R4801" s="4"/>
      <c r="U4801" s="4"/>
      <c r="AD4801" s="4"/>
      <c r="AE4801" s="4"/>
      <c r="AF4801" s="21"/>
    </row>
    <row r="4802" spans="1:32" x14ac:dyDescent="0.2">
      <c r="A4802" s="1" t="s">
        <v>14237</v>
      </c>
      <c r="B4802" s="4" t="s">
        <v>14238</v>
      </c>
      <c r="C4802" s="4" t="s">
        <v>14239</v>
      </c>
      <c r="E4802" s="4"/>
      <c r="R4802" s="4"/>
      <c r="U4802" s="4"/>
      <c r="AD4802" s="4"/>
      <c r="AE4802" s="4"/>
      <c r="AF4802" s="21"/>
    </row>
    <row r="4803" spans="1:32" x14ac:dyDescent="0.2">
      <c r="A4803" s="1" t="s">
        <v>14240</v>
      </c>
      <c r="B4803" s="4" t="s">
        <v>14241</v>
      </c>
      <c r="C4803" s="4" t="s">
        <v>14242</v>
      </c>
      <c r="E4803" s="4"/>
      <c r="R4803" s="4"/>
      <c r="U4803" s="4"/>
      <c r="AD4803" s="4"/>
      <c r="AE4803" s="4"/>
      <c r="AF4803" s="21"/>
    </row>
    <row r="4804" spans="1:32" x14ac:dyDescent="0.2">
      <c r="A4804" s="1" t="s">
        <v>14243</v>
      </c>
      <c r="B4804" s="4" t="s">
        <v>14244</v>
      </c>
      <c r="C4804" s="4" t="s">
        <v>14245</v>
      </c>
      <c r="E4804" s="4"/>
      <c r="R4804" s="4"/>
      <c r="U4804" s="4"/>
      <c r="AD4804" s="4"/>
      <c r="AE4804" s="4"/>
      <c r="AF4804" s="21"/>
    </row>
    <row r="4805" spans="1:32" x14ac:dyDescent="0.2">
      <c r="A4805" s="1" t="s">
        <v>14246</v>
      </c>
      <c r="B4805" s="4" t="s">
        <v>14247</v>
      </c>
      <c r="C4805" s="4" t="s">
        <v>14248</v>
      </c>
      <c r="E4805" s="4"/>
      <c r="R4805" s="4"/>
      <c r="U4805" s="4"/>
      <c r="AD4805" s="4"/>
      <c r="AE4805" s="4"/>
      <c r="AF4805" s="21"/>
    </row>
    <row r="4806" spans="1:32" x14ac:dyDescent="0.2">
      <c r="A4806" s="1" t="s">
        <v>14249</v>
      </c>
      <c r="B4806" s="4" t="s">
        <v>14250</v>
      </c>
      <c r="C4806" s="4" t="s">
        <v>14251</v>
      </c>
      <c r="E4806" s="4"/>
      <c r="R4806" s="4"/>
      <c r="U4806" s="4"/>
      <c r="AD4806" s="4"/>
      <c r="AE4806" s="4"/>
      <c r="AF4806" s="21"/>
    </row>
    <row r="4807" spans="1:32" x14ac:dyDescent="0.2">
      <c r="A4807" s="1" t="s">
        <v>14252</v>
      </c>
      <c r="B4807" s="4" t="s">
        <v>14253</v>
      </c>
      <c r="C4807" s="4" t="s">
        <v>2006</v>
      </c>
      <c r="E4807" s="4"/>
      <c r="R4807" s="4"/>
      <c r="U4807" s="4"/>
      <c r="AD4807" s="4"/>
      <c r="AE4807" s="4"/>
      <c r="AF4807" s="21"/>
    </row>
    <row r="4808" spans="1:32" x14ac:dyDescent="0.2">
      <c r="A4808" s="1" t="s">
        <v>14254</v>
      </c>
      <c r="B4808" s="4" t="s">
        <v>14255</v>
      </c>
      <c r="C4808" s="4" t="s">
        <v>14256</v>
      </c>
      <c r="E4808" s="4"/>
      <c r="R4808" s="4"/>
      <c r="U4808" s="4"/>
      <c r="AD4808" s="4"/>
      <c r="AE4808" s="4"/>
      <c r="AF4808" s="21"/>
    </row>
    <row r="4809" spans="1:32" x14ac:dyDescent="0.2">
      <c r="A4809" s="1" t="s">
        <v>14257</v>
      </c>
      <c r="B4809" s="4" t="s">
        <v>14258</v>
      </c>
      <c r="C4809" s="4" t="s">
        <v>14259</v>
      </c>
      <c r="E4809" s="4"/>
      <c r="R4809" s="4"/>
      <c r="U4809" s="4"/>
      <c r="AD4809" s="4"/>
      <c r="AE4809" s="4"/>
      <c r="AF4809" s="21"/>
    </row>
    <row r="4810" spans="1:32" x14ac:dyDescent="0.2">
      <c r="A4810" s="1" t="s">
        <v>14260</v>
      </c>
      <c r="B4810" s="4" t="s">
        <v>14261</v>
      </c>
      <c r="C4810" s="4" t="s">
        <v>14262</v>
      </c>
      <c r="E4810" s="4"/>
      <c r="R4810" s="4"/>
      <c r="U4810" s="4"/>
      <c r="AD4810" s="4"/>
      <c r="AE4810" s="4"/>
      <c r="AF4810" s="21"/>
    </row>
    <row r="4811" spans="1:32" x14ac:dyDescent="0.2">
      <c r="A4811" s="1" t="s">
        <v>14263</v>
      </c>
      <c r="B4811" s="4" t="s">
        <v>14264</v>
      </c>
      <c r="C4811" s="4" t="s">
        <v>14265</v>
      </c>
      <c r="E4811" s="4"/>
      <c r="R4811" s="4"/>
      <c r="U4811" s="4"/>
      <c r="AD4811" s="4"/>
      <c r="AE4811" s="4"/>
      <c r="AF4811" s="21"/>
    </row>
    <row r="4812" spans="1:32" x14ac:dyDescent="0.2">
      <c r="A4812" s="1" t="s">
        <v>14266</v>
      </c>
      <c r="B4812" s="4" t="s">
        <v>14267</v>
      </c>
      <c r="C4812" s="4" t="s">
        <v>14268</v>
      </c>
      <c r="E4812" s="4"/>
      <c r="R4812" s="4"/>
      <c r="U4812" s="4"/>
      <c r="AD4812" s="4"/>
      <c r="AE4812" s="4"/>
      <c r="AF4812" s="21"/>
    </row>
    <row r="4813" spans="1:32" x14ac:dyDescent="0.2">
      <c r="A4813" s="1" t="s">
        <v>14269</v>
      </c>
      <c r="B4813" s="4" t="s">
        <v>14270</v>
      </c>
      <c r="C4813" s="4" t="s">
        <v>14271</v>
      </c>
      <c r="E4813" s="4"/>
      <c r="R4813" s="4"/>
      <c r="U4813" s="4"/>
      <c r="AD4813" s="4"/>
      <c r="AE4813" s="4"/>
      <c r="AF4813" s="21"/>
    </row>
    <row r="4814" spans="1:32" x14ac:dyDescent="0.2">
      <c r="A4814" s="1" t="s">
        <v>14272</v>
      </c>
      <c r="B4814" s="4" t="s">
        <v>14273</v>
      </c>
      <c r="C4814" s="4" t="s">
        <v>14274</v>
      </c>
      <c r="E4814" s="4"/>
      <c r="R4814" s="4"/>
      <c r="U4814" s="4"/>
      <c r="AD4814" s="4"/>
      <c r="AE4814" s="4"/>
      <c r="AF4814" s="21"/>
    </row>
    <row r="4815" spans="1:32" x14ac:dyDescent="0.2">
      <c r="A4815" s="1" t="s">
        <v>14275</v>
      </c>
      <c r="B4815" s="4" t="s">
        <v>14276</v>
      </c>
      <c r="C4815" s="4" t="s">
        <v>14277</v>
      </c>
      <c r="E4815" s="4"/>
      <c r="R4815" s="4"/>
      <c r="U4815" s="4"/>
      <c r="AD4815" s="4"/>
      <c r="AE4815" s="4"/>
      <c r="AF4815" s="21"/>
    </row>
    <row r="4816" spans="1:32" x14ac:dyDescent="0.2">
      <c r="A4816" s="1" t="s">
        <v>14278</v>
      </c>
      <c r="B4816" s="4" t="s">
        <v>14279</v>
      </c>
      <c r="C4816" s="4" t="s">
        <v>14280</v>
      </c>
      <c r="E4816" s="4"/>
      <c r="R4816" s="4"/>
      <c r="U4816" s="4"/>
      <c r="AD4816" s="4"/>
      <c r="AE4816" s="4"/>
      <c r="AF4816" s="21"/>
    </row>
    <row r="4817" spans="1:32" x14ac:dyDescent="0.2">
      <c r="A4817" s="1" t="s">
        <v>14281</v>
      </c>
      <c r="B4817" s="4" t="s">
        <v>14282</v>
      </c>
      <c r="C4817" s="4" t="s">
        <v>14283</v>
      </c>
      <c r="E4817" s="4">
        <v>1</v>
      </c>
      <c r="G4817">
        <v>1</v>
      </c>
      <c r="J4817">
        <v>1</v>
      </c>
      <c r="M4817">
        <v>1</v>
      </c>
      <c r="O4817">
        <v>1</v>
      </c>
      <c r="P4817">
        <v>1</v>
      </c>
      <c r="R4817" s="4"/>
      <c r="T4817">
        <v>1</v>
      </c>
      <c r="U4817" s="4">
        <v>1</v>
      </c>
      <c r="W4817">
        <v>1</v>
      </c>
      <c r="X4817">
        <v>2</v>
      </c>
      <c r="Y4817">
        <v>1</v>
      </c>
      <c r="Z4817">
        <v>1</v>
      </c>
      <c r="AD4817" s="4">
        <v>3</v>
      </c>
      <c r="AE4817" s="4">
        <v>1</v>
      </c>
      <c r="AF4817" s="21">
        <v>1</v>
      </c>
    </row>
    <row r="4818" spans="1:32" x14ac:dyDescent="0.2">
      <c r="A4818" s="1" t="s">
        <v>14284</v>
      </c>
      <c r="B4818" s="4" t="s">
        <v>14285</v>
      </c>
      <c r="C4818" s="4" t="s">
        <v>14286</v>
      </c>
      <c r="E4818" s="4"/>
      <c r="R4818" s="4"/>
      <c r="U4818" s="4"/>
      <c r="AD4818" s="4"/>
      <c r="AE4818" s="4"/>
      <c r="AF4818" s="21"/>
    </row>
    <row r="4819" spans="1:32" x14ac:dyDescent="0.2">
      <c r="A4819" s="1" t="s">
        <v>14287</v>
      </c>
      <c r="B4819" s="4" t="s">
        <v>14288</v>
      </c>
      <c r="C4819" s="4" t="s">
        <v>14289</v>
      </c>
      <c r="E4819" s="4"/>
      <c r="R4819" s="4"/>
      <c r="U4819" s="4"/>
      <c r="AD4819" s="4">
        <v>1</v>
      </c>
      <c r="AE4819" s="4">
        <v>1</v>
      </c>
      <c r="AF4819" s="21">
        <v>1</v>
      </c>
    </row>
    <row r="4820" spans="1:32" x14ac:dyDescent="0.2">
      <c r="A4820" s="1" t="s">
        <v>14290</v>
      </c>
      <c r="B4820" s="4" t="s">
        <v>14291</v>
      </c>
      <c r="C4820" s="4" t="s">
        <v>14292</v>
      </c>
      <c r="E4820" s="4"/>
      <c r="R4820" s="4"/>
      <c r="U4820" s="4"/>
      <c r="AD4820" s="4"/>
      <c r="AE4820" s="4"/>
      <c r="AF4820" s="21"/>
    </row>
    <row r="4821" spans="1:32" x14ac:dyDescent="0.2">
      <c r="A4821" s="1" t="s">
        <v>14293</v>
      </c>
      <c r="B4821" s="4" t="s">
        <v>14294</v>
      </c>
      <c r="C4821" s="4" t="s">
        <v>14295</v>
      </c>
      <c r="E4821" s="4"/>
      <c r="R4821" s="4"/>
      <c r="U4821" s="4"/>
      <c r="AD4821" s="4"/>
      <c r="AE4821" s="4"/>
      <c r="AF4821" s="21"/>
    </row>
    <row r="4822" spans="1:32" x14ac:dyDescent="0.2">
      <c r="A4822" s="1" t="s">
        <v>14296</v>
      </c>
      <c r="B4822" s="4" t="s">
        <v>14297</v>
      </c>
      <c r="C4822" s="4" t="s">
        <v>14298</v>
      </c>
      <c r="E4822" s="4">
        <v>1</v>
      </c>
      <c r="F4822">
        <v>1</v>
      </c>
      <c r="G4822">
        <v>1</v>
      </c>
      <c r="H4822">
        <v>1</v>
      </c>
      <c r="I4822">
        <v>1</v>
      </c>
      <c r="J4822">
        <v>1</v>
      </c>
      <c r="K4822">
        <v>1</v>
      </c>
      <c r="L4822">
        <v>1</v>
      </c>
      <c r="N4822">
        <v>1</v>
      </c>
      <c r="O4822">
        <v>1</v>
      </c>
      <c r="P4822">
        <v>1</v>
      </c>
      <c r="Q4822">
        <v>1</v>
      </c>
      <c r="R4822" s="4">
        <v>1</v>
      </c>
      <c r="U4822" s="4">
        <v>1</v>
      </c>
      <c r="V4822">
        <v>1</v>
      </c>
      <c r="W4822">
        <v>1</v>
      </c>
      <c r="X4822">
        <v>1</v>
      </c>
      <c r="AA4822">
        <v>1</v>
      </c>
      <c r="AD4822" s="4">
        <v>1</v>
      </c>
      <c r="AE4822" s="4"/>
      <c r="AF4822" s="21">
        <v>1</v>
      </c>
    </row>
    <row r="4823" spans="1:32" x14ac:dyDescent="0.2">
      <c r="A4823" s="1" t="s">
        <v>14299</v>
      </c>
      <c r="B4823" s="4" t="s">
        <v>14300</v>
      </c>
      <c r="C4823" s="4" t="s">
        <v>2154</v>
      </c>
      <c r="E4823" s="4"/>
      <c r="R4823" s="4"/>
      <c r="U4823" s="4"/>
      <c r="AD4823" s="4"/>
      <c r="AE4823" s="4"/>
      <c r="AF4823" s="21"/>
    </row>
    <row r="4824" spans="1:32" x14ac:dyDescent="0.2">
      <c r="A4824" s="1" t="s">
        <v>14301</v>
      </c>
      <c r="B4824" s="4" t="s">
        <v>14302</v>
      </c>
      <c r="C4824" s="4" t="s">
        <v>14303</v>
      </c>
      <c r="E4824" s="4"/>
      <c r="R4824" s="4"/>
      <c r="U4824" s="4"/>
      <c r="AD4824" s="4"/>
      <c r="AE4824" s="4"/>
      <c r="AF4824" s="21"/>
    </row>
    <row r="4825" spans="1:32" x14ac:dyDescent="0.2">
      <c r="A4825" s="1" t="s">
        <v>14304</v>
      </c>
      <c r="B4825" s="4" t="s">
        <v>14305</v>
      </c>
      <c r="C4825" s="4" t="s">
        <v>14306</v>
      </c>
      <c r="E4825" s="4"/>
      <c r="R4825" s="4"/>
      <c r="U4825" s="4"/>
      <c r="AD4825" s="4"/>
      <c r="AE4825" s="4"/>
      <c r="AF4825" s="21"/>
    </row>
    <row r="4826" spans="1:32" x14ac:dyDescent="0.2">
      <c r="A4826" s="1" t="s">
        <v>14307</v>
      </c>
      <c r="B4826" s="4" t="s">
        <v>14308</v>
      </c>
      <c r="C4826" s="4" t="s">
        <v>14309</v>
      </c>
      <c r="E4826" s="4"/>
      <c r="R4826" s="4"/>
      <c r="U4826" s="4"/>
      <c r="AD4826" s="4"/>
      <c r="AE4826" s="4"/>
      <c r="AF4826" s="21"/>
    </row>
    <row r="4827" spans="1:32" x14ac:dyDescent="0.2">
      <c r="A4827" s="1" t="s">
        <v>14310</v>
      </c>
      <c r="B4827" s="4" t="s">
        <v>14311</v>
      </c>
      <c r="C4827" s="4" t="s">
        <v>14312</v>
      </c>
      <c r="E4827" s="4"/>
      <c r="R4827" s="4"/>
      <c r="U4827" s="4"/>
      <c r="AD4827" s="4"/>
      <c r="AE4827" s="4"/>
      <c r="AF4827" s="21"/>
    </row>
    <row r="4828" spans="1:32" x14ac:dyDescent="0.2">
      <c r="A4828" s="1" t="s">
        <v>14313</v>
      </c>
      <c r="B4828" s="4" t="s">
        <v>14314</v>
      </c>
      <c r="C4828" s="4" t="s">
        <v>14315</v>
      </c>
      <c r="E4828" s="4"/>
      <c r="R4828" s="4"/>
      <c r="U4828" s="4"/>
      <c r="AD4828" s="4"/>
      <c r="AE4828" s="4"/>
      <c r="AF4828" s="21"/>
    </row>
    <row r="4829" spans="1:32" x14ac:dyDescent="0.2">
      <c r="A4829" s="1" t="s">
        <v>14316</v>
      </c>
      <c r="B4829" s="4" t="s">
        <v>14317</v>
      </c>
      <c r="C4829" s="4" t="s">
        <v>14318</v>
      </c>
      <c r="E4829" s="4"/>
      <c r="R4829" s="4"/>
      <c r="U4829" s="4"/>
      <c r="AD4829" s="4"/>
      <c r="AE4829" s="4"/>
      <c r="AF4829" s="21"/>
    </row>
    <row r="4830" spans="1:32" x14ac:dyDescent="0.2">
      <c r="A4830" s="1" t="s">
        <v>14319</v>
      </c>
      <c r="B4830" s="4" t="s">
        <v>14320</v>
      </c>
      <c r="C4830" s="4" t="s">
        <v>14321</v>
      </c>
      <c r="E4830" s="4"/>
      <c r="R4830" s="4"/>
      <c r="U4830" s="4"/>
      <c r="AD4830" s="4"/>
      <c r="AE4830" s="4"/>
      <c r="AF4830" s="21"/>
    </row>
    <row r="4831" spans="1:32" x14ac:dyDescent="0.2">
      <c r="A4831" s="1" t="s">
        <v>14322</v>
      </c>
      <c r="B4831" s="4" t="s">
        <v>14323</v>
      </c>
      <c r="C4831" s="4" t="s">
        <v>14324</v>
      </c>
      <c r="E4831" s="4"/>
      <c r="R4831" s="4"/>
      <c r="U4831" s="4"/>
      <c r="AD4831" s="4"/>
      <c r="AE4831" s="4"/>
      <c r="AF4831" s="21"/>
    </row>
    <row r="4832" spans="1:32" x14ac:dyDescent="0.2">
      <c r="A4832" s="1" t="s">
        <v>14325</v>
      </c>
      <c r="B4832" s="4" t="s">
        <v>14326</v>
      </c>
      <c r="C4832" s="4" t="s">
        <v>14327</v>
      </c>
      <c r="E4832" s="4"/>
      <c r="R4832" s="4"/>
      <c r="U4832" s="4"/>
      <c r="AD4832" s="4"/>
      <c r="AE4832" s="4"/>
      <c r="AF4832" s="21"/>
    </row>
    <row r="4833" spans="1:32" x14ac:dyDescent="0.2">
      <c r="A4833" s="1" t="s">
        <v>14328</v>
      </c>
      <c r="B4833" s="4" t="s">
        <v>14329</v>
      </c>
      <c r="C4833" s="4" t="s">
        <v>14330</v>
      </c>
      <c r="E4833" s="4"/>
      <c r="R4833" s="4"/>
      <c r="U4833" s="4"/>
      <c r="AD4833" s="4"/>
      <c r="AE4833" s="4"/>
      <c r="AF4833" s="21"/>
    </row>
    <row r="4834" spans="1:32" x14ac:dyDescent="0.2">
      <c r="A4834" s="1" t="s">
        <v>14331</v>
      </c>
      <c r="B4834" s="4" t="s">
        <v>14332</v>
      </c>
      <c r="C4834" s="4" t="s">
        <v>14333</v>
      </c>
      <c r="E4834" s="4"/>
      <c r="R4834" s="4"/>
      <c r="U4834" s="4"/>
      <c r="AD4834" s="4"/>
      <c r="AE4834" s="4"/>
      <c r="AF4834" s="21"/>
    </row>
    <row r="4835" spans="1:32" x14ac:dyDescent="0.2">
      <c r="A4835" s="1" t="s">
        <v>14334</v>
      </c>
      <c r="B4835" s="4" t="s">
        <v>14335</v>
      </c>
      <c r="C4835" s="4" t="s">
        <v>14336</v>
      </c>
      <c r="E4835" s="4"/>
      <c r="R4835" s="4"/>
      <c r="U4835" s="4"/>
      <c r="AD4835" s="4"/>
      <c r="AE4835" s="4"/>
      <c r="AF4835" s="21"/>
    </row>
    <row r="4836" spans="1:32" x14ac:dyDescent="0.2">
      <c r="A4836" s="1" t="s">
        <v>14337</v>
      </c>
      <c r="B4836" s="4" t="s">
        <v>14338</v>
      </c>
      <c r="C4836" s="4" t="s">
        <v>14339</v>
      </c>
      <c r="E4836" s="4"/>
      <c r="R4836" s="4"/>
      <c r="U4836" s="4"/>
      <c r="AD4836" s="4"/>
      <c r="AE4836" s="4"/>
      <c r="AF4836" s="21"/>
    </row>
    <row r="4837" spans="1:32" x14ac:dyDescent="0.2">
      <c r="A4837" s="1" t="s">
        <v>14340</v>
      </c>
      <c r="B4837" s="4" t="s">
        <v>14341</v>
      </c>
      <c r="C4837" s="4" t="s">
        <v>14342</v>
      </c>
      <c r="E4837" s="4"/>
      <c r="R4837" s="4"/>
      <c r="U4837" s="4"/>
      <c r="AD4837" s="4"/>
      <c r="AE4837" s="4"/>
      <c r="AF4837" s="21"/>
    </row>
    <row r="4838" spans="1:32" x14ac:dyDescent="0.2">
      <c r="A4838" s="1" t="s">
        <v>14343</v>
      </c>
      <c r="B4838" s="4" t="s">
        <v>14344</v>
      </c>
      <c r="C4838" s="4" t="s">
        <v>14344</v>
      </c>
      <c r="E4838" s="4"/>
      <c r="R4838" s="4"/>
      <c r="U4838" s="4"/>
      <c r="AD4838" s="4"/>
      <c r="AE4838" s="4"/>
      <c r="AF4838" s="21"/>
    </row>
    <row r="4839" spans="1:32" x14ac:dyDescent="0.2">
      <c r="A4839" s="1" t="s">
        <v>14345</v>
      </c>
      <c r="B4839" s="4" t="s">
        <v>14346</v>
      </c>
      <c r="C4839" s="4" t="s">
        <v>14347</v>
      </c>
      <c r="E4839" s="4"/>
      <c r="R4839" s="4"/>
      <c r="U4839" s="4"/>
      <c r="AD4839" s="4"/>
      <c r="AE4839" s="4"/>
      <c r="AF4839" s="21"/>
    </row>
    <row r="4840" spans="1:32" x14ac:dyDescent="0.2">
      <c r="A4840" s="1" t="s">
        <v>14348</v>
      </c>
      <c r="B4840" s="4" t="s">
        <v>14349</v>
      </c>
      <c r="C4840" s="4" t="s">
        <v>14350</v>
      </c>
      <c r="E4840" s="4"/>
      <c r="R4840" s="4"/>
      <c r="U4840" s="4"/>
      <c r="AD4840" s="4"/>
      <c r="AE4840" s="4"/>
      <c r="AF4840" s="21"/>
    </row>
    <row r="4841" spans="1:32" x14ac:dyDescent="0.2">
      <c r="A4841" s="1" t="s">
        <v>14351</v>
      </c>
      <c r="B4841" s="4" t="s">
        <v>14352</v>
      </c>
      <c r="C4841" s="4" t="s">
        <v>14353</v>
      </c>
      <c r="E4841" s="4"/>
      <c r="R4841" s="4"/>
      <c r="U4841" s="4"/>
      <c r="AD4841" s="4"/>
      <c r="AE4841" s="4"/>
      <c r="AF4841" s="21"/>
    </row>
    <row r="4842" spans="1:32" x14ac:dyDescent="0.2">
      <c r="A4842" s="1" t="s">
        <v>14354</v>
      </c>
      <c r="B4842" s="4" t="s">
        <v>14355</v>
      </c>
      <c r="C4842" s="4" t="s">
        <v>14356</v>
      </c>
      <c r="E4842" s="4"/>
      <c r="R4842" s="4"/>
      <c r="U4842" s="4"/>
      <c r="AD4842" s="4"/>
      <c r="AE4842" s="4"/>
      <c r="AF4842" s="21"/>
    </row>
    <row r="4843" spans="1:32" x14ac:dyDescent="0.2">
      <c r="A4843" s="1" t="s">
        <v>14357</v>
      </c>
      <c r="B4843" s="4" t="s">
        <v>14358</v>
      </c>
      <c r="C4843" s="4" t="s">
        <v>14359</v>
      </c>
      <c r="E4843" s="4"/>
      <c r="R4843" s="4"/>
      <c r="U4843" s="4"/>
      <c r="AD4843" s="4"/>
      <c r="AE4843" s="4"/>
      <c r="AF4843" s="21"/>
    </row>
    <row r="4844" spans="1:32" x14ac:dyDescent="0.2">
      <c r="A4844" s="1" t="s">
        <v>14360</v>
      </c>
      <c r="B4844" s="4" t="s">
        <v>14361</v>
      </c>
      <c r="C4844" s="4" t="s">
        <v>14362</v>
      </c>
      <c r="E4844" s="4"/>
      <c r="R4844" s="4"/>
      <c r="U4844" s="4"/>
      <c r="AD4844" s="4"/>
      <c r="AE4844" s="4"/>
      <c r="AF4844" s="21"/>
    </row>
    <row r="4845" spans="1:32" x14ac:dyDescent="0.2">
      <c r="A4845" s="1" t="s">
        <v>14363</v>
      </c>
      <c r="B4845" s="4" t="s">
        <v>14364</v>
      </c>
      <c r="C4845" s="4" t="s">
        <v>14365</v>
      </c>
      <c r="E4845" s="4"/>
      <c r="R4845" s="4"/>
      <c r="U4845" s="4"/>
      <c r="AD4845" s="4"/>
      <c r="AE4845" s="4"/>
      <c r="AF4845" s="21"/>
    </row>
    <row r="4846" spans="1:32" x14ac:dyDescent="0.2">
      <c r="A4846" s="1" t="s">
        <v>14366</v>
      </c>
      <c r="B4846" s="4" t="s">
        <v>14367</v>
      </c>
      <c r="C4846" s="4" t="s">
        <v>14368</v>
      </c>
      <c r="E4846" s="4"/>
      <c r="R4846" s="4"/>
      <c r="U4846" s="4"/>
      <c r="AD4846" s="4"/>
      <c r="AE4846" s="4"/>
      <c r="AF4846" s="21"/>
    </row>
    <row r="4847" spans="1:32" x14ac:dyDescent="0.2">
      <c r="A4847" s="1" t="s">
        <v>14369</v>
      </c>
      <c r="B4847" s="4" t="s">
        <v>14370</v>
      </c>
      <c r="C4847" s="4" t="s">
        <v>14371</v>
      </c>
      <c r="E4847" s="4"/>
      <c r="R4847" s="4"/>
      <c r="U4847" s="4"/>
      <c r="AD4847" s="4"/>
      <c r="AE4847" s="4"/>
      <c r="AF4847" s="21"/>
    </row>
    <row r="4848" spans="1:32" x14ac:dyDescent="0.2">
      <c r="A4848" s="1" t="s">
        <v>14372</v>
      </c>
      <c r="B4848" s="4" t="s">
        <v>14373</v>
      </c>
      <c r="C4848" s="4" t="s">
        <v>14374</v>
      </c>
      <c r="E4848" s="4"/>
      <c r="R4848" s="4"/>
      <c r="U4848" s="4"/>
      <c r="AD4848" s="4"/>
      <c r="AE4848" s="4"/>
      <c r="AF4848" s="21"/>
    </row>
    <row r="4849" spans="1:32" x14ac:dyDescent="0.2">
      <c r="A4849" s="1" t="s">
        <v>14375</v>
      </c>
      <c r="B4849" s="4" t="s">
        <v>14376</v>
      </c>
      <c r="C4849" s="4" t="s">
        <v>14377</v>
      </c>
      <c r="E4849" s="4"/>
      <c r="R4849" s="4"/>
      <c r="U4849" s="4"/>
      <c r="AD4849" s="4"/>
      <c r="AE4849" s="4"/>
      <c r="AF4849" s="21"/>
    </row>
    <row r="4850" spans="1:32" x14ac:dyDescent="0.2">
      <c r="A4850" s="1" t="s">
        <v>14378</v>
      </c>
      <c r="B4850" s="4" t="s">
        <v>14379</v>
      </c>
      <c r="C4850" s="4" t="s">
        <v>14380</v>
      </c>
      <c r="E4850" s="4"/>
      <c r="R4850" s="4"/>
      <c r="U4850" s="4"/>
      <c r="AD4850" s="4"/>
      <c r="AE4850" s="4"/>
      <c r="AF4850" s="21"/>
    </row>
    <row r="4851" spans="1:32" x14ac:dyDescent="0.2">
      <c r="A4851" s="1" t="s">
        <v>14381</v>
      </c>
      <c r="B4851" s="4" t="s">
        <v>14382</v>
      </c>
      <c r="C4851" s="4" t="s">
        <v>14383</v>
      </c>
      <c r="E4851" s="4"/>
      <c r="R4851" s="4"/>
      <c r="U4851" s="4"/>
      <c r="AD4851" s="4"/>
      <c r="AE4851" s="4"/>
      <c r="AF4851" s="21"/>
    </row>
    <row r="4852" spans="1:32" x14ac:dyDescent="0.2">
      <c r="A4852" s="1" t="s">
        <v>14384</v>
      </c>
      <c r="B4852" s="4" t="s">
        <v>14385</v>
      </c>
      <c r="C4852" s="4" t="s">
        <v>14386</v>
      </c>
      <c r="E4852" s="4"/>
      <c r="R4852" s="4"/>
      <c r="U4852" s="4"/>
      <c r="AD4852" s="4"/>
      <c r="AE4852" s="4"/>
      <c r="AF4852" s="21"/>
    </row>
    <row r="4853" spans="1:32" x14ac:dyDescent="0.2">
      <c r="A4853" s="1" t="s">
        <v>14387</v>
      </c>
      <c r="B4853" s="4" t="s">
        <v>14388</v>
      </c>
      <c r="C4853" s="4" t="s">
        <v>14389</v>
      </c>
      <c r="E4853" s="4"/>
      <c r="R4853" s="4"/>
      <c r="U4853" s="4"/>
      <c r="AD4853" s="4"/>
      <c r="AE4853" s="4"/>
      <c r="AF4853" s="21"/>
    </row>
    <row r="4854" spans="1:32" x14ac:dyDescent="0.2">
      <c r="A4854" s="1" t="s">
        <v>14390</v>
      </c>
      <c r="B4854" s="4" t="s">
        <v>14391</v>
      </c>
      <c r="C4854" s="4" t="s">
        <v>14391</v>
      </c>
      <c r="E4854" s="4"/>
      <c r="R4854" s="4"/>
      <c r="U4854" s="4"/>
      <c r="AD4854" s="4"/>
      <c r="AE4854" s="4"/>
      <c r="AF4854" s="21"/>
    </row>
    <row r="4855" spans="1:32" x14ac:dyDescent="0.2">
      <c r="A4855" s="1" t="s">
        <v>14392</v>
      </c>
      <c r="B4855" s="4" t="s">
        <v>14393</v>
      </c>
      <c r="C4855" s="4" t="s">
        <v>14394</v>
      </c>
      <c r="E4855" s="4"/>
      <c r="R4855" s="4"/>
      <c r="U4855" s="4"/>
      <c r="AD4855" s="4"/>
      <c r="AE4855" s="4"/>
      <c r="AF4855" s="21"/>
    </row>
    <row r="4856" spans="1:32" x14ac:dyDescent="0.2">
      <c r="A4856" s="1" t="s">
        <v>14395</v>
      </c>
      <c r="B4856" s="4" t="s">
        <v>14396</v>
      </c>
      <c r="C4856" s="4" t="s">
        <v>14397</v>
      </c>
      <c r="E4856" s="4"/>
      <c r="R4856" s="4"/>
      <c r="U4856" s="4"/>
      <c r="AD4856" s="4"/>
      <c r="AE4856" s="4"/>
      <c r="AF4856" s="21"/>
    </row>
    <row r="4857" spans="1:32" x14ac:dyDescent="0.2">
      <c r="A4857" s="1" t="s">
        <v>14398</v>
      </c>
      <c r="B4857" s="4" t="s">
        <v>14399</v>
      </c>
      <c r="C4857" s="4" t="s">
        <v>14400</v>
      </c>
      <c r="E4857" s="4"/>
      <c r="R4857" s="4"/>
      <c r="U4857" s="4"/>
      <c r="AD4857" s="4"/>
      <c r="AE4857" s="4"/>
      <c r="AF4857" s="21"/>
    </row>
    <row r="4858" spans="1:32" x14ac:dyDescent="0.2">
      <c r="A4858" s="1" t="s">
        <v>14401</v>
      </c>
      <c r="B4858" s="4" t="s">
        <v>14402</v>
      </c>
      <c r="C4858" s="4" t="s">
        <v>14403</v>
      </c>
      <c r="E4858" s="4"/>
      <c r="R4858" s="4"/>
      <c r="U4858" s="4"/>
      <c r="AD4858" s="4"/>
      <c r="AE4858" s="4"/>
      <c r="AF4858" s="21"/>
    </row>
    <row r="4859" spans="1:32" x14ac:dyDescent="0.2">
      <c r="A4859" s="1" t="s">
        <v>14404</v>
      </c>
      <c r="B4859" s="4" t="s">
        <v>14405</v>
      </c>
      <c r="C4859" s="4" t="s">
        <v>14406</v>
      </c>
      <c r="E4859" s="4"/>
      <c r="R4859" s="4"/>
      <c r="U4859" s="4"/>
      <c r="AD4859" s="4"/>
      <c r="AE4859" s="4"/>
      <c r="AF4859" s="21"/>
    </row>
    <row r="4860" spans="1:32" x14ac:dyDescent="0.2">
      <c r="A4860" s="1" t="s">
        <v>14407</v>
      </c>
      <c r="B4860" s="4" t="s">
        <v>14408</v>
      </c>
      <c r="C4860" s="4" t="s">
        <v>14409</v>
      </c>
      <c r="E4860" s="4"/>
      <c r="R4860" s="4"/>
      <c r="U4860" s="4"/>
      <c r="AD4860" s="4"/>
      <c r="AE4860" s="4"/>
      <c r="AF4860" s="21"/>
    </row>
    <row r="4861" spans="1:32" x14ac:dyDescent="0.2">
      <c r="A4861" s="1" t="s">
        <v>14410</v>
      </c>
      <c r="B4861" s="4" t="s">
        <v>14411</v>
      </c>
      <c r="C4861" s="4" t="s">
        <v>14412</v>
      </c>
      <c r="E4861" s="4"/>
      <c r="I4861">
        <v>1</v>
      </c>
      <c r="J4861">
        <v>1</v>
      </c>
      <c r="M4861">
        <v>1</v>
      </c>
      <c r="R4861" s="4"/>
      <c r="U4861" s="4"/>
      <c r="AD4861" s="4">
        <v>1</v>
      </c>
      <c r="AE4861" s="4"/>
      <c r="AF4861" s="21">
        <v>2</v>
      </c>
    </row>
    <row r="4862" spans="1:32" x14ac:dyDescent="0.2">
      <c r="A4862" s="1" t="s">
        <v>14413</v>
      </c>
      <c r="B4862" s="4" t="s">
        <v>14414</v>
      </c>
      <c r="C4862" s="4" t="s">
        <v>14415</v>
      </c>
      <c r="E4862" s="4"/>
      <c r="R4862" s="4"/>
      <c r="U4862" s="4"/>
      <c r="AD4862" s="4"/>
      <c r="AE4862" s="4"/>
      <c r="AF4862" s="21"/>
    </row>
    <row r="4863" spans="1:32" x14ac:dyDescent="0.2">
      <c r="A4863" s="1" t="s">
        <v>14416</v>
      </c>
      <c r="B4863" s="4" t="s">
        <v>14417</v>
      </c>
      <c r="C4863" s="4" t="s">
        <v>14418</v>
      </c>
      <c r="E4863" s="4"/>
      <c r="R4863" s="4"/>
      <c r="U4863" s="4"/>
      <c r="AD4863" s="4"/>
      <c r="AE4863" s="4"/>
      <c r="AF4863" s="21"/>
    </row>
    <row r="4864" spans="1:32" x14ac:dyDescent="0.2">
      <c r="A4864" s="1" t="s">
        <v>14419</v>
      </c>
      <c r="B4864" s="4" t="s">
        <v>14420</v>
      </c>
      <c r="C4864" s="4" t="s">
        <v>14421</v>
      </c>
      <c r="E4864" s="4"/>
      <c r="R4864" s="4"/>
      <c r="U4864" s="4"/>
      <c r="AD4864" s="4"/>
      <c r="AE4864" s="4"/>
      <c r="AF4864" s="21"/>
    </row>
    <row r="4865" spans="1:32" x14ac:dyDescent="0.2">
      <c r="A4865" s="1" t="s">
        <v>14422</v>
      </c>
      <c r="B4865" s="4" t="s">
        <v>14423</v>
      </c>
      <c r="C4865" s="4" t="s">
        <v>14424</v>
      </c>
      <c r="E4865" s="4"/>
      <c r="R4865" s="4"/>
      <c r="U4865" s="4"/>
      <c r="AD4865" s="4"/>
      <c r="AE4865" s="4"/>
      <c r="AF4865" s="21"/>
    </row>
    <row r="4866" spans="1:32" x14ac:dyDescent="0.2">
      <c r="A4866" s="1" t="s">
        <v>14425</v>
      </c>
      <c r="B4866" s="4" t="s">
        <v>14426</v>
      </c>
      <c r="C4866" s="4" t="s">
        <v>14427</v>
      </c>
      <c r="E4866" s="4"/>
      <c r="R4866" s="4"/>
      <c r="U4866" s="4"/>
      <c r="AD4866" s="4"/>
      <c r="AE4866" s="4"/>
      <c r="AF4866" s="21"/>
    </row>
    <row r="4867" spans="1:32" x14ac:dyDescent="0.2">
      <c r="A4867" s="1" t="s">
        <v>14428</v>
      </c>
      <c r="B4867" s="4" t="s">
        <v>14429</v>
      </c>
      <c r="C4867" s="4" t="s">
        <v>14430</v>
      </c>
      <c r="E4867" s="4"/>
      <c r="R4867" s="4"/>
      <c r="U4867" s="4"/>
      <c r="AD4867" s="4"/>
      <c r="AE4867" s="4"/>
      <c r="AF4867" s="21"/>
    </row>
    <row r="4868" spans="1:32" x14ac:dyDescent="0.2">
      <c r="A4868" s="1" t="s">
        <v>14431</v>
      </c>
      <c r="B4868" s="4" t="s">
        <v>14432</v>
      </c>
      <c r="C4868" s="4" t="s">
        <v>14433</v>
      </c>
      <c r="E4868" s="4"/>
      <c r="R4868" s="4"/>
      <c r="U4868" s="4"/>
      <c r="AD4868" s="4"/>
      <c r="AE4868" s="4"/>
      <c r="AF4868" s="21"/>
    </row>
    <row r="4869" spans="1:32" x14ac:dyDescent="0.2">
      <c r="A4869" s="1" t="s">
        <v>14434</v>
      </c>
      <c r="B4869" s="4" t="s">
        <v>14435</v>
      </c>
      <c r="C4869" s="4" t="s">
        <v>14436</v>
      </c>
      <c r="E4869" s="4"/>
      <c r="R4869" s="4"/>
      <c r="U4869" s="4"/>
      <c r="AD4869" s="4"/>
      <c r="AE4869" s="4"/>
      <c r="AF4869" s="21"/>
    </row>
    <row r="4870" spans="1:32" x14ac:dyDescent="0.2">
      <c r="A4870" s="1" t="s">
        <v>14437</v>
      </c>
      <c r="B4870" s="4" t="s">
        <v>14438</v>
      </c>
      <c r="C4870" s="4" t="s">
        <v>14439</v>
      </c>
      <c r="E4870" s="4"/>
      <c r="R4870" s="4"/>
      <c r="U4870" s="4"/>
      <c r="AD4870" s="4"/>
      <c r="AE4870" s="4"/>
      <c r="AF4870" s="21"/>
    </row>
    <row r="4871" spans="1:32" x14ac:dyDescent="0.2">
      <c r="A4871" s="1" t="s">
        <v>14440</v>
      </c>
      <c r="B4871" s="4" t="s">
        <v>14441</v>
      </c>
      <c r="C4871" s="4" t="s">
        <v>14442</v>
      </c>
      <c r="E4871" s="4"/>
      <c r="R4871" s="4"/>
      <c r="U4871" s="4"/>
      <c r="AD4871" s="4"/>
      <c r="AE4871" s="4"/>
      <c r="AF4871" s="21"/>
    </row>
    <row r="4872" spans="1:32" x14ac:dyDescent="0.2">
      <c r="A4872" s="1" t="s">
        <v>14443</v>
      </c>
      <c r="B4872" s="4" t="s">
        <v>14444</v>
      </c>
      <c r="C4872" s="4" t="s">
        <v>14445</v>
      </c>
      <c r="E4872" s="4"/>
      <c r="R4872" s="4"/>
      <c r="U4872" s="4"/>
      <c r="AD4872" s="4"/>
      <c r="AE4872" s="4"/>
      <c r="AF4872" s="21"/>
    </row>
    <row r="4873" spans="1:32" x14ac:dyDescent="0.2">
      <c r="A4873" s="1" t="s">
        <v>14446</v>
      </c>
      <c r="B4873" s="4" t="s">
        <v>14447</v>
      </c>
      <c r="C4873" s="4" t="s">
        <v>14448</v>
      </c>
      <c r="E4873" s="4"/>
      <c r="R4873" s="4"/>
      <c r="U4873" s="4"/>
      <c r="AD4873" s="4"/>
      <c r="AE4873" s="4"/>
      <c r="AF4873" s="21"/>
    </row>
    <row r="4874" spans="1:32" x14ac:dyDescent="0.2">
      <c r="A4874" s="1" t="s">
        <v>14449</v>
      </c>
      <c r="B4874" s="4" t="s">
        <v>14450</v>
      </c>
      <c r="C4874" s="4" t="s">
        <v>14451</v>
      </c>
      <c r="E4874" s="4"/>
      <c r="R4874" s="4"/>
      <c r="U4874" s="4"/>
      <c r="AD4874" s="4"/>
      <c r="AE4874" s="4"/>
      <c r="AF4874" s="21"/>
    </row>
    <row r="4875" spans="1:32" x14ac:dyDescent="0.2">
      <c r="A4875" s="1" t="s">
        <v>14452</v>
      </c>
      <c r="B4875" s="4" t="s">
        <v>14453</v>
      </c>
      <c r="C4875" s="4" t="s">
        <v>14454</v>
      </c>
      <c r="E4875" s="4">
        <v>2</v>
      </c>
      <c r="F4875">
        <v>1</v>
      </c>
      <c r="G4875">
        <v>8</v>
      </c>
      <c r="H4875">
        <v>4</v>
      </c>
      <c r="I4875">
        <v>2</v>
      </c>
      <c r="J4875">
        <v>3</v>
      </c>
      <c r="M4875">
        <v>5</v>
      </c>
      <c r="N4875">
        <v>3</v>
      </c>
      <c r="O4875">
        <v>2</v>
      </c>
      <c r="P4875">
        <v>2</v>
      </c>
      <c r="Q4875">
        <v>1</v>
      </c>
      <c r="R4875" s="4">
        <v>1</v>
      </c>
      <c r="S4875">
        <v>1</v>
      </c>
      <c r="T4875">
        <v>2</v>
      </c>
      <c r="U4875" s="4">
        <v>2</v>
      </c>
      <c r="V4875">
        <v>3</v>
      </c>
      <c r="W4875">
        <v>3</v>
      </c>
      <c r="X4875">
        <v>3</v>
      </c>
      <c r="Z4875">
        <v>2</v>
      </c>
      <c r="AA4875">
        <v>2</v>
      </c>
      <c r="AB4875">
        <v>2</v>
      </c>
      <c r="AD4875" s="4">
        <v>2</v>
      </c>
      <c r="AE4875" s="4">
        <v>3</v>
      </c>
      <c r="AF4875" s="21">
        <v>3</v>
      </c>
    </row>
    <row r="4876" spans="1:32" x14ac:dyDescent="0.2">
      <c r="A4876" s="1" t="s">
        <v>14455</v>
      </c>
      <c r="B4876" s="4" t="s">
        <v>14456</v>
      </c>
      <c r="C4876" s="4" t="s">
        <v>14457</v>
      </c>
      <c r="E4876" s="4"/>
      <c r="R4876" s="4"/>
      <c r="U4876" s="4"/>
      <c r="AD4876" s="4"/>
      <c r="AE4876" s="4"/>
      <c r="AF4876" s="21"/>
    </row>
    <row r="4877" spans="1:32" x14ac:dyDescent="0.2">
      <c r="A4877" s="1" t="s">
        <v>14458</v>
      </c>
      <c r="B4877" s="4" t="s">
        <v>14459</v>
      </c>
      <c r="C4877" s="4" t="s">
        <v>14460</v>
      </c>
      <c r="E4877" s="4"/>
      <c r="R4877" s="4"/>
      <c r="U4877" s="4"/>
      <c r="AD4877" s="4"/>
      <c r="AE4877" s="4"/>
      <c r="AF4877" s="21"/>
    </row>
    <row r="4878" spans="1:32" x14ac:dyDescent="0.2">
      <c r="A4878" s="1" t="s">
        <v>14461</v>
      </c>
      <c r="B4878" s="4" t="s">
        <v>14462</v>
      </c>
      <c r="C4878" s="4" t="s">
        <v>14463</v>
      </c>
      <c r="E4878" s="4"/>
      <c r="R4878" s="4"/>
      <c r="U4878" s="4"/>
      <c r="AD4878" s="4"/>
      <c r="AE4878" s="4"/>
      <c r="AF4878" s="21"/>
    </row>
    <row r="4879" spans="1:32" x14ac:dyDescent="0.2">
      <c r="A4879" s="1" t="s">
        <v>14464</v>
      </c>
      <c r="B4879" s="4" t="s">
        <v>14465</v>
      </c>
      <c r="C4879" s="4" t="s">
        <v>14466</v>
      </c>
      <c r="E4879" s="4"/>
      <c r="R4879" s="4"/>
      <c r="U4879" s="4"/>
      <c r="AD4879" s="4"/>
      <c r="AE4879" s="4"/>
      <c r="AF4879" s="21"/>
    </row>
    <row r="4880" spans="1:32" x14ac:dyDescent="0.2">
      <c r="A4880" s="1" t="s">
        <v>14467</v>
      </c>
      <c r="B4880" s="4" t="s">
        <v>14468</v>
      </c>
      <c r="C4880" s="4" t="s">
        <v>14469</v>
      </c>
      <c r="E4880" s="4"/>
      <c r="R4880" s="4"/>
      <c r="U4880" s="4"/>
      <c r="AD4880" s="4"/>
      <c r="AE4880" s="4"/>
      <c r="AF4880" s="21"/>
    </row>
    <row r="4881" spans="1:32" x14ac:dyDescent="0.2">
      <c r="A4881" s="1" t="s">
        <v>14470</v>
      </c>
      <c r="B4881" s="4" t="s">
        <v>14471</v>
      </c>
      <c r="C4881" s="4" t="s">
        <v>14472</v>
      </c>
      <c r="E4881" s="4"/>
      <c r="R4881" s="4"/>
      <c r="U4881" s="4"/>
      <c r="AD4881" s="4"/>
      <c r="AE4881" s="4"/>
      <c r="AF4881" s="21"/>
    </row>
    <row r="4882" spans="1:32" x14ac:dyDescent="0.2">
      <c r="A4882" s="1" t="s">
        <v>14473</v>
      </c>
      <c r="B4882" s="4" t="s">
        <v>14474</v>
      </c>
      <c r="C4882" s="4" t="s">
        <v>14475</v>
      </c>
      <c r="E4882" s="4"/>
      <c r="R4882" s="4"/>
      <c r="U4882" s="4"/>
      <c r="AD4882" s="4"/>
      <c r="AE4882" s="4"/>
      <c r="AF4882" s="21"/>
    </row>
    <row r="4883" spans="1:32" x14ac:dyDescent="0.2">
      <c r="A4883" s="1" t="s">
        <v>14476</v>
      </c>
      <c r="B4883" s="4" t="s">
        <v>14477</v>
      </c>
      <c r="C4883" s="4" t="s">
        <v>14478</v>
      </c>
      <c r="E4883" s="4"/>
      <c r="R4883" s="4"/>
      <c r="U4883" s="4"/>
      <c r="AD4883" s="4"/>
      <c r="AE4883" s="4"/>
      <c r="AF4883" s="21"/>
    </row>
    <row r="4884" spans="1:32" x14ac:dyDescent="0.2">
      <c r="A4884" s="1" t="s">
        <v>14479</v>
      </c>
      <c r="B4884" s="4" t="s">
        <v>14480</v>
      </c>
      <c r="C4884" s="4" t="s">
        <v>14481</v>
      </c>
      <c r="E4884" s="4"/>
      <c r="R4884" s="4"/>
      <c r="U4884" s="4"/>
      <c r="AD4884" s="4"/>
      <c r="AE4884" s="4"/>
      <c r="AF4884" s="21"/>
    </row>
    <row r="4885" spans="1:32" x14ac:dyDescent="0.2">
      <c r="A4885" s="1" t="s">
        <v>14482</v>
      </c>
      <c r="B4885" s="4" t="s">
        <v>14483</v>
      </c>
      <c r="C4885" s="4" t="s">
        <v>14484</v>
      </c>
      <c r="E4885" s="4"/>
      <c r="R4885" s="4"/>
      <c r="U4885" s="4"/>
      <c r="AD4885" s="4"/>
      <c r="AE4885" s="4"/>
      <c r="AF4885" s="21"/>
    </row>
    <row r="4886" spans="1:32" x14ac:dyDescent="0.2">
      <c r="A4886" s="1" t="s">
        <v>14485</v>
      </c>
      <c r="B4886" s="4" t="s">
        <v>14486</v>
      </c>
      <c r="C4886" s="4" t="s">
        <v>14487</v>
      </c>
      <c r="E4886" s="4"/>
      <c r="R4886" s="4"/>
      <c r="U4886" s="4"/>
      <c r="AD4886" s="4"/>
      <c r="AE4886" s="4"/>
      <c r="AF4886" s="21"/>
    </row>
    <row r="4887" spans="1:32" x14ac:dyDescent="0.2">
      <c r="A4887" s="1" t="s">
        <v>14488</v>
      </c>
      <c r="B4887" s="4" t="s">
        <v>14489</v>
      </c>
      <c r="C4887" s="4" t="s">
        <v>14490</v>
      </c>
      <c r="E4887" s="4"/>
      <c r="R4887" s="4"/>
      <c r="U4887" s="4"/>
      <c r="AD4887" s="4"/>
      <c r="AE4887" s="4"/>
      <c r="AF4887" s="21"/>
    </row>
    <row r="4888" spans="1:32" x14ac:dyDescent="0.2">
      <c r="A4888" s="1" t="s">
        <v>14491</v>
      </c>
      <c r="B4888" s="4" t="s">
        <v>14492</v>
      </c>
      <c r="C4888" s="4" t="s">
        <v>14493</v>
      </c>
      <c r="E4888" s="4"/>
      <c r="R4888" s="4"/>
      <c r="U4888" s="4"/>
      <c r="AD4888" s="4"/>
      <c r="AE4888" s="4"/>
      <c r="AF4888" s="21"/>
    </row>
    <row r="4889" spans="1:32" x14ac:dyDescent="0.2">
      <c r="A4889" s="1" t="s">
        <v>14494</v>
      </c>
      <c r="B4889" s="4" t="s">
        <v>14495</v>
      </c>
      <c r="C4889" s="4" t="s">
        <v>14496</v>
      </c>
      <c r="E4889" s="4"/>
      <c r="R4889" s="4"/>
      <c r="U4889" s="4"/>
      <c r="AD4889" s="4"/>
      <c r="AE4889" s="4"/>
      <c r="AF4889" s="21"/>
    </row>
    <row r="4890" spans="1:32" x14ac:dyDescent="0.2">
      <c r="A4890" s="1" t="s">
        <v>14497</v>
      </c>
      <c r="B4890" s="4" t="s">
        <v>14498</v>
      </c>
      <c r="C4890" s="4" t="s">
        <v>14499</v>
      </c>
      <c r="E4890" s="4"/>
      <c r="R4890" s="4"/>
      <c r="U4890" s="4"/>
      <c r="AD4890" s="4"/>
      <c r="AE4890" s="4"/>
      <c r="AF4890" s="21"/>
    </row>
    <row r="4891" spans="1:32" x14ac:dyDescent="0.2">
      <c r="A4891" s="1" t="s">
        <v>14500</v>
      </c>
      <c r="B4891" s="4" t="s">
        <v>14501</v>
      </c>
      <c r="C4891" s="4" t="s">
        <v>14502</v>
      </c>
      <c r="E4891" s="4"/>
      <c r="R4891" s="4"/>
      <c r="U4891" s="4"/>
      <c r="AD4891" s="4"/>
      <c r="AE4891" s="4"/>
      <c r="AF4891" s="21"/>
    </row>
    <row r="4892" spans="1:32" x14ac:dyDescent="0.2">
      <c r="A4892" s="1" t="s">
        <v>14503</v>
      </c>
      <c r="B4892" s="4" t="s">
        <v>14504</v>
      </c>
      <c r="C4892" s="4" t="s">
        <v>14505</v>
      </c>
      <c r="E4892" s="4"/>
      <c r="R4892" s="4"/>
      <c r="U4892" s="4"/>
      <c r="AD4892" s="4"/>
      <c r="AE4892" s="4"/>
      <c r="AF4892" s="21"/>
    </row>
    <row r="4893" spans="1:32" x14ac:dyDescent="0.2">
      <c r="A4893" s="1" t="s">
        <v>14506</v>
      </c>
      <c r="B4893" s="4" t="s">
        <v>14507</v>
      </c>
      <c r="C4893" s="4" t="s">
        <v>14508</v>
      </c>
      <c r="E4893" s="4"/>
      <c r="R4893" s="4"/>
      <c r="U4893" s="4"/>
      <c r="AD4893" s="4"/>
      <c r="AE4893" s="4"/>
      <c r="AF4893" s="21"/>
    </row>
    <row r="4894" spans="1:32" x14ac:dyDescent="0.2">
      <c r="A4894" s="1" t="s">
        <v>14509</v>
      </c>
      <c r="B4894" s="4" t="s">
        <v>14510</v>
      </c>
      <c r="C4894" s="4" t="s">
        <v>14511</v>
      </c>
      <c r="E4894" s="4"/>
      <c r="R4894" s="4"/>
      <c r="U4894" s="4"/>
      <c r="AD4894" s="4"/>
      <c r="AE4894" s="4"/>
      <c r="AF4894" s="21"/>
    </row>
    <row r="4895" spans="1:32" x14ac:dyDescent="0.2">
      <c r="A4895" s="1" t="s">
        <v>14512</v>
      </c>
      <c r="B4895" s="4" t="s">
        <v>14513</v>
      </c>
      <c r="C4895" s="4" t="s">
        <v>14514</v>
      </c>
      <c r="E4895" s="4"/>
      <c r="R4895" s="4"/>
      <c r="U4895" s="4"/>
      <c r="AD4895" s="4"/>
      <c r="AE4895" s="4"/>
      <c r="AF4895" s="21"/>
    </row>
    <row r="4896" spans="1:32" x14ac:dyDescent="0.2">
      <c r="A4896" s="1" t="s">
        <v>14515</v>
      </c>
      <c r="B4896" s="4" t="s">
        <v>14516</v>
      </c>
      <c r="C4896" s="4" t="s">
        <v>14517</v>
      </c>
      <c r="E4896" s="4"/>
      <c r="R4896" s="4"/>
      <c r="U4896" s="4"/>
      <c r="AD4896" s="4"/>
      <c r="AE4896" s="4"/>
      <c r="AF4896" s="21"/>
    </row>
    <row r="4897" spans="1:32" x14ac:dyDescent="0.2">
      <c r="A4897" s="1" t="s">
        <v>14518</v>
      </c>
      <c r="B4897" s="4" t="s">
        <v>14519</v>
      </c>
      <c r="C4897" s="4" t="s">
        <v>14520</v>
      </c>
      <c r="E4897" s="4"/>
      <c r="R4897" s="4"/>
      <c r="U4897" s="4"/>
      <c r="AD4897" s="4"/>
      <c r="AE4897" s="4"/>
      <c r="AF4897" s="21"/>
    </row>
    <row r="4898" spans="1:32" x14ac:dyDescent="0.2">
      <c r="A4898" s="1" t="s">
        <v>14521</v>
      </c>
      <c r="B4898" s="4" t="s">
        <v>14522</v>
      </c>
      <c r="C4898" s="4" t="s">
        <v>14523</v>
      </c>
      <c r="E4898" s="4"/>
      <c r="R4898" s="4"/>
      <c r="U4898" s="4"/>
      <c r="AD4898" s="4"/>
      <c r="AE4898" s="4"/>
      <c r="AF4898" s="21"/>
    </row>
    <row r="4899" spans="1:32" x14ac:dyDescent="0.2">
      <c r="A4899" s="1" t="s">
        <v>14524</v>
      </c>
      <c r="B4899" s="4" t="s">
        <v>14525</v>
      </c>
      <c r="C4899" s="4" t="s">
        <v>14526</v>
      </c>
      <c r="E4899" s="4"/>
      <c r="R4899" s="4"/>
      <c r="U4899" s="4"/>
      <c r="AD4899" s="4"/>
      <c r="AE4899" s="4"/>
      <c r="AF4899" s="21"/>
    </row>
    <row r="4900" spans="1:32" x14ac:dyDescent="0.2">
      <c r="A4900" s="1" t="s">
        <v>14527</v>
      </c>
      <c r="B4900" s="4" t="s">
        <v>14528</v>
      </c>
      <c r="C4900" s="4" t="s">
        <v>14529</v>
      </c>
      <c r="E4900" s="4"/>
      <c r="R4900" s="4"/>
      <c r="U4900" s="4"/>
      <c r="AD4900" s="4"/>
      <c r="AE4900" s="4"/>
      <c r="AF4900" s="21"/>
    </row>
    <row r="4901" spans="1:32" x14ac:dyDescent="0.2">
      <c r="A4901" s="1" t="s">
        <v>14530</v>
      </c>
      <c r="B4901" s="4" t="s">
        <v>14531</v>
      </c>
      <c r="C4901" s="4" t="s">
        <v>14532</v>
      </c>
      <c r="E4901" s="4"/>
      <c r="R4901" s="4"/>
      <c r="U4901" s="4"/>
      <c r="AD4901" s="4"/>
      <c r="AE4901" s="4"/>
      <c r="AF4901" s="21"/>
    </row>
    <row r="4902" spans="1:32" x14ac:dyDescent="0.2">
      <c r="A4902" s="1" t="s">
        <v>14533</v>
      </c>
      <c r="B4902" s="4" t="s">
        <v>14534</v>
      </c>
      <c r="C4902" s="4" t="s">
        <v>14534</v>
      </c>
      <c r="E4902" s="4"/>
      <c r="R4902" s="4"/>
      <c r="U4902" s="4"/>
      <c r="AD4902" s="4"/>
      <c r="AE4902" s="4"/>
      <c r="AF4902" s="21"/>
    </row>
    <row r="4903" spans="1:32" x14ac:dyDescent="0.2">
      <c r="A4903" s="1" t="s">
        <v>14535</v>
      </c>
      <c r="B4903" s="4" t="s">
        <v>14536</v>
      </c>
      <c r="C4903" s="4" t="s">
        <v>14537</v>
      </c>
      <c r="E4903" s="4"/>
      <c r="R4903" s="4"/>
      <c r="U4903" s="4"/>
      <c r="AD4903" s="4"/>
      <c r="AE4903" s="4"/>
      <c r="AF4903" s="21"/>
    </row>
    <row r="4904" spans="1:32" x14ac:dyDescent="0.2">
      <c r="A4904" s="1" t="s">
        <v>14538</v>
      </c>
      <c r="B4904" s="4" t="s">
        <v>14539</v>
      </c>
      <c r="C4904" s="4" t="s">
        <v>14540</v>
      </c>
      <c r="E4904" s="4"/>
      <c r="R4904" s="4"/>
      <c r="U4904" s="4"/>
      <c r="AD4904" s="4"/>
      <c r="AE4904" s="4"/>
      <c r="AF4904" s="21"/>
    </row>
    <row r="4905" spans="1:32" x14ac:dyDescent="0.2">
      <c r="A4905" s="1" t="s">
        <v>14541</v>
      </c>
      <c r="B4905" s="4" t="s">
        <v>14542</v>
      </c>
      <c r="C4905" s="4" t="s">
        <v>14543</v>
      </c>
      <c r="E4905" s="4"/>
      <c r="R4905" s="4"/>
      <c r="U4905" s="4"/>
      <c r="AD4905" s="4"/>
      <c r="AE4905" s="4"/>
      <c r="AF4905" s="21"/>
    </row>
    <row r="4906" spans="1:32" x14ac:dyDescent="0.2">
      <c r="A4906" s="1" t="s">
        <v>14544</v>
      </c>
      <c r="B4906" s="4" t="s">
        <v>14545</v>
      </c>
      <c r="C4906" s="4" t="s">
        <v>14546</v>
      </c>
      <c r="E4906" s="4"/>
      <c r="R4906" s="4"/>
      <c r="U4906" s="4"/>
      <c r="AD4906" s="4"/>
      <c r="AE4906" s="4"/>
      <c r="AF4906" s="21"/>
    </row>
    <row r="4907" spans="1:32" x14ac:dyDescent="0.2">
      <c r="A4907" s="1" t="s">
        <v>14547</v>
      </c>
      <c r="B4907" s="4" t="s">
        <v>14548</v>
      </c>
      <c r="C4907" s="4" t="s">
        <v>14548</v>
      </c>
      <c r="E4907" s="4"/>
      <c r="R4907" s="4"/>
      <c r="U4907" s="4"/>
      <c r="AD4907" s="4"/>
      <c r="AE4907" s="4"/>
      <c r="AF4907" s="21"/>
    </row>
    <row r="4908" spans="1:32" x14ac:dyDescent="0.2">
      <c r="A4908" s="1" t="s">
        <v>14549</v>
      </c>
      <c r="B4908" s="4" t="s">
        <v>14550</v>
      </c>
      <c r="C4908" s="4" t="s">
        <v>14551</v>
      </c>
      <c r="E4908" s="4"/>
      <c r="R4908" s="4"/>
      <c r="U4908" s="4"/>
      <c r="AD4908" s="4"/>
      <c r="AE4908" s="4"/>
      <c r="AF4908" s="21"/>
    </row>
    <row r="4909" spans="1:32" x14ac:dyDescent="0.2">
      <c r="A4909" s="1" t="s">
        <v>14552</v>
      </c>
      <c r="B4909" s="4" t="s">
        <v>14553</v>
      </c>
      <c r="C4909" s="4" t="s">
        <v>14554</v>
      </c>
      <c r="E4909" s="4"/>
      <c r="R4909" s="4"/>
      <c r="U4909" s="4"/>
      <c r="AD4909" s="4"/>
      <c r="AE4909" s="4"/>
      <c r="AF4909" s="21"/>
    </row>
    <row r="4910" spans="1:32" x14ac:dyDescent="0.2">
      <c r="A4910" s="1" t="s">
        <v>14555</v>
      </c>
      <c r="B4910" s="4" t="s">
        <v>14556</v>
      </c>
      <c r="C4910" s="4" t="s">
        <v>14557</v>
      </c>
      <c r="E4910" s="4"/>
      <c r="R4910" s="4"/>
      <c r="U4910" s="4"/>
      <c r="AD4910" s="4"/>
      <c r="AE4910" s="4"/>
      <c r="AF4910" s="21"/>
    </row>
    <row r="4911" spans="1:32" x14ac:dyDescent="0.2">
      <c r="A4911" s="1" t="s">
        <v>14558</v>
      </c>
      <c r="B4911" s="4" t="s">
        <v>14559</v>
      </c>
      <c r="C4911" s="4" t="s">
        <v>14560</v>
      </c>
      <c r="E4911" s="4"/>
      <c r="R4911" s="4"/>
      <c r="U4911" s="4"/>
      <c r="AD4911" s="4"/>
      <c r="AE4911" s="4"/>
      <c r="AF4911" s="21"/>
    </row>
    <row r="4912" spans="1:32" x14ac:dyDescent="0.2">
      <c r="A4912" s="1" t="s">
        <v>14561</v>
      </c>
      <c r="B4912" s="4" t="s">
        <v>14562</v>
      </c>
      <c r="C4912" s="4" t="s">
        <v>14563</v>
      </c>
      <c r="E4912" s="4"/>
      <c r="R4912" s="4"/>
      <c r="U4912" s="4"/>
      <c r="AD4912" s="4"/>
      <c r="AE4912" s="4"/>
      <c r="AF4912" s="21"/>
    </row>
    <row r="4913" spans="1:32" x14ac:dyDescent="0.2">
      <c r="A4913" s="1" t="s">
        <v>14564</v>
      </c>
      <c r="B4913" s="4" t="s">
        <v>14565</v>
      </c>
      <c r="C4913" s="4" t="s">
        <v>14566</v>
      </c>
      <c r="E4913" s="4"/>
      <c r="R4913" s="4"/>
      <c r="U4913" s="4"/>
      <c r="AD4913" s="4"/>
      <c r="AE4913" s="4"/>
      <c r="AF4913" s="21"/>
    </row>
    <row r="4914" spans="1:32" x14ac:dyDescent="0.2">
      <c r="A4914" s="1" t="s">
        <v>14567</v>
      </c>
      <c r="B4914" s="4" t="s">
        <v>14568</v>
      </c>
      <c r="C4914" s="4" t="s">
        <v>14568</v>
      </c>
      <c r="E4914" s="4"/>
      <c r="R4914" s="4"/>
      <c r="U4914" s="4"/>
      <c r="AD4914" s="4"/>
      <c r="AE4914" s="4"/>
      <c r="AF4914" s="21"/>
    </row>
    <row r="4915" spans="1:32" x14ac:dyDescent="0.2">
      <c r="A4915" s="1" t="s">
        <v>14569</v>
      </c>
      <c r="B4915" s="4" t="s">
        <v>14570</v>
      </c>
      <c r="C4915" s="4" t="s">
        <v>14571</v>
      </c>
      <c r="E4915" s="4"/>
      <c r="R4915" s="4"/>
      <c r="U4915" s="4"/>
      <c r="AD4915" s="4"/>
      <c r="AE4915" s="4"/>
      <c r="AF4915" s="21"/>
    </row>
    <row r="4916" spans="1:32" x14ac:dyDescent="0.2">
      <c r="A4916" s="1" t="s">
        <v>14572</v>
      </c>
      <c r="B4916" s="4" t="s">
        <v>14573</v>
      </c>
      <c r="C4916" s="4" t="s">
        <v>14574</v>
      </c>
      <c r="E4916" s="4"/>
      <c r="R4916" s="4"/>
      <c r="U4916" s="4"/>
      <c r="AD4916" s="4"/>
      <c r="AE4916" s="4"/>
      <c r="AF4916" s="21"/>
    </row>
    <row r="4917" spans="1:32" x14ac:dyDescent="0.2">
      <c r="A4917" s="1" t="s">
        <v>14575</v>
      </c>
      <c r="B4917" s="4" t="s">
        <v>14576</v>
      </c>
      <c r="C4917" s="4" t="s">
        <v>14577</v>
      </c>
      <c r="E4917" s="4"/>
      <c r="R4917" s="4"/>
      <c r="U4917" s="4"/>
      <c r="AD4917" s="4"/>
      <c r="AE4917" s="4"/>
      <c r="AF4917" s="21"/>
    </row>
    <row r="4918" spans="1:32" x14ac:dyDescent="0.2">
      <c r="A4918" s="1" t="s">
        <v>14578</v>
      </c>
      <c r="B4918" s="4" t="s">
        <v>5333</v>
      </c>
      <c r="C4918" s="4" t="s">
        <v>14579</v>
      </c>
      <c r="E4918" s="4"/>
      <c r="R4918" s="4"/>
      <c r="U4918" s="4"/>
      <c r="AD4918" s="4"/>
      <c r="AE4918" s="4"/>
      <c r="AF4918" s="21"/>
    </row>
    <row r="4919" spans="1:32" x14ac:dyDescent="0.2">
      <c r="A4919" s="1" t="s">
        <v>14580</v>
      </c>
      <c r="B4919" s="4" t="s">
        <v>14581</v>
      </c>
      <c r="C4919" s="4" t="s">
        <v>14582</v>
      </c>
      <c r="E4919" s="4"/>
      <c r="R4919" s="4"/>
      <c r="U4919" s="4"/>
      <c r="AD4919" s="4"/>
      <c r="AE4919" s="4"/>
      <c r="AF4919" s="21"/>
    </row>
    <row r="4920" spans="1:32" x14ac:dyDescent="0.2">
      <c r="A4920" s="1" t="s">
        <v>14583</v>
      </c>
      <c r="B4920" s="4" t="s">
        <v>14584</v>
      </c>
      <c r="C4920" s="4" t="s">
        <v>14585</v>
      </c>
      <c r="E4920" s="4"/>
      <c r="R4920" s="4"/>
      <c r="U4920" s="4"/>
      <c r="AD4920" s="4"/>
      <c r="AE4920" s="4"/>
      <c r="AF4920" s="21"/>
    </row>
    <row r="4921" spans="1:32" x14ac:dyDescent="0.2">
      <c r="A4921" s="1" t="s">
        <v>14586</v>
      </c>
      <c r="B4921" s="4" t="s">
        <v>14587</v>
      </c>
      <c r="C4921" s="4" t="s">
        <v>14588</v>
      </c>
      <c r="E4921" s="4"/>
      <c r="R4921" s="4"/>
      <c r="U4921" s="4"/>
      <c r="AD4921" s="4"/>
      <c r="AE4921" s="4"/>
      <c r="AF4921" s="21"/>
    </row>
    <row r="4922" spans="1:32" x14ac:dyDescent="0.2">
      <c r="A4922" s="1" t="s">
        <v>14589</v>
      </c>
      <c r="B4922" s="4" t="s">
        <v>14590</v>
      </c>
      <c r="C4922" s="4" t="s">
        <v>14591</v>
      </c>
      <c r="E4922" s="4"/>
      <c r="R4922" s="4"/>
      <c r="U4922" s="4"/>
      <c r="AD4922" s="4"/>
      <c r="AE4922" s="4"/>
      <c r="AF4922" s="21"/>
    </row>
    <row r="4923" spans="1:32" x14ac:dyDescent="0.2">
      <c r="A4923" s="1" t="s">
        <v>14592</v>
      </c>
      <c r="B4923" s="4" t="s">
        <v>14593</v>
      </c>
      <c r="C4923" s="4" t="s">
        <v>14593</v>
      </c>
      <c r="E4923" s="4"/>
      <c r="R4923" s="4"/>
      <c r="U4923" s="4"/>
      <c r="AD4923" s="4"/>
      <c r="AE4923" s="4"/>
      <c r="AF4923" s="21"/>
    </row>
    <row r="4924" spans="1:32" x14ac:dyDescent="0.2">
      <c r="A4924" s="1" t="s">
        <v>14594</v>
      </c>
      <c r="B4924" s="4" t="s">
        <v>14595</v>
      </c>
      <c r="C4924" s="4" t="s">
        <v>14596</v>
      </c>
      <c r="E4924" s="4"/>
      <c r="R4924" s="4"/>
      <c r="U4924" s="4"/>
      <c r="AD4924" s="4"/>
      <c r="AE4924" s="4"/>
      <c r="AF4924" s="21"/>
    </row>
    <row r="4925" spans="1:32" x14ac:dyDescent="0.2">
      <c r="A4925" s="1" t="s">
        <v>14597</v>
      </c>
      <c r="B4925" s="4" t="s">
        <v>14598</v>
      </c>
      <c r="C4925" s="4" t="s">
        <v>14599</v>
      </c>
      <c r="E4925" s="4"/>
      <c r="R4925" s="4"/>
      <c r="U4925" s="4"/>
      <c r="AD4925" s="4"/>
      <c r="AE4925" s="4"/>
      <c r="AF4925" s="21"/>
    </row>
    <row r="4926" spans="1:32" x14ac:dyDescent="0.2">
      <c r="A4926" s="1" t="s">
        <v>14600</v>
      </c>
      <c r="B4926" s="4" t="s">
        <v>14601</v>
      </c>
      <c r="C4926" s="4" t="s">
        <v>14602</v>
      </c>
      <c r="E4926" s="4"/>
      <c r="R4926" s="4"/>
      <c r="U4926" s="4"/>
      <c r="AD4926" s="4"/>
      <c r="AE4926" s="4"/>
      <c r="AF4926" s="21"/>
    </row>
    <row r="4927" spans="1:32" x14ac:dyDescent="0.2">
      <c r="A4927" s="1" t="s">
        <v>14603</v>
      </c>
      <c r="B4927" s="4" t="s">
        <v>14604</v>
      </c>
      <c r="C4927" s="4" t="s">
        <v>14605</v>
      </c>
      <c r="E4927" s="4"/>
      <c r="R4927" s="4"/>
      <c r="U4927" s="4"/>
      <c r="AD4927" s="4"/>
      <c r="AE4927" s="4"/>
      <c r="AF4927" s="21"/>
    </row>
    <row r="4928" spans="1:32" x14ac:dyDescent="0.2">
      <c r="A4928" s="1" t="s">
        <v>14606</v>
      </c>
      <c r="B4928" s="4" t="s">
        <v>14607</v>
      </c>
      <c r="C4928" s="4" t="s">
        <v>14608</v>
      </c>
      <c r="E4928" s="4"/>
      <c r="R4928" s="4"/>
      <c r="U4928" s="4"/>
      <c r="AD4928" s="4"/>
      <c r="AE4928" s="4"/>
      <c r="AF4928" s="21"/>
    </row>
    <row r="4929" spans="1:32" x14ac:dyDescent="0.2">
      <c r="A4929" s="1" t="s">
        <v>14609</v>
      </c>
      <c r="B4929" s="4" t="s">
        <v>14610</v>
      </c>
      <c r="C4929" s="4" t="s">
        <v>14611</v>
      </c>
      <c r="E4929" s="4"/>
      <c r="R4929" s="4"/>
      <c r="U4929" s="4"/>
      <c r="AD4929" s="4"/>
      <c r="AE4929" s="4"/>
      <c r="AF4929" s="21"/>
    </row>
    <row r="4930" spans="1:32" x14ac:dyDescent="0.2">
      <c r="A4930" s="1" t="s">
        <v>14612</v>
      </c>
      <c r="B4930" s="4" t="s">
        <v>14613</v>
      </c>
      <c r="C4930" s="4" t="s">
        <v>14614</v>
      </c>
      <c r="E4930" s="4"/>
      <c r="R4930" s="4"/>
      <c r="U4930" s="4"/>
      <c r="AD4930" s="4"/>
      <c r="AE4930" s="4"/>
      <c r="AF4930" s="21"/>
    </row>
    <row r="4931" spans="1:32" x14ac:dyDescent="0.2">
      <c r="A4931" s="1" t="s">
        <v>14615</v>
      </c>
      <c r="B4931" s="4" t="s">
        <v>14616</v>
      </c>
      <c r="C4931" s="4" t="s">
        <v>14617</v>
      </c>
      <c r="E4931" s="4"/>
      <c r="R4931" s="4"/>
      <c r="U4931" s="4"/>
      <c r="AD4931" s="4"/>
      <c r="AE4931" s="4"/>
      <c r="AF4931" s="21"/>
    </row>
    <row r="4932" spans="1:32" x14ac:dyDescent="0.2">
      <c r="A4932" s="1" t="s">
        <v>14618</v>
      </c>
      <c r="B4932" s="4" t="s">
        <v>14619</v>
      </c>
      <c r="C4932" s="4" t="s">
        <v>14619</v>
      </c>
      <c r="E4932" s="4"/>
      <c r="R4932" s="4"/>
      <c r="U4932" s="4"/>
      <c r="AD4932" s="4"/>
      <c r="AE4932" s="4"/>
      <c r="AF4932" s="21"/>
    </row>
    <row r="4933" spans="1:32" x14ac:dyDescent="0.2">
      <c r="A4933" s="1" t="s">
        <v>14620</v>
      </c>
      <c r="B4933" s="4" t="s">
        <v>14621</v>
      </c>
      <c r="C4933" s="4" t="s">
        <v>14622</v>
      </c>
      <c r="E4933" s="4"/>
      <c r="R4933" s="4"/>
      <c r="U4933" s="4"/>
      <c r="AD4933" s="4"/>
      <c r="AE4933" s="4"/>
      <c r="AF4933" s="21"/>
    </row>
    <row r="4934" spans="1:32" x14ac:dyDescent="0.2">
      <c r="A4934" s="1" t="s">
        <v>14623</v>
      </c>
      <c r="B4934" s="4" t="s">
        <v>14624</v>
      </c>
      <c r="C4934" s="4" t="s">
        <v>14625</v>
      </c>
      <c r="E4934" s="4"/>
      <c r="R4934" s="4"/>
      <c r="U4934" s="4"/>
      <c r="AD4934" s="4"/>
      <c r="AE4934" s="4"/>
      <c r="AF4934" s="21"/>
    </row>
    <row r="4935" spans="1:32" x14ac:dyDescent="0.2">
      <c r="A4935" s="1" t="s">
        <v>14626</v>
      </c>
      <c r="B4935" s="4" t="s">
        <v>14627</v>
      </c>
      <c r="C4935" s="4" t="s">
        <v>14628</v>
      </c>
      <c r="E4935" s="4"/>
      <c r="R4935" s="4"/>
      <c r="U4935" s="4"/>
      <c r="AD4935" s="4"/>
      <c r="AE4935" s="4"/>
      <c r="AF4935" s="21"/>
    </row>
    <row r="4936" spans="1:32" x14ac:dyDescent="0.2">
      <c r="A4936" s="1" t="s">
        <v>14629</v>
      </c>
      <c r="B4936" s="4" t="s">
        <v>14630</v>
      </c>
      <c r="C4936" s="4" t="s">
        <v>14631</v>
      </c>
      <c r="E4936" s="4"/>
      <c r="R4936" s="4"/>
      <c r="U4936" s="4"/>
      <c r="AD4936" s="4"/>
      <c r="AE4936" s="4"/>
      <c r="AF4936" s="21"/>
    </row>
    <row r="4937" spans="1:32" x14ac:dyDescent="0.2">
      <c r="A4937" s="1" t="s">
        <v>14632</v>
      </c>
      <c r="B4937" s="4" t="s">
        <v>14633</v>
      </c>
      <c r="C4937" s="4" t="s">
        <v>14634</v>
      </c>
      <c r="E4937" s="4"/>
      <c r="R4937" s="4"/>
      <c r="U4937" s="4"/>
      <c r="AD4937" s="4"/>
      <c r="AE4937" s="4"/>
      <c r="AF4937" s="21"/>
    </row>
    <row r="4938" spans="1:32" x14ac:dyDescent="0.2">
      <c r="A4938" s="1" t="s">
        <v>14635</v>
      </c>
      <c r="B4938" s="4" t="s">
        <v>14636</v>
      </c>
      <c r="C4938" s="4" t="s">
        <v>14637</v>
      </c>
      <c r="E4938" s="4"/>
      <c r="R4938" s="4"/>
      <c r="U4938" s="4"/>
      <c r="AD4938" s="4"/>
      <c r="AE4938" s="4"/>
      <c r="AF4938" s="21"/>
    </row>
    <row r="4939" spans="1:32" x14ac:dyDescent="0.2">
      <c r="A4939" s="1" t="s">
        <v>14638</v>
      </c>
      <c r="B4939" s="4" t="s">
        <v>14639</v>
      </c>
      <c r="C4939" s="4" t="s">
        <v>14640</v>
      </c>
      <c r="E4939" s="4"/>
      <c r="R4939" s="4"/>
      <c r="U4939" s="4"/>
      <c r="AD4939" s="4"/>
      <c r="AE4939" s="4"/>
      <c r="AF4939" s="21"/>
    </row>
    <row r="4940" spans="1:32" x14ac:dyDescent="0.2">
      <c r="A4940" s="1" t="s">
        <v>14641</v>
      </c>
      <c r="B4940" s="4" t="s">
        <v>14642</v>
      </c>
      <c r="C4940" s="4" t="s">
        <v>14643</v>
      </c>
      <c r="E4940" s="4"/>
      <c r="R4940" s="4"/>
      <c r="U4940" s="4"/>
      <c r="AD4940" s="4"/>
      <c r="AE4940" s="4"/>
      <c r="AF4940" s="21"/>
    </row>
    <row r="4941" spans="1:32" x14ac:dyDescent="0.2">
      <c r="A4941" s="1" t="s">
        <v>14644</v>
      </c>
      <c r="B4941" s="4" t="s">
        <v>14645</v>
      </c>
      <c r="C4941" s="4" t="s">
        <v>14646</v>
      </c>
      <c r="E4941" s="4"/>
      <c r="R4941" s="4"/>
      <c r="U4941" s="4"/>
      <c r="AD4941" s="4"/>
      <c r="AE4941" s="4"/>
      <c r="AF4941" s="21"/>
    </row>
    <row r="4942" spans="1:32" x14ac:dyDescent="0.2">
      <c r="A4942" s="1" t="s">
        <v>14647</v>
      </c>
      <c r="B4942" s="4" t="s">
        <v>14648</v>
      </c>
      <c r="C4942" s="4" t="s">
        <v>14649</v>
      </c>
      <c r="E4942" s="4"/>
      <c r="R4942" s="4"/>
      <c r="U4942" s="4"/>
      <c r="AD4942" s="4"/>
      <c r="AE4942" s="4"/>
      <c r="AF4942" s="21"/>
    </row>
    <row r="4943" spans="1:32" x14ac:dyDescent="0.2">
      <c r="A4943" s="1" t="s">
        <v>14650</v>
      </c>
      <c r="B4943" s="4" t="s">
        <v>14651</v>
      </c>
      <c r="C4943" s="4" t="s">
        <v>14652</v>
      </c>
      <c r="E4943" s="4"/>
      <c r="R4943" s="4"/>
      <c r="U4943" s="4"/>
      <c r="AD4943" s="4"/>
      <c r="AE4943" s="4"/>
      <c r="AF4943" s="21"/>
    </row>
    <row r="4944" spans="1:32" x14ac:dyDescent="0.2">
      <c r="A4944" s="1" t="s">
        <v>14653</v>
      </c>
      <c r="B4944" s="4" t="s">
        <v>14654</v>
      </c>
      <c r="C4944" s="4" t="s">
        <v>14655</v>
      </c>
      <c r="E4944" s="4"/>
      <c r="R4944" s="4"/>
      <c r="U4944" s="4"/>
      <c r="AD4944" s="4"/>
      <c r="AE4944" s="4"/>
      <c r="AF4944" s="21"/>
    </row>
    <row r="4945" spans="1:32" x14ac:dyDescent="0.2">
      <c r="A4945" s="1" t="s">
        <v>14656</v>
      </c>
      <c r="B4945" s="4" t="s">
        <v>14657</v>
      </c>
      <c r="C4945" s="4" t="s">
        <v>14658</v>
      </c>
      <c r="E4945" s="4"/>
      <c r="R4945" s="4"/>
      <c r="U4945" s="4"/>
      <c r="AD4945" s="4"/>
      <c r="AE4945" s="4"/>
      <c r="AF4945" s="21"/>
    </row>
    <row r="4946" spans="1:32" x14ac:dyDescent="0.2">
      <c r="A4946" s="1" t="s">
        <v>14659</v>
      </c>
      <c r="B4946" s="4" t="s">
        <v>14660</v>
      </c>
      <c r="C4946" s="4" t="s">
        <v>14661</v>
      </c>
      <c r="E4946" s="4"/>
      <c r="R4946" s="4"/>
      <c r="U4946" s="4"/>
      <c r="AD4946" s="4"/>
      <c r="AE4946" s="4"/>
      <c r="AF4946" s="21"/>
    </row>
    <row r="4947" spans="1:32" x14ac:dyDescent="0.2">
      <c r="A4947" s="1" t="s">
        <v>14662</v>
      </c>
      <c r="B4947" s="4" t="s">
        <v>14663</v>
      </c>
      <c r="C4947" s="4" t="s">
        <v>14664</v>
      </c>
      <c r="E4947" s="4"/>
      <c r="R4947" s="4"/>
      <c r="U4947" s="4"/>
      <c r="AD4947" s="4"/>
      <c r="AE4947" s="4"/>
      <c r="AF4947" s="21"/>
    </row>
    <row r="4948" spans="1:32" x14ac:dyDescent="0.2">
      <c r="A4948" s="1" t="s">
        <v>14665</v>
      </c>
      <c r="B4948" s="4" t="s">
        <v>14666</v>
      </c>
      <c r="C4948" s="4" t="s">
        <v>14667</v>
      </c>
      <c r="E4948" s="4"/>
      <c r="R4948" s="4"/>
      <c r="U4948" s="4"/>
      <c r="AD4948" s="4"/>
      <c r="AE4948" s="4"/>
      <c r="AF4948" s="21"/>
    </row>
    <row r="4949" spans="1:32" x14ac:dyDescent="0.2">
      <c r="A4949" s="1" t="s">
        <v>14668</v>
      </c>
      <c r="B4949" s="4" t="s">
        <v>14669</v>
      </c>
      <c r="C4949" s="4" t="s">
        <v>14670</v>
      </c>
      <c r="E4949" s="4"/>
      <c r="R4949" s="4"/>
      <c r="U4949" s="4"/>
      <c r="AD4949" s="4"/>
      <c r="AE4949" s="4"/>
      <c r="AF4949" s="21"/>
    </row>
    <row r="4950" spans="1:32" x14ac:dyDescent="0.2">
      <c r="A4950" s="1" t="s">
        <v>14671</v>
      </c>
      <c r="B4950" s="4" t="s">
        <v>14672</v>
      </c>
      <c r="C4950" s="4" t="s">
        <v>14673</v>
      </c>
      <c r="E4950" s="4"/>
      <c r="R4950" s="4"/>
      <c r="U4950" s="4"/>
      <c r="AD4950" s="4"/>
      <c r="AE4950" s="4"/>
      <c r="AF4950" s="21"/>
    </row>
    <row r="4951" spans="1:32" x14ac:dyDescent="0.2">
      <c r="A4951" s="1" t="s">
        <v>14674</v>
      </c>
      <c r="B4951" s="4" t="s">
        <v>14675</v>
      </c>
      <c r="C4951" s="4" t="s">
        <v>14676</v>
      </c>
      <c r="E4951" s="4"/>
      <c r="R4951" s="4"/>
      <c r="U4951" s="4"/>
      <c r="AD4951" s="4"/>
      <c r="AE4951" s="4"/>
      <c r="AF4951" s="21"/>
    </row>
    <row r="4952" spans="1:32" x14ac:dyDescent="0.2">
      <c r="A4952" s="1" t="s">
        <v>14677</v>
      </c>
      <c r="B4952" s="4" t="s">
        <v>14678</v>
      </c>
      <c r="C4952" s="4" t="s">
        <v>14679</v>
      </c>
      <c r="E4952" s="4"/>
      <c r="R4952" s="4"/>
      <c r="U4952" s="4"/>
      <c r="AD4952" s="4"/>
      <c r="AE4952" s="4"/>
      <c r="AF4952" s="21"/>
    </row>
    <row r="4953" spans="1:32" x14ac:dyDescent="0.2">
      <c r="A4953" s="1" t="s">
        <v>14680</v>
      </c>
      <c r="B4953" s="4" t="s">
        <v>14681</v>
      </c>
      <c r="C4953" s="4" t="s">
        <v>14682</v>
      </c>
      <c r="E4953" s="4"/>
      <c r="R4953" s="4"/>
      <c r="U4953" s="4"/>
      <c r="AD4953" s="4"/>
      <c r="AE4953" s="4"/>
      <c r="AF4953" s="21"/>
    </row>
    <row r="4954" spans="1:32" x14ac:dyDescent="0.2">
      <c r="A4954" s="1" t="s">
        <v>14683</v>
      </c>
      <c r="B4954" s="4" t="s">
        <v>14684</v>
      </c>
      <c r="C4954" s="4" t="s">
        <v>14685</v>
      </c>
      <c r="E4954" s="4"/>
      <c r="R4954" s="4"/>
      <c r="U4954" s="4"/>
      <c r="AD4954" s="4"/>
      <c r="AE4954" s="4"/>
      <c r="AF4954" s="21"/>
    </row>
    <row r="4955" spans="1:32" x14ac:dyDescent="0.2">
      <c r="A4955" s="1" t="s">
        <v>14686</v>
      </c>
      <c r="B4955" s="4" t="s">
        <v>14687</v>
      </c>
      <c r="C4955" s="4" t="s">
        <v>14688</v>
      </c>
      <c r="E4955" s="4"/>
      <c r="R4955" s="4"/>
      <c r="U4955" s="4"/>
      <c r="AD4955" s="4"/>
      <c r="AE4955" s="4"/>
      <c r="AF4955" s="21"/>
    </row>
    <row r="4956" spans="1:32" x14ac:dyDescent="0.2">
      <c r="A4956" s="1" t="s">
        <v>14689</v>
      </c>
      <c r="B4956" s="4" t="s">
        <v>14690</v>
      </c>
      <c r="C4956" s="4" t="s">
        <v>14691</v>
      </c>
      <c r="E4956" s="4"/>
      <c r="I4956">
        <v>1</v>
      </c>
      <c r="J4956">
        <v>1</v>
      </c>
      <c r="R4956" s="4"/>
      <c r="U4956" s="4"/>
      <c r="AD4956" s="4"/>
      <c r="AE4956" s="4"/>
      <c r="AF4956" s="21"/>
    </row>
    <row r="4957" spans="1:32" x14ac:dyDescent="0.2">
      <c r="A4957" s="1" t="s">
        <v>14692</v>
      </c>
      <c r="B4957" s="4" t="s">
        <v>14693</v>
      </c>
      <c r="C4957" s="4" t="s">
        <v>14694</v>
      </c>
      <c r="E4957" s="4"/>
      <c r="R4957" s="4"/>
      <c r="U4957" s="4"/>
      <c r="AD4957" s="4"/>
      <c r="AE4957" s="4"/>
      <c r="AF4957" s="21"/>
    </row>
    <row r="4958" spans="1:32" x14ac:dyDescent="0.2">
      <c r="A4958" s="1" t="s">
        <v>14695</v>
      </c>
      <c r="B4958" s="4" t="s">
        <v>14696</v>
      </c>
      <c r="C4958" s="4" t="s">
        <v>14697</v>
      </c>
      <c r="E4958" s="4"/>
      <c r="R4958" s="4"/>
      <c r="U4958" s="4"/>
      <c r="AD4958" s="4"/>
      <c r="AE4958" s="4"/>
      <c r="AF4958" s="21"/>
    </row>
    <row r="4959" spans="1:32" x14ac:dyDescent="0.2">
      <c r="A4959" s="1" t="s">
        <v>14698</v>
      </c>
      <c r="B4959" s="4" t="s">
        <v>14699</v>
      </c>
      <c r="C4959" s="4" t="s">
        <v>14700</v>
      </c>
      <c r="E4959" s="4"/>
      <c r="R4959" s="4"/>
      <c r="U4959" s="4"/>
      <c r="AD4959" s="4"/>
      <c r="AE4959" s="4"/>
      <c r="AF4959" s="21"/>
    </row>
    <row r="4960" spans="1:32" x14ac:dyDescent="0.2">
      <c r="A4960" s="1" t="s">
        <v>14701</v>
      </c>
      <c r="B4960" s="4" t="s">
        <v>14702</v>
      </c>
      <c r="C4960" s="4" t="s">
        <v>14703</v>
      </c>
      <c r="E4960" s="4"/>
      <c r="R4960" s="4"/>
      <c r="U4960" s="4"/>
      <c r="AD4960" s="4"/>
      <c r="AE4960" s="4"/>
      <c r="AF4960" s="21"/>
    </row>
    <row r="4961" spans="1:32" x14ac:dyDescent="0.2">
      <c r="A4961" s="1" t="s">
        <v>14704</v>
      </c>
      <c r="B4961" s="4" t="s">
        <v>14705</v>
      </c>
      <c r="C4961" s="4" t="s">
        <v>14706</v>
      </c>
      <c r="E4961" s="4"/>
      <c r="R4961" s="4"/>
      <c r="U4961" s="4"/>
      <c r="AD4961" s="4"/>
      <c r="AE4961" s="4"/>
      <c r="AF4961" s="21"/>
    </row>
    <row r="4962" spans="1:32" x14ac:dyDescent="0.2">
      <c r="A4962" s="1" t="s">
        <v>14707</v>
      </c>
      <c r="B4962" s="4" t="s">
        <v>14708</v>
      </c>
      <c r="C4962" s="4" t="s">
        <v>14709</v>
      </c>
      <c r="E4962" s="4"/>
      <c r="R4962" s="4"/>
      <c r="U4962" s="4"/>
      <c r="AD4962" s="4"/>
      <c r="AE4962" s="4"/>
      <c r="AF4962" s="21"/>
    </row>
    <row r="4963" spans="1:32" x14ac:dyDescent="0.2">
      <c r="A4963" s="1" t="s">
        <v>14710</v>
      </c>
      <c r="B4963" s="4" t="s">
        <v>14711</v>
      </c>
      <c r="C4963" s="4" t="s">
        <v>14712</v>
      </c>
      <c r="E4963" s="4"/>
      <c r="R4963" s="4"/>
      <c r="U4963" s="4"/>
      <c r="AD4963" s="4"/>
      <c r="AE4963" s="4"/>
      <c r="AF4963" s="21"/>
    </row>
    <row r="4964" spans="1:32" x14ac:dyDescent="0.2">
      <c r="A4964" s="1" t="s">
        <v>14713</v>
      </c>
      <c r="B4964" s="4" t="s">
        <v>14714</v>
      </c>
      <c r="C4964" s="4" t="s">
        <v>14715</v>
      </c>
      <c r="E4964" s="4"/>
      <c r="R4964" s="4"/>
      <c r="U4964" s="4"/>
      <c r="AD4964" s="4"/>
      <c r="AE4964" s="4"/>
      <c r="AF4964" s="21"/>
    </row>
    <row r="4965" spans="1:32" x14ac:dyDescent="0.2">
      <c r="A4965" s="1" t="s">
        <v>14716</v>
      </c>
      <c r="B4965" s="4" t="s">
        <v>14717</v>
      </c>
      <c r="C4965" s="4" t="s">
        <v>14718</v>
      </c>
      <c r="E4965" s="4"/>
      <c r="R4965" s="4"/>
      <c r="U4965" s="4"/>
      <c r="AD4965" s="4"/>
      <c r="AE4965" s="4"/>
      <c r="AF4965" s="21"/>
    </row>
    <row r="4966" spans="1:32" x14ac:dyDescent="0.2">
      <c r="A4966" s="1" t="s">
        <v>14719</v>
      </c>
      <c r="B4966" s="4" t="s">
        <v>14720</v>
      </c>
      <c r="C4966" s="4" t="s">
        <v>14721</v>
      </c>
      <c r="E4966" s="4"/>
      <c r="R4966" s="4"/>
      <c r="U4966" s="4"/>
      <c r="AD4966" s="4"/>
      <c r="AE4966" s="4"/>
      <c r="AF4966" s="21"/>
    </row>
    <row r="4967" spans="1:32" x14ac:dyDescent="0.2">
      <c r="A4967" s="1" t="s">
        <v>14722</v>
      </c>
      <c r="B4967" s="4" t="s">
        <v>14723</v>
      </c>
      <c r="C4967" s="4" t="s">
        <v>14724</v>
      </c>
      <c r="E4967" s="4"/>
      <c r="R4967" s="4"/>
      <c r="U4967" s="4"/>
      <c r="AD4967" s="4"/>
      <c r="AE4967" s="4"/>
      <c r="AF4967" s="21"/>
    </row>
    <row r="4968" spans="1:32" x14ac:dyDescent="0.2">
      <c r="A4968" s="1" t="s">
        <v>14725</v>
      </c>
      <c r="B4968" s="4" t="s">
        <v>14726</v>
      </c>
      <c r="C4968" s="4" t="s">
        <v>14727</v>
      </c>
      <c r="E4968" s="4"/>
      <c r="R4968" s="4"/>
      <c r="U4968" s="4"/>
      <c r="AD4968" s="4"/>
      <c r="AE4968" s="4"/>
      <c r="AF4968" s="21"/>
    </row>
    <row r="4969" spans="1:32" x14ac:dyDescent="0.2">
      <c r="A4969" s="1" t="s">
        <v>14728</v>
      </c>
      <c r="B4969" s="4" t="s">
        <v>14729</v>
      </c>
      <c r="C4969" s="4" t="s">
        <v>14730</v>
      </c>
      <c r="E4969" s="4"/>
      <c r="R4969" s="4"/>
      <c r="U4969" s="4"/>
      <c r="AD4969" s="4"/>
      <c r="AE4969" s="4"/>
      <c r="AF4969" s="21"/>
    </row>
    <row r="4970" spans="1:32" x14ac:dyDescent="0.2">
      <c r="A4970" s="1" t="s">
        <v>14731</v>
      </c>
      <c r="B4970" s="4" t="s">
        <v>14732</v>
      </c>
      <c r="C4970" s="4" t="s">
        <v>14733</v>
      </c>
      <c r="E4970" s="4"/>
      <c r="R4970" s="4"/>
      <c r="U4970" s="4"/>
      <c r="AD4970" s="4"/>
      <c r="AE4970" s="4"/>
      <c r="AF4970" s="21"/>
    </row>
    <row r="4971" spans="1:32" x14ac:dyDescent="0.2">
      <c r="A4971" s="1" t="s">
        <v>14734</v>
      </c>
      <c r="B4971" s="4" t="s">
        <v>14735</v>
      </c>
      <c r="C4971" s="4" t="s">
        <v>14736</v>
      </c>
      <c r="E4971" s="4"/>
      <c r="R4971" s="4"/>
      <c r="U4971" s="4"/>
      <c r="AD4971" s="4"/>
      <c r="AE4971" s="4"/>
      <c r="AF4971" s="21"/>
    </row>
    <row r="4972" spans="1:32" x14ac:dyDescent="0.2">
      <c r="A4972" s="1" t="s">
        <v>14737</v>
      </c>
      <c r="B4972" s="4" t="s">
        <v>14738</v>
      </c>
      <c r="C4972" s="4" t="s">
        <v>14739</v>
      </c>
      <c r="E4972" s="4"/>
      <c r="R4972" s="4"/>
      <c r="U4972" s="4"/>
      <c r="AD4972" s="4"/>
      <c r="AE4972" s="4"/>
      <c r="AF4972" s="21"/>
    </row>
    <row r="4973" spans="1:32" x14ac:dyDescent="0.2">
      <c r="A4973" s="1" t="s">
        <v>14740</v>
      </c>
      <c r="B4973" s="4" t="s">
        <v>14741</v>
      </c>
      <c r="C4973" s="4" t="s">
        <v>14742</v>
      </c>
      <c r="E4973" s="4"/>
      <c r="R4973" s="4"/>
      <c r="U4973" s="4"/>
      <c r="AD4973" s="4"/>
      <c r="AE4973" s="4"/>
      <c r="AF4973" s="21"/>
    </row>
    <row r="4974" spans="1:32" x14ac:dyDescent="0.2">
      <c r="A4974" s="1" t="s">
        <v>14743</v>
      </c>
      <c r="B4974" s="4" t="s">
        <v>14744</v>
      </c>
      <c r="C4974" s="4" t="s">
        <v>14745</v>
      </c>
      <c r="E4974" s="4"/>
      <c r="R4974" s="4"/>
      <c r="U4974" s="4"/>
      <c r="AD4974" s="4"/>
      <c r="AE4974" s="4"/>
      <c r="AF4974" s="21"/>
    </row>
    <row r="4975" spans="1:32" x14ac:dyDescent="0.2">
      <c r="A4975" s="1" t="s">
        <v>14746</v>
      </c>
      <c r="B4975" s="4" t="s">
        <v>14747</v>
      </c>
      <c r="C4975" s="4" t="s">
        <v>14748</v>
      </c>
      <c r="E4975" s="4"/>
      <c r="R4975" s="4"/>
      <c r="U4975" s="4"/>
      <c r="AD4975" s="4"/>
      <c r="AE4975" s="4"/>
      <c r="AF4975" s="21"/>
    </row>
    <row r="4976" spans="1:32" x14ac:dyDescent="0.2">
      <c r="A4976" s="1" t="s">
        <v>14749</v>
      </c>
      <c r="B4976" s="4" t="s">
        <v>14750</v>
      </c>
      <c r="C4976" s="4" t="s">
        <v>14751</v>
      </c>
      <c r="E4976" s="4"/>
      <c r="R4976" s="4"/>
      <c r="U4976" s="4"/>
      <c r="AD4976" s="4"/>
      <c r="AE4976" s="4"/>
      <c r="AF4976" s="21"/>
    </row>
    <row r="4977" spans="1:32" x14ac:dyDescent="0.2">
      <c r="A4977" s="1" t="s">
        <v>14752</v>
      </c>
      <c r="B4977" s="4" t="s">
        <v>14753</v>
      </c>
      <c r="C4977" s="4" t="s">
        <v>14753</v>
      </c>
      <c r="E4977" s="4"/>
      <c r="R4977" s="4"/>
      <c r="U4977" s="4"/>
      <c r="AD4977" s="4"/>
      <c r="AE4977" s="4"/>
      <c r="AF4977" s="21"/>
    </row>
    <row r="4978" spans="1:32" x14ac:dyDescent="0.2">
      <c r="A4978" s="1" t="s">
        <v>14754</v>
      </c>
      <c r="B4978" s="4" t="s">
        <v>14755</v>
      </c>
      <c r="C4978" s="4" t="s">
        <v>14756</v>
      </c>
      <c r="E4978" s="4"/>
      <c r="R4978" s="4"/>
      <c r="U4978" s="4"/>
      <c r="AD4978" s="4"/>
      <c r="AE4978" s="4"/>
      <c r="AF4978" s="21"/>
    </row>
    <row r="4979" spans="1:32" x14ac:dyDescent="0.2">
      <c r="A4979" s="1" t="s">
        <v>14757</v>
      </c>
      <c r="B4979" s="4" t="s">
        <v>14758</v>
      </c>
      <c r="C4979" s="4" t="s">
        <v>14759</v>
      </c>
      <c r="E4979" s="4"/>
      <c r="R4979" s="4"/>
      <c r="U4979" s="4"/>
      <c r="AD4979" s="4"/>
      <c r="AE4979" s="4"/>
      <c r="AF4979" s="21"/>
    </row>
    <row r="4980" spans="1:32" x14ac:dyDescent="0.2">
      <c r="A4980" s="1" t="s">
        <v>14760</v>
      </c>
      <c r="B4980" s="4" t="s">
        <v>14761</v>
      </c>
      <c r="C4980" s="4" t="s">
        <v>14762</v>
      </c>
      <c r="E4980" s="4"/>
      <c r="R4980" s="4"/>
      <c r="U4980" s="4"/>
      <c r="AD4980" s="4"/>
      <c r="AE4980" s="4"/>
      <c r="AF4980" s="21"/>
    </row>
    <row r="4981" spans="1:32" x14ac:dyDescent="0.2">
      <c r="A4981" s="1" t="s">
        <v>14763</v>
      </c>
      <c r="B4981" s="4" t="s">
        <v>14764</v>
      </c>
      <c r="C4981" s="4" t="s">
        <v>14765</v>
      </c>
      <c r="E4981" s="4"/>
      <c r="R4981" s="4"/>
      <c r="U4981" s="4"/>
      <c r="AD4981" s="4"/>
      <c r="AE4981" s="4"/>
      <c r="AF4981" s="21"/>
    </row>
    <row r="4982" spans="1:32" x14ac:dyDescent="0.2">
      <c r="A4982" s="1" t="s">
        <v>14766</v>
      </c>
      <c r="B4982" s="4" t="s">
        <v>14767</v>
      </c>
      <c r="C4982" s="4" t="s">
        <v>14768</v>
      </c>
      <c r="E4982" s="4"/>
      <c r="R4982" s="4"/>
      <c r="U4982" s="4"/>
      <c r="AD4982" s="4"/>
      <c r="AE4982" s="4"/>
      <c r="AF4982" s="21"/>
    </row>
    <row r="4983" spans="1:32" x14ac:dyDescent="0.2">
      <c r="A4983" s="1" t="s">
        <v>14769</v>
      </c>
      <c r="B4983" s="4" t="s">
        <v>14770</v>
      </c>
      <c r="C4983" s="4" t="s">
        <v>14771</v>
      </c>
      <c r="E4983" s="4"/>
      <c r="R4983" s="4"/>
      <c r="U4983" s="4"/>
      <c r="AD4983" s="4"/>
      <c r="AE4983" s="4"/>
      <c r="AF4983" s="21"/>
    </row>
    <row r="4984" spans="1:32" x14ac:dyDescent="0.2">
      <c r="A4984" s="1" t="s">
        <v>14772</v>
      </c>
      <c r="B4984" s="4" t="s">
        <v>14773</v>
      </c>
      <c r="C4984" s="4" t="s">
        <v>14774</v>
      </c>
      <c r="E4984" s="4"/>
      <c r="R4984" s="4"/>
      <c r="U4984" s="4"/>
      <c r="AD4984" s="4"/>
      <c r="AE4984" s="4"/>
      <c r="AF4984" s="21"/>
    </row>
    <row r="4985" spans="1:32" x14ac:dyDescent="0.2">
      <c r="A4985" s="1" t="s">
        <v>14775</v>
      </c>
      <c r="B4985" s="4" t="s">
        <v>14776</v>
      </c>
      <c r="C4985" s="4" t="s">
        <v>14777</v>
      </c>
      <c r="E4985" s="4"/>
      <c r="R4985" s="4"/>
      <c r="U4985" s="4"/>
      <c r="AD4985" s="4"/>
      <c r="AE4985" s="4"/>
      <c r="AF4985" s="21"/>
    </row>
    <row r="4986" spans="1:32" x14ac:dyDescent="0.2">
      <c r="A4986" s="1" t="s">
        <v>14778</v>
      </c>
      <c r="B4986" s="4" t="s">
        <v>14779</v>
      </c>
      <c r="C4986" s="4" t="s">
        <v>14780</v>
      </c>
      <c r="E4986" s="4"/>
      <c r="R4986" s="4"/>
      <c r="U4986" s="4"/>
      <c r="AD4986" s="4"/>
      <c r="AE4986" s="4"/>
      <c r="AF4986" s="21"/>
    </row>
    <row r="4987" spans="1:32" x14ac:dyDescent="0.2">
      <c r="A4987" s="1" t="s">
        <v>14781</v>
      </c>
      <c r="B4987" s="4" t="s">
        <v>14782</v>
      </c>
      <c r="C4987" s="4" t="s">
        <v>14783</v>
      </c>
      <c r="E4987" s="4"/>
      <c r="R4987" s="4"/>
      <c r="U4987" s="4"/>
      <c r="AD4987" s="4"/>
      <c r="AE4987" s="4"/>
      <c r="AF4987" s="21"/>
    </row>
    <row r="4988" spans="1:32" x14ac:dyDescent="0.2">
      <c r="A4988" s="1" t="s">
        <v>14784</v>
      </c>
      <c r="B4988" s="4" t="s">
        <v>14785</v>
      </c>
      <c r="C4988" s="4" t="s">
        <v>14786</v>
      </c>
      <c r="E4988" s="4"/>
      <c r="R4988" s="4"/>
      <c r="U4988" s="4"/>
      <c r="AD4988" s="4"/>
      <c r="AE4988" s="4"/>
      <c r="AF4988" s="21"/>
    </row>
    <row r="4989" spans="1:32" x14ac:dyDescent="0.2">
      <c r="A4989" s="1" t="s">
        <v>14787</v>
      </c>
      <c r="B4989" s="4" t="s">
        <v>14788</v>
      </c>
      <c r="C4989" s="4" t="s">
        <v>14789</v>
      </c>
      <c r="E4989" s="4"/>
      <c r="R4989" s="4"/>
      <c r="U4989" s="4"/>
      <c r="AD4989" s="4"/>
      <c r="AE4989" s="4"/>
      <c r="AF4989" s="21"/>
    </row>
    <row r="4990" spans="1:32" x14ac:dyDescent="0.2">
      <c r="A4990" s="1" t="s">
        <v>14790</v>
      </c>
      <c r="B4990" s="4" t="s">
        <v>14791</v>
      </c>
      <c r="C4990" s="4" t="s">
        <v>14792</v>
      </c>
      <c r="E4990" s="4"/>
      <c r="R4990" s="4"/>
      <c r="U4990" s="4"/>
      <c r="AD4990" s="4"/>
      <c r="AE4990" s="4"/>
      <c r="AF4990" s="21"/>
    </row>
    <row r="4991" spans="1:32" x14ac:dyDescent="0.2">
      <c r="A4991" s="1" t="s">
        <v>14793</v>
      </c>
      <c r="B4991" s="4" t="s">
        <v>14794</v>
      </c>
      <c r="C4991" s="4" t="s">
        <v>14795</v>
      </c>
      <c r="E4991" s="4"/>
      <c r="R4991" s="4"/>
      <c r="U4991" s="4"/>
      <c r="AD4991" s="4"/>
      <c r="AE4991" s="4"/>
      <c r="AF4991" s="21"/>
    </row>
    <row r="4992" spans="1:32" x14ac:dyDescent="0.2">
      <c r="A4992" s="1" t="s">
        <v>14796</v>
      </c>
      <c r="B4992" s="4" t="s">
        <v>14797</v>
      </c>
      <c r="C4992" s="4" t="s">
        <v>14798</v>
      </c>
      <c r="E4992" s="4"/>
      <c r="R4992" s="4"/>
      <c r="U4992" s="4"/>
      <c r="AD4992" s="4"/>
      <c r="AE4992" s="4"/>
      <c r="AF4992" s="21"/>
    </row>
    <row r="4993" spans="1:32" x14ac:dyDescent="0.2">
      <c r="A4993" s="1" t="s">
        <v>14799</v>
      </c>
      <c r="B4993" s="4" t="s">
        <v>14800</v>
      </c>
      <c r="C4993" s="4" t="s">
        <v>14801</v>
      </c>
      <c r="E4993" s="4"/>
      <c r="R4993" s="4"/>
      <c r="U4993" s="4"/>
      <c r="AD4993" s="4"/>
      <c r="AE4993" s="4"/>
      <c r="AF4993" s="21"/>
    </row>
    <row r="4994" spans="1:32" x14ac:dyDescent="0.2">
      <c r="A4994" s="1" t="s">
        <v>14802</v>
      </c>
      <c r="B4994" s="4" t="s">
        <v>14803</v>
      </c>
      <c r="C4994" s="4" t="s">
        <v>14804</v>
      </c>
      <c r="E4994" s="4"/>
      <c r="R4994" s="4"/>
      <c r="U4994" s="4"/>
      <c r="AD4994" s="4"/>
      <c r="AE4994" s="4"/>
      <c r="AF4994" s="21"/>
    </row>
    <row r="4995" spans="1:32" x14ac:dyDescent="0.2">
      <c r="A4995" s="1" t="s">
        <v>14805</v>
      </c>
      <c r="B4995" s="4" t="s">
        <v>14806</v>
      </c>
      <c r="C4995" s="4" t="s">
        <v>14807</v>
      </c>
      <c r="E4995" s="4"/>
      <c r="R4995" s="4"/>
      <c r="U4995" s="4"/>
      <c r="AD4995" s="4"/>
      <c r="AE4995" s="4"/>
      <c r="AF4995" s="21"/>
    </row>
    <row r="4996" spans="1:32" x14ac:dyDescent="0.2">
      <c r="A4996" s="1" t="s">
        <v>14808</v>
      </c>
      <c r="B4996" s="4" t="s">
        <v>14809</v>
      </c>
      <c r="C4996" s="4" t="s">
        <v>14810</v>
      </c>
      <c r="E4996" s="4"/>
      <c r="R4996" s="4"/>
      <c r="U4996" s="4"/>
      <c r="AD4996" s="4"/>
      <c r="AE4996" s="4"/>
      <c r="AF4996" s="21"/>
    </row>
    <row r="4997" spans="1:32" x14ac:dyDescent="0.2">
      <c r="A4997" s="1" t="s">
        <v>14811</v>
      </c>
      <c r="B4997" s="4" t="s">
        <v>14812</v>
      </c>
      <c r="C4997" s="4" t="s">
        <v>14813</v>
      </c>
      <c r="E4997" s="4"/>
      <c r="R4997" s="4"/>
      <c r="U4997" s="4"/>
      <c r="AD4997" s="4"/>
      <c r="AE4997" s="4"/>
      <c r="AF4997" s="21"/>
    </row>
    <row r="4998" spans="1:32" x14ac:dyDescent="0.2">
      <c r="A4998" s="1" t="s">
        <v>14814</v>
      </c>
      <c r="B4998" s="4" t="s">
        <v>14815</v>
      </c>
      <c r="C4998" s="4" t="s">
        <v>14816</v>
      </c>
      <c r="E4998" s="4"/>
      <c r="R4998" s="4"/>
      <c r="U4998" s="4"/>
      <c r="AD4998" s="4"/>
      <c r="AE4998" s="4"/>
      <c r="AF4998" s="21"/>
    </row>
    <row r="4999" spans="1:32" x14ac:dyDescent="0.2">
      <c r="A4999" s="1" t="s">
        <v>14817</v>
      </c>
      <c r="B4999" s="4" t="s">
        <v>14818</v>
      </c>
      <c r="C4999" s="4" t="s">
        <v>14819</v>
      </c>
      <c r="E4999" s="4"/>
      <c r="R4999" s="4"/>
      <c r="U4999" s="4"/>
      <c r="AD4999" s="4"/>
      <c r="AE4999" s="4"/>
      <c r="AF4999" s="21"/>
    </row>
    <row r="5000" spans="1:32" x14ac:dyDescent="0.2">
      <c r="A5000" s="1" t="s">
        <v>14820</v>
      </c>
      <c r="B5000" s="4" t="s">
        <v>14821</v>
      </c>
      <c r="C5000" s="4" t="s">
        <v>14822</v>
      </c>
      <c r="E5000" s="4"/>
      <c r="R5000" s="4"/>
      <c r="U5000" s="4"/>
      <c r="AD5000" s="4"/>
      <c r="AE5000" s="4"/>
      <c r="AF5000" s="21"/>
    </row>
    <row r="5001" spans="1:32" x14ac:dyDescent="0.2">
      <c r="A5001" s="1" t="s">
        <v>14823</v>
      </c>
      <c r="B5001" s="4" t="s">
        <v>14824</v>
      </c>
      <c r="C5001" s="4" t="s">
        <v>14825</v>
      </c>
      <c r="E5001" s="4"/>
      <c r="R5001" s="4"/>
      <c r="U5001" s="4"/>
      <c r="AD5001" s="4"/>
      <c r="AE5001" s="4"/>
      <c r="AF5001" s="21"/>
    </row>
    <row r="5002" spans="1:32" x14ac:dyDescent="0.2">
      <c r="A5002" s="1" t="s">
        <v>14826</v>
      </c>
      <c r="B5002" s="4" t="s">
        <v>14827</v>
      </c>
      <c r="C5002" s="4" t="s">
        <v>14828</v>
      </c>
      <c r="E5002" s="4"/>
      <c r="R5002" s="4"/>
      <c r="U5002" s="4"/>
      <c r="AD5002" s="4"/>
      <c r="AE5002" s="4"/>
      <c r="AF5002" s="21"/>
    </row>
    <row r="5003" spans="1:32" x14ac:dyDescent="0.2">
      <c r="A5003" s="1" t="s">
        <v>14829</v>
      </c>
      <c r="B5003" s="4" t="s">
        <v>14830</v>
      </c>
      <c r="C5003" s="4" t="s">
        <v>14831</v>
      </c>
      <c r="E5003" s="4"/>
      <c r="R5003" s="4"/>
      <c r="U5003" s="4"/>
      <c r="AD5003" s="4"/>
      <c r="AE5003" s="4"/>
      <c r="AF5003" s="21"/>
    </row>
    <row r="5004" spans="1:32" x14ac:dyDescent="0.2">
      <c r="A5004" s="1" t="s">
        <v>14832</v>
      </c>
      <c r="B5004" s="4" t="s">
        <v>14833</v>
      </c>
      <c r="C5004" s="4" t="s">
        <v>14834</v>
      </c>
      <c r="E5004" s="4"/>
      <c r="R5004" s="4"/>
      <c r="U5004" s="4"/>
      <c r="AD5004" s="4"/>
      <c r="AE5004" s="4"/>
      <c r="AF5004" s="21"/>
    </row>
    <row r="5005" spans="1:32" x14ac:dyDescent="0.2">
      <c r="A5005" s="1" t="s">
        <v>14835</v>
      </c>
      <c r="B5005" s="4" t="s">
        <v>14836</v>
      </c>
      <c r="C5005" s="4" t="s">
        <v>14837</v>
      </c>
      <c r="E5005" s="4"/>
      <c r="R5005" s="4"/>
      <c r="U5005" s="4"/>
      <c r="AD5005" s="4"/>
      <c r="AE5005" s="4"/>
      <c r="AF5005" s="21"/>
    </row>
    <row r="5006" spans="1:32" x14ac:dyDescent="0.2">
      <c r="A5006" s="1" t="s">
        <v>14838</v>
      </c>
      <c r="B5006" s="4" t="s">
        <v>14839</v>
      </c>
      <c r="C5006" s="4" t="s">
        <v>14840</v>
      </c>
      <c r="E5006" s="4"/>
      <c r="R5006" s="4"/>
      <c r="U5006" s="4"/>
      <c r="AD5006" s="4"/>
      <c r="AE5006" s="4"/>
      <c r="AF5006" s="21"/>
    </row>
    <row r="5007" spans="1:32" x14ac:dyDescent="0.2">
      <c r="A5007" s="1" t="s">
        <v>14841</v>
      </c>
      <c r="B5007" s="4" t="s">
        <v>14842</v>
      </c>
      <c r="C5007" s="4" t="s">
        <v>14843</v>
      </c>
      <c r="E5007" s="4"/>
      <c r="R5007" s="4"/>
      <c r="U5007" s="4"/>
      <c r="AD5007" s="4"/>
      <c r="AE5007" s="4"/>
      <c r="AF5007" s="21"/>
    </row>
    <row r="5008" spans="1:32" x14ac:dyDescent="0.2">
      <c r="A5008" s="1" t="s">
        <v>14844</v>
      </c>
      <c r="B5008" s="4" t="s">
        <v>14845</v>
      </c>
      <c r="C5008" s="4" t="s">
        <v>14846</v>
      </c>
      <c r="E5008" s="4"/>
      <c r="R5008" s="4"/>
      <c r="U5008" s="4"/>
      <c r="AD5008" s="4"/>
      <c r="AE5008" s="4"/>
      <c r="AF5008" s="21"/>
    </row>
    <row r="5009" spans="1:32" x14ac:dyDescent="0.2">
      <c r="A5009" s="1" t="s">
        <v>14847</v>
      </c>
      <c r="B5009" s="4" t="s">
        <v>14848</v>
      </c>
      <c r="C5009" s="4" t="s">
        <v>14849</v>
      </c>
      <c r="E5009" s="4"/>
      <c r="R5009" s="4"/>
      <c r="U5009" s="4"/>
      <c r="AD5009" s="4"/>
      <c r="AE5009" s="4"/>
      <c r="AF5009" s="21"/>
    </row>
    <row r="5010" spans="1:32" x14ac:dyDescent="0.2">
      <c r="A5010" s="1" t="s">
        <v>14850</v>
      </c>
      <c r="B5010" s="4" t="s">
        <v>14851</v>
      </c>
      <c r="C5010" s="4" t="s">
        <v>14852</v>
      </c>
      <c r="E5010" s="4"/>
      <c r="R5010" s="4"/>
      <c r="U5010" s="4"/>
      <c r="AD5010" s="4"/>
      <c r="AE5010" s="4"/>
      <c r="AF5010" s="21"/>
    </row>
    <row r="5011" spans="1:32" x14ac:dyDescent="0.2">
      <c r="A5011" s="1" t="s">
        <v>14853</v>
      </c>
      <c r="B5011" s="4" t="s">
        <v>14854</v>
      </c>
      <c r="C5011" s="4" t="s">
        <v>14855</v>
      </c>
      <c r="E5011" s="4"/>
      <c r="R5011" s="4"/>
      <c r="U5011" s="4"/>
      <c r="AD5011" s="4"/>
      <c r="AE5011" s="4"/>
      <c r="AF5011" s="21"/>
    </row>
    <row r="5012" spans="1:32" x14ac:dyDescent="0.2">
      <c r="A5012" s="1" t="s">
        <v>14856</v>
      </c>
      <c r="B5012" s="4" t="s">
        <v>14857</v>
      </c>
      <c r="C5012" s="4" t="s">
        <v>14858</v>
      </c>
      <c r="E5012" s="4"/>
      <c r="R5012" s="4"/>
      <c r="U5012" s="4"/>
      <c r="AD5012" s="4"/>
      <c r="AE5012" s="4"/>
      <c r="AF5012" s="21"/>
    </row>
    <row r="5013" spans="1:32" x14ac:dyDescent="0.2">
      <c r="A5013" s="1" t="s">
        <v>14859</v>
      </c>
      <c r="B5013" s="4" t="s">
        <v>14860</v>
      </c>
      <c r="C5013" s="4" t="s">
        <v>14861</v>
      </c>
      <c r="E5013" s="4"/>
      <c r="R5013" s="4"/>
      <c r="U5013" s="4"/>
      <c r="AD5013" s="4"/>
      <c r="AE5013" s="4"/>
      <c r="AF5013" s="21"/>
    </row>
    <row r="5014" spans="1:32" x14ac:dyDescent="0.2">
      <c r="A5014" s="1" t="s">
        <v>14862</v>
      </c>
      <c r="B5014" s="4" t="s">
        <v>14863</v>
      </c>
      <c r="C5014" s="4" t="s">
        <v>14864</v>
      </c>
      <c r="E5014" s="4"/>
      <c r="R5014" s="4"/>
      <c r="U5014" s="4"/>
      <c r="AD5014" s="4"/>
      <c r="AE5014" s="4"/>
      <c r="AF5014" s="21"/>
    </row>
    <row r="5015" spans="1:32" x14ac:dyDescent="0.2">
      <c r="A5015" s="1" t="s">
        <v>14865</v>
      </c>
      <c r="B5015" s="4" t="s">
        <v>14866</v>
      </c>
      <c r="C5015" s="4" t="s">
        <v>14867</v>
      </c>
      <c r="E5015" s="4"/>
      <c r="R5015" s="4"/>
      <c r="U5015" s="4"/>
      <c r="AD5015" s="4"/>
      <c r="AE5015" s="4"/>
      <c r="AF5015" s="21"/>
    </row>
    <row r="5016" spans="1:32" x14ac:dyDescent="0.2">
      <c r="A5016" s="1" t="s">
        <v>14868</v>
      </c>
      <c r="B5016" s="4" t="s">
        <v>14869</v>
      </c>
      <c r="C5016" s="4" t="s">
        <v>14870</v>
      </c>
      <c r="E5016" s="4"/>
      <c r="R5016" s="4"/>
      <c r="U5016" s="4"/>
      <c r="AD5016" s="4"/>
      <c r="AE5016" s="4"/>
      <c r="AF5016" s="21"/>
    </row>
    <row r="5017" spans="1:32" x14ac:dyDescent="0.2">
      <c r="A5017" s="1" t="s">
        <v>14871</v>
      </c>
      <c r="B5017" s="4" t="s">
        <v>14872</v>
      </c>
      <c r="C5017" s="4" t="s">
        <v>14873</v>
      </c>
      <c r="E5017" s="4"/>
      <c r="R5017" s="4"/>
      <c r="U5017" s="4"/>
      <c r="AD5017" s="4"/>
      <c r="AE5017" s="4"/>
      <c r="AF5017" s="21"/>
    </row>
    <row r="5018" spans="1:32" x14ac:dyDescent="0.2">
      <c r="A5018" s="1" t="s">
        <v>14874</v>
      </c>
      <c r="B5018" s="4" t="s">
        <v>14875</v>
      </c>
      <c r="C5018" s="4" t="s">
        <v>14876</v>
      </c>
      <c r="E5018" s="4"/>
      <c r="R5018" s="4"/>
      <c r="U5018" s="4"/>
      <c r="AD5018" s="4"/>
      <c r="AE5018" s="4"/>
      <c r="AF5018" s="21"/>
    </row>
    <row r="5019" spans="1:32" x14ac:dyDescent="0.2">
      <c r="A5019" s="1" t="s">
        <v>14877</v>
      </c>
      <c r="B5019" s="4" t="s">
        <v>1627</v>
      </c>
      <c r="C5019" s="4" t="s">
        <v>14878</v>
      </c>
      <c r="E5019" s="4"/>
      <c r="R5019" s="4"/>
      <c r="U5019" s="4"/>
      <c r="AD5019" s="4"/>
      <c r="AE5019" s="4"/>
      <c r="AF5019" s="21"/>
    </row>
    <row r="5020" spans="1:32" x14ac:dyDescent="0.2">
      <c r="A5020" s="1" t="s">
        <v>14879</v>
      </c>
      <c r="B5020" s="4" t="s">
        <v>14880</v>
      </c>
      <c r="C5020" s="4" t="s">
        <v>14881</v>
      </c>
      <c r="E5020" s="4"/>
      <c r="R5020" s="4"/>
      <c r="U5020" s="4"/>
      <c r="AD5020" s="4"/>
      <c r="AE5020" s="4"/>
      <c r="AF5020" s="21"/>
    </row>
    <row r="5021" spans="1:32" x14ac:dyDescent="0.2">
      <c r="A5021" s="1" t="s">
        <v>14882</v>
      </c>
      <c r="B5021" s="4" t="s">
        <v>14883</v>
      </c>
      <c r="C5021" s="4" t="s">
        <v>14884</v>
      </c>
      <c r="E5021" s="4"/>
      <c r="R5021" s="4"/>
      <c r="U5021" s="4"/>
      <c r="AD5021" s="4"/>
      <c r="AE5021" s="4"/>
      <c r="AF5021" s="21"/>
    </row>
    <row r="5022" spans="1:32" x14ac:dyDescent="0.2">
      <c r="A5022" s="1" t="s">
        <v>14885</v>
      </c>
      <c r="B5022" s="4" t="s">
        <v>14886</v>
      </c>
      <c r="C5022" s="4" t="s">
        <v>14887</v>
      </c>
      <c r="E5022" s="4"/>
      <c r="R5022" s="4"/>
      <c r="U5022" s="4"/>
      <c r="AD5022" s="4"/>
      <c r="AE5022" s="4"/>
      <c r="AF5022" s="21"/>
    </row>
    <row r="5023" spans="1:32" x14ac:dyDescent="0.2">
      <c r="A5023" s="1" t="s">
        <v>14888</v>
      </c>
      <c r="B5023" s="4" t="s">
        <v>14889</v>
      </c>
      <c r="C5023" s="4" t="s">
        <v>14890</v>
      </c>
      <c r="E5023" s="4"/>
      <c r="R5023" s="4"/>
      <c r="U5023" s="4"/>
      <c r="AD5023" s="4"/>
      <c r="AE5023" s="4"/>
      <c r="AF5023" s="21"/>
    </row>
    <row r="5024" spans="1:32" x14ac:dyDescent="0.2">
      <c r="A5024" s="1" t="s">
        <v>14891</v>
      </c>
      <c r="B5024" s="4" t="s">
        <v>14892</v>
      </c>
      <c r="C5024" s="4" t="s">
        <v>14893</v>
      </c>
      <c r="E5024" s="4"/>
      <c r="R5024" s="4"/>
      <c r="U5024" s="4"/>
      <c r="AD5024" s="4"/>
      <c r="AE5024" s="4"/>
      <c r="AF5024" s="21"/>
    </row>
    <row r="5025" spans="1:32" x14ac:dyDescent="0.2">
      <c r="A5025" s="1" t="s">
        <v>14894</v>
      </c>
      <c r="B5025" s="4" t="s">
        <v>14895</v>
      </c>
      <c r="C5025" s="4" t="s">
        <v>14896</v>
      </c>
      <c r="E5025" s="4"/>
      <c r="R5025" s="4"/>
      <c r="U5025" s="4"/>
      <c r="AD5025" s="4"/>
      <c r="AE5025" s="4"/>
      <c r="AF5025" s="21"/>
    </row>
    <row r="5026" spans="1:32" x14ac:dyDescent="0.2">
      <c r="A5026" s="1" t="s">
        <v>14897</v>
      </c>
      <c r="B5026" s="4" t="s">
        <v>14898</v>
      </c>
      <c r="C5026" s="4" t="s">
        <v>14899</v>
      </c>
      <c r="E5026" s="4"/>
      <c r="R5026" s="4"/>
      <c r="U5026" s="4"/>
      <c r="AD5026" s="4"/>
      <c r="AE5026" s="4"/>
      <c r="AF5026" s="21"/>
    </row>
    <row r="5027" spans="1:32" x14ac:dyDescent="0.2">
      <c r="A5027" s="1" t="s">
        <v>14900</v>
      </c>
      <c r="B5027" s="4" t="s">
        <v>14901</v>
      </c>
      <c r="C5027" s="4" t="s">
        <v>14902</v>
      </c>
      <c r="E5027" s="4"/>
      <c r="R5027" s="4"/>
      <c r="U5027" s="4"/>
      <c r="AD5027" s="4"/>
      <c r="AE5027" s="4"/>
      <c r="AF5027" s="21"/>
    </row>
    <row r="5028" spans="1:32" x14ac:dyDescent="0.2">
      <c r="A5028" s="1" t="s">
        <v>14903</v>
      </c>
      <c r="B5028" s="4" t="s">
        <v>14904</v>
      </c>
      <c r="C5028" s="4" t="s">
        <v>14905</v>
      </c>
      <c r="E5028" s="4"/>
      <c r="R5028" s="4"/>
      <c r="U5028" s="4"/>
      <c r="AD5028" s="4"/>
      <c r="AE5028" s="4"/>
      <c r="AF5028" s="21"/>
    </row>
    <row r="5029" spans="1:32" x14ac:dyDescent="0.2">
      <c r="A5029" s="1" t="s">
        <v>14906</v>
      </c>
      <c r="B5029" s="4" t="s">
        <v>14907</v>
      </c>
      <c r="C5029" s="4" t="s">
        <v>14908</v>
      </c>
      <c r="E5029" s="4"/>
      <c r="R5029" s="4"/>
      <c r="U5029" s="4"/>
      <c r="AD5029" s="4"/>
      <c r="AE5029" s="4"/>
      <c r="AF5029" s="21"/>
    </row>
    <row r="5030" spans="1:32" x14ac:dyDescent="0.2">
      <c r="A5030" s="1" t="s">
        <v>14909</v>
      </c>
      <c r="B5030" s="4" t="s">
        <v>14910</v>
      </c>
      <c r="C5030" s="4" t="s">
        <v>14911</v>
      </c>
      <c r="E5030" s="4"/>
      <c r="R5030" s="4"/>
      <c r="U5030" s="4"/>
      <c r="AD5030" s="4"/>
      <c r="AE5030" s="4"/>
      <c r="AF5030" s="21"/>
    </row>
    <row r="5031" spans="1:32" x14ac:dyDescent="0.2">
      <c r="A5031" s="1" t="s">
        <v>14912</v>
      </c>
      <c r="B5031" s="4" t="s">
        <v>14913</v>
      </c>
      <c r="C5031" s="4" t="s">
        <v>14914</v>
      </c>
      <c r="E5031" s="4"/>
      <c r="R5031" s="4"/>
      <c r="U5031" s="4"/>
      <c r="AD5031" s="4"/>
      <c r="AE5031" s="4"/>
      <c r="AF5031" s="21"/>
    </row>
    <row r="5032" spans="1:32" x14ac:dyDescent="0.2">
      <c r="A5032" s="1" t="s">
        <v>14915</v>
      </c>
      <c r="B5032" s="4" t="s">
        <v>14916</v>
      </c>
      <c r="C5032" s="4" t="s">
        <v>14917</v>
      </c>
      <c r="E5032" s="4"/>
      <c r="R5032" s="4"/>
      <c r="U5032" s="4"/>
      <c r="AD5032" s="4"/>
      <c r="AE5032" s="4"/>
      <c r="AF5032" s="21"/>
    </row>
    <row r="5033" spans="1:32" x14ac:dyDescent="0.2">
      <c r="A5033" s="1" t="s">
        <v>14918</v>
      </c>
      <c r="B5033" s="4" t="s">
        <v>14919</v>
      </c>
      <c r="C5033" s="4" t="s">
        <v>14920</v>
      </c>
      <c r="E5033" s="4"/>
      <c r="R5033" s="4"/>
      <c r="U5033" s="4"/>
      <c r="AD5033" s="4"/>
      <c r="AE5033" s="4"/>
      <c r="AF5033" s="21"/>
    </row>
    <row r="5034" spans="1:32" x14ac:dyDescent="0.2">
      <c r="A5034" s="1" t="s">
        <v>14921</v>
      </c>
      <c r="B5034" s="4" t="s">
        <v>14922</v>
      </c>
      <c r="C5034" s="4" t="s">
        <v>14923</v>
      </c>
      <c r="E5034" s="4"/>
      <c r="R5034" s="4"/>
      <c r="U5034" s="4"/>
      <c r="AD5034" s="4"/>
      <c r="AE5034" s="4"/>
      <c r="AF5034" s="21"/>
    </row>
    <row r="5035" spans="1:32" x14ac:dyDescent="0.2">
      <c r="A5035" s="1" t="s">
        <v>14924</v>
      </c>
      <c r="B5035" s="4" t="s">
        <v>14925</v>
      </c>
      <c r="C5035" s="4" t="s">
        <v>14926</v>
      </c>
      <c r="E5035" s="4"/>
      <c r="R5035" s="4"/>
      <c r="U5035" s="4"/>
      <c r="AD5035" s="4"/>
      <c r="AE5035" s="4"/>
      <c r="AF5035" s="21"/>
    </row>
    <row r="5036" spans="1:32" x14ac:dyDescent="0.2">
      <c r="A5036" s="1" t="s">
        <v>14927</v>
      </c>
      <c r="B5036" s="4" t="s">
        <v>14928</v>
      </c>
      <c r="C5036" s="4" t="s">
        <v>14929</v>
      </c>
      <c r="E5036" s="4"/>
      <c r="R5036" s="4"/>
      <c r="U5036" s="4"/>
      <c r="AD5036" s="4"/>
      <c r="AE5036" s="4"/>
      <c r="AF5036" s="21"/>
    </row>
    <row r="5037" spans="1:32" x14ac:dyDescent="0.2">
      <c r="A5037" s="1" t="s">
        <v>14930</v>
      </c>
      <c r="B5037" s="4" t="s">
        <v>14931</v>
      </c>
      <c r="C5037" s="4" t="s">
        <v>14932</v>
      </c>
      <c r="E5037" s="4"/>
      <c r="R5037" s="4"/>
      <c r="U5037" s="4"/>
      <c r="AD5037" s="4"/>
      <c r="AE5037" s="4"/>
      <c r="AF5037" s="21"/>
    </row>
    <row r="5038" spans="1:32" x14ac:dyDescent="0.2">
      <c r="A5038" s="1" t="s">
        <v>14933</v>
      </c>
      <c r="B5038" s="4" t="s">
        <v>14934</v>
      </c>
      <c r="C5038" s="4" t="s">
        <v>14935</v>
      </c>
      <c r="E5038" s="4"/>
      <c r="R5038" s="4"/>
      <c r="U5038" s="4"/>
      <c r="AD5038" s="4"/>
      <c r="AE5038" s="4"/>
      <c r="AF5038" s="21"/>
    </row>
    <row r="5039" spans="1:32" x14ac:dyDescent="0.2">
      <c r="A5039" s="1" t="s">
        <v>14936</v>
      </c>
      <c r="B5039" s="4" t="s">
        <v>4522</v>
      </c>
      <c r="C5039" s="4" t="s">
        <v>14937</v>
      </c>
      <c r="E5039" s="4"/>
      <c r="R5039" s="4"/>
      <c r="U5039" s="4"/>
      <c r="AD5039" s="4"/>
      <c r="AE5039" s="4"/>
      <c r="AF5039" s="21"/>
    </row>
    <row r="5040" spans="1:32" x14ac:dyDescent="0.2">
      <c r="A5040" s="1" t="s">
        <v>14938</v>
      </c>
      <c r="B5040" s="4" t="s">
        <v>324</v>
      </c>
      <c r="C5040" s="4" t="s">
        <v>14939</v>
      </c>
      <c r="E5040" s="4"/>
      <c r="R5040" s="4"/>
      <c r="U5040" s="4"/>
      <c r="AD5040" s="4"/>
      <c r="AE5040" s="4"/>
      <c r="AF5040" s="21"/>
    </row>
    <row r="5041" spans="1:32" x14ac:dyDescent="0.2">
      <c r="A5041" s="1" t="s">
        <v>14940</v>
      </c>
      <c r="B5041" s="4" t="s">
        <v>14941</v>
      </c>
      <c r="C5041" s="4" t="s">
        <v>14942</v>
      </c>
      <c r="E5041" s="4"/>
      <c r="R5041" s="4"/>
      <c r="U5041" s="4"/>
      <c r="AD5041" s="4"/>
      <c r="AE5041" s="4"/>
      <c r="AF5041" s="21"/>
    </row>
    <row r="5042" spans="1:32" x14ac:dyDescent="0.2">
      <c r="A5042" s="1" t="s">
        <v>14943</v>
      </c>
      <c r="B5042" s="4" t="s">
        <v>14944</v>
      </c>
      <c r="C5042" s="4" t="s">
        <v>14945</v>
      </c>
      <c r="E5042" s="4"/>
      <c r="R5042" s="4"/>
      <c r="U5042" s="4"/>
      <c r="AD5042" s="4"/>
      <c r="AE5042" s="4"/>
      <c r="AF5042" s="21"/>
    </row>
    <row r="5043" spans="1:32" x14ac:dyDescent="0.2">
      <c r="A5043" s="1" t="s">
        <v>14946</v>
      </c>
      <c r="B5043" s="4" t="s">
        <v>14947</v>
      </c>
      <c r="C5043" s="4" t="s">
        <v>14948</v>
      </c>
      <c r="E5043" s="4"/>
      <c r="R5043" s="4"/>
      <c r="U5043" s="4"/>
      <c r="AD5043" s="4"/>
      <c r="AE5043" s="4"/>
      <c r="AF5043" s="21"/>
    </row>
    <row r="5044" spans="1:32" x14ac:dyDescent="0.2">
      <c r="A5044" s="1" t="s">
        <v>14949</v>
      </c>
      <c r="B5044" s="4" t="s">
        <v>14950</v>
      </c>
      <c r="C5044" s="4" t="s">
        <v>14951</v>
      </c>
      <c r="E5044" s="4"/>
      <c r="R5044" s="4"/>
      <c r="U5044" s="4"/>
      <c r="AD5044" s="4"/>
      <c r="AE5044" s="4"/>
      <c r="AF5044" s="21"/>
    </row>
    <row r="5045" spans="1:32" x14ac:dyDescent="0.2">
      <c r="A5045" s="1" t="s">
        <v>14952</v>
      </c>
      <c r="B5045" s="4" t="s">
        <v>14953</v>
      </c>
      <c r="C5045" s="4" t="s">
        <v>14954</v>
      </c>
      <c r="E5045" s="4"/>
      <c r="R5045" s="4"/>
      <c r="U5045" s="4"/>
      <c r="AD5045" s="4"/>
      <c r="AE5045" s="4"/>
      <c r="AF5045" s="21"/>
    </row>
    <row r="5046" spans="1:32" x14ac:dyDescent="0.2">
      <c r="A5046" s="1" t="s">
        <v>14955</v>
      </c>
      <c r="B5046" s="4" t="s">
        <v>14956</v>
      </c>
      <c r="C5046" s="4" t="s">
        <v>14957</v>
      </c>
      <c r="E5046" s="4"/>
      <c r="R5046" s="4"/>
      <c r="U5046" s="4"/>
      <c r="AD5046" s="4"/>
      <c r="AE5046" s="4"/>
      <c r="AF5046" s="21"/>
    </row>
    <row r="5047" spans="1:32" x14ac:dyDescent="0.2">
      <c r="A5047" s="1" t="s">
        <v>14958</v>
      </c>
      <c r="B5047" s="4" t="s">
        <v>14959</v>
      </c>
      <c r="C5047" s="4" t="s">
        <v>14960</v>
      </c>
      <c r="E5047" s="4"/>
      <c r="R5047" s="4"/>
      <c r="U5047" s="4"/>
      <c r="AD5047" s="4"/>
      <c r="AE5047" s="4"/>
      <c r="AF5047" s="21"/>
    </row>
    <row r="5048" spans="1:32" x14ac:dyDescent="0.2">
      <c r="A5048" s="1" t="s">
        <v>14961</v>
      </c>
      <c r="B5048" s="4" t="s">
        <v>14962</v>
      </c>
      <c r="C5048" s="4" t="s">
        <v>14963</v>
      </c>
      <c r="E5048" s="4"/>
      <c r="R5048" s="4"/>
      <c r="U5048" s="4"/>
      <c r="AD5048" s="4"/>
      <c r="AE5048" s="4"/>
      <c r="AF5048" s="21"/>
    </row>
    <row r="5049" spans="1:32" x14ac:dyDescent="0.2">
      <c r="A5049" s="1" t="s">
        <v>14964</v>
      </c>
      <c r="B5049" s="4" t="s">
        <v>14965</v>
      </c>
      <c r="C5049" s="4" t="s">
        <v>14966</v>
      </c>
      <c r="E5049" s="4"/>
      <c r="R5049" s="4"/>
      <c r="U5049" s="4"/>
      <c r="AD5049" s="4"/>
      <c r="AE5049" s="4"/>
      <c r="AF5049" s="21"/>
    </row>
    <row r="5050" spans="1:32" x14ac:dyDescent="0.2">
      <c r="A5050" s="1" t="s">
        <v>14967</v>
      </c>
      <c r="B5050" s="4" t="s">
        <v>14968</v>
      </c>
      <c r="C5050" s="4" t="s">
        <v>14969</v>
      </c>
      <c r="E5050" s="4"/>
      <c r="R5050" s="4"/>
      <c r="U5050" s="4"/>
      <c r="AD5050" s="4"/>
      <c r="AE5050" s="4"/>
      <c r="AF5050" s="21"/>
    </row>
    <row r="5051" spans="1:32" x14ac:dyDescent="0.2">
      <c r="A5051" s="1" t="s">
        <v>14970</v>
      </c>
      <c r="B5051" s="4" t="s">
        <v>14971</v>
      </c>
      <c r="C5051" s="4" t="s">
        <v>14972</v>
      </c>
      <c r="E5051" s="4"/>
      <c r="R5051" s="4"/>
      <c r="U5051" s="4"/>
      <c r="AD5051" s="4"/>
      <c r="AE5051" s="4"/>
      <c r="AF5051" s="21"/>
    </row>
    <row r="5052" spans="1:32" x14ac:dyDescent="0.2">
      <c r="A5052" s="1" t="s">
        <v>14973</v>
      </c>
      <c r="B5052" s="4" t="s">
        <v>14974</v>
      </c>
      <c r="C5052" s="4" t="s">
        <v>14975</v>
      </c>
      <c r="E5052" s="4"/>
      <c r="R5052" s="4"/>
      <c r="U5052" s="4"/>
      <c r="AD5052" s="4"/>
      <c r="AE5052" s="4"/>
      <c r="AF5052" s="21"/>
    </row>
    <row r="5053" spans="1:32" x14ac:dyDescent="0.2">
      <c r="A5053" s="1" t="s">
        <v>14976</v>
      </c>
      <c r="B5053" s="4" t="s">
        <v>14977</v>
      </c>
      <c r="C5053" s="4" t="s">
        <v>14978</v>
      </c>
      <c r="E5053" s="4"/>
      <c r="R5053" s="4"/>
      <c r="U5053" s="4"/>
      <c r="AD5053" s="4"/>
      <c r="AE5053" s="4"/>
      <c r="AF5053" s="21"/>
    </row>
    <row r="5054" spans="1:32" x14ac:dyDescent="0.2">
      <c r="A5054" s="1" t="s">
        <v>14979</v>
      </c>
      <c r="B5054" s="4" t="s">
        <v>14980</v>
      </c>
      <c r="C5054" s="4" t="s">
        <v>14981</v>
      </c>
      <c r="E5054" s="4"/>
      <c r="R5054" s="4"/>
      <c r="U5054" s="4"/>
      <c r="AD5054" s="4"/>
      <c r="AE5054" s="4"/>
      <c r="AF5054" s="21"/>
    </row>
    <row r="5055" spans="1:32" x14ac:dyDescent="0.2">
      <c r="A5055" s="1" t="s">
        <v>14982</v>
      </c>
      <c r="B5055" s="4" t="s">
        <v>14983</v>
      </c>
      <c r="C5055" s="4" t="s">
        <v>14983</v>
      </c>
      <c r="E5055" s="4"/>
      <c r="R5055" s="4"/>
      <c r="U5055" s="4"/>
      <c r="AD5055" s="4"/>
      <c r="AE5055" s="4"/>
      <c r="AF5055" s="21"/>
    </row>
    <row r="5056" spans="1:32" x14ac:dyDescent="0.2">
      <c r="A5056" s="1" t="s">
        <v>14984</v>
      </c>
      <c r="B5056" s="4" t="s">
        <v>14985</v>
      </c>
      <c r="C5056" s="4" t="s">
        <v>14986</v>
      </c>
      <c r="E5056" s="4"/>
      <c r="R5056" s="4"/>
      <c r="U5056" s="4"/>
      <c r="AD5056" s="4"/>
      <c r="AE5056" s="4"/>
      <c r="AF5056" s="21"/>
    </row>
    <row r="5057" spans="1:32" x14ac:dyDescent="0.2">
      <c r="A5057" s="1" t="s">
        <v>14987</v>
      </c>
      <c r="B5057" s="4" t="s">
        <v>14988</v>
      </c>
      <c r="C5057" s="4" t="s">
        <v>14988</v>
      </c>
      <c r="E5057" s="4"/>
      <c r="R5057" s="4"/>
      <c r="U5057" s="4"/>
      <c r="AD5057" s="4"/>
      <c r="AE5057" s="4"/>
      <c r="AF5057" s="21"/>
    </row>
    <row r="5058" spans="1:32" x14ac:dyDescent="0.2">
      <c r="A5058" s="1" t="s">
        <v>14989</v>
      </c>
      <c r="B5058" s="4" t="s">
        <v>14990</v>
      </c>
      <c r="C5058" s="4" t="s">
        <v>14991</v>
      </c>
      <c r="E5058" s="4"/>
      <c r="R5058" s="4"/>
      <c r="U5058" s="4"/>
      <c r="AD5058" s="4"/>
      <c r="AE5058" s="4"/>
      <c r="AF5058" s="21"/>
    </row>
    <row r="5059" spans="1:32" x14ac:dyDescent="0.2">
      <c r="A5059" s="1" t="s">
        <v>14992</v>
      </c>
      <c r="B5059" s="4" t="s">
        <v>14993</v>
      </c>
      <c r="C5059" s="4" t="s">
        <v>14994</v>
      </c>
      <c r="E5059" s="4"/>
      <c r="R5059" s="4"/>
      <c r="U5059" s="4"/>
      <c r="AD5059" s="4"/>
      <c r="AE5059" s="4"/>
      <c r="AF5059" s="21"/>
    </row>
    <row r="5060" spans="1:32" x14ac:dyDescent="0.2">
      <c r="A5060" s="1" t="s">
        <v>14995</v>
      </c>
      <c r="B5060" s="4" t="s">
        <v>14996</v>
      </c>
      <c r="C5060" s="4" t="s">
        <v>14996</v>
      </c>
      <c r="E5060" s="4"/>
      <c r="R5060" s="4"/>
      <c r="U5060" s="4"/>
      <c r="AD5060" s="4"/>
      <c r="AE5060" s="4"/>
      <c r="AF5060" s="21"/>
    </row>
    <row r="5061" spans="1:32" x14ac:dyDescent="0.2">
      <c r="A5061" s="1" t="s">
        <v>14997</v>
      </c>
      <c r="B5061" s="4" t="s">
        <v>14998</v>
      </c>
      <c r="C5061" s="4" t="s">
        <v>14999</v>
      </c>
      <c r="E5061" s="4"/>
      <c r="R5061" s="4"/>
      <c r="U5061" s="4"/>
      <c r="AD5061" s="4"/>
      <c r="AE5061" s="4"/>
      <c r="AF5061" s="21"/>
    </row>
    <row r="5062" spans="1:32" x14ac:dyDescent="0.2">
      <c r="A5062" s="1" t="s">
        <v>15000</v>
      </c>
      <c r="B5062" s="4" t="s">
        <v>15001</v>
      </c>
      <c r="C5062" s="4" t="s">
        <v>15002</v>
      </c>
      <c r="E5062" s="4"/>
      <c r="R5062" s="4"/>
      <c r="U5062" s="4"/>
      <c r="AD5062" s="4"/>
      <c r="AE5062" s="4"/>
      <c r="AF5062" s="21"/>
    </row>
    <row r="5063" spans="1:32" x14ac:dyDescent="0.2">
      <c r="A5063" s="1" t="s">
        <v>15003</v>
      </c>
      <c r="B5063" s="4" t="s">
        <v>15004</v>
      </c>
      <c r="C5063" s="4" t="s">
        <v>15005</v>
      </c>
      <c r="E5063" s="4"/>
      <c r="R5063" s="4"/>
      <c r="U5063" s="4"/>
      <c r="AD5063" s="4"/>
      <c r="AE5063" s="4"/>
      <c r="AF5063" s="21"/>
    </row>
    <row r="5064" spans="1:32" x14ac:dyDescent="0.2">
      <c r="A5064" s="1" t="s">
        <v>15006</v>
      </c>
      <c r="B5064" s="4" t="s">
        <v>15007</v>
      </c>
      <c r="C5064" s="4" t="s">
        <v>15008</v>
      </c>
      <c r="E5064" s="4"/>
      <c r="R5064" s="4"/>
      <c r="U5064" s="4"/>
      <c r="AD5064" s="4"/>
      <c r="AE5064" s="4"/>
      <c r="AF5064" s="21"/>
    </row>
    <row r="5065" spans="1:32" x14ac:dyDescent="0.2">
      <c r="A5065" s="1" t="s">
        <v>15009</v>
      </c>
      <c r="B5065" s="4" t="s">
        <v>15010</v>
      </c>
      <c r="C5065" s="4" t="s">
        <v>15011</v>
      </c>
      <c r="E5065" s="4"/>
      <c r="R5065" s="4"/>
      <c r="U5065" s="4"/>
      <c r="AD5065" s="4"/>
      <c r="AE5065" s="4"/>
      <c r="AF5065" s="21"/>
    </row>
    <row r="5066" spans="1:32" x14ac:dyDescent="0.2">
      <c r="A5066" s="1" t="s">
        <v>15012</v>
      </c>
      <c r="B5066" s="4" t="s">
        <v>15013</v>
      </c>
      <c r="C5066" s="4" t="s">
        <v>15014</v>
      </c>
      <c r="E5066" s="4"/>
      <c r="R5066" s="4"/>
      <c r="U5066" s="4"/>
      <c r="AD5066" s="4"/>
      <c r="AE5066" s="4"/>
      <c r="AF5066" s="21"/>
    </row>
    <row r="5067" spans="1:32" x14ac:dyDescent="0.2">
      <c r="A5067" s="1" t="s">
        <v>15015</v>
      </c>
      <c r="B5067" s="4" t="s">
        <v>15016</v>
      </c>
      <c r="C5067" s="4" t="s">
        <v>15017</v>
      </c>
      <c r="E5067" s="4"/>
      <c r="R5067" s="4"/>
      <c r="U5067" s="4"/>
      <c r="AD5067" s="4"/>
      <c r="AE5067" s="4"/>
      <c r="AF5067" s="21"/>
    </row>
    <row r="5068" spans="1:32" x14ac:dyDescent="0.2">
      <c r="A5068" s="1" t="s">
        <v>15018</v>
      </c>
      <c r="B5068" s="4" t="s">
        <v>15019</v>
      </c>
      <c r="C5068" s="4" t="s">
        <v>15020</v>
      </c>
      <c r="E5068" s="4"/>
      <c r="R5068" s="4"/>
      <c r="U5068" s="4"/>
      <c r="AD5068" s="4"/>
      <c r="AE5068" s="4"/>
      <c r="AF5068" s="21"/>
    </row>
    <row r="5069" spans="1:32" x14ac:dyDescent="0.2">
      <c r="A5069" s="1" t="s">
        <v>15021</v>
      </c>
      <c r="B5069" s="4" t="s">
        <v>15022</v>
      </c>
      <c r="C5069" s="4" t="s">
        <v>15023</v>
      </c>
      <c r="E5069" s="4"/>
      <c r="R5069" s="4"/>
      <c r="U5069" s="4"/>
      <c r="AD5069" s="4"/>
      <c r="AE5069" s="4"/>
      <c r="AF5069" s="21"/>
    </row>
    <row r="5070" spans="1:32" x14ac:dyDescent="0.2">
      <c r="A5070" s="1" t="s">
        <v>15024</v>
      </c>
      <c r="B5070" s="4" t="s">
        <v>15025</v>
      </c>
      <c r="C5070" s="4" t="s">
        <v>15026</v>
      </c>
      <c r="E5070" s="4"/>
      <c r="R5070" s="4"/>
      <c r="U5070" s="4"/>
      <c r="AD5070" s="4"/>
      <c r="AE5070" s="4"/>
      <c r="AF5070" s="21"/>
    </row>
    <row r="5071" spans="1:32" x14ac:dyDescent="0.2">
      <c r="A5071" s="1" t="s">
        <v>15027</v>
      </c>
      <c r="B5071" s="4" t="s">
        <v>15028</v>
      </c>
      <c r="C5071" s="4" t="s">
        <v>15029</v>
      </c>
      <c r="E5071" s="4"/>
      <c r="R5071" s="4"/>
      <c r="U5071" s="4"/>
      <c r="AD5071" s="4"/>
      <c r="AE5071" s="4"/>
      <c r="AF5071" s="21"/>
    </row>
    <row r="5072" spans="1:32" x14ac:dyDescent="0.2">
      <c r="A5072" s="1" t="s">
        <v>15030</v>
      </c>
      <c r="B5072" s="4" t="s">
        <v>15031</v>
      </c>
      <c r="C5072" s="4" t="s">
        <v>15032</v>
      </c>
      <c r="E5072" s="4"/>
      <c r="R5072" s="4"/>
      <c r="U5072" s="4"/>
      <c r="AD5072" s="4"/>
      <c r="AE5072" s="4"/>
      <c r="AF5072" s="21"/>
    </row>
    <row r="5073" spans="1:32" x14ac:dyDescent="0.2">
      <c r="A5073" s="1" t="s">
        <v>15033</v>
      </c>
      <c r="B5073" s="4" t="s">
        <v>15034</v>
      </c>
      <c r="C5073" s="4" t="s">
        <v>15035</v>
      </c>
      <c r="E5073" s="4"/>
      <c r="R5073" s="4"/>
      <c r="U5073" s="4"/>
      <c r="AD5073" s="4"/>
      <c r="AE5073" s="4"/>
      <c r="AF5073" s="21"/>
    </row>
    <row r="5074" spans="1:32" x14ac:dyDescent="0.2">
      <c r="A5074" s="1" t="s">
        <v>15036</v>
      </c>
      <c r="B5074" s="4" t="s">
        <v>15037</v>
      </c>
      <c r="C5074" s="4" t="s">
        <v>15038</v>
      </c>
      <c r="E5074" s="4"/>
      <c r="R5074" s="4"/>
      <c r="U5074" s="4"/>
      <c r="AD5074" s="4"/>
      <c r="AE5074" s="4"/>
      <c r="AF5074" s="21"/>
    </row>
    <row r="5075" spans="1:32" x14ac:dyDescent="0.2">
      <c r="A5075" s="1" t="s">
        <v>15039</v>
      </c>
      <c r="B5075" s="4" t="s">
        <v>15040</v>
      </c>
      <c r="C5075" s="4" t="s">
        <v>15040</v>
      </c>
      <c r="E5075" s="4"/>
      <c r="R5075" s="4"/>
      <c r="U5075" s="4"/>
      <c r="AD5075" s="4"/>
      <c r="AE5075" s="4"/>
      <c r="AF5075" s="21"/>
    </row>
    <row r="5076" spans="1:32" x14ac:dyDescent="0.2">
      <c r="A5076" s="1" t="s">
        <v>15041</v>
      </c>
      <c r="B5076" s="4" t="s">
        <v>15042</v>
      </c>
      <c r="C5076" s="4" t="s">
        <v>15043</v>
      </c>
      <c r="E5076" s="4"/>
      <c r="R5076" s="4"/>
      <c r="U5076" s="4"/>
      <c r="AD5076" s="4"/>
      <c r="AE5076" s="4"/>
      <c r="AF5076" s="21"/>
    </row>
    <row r="5077" spans="1:32" x14ac:dyDescent="0.2">
      <c r="A5077" s="1" t="s">
        <v>15044</v>
      </c>
      <c r="B5077" s="4" t="s">
        <v>15045</v>
      </c>
      <c r="C5077" s="4" t="s">
        <v>15045</v>
      </c>
      <c r="E5077" s="4"/>
      <c r="R5077" s="4"/>
      <c r="U5077" s="4"/>
      <c r="AD5077" s="4"/>
      <c r="AE5077" s="4"/>
      <c r="AF5077" s="21"/>
    </row>
    <row r="5078" spans="1:32" x14ac:dyDescent="0.2">
      <c r="A5078" s="1" t="s">
        <v>15046</v>
      </c>
      <c r="B5078" s="4" t="s">
        <v>15047</v>
      </c>
      <c r="C5078" s="4" t="s">
        <v>15048</v>
      </c>
      <c r="E5078" s="4"/>
      <c r="R5078" s="4"/>
      <c r="U5078" s="4"/>
      <c r="AD5078" s="4"/>
      <c r="AE5078" s="4"/>
      <c r="AF5078" s="21"/>
    </row>
    <row r="5079" spans="1:32" x14ac:dyDescent="0.2">
      <c r="A5079" s="1" t="s">
        <v>15049</v>
      </c>
      <c r="B5079" s="4" t="s">
        <v>15050</v>
      </c>
      <c r="C5079" s="4" t="s">
        <v>15050</v>
      </c>
      <c r="E5079" s="4"/>
      <c r="R5079" s="4"/>
      <c r="U5079" s="4"/>
      <c r="AD5079" s="4"/>
      <c r="AE5079" s="4"/>
      <c r="AF5079" s="21"/>
    </row>
    <row r="5080" spans="1:32" x14ac:dyDescent="0.2">
      <c r="A5080" s="1" t="s">
        <v>15051</v>
      </c>
      <c r="B5080" s="4" t="s">
        <v>15052</v>
      </c>
      <c r="C5080" s="4" t="s">
        <v>15053</v>
      </c>
      <c r="E5080" s="4"/>
      <c r="R5080" s="4"/>
      <c r="U5080" s="4"/>
      <c r="AD5080" s="4"/>
      <c r="AE5080" s="4"/>
      <c r="AF5080" s="21"/>
    </row>
    <row r="5081" spans="1:32" x14ac:dyDescent="0.2">
      <c r="A5081" s="1" t="s">
        <v>15054</v>
      </c>
      <c r="B5081" s="4" t="s">
        <v>15055</v>
      </c>
      <c r="C5081" s="4" t="s">
        <v>15056</v>
      </c>
      <c r="E5081" s="4"/>
      <c r="R5081" s="4"/>
      <c r="U5081" s="4"/>
      <c r="AD5081" s="4"/>
      <c r="AE5081" s="4"/>
      <c r="AF5081" s="21"/>
    </row>
    <row r="5082" spans="1:32" x14ac:dyDescent="0.2">
      <c r="A5082" s="1" t="s">
        <v>15057</v>
      </c>
      <c r="B5082" s="4" t="s">
        <v>15058</v>
      </c>
      <c r="C5082" s="4" t="s">
        <v>15059</v>
      </c>
      <c r="E5082" s="4"/>
      <c r="R5082" s="4"/>
      <c r="U5082" s="4"/>
      <c r="AD5082" s="4"/>
      <c r="AE5082" s="4"/>
      <c r="AF5082" s="21"/>
    </row>
    <row r="5083" spans="1:32" x14ac:dyDescent="0.2">
      <c r="A5083" s="1" t="s">
        <v>15060</v>
      </c>
      <c r="B5083" s="4" t="s">
        <v>15061</v>
      </c>
      <c r="C5083" s="4" t="s">
        <v>15062</v>
      </c>
      <c r="E5083" s="4"/>
      <c r="R5083" s="4"/>
      <c r="U5083" s="4"/>
      <c r="AD5083" s="4"/>
      <c r="AE5083" s="4"/>
      <c r="AF5083" s="21"/>
    </row>
    <row r="5084" spans="1:32" x14ac:dyDescent="0.2">
      <c r="A5084" s="1" t="s">
        <v>15063</v>
      </c>
      <c r="B5084" s="4" t="s">
        <v>15064</v>
      </c>
      <c r="C5084" s="4" t="s">
        <v>15065</v>
      </c>
      <c r="E5084" s="4"/>
      <c r="R5084" s="4"/>
      <c r="U5084" s="4"/>
      <c r="AD5084" s="4"/>
      <c r="AE5084" s="4"/>
      <c r="AF5084" s="21"/>
    </row>
    <row r="5085" spans="1:32" x14ac:dyDescent="0.2">
      <c r="A5085" s="1" t="s">
        <v>15066</v>
      </c>
      <c r="B5085" s="4" t="s">
        <v>15067</v>
      </c>
      <c r="C5085" s="4" t="s">
        <v>15068</v>
      </c>
      <c r="E5085" s="4"/>
      <c r="R5085" s="4"/>
      <c r="U5085" s="4"/>
      <c r="AD5085" s="4"/>
      <c r="AE5085" s="4"/>
      <c r="AF5085" s="21"/>
    </row>
    <row r="5086" spans="1:32" x14ac:dyDescent="0.2">
      <c r="A5086" s="1" t="s">
        <v>15069</v>
      </c>
      <c r="B5086" s="4" t="s">
        <v>15070</v>
      </c>
      <c r="C5086" s="4" t="s">
        <v>15071</v>
      </c>
      <c r="E5086" s="4"/>
      <c r="R5086" s="4"/>
      <c r="U5086" s="4"/>
      <c r="AD5086" s="4"/>
      <c r="AE5086" s="4"/>
      <c r="AF5086" s="21"/>
    </row>
    <row r="5087" spans="1:32" x14ac:dyDescent="0.2">
      <c r="A5087" s="1" t="s">
        <v>15072</v>
      </c>
      <c r="B5087" s="4" t="s">
        <v>15073</v>
      </c>
      <c r="C5087" s="4" t="s">
        <v>15074</v>
      </c>
      <c r="E5087" s="4"/>
      <c r="R5087" s="4"/>
      <c r="U5087" s="4"/>
      <c r="AD5087" s="4"/>
      <c r="AE5087" s="4"/>
      <c r="AF5087" s="21"/>
    </row>
    <row r="5088" spans="1:32" x14ac:dyDescent="0.2">
      <c r="A5088" s="1" t="s">
        <v>15075</v>
      </c>
      <c r="B5088" s="4" t="s">
        <v>15076</v>
      </c>
      <c r="C5088" s="4" t="s">
        <v>15077</v>
      </c>
      <c r="E5088" s="4"/>
      <c r="R5088" s="4"/>
      <c r="U5088" s="4"/>
      <c r="AD5088" s="4"/>
      <c r="AE5088" s="4"/>
      <c r="AF5088" s="21"/>
    </row>
    <row r="5089" spans="1:32" x14ac:dyDescent="0.2">
      <c r="A5089" s="1" t="s">
        <v>15078</v>
      </c>
      <c r="B5089" s="4" t="s">
        <v>15079</v>
      </c>
      <c r="C5089" s="4" t="s">
        <v>15080</v>
      </c>
      <c r="E5089" s="4"/>
      <c r="R5089" s="4"/>
      <c r="U5089" s="4"/>
      <c r="AD5089" s="4"/>
      <c r="AE5089" s="4"/>
      <c r="AF5089" s="21"/>
    </row>
    <row r="5090" spans="1:32" x14ac:dyDescent="0.2">
      <c r="A5090" s="1" t="s">
        <v>15081</v>
      </c>
      <c r="B5090" s="4" t="s">
        <v>15082</v>
      </c>
      <c r="C5090" s="4" t="s">
        <v>15083</v>
      </c>
      <c r="E5090" s="4">
        <v>1</v>
      </c>
      <c r="G5090">
        <v>1</v>
      </c>
      <c r="I5090">
        <v>1</v>
      </c>
      <c r="J5090">
        <v>1</v>
      </c>
      <c r="M5090">
        <v>1</v>
      </c>
      <c r="N5090">
        <v>1</v>
      </c>
      <c r="O5090">
        <v>1</v>
      </c>
      <c r="P5090">
        <v>1</v>
      </c>
      <c r="Q5090">
        <v>1</v>
      </c>
      <c r="R5090" s="4">
        <v>1</v>
      </c>
      <c r="U5090" s="4">
        <v>1</v>
      </c>
      <c r="W5090">
        <v>1</v>
      </c>
      <c r="X5090">
        <v>1</v>
      </c>
      <c r="Z5090">
        <v>1</v>
      </c>
      <c r="AA5090">
        <v>1</v>
      </c>
      <c r="AB5090">
        <v>1</v>
      </c>
      <c r="AD5090" s="4">
        <v>1</v>
      </c>
      <c r="AE5090" s="4">
        <v>1</v>
      </c>
      <c r="AF5090" s="21">
        <v>1</v>
      </c>
    </row>
    <row r="5091" spans="1:32" x14ac:dyDescent="0.2">
      <c r="A5091" s="1" t="s">
        <v>15084</v>
      </c>
      <c r="B5091" s="4" t="s">
        <v>15085</v>
      </c>
      <c r="C5091" s="4" t="s">
        <v>15086</v>
      </c>
      <c r="E5091" s="4"/>
      <c r="R5091" s="4"/>
      <c r="U5091" s="4"/>
      <c r="AD5091" s="4"/>
      <c r="AE5091" s="4"/>
      <c r="AF5091" s="21"/>
    </row>
    <row r="5092" spans="1:32" x14ac:dyDescent="0.2">
      <c r="A5092" s="1" t="s">
        <v>15087</v>
      </c>
      <c r="B5092" s="4" t="s">
        <v>15088</v>
      </c>
      <c r="C5092" s="4" t="s">
        <v>15089</v>
      </c>
      <c r="E5092" s="4"/>
      <c r="R5092" s="4"/>
      <c r="U5092" s="4"/>
      <c r="AD5092" s="4"/>
      <c r="AE5092" s="4"/>
      <c r="AF5092" s="21"/>
    </row>
    <row r="5093" spans="1:32" x14ac:dyDescent="0.2">
      <c r="A5093" s="1" t="s">
        <v>15090</v>
      </c>
      <c r="B5093" s="4" t="s">
        <v>15091</v>
      </c>
      <c r="C5093" s="4" t="s">
        <v>15092</v>
      </c>
      <c r="E5093" s="4"/>
      <c r="R5093" s="4"/>
      <c r="U5093" s="4"/>
      <c r="AD5093" s="4"/>
      <c r="AE5093" s="4"/>
      <c r="AF5093" s="21"/>
    </row>
    <row r="5094" spans="1:32" x14ac:dyDescent="0.2">
      <c r="A5094" s="1" t="s">
        <v>15093</v>
      </c>
      <c r="B5094" s="4" t="s">
        <v>15094</v>
      </c>
      <c r="C5094" s="4" t="s">
        <v>15095</v>
      </c>
      <c r="E5094" s="4">
        <v>1</v>
      </c>
      <c r="G5094">
        <v>2</v>
      </c>
      <c r="I5094">
        <v>1</v>
      </c>
      <c r="J5094">
        <v>2</v>
      </c>
      <c r="M5094">
        <v>1</v>
      </c>
      <c r="N5094">
        <v>1</v>
      </c>
      <c r="O5094">
        <v>1</v>
      </c>
      <c r="P5094">
        <v>1</v>
      </c>
      <c r="Q5094">
        <v>1</v>
      </c>
      <c r="R5094" s="4">
        <v>1</v>
      </c>
      <c r="U5094" s="4">
        <v>1</v>
      </c>
      <c r="W5094">
        <v>2</v>
      </c>
      <c r="X5094">
        <v>1</v>
      </c>
      <c r="Y5094">
        <v>1</v>
      </c>
      <c r="Z5094">
        <v>2</v>
      </c>
      <c r="AA5094">
        <v>2</v>
      </c>
      <c r="AB5094">
        <v>2</v>
      </c>
      <c r="AD5094" s="4">
        <v>1</v>
      </c>
      <c r="AE5094" s="4">
        <v>2</v>
      </c>
      <c r="AF5094" s="21">
        <v>2</v>
      </c>
    </row>
    <row r="5095" spans="1:32" x14ac:dyDescent="0.2">
      <c r="A5095" s="1" t="s">
        <v>15096</v>
      </c>
      <c r="B5095" s="4" t="s">
        <v>15097</v>
      </c>
      <c r="C5095" s="4" t="s">
        <v>15097</v>
      </c>
      <c r="E5095" s="4"/>
      <c r="R5095" s="4"/>
      <c r="U5095" s="4"/>
      <c r="AD5095" s="4"/>
      <c r="AE5095" s="4"/>
      <c r="AF5095" s="21"/>
    </row>
    <row r="5096" spans="1:32" x14ac:dyDescent="0.2">
      <c r="A5096" s="1" t="s">
        <v>15098</v>
      </c>
      <c r="B5096" s="4" t="s">
        <v>15099</v>
      </c>
      <c r="C5096" s="4" t="s">
        <v>15100</v>
      </c>
      <c r="E5096" s="4"/>
      <c r="R5096" s="4"/>
      <c r="U5096" s="4"/>
      <c r="AD5096" s="4"/>
      <c r="AE5096" s="4"/>
      <c r="AF5096" s="21"/>
    </row>
    <row r="5097" spans="1:32" x14ac:dyDescent="0.2">
      <c r="A5097" s="1" t="s">
        <v>15101</v>
      </c>
      <c r="B5097" s="4" t="s">
        <v>15102</v>
      </c>
      <c r="C5097" s="4" t="s">
        <v>15103</v>
      </c>
      <c r="E5097" s="4"/>
      <c r="R5097" s="4"/>
      <c r="U5097" s="4"/>
      <c r="AD5097" s="4"/>
      <c r="AE5097" s="4"/>
      <c r="AF5097" s="21"/>
    </row>
    <row r="5098" spans="1:32" x14ac:dyDescent="0.2">
      <c r="A5098" s="1" t="s">
        <v>15104</v>
      </c>
      <c r="B5098" s="4" t="s">
        <v>15105</v>
      </c>
      <c r="C5098" s="4" t="s">
        <v>15106</v>
      </c>
      <c r="E5098" s="4"/>
      <c r="R5098" s="4"/>
      <c r="U5098" s="4"/>
      <c r="AD5098" s="4"/>
      <c r="AE5098" s="4"/>
      <c r="AF5098" s="21"/>
    </row>
    <row r="5099" spans="1:32" x14ac:dyDescent="0.2">
      <c r="A5099" s="1" t="s">
        <v>15107</v>
      </c>
      <c r="B5099" s="4" t="s">
        <v>15108</v>
      </c>
      <c r="C5099" s="4" t="s">
        <v>15109</v>
      </c>
      <c r="E5099" s="4"/>
      <c r="R5099" s="4"/>
      <c r="U5099" s="4"/>
      <c r="AD5099" s="4"/>
      <c r="AE5099" s="4"/>
      <c r="AF5099" s="21"/>
    </row>
    <row r="5100" spans="1:32" x14ac:dyDescent="0.2">
      <c r="A5100" s="1" t="s">
        <v>15110</v>
      </c>
      <c r="B5100" s="4" t="s">
        <v>15111</v>
      </c>
      <c r="C5100" s="4" t="s">
        <v>15112</v>
      </c>
      <c r="E5100" s="4"/>
      <c r="R5100" s="4"/>
      <c r="U5100" s="4"/>
      <c r="AD5100" s="4"/>
      <c r="AE5100" s="4"/>
      <c r="AF5100" s="21"/>
    </row>
    <row r="5101" spans="1:32" x14ac:dyDescent="0.2">
      <c r="A5101" s="1" t="s">
        <v>15113</v>
      </c>
      <c r="B5101" s="4" t="s">
        <v>15114</v>
      </c>
      <c r="C5101" s="4" t="s">
        <v>15115</v>
      </c>
      <c r="E5101" s="4"/>
      <c r="R5101" s="4"/>
      <c r="U5101" s="4"/>
      <c r="AD5101" s="4"/>
      <c r="AE5101" s="4"/>
      <c r="AF5101" s="21"/>
    </row>
    <row r="5102" spans="1:32" x14ac:dyDescent="0.2">
      <c r="A5102" s="1" t="s">
        <v>15116</v>
      </c>
      <c r="B5102" s="4" t="s">
        <v>15117</v>
      </c>
      <c r="C5102" s="4" t="s">
        <v>15118</v>
      </c>
      <c r="E5102" s="4"/>
      <c r="R5102" s="4"/>
      <c r="U5102" s="4"/>
      <c r="AD5102" s="4"/>
      <c r="AE5102" s="4"/>
      <c r="AF5102" s="21"/>
    </row>
    <row r="5103" spans="1:32" x14ac:dyDescent="0.2">
      <c r="A5103" s="1" t="s">
        <v>15119</v>
      </c>
      <c r="B5103" s="4" t="s">
        <v>15120</v>
      </c>
      <c r="C5103" s="4" t="s">
        <v>15121</v>
      </c>
      <c r="E5103" s="4"/>
      <c r="R5103" s="4"/>
      <c r="U5103" s="4"/>
      <c r="AD5103" s="4"/>
      <c r="AE5103" s="4"/>
      <c r="AF5103" s="21"/>
    </row>
    <row r="5104" spans="1:32" x14ac:dyDescent="0.2">
      <c r="A5104" s="1" t="s">
        <v>15122</v>
      </c>
      <c r="B5104" s="4" t="s">
        <v>15123</v>
      </c>
      <c r="C5104" s="4" t="s">
        <v>15124</v>
      </c>
      <c r="E5104" s="4"/>
      <c r="R5104" s="4"/>
      <c r="U5104" s="4"/>
      <c r="AD5104" s="4"/>
      <c r="AE5104" s="4"/>
      <c r="AF5104" s="21"/>
    </row>
    <row r="5105" spans="1:32" x14ac:dyDescent="0.2">
      <c r="A5105" s="1" t="s">
        <v>15125</v>
      </c>
      <c r="B5105" s="4" t="s">
        <v>15126</v>
      </c>
      <c r="C5105" s="4" t="s">
        <v>15127</v>
      </c>
      <c r="E5105" s="4"/>
      <c r="R5105" s="4"/>
      <c r="U5105" s="4"/>
      <c r="AD5105" s="4"/>
      <c r="AE5105" s="4"/>
      <c r="AF5105" s="21"/>
    </row>
    <row r="5106" spans="1:32" x14ac:dyDescent="0.2">
      <c r="A5106" s="1" t="s">
        <v>15128</v>
      </c>
      <c r="B5106" s="4" t="s">
        <v>15129</v>
      </c>
      <c r="C5106" s="4" t="s">
        <v>15130</v>
      </c>
      <c r="E5106" s="4"/>
      <c r="R5106" s="4"/>
      <c r="U5106" s="4"/>
      <c r="AD5106" s="4"/>
      <c r="AE5106" s="4"/>
      <c r="AF5106" s="21"/>
    </row>
    <row r="5107" spans="1:32" x14ac:dyDescent="0.2">
      <c r="A5107" s="1" t="s">
        <v>15131</v>
      </c>
      <c r="B5107" s="4" t="s">
        <v>15132</v>
      </c>
      <c r="C5107" s="4" t="s">
        <v>15133</v>
      </c>
      <c r="E5107" s="4"/>
      <c r="R5107" s="4"/>
      <c r="U5107" s="4"/>
      <c r="AD5107" s="4"/>
      <c r="AE5107" s="4"/>
      <c r="AF5107" s="21"/>
    </row>
    <row r="5108" spans="1:32" x14ac:dyDescent="0.2">
      <c r="A5108" s="1" t="s">
        <v>15134</v>
      </c>
      <c r="B5108" s="4" t="s">
        <v>15135</v>
      </c>
      <c r="C5108" s="4" t="s">
        <v>15136</v>
      </c>
      <c r="E5108" s="4"/>
      <c r="R5108" s="4"/>
      <c r="U5108" s="4"/>
      <c r="AD5108" s="4"/>
      <c r="AE5108" s="4"/>
      <c r="AF5108" s="21"/>
    </row>
    <row r="5109" spans="1:32" x14ac:dyDescent="0.2">
      <c r="A5109" s="1" t="s">
        <v>15137</v>
      </c>
      <c r="B5109" s="4" t="s">
        <v>15138</v>
      </c>
      <c r="C5109" s="4" t="s">
        <v>15139</v>
      </c>
      <c r="E5109" s="4"/>
      <c r="R5109" s="4"/>
      <c r="U5109" s="4"/>
      <c r="AD5109" s="4"/>
      <c r="AE5109" s="4"/>
      <c r="AF5109" s="21"/>
    </row>
    <row r="5110" spans="1:32" x14ac:dyDescent="0.2">
      <c r="A5110" s="1" t="s">
        <v>15140</v>
      </c>
      <c r="B5110" s="4" t="s">
        <v>15141</v>
      </c>
      <c r="C5110" s="4" t="s">
        <v>15141</v>
      </c>
      <c r="E5110" s="4"/>
      <c r="R5110" s="4"/>
      <c r="U5110" s="4"/>
      <c r="AD5110" s="4"/>
      <c r="AE5110" s="4"/>
      <c r="AF5110" s="21"/>
    </row>
    <row r="5111" spans="1:32" x14ac:dyDescent="0.2">
      <c r="A5111" s="1" t="s">
        <v>15142</v>
      </c>
      <c r="B5111" s="4" t="s">
        <v>15143</v>
      </c>
      <c r="C5111" s="4" t="s">
        <v>15144</v>
      </c>
      <c r="E5111" s="4"/>
      <c r="R5111" s="4"/>
      <c r="U5111" s="4"/>
      <c r="AD5111" s="4"/>
      <c r="AE5111" s="4"/>
      <c r="AF5111" s="21"/>
    </row>
    <row r="5112" spans="1:32" x14ac:dyDescent="0.2">
      <c r="A5112" s="1" t="s">
        <v>15145</v>
      </c>
      <c r="B5112" s="4" t="s">
        <v>15146</v>
      </c>
      <c r="C5112" s="4" t="s">
        <v>15147</v>
      </c>
      <c r="E5112" s="4"/>
      <c r="R5112" s="4"/>
      <c r="U5112" s="4"/>
      <c r="AD5112" s="4"/>
      <c r="AE5112" s="4"/>
      <c r="AF5112" s="21"/>
    </row>
    <row r="5113" spans="1:32" x14ac:dyDescent="0.2">
      <c r="A5113" s="1" t="s">
        <v>15148</v>
      </c>
      <c r="B5113" s="4" t="s">
        <v>15149</v>
      </c>
      <c r="C5113" s="4" t="s">
        <v>15150</v>
      </c>
      <c r="E5113" s="4"/>
      <c r="R5113" s="4"/>
      <c r="U5113" s="4"/>
      <c r="AD5113" s="4"/>
      <c r="AE5113" s="4"/>
      <c r="AF5113" s="21"/>
    </row>
    <row r="5114" spans="1:32" x14ac:dyDescent="0.2">
      <c r="A5114" s="1" t="s">
        <v>15151</v>
      </c>
      <c r="B5114" s="4" t="s">
        <v>15152</v>
      </c>
      <c r="C5114" s="4" t="s">
        <v>15153</v>
      </c>
      <c r="E5114" s="4"/>
      <c r="R5114" s="4"/>
      <c r="U5114" s="4"/>
      <c r="AD5114" s="4"/>
      <c r="AE5114" s="4"/>
      <c r="AF5114" s="21"/>
    </row>
    <row r="5115" spans="1:32" x14ac:dyDescent="0.2">
      <c r="A5115" s="1" t="s">
        <v>15154</v>
      </c>
      <c r="B5115" s="4" t="s">
        <v>15155</v>
      </c>
      <c r="C5115" s="4" t="s">
        <v>15156</v>
      </c>
      <c r="E5115" s="4"/>
      <c r="R5115" s="4"/>
      <c r="U5115" s="4"/>
      <c r="AD5115" s="4"/>
      <c r="AE5115" s="4"/>
      <c r="AF5115" s="21"/>
    </row>
    <row r="5116" spans="1:32" x14ac:dyDescent="0.2">
      <c r="A5116" s="1" t="s">
        <v>15157</v>
      </c>
      <c r="B5116" s="4" t="s">
        <v>15158</v>
      </c>
      <c r="C5116" s="4" t="s">
        <v>15159</v>
      </c>
      <c r="E5116" s="4"/>
      <c r="R5116" s="4"/>
      <c r="U5116" s="4"/>
      <c r="AD5116" s="4"/>
      <c r="AE5116" s="4"/>
      <c r="AF5116" s="21"/>
    </row>
    <row r="5117" spans="1:32" x14ac:dyDescent="0.2">
      <c r="A5117" s="1" t="s">
        <v>15160</v>
      </c>
      <c r="B5117" s="4" t="s">
        <v>15161</v>
      </c>
      <c r="C5117" s="4" t="s">
        <v>453</v>
      </c>
      <c r="E5117" s="4"/>
      <c r="R5117" s="4"/>
      <c r="U5117" s="4"/>
      <c r="AD5117" s="4"/>
      <c r="AE5117" s="4"/>
      <c r="AF5117" s="21"/>
    </row>
    <row r="5118" spans="1:32" x14ac:dyDescent="0.2">
      <c r="A5118" s="1" t="s">
        <v>15162</v>
      </c>
      <c r="B5118" s="4" t="s">
        <v>15163</v>
      </c>
      <c r="C5118" s="4" t="s">
        <v>15164</v>
      </c>
      <c r="E5118" s="4"/>
      <c r="R5118" s="4"/>
      <c r="U5118" s="4"/>
      <c r="AD5118" s="4"/>
      <c r="AE5118" s="4"/>
      <c r="AF5118" s="21"/>
    </row>
    <row r="5119" spans="1:32" x14ac:dyDescent="0.2">
      <c r="A5119" s="1" t="s">
        <v>15165</v>
      </c>
      <c r="B5119" s="4" t="s">
        <v>15166</v>
      </c>
      <c r="C5119" s="4" t="s">
        <v>15167</v>
      </c>
      <c r="E5119" s="4"/>
      <c r="R5119" s="4"/>
      <c r="U5119" s="4"/>
      <c r="AD5119" s="4"/>
      <c r="AE5119" s="4"/>
      <c r="AF5119" s="21"/>
    </row>
    <row r="5120" spans="1:32" x14ac:dyDescent="0.2">
      <c r="A5120" s="1" t="s">
        <v>15168</v>
      </c>
      <c r="B5120" s="4" t="s">
        <v>15169</v>
      </c>
      <c r="C5120" s="4" t="s">
        <v>15170</v>
      </c>
      <c r="E5120" s="4"/>
      <c r="R5120" s="4"/>
      <c r="U5120" s="4"/>
      <c r="AD5120" s="4"/>
      <c r="AE5120" s="4"/>
      <c r="AF5120" s="21"/>
    </row>
    <row r="5121" spans="1:32" x14ac:dyDescent="0.2">
      <c r="A5121" s="1" t="s">
        <v>15171</v>
      </c>
      <c r="B5121" s="4" t="s">
        <v>15172</v>
      </c>
      <c r="C5121" s="4" t="s">
        <v>15173</v>
      </c>
      <c r="E5121" s="4"/>
      <c r="R5121" s="4"/>
      <c r="U5121" s="4"/>
      <c r="AD5121" s="4"/>
      <c r="AE5121" s="4"/>
      <c r="AF5121" s="21"/>
    </row>
    <row r="5122" spans="1:32" x14ac:dyDescent="0.2">
      <c r="A5122" s="1" t="s">
        <v>15174</v>
      </c>
      <c r="B5122" s="4" t="s">
        <v>15175</v>
      </c>
      <c r="C5122" s="4" t="s">
        <v>15176</v>
      </c>
      <c r="E5122" s="4"/>
      <c r="R5122" s="4"/>
      <c r="U5122" s="4"/>
      <c r="AD5122" s="4"/>
      <c r="AE5122" s="4"/>
      <c r="AF5122" s="21"/>
    </row>
    <row r="5123" spans="1:32" x14ac:dyDescent="0.2">
      <c r="A5123" s="1" t="s">
        <v>15177</v>
      </c>
      <c r="B5123" s="4" t="s">
        <v>15178</v>
      </c>
      <c r="C5123" s="4" t="s">
        <v>15179</v>
      </c>
      <c r="E5123" s="4"/>
      <c r="R5123" s="4"/>
      <c r="U5123" s="4"/>
      <c r="AD5123" s="4"/>
      <c r="AE5123" s="4"/>
      <c r="AF5123" s="21"/>
    </row>
    <row r="5124" spans="1:32" x14ac:dyDescent="0.2">
      <c r="A5124" s="1" t="s">
        <v>15180</v>
      </c>
      <c r="B5124" s="4" t="s">
        <v>15181</v>
      </c>
      <c r="C5124" s="4" t="s">
        <v>15182</v>
      </c>
      <c r="E5124" s="4"/>
      <c r="R5124" s="4"/>
      <c r="U5124" s="4"/>
      <c r="AD5124" s="4"/>
      <c r="AE5124" s="4"/>
      <c r="AF5124" s="21"/>
    </row>
    <row r="5125" spans="1:32" x14ac:dyDescent="0.2">
      <c r="A5125" s="1" t="s">
        <v>15183</v>
      </c>
      <c r="B5125" s="4" t="s">
        <v>15184</v>
      </c>
      <c r="C5125" s="4" t="s">
        <v>15185</v>
      </c>
      <c r="E5125" s="4"/>
      <c r="R5125" s="4"/>
      <c r="U5125" s="4"/>
      <c r="AD5125" s="4"/>
      <c r="AE5125" s="4"/>
      <c r="AF5125" s="21"/>
    </row>
    <row r="5126" spans="1:32" x14ac:dyDescent="0.2">
      <c r="A5126" s="1" t="s">
        <v>15186</v>
      </c>
      <c r="B5126" s="4" t="s">
        <v>15187</v>
      </c>
      <c r="C5126" s="4" t="s">
        <v>15188</v>
      </c>
      <c r="E5126" s="4"/>
      <c r="J5126">
        <v>1</v>
      </c>
      <c r="R5126" s="4"/>
      <c r="U5126" s="4"/>
      <c r="AD5126" s="4"/>
      <c r="AE5126" s="4"/>
      <c r="AF5126" s="21"/>
    </row>
    <row r="5127" spans="1:32" x14ac:dyDescent="0.2">
      <c r="A5127" s="1" t="s">
        <v>15189</v>
      </c>
      <c r="B5127" s="4" t="s">
        <v>15190</v>
      </c>
      <c r="C5127" s="4" t="s">
        <v>15191</v>
      </c>
      <c r="E5127" s="4"/>
      <c r="R5127" s="4"/>
      <c r="U5127" s="4"/>
      <c r="AD5127" s="4"/>
      <c r="AE5127" s="4"/>
      <c r="AF5127" s="21"/>
    </row>
    <row r="5128" spans="1:32" x14ac:dyDescent="0.2">
      <c r="A5128" s="1" t="s">
        <v>15192</v>
      </c>
      <c r="B5128" s="4" t="s">
        <v>15193</v>
      </c>
      <c r="C5128" s="4" t="s">
        <v>15194</v>
      </c>
      <c r="E5128" s="4"/>
      <c r="R5128" s="4"/>
      <c r="U5128" s="4"/>
      <c r="AD5128" s="4"/>
      <c r="AE5128" s="4"/>
      <c r="AF5128" s="21"/>
    </row>
    <row r="5129" spans="1:32" x14ac:dyDescent="0.2">
      <c r="A5129" s="1" t="s">
        <v>15195</v>
      </c>
      <c r="B5129" s="4" t="s">
        <v>15196</v>
      </c>
      <c r="C5129" s="4" t="s">
        <v>15197</v>
      </c>
      <c r="E5129" s="4"/>
      <c r="R5129" s="4"/>
      <c r="U5129" s="4"/>
      <c r="AD5129" s="4"/>
      <c r="AE5129" s="4"/>
      <c r="AF5129" s="21"/>
    </row>
    <row r="5130" spans="1:32" x14ac:dyDescent="0.2">
      <c r="A5130" s="1" t="s">
        <v>15198</v>
      </c>
      <c r="B5130" s="4" t="s">
        <v>15199</v>
      </c>
      <c r="C5130" s="4" t="s">
        <v>15199</v>
      </c>
      <c r="E5130" s="4"/>
      <c r="R5130" s="4"/>
      <c r="U5130" s="4"/>
      <c r="AD5130" s="4"/>
      <c r="AE5130" s="4"/>
      <c r="AF5130" s="21"/>
    </row>
    <row r="5131" spans="1:32" x14ac:dyDescent="0.2">
      <c r="A5131" s="1" t="s">
        <v>15200</v>
      </c>
      <c r="B5131" s="4" t="s">
        <v>15201</v>
      </c>
      <c r="C5131" s="4" t="s">
        <v>15202</v>
      </c>
      <c r="E5131" s="4"/>
      <c r="R5131" s="4"/>
      <c r="U5131" s="4"/>
      <c r="AD5131" s="4"/>
      <c r="AE5131" s="4"/>
      <c r="AF5131" s="21"/>
    </row>
    <row r="5132" spans="1:32" x14ac:dyDescent="0.2">
      <c r="A5132" s="1" t="s">
        <v>15203</v>
      </c>
      <c r="B5132" s="4" t="s">
        <v>15204</v>
      </c>
      <c r="C5132" s="4" t="s">
        <v>15205</v>
      </c>
      <c r="E5132" s="4"/>
      <c r="R5132" s="4"/>
      <c r="U5132" s="4"/>
      <c r="AD5132" s="4"/>
      <c r="AE5132" s="4"/>
      <c r="AF5132" s="21"/>
    </row>
    <row r="5133" spans="1:32" x14ac:dyDescent="0.2">
      <c r="A5133" s="1" t="s">
        <v>15206</v>
      </c>
      <c r="B5133" s="4" t="s">
        <v>15207</v>
      </c>
      <c r="C5133" s="4" t="s">
        <v>15208</v>
      </c>
      <c r="E5133" s="4"/>
      <c r="R5133" s="4"/>
      <c r="U5133" s="4"/>
      <c r="AD5133" s="4"/>
      <c r="AE5133" s="4"/>
      <c r="AF5133" s="21"/>
    </row>
    <row r="5134" spans="1:32" x14ac:dyDescent="0.2">
      <c r="A5134" s="1" t="s">
        <v>15209</v>
      </c>
      <c r="B5134" s="4" t="s">
        <v>15210</v>
      </c>
      <c r="C5134" s="4" t="s">
        <v>15211</v>
      </c>
      <c r="E5134" s="4"/>
      <c r="R5134" s="4"/>
      <c r="U5134" s="4"/>
      <c r="AD5134" s="4"/>
      <c r="AE5134" s="4"/>
      <c r="AF5134" s="21"/>
    </row>
    <row r="5135" spans="1:32" x14ac:dyDescent="0.2">
      <c r="A5135" s="1" t="s">
        <v>15212</v>
      </c>
      <c r="B5135" s="4" t="s">
        <v>15213</v>
      </c>
      <c r="C5135" s="4" t="s">
        <v>15214</v>
      </c>
      <c r="E5135" s="4"/>
      <c r="R5135" s="4"/>
      <c r="U5135" s="4"/>
      <c r="AD5135" s="4"/>
      <c r="AE5135" s="4"/>
      <c r="AF5135" s="21"/>
    </row>
    <row r="5136" spans="1:32" x14ac:dyDescent="0.2">
      <c r="A5136" s="1" t="s">
        <v>15215</v>
      </c>
      <c r="B5136" s="4" t="s">
        <v>15216</v>
      </c>
      <c r="C5136" s="4" t="s">
        <v>15217</v>
      </c>
      <c r="E5136" s="4"/>
      <c r="R5136" s="4"/>
      <c r="U5136" s="4"/>
      <c r="AD5136" s="4"/>
      <c r="AE5136" s="4"/>
      <c r="AF5136" s="21"/>
    </row>
    <row r="5137" spans="1:32" x14ac:dyDescent="0.2">
      <c r="A5137" s="1" t="s">
        <v>15218</v>
      </c>
      <c r="B5137" s="4" t="s">
        <v>15219</v>
      </c>
      <c r="C5137" s="4" t="s">
        <v>15220</v>
      </c>
      <c r="E5137" s="4"/>
      <c r="R5137" s="4"/>
      <c r="U5137" s="4"/>
      <c r="AD5137" s="4"/>
      <c r="AE5137" s="4"/>
      <c r="AF5137" s="21"/>
    </row>
    <row r="5138" spans="1:32" x14ac:dyDescent="0.2">
      <c r="A5138" s="1" t="s">
        <v>15221</v>
      </c>
      <c r="B5138" s="4" t="s">
        <v>15222</v>
      </c>
      <c r="C5138" s="4" t="s">
        <v>15223</v>
      </c>
      <c r="E5138" s="4"/>
      <c r="R5138" s="4"/>
      <c r="U5138" s="4"/>
      <c r="AD5138" s="4"/>
      <c r="AE5138" s="4"/>
      <c r="AF5138" s="21"/>
    </row>
    <row r="5139" spans="1:32" x14ac:dyDescent="0.2">
      <c r="A5139" s="1" t="s">
        <v>15224</v>
      </c>
      <c r="B5139" s="4" t="s">
        <v>15225</v>
      </c>
      <c r="C5139" s="4" t="s">
        <v>15226</v>
      </c>
      <c r="E5139" s="4"/>
      <c r="R5139" s="4"/>
      <c r="U5139" s="4"/>
      <c r="AD5139" s="4"/>
      <c r="AE5139" s="4"/>
      <c r="AF5139" s="21"/>
    </row>
    <row r="5140" spans="1:32" x14ac:dyDescent="0.2">
      <c r="A5140" s="1" t="s">
        <v>15227</v>
      </c>
      <c r="B5140" s="4" t="s">
        <v>15228</v>
      </c>
      <c r="C5140" s="4" t="s">
        <v>15229</v>
      </c>
      <c r="E5140" s="4"/>
      <c r="R5140" s="4"/>
      <c r="U5140" s="4"/>
      <c r="AD5140" s="4"/>
      <c r="AE5140" s="4"/>
      <c r="AF5140" s="21"/>
    </row>
    <row r="5141" spans="1:32" x14ac:dyDescent="0.2">
      <c r="A5141" s="1" t="s">
        <v>15230</v>
      </c>
      <c r="B5141" s="4" t="s">
        <v>15231</v>
      </c>
      <c r="C5141" s="4" t="s">
        <v>15232</v>
      </c>
      <c r="E5141" s="4"/>
      <c r="R5141" s="4"/>
      <c r="U5141" s="4"/>
      <c r="AD5141" s="4"/>
      <c r="AE5141" s="4"/>
      <c r="AF5141" s="21"/>
    </row>
    <row r="5142" spans="1:32" x14ac:dyDescent="0.2">
      <c r="A5142" s="1" t="s">
        <v>15233</v>
      </c>
      <c r="B5142" s="4" t="s">
        <v>15234</v>
      </c>
      <c r="C5142" s="4" t="s">
        <v>15235</v>
      </c>
      <c r="E5142" s="4"/>
      <c r="R5142" s="4"/>
      <c r="U5142" s="4"/>
      <c r="AD5142" s="4"/>
      <c r="AE5142" s="4"/>
      <c r="AF5142" s="21"/>
    </row>
    <row r="5143" spans="1:32" x14ac:dyDescent="0.2">
      <c r="A5143" s="1" t="s">
        <v>15236</v>
      </c>
      <c r="B5143" s="4" t="s">
        <v>15237</v>
      </c>
      <c r="C5143" s="4" t="s">
        <v>15238</v>
      </c>
      <c r="E5143" s="4"/>
      <c r="R5143" s="4"/>
      <c r="U5143" s="4"/>
      <c r="AD5143" s="4"/>
      <c r="AE5143" s="4"/>
      <c r="AF5143" s="21"/>
    </row>
    <row r="5144" spans="1:32" x14ac:dyDescent="0.2">
      <c r="A5144" s="1" t="s">
        <v>15239</v>
      </c>
      <c r="B5144" s="4" t="s">
        <v>15240</v>
      </c>
      <c r="C5144" s="4" t="s">
        <v>15241</v>
      </c>
      <c r="E5144" s="4"/>
      <c r="R5144" s="4"/>
      <c r="U5144" s="4"/>
      <c r="AD5144" s="4"/>
      <c r="AE5144" s="4"/>
      <c r="AF5144" s="21"/>
    </row>
    <row r="5145" spans="1:32" x14ac:dyDescent="0.2">
      <c r="A5145" s="1" t="s">
        <v>15242</v>
      </c>
      <c r="B5145" s="4" t="s">
        <v>15243</v>
      </c>
      <c r="C5145" s="4" t="s">
        <v>15244</v>
      </c>
      <c r="E5145" s="4"/>
      <c r="R5145" s="4"/>
      <c r="U5145" s="4"/>
      <c r="AD5145" s="4"/>
      <c r="AE5145" s="4"/>
      <c r="AF5145" s="21"/>
    </row>
    <row r="5146" spans="1:32" x14ac:dyDescent="0.2">
      <c r="A5146" s="1" t="s">
        <v>15245</v>
      </c>
      <c r="B5146" s="4" t="s">
        <v>15246</v>
      </c>
      <c r="C5146" s="4" t="s">
        <v>15247</v>
      </c>
      <c r="E5146" s="4"/>
      <c r="R5146" s="4"/>
      <c r="U5146" s="4"/>
      <c r="AD5146" s="4"/>
      <c r="AE5146" s="4"/>
      <c r="AF5146" s="21"/>
    </row>
    <row r="5147" spans="1:32" x14ac:dyDescent="0.2">
      <c r="A5147" s="1" t="s">
        <v>15248</v>
      </c>
      <c r="B5147" s="4" t="s">
        <v>15249</v>
      </c>
      <c r="C5147" s="4" t="s">
        <v>15250</v>
      </c>
      <c r="E5147" s="4"/>
      <c r="R5147" s="4"/>
      <c r="U5147" s="4"/>
      <c r="AD5147" s="4"/>
      <c r="AE5147" s="4"/>
      <c r="AF5147" s="21"/>
    </row>
    <row r="5148" spans="1:32" x14ac:dyDescent="0.2">
      <c r="A5148" s="1" t="s">
        <v>15251</v>
      </c>
      <c r="B5148" s="4" t="s">
        <v>15252</v>
      </c>
      <c r="C5148" s="4" t="s">
        <v>15253</v>
      </c>
      <c r="E5148" s="4"/>
      <c r="R5148" s="4"/>
      <c r="U5148" s="4"/>
      <c r="AD5148" s="4"/>
      <c r="AE5148" s="4"/>
      <c r="AF5148" s="21"/>
    </row>
    <row r="5149" spans="1:32" x14ac:dyDescent="0.2">
      <c r="A5149" s="1" t="s">
        <v>15254</v>
      </c>
      <c r="B5149" s="4" t="s">
        <v>15255</v>
      </c>
      <c r="C5149" s="4" t="s">
        <v>15256</v>
      </c>
      <c r="E5149" s="4"/>
      <c r="R5149" s="4"/>
      <c r="U5149" s="4"/>
      <c r="AD5149" s="4"/>
      <c r="AE5149" s="4"/>
      <c r="AF5149" s="21"/>
    </row>
    <row r="5150" spans="1:32" x14ac:dyDescent="0.2">
      <c r="A5150" s="1" t="s">
        <v>15257</v>
      </c>
      <c r="B5150" s="4" t="s">
        <v>15258</v>
      </c>
      <c r="C5150" s="4" t="s">
        <v>15259</v>
      </c>
      <c r="E5150" s="4"/>
      <c r="R5150" s="4"/>
      <c r="U5150" s="4"/>
      <c r="AD5150" s="4"/>
      <c r="AE5150" s="4"/>
      <c r="AF5150" s="21"/>
    </row>
    <row r="5151" spans="1:32" x14ac:dyDescent="0.2">
      <c r="A5151" s="1" t="s">
        <v>15260</v>
      </c>
      <c r="B5151" s="4" t="s">
        <v>15261</v>
      </c>
      <c r="C5151" s="4" t="s">
        <v>15262</v>
      </c>
      <c r="E5151" s="4"/>
      <c r="R5151" s="4"/>
      <c r="U5151" s="4"/>
      <c r="AD5151" s="4"/>
      <c r="AE5151" s="4"/>
      <c r="AF5151" s="21"/>
    </row>
    <row r="5152" spans="1:32" x14ac:dyDescent="0.2">
      <c r="A5152" s="1" t="s">
        <v>15263</v>
      </c>
      <c r="B5152" s="4" t="s">
        <v>15264</v>
      </c>
      <c r="C5152" s="4" t="s">
        <v>15265</v>
      </c>
      <c r="E5152" s="4"/>
      <c r="R5152" s="4"/>
      <c r="U5152" s="4"/>
      <c r="AD5152" s="4"/>
      <c r="AE5152" s="4"/>
      <c r="AF5152" s="21"/>
    </row>
    <row r="5153" spans="1:32" x14ac:dyDescent="0.2">
      <c r="A5153" s="1" t="s">
        <v>15266</v>
      </c>
      <c r="B5153" s="4" t="s">
        <v>15267</v>
      </c>
      <c r="C5153" s="4" t="s">
        <v>15268</v>
      </c>
      <c r="E5153" s="4"/>
      <c r="R5153" s="4"/>
      <c r="U5153" s="4"/>
      <c r="AD5153" s="4"/>
      <c r="AE5153" s="4"/>
      <c r="AF5153" s="21"/>
    </row>
    <row r="5154" spans="1:32" x14ac:dyDescent="0.2">
      <c r="A5154" s="1" t="s">
        <v>15269</v>
      </c>
      <c r="B5154" s="4" t="s">
        <v>15270</v>
      </c>
      <c r="C5154" s="4" t="s">
        <v>15271</v>
      </c>
      <c r="E5154" s="4"/>
      <c r="R5154" s="4"/>
      <c r="U5154" s="4"/>
      <c r="AD5154" s="4"/>
      <c r="AE5154" s="4"/>
      <c r="AF5154" s="21"/>
    </row>
    <row r="5155" spans="1:32" x14ac:dyDescent="0.2">
      <c r="A5155" s="1" t="s">
        <v>15272</v>
      </c>
      <c r="B5155" s="4" t="s">
        <v>15273</v>
      </c>
      <c r="C5155" s="4" t="s">
        <v>15274</v>
      </c>
      <c r="E5155" s="4"/>
      <c r="R5155" s="4"/>
      <c r="U5155" s="4"/>
      <c r="AD5155" s="4"/>
      <c r="AE5155" s="4"/>
      <c r="AF5155" s="21"/>
    </row>
    <row r="5156" spans="1:32" x14ac:dyDescent="0.2">
      <c r="A5156" s="1" t="s">
        <v>15275</v>
      </c>
      <c r="B5156" s="4" t="s">
        <v>15276</v>
      </c>
      <c r="C5156" s="4" t="s">
        <v>15277</v>
      </c>
      <c r="E5156" s="4"/>
      <c r="R5156" s="4"/>
      <c r="U5156" s="4"/>
      <c r="AD5156" s="4"/>
      <c r="AE5156" s="4"/>
      <c r="AF5156" s="21"/>
    </row>
    <row r="5157" spans="1:32" x14ac:dyDescent="0.2">
      <c r="A5157" s="1" t="s">
        <v>15278</v>
      </c>
      <c r="B5157" s="4" t="s">
        <v>15279</v>
      </c>
      <c r="C5157" s="4" t="s">
        <v>15280</v>
      </c>
      <c r="E5157" s="4"/>
      <c r="R5157" s="4"/>
      <c r="U5157" s="4"/>
      <c r="AD5157" s="4"/>
      <c r="AE5157" s="4"/>
      <c r="AF5157" s="21"/>
    </row>
    <row r="5158" spans="1:32" x14ac:dyDescent="0.2">
      <c r="A5158" s="1" t="s">
        <v>15281</v>
      </c>
      <c r="B5158" s="4" t="s">
        <v>15282</v>
      </c>
      <c r="C5158" s="4" t="s">
        <v>15283</v>
      </c>
      <c r="E5158" s="4"/>
      <c r="R5158" s="4"/>
      <c r="U5158" s="4"/>
      <c r="AD5158" s="4"/>
      <c r="AE5158" s="4"/>
      <c r="AF5158" s="21"/>
    </row>
    <row r="5159" spans="1:32" x14ac:dyDescent="0.2">
      <c r="A5159" s="1" t="s">
        <v>15284</v>
      </c>
      <c r="B5159" s="4" t="s">
        <v>15285</v>
      </c>
      <c r="C5159" s="4" t="s">
        <v>15286</v>
      </c>
      <c r="E5159" s="4"/>
      <c r="R5159" s="4"/>
      <c r="U5159" s="4"/>
      <c r="AD5159" s="4"/>
      <c r="AE5159" s="4"/>
      <c r="AF5159" s="21"/>
    </row>
    <row r="5160" spans="1:32" x14ac:dyDescent="0.2">
      <c r="A5160" s="1" t="s">
        <v>15287</v>
      </c>
      <c r="B5160" s="4" t="s">
        <v>15288</v>
      </c>
      <c r="C5160" s="4" t="s">
        <v>15289</v>
      </c>
      <c r="E5160" s="4"/>
      <c r="R5160" s="4"/>
      <c r="U5160" s="4"/>
      <c r="AD5160" s="4"/>
      <c r="AE5160" s="4"/>
      <c r="AF5160" s="21"/>
    </row>
    <row r="5161" spans="1:32" x14ac:dyDescent="0.2">
      <c r="A5161" s="1" t="s">
        <v>15290</v>
      </c>
      <c r="B5161" s="4" t="s">
        <v>15291</v>
      </c>
      <c r="C5161" s="4" t="s">
        <v>15292</v>
      </c>
      <c r="E5161" s="4"/>
      <c r="R5161" s="4"/>
      <c r="U5161" s="4"/>
      <c r="AD5161" s="4"/>
      <c r="AE5161" s="4"/>
      <c r="AF5161" s="21"/>
    </row>
    <row r="5162" spans="1:32" x14ac:dyDescent="0.2">
      <c r="A5162" s="1" t="s">
        <v>15293</v>
      </c>
      <c r="B5162" s="4" t="s">
        <v>15294</v>
      </c>
      <c r="C5162" s="4" t="s">
        <v>15295</v>
      </c>
      <c r="E5162" s="4"/>
      <c r="R5162" s="4"/>
      <c r="U5162" s="4"/>
      <c r="AD5162" s="4"/>
      <c r="AE5162" s="4"/>
      <c r="AF5162" s="21"/>
    </row>
    <row r="5163" spans="1:32" x14ac:dyDescent="0.2">
      <c r="A5163" s="1" t="s">
        <v>15296</v>
      </c>
      <c r="B5163" s="4" t="s">
        <v>15297</v>
      </c>
      <c r="C5163" s="4" t="s">
        <v>15298</v>
      </c>
      <c r="E5163" s="4"/>
      <c r="R5163" s="4"/>
      <c r="U5163" s="4"/>
      <c r="AD5163" s="4"/>
      <c r="AE5163" s="4"/>
      <c r="AF5163" s="21"/>
    </row>
    <row r="5164" spans="1:32" x14ac:dyDescent="0.2">
      <c r="A5164" s="1" t="s">
        <v>15299</v>
      </c>
      <c r="B5164" s="4" t="s">
        <v>15300</v>
      </c>
      <c r="C5164" s="4" t="s">
        <v>15301</v>
      </c>
      <c r="E5164" s="4"/>
      <c r="R5164" s="4"/>
      <c r="U5164" s="4"/>
      <c r="AD5164" s="4"/>
      <c r="AE5164" s="4"/>
      <c r="AF5164" s="21"/>
    </row>
    <row r="5165" spans="1:32" x14ac:dyDescent="0.2">
      <c r="A5165" s="1" t="s">
        <v>15302</v>
      </c>
      <c r="B5165" s="4" t="s">
        <v>15303</v>
      </c>
      <c r="C5165" s="4" t="s">
        <v>15304</v>
      </c>
      <c r="E5165" s="4"/>
      <c r="R5165" s="4"/>
      <c r="U5165" s="4"/>
      <c r="AD5165" s="4"/>
      <c r="AE5165" s="4"/>
      <c r="AF5165" s="21"/>
    </row>
    <row r="5166" spans="1:32" x14ac:dyDescent="0.2">
      <c r="A5166" s="1" t="s">
        <v>15305</v>
      </c>
      <c r="B5166" s="4" t="s">
        <v>15306</v>
      </c>
      <c r="C5166" s="4" t="s">
        <v>15307</v>
      </c>
      <c r="E5166" s="4"/>
      <c r="R5166" s="4"/>
      <c r="U5166" s="4"/>
      <c r="AD5166" s="4"/>
      <c r="AE5166" s="4"/>
      <c r="AF5166" s="21"/>
    </row>
    <row r="5167" spans="1:32" x14ac:dyDescent="0.2">
      <c r="A5167" s="1" t="s">
        <v>15308</v>
      </c>
      <c r="B5167" s="4" t="s">
        <v>15309</v>
      </c>
      <c r="C5167" s="4" t="s">
        <v>15309</v>
      </c>
      <c r="E5167" s="4"/>
      <c r="R5167" s="4"/>
      <c r="U5167" s="4"/>
      <c r="AD5167" s="4"/>
      <c r="AE5167" s="4"/>
      <c r="AF5167" s="21"/>
    </row>
    <row r="5168" spans="1:32" x14ac:dyDescent="0.2">
      <c r="A5168" s="1" t="s">
        <v>15310</v>
      </c>
      <c r="B5168" s="4" t="s">
        <v>15311</v>
      </c>
      <c r="C5168" s="4" t="s">
        <v>15312</v>
      </c>
      <c r="E5168" s="4"/>
      <c r="R5168" s="4"/>
      <c r="U5168" s="4"/>
      <c r="AD5168" s="4"/>
      <c r="AE5168" s="4"/>
      <c r="AF5168" s="21"/>
    </row>
    <row r="5169" spans="1:32" x14ac:dyDescent="0.2">
      <c r="A5169" s="1" t="s">
        <v>15313</v>
      </c>
      <c r="B5169" s="4" t="s">
        <v>15314</v>
      </c>
      <c r="C5169" s="4" t="s">
        <v>15315</v>
      </c>
      <c r="E5169" s="4"/>
      <c r="R5169" s="4"/>
      <c r="U5169" s="4"/>
      <c r="AD5169" s="4"/>
      <c r="AE5169" s="4"/>
      <c r="AF5169" s="21"/>
    </row>
    <row r="5170" spans="1:32" x14ac:dyDescent="0.2">
      <c r="A5170" s="1" t="s">
        <v>15316</v>
      </c>
      <c r="B5170" s="4" t="s">
        <v>15317</v>
      </c>
      <c r="C5170" s="4" t="s">
        <v>15318</v>
      </c>
      <c r="E5170" s="4"/>
      <c r="R5170" s="4"/>
      <c r="U5170" s="4"/>
      <c r="AD5170" s="4"/>
      <c r="AE5170" s="4"/>
      <c r="AF5170" s="21"/>
    </row>
    <row r="5171" spans="1:32" x14ac:dyDescent="0.2">
      <c r="A5171" s="1" t="s">
        <v>15319</v>
      </c>
      <c r="B5171" s="4" t="s">
        <v>15320</v>
      </c>
      <c r="C5171" s="4" t="s">
        <v>15321</v>
      </c>
      <c r="E5171" s="4"/>
      <c r="R5171" s="4"/>
      <c r="U5171" s="4"/>
      <c r="AD5171" s="4"/>
      <c r="AE5171" s="4"/>
      <c r="AF5171" s="21"/>
    </row>
    <row r="5172" spans="1:32" x14ac:dyDescent="0.2">
      <c r="A5172" s="1" t="s">
        <v>15322</v>
      </c>
      <c r="B5172" s="4" t="s">
        <v>15323</v>
      </c>
      <c r="C5172" s="4" t="s">
        <v>15324</v>
      </c>
      <c r="E5172" s="4"/>
      <c r="R5172" s="4"/>
      <c r="U5172" s="4"/>
      <c r="AD5172" s="4"/>
      <c r="AE5172" s="4"/>
      <c r="AF5172" s="21"/>
    </row>
    <row r="5173" spans="1:32" x14ac:dyDescent="0.2">
      <c r="A5173" s="1" t="s">
        <v>15325</v>
      </c>
      <c r="B5173" s="4" t="s">
        <v>15326</v>
      </c>
      <c r="C5173" s="4" t="s">
        <v>15327</v>
      </c>
      <c r="E5173" s="4"/>
      <c r="R5173" s="4"/>
      <c r="U5173" s="4"/>
      <c r="AD5173" s="4"/>
      <c r="AE5173" s="4"/>
      <c r="AF5173" s="21"/>
    </row>
    <row r="5174" spans="1:32" x14ac:dyDescent="0.2">
      <c r="A5174" s="1" t="s">
        <v>15328</v>
      </c>
      <c r="B5174" s="4" t="s">
        <v>15329</v>
      </c>
      <c r="C5174" s="4" t="s">
        <v>15330</v>
      </c>
      <c r="E5174" s="4"/>
      <c r="R5174" s="4"/>
      <c r="U5174" s="4"/>
      <c r="AD5174" s="4"/>
      <c r="AE5174" s="4"/>
      <c r="AF5174" s="21"/>
    </row>
    <row r="5175" spans="1:32" x14ac:dyDescent="0.2">
      <c r="A5175" s="1" t="s">
        <v>15331</v>
      </c>
      <c r="B5175" s="4" t="s">
        <v>15332</v>
      </c>
      <c r="C5175" s="4" t="s">
        <v>15333</v>
      </c>
      <c r="E5175" s="4"/>
      <c r="R5175" s="4"/>
      <c r="U5175" s="4"/>
      <c r="AD5175" s="4"/>
      <c r="AE5175" s="4"/>
      <c r="AF5175" s="21"/>
    </row>
    <row r="5176" spans="1:32" x14ac:dyDescent="0.2">
      <c r="A5176" s="1" t="s">
        <v>15334</v>
      </c>
      <c r="B5176" s="4" t="s">
        <v>15335</v>
      </c>
      <c r="C5176" s="4" t="s">
        <v>15336</v>
      </c>
      <c r="E5176" s="4"/>
      <c r="R5176" s="4"/>
      <c r="U5176" s="4"/>
      <c r="AD5176" s="4"/>
      <c r="AE5176" s="4"/>
      <c r="AF5176" s="21"/>
    </row>
    <row r="5177" spans="1:32" x14ac:dyDescent="0.2">
      <c r="A5177" s="1" t="s">
        <v>15337</v>
      </c>
      <c r="B5177" s="4" t="s">
        <v>15338</v>
      </c>
      <c r="C5177" s="4" t="s">
        <v>15339</v>
      </c>
      <c r="E5177" s="4"/>
      <c r="R5177" s="4"/>
      <c r="U5177" s="4"/>
      <c r="AD5177" s="4"/>
      <c r="AE5177" s="4"/>
      <c r="AF5177" s="21"/>
    </row>
    <row r="5178" spans="1:32" x14ac:dyDescent="0.2">
      <c r="A5178" s="1" t="s">
        <v>15340</v>
      </c>
      <c r="B5178" s="4" t="s">
        <v>15341</v>
      </c>
      <c r="C5178" s="4" t="s">
        <v>15342</v>
      </c>
      <c r="E5178" s="4"/>
      <c r="R5178" s="4"/>
      <c r="U5178" s="4"/>
      <c r="AD5178" s="4"/>
      <c r="AE5178" s="4"/>
      <c r="AF5178" s="21"/>
    </row>
    <row r="5179" spans="1:32" x14ac:dyDescent="0.2">
      <c r="A5179" s="1" t="s">
        <v>15343</v>
      </c>
      <c r="B5179" s="4" t="s">
        <v>15344</v>
      </c>
      <c r="C5179" s="4" t="s">
        <v>15345</v>
      </c>
      <c r="E5179" s="4"/>
      <c r="R5179" s="4"/>
      <c r="U5179" s="4"/>
      <c r="AD5179" s="4"/>
      <c r="AE5179" s="4"/>
      <c r="AF5179" s="21"/>
    </row>
    <row r="5180" spans="1:32" x14ac:dyDescent="0.2">
      <c r="A5180" s="1" t="s">
        <v>15346</v>
      </c>
      <c r="B5180" s="4" t="s">
        <v>15347</v>
      </c>
      <c r="C5180" s="4" t="s">
        <v>15348</v>
      </c>
      <c r="E5180" s="4"/>
      <c r="R5180" s="4"/>
      <c r="U5180" s="4"/>
      <c r="AD5180" s="4"/>
      <c r="AE5180" s="4"/>
      <c r="AF5180" s="21"/>
    </row>
    <row r="5181" spans="1:32" x14ac:dyDescent="0.2">
      <c r="A5181" s="1" t="s">
        <v>15349</v>
      </c>
      <c r="B5181" s="4" t="s">
        <v>15350</v>
      </c>
      <c r="C5181" s="4" t="s">
        <v>15351</v>
      </c>
      <c r="E5181" s="4"/>
      <c r="R5181" s="4"/>
      <c r="U5181" s="4"/>
      <c r="AD5181" s="4"/>
      <c r="AE5181" s="4"/>
      <c r="AF5181" s="21"/>
    </row>
    <row r="5182" spans="1:32" x14ac:dyDescent="0.2">
      <c r="A5182" s="1" t="s">
        <v>15352</v>
      </c>
      <c r="B5182" s="4" t="s">
        <v>15353</v>
      </c>
      <c r="C5182" s="4" t="s">
        <v>15354</v>
      </c>
      <c r="E5182" s="4"/>
      <c r="R5182" s="4"/>
      <c r="U5182" s="4"/>
      <c r="AD5182" s="4"/>
      <c r="AE5182" s="4"/>
      <c r="AF5182" s="21"/>
    </row>
    <row r="5183" spans="1:32" x14ac:dyDescent="0.2">
      <c r="A5183" s="1" t="s">
        <v>15355</v>
      </c>
      <c r="B5183" s="4" t="s">
        <v>15356</v>
      </c>
      <c r="C5183" s="4" t="s">
        <v>15357</v>
      </c>
      <c r="E5183" s="4"/>
      <c r="R5183" s="4"/>
      <c r="U5183" s="4"/>
      <c r="AD5183" s="4"/>
      <c r="AE5183" s="4"/>
      <c r="AF5183" s="21"/>
    </row>
    <row r="5184" spans="1:32" x14ac:dyDescent="0.2">
      <c r="A5184" s="1" t="s">
        <v>15358</v>
      </c>
      <c r="B5184" s="4" t="s">
        <v>15359</v>
      </c>
      <c r="C5184" s="4" t="s">
        <v>15360</v>
      </c>
      <c r="E5184" s="4"/>
      <c r="R5184" s="4"/>
      <c r="U5184" s="4"/>
      <c r="AD5184" s="4"/>
      <c r="AE5184" s="4"/>
      <c r="AF5184" s="21"/>
    </row>
    <row r="5185" spans="1:32" x14ac:dyDescent="0.2">
      <c r="A5185" s="1" t="s">
        <v>15361</v>
      </c>
      <c r="B5185" s="4" t="s">
        <v>15362</v>
      </c>
      <c r="C5185" s="4" t="s">
        <v>15363</v>
      </c>
      <c r="E5185" s="4"/>
      <c r="R5185" s="4"/>
      <c r="U5185" s="4"/>
      <c r="AD5185" s="4"/>
      <c r="AE5185" s="4"/>
      <c r="AF5185" s="21"/>
    </row>
    <row r="5186" spans="1:32" x14ac:dyDescent="0.2">
      <c r="A5186" s="1" t="s">
        <v>15364</v>
      </c>
      <c r="B5186" s="4" t="s">
        <v>15365</v>
      </c>
      <c r="C5186" s="4" t="s">
        <v>15366</v>
      </c>
      <c r="E5186" s="4"/>
      <c r="R5186" s="4"/>
      <c r="U5186" s="4"/>
      <c r="AD5186" s="4"/>
      <c r="AE5186" s="4"/>
      <c r="AF5186" s="21"/>
    </row>
    <row r="5187" spans="1:32" x14ac:dyDescent="0.2">
      <c r="A5187" s="1" t="s">
        <v>15367</v>
      </c>
      <c r="B5187" s="4" t="s">
        <v>15368</v>
      </c>
      <c r="C5187" s="4" t="s">
        <v>15369</v>
      </c>
      <c r="E5187" s="4"/>
      <c r="R5187" s="4"/>
      <c r="U5187" s="4"/>
      <c r="AD5187" s="4"/>
      <c r="AE5187" s="4"/>
      <c r="AF5187" s="21"/>
    </row>
    <row r="5188" spans="1:32" x14ac:dyDescent="0.2">
      <c r="A5188" s="1" t="s">
        <v>15370</v>
      </c>
      <c r="B5188" s="4" t="s">
        <v>15371</v>
      </c>
      <c r="C5188" s="4" t="s">
        <v>15372</v>
      </c>
      <c r="E5188" s="4"/>
      <c r="R5188" s="4"/>
      <c r="U5188" s="4"/>
      <c r="AD5188" s="4"/>
      <c r="AE5188" s="4"/>
      <c r="AF5188" s="21"/>
    </row>
    <row r="5189" spans="1:32" x14ac:dyDescent="0.2">
      <c r="A5189" s="1" t="s">
        <v>15373</v>
      </c>
      <c r="B5189" s="4" t="s">
        <v>15374</v>
      </c>
      <c r="C5189" s="4" t="s">
        <v>15375</v>
      </c>
      <c r="E5189" s="4"/>
      <c r="R5189" s="4"/>
      <c r="U5189" s="4"/>
      <c r="AD5189" s="4"/>
      <c r="AE5189" s="4"/>
      <c r="AF5189" s="21"/>
    </row>
    <row r="5190" spans="1:32" x14ac:dyDescent="0.2">
      <c r="A5190" s="1" t="s">
        <v>15376</v>
      </c>
      <c r="B5190" s="4" t="s">
        <v>15377</v>
      </c>
      <c r="C5190" s="4" t="s">
        <v>15378</v>
      </c>
      <c r="E5190" s="4"/>
      <c r="R5190" s="4"/>
      <c r="U5190" s="4"/>
      <c r="AD5190" s="4"/>
      <c r="AE5190" s="4"/>
      <c r="AF5190" s="21"/>
    </row>
    <row r="5191" spans="1:32" x14ac:dyDescent="0.2">
      <c r="A5191" s="1" t="s">
        <v>15379</v>
      </c>
      <c r="B5191" s="4" t="s">
        <v>15380</v>
      </c>
      <c r="C5191" s="4" t="s">
        <v>15381</v>
      </c>
      <c r="E5191" s="4"/>
      <c r="R5191" s="4"/>
      <c r="U5191" s="4"/>
      <c r="AD5191" s="4"/>
      <c r="AE5191" s="4"/>
      <c r="AF5191" s="21"/>
    </row>
    <row r="5192" spans="1:32" x14ac:dyDescent="0.2">
      <c r="A5192" s="1" t="s">
        <v>15382</v>
      </c>
      <c r="B5192" s="4" t="s">
        <v>15383</v>
      </c>
      <c r="C5192" s="4" t="s">
        <v>15384</v>
      </c>
      <c r="E5192" s="4"/>
      <c r="R5192" s="4"/>
      <c r="U5192" s="4"/>
      <c r="AD5192" s="4"/>
      <c r="AE5192" s="4"/>
      <c r="AF5192" s="21"/>
    </row>
    <row r="5193" spans="1:32" x14ac:dyDescent="0.2">
      <c r="A5193" s="1" t="s">
        <v>15385</v>
      </c>
      <c r="B5193" s="4" t="s">
        <v>15386</v>
      </c>
      <c r="C5193" s="4" t="s">
        <v>15387</v>
      </c>
      <c r="E5193" s="4"/>
      <c r="R5193" s="4"/>
      <c r="U5193" s="4"/>
      <c r="AD5193" s="4"/>
      <c r="AE5193" s="4"/>
      <c r="AF5193" s="21"/>
    </row>
    <row r="5194" spans="1:32" x14ac:dyDescent="0.2">
      <c r="A5194" s="1" t="s">
        <v>15388</v>
      </c>
      <c r="B5194" s="4" t="s">
        <v>15389</v>
      </c>
      <c r="C5194" s="4" t="s">
        <v>15390</v>
      </c>
      <c r="E5194" s="4"/>
      <c r="R5194" s="4"/>
      <c r="U5194" s="4"/>
      <c r="AD5194" s="4"/>
      <c r="AE5194" s="4"/>
      <c r="AF5194" s="21"/>
    </row>
    <row r="5195" spans="1:32" x14ac:dyDescent="0.2">
      <c r="A5195" s="1" t="s">
        <v>15391</v>
      </c>
      <c r="B5195" s="4" t="s">
        <v>15392</v>
      </c>
      <c r="C5195" s="4" t="s">
        <v>15393</v>
      </c>
      <c r="E5195" s="4"/>
      <c r="R5195" s="4"/>
      <c r="U5195" s="4"/>
      <c r="AD5195" s="4"/>
      <c r="AE5195" s="4"/>
      <c r="AF5195" s="21"/>
    </row>
    <row r="5196" spans="1:32" x14ac:dyDescent="0.2">
      <c r="A5196" s="1" t="s">
        <v>15394</v>
      </c>
      <c r="B5196" s="4" t="s">
        <v>15395</v>
      </c>
      <c r="C5196" s="4" t="s">
        <v>15396</v>
      </c>
      <c r="E5196" s="4"/>
      <c r="R5196" s="4"/>
      <c r="U5196" s="4"/>
      <c r="AD5196" s="4"/>
      <c r="AE5196" s="4"/>
      <c r="AF5196" s="21"/>
    </row>
    <row r="5197" spans="1:32" x14ac:dyDescent="0.2">
      <c r="A5197" s="1" t="s">
        <v>15397</v>
      </c>
      <c r="B5197" s="4" t="s">
        <v>15398</v>
      </c>
      <c r="C5197" s="4" t="s">
        <v>15399</v>
      </c>
      <c r="E5197" s="4"/>
      <c r="R5197" s="4"/>
      <c r="U5197" s="4"/>
      <c r="AD5197" s="4"/>
      <c r="AE5197" s="4"/>
      <c r="AF5197" s="21"/>
    </row>
    <row r="5198" spans="1:32" x14ac:dyDescent="0.2">
      <c r="A5198" s="1" t="s">
        <v>15400</v>
      </c>
      <c r="B5198" s="4" t="s">
        <v>15401</v>
      </c>
      <c r="C5198" s="4" t="s">
        <v>15402</v>
      </c>
      <c r="E5198" s="4"/>
      <c r="R5198" s="4"/>
      <c r="U5198" s="4"/>
      <c r="AD5198" s="4"/>
      <c r="AE5198" s="4"/>
      <c r="AF5198" s="21"/>
    </row>
    <row r="5199" spans="1:32" x14ac:dyDescent="0.2">
      <c r="A5199" s="1" t="s">
        <v>15403</v>
      </c>
      <c r="B5199" s="4" t="s">
        <v>15404</v>
      </c>
      <c r="C5199" s="4" t="s">
        <v>15405</v>
      </c>
      <c r="E5199" s="4"/>
      <c r="R5199" s="4"/>
      <c r="U5199" s="4"/>
      <c r="AD5199" s="4"/>
      <c r="AE5199" s="4"/>
      <c r="AF5199" s="21"/>
    </row>
    <row r="5200" spans="1:32" x14ac:dyDescent="0.2">
      <c r="A5200" s="1" t="s">
        <v>15406</v>
      </c>
      <c r="B5200" s="4" t="s">
        <v>14678</v>
      </c>
      <c r="C5200" s="4" t="s">
        <v>15407</v>
      </c>
      <c r="E5200" s="4"/>
      <c r="R5200" s="4"/>
      <c r="U5200" s="4"/>
      <c r="AD5200" s="4"/>
      <c r="AE5200" s="4"/>
      <c r="AF5200" s="21"/>
    </row>
    <row r="5201" spans="1:32" x14ac:dyDescent="0.2">
      <c r="A5201" s="1" t="s">
        <v>15408</v>
      </c>
      <c r="B5201" s="4" t="s">
        <v>15409</v>
      </c>
      <c r="C5201" s="4" t="s">
        <v>15410</v>
      </c>
      <c r="E5201" s="4"/>
      <c r="R5201" s="4"/>
      <c r="U5201" s="4"/>
      <c r="AD5201" s="4"/>
      <c r="AE5201" s="4"/>
      <c r="AF5201" s="21"/>
    </row>
    <row r="5202" spans="1:32" x14ac:dyDescent="0.2">
      <c r="A5202" s="1" t="s">
        <v>15411</v>
      </c>
      <c r="B5202" s="4" t="s">
        <v>15412</v>
      </c>
      <c r="C5202" s="4" t="s">
        <v>15413</v>
      </c>
      <c r="E5202" s="4"/>
      <c r="R5202" s="4"/>
      <c r="U5202" s="4"/>
      <c r="AD5202" s="4"/>
      <c r="AE5202" s="4"/>
      <c r="AF5202" s="21"/>
    </row>
    <row r="5203" spans="1:32" x14ac:dyDescent="0.2">
      <c r="A5203" s="1" t="s">
        <v>15414</v>
      </c>
      <c r="B5203" s="4" t="s">
        <v>15415</v>
      </c>
      <c r="C5203" s="4" t="s">
        <v>15416</v>
      </c>
      <c r="E5203" s="4"/>
      <c r="R5203" s="4"/>
      <c r="U5203" s="4"/>
      <c r="AD5203" s="4"/>
      <c r="AE5203" s="4"/>
      <c r="AF5203" s="21"/>
    </row>
    <row r="5204" spans="1:32" x14ac:dyDescent="0.2">
      <c r="A5204" s="1" t="s">
        <v>15417</v>
      </c>
      <c r="B5204" s="4" t="s">
        <v>15418</v>
      </c>
      <c r="C5204" s="4" t="s">
        <v>15419</v>
      </c>
      <c r="E5204" s="4"/>
      <c r="R5204" s="4"/>
      <c r="U5204" s="4"/>
      <c r="AD5204" s="4"/>
      <c r="AE5204" s="4"/>
      <c r="AF5204" s="21"/>
    </row>
    <row r="5205" spans="1:32" x14ac:dyDescent="0.2">
      <c r="A5205" s="1" t="s">
        <v>15420</v>
      </c>
      <c r="B5205" s="4" t="s">
        <v>15421</v>
      </c>
      <c r="C5205" s="4" t="s">
        <v>15422</v>
      </c>
      <c r="E5205" s="4"/>
      <c r="R5205" s="4"/>
      <c r="U5205" s="4"/>
      <c r="AD5205" s="4"/>
      <c r="AE5205" s="4"/>
      <c r="AF5205" s="21"/>
    </row>
    <row r="5206" spans="1:32" x14ac:dyDescent="0.2">
      <c r="A5206" s="1" t="s">
        <v>15423</v>
      </c>
      <c r="B5206" s="4" t="s">
        <v>15424</v>
      </c>
      <c r="C5206" s="4" t="s">
        <v>15425</v>
      </c>
      <c r="E5206" s="4"/>
      <c r="R5206" s="4"/>
      <c r="U5206" s="4"/>
      <c r="AD5206" s="4"/>
      <c r="AE5206" s="4"/>
      <c r="AF5206" s="21"/>
    </row>
    <row r="5207" spans="1:32" x14ac:dyDescent="0.2">
      <c r="A5207" s="1" t="s">
        <v>15426</v>
      </c>
      <c r="B5207" s="4" t="s">
        <v>15427</v>
      </c>
      <c r="C5207" s="4" t="s">
        <v>15428</v>
      </c>
      <c r="E5207" s="4">
        <v>1</v>
      </c>
      <c r="M5207">
        <v>1</v>
      </c>
      <c r="N5207">
        <v>1</v>
      </c>
      <c r="O5207">
        <v>1</v>
      </c>
      <c r="P5207">
        <v>1</v>
      </c>
      <c r="R5207" s="4">
        <v>1</v>
      </c>
      <c r="S5207">
        <v>1</v>
      </c>
      <c r="U5207" s="4">
        <v>1</v>
      </c>
      <c r="V5207">
        <v>1</v>
      </c>
      <c r="Z5207">
        <v>1</v>
      </c>
      <c r="AD5207" s="4">
        <v>1</v>
      </c>
      <c r="AE5207" s="4">
        <v>1</v>
      </c>
      <c r="AF5207" s="21">
        <v>1</v>
      </c>
    </row>
    <row r="5208" spans="1:32" x14ac:dyDescent="0.2">
      <c r="A5208" s="1" t="s">
        <v>15429</v>
      </c>
      <c r="B5208" s="4" t="s">
        <v>15430</v>
      </c>
      <c r="C5208" s="4" t="s">
        <v>15431</v>
      </c>
      <c r="E5208" s="4"/>
      <c r="R5208" s="4"/>
      <c r="U5208" s="4"/>
      <c r="AD5208" s="4"/>
      <c r="AE5208" s="4"/>
      <c r="AF5208" s="21"/>
    </row>
    <row r="5209" spans="1:32" x14ac:dyDescent="0.2">
      <c r="A5209" s="1" t="s">
        <v>15432</v>
      </c>
      <c r="B5209" s="4" t="s">
        <v>15433</v>
      </c>
      <c r="C5209" s="4" t="s">
        <v>15434</v>
      </c>
      <c r="E5209" s="4"/>
      <c r="R5209" s="4"/>
      <c r="U5209" s="4"/>
      <c r="AD5209" s="4"/>
      <c r="AE5209" s="4"/>
      <c r="AF5209" s="21"/>
    </row>
    <row r="5210" spans="1:32" x14ac:dyDescent="0.2">
      <c r="A5210" s="1" t="s">
        <v>15435</v>
      </c>
      <c r="B5210" s="4" t="s">
        <v>15436</v>
      </c>
      <c r="C5210" s="4" t="s">
        <v>15437</v>
      </c>
      <c r="E5210" s="4"/>
      <c r="R5210" s="4"/>
      <c r="U5210" s="4"/>
      <c r="AD5210" s="4"/>
      <c r="AE5210" s="4"/>
      <c r="AF5210" s="21"/>
    </row>
    <row r="5211" spans="1:32" x14ac:dyDescent="0.2">
      <c r="A5211" s="1" t="s">
        <v>15438</v>
      </c>
      <c r="B5211" s="4" t="s">
        <v>15439</v>
      </c>
      <c r="C5211" s="4" t="s">
        <v>15440</v>
      </c>
      <c r="E5211" s="4"/>
      <c r="R5211" s="4"/>
      <c r="U5211" s="4"/>
      <c r="AD5211" s="4"/>
      <c r="AE5211" s="4"/>
      <c r="AF5211" s="21"/>
    </row>
    <row r="5212" spans="1:32" x14ac:dyDescent="0.2">
      <c r="A5212" s="1" t="s">
        <v>15441</v>
      </c>
      <c r="B5212" s="4" t="s">
        <v>15442</v>
      </c>
      <c r="C5212" s="4" t="s">
        <v>15443</v>
      </c>
      <c r="E5212" s="4"/>
      <c r="R5212" s="4"/>
      <c r="U5212" s="4"/>
      <c r="AD5212" s="4"/>
      <c r="AE5212" s="4"/>
      <c r="AF5212" s="21"/>
    </row>
    <row r="5213" spans="1:32" x14ac:dyDescent="0.2">
      <c r="A5213" s="1" t="s">
        <v>15444</v>
      </c>
      <c r="B5213" s="4" t="s">
        <v>15445</v>
      </c>
      <c r="C5213" s="4" t="s">
        <v>15446</v>
      </c>
      <c r="E5213" s="4"/>
      <c r="R5213" s="4"/>
      <c r="U5213" s="4"/>
      <c r="AD5213" s="4"/>
      <c r="AE5213" s="4"/>
      <c r="AF5213" s="21"/>
    </row>
    <row r="5214" spans="1:32" x14ac:dyDescent="0.2">
      <c r="A5214" s="1" t="s">
        <v>15447</v>
      </c>
      <c r="B5214" s="4" t="s">
        <v>15448</v>
      </c>
      <c r="C5214" s="4" t="s">
        <v>15449</v>
      </c>
      <c r="E5214" s="4"/>
      <c r="R5214" s="4"/>
      <c r="U5214" s="4"/>
      <c r="AD5214" s="4"/>
      <c r="AE5214" s="4"/>
      <c r="AF5214" s="21"/>
    </row>
    <row r="5215" spans="1:32" x14ac:dyDescent="0.2">
      <c r="A5215" s="1" t="s">
        <v>15450</v>
      </c>
      <c r="B5215" s="4" t="s">
        <v>15451</v>
      </c>
      <c r="C5215" s="4" t="s">
        <v>15452</v>
      </c>
      <c r="E5215" s="4"/>
      <c r="R5215" s="4"/>
      <c r="U5215" s="4"/>
      <c r="AD5215" s="4"/>
      <c r="AE5215" s="4"/>
      <c r="AF5215" s="21"/>
    </row>
    <row r="5216" spans="1:32" x14ac:dyDescent="0.2">
      <c r="A5216" s="1" t="s">
        <v>15453</v>
      </c>
      <c r="B5216" s="4" t="s">
        <v>15454</v>
      </c>
      <c r="C5216" s="4" t="s">
        <v>15455</v>
      </c>
      <c r="E5216" s="4"/>
      <c r="R5216" s="4"/>
      <c r="U5216" s="4"/>
      <c r="AD5216" s="4"/>
      <c r="AE5216" s="4"/>
      <c r="AF5216" s="21"/>
    </row>
    <row r="5217" spans="1:32" x14ac:dyDescent="0.2">
      <c r="A5217" s="1" t="s">
        <v>15456</v>
      </c>
      <c r="B5217" s="4" t="s">
        <v>15457</v>
      </c>
      <c r="C5217" s="4" t="s">
        <v>15458</v>
      </c>
      <c r="E5217" s="4"/>
      <c r="R5217" s="4"/>
      <c r="U5217" s="4"/>
      <c r="AD5217" s="4"/>
      <c r="AE5217" s="4"/>
      <c r="AF5217" s="21"/>
    </row>
    <row r="5218" spans="1:32" x14ac:dyDescent="0.2">
      <c r="A5218" s="1" t="s">
        <v>15459</v>
      </c>
      <c r="B5218" s="4" t="s">
        <v>15460</v>
      </c>
      <c r="C5218" s="4" t="s">
        <v>15461</v>
      </c>
      <c r="E5218" s="4"/>
      <c r="R5218" s="4"/>
      <c r="U5218" s="4"/>
      <c r="AD5218" s="4"/>
      <c r="AE5218" s="4"/>
      <c r="AF5218" s="21"/>
    </row>
    <row r="5219" spans="1:32" x14ac:dyDescent="0.2">
      <c r="A5219" s="1" t="s">
        <v>15462</v>
      </c>
      <c r="B5219" s="4" t="s">
        <v>15463</v>
      </c>
      <c r="C5219" s="4" t="s">
        <v>15464</v>
      </c>
      <c r="E5219" s="4"/>
      <c r="R5219" s="4"/>
      <c r="U5219" s="4"/>
      <c r="AD5219" s="4"/>
      <c r="AE5219" s="4"/>
      <c r="AF5219" s="21"/>
    </row>
    <row r="5220" spans="1:32" x14ac:dyDescent="0.2">
      <c r="A5220" s="1" t="s">
        <v>15465</v>
      </c>
      <c r="B5220" s="4" t="s">
        <v>15466</v>
      </c>
      <c r="C5220" s="4" t="s">
        <v>15467</v>
      </c>
      <c r="E5220" s="4"/>
      <c r="R5220" s="4"/>
      <c r="U5220" s="4"/>
      <c r="AD5220" s="4"/>
      <c r="AE5220" s="4"/>
      <c r="AF5220" s="21"/>
    </row>
    <row r="5221" spans="1:32" x14ac:dyDescent="0.2">
      <c r="A5221" s="1" t="s">
        <v>15468</v>
      </c>
      <c r="B5221" s="4" t="s">
        <v>15469</v>
      </c>
      <c r="C5221" s="4" t="s">
        <v>15470</v>
      </c>
      <c r="E5221" s="4"/>
      <c r="R5221" s="4"/>
      <c r="U5221" s="4"/>
      <c r="AD5221" s="4"/>
      <c r="AE5221" s="4"/>
      <c r="AF5221" s="21"/>
    </row>
    <row r="5222" spans="1:32" x14ac:dyDescent="0.2">
      <c r="A5222" s="1" t="s">
        <v>15471</v>
      </c>
      <c r="B5222" s="4" t="s">
        <v>15472</v>
      </c>
      <c r="C5222" s="4" t="s">
        <v>15473</v>
      </c>
      <c r="E5222" s="4"/>
      <c r="R5222" s="4"/>
      <c r="U5222" s="4"/>
      <c r="AD5222" s="4"/>
      <c r="AE5222" s="4"/>
      <c r="AF5222" s="21"/>
    </row>
    <row r="5223" spans="1:32" x14ac:dyDescent="0.2">
      <c r="A5223" s="1" t="s">
        <v>15474</v>
      </c>
      <c r="B5223" s="4" t="s">
        <v>15475</v>
      </c>
      <c r="C5223" s="4" t="s">
        <v>15476</v>
      </c>
      <c r="E5223" s="4"/>
      <c r="R5223" s="4"/>
      <c r="U5223" s="4"/>
      <c r="AD5223" s="4"/>
      <c r="AE5223" s="4"/>
      <c r="AF5223" s="21"/>
    </row>
    <row r="5224" spans="1:32" x14ac:dyDescent="0.2">
      <c r="A5224" s="1" t="s">
        <v>15477</v>
      </c>
      <c r="B5224" s="4" t="s">
        <v>15478</v>
      </c>
      <c r="C5224" s="4" t="s">
        <v>15479</v>
      </c>
      <c r="E5224" s="4"/>
      <c r="R5224" s="4"/>
      <c r="U5224" s="4"/>
      <c r="AD5224" s="4">
        <v>1</v>
      </c>
      <c r="AE5224" s="4">
        <v>1</v>
      </c>
      <c r="AF5224" s="21"/>
    </row>
    <row r="5225" spans="1:32" x14ac:dyDescent="0.2">
      <c r="A5225" s="1" t="s">
        <v>15480</v>
      </c>
      <c r="B5225" s="4" t="s">
        <v>15481</v>
      </c>
      <c r="C5225" s="4" t="s">
        <v>15482</v>
      </c>
      <c r="E5225" s="4"/>
      <c r="R5225" s="4"/>
      <c r="U5225" s="4"/>
      <c r="AD5225" s="4"/>
      <c r="AE5225" s="4"/>
      <c r="AF5225" s="21"/>
    </row>
    <row r="5226" spans="1:32" x14ac:dyDescent="0.2">
      <c r="A5226" s="1" t="s">
        <v>15483</v>
      </c>
      <c r="B5226" s="4" t="s">
        <v>15484</v>
      </c>
      <c r="C5226" s="4" t="s">
        <v>15485</v>
      </c>
      <c r="E5226" s="4"/>
      <c r="R5226" s="4"/>
      <c r="U5226" s="4"/>
      <c r="AD5226" s="4"/>
      <c r="AE5226" s="4"/>
      <c r="AF5226" s="21"/>
    </row>
    <row r="5227" spans="1:32" x14ac:dyDescent="0.2">
      <c r="A5227" s="1" t="s">
        <v>15486</v>
      </c>
      <c r="B5227" s="4" t="s">
        <v>15487</v>
      </c>
      <c r="C5227" s="4" t="s">
        <v>15488</v>
      </c>
      <c r="E5227" s="4"/>
      <c r="R5227" s="4"/>
      <c r="U5227" s="4"/>
      <c r="AD5227" s="4"/>
      <c r="AE5227" s="4"/>
      <c r="AF5227" s="21"/>
    </row>
    <row r="5228" spans="1:32" x14ac:dyDescent="0.2">
      <c r="A5228" s="1" t="s">
        <v>15489</v>
      </c>
      <c r="B5228" s="4" t="s">
        <v>15490</v>
      </c>
      <c r="C5228" s="4" t="s">
        <v>15491</v>
      </c>
      <c r="E5228" s="4"/>
      <c r="R5228" s="4"/>
      <c r="U5228" s="4"/>
      <c r="AD5228" s="4"/>
      <c r="AE5228" s="4"/>
      <c r="AF5228" s="21">
        <v>1</v>
      </c>
    </row>
    <row r="5229" spans="1:32" x14ac:dyDescent="0.2">
      <c r="A5229" s="1" t="s">
        <v>15492</v>
      </c>
      <c r="B5229" s="4" t="s">
        <v>15493</v>
      </c>
      <c r="C5229" s="4" t="s">
        <v>15494</v>
      </c>
      <c r="E5229" s="4"/>
      <c r="R5229" s="4"/>
      <c r="U5229" s="4"/>
      <c r="AD5229" s="4"/>
      <c r="AE5229" s="4"/>
      <c r="AF5229" s="21"/>
    </row>
    <row r="5230" spans="1:32" x14ac:dyDescent="0.2">
      <c r="A5230" s="1" t="s">
        <v>15495</v>
      </c>
      <c r="B5230" s="4" t="s">
        <v>15496</v>
      </c>
      <c r="C5230" s="4" t="s">
        <v>15497</v>
      </c>
      <c r="E5230" s="4"/>
      <c r="R5230" s="4"/>
      <c r="U5230" s="4"/>
      <c r="AD5230" s="4"/>
      <c r="AE5230" s="4"/>
      <c r="AF5230" s="21"/>
    </row>
    <row r="5231" spans="1:32" x14ac:dyDescent="0.2">
      <c r="A5231" s="1" t="s">
        <v>15498</v>
      </c>
      <c r="B5231" s="4" t="s">
        <v>15499</v>
      </c>
      <c r="C5231" s="4" t="s">
        <v>15500</v>
      </c>
      <c r="E5231" s="4"/>
      <c r="R5231" s="4"/>
      <c r="U5231" s="4"/>
      <c r="AD5231" s="4"/>
      <c r="AE5231" s="4"/>
      <c r="AF5231" s="21"/>
    </row>
    <row r="5232" spans="1:32" x14ac:dyDescent="0.2">
      <c r="A5232" s="1" t="s">
        <v>15501</v>
      </c>
      <c r="B5232" s="4" t="s">
        <v>15502</v>
      </c>
      <c r="C5232" s="4" t="s">
        <v>15503</v>
      </c>
      <c r="E5232" s="4"/>
      <c r="R5232" s="4"/>
      <c r="U5232" s="4"/>
      <c r="AD5232" s="4"/>
      <c r="AE5232" s="4"/>
      <c r="AF5232" s="21"/>
    </row>
    <row r="5233" spans="1:32" x14ac:dyDescent="0.2">
      <c r="A5233" s="1" t="s">
        <v>15504</v>
      </c>
      <c r="B5233" s="4" t="s">
        <v>15505</v>
      </c>
      <c r="C5233" s="4" t="s">
        <v>15506</v>
      </c>
      <c r="E5233" s="4"/>
      <c r="R5233" s="4"/>
      <c r="U5233" s="4"/>
      <c r="AD5233" s="4"/>
      <c r="AE5233" s="4"/>
      <c r="AF5233" s="21"/>
    </row>
    <row r="5234" spans="1:32" x14ac:dyDescent="0.2">
      <c r="A5234" s="1" t="s">
        <v>15507</v>
      </c>
      <c r="B5234" s="4" t="s">
        <v>15508</v>
      </c>
      <c r="C5234" s="4" t="s">
        <v>15509</v>
      </c>
      <c r="E5234" s="4"/>
      <c r="R5234" s="4"/>
      <c r="U5234" s="4"/>
      <c r="AD5234" s="4"/>
      <c r="AE5234" s="4"/>
      <c r="AF5234" s="21"/>
    </row>
    <row r="5235" spans="1:32" x14ac:dyDescent="0.2">
      <c r="A5235" s="1" t="s">
        <v>15510</v>
      </c>
      <c r="B5235" s="4" t="s">
        <v>15511</v>
      </c>
      <c r="C5235" s="4" t="s">
        <v>15512</v>
      </c>
      <c r="E5235" s="4"/>
      <c r="R5235" s="4"/>
      <c r="U5235" s="4"/>
      <c r="AD5235" s="4"/>
      <c r="AE5235" s="4"/>
      <c r="AF5235" s="21"/>
    </row>
    <row r="5236" spans="1:32" x14ac:dyDescent="0.2">
      <c r="A5236" s="1" t="s">
        <v>15513</v>
      </c>
      <c r="B5236" s="4" t="s">
        <v>15514</v>
      </c>
      <c r="C5236" s="4" t="s">
        <v>15515</v>
      </c>
      <c r="E5236" s="4"/>
      <c r="R5236" s="4"/>
      <c r="U5236" s="4"/>
      <c r="AD5236" s="4"/>
      <c r="AE5236" s="4"/>
      <c r="AF5236" s="21"/>
    </row>
    <row r="5237" spans="1:32" x14ac:dyDescent="0.2">
      <c r="A5237" s="1" t="s">
        <v>15516</v>
      </c>
      <c r="B5237" s="4" t="s">
        <v>15517</v>
      </c>
      <c r="C5237" s="4" t="s">
        <v>4079</v>
      </c>
      <c r="E5237" s="4"/>
      <c r="R5237" s="4"/>
      <c r="U5237" s="4"/>
      <c r="W5237">
        <v>1</v>
      </c>
      <c r="AD5237" s="4"/>
      <c r="AE5237" s="4"/>
      <c r="AF5237" s="21"/>
    </row>
    <row r="5238" spans="1:32" x14ac:dyDescent="0.2">
      <c r="A5238" s="1" t="s">
        <v>15518</v>
      </c>
      <c r="B5238" s="4" t="s">
        <v>15519</v>
      </c>
      <c r="C5238" s="4" t="s">
        <v>15520</v>
      </c>
      <c r="E5238" s="4"/>
      <c r="R5238" s="4"/>
      <c r="U5238" s="4"/>
      <c r="AD5238" s="4"/>
      <c r="AE5238" s="4"/>
      <c r="AF5238" s="21"/>
    </row>
    <row r="5239" spans="1:32" x14ac:dyDescent="0.2">
      <c r="A5239" s="1" t="s">
        <v>15521</v>
      </c>
      <c r="B5239" s="4" t="s">
        <v>15522</v>
      </c>
      <c r="C5239" s="4" t="s">
        <v>15523</v>
      </c>
      <c r="E5239" s="4"/>
      <c r="R5239" s="4"/>
      <c r="U5239" s="4"/>
      <c r="AD5239" s="4"/>
      <c r="AE5239" s="4"/>
      <c r="AF5239" s="21"/>
    </row>
    <row r="5240" spans="1:32" x14ac:dyDescent="0.2">
      <c r="A5240" s="1" t="s">
        <v>15524</v>
      </c>
      <c r="B5240" s="4" t="s">
        <v>15525</v>
      </c>
      <c r="C5240" s="4" t="s">
        <v>15526</v>
      </c>
      <c r="E5240" s="4"/>
      <c r="R5240" s="4"/>
      <c r="U5240" s="4"/>
      <c r="AD5240" s="4"/>
      <c r="AE5240" s="4"/>
      <c r="AF5240" s="21"/>
    </row>
    <row r="5241" spans="1:32" x14ac:dyDescent="0.2">
      <c r="A5241" s="1" t="s">
        <v>15527</v>
      </c>
      <c r="B5241" s="4" t="s">
        <v>15528</v>
      </c>
      <c r="C5241" s="4" t="s">
        <v>15529</v>
      </c>
      <c r="E5241" s="4"/>
      <c r="R5241" s="4"/>
      <c r="U5241" s="4"/>
      <c r="AD5241" s="4"/>
      <c r="AE5241" s="4"/>
      <c r="AF5241" s="21"/>
    </row>
    <row r="5242" spans="1:32" x14ac:dyDescent="0.2">
      <c r="A5242" s="1" t="s">
        <v>15530</v>
      </c>
      <c r="B5242" s="4" t="s">
        <v>15531</v>
      </c>
      <c r="C5242" s="4" t="s">
        <v>15532</v>
      </c>
      <c r="E5242" s="4"/>
      <c r="R5242" s="4"/>
      <c r="U5242" s="4"/>
      <c r="AD5242" s="4"/>
      <c r="AE5242" s="4"/>
      <c r="AF5242" s="21"/>
    </row>
    <row r="5243" spans="1:32" x14ac:dyDescent="0.2">
      <c r="A5243" s="1" t="s">
        <v>15533</v>
      </c>
      <c r="B5243" s="4" t="s">
        <v>15534</v>
      </c>
      <c r="C5243" s="4" t="s">
        <v>15535</v>
      </c>
      <c r="E5243" s="4"/>
      <c r="R5243" s="4"/>
      <c r="U5243" s="4"/>
      <c r="AD5243" s="4"/>
      <c r="AE5243" s="4"/>
      <c r="AF5243" s="21"/>
    </row>
    <row r="5244" spans="1:32" x14ac:dyDescent="0.2">
      <c r="A5244" s="1" t="s">
        <v>15536</v>
      </c>
      <c r="B5244" s="4" t="s">
        <v>5410</v>
      </c>
      <c r="C5244" s="4" t="s">
        <v>15537</v>
      </c>
      <c r="E5244" s="4"/>
      <c r="R5244" s="4"/>
      <c r="U5244" s="4"/>
      <c r="AD5244" s="4"/>
      <c r="AE5244" s="4"/>
      <c r="AF5244" s="21"/>
    </row>
    <row r="5245" spans="1:32" x14ac:dyDescent="0.2">
      <c r="A5245" s="1" t="s">
        <v>15538</v>
      </c>
      <c r="B5245" s="4" t="s">
        <v>15539</v>
      </c>
      <c r="C5245" s="4" t="s">
        <v>15540</v>
      </c>
      <c r="E5245" s="4"/>
      <c r="R5245" s="4"/>
      <c r="U5245" s="4"/>
      <c r="AD5245" s="4"/>
      <c r="AE5245" s="4"/>
      <c r="AF5245" s="21"/>
    </row>
    <row r="5246" spans="1:32" x14ac:dyDescent="0.2">
      <c r="A5246" s="1" t="s">
        <v>15541</v>
      </c>
      <c r="B5246" s="4" t="s">
        <v>15542</v>
      </c>
      <c r="C5246" s="4" t="s">
        <v>15543</v>
      </c>
      <c r="E5246" s="4"/>
      <c r="R5246" s="4"/>
      <c r="U5246" s="4"/>
      <c r="AD5246" s="4"/>
      <c r="AE5246" s="4"/>
      <c r="AF5246" s="21"/>
    </row>
    <row r="5247" spans="1:32" x14ac:dyDescent="0.2">
      <c r="A5247" s="1" t="s">
        <v>15544</v>
      </c>
      <c r="B5247" s="4" t="s">
        <v>5413</v>
      </c>
      <c r="C5247" s="4" t="s">
        <v>15545</v>
      </c>
      <c r="E5247" s="4"/>
      <c r="R5247" s="4"/>
      <c r="U5247" s="4"/>
      <c r="AD5247" s="4"/>
      <c r="AE5247" s="4"/>
      <c r="AF5247" s="21"/>
    </row>
    <row r="5248" spans="1:32" x14ac:dyDescent="0.2">
      <c r="A5248" s="1" t="s">
        <v>15546</v>
      </c>
      <c r="B5248" s="4" t="s">
        <v>15547</v>
      </c>
      <c r="C5248" s="4" t="s">
        <v>15548</v>
      </c>
      <c r="E5248" s="4"/>
      <c r="R5248" s="4"/>
      <c r="U5248" s="4"/>
      <c r="AD5248" s="4"/>
      <c r="AE5248" s="4"/>
      <c r="AF5248" s="21"/>
    </row>
    <row r="5249" spans="1:32" x14ac:dyDescent="0.2">
      <c r="A5249" s="1" t="s">
        <v>15549</v>
      </c>
      <c r="B5249" s="4" t="s">
        <v>15550</v>
      </c>
      <c r="C5249" s="4" t="s">
        <v>15551</v>
      </c>
      <c r="E5249" s="4"/>
      <c r="R5249" s="4"/>
      <c r="U5249" s="4"/>
      <c r="AD5249" s="4"/>
      <c r="AE5249" s="4"/>
      <c r="AF5249" s="21"/>
    </row>
    <row r="5250" spans="1:32" x14ac:dyDescent="0.2">
      <c r="A5250" s="1" t="s">
        <v>15552</v>
      </c>
      <c r="B5250" s="4" t="s">
        <v>5419</v>
      </c>
      <c r="C5250" s="4" t="s">
        <v>15553</v>
      </c>
      <c r="E5250" s="4"/>
      <c r="R5250" s="4"/>
      <c r="U5250" s="4"/>
      <c r="AD5250" s="4"/>
      <c r="AE5250" s="4"/>
      <c r="AF5250" s="21"/>
    </row>
    <row r="5251" spans="1:32" x14ac:dyDescent="0.2">
      <c r="A5251" s="1" t="s">
        <v>15554</v>
      </c>
      <c r="B5251" s="4" t="s">
        <v>15555</v>
      </c>
      <c r="C5251" s="4" t="s">
        <v>15556</v>
      </c>
      <c r="E5251" s="4"/>
      <c r="R5251" s="4"/>
      <c r="U5251" s="4"/>
      <c r="AD5251" s="4"/>
      <c r="AE5251" s="4"/>
      <c r="AF5251" s="21"/>
    </row>
    <row r="5252" spans="1:32" x14ac:dyDescent="0.2">
      <c r="A5252" s="1" t="s">
        <v>15557</v>
      </c>
      <c r="B5252" s="4" t="s">
        <v>15558</v>
      </c>
      <c r="C5252" s="4" t="s">
        <v>15559</v>
      </c>
      <c r="E5252" s="4"/>
      <c r="R5252" s="4"/>
      <c r="U5252" s="4"/>
      <c r="AD5252" s="4"/>
      <c r="AE5252" s="4"/>
      <c r="AF5252" s="21"/>
    </row>
    <row r="5253" spans="1:32" x14ac:dyDescent="0.2">
      <c r="A5253" s="1" t="s">
        <v>15560</v>
      </c>
      <c r="B5253" s="4" t="s">
        <v>15561</v>
      </c>
      <c r="C5253" s="4" t="s">
        <v>15562</v>
      </c>
      <c r="E5253" s="4"/>
      <c r="R5253" s="4"/>
      <c r="U5253" s="4"/>
      <c r="AD5253" s="4"/>
      <c r="AE5253" s="4"/>
      <c r="AF5253" s="21"/>
    </row>
    <row r="5254" spans="1:32" x14ac:dyDescent="0.2">
      <c r="A5254" s="1" t="s">
        <v>15563</v>
      </c>
      <c r="B5254" s="4" t="s">
        <v>15564</v>
      </c>
      <c r="C5254" s="4" t="s">
        <v>15565</v>
      </c>
      <c r="E5254" s="4"/>
      <c r="R5254" s="4"/>
      <c r="U5254" s="4"/>
      <c r="AD5254" s="4"/>
      <c r="AE5254" s="4"/>
      <c r="AF5254" s="21"/>
    </row>
    <row r="5255" spans="1:32" x14ac:dyDescent="0.2">
      <c r="A5255" s="1" t="s">
        <v>15566</v>
      </c>
      <c r="B5255" s="4" t="s">
        <v>15567</v>
      </c>
      <c r="C5255" s="4" t="s">
        <v>15568</v>
      </c>
      <c r="E5255" s="4"/>
      <c r="R5255" s="4"/>
      <c r="U5255" s="4"/>
      <c r="AD5255" s="4"/>
      <c r="AE5255" s="4"/>
      <c r="AF5255" s="21"/>
    </row>
    <row r="5256" spans="1:32" x14ac:dyDescent="0.2">
      <c r="A5256" s="1" t="s">
        <v>15569</v>
      </c>
      <c r="B5256" s="4" t="s">
        <v>15570</v>
      </c>
      <c r="C5256" s="4" t="s">
        <v>15571</v>
      </c>
      <c r="E5256" s="4"/>
      <c r="R5256" s="4"/>
      <c r="U5256" s="4"/>
      <c r="AD5256" s="4"/>
      <c r="AE5256" s="4"/>
      <c r="AF5256" s="21"/>
    </row>
    <row r="5257" spans="1:32" x14ac:dyDescent="0.2">
      <c r="A5257" s="1" t="s">
        <v>15572</v>
      </c>
      <c r="B5257" s="4" t="s">
        <v>15573</v>
      </c>
      <c r="C5257" s="4" t="s">
        <v>15574</v>
      </c>
      <c r="E5257" s="4"/>
      <c r="R5257" s="4"/>
      <c r="U5257" s="4"/>
      <c r="AD5257" s="4"/>
      <c r="AE5257" s="4"/>
      <c r="AF5257" s="21"/>
    </row>
    <row r="5258" spans="1:32" x14ac:dyDescent="0.2">
      <c r="A5258" s="1" t="s">
        <v>15575</v>
      </c>
      <c r="B5258" s="4" t="s">
        <v>15576</v>
      </c>
      <c r="C5258" s="4" t="s">
        <v>15577</v>
      </c>
      <c r="E5258" s="4"/>
      <c r="R5258" s="4"/>
      <c r="U5258" s="4"/>
      <c r="AD5258" s="4"/>
      <c r="AE5258" s="4"/>
      <c r="AF5258" s="21"/>
    </row>
    <row r="5259" spans="1:32" x14ac:dyDescent="0.2">
      <c r="A5259" s="1" t="s">
        <v>15578</v>
      </c>
      <c r="B5259" s="4" t="s">
        <v>15579</v>
      </c>
      <c r="C5259" s="4" t="s">
        <v>15580</v>
      </c>
      <c r="E5259" s="4"/>
      <c r="R5259" s="4"/>
      <c r="U5259" s="4"/>
      <c r="AD5259" s="4"/>
      <c r="AE5259" s="4"/>
      <c r="AF5259" s="21"/>
    </row>
    <row r="5260" spans="1:32" x14ac:dyDescent="0.2">
      <c r="A5260" s="1" t="s">
        <v>15581</v>
      </c>
      <c r="B5260" s="4" t="s">
        <v>15582</v>
      </c>
      <c r="C5260" s="4" t="s">
        <v>15583</v>
      </c>
      <c r="E5260" s="4"/>
      <c r="R5260" s="4"/>
      <c r="U5260" s="4"/>
      <c r="AD5260" s="4"/>
      <c r="AE5260" s="4"/>
      <c r="AF5260" s="21"/>
    </row>
    <row r="5261" spans="1:32" x14ac:dyDescent="0.2">
      <c r="A5261" s="1" t="s">
        <v>15584</v>
      </c>
      <c r="B5261" s="4" t="s">
        <v>15585</v>
      </c>
      <c r="C5261" s="4" t="s">
        <v>15586</v>
      </c>
      <c r="E5261" s="4"/>
      <c r="R5261" s="4"/>
      <c r="U5261" s="4"/>
      <c r="AD5261" s="4"/>
      <c r="AE5261" s="4"/>
      <c r="AF5261" s="21"/>
    </row>
    <row r="5262" spans="1:32" x14ac:dyDescent="0.2">
      <c r="A5262" s="1" t="s">
        <v>15587</v>
      </c>
      <c r="B5262" s="4" t="s">
        <v>15588</v>
      </c>
      <c r="C5262" s="4" t="s">
        <v>15589</v>
      </c>
      <c r="E5262" s="4"/>
      <c r="R5262" s="4"/>
      <c r="U5262" s="4"/>
      <c r="AD5262" s="4"/>
      <c r="AE5262" s="4"/>
      <c r="AF5262" s="21"/>
    </row>
    <row r="5263" spans="1:32" x14ac:dyDescent="0.2">
      <c r="A5263" s="1" t="s">
        <v>15590</v>
      </c>
      <c r="B5263" s="4" t="s">
        <v>15591</v>
      </c>
      <c r="C5263" s="4" t="s">
        <v>15592</v>
      </c>
      <c r="E5263" s="4"/>
      <c r="R5263" s="4"/>
      <c r="U5263" s="4"/>
      <c r="AD5263" s="4"/>
      <c r="AE5263" s="4"/>
      <c r="AF5263" s="21"/>
    </row>
    <row r="5264" spans="1:32" x14ac:dyDescent="0.2">
      <c r="A5264" s="1" t="s">
        <v>15593</v>
      </c>
      <c r="B5264" s="4" t="s">
        <v>15594</v>
      </c>
      <c r="C5264" s="4" t="s">
        <v>15595</v>
      </c>
      <c r="E5264" s="4"/>
      <c r="R5264" s="4"/>
      <c r="U5264" s="4"/>
      <c r="AD5264" s="4"/>
      <c r="AE5264" s="4"/>
      <c r="AF5264" s="21"/>
    </row>
    <row r="5265" spans="1:32" x14ac:dyDescent="0.2">
      <c r="A5265" s="1" t="s">
        <v>15596</v>
      </c>
      <c r="B5265" s="4" t="s">
        <v>15597</v>
      </c>
      <c r="C5265" s="4" t="s">
        <v>15598</v>
      </c>
      <c r="E5265" s="4"/>
      <c r="R5265" s="4"/>
      <c r="U5265" s="4"/>
      <c r="AD5265" s="4"/>
      <c r="AE5265" s="4"/>
      <c r="AF5265" s="21"/>
    </row>
    <row r="5266" spans="1:32" x14ac:dyDescent="0.2">
      <c r="A5266" s="1" t="s">
        <v>15599</v>
      </c>
      <c r="B5266" s="4" t="s">
        <v>15600</v>
      </c>
      <c r="C5266" s="4" t="s">
        <v>15601</v>
      </c>
      <c r="E5266" s="4"/>
      <c r="R5266" s="4"/>
      <c r="U5266" s="4"/>
      <c r="AD5266" s="4"/>
      <c r="AE5266" s="4"/>
      <c r="AF5266" s="21"/>
    </row>
    <row r="5267" spans="1:32" x14ac:dyDescent="0.2">
      <c r="A5267" s="1" t="s">
        <v>15602</v>
      </c>
      <c r="B5267" s="4" t="s">
        <v>15603</v>
      </c>
      <c r="C5267" s="4" t="s">
        <v>15604</v>
      </c>
      <c r="E5267" s="4"/>
      <c r="R5267" s="4"/>
      <c r="U5267" s="4"/>
      <c r="AD5267" s="4"/>
      <c r="AE5267" s="4"/>
      <c r="AF5267" s="21"/>
    </row>
    <row r="5268" spans="1:32" x14ac:dyDescent="0.2">
      <c r="A5268" s="1" t="s">
        <v>15605</v>
      </c>
      <c r="B5268" s="4" t="s">
        <v>15606</v>
      </c>
      <c r="C5268" s="4" t="s">
        <v>15607</v>
      </c>
      <c r="E5268" s="4"/>
      <c r="R5268" s="4"/>
      <c r="U5268" s="4"/>
      <c r="AD5268" s="4"/>
      <c r="AE5268" s="4"/>
      <c r="AF5268" s="21"/>
    </row>
    <row r="5269" spans="1:32" x14ac:dyDescent="0.2">
      <c r="A5269" s="1" t="s">
        <v>15608</v>
      </c>
      <c r="B5269" s="4" t="s">
        <v>15609</v>
      </c>
      <c r="C5269" s="4" t="s">
        <v>15610</v>
      </c>
      <c r="E5269" s="4"/>
      <c r="R5269" s="4"/>
      <c r="U5269" s="4"/>
      <c r="AD5269" s="4"/>
      <c r="AE5269" s="4"/>
      <c r="AF5269" s="21"/>
    </row>
    <row r="5270" spans="1:32" x14ac:dyDescent="0.2">
      <c r="A5270" s="1" t="s">
        <v>15611</v>
      </c>
      <c r="B5270" s="4" t="s">
        <v>3097</v>
      </c>
      <c r="C5270" s="4" t="s">
        <v>15612</v>
      </c>
      <c r="E5270" s="4"/>
      <c r="R5270" s="4"/>
      <c r="U5270" s="4"/>
      <c r="AD5270" s="4"/>
      <c r="AE5270" s="4"/>
      <c r="AF5270" s="21"/>
    </row>
    <row r="5271" spans="1:32" x14ac:dyDescent="0.2">
      <c r="A5271" s="1" t="s">
        <v>15613</v>
      </c>
      <c r="B5271" s="4" t="s">
        <v>15614</v>
      </c>
      <c r="C5271" s="4" t="s">
        <v>15615</v>
      </c>
      <c r="E5271" s="4"/>
      <c r="R5271" s="4"/>
      <c r="U5271" s="4"/>
      <c r="AD5271" s="4"/>
      <c r="AE5271" s="4"/>
      <c r="AF5271" s="21"/>
    </row>
    <row r="5272" spans="1:32" x14ac:dyDescent="0.2">
      <c r="A5272" s="1" t="s">
        <v>15616</v>
      </c>
      <c r="B5272" s="4" t="s">
        <v>15617</v>
      </c>
      <c r="C5272" s="4" t="s">
        <v>15618</v>
      </c>
      <c r="E5272" s="4"/>
      <c r="R5272" s="4"/>
      <c r="U5272" s="4"/>
      <c r="AD5272" s="4"/>
      <c r="AE5272" s="4"/>
      <c r="AF5272" s="21"/>
    </row>
    <row r="5273" spans="1:32" x14ac:dyDescent="0.2">
      <c r="A5273" s="1" t="s">
        <v>15619</v>
      </c>
      <c r="B5273" s="4" t="s">
        <v>15620</v>
      </c>
      <c r="C5273" s="4" t="s">
        <v>15621</v>
      </c>
      <c r="E5273" s="4"/>
      <c r="R5273" s="4"/>
      <c r="U5273" s="4"/>
      <c r="AD5273" s="4"/>
      <c r="AE5273" s="4"/>
      <c r="AF5273" s="21"/>
    </row>
    <row r="5274" spans="1:32" x14ac:dyDescent="0.2">
      <c r="A5274" s="1" t="s">
        <v>15622</v>
      </c>
      <c r="B5274" s="4" t="s">
        <v>15623</v>
      </c>
      <c r="C5274" s="4" t="s">
        <v>15624</v>
      </c>
      <c r="E5274" s="4"/>
      <c r="R5274" s="4"/>
      <c r="U5274" s="4"/>
      <c r="AD5274" s="4"/>
      <c r="AE5274" s="4"/>
      <c r="AF5274" s="21"/>
    </row>
    <row r="5275" spans="1:32" x14ac:dyDescent="0.2">
      <c r="A5275" s="1" t="s">
        <v>15625</v>
      </c>
      <c r="B5275" s="4" t="s">
        <v>15626</v>
      </c>
      <c r="C5275" s="4" t="s">
        <v>15627</v>
      </c>
      <c r="E5275" s="4"/>
      <c r="R5275" s="4"/>
      <c r="U5275" s="4"/>
      <c r="AD5275" s="4"/>
      <c r="AE5275" s="4"/>
      <c r="AF5275" s="21"/>
    </row>
    <row r="5276" spans="1:32" x14ac:dyDescent="0.2">
      <c r="A5276" s="1" t="s">
        <v>15628</v>
      </c>
      <c r="B5276" s="4" t="s">
        <v>15629</v>
      </c>
      <c r="C5276" s="4" t="s">
        <v>15630</v>
      </c>
      <c r="E5276" s="4"/>
      <c r="R5276" s="4"/>
      <c r="U5276" s="4"/>
      <c r="AD5276" s="4"/>
      <c r="AE5276" s="4"/>
      <c r="AF5276" s="21"/>
    </row>
    <row r="5277" spans="1:32" x14ac:dyDescent="0.2">
      <c r="A5277" s="1" t="s">
        <v>15631</v>
      </c>
      <c r="B5277" s="4" t="s">
        <v>15632</v>
      </c>
      <c r="C5277" s="4" t="s">
        <v>15633</v>
      </c>
      <c r="E5277" s="4"/>
      <c r="R5277" s="4"/>
      <c r="U5277" s="4"/>
      <c r="AD5277" s="4"/>
      <c r="AE5277" s="4"/>
      <c r="AF5277" s="21"/>
    </row>
    <row r="5278" spans="1:32" x14ac:dyDescent="0.2">
      <c r="A5278" s="1" t="s">
        <v>15634</v>
      </c>
      <c r="B5278" s="4" t="s">
        <v>15635</v>
      </c>
      <c r="C5278" s="4" t="s">
        <v>15636</v>
      </c>
      <c r="E5278" s="4"/>
      <c r="R5278" s="4"/>
      <c r="U5278" s="4"/>
      <c r="AD5278" s="4"/>
      <c r="AE5278" s="4"/>
      <c r="AF5278" s="21"/>
    </row>
    <row r="5279" spans="1:32" x14ac:dyDescent="0.2">
      <c r="A5279" s="1" t="s">
        <v>15637</v>
      </c>
      <c r="B5279" s="4" t="s">
        <v>15638</v>
      </c>
      <c r="C5279" s="4" t="s">
        <v>15639</v>
      </c>
      <c r="E5279" s="4"/>
      <c r="R5279" s="4"/>
      <c r="U5279" s="4"/>
      <c r="AD5279" s="4"/>
      <c r="AE5279" s="4"/>
      <c r="AF5279" s="21"/>
    </row>
    <row r="5280" spans="1:32" x14ac:dyDescent="0.2">
      <c r="A5280" s="1" t="s">
        <v>15640</v>
      </c>
      <c r="B5280" s="4" t="s">
        <v>15641</v>
      </c>
      <c r="C5280" s="4" t="s">
        <v>15642</v>
      </c>
      <c r="E5280" s="4"/>
      <c r="R5280" s="4"/>
      <c r="U5280" s="4"/>
      <c r="AD5280" s="4"/>
      <c r="AE5280" s="4"/>
      <c r="AF5280" s="21"/>
    </row>
    <row r="5281" spans="1:32" x14ac:dyDescent="0.2">
      <c r="A5281" s="1" t="s">
        <v>15643</v>
      </c>
      <c r="B5281" s="4" t="s">
        <v>15644</v>
      </c>
      <c r="C5281" s="4" t="s">
        <v>15645</v>
      </c>
      <c r="E5281" s="4">
        <v>1</v>
      </c>
      <c r="F5281">
        <v>1</v>
      </c>
      <c r="G5281">
        <v>1</v>
      </c>
      <c r="J5281">
        <v>1</v>
      </c>
      <c r="M5281">
        <v>1</v>
      </c>
      <c r="N5281">
        <v>1</v>
      </c>
      <c r="O5281">
        <v>1</v>
      </c>
      <c r="P5281">
        <v>1</v>
      </c>
      <c r="Q5281">
        <v>1</v>
      </c>
      <c r="R5281" s="4">
        <v>1</v>
      </c>
      <c r="T5281">
        <v>1</v>
      </c>
      <c r="U5281" s="4">
        <v>1</v>
      </c>
      <c r="W5281">
        <v>1</v>
      </c>
      <c r="X5281">
        <v>1</v>
      </c>
      <c r="AB5281">
        <v>1</v>
      </c>
      <c r="AD5281" s="4">
        <v>1</v>
      </c>
      <c r="AE5281" s="4">
        <v>1</v>
      </c>
      <c r="AF5281" s="21">
        <v>1</v>
      </c>
    </row>
    <row r="5282" spans="1:32" x14ac:dyDescent="0.2">
      <c r="A5282" s="1" t="s">
        <v>15646</v>
      </c>
      <c r="B5282" s="4" t="s">
        <v>15647</v>
      </c>
      <c r="C5282" s="4" t="s">
        <v>15648</v>
      </c>
      <c r="E5282" s="4">
        <v>1</v>
      </c>
      <c r="F5282">
        <v>1</v>
      </c>
      <c r="G5282">
        <v>1</v>
      </c>
      <c r="J5282">
        <v>1</v>
      </c>
      <c r="M5282">
        <v>1</v>
      </c>
      <c r="N5282">
        <v>1</v>
      </c>
      <c r="O5282">
        <v>1</v>
      </c>
      <c r="P5282">
        <v>1</v>
      </c>
      <c r="Q5282">
        <v>1</v>
      </c>
      <c r="R5282" s="4">
        <v>1</v>
      </c>
      <c r="T5282">
        <v>1</v>
      </c>
      <c r="U5282" s="4">
        <v>1</v>
      </c>
      <c r="W5282">
        <v>1</v>
      </c>
      <c r="X5282">
        <v>1</v>
      </c>
      <c r="AB5282">
        <v>1</v>
      </c>
      <c r="AD5282" s="4">
        <v>1</v>
      </c>
      <c r="AE5282" s="4">
        <v>1</v>
      </c>
      <c r="AF5282" s="21">
        <v>1</v>
      </c>
    </row>
    <row r="5283" spans="1:32" x14ac:dyDescent="0.2">
      <c r="A5283" s="1" t="s">
        <v>15649</v>
      </c>
      <c r="B5283" s="4" t="s">
        <v>15650</v>
      </c>
      <c r="C5283" s="4" t="s">
        <v>15651</v>
      </c>
      <c r="E5283" s="4"/>
      <c r="R5283" s="4"/>
      <c r="U5283" s="4"/>
      <c r="AD5283" s="4"/>
      <c r="AE5283" s="4"/>
      <c r="AF5283" s="21"/>
    </row>
    <row r="5284" spans="1:32" x14ac:dyDescent="0.2">
      <c r="A5284" s="1" t="s">
        <v>15652</v>
      </c>
      <c r="B5284" s="4" t="s">
        <v>15653</v>
      </c>
      <c r="C5284" s="4" t="s">
        <v>15654</v>
      </c>
      <c r="E5284" s="4"/>
      <c r="R5284" s="4"/>
      <c r="U5284" s="4"/>
      <c r="AD5284" s="4"/>
      <c r="AE5284" s="4"/>
      <c r="AF5284" s="21"/>
    </row>
    <row r="5285" spans="1:32" x14ac:dyDescent="0.2">
      <c r="A5285" s="1" t="s">
        <v>15655</v>
      </c>
      <c r="B5285" s="4" t="s">
        <v>15656</v>
      </c>
      <c r="C5285" s="4" t="s">
        <v>15657</v>
      </c>
      <c r="E5285" s="4"/>
      <c r="R5285" s="4"/>
      <c r="U5285" s="4"/>
      <c r="AD5285" s="4"/>
      <c r="AE5285" s="4"/>
      <c r="AF5285" s="21"/>
    </row>
    <row r="5286" spans="1:32" x14ac:dyDescent="0.2">
      <c r="A5286" s="1" t="s">
        <v>15658</v>
      </c>
      <c r="B5286" s="4" t="s">
        <v>15659</v>
      </c>
      <c r="C5286" s="4" t="s">
        <v>15660</v>
      </c>
      <c r="E5286" s="4"/>
      <c r="R5286" s="4"/>
      <c r="U5286" s="4"/>
      <c r="AD5286" s="4"/>
      <c r="AE5286" s="4"/>
      <c r="AF5286" s="21"/>
    </row>
    <row r="5287" spans="1:32" x14ac:dyDescent="0.2">
      <c r="A5287" s="1" t="s">
        <v>15661</v>
      </c>
      <c r="B5287" s="4" t="s">
        <v>15662</v>
      </c>
      <c r="C5287" s="4" t="s">
        <v>15663</v>
      </c>
      <c r="E5287" s="4"/>
      <c r="R5287" s="4"/>
      <c r="U5287" s="4"/>
      <c r="AD5287" s="4"/>
      <c r="AE5287" s="4"/>
      <c r="AF5287" s="21"/>
    </row>
    <row r="5288" spans="1:32" x14ac:dyDescent="0.2">
      <c r="A5288" s="1" t="s">
        <v>15664</v>
      </c>
      <c r="B5288" s="4" t="s">
        <v>15665</v>
      </c>
      <c r="C5288" s="4" t="s">
        <v>15666</v>
      </c>
      <c r="E5288" s="4"/>
      <c r="R5288" s="4"/>
      <c r="U5288" s="4"/>
      <c r="AD5288" s="4"/>
      <c r="AE5288" s="4"/>
      <c r="AF5288" s="21"/>
    </row>
    <row r="5289" spans="1:32" x14ac:dyDescent="0.2">
      <c r="A5289" s="1" t="s">
        <v>15667</v>
      </c>
      <c r="B5289" s="4" t="s">
        <v>15668</v>
      </c>
      <c r="C5289" s="4" t="s">
        <v>15669</v>
      </c>
      <c r="E5289" s="4"/>
      <c r="R5289" s="4"/>
      <c r="U5289" s="4"/>
      <c r="AD5289" s="4"/>
      <c r="AE5289" s="4"/>
      <c r="AF5289" s="21"/>
    </row>
    <row r="5290" spans="1:32" x14ac:dyDescent="0.2">
      <c r="A5290" s="1" t="s">
        <v>15670</v>
      </c>
      <c r="B5290" s="4" t="s">
        <v>15671</v>
      </c>
      <c r="C5290" s="4" t="s">
        <v>15672</v>
      </c>
      <c r="E5290" s="4"/>
      <c r="R5290" s="4"/>
      <c r="U5290" s="4"/>
      <c r="AD5290" s="4"/>
      <c r="AE5290" s="4"/>
      <c r="AF5290" s="21"/>
    </row>
    <row r="5291" spans="1:32" x14ac:dyDescent="0.2">
      <c r="A5291" s="1" t="s">
        <v>15673</v>
      </c>
      <c r="B5291" s="4" t="s">
        <v>15674</v>
      </c>
      <c r="C5291" s="4" t="s">
        <v>15675</v>
      </c>
      <c r="E5291" s="4"/>
      <c r="G5291">
        <v>1</v>
      </c>
      <c r="R5291" s="4"/>
      <c r="U5291" s="4"/>
      <c r="AD5291" s="4"/>
      <c r="AE5291" s="4"/>
      <c r="AF5291" s="21"/>
    </row>
    <row r="5292" spans="1:32" x14ac:dyDescent="0.2">
      <c r="A5292" s="1" t="s">
        <v>15676</v>
      </c>
      <c r="B5292" s="4" t="s">
        <v>15677</v>
      </c>
      <c r="C5292" s="4" t="s">
        <v>15678</v>
      </c>
      <c r="E5292" s="4"/>
      <c r="R5292" s="4"/>
      <c r="U5292" s="4"/>
      <c r="AD5292" s="4"/>
      <c r="AE5292" s="4"/>
      <c r="AF5292" s="21"/>
    </row>
    <row r="5293" spans="1:32" x14ac:dyDescent="0.2">
      <c r="A5293" s="1" t="s">
        <v>15679</v>
      </c>
      <c r="B5293" s="4" t="s">
        <v>15680</v>
      </c>
      <c r="C5293" s="4" t="s">
        <v>15681</v>
      </c>
      <c r="E5293" s="4"/>
      <c r="R5293" s="4"/>
      <c r="U5293" s="4"/>
      <c r="AD5293" s="4"/>
      <c r="AE5293" s="4"/>
      <c r="AF5293" s="21"/>
    </row>
    <row r="5294" spans="1:32" x14ac:dyDescent="0.2">
      <c r="A5294" s="1" t="s">
        <v>15682</v>
      </c>
      <c r="B5294" s="4" t="s">
        <v>15683</v>
      </c>
      <c r="C5294" s="4" t="s">
        <v>15684</v>
      </c>
      <c r="E5294" s="4"/>
      <c r="R5294" s="4"/>
      <c r="U5294" s="4"/>
      <c r="AD5294" s="4"/>
      <c r="AE5294" s="4"/>
      <c r="AF5294" s="21"/>
    </row>
    <row r="5295" spans="1:32" x14ac:dyDescent="0.2">
      <c r="A5295" s="1" t="s">
        <v>15685</v>
      </c>
      <c r="B5295" s="4" t="s">
        <v>15686</v>
      </c>
      <c r="C5295" s="4" t="s">
        <v>15687</v>
      </c>
      <c r="E5295" s="4">
        <v>1</v>
      </c>
      <c r="F5295">
        <v>2</v>
      </c>
      <c r="G5295">
        <v>1</v>
      </c>
      <c r="H5295">
        <v>1</v>
      </c>
      <c r="I5295">
        <v>1</v>
      </c>
      <c r="J5295">
        <v>1</v>
      </c>
      <c r="N5295">
        <v>2</v>
      </c>
      <c r="O5295">
        <v>2</v>
      </c>
      <c r="P5295">
        <v>1</v>
      </c>
      <c r="Q5295">
        <v>1</v>
      </c>
      <c r="R5295" s="4">
        <v>1</v>
      </c>
      <c r="S5295">
        <v>1</v>
      </c>
      <c r="U5295" s="4">
        <v>1</v>
      </c>
      <c r="V5295">
        <v>1</v>
      </c>
      <c r="X5295">
        <v>1</v>
      </c>
      <c r="Y5295">
        <v>1</v>
      </c>
      <c r="Z5295">
        <v>1</v>
      </c>
      <c r="AA5295">
        <v>1</v>
      </c>
      <c r="AB5295">
        <v>1</v>
      </c>
      <c r="AD5295" s="4">
        <v>1</v>
      </c>
      <c r="AE5295" s="4"/>
      <c r="AF5295" s="21">
        <v>1</v>
      </c>
    </row>
    <row r="5296" spans="1:32" x14ac:dyDescent="0.2">
      <c r="A5296" s="1" t="s">
        <v>15688</v>
      </c>
      <c r="B5296" s="4" t="s">
        <v>15689</v>
      </c>
      <c r="C5296" s="4" t="s">
        <v>15689</v>
      </c>
      <c r="E5296" s="4"/>
      <c r="R5296" s="4"/>
      <c r="U5296" s="4"/>
      <c r="AD5296" s="4"/>
      <c r="AE5296" s="4"/>
      <c r="AF5296" s="21"/>
    </row>
    <row r="5297" spans="1:32" x14ac:dyDescent="0.2">
      <c r="A5297" s="1" t="s">
        <v>15690</v>
      </c>
      <c r="B5297" s="4" t="s">
        <v>15691</v>
      </c>
      <c r="C5297" s="4" t="s">
        <v>15692</v>
      </c>
      <c r="E5297" s="4"/>
      <c r="R5297" s="4"/>
      <c r="U5297" s="4"/>
      <c r="AD5297" s="4"/>
      <c r="AE5297" s="4"/>
      <c r="AF5297" s="21"/>
    </row>
    <row r="5298" spans="1:32" x14ac:dyDescent="0.2">
      <c r="A5298" s="1" t="s">
        <v>15693</v>
      </c>
      <c r="B5298" s="4" t="s">
        <v>15694</v>
      </c>
      <c r="C5298" s="4" t="s">
        <v>15695</v>
      </c>
      <c r="E5298" s="4"/>
      <c r="R5298" s="4"/>
      <c r="U5298" s="4"/>
      <c r="AD5298" s="4"/>
      <c r="AE5298" s="4"/>
      <c r="AF5298" s="21"/>
    </row>
    <row r="5299" spans="1:32" x14ac:dyDescent="0.2">
      <c r="A5299" s="1" t="s">
        <v>15696</v>
      </c>
      <c r="B5299" s="4" t="s">
        <v>15697</v>
      </c>
      <c r="C5299" s="4" t="s">
        <v>15698</v>
      </c>
      <c r="E5299" s="4"/>
      <c r="R5299" s="4"/>
      <c r="U5299" s="4"/>
      <c r="AD5299" s="4"/>
      <c r="AE5299" s="4"/>
      <c r="AF5299" s="21"/>
    </row>
    <row r="5300" spans="1:32" x14ac:dyDescent="0.2">
      <c r="A5300" s="1" t="s">
        <v>15699</v>
      </c>
      <c r="B5300" s="4" t="s">
        <v>15700</v>
      </c>
      <c r="C5300" s="4" t="s">
        <v>15701</v>
      </c>
      <c r="E5300" s="4"/>
      <c r="R5300" s="4"/>
      <c r="U5300" s="4"/>
      <c r="AD5300" s="4"/>
      <c r="AE5300" s="4"/>
      <c r="AF5300" s="21"/>
    </row>
    <row r="5301" spans="1:32" x14ac:dyDescent="0.2">
      <c r="A5301" s="1" t="s">
        <v>15702</v>
      </c>
      <c r="B5301" s="4" t="s">
        <v>15703</v>
      </c>
      <c r="C5301" s="4" t="s">
        <v>15704</v>
      </c>
      <c r="E5301" s="4"/>
      <c r="R5301" s="4"/>
      <c r="U5301" s="4"/>
      <c r="AD5301" s="4"/>
      <c r="AE5301" s="4"/>
      <c r="AF5301" s="21"/>
    </row>
    <row r="5302" spans="1:32" x14ac:dyDescent="0.2">
      <c r="A5302" s="1" t="s">
        <v>15705</v>
      </c>
      <c r="B5302" s="4" t="s">
        <v>15706</v>
      </c>
      <c r="C5302" s="4" t="s">
        <v>15707</v>
      </c>
      <c r="E5302" s="4"/>
      <c r="R5302" s="4"/>
      <c r="U5302" s="4"/>
      <c r="AD5302" s="4"/>
      <c r="AE5302" s="4"/>
      <c r="AF5302" s="21"/>
    </row>
    <row r="5303" spans="1:32" x14ac:dyDescent="0.2">
      <c r="A5303" s="1" t="s">
        <v>15708</v>
      </c>
      <c r="B5303" s="4" t="s">
        <v>15709</v>
      </c>
      <c r="C5303" s="4" t="s">
        <v>15710</v>
      </c>
      <c r="E5303" s="4"/>
      <c r="R5303" s="4"/>
      <c r="U5303" s="4"/>
      <c r="AD5303" s="4"/>
      <c r="AE5303" s="4"/>
      <c r="AF5303" s="21"/>
    </row>
    <row r="5304" spans="1:32" x14ac:dyDescent="0.2">
      <c r="A5304" s="1" t="s">
        <v>15711</v>
      </c>
      <c r="B5304" s="4" t="s">
        <v>15712</v>
      </c>
      <c r="C5304" s="4" t="s">
        <v>15713</v>
      </c>
      <c r="E5304" s="4"/>
      <c r="R5304" s="4"/>
      <c r="U5304" s="4"/>
      <c r="AD5304" s="4"/>
      <c r="AE5304" s="4"/>
      <c r="AF5304" s="21"/>
    </row>
    <row r="5305" spans="1:32" x14ac:dyDescent="0.2">
      <c r="A5305" s="1" t="s">
        <v>15714</v>
      </c>
      <c r="B5305" s="4" t="s">
        <v>15715</v>
      </c>
      <c r="C5305" s="4" t="s">
        <v>15716</v>
      </c>
      <c r="E5305" s="4"/>
      <c r="R5305" s="4"/>
      <c r="U5305" s="4"/>
      <c r="AD5305" s="4"/>
      <c r="AE5305" s="4"/>
      <c r="AF5305" s="21"/>
    </row>
    <row r="5306" spans="1:32" x14ac:dyDescent="0.2">
      <c r="A5306" s="1" t="s">
        <v>15717</v>
      </c>
      <c r="B5306" s="4" t="s">
        <v>15718</v>
      </c>
      <c r="C5306" s="4" t="s">
        <v>15719</v>
      </c>
      <c r="E5306" s="4"/>
      <c r="R5306" s="4"/>
      <c r="U5306" s="4"/>
      <c r="AD5306" s="4"/>
      <c r="AE5306" s="4"/>
      <c r="AF5306" s="21"/>
    </row>
    <row r="5307" spans="1:32" x14ac:dyDescent="0.2">
      <c r="A5307" s="1" t="s">
        <v>15720</v>
      </c>
      <c r="B5307" s="4" t="s">
        <v>15721</v>
      </c>
      <c r="C5307" s="4" t="s">
        <v>15722</v>
      </c>
      <c r="E5307" s="4"/>
      <c r="R5307" s="4"/>
      <c r="U5307" s="4"/>
      <c r="AD5307" s="4"/>
      <c r="AE5307" s="4"/>
      <c r="AF5307" s="21"/>
    </row>
    <row r="5308" spans="1:32" x14ac:dyDescent="0.2">
      <c r="A5308" s="1" t="s">
        <v>15723</v>
      </c>
      <c r="B5308" s="4" t="s">
        <v>15724</v>
      </c>
      <c r="C5308" s="4" t="s">
        <v>15725</v>
      </c>
      <c r="E5308" s="4"/>
      <c r="R5308" s="4"/>
      <c r="U5308" s="4"/>
      <c r="AD5308" s="4"/>
      <c r="AE5308" s="4"/>
      <c r="AF5308" s="21"/>
    </row>
    <row r="5309" spans="1:32" x14ac:dyDescent="0.2">
      <c r="A5309" s="1" t="s">
        <v>15726</v>
      </c>
      <c r="B5309" s="4" t="s">
        <v>15727</v>
      </c>
      <c r="C5309" s="4" t="s">
        <v>15728</v>
      </c>
      <c r="E5309" s="4"/>
      <c r="R5309" s="4"/>
      <c r="U5309" s="4"/>
      <c r="AD5309" s="4"/>
      <c r="AE5309" s="4"/>
      <c r="AF5309" s="21"/>
    </row>
    <row r="5310" spans="1:32" x14ac:dyDescent="0.2">
      <c r="A5310" s="1" t="s">
        <v>15729</v>
      </c>
      <c r="B5310" s="4" t="s">
        <v>15730</v>
      </c>
      <c r="C5310" s="4" t="s">
        <v>15731</v>
      </c>
      <c r="E5310" s="4"/>
      <c r="R5310" s="4"/>
      <c r="U5310" s="4"/>
      <c r="AD5310" s="4"/>
      <c r="AE5310" s="4"/>
      <c r="AF5310" s="21"/>
    </row>
    <row r="5311" spans="1:32" x14ac:dyDescent="0.2">
      <c r="A5311" s="1" t="s">
        <v>15732</v>
      </c>
      <c r="B5311" s="4" t="s">
        <v>15733</v>
      </c>
      <c r="C5311" s="4" t="s">
        <v>15734</v>
      </c>
      <c r="E5311" s="4"/>
      <c r="R5311" s="4"/>
      <c r="U5311" s="4"/>
      <c r="AD5311" s="4"/>
      <c r="AE5311" s="4"/>
      <c r="AF5311" s="21"/>
    </row>
    <row r="5312" spans="1:32" x14ac:dyDescent="0.2">
      <c r="A5312" s="1" t="s">
        <v>15735</v>
      </c>
      <c r="B5312" s="4" t="s">
        <v>15736</v>
      </c>
      <c r="C5312" s="4" t="s">
        <v>15737</v>
      </c>
      <c r="E5312" s="4"/>
      <c r="R5312" s="4"/>
      <c r="U5312" s="4"/>
      <c r="AD5312" s="4"/>
      <c r="AE5312" s="4"/>
      <c r="AF5312" s="21"/>
    </row>
    <row r="5313" spans="1:32" x14ac:dyDescent="0.2">
      <c r="A5313" s="1" t="s">
        <v>15738</v>
      </c>
      <c r="B5313" s="4" t="s">
        <v>15739</v>
      </c>
      <c r="C5313" s="4" t="s">
        <v>15740</v>
      </c>
      <c r="E5313" s="4"/>
      <c r="R5313" s="4"/>
      <c r="U5313" s="4"/>
      <c r="AD5313" s="4"/>
      <c r="AE5313" s="4"/>
      <c r="AF5313" s="21"/>
    </row>
    <row r="5314" spans="1:32" x14ac:dyDescent="0.2">
      <c r="A5314" s="1" t="s">
        <v>15741</v>
      </c>
      <c r="B5314" s="4" t="s">
        <v>15742</v>
      </c>
      <c r="C5314" s="4" t="s">
        <v>15743</v>
      </c>
      <c r="E5314" s="4"/>
      <c r="R5314" s="4"/>
      <c r="U5314" s="4"/>
      <c r="AD5314" s="4"/>
      <c r="AE5314" s="4"/>
      <c r="AF5314" s="21"/>
    </row>
    <row r="5315" spans="1:32" x14ac:dyDescent="0.2">
      <c r="A5315" s="1" t="s">
        <v>15744</v>
      </c>
      <c r="B5315" s="4" t="s">
        <v>15745</v>
      </c>
      <c r="C5315" s="4" t="s">
        <v>15746</v>
      </c>
      <c r="E5315" s="4"/>
      <c r="R5315" s="4"/>
      <c r="U5315" s="4"/>
      <c r="AD5315" s="4"/>
      <c r="AE5315" s="4"/>
      <c r="AF5315" s="21"/>
    </row>
    <row r="5316" spans="1:32" x14ac:dyDescent="0.2">
      <c r="A5316" s="1" t="s">
        <v>15747</v>
      </c>
      <c r="B5316" s="4" t="s">
        <v>15748</v>
      </c>
      <c r="C5316" s="4" t="s">
        <v>15749</v>
      </c>
      <c r="E5316" s="4"/>
      <c r="R5316" s="4"/>
      <c r="U5316" s="4"/>
      <c r="AD5316" s="4"/>
      <c r="AE5316" s="4"/>
      <c r="AF5316" s="21"/>
    </row>
    <row r="5317" spans="1:32" x14ac:dyDescent="0.2">
      <c r="A5317" s="1" t="s">
        <v>15750</v>
      </c>
      <c r="B5317" s="4" t="s">
        <v>15751</v>
      </c>
      <c r="C5317" s="4" t="s">
        <v>15752</v>
      </c>
      <c r="E5317" s="4"/>
      <c r="R5317" s="4"/>
      <c r="U5317" s="4"/>
      <c r="AD5317" s="4"/>
      <c r="AE5317" s="4"/>
      <c r="AF5317" s="21"/>
    </row>
    <row r="5318" spans="1:32" x14ac:dyDescent="0.2">
      <c r="A5318" s="1" t="s">
        <v>15753</v>
      </c>
      <c r="B5318" s="4" t="s">
        <v>15754</v>
      </c>
      <c r="C5318" s="4" t="s">
        <v>15755</v>
      </c>
      <c r="E5318" s="4"/>
      <c r="R5318" s="4"/>
      <c r="U5318" s="4"/>
      <c r="AD5318" s="4"/>
      <c r="AE5318" s="4"/>
      <c r="AF5318" s="21"/>
    </row>
    <row r="5319" spans="1:32" x14ac:dyDescent="0.2">
      <c r="A5319" s="1" t="s">
        <v>15756</v>
      </c>
      <c r="B5319" s="4" t="s">
        <v>15757</v>
      </c>
      <c r="C5319" s="4" t="s">
        <v>15758</v>
      </c>
      <c r="E5319" s="4"/>
      <c r="R5319" s="4"/>
      <c r="U5319" s="4"/>
      <c r="AD5319" s="4"/>
      <c r="AE5319" s="4"/>
      <c r="AF5319" s="21"/>
    </row>
    <row r="5320" spans="1:32" x14ac:dyDescent="0.2">
      <c r="A5320" s="1" t="s">
        <v>15759</v>
      </c>
      <c r="B5320" s="4" t="s">
        <v>15760</v>
      </c>
      <c r="C5320" s="4" t="s">
        <v>15761</v>
      </c>
      <c r="E5320" s="4"/>
      <c r="R5320" s="4"/>
      <c r="U5320" s="4"/>
      <c r="AD5320" s="4"/>
      <c r="AE5320" s="4"/>
      <c r="AF5320" s="21"/>
    </row>
    <row r="5321" spans="1:32" x14ac:dyDescent="0.2">
      <c r="A5321" s="1" t="s">
        <v>15762</v>
      </c>
      <c r="B5321" s="4" t="s">
        <v>15763</v>
      </c>
      <c r="C5321" s="4" t="s">
        <v>15764</v>
      </c>
      <c r="E5321" s="4"/>
      <c r="R5321" s="4"/>
      <c r="U5321" s="4"/>
      <c r="AD5321" s="4"/>
      <c r="AE5321" s="4"/>
      <c r="AF5321" s="21"/>
    </row>
    <row r="5322" spans="1:32" x14ac:dyDescent="0.2">
      <c r="A5322" s="1" t="s">
        <v>15765</v>
      </c>
      <c r="B5322" s="4" t="s">
        <v>15766</v>
      </c>
      <c r="C5322" s="4" t="s">
        <v>15767</v>
      </c>
      <c r="E5322" s="4"/>
      <c r="R5322" s="4"/>
      <c r="U5322" s="4"/>
      <c r="AD5322" s="4"/>
      <c r="AE5322" s="4"/>
      <c r="AF5322" s="21"/>
    </row>
    <row r="5323" spans="1:32" x14ac:dyDescent="0.2">
      <c r="A5323" s="1" t="s">
        <v>15768</v>
      </c>
      <c r="B5323" s="4" t="s">
        <v>15769</v>
      </c>
      <c r="C5323" s="4" t="s">
        <v>15770</v>
      </c>
      <c r="E5323" s="4"/>
      <c r="R5323" s="4"/>
      <c r="U5323" s="4"/>
      <c r="AD5323" s="4"/>
      <c r="AE5323" s="4"/>
      <c r="AF5323" s="21"/>
    </row>
    <row r="5324" spans="1:32" x14ac:dyDescent="0.2">
      <c r="A5324" s="1" t="s">
        <v>15771</v>
      </c>
      <c r="B5324" s="4" t="s">
        <v>15772</v>
      </c>
      <c r="C5324" s="4" t="s">
        <v>15773</v>
      </c>
      <c r="E5324" s="4"/>
      <c r="R5324" s="4"/>
      <c r="U5324" s="4"/>
      <c r="AD5324" s="4"/>
      <c r="AE5324" s="4"/>
      <c r="AF5324" s="21"/>
    </row>
    <row r="5325" spans="1:32" x14ac:dyDescent="0.2">
      <c r="A5325" s="1" t="s">
        <v>15774</v>
      </c>
      <c r="B5325" s="4" t="s">
        <v>15775</v>
      </c>
      <c r="C5325" s="4" t="s">
        <v>15776</v>
      </c>
      <c r="E5325" s="4"/>
      <c r="R5325" s="4"/>
      <c r="U5325" s="4"/>
      <c r="AD5325" s="4"/>
      <c r="AE5325" s="4"/>
      <c r="AF5325" s="21"/>
    </row>
    <row r="5326" spans="1:32" x14ac:dyDescent="0.2">
      <c r="A5326" s="1" t="s">
        <v>15777</v>
      </c>
      <c r="B5326" s="4" t="s">
        <v>15778</v>
      </c>
      <c r="C5326" s="4" t="s">
        <v>15779</v>
      </c>
      <c r="E5326" s="4"/>
      <c r="R5326" s="4"/>
      <c r="U5326" s="4"/>
      <c r="AD5326" s="4"/>
      <c r="AE5326" s="4"/>
      <c r="AF5326" s="21"/>
    </row>
    <row r="5327" spans="1:32" x14ac:dyDescent="0.2">
      <c r="A5327" s="1" t="s">
        <v>15780</v>
      </c>
      <c r="B5327" s="4" t="s">
        <v>15781</v>
      </c>
      <c r="C5327" s="4" t="s">
        <v>15782</v>
      </c>
      <c r="E5327" s="4"/>
      <c r="R5327" s="4"/>
      <c r="U5327" s="4"/>
      <c r="AD5327" s="4"/>
      <c r="AE5327" s="4"/>
      <c r="AF5327" s="21"/>
    </row>
    <row r="5328" spans="1:32" x14ac:dyDescent="0.2">
      <c r="A5328" s="1" t="s">
        <v>15783</v>
      </c>
      <c r="B5328" s="4" t="s">
        <v>15784</v>
      </c>
      <c r="C5328" s="4" t="s">
        <v>15785</v>
      </c>
      <c r="E5328" s="4">
        <v>1</v>
      </c>
      <c r="G5328">
        <v>1</v>
      </c>
      <c r="J5328">
        <v>1</v>
      </c>
      <c r="M5328">
        <v>1</v>
      </c>
      <c r="N5328">
        <v>1</v>
      </c>
      <c r="O5328">
        <v>1</v>
      </c>
      <c r="P5328">
        <v>1</v>
      </c>
      <c r="Q5328">
        <v>1</v>
      </c>
      <c r="R5328" s="4">
        <v>1</v>
      </c>
      <c r="S5328">
        <v>1</v>
      </c>
      <c r="T5328">
        <v>1</v>
      </c>
      <c r="U5328" s="4">
        <v>1</v>
      </c>
      <c r="W5328">
        <v>1</v>
      </c>
      <c r="X5328">
        <v>2</v>
      </c>
      <c r="Z5328">
        <v>1</v>
      </c>
      <c r="AA5328">
        <v>1</v>
      </c>
      <c r="AB5328">
        <v>1</v>
      </c>
      <c r="AD5328" s="4">
        <v>1</v>
      </c>
      <c r="AE5328" s="4">
        <v>1</v>
      </c>
      <c r="AF5328" s="21">
        <v>1</v>
      </c>
    </row>
    <row r="5329" spans="1:32" x14ac:dyDescent="0.2">
      <c r="A5329" s="1" t="s">
        <v>15786</v>
      </c>
      <c r="B5329" s="4" t="s">
        <v>15787</v>
      </c>
      <c r="C5329" s="4" t="s">
        <v>15788</v>
      </c>
      <c r="E5329" s="4"/>
      <c r="R5329" s="4"/>
      <c r="U5329" s="4"/>
      <c r="AD5329" s="4"/>
      <c r="AE5329" s="4"/>
      <c r="AF5329" s="21"/>
    </row>
    <row r="5330" spans="1:32" x14ac:dyDescent="0.2">
      <c r="A5330" s="1" t="s">
        <v>15789</v>
      </c>
      <c r="B5330" s="4" t="s">
        <v>15790</v>
      </c>
      <c r="C5330" s="4" t="s">
        <v>15791</v>
      </c>
      <c r="E5330" s="4"/>
      <c r="R5330" s="4"/>
      <c r="U5330" s="4"/>
      <c r="AD5330" s="4"/>
      <c r="AE5330" s="4"/>
      <c r="AF5330" s="21"/>
    </row>
    <row r="5331" spans="1:32" x14ac:dyDescent="0.2">
      <c r="A5331" s="1" t="s">
        <v>15792</v>
      </c>
      <c r="B5331" s="4" t="s">
        <v>15793</v>
      </c>
      <c r="C5331" s="4" t="s">
        <v>15794</v>
      </c>
      <c r="E5331" s="4"/>
      <c r="R5331" s="4"/>
      <c r="U5331" s="4"/>
      <c r="AD5331" s="4"/>
      <c r="AE5331" s="4"/>
      <c r="AF5331" s="21"/>
    </row>
    <row r="5332" spans="1:32" x14ac:dyDescent="0.2">
      <c r="A5332" s="1" t="s">
        <v>15795</v>
      </c>
      <c r="B5332" s="4" t="s">
        <v>15796</v>
      </c>
      <c r="C5332" s="4" t="s">
        <v>15796</v>
      </c>
      <c r="E5332" s="4"/>
      <c r="R5332" s="4"/>
      <c r="U5332" s="4"/>
      <c r="AD5332" s="4"/>
      <c r="AE5332" s="4"/>
      <c r="AF5332" s="21"/>
    </row>
    <row r="5333" spans="1:32" x14ac:dyDescent="0.2">
      <c r="A5333" s="1" t="s">
        <v>15797</v>
      </c>
      <c r="B5333" s="4" t="s">
        <v>15798</v>
      </c>
      <c r="C5333" s="4" t="s">
        <v>15799</v>
      </c>
      <c r="E5333" s="4"/>
      <c r="R5333" s="4"/>
      <c r="U5333" s="4"/>
      <c r="AD5333" s="4"/>
      <c r="AE5333" s="4"/>
      <c r="AF5333" s="21"/>
    </row>
    <row r="5334" spans="1:32" x14ac:dyDescent="0.2">
      <c r="A5334" s="1" t="s">
        <v>15800</v>
      </c>
      <c r="B5334" s="4" t="s">
        <v>15801</v>
      </c>
      <c r="C5334" s="4" t="s">
        <v>15802</v>
      </c>
      <c r="E5334" s="4"/>
      <c r="R5334" s="4"/>
      <c r="U5334" s="4"/>
      <c r="AD5334" s="4"/>
      <c r="AE5334" s="4"/>
      <c r="AF5334" s="21"/>
    </row>
    <row r="5335" spans="1:32" x14ac:dyDescent="0.2">
      <c r="A5335" s="1" t="s">
        <v>15803</v>
      </c>
      <c r="B5335" s="4" t="s">
        <v>15804</v>
      </c>
      <c r="C5335" s="4" t="s">
        <v>15805</v>
      </c>
      <c r="E5335" s="4"/>
      <c r="R5335" s="4"/>
      <c r="U5335" s="4"/>
      <c r="AD5335" s="4"/>
      <c r="AE5335" s="4"/>
      <c r="AF5335" s="21"/>
    </row>
    <row r="5336" spans="1:32" x14ac:dyDescent="0.2">
      <c r="A5336" s="1" t="s">
        <v>15806</v>
      </c>
      <c r="B5336" s="4" t="s">
        <v>15807</v>
      </c>
      <c r="C5336" s="4" t="s">
        <v>15808</v>
      </c>
      <c r="E5336" s="4"/>
      <c r="R5336" s="4"/>
      <c r="U5336" s="4"/>
      <c r="AD5336" s="4"/>
      <c r="AE5336" s="4"/>
      <c r="AF5336" s="21"/>
    </row>
    <row r="5337" spans="1:32" x14ac:dyDescent="0.2">
      <c r="A5337" s="1" t="s">
        <v>15809</v>
      </c>
      <c r="B5337" s="4" t="s">
        <v>15810</v>
      </c>
      <c r="C5337" s="4" t="s">
        <v>15811</v>
      </c>
      <c r="E5337" s="4"/>
      <c r="R5337" s="4"/>
      <c r="U5337" s="4"/>
      <c r="AD5337" s="4"/>
      <c r="AE5337" s="4"/>
      <c r="AF5337" s="21"/>
    </row>
    <row r="5338" spans="1:32" x14ac:dyDescent="0.2">
      <c r="A5338" s="1" t="s">
        <v>15812</v>
      </c>
      <c r="B5338" s="4" t="s">
        <v>15813</v>
      </c>
      <c r="C5338" s="4" t="s">
        <v>15814</v>
      </c>
      <c r="E5338" s="4"/>
      <c r="R5338" s="4"/>
      <c r="U5338" s="4"/>
      <c r="AD5338" s="4"/>
      <c r="AE5338" s="4"/>
      <c r="AF5338" s="21"/>
    </row>
    <row r="5339" spans="1:32" x14ac:dyDescent="0.2">
      <c r="A5339" s="1" t="s">
        <v>15815</v>
      </c>
      <c r="B5339" s="4" t="s">
        <v>15816</v>
      </c>
      <c r="C5339" s="4" t="s">
        <v>15816</v>
      </c>
      <c r="E5339" s="4"/>
      <c r="R5339" s="4"/>
      <c r="U5339" s="4"/>
      <c r="AD5339" s="4"/>
      <c r="AE5339" s="4"/>
      <c r="AF5339" s="21"/>
    </row>
    <row r="5340" spans="1:32" x14ac:dyDescent="0.2">
      <c r="A5340" s="1" t="s">
        <v>15817</v>
      </c>
      <c r="B5340" s="4" t="s">
        <v>15818</v>
      </c>
      <c r="C5340" s="4" t="s">
        <v>15819</v>
      </c>
      <c r="E5340" s="4"/>
      <c r="R5340" s="4"/>
      <c r="U5340" s="4"/>
      <c r="AD5340" s="4"/>
      <c r="AE5340" s="4"/>
      <c r="AF5340" s="21"/>
    </row>
    <row r="5341" spans="1:32" x14ac:dyDescent="0.2">
      <c r="A5341" s="1" t="s">
        <v>15820</v>
      </c>
      <c r="B5341" s="4" t="s">
        <v>15821</v>
      </c>
      <c r="C5341" s="4" t="s">
        <v>15822</v>
      </c>
      <c r="E5341" s="4"/>
      <c r="R5341" s="4"/>
      <c r="U5341" s="4"/>
      <c r="AD5341" s="4"/>
      <c r="AE5341" s="4"/>
      <c r="AF5341" s="21"/>
    </row>
    <row r="5342" spans="1:32" x14ac:dyDescent="0.2">
      <c r="A5342" s="1" t="s">
        <v>15823</v>
      </c>
      <c r="B5342" s="4" t="s">
        <v>15824</v>
      </c>
      <c r="C5342" s="4" t="s">
        <v>15825</v>
      </c>
      <c r="E5342" s="4"/>
      <c r="R5342" s="4"/>
      <c r="U5342" s="4"/>
      <c r="AD5342" s="4"/>
      <c r="AE5342" s="4"/>
      <c r="AF5342" s="21"/>
    </row>
    <row r="5343" spans="1:32" x14ac:dyDescent="0.2">
      <c r="A5343" s="1" t="s">
        <v>15826</v>
      </c>
      <c r="B5343" s="4" t="s">
        <v>15827</v>
      </c>
      <c r="C5343" s="4" t="s">
        <v>15828</v>
      </c>
      <c r="E5343" s="4"/>
      <c r="R5343" s="4"/>
      <c r="U5343" s="4"/>
      <c r="AD5343" s="4"/>
      <c r="AE5343" s="4"/>
      <c r="AF5343" s="21"/>
    </row>
    <row r="5344" spans="1:32" x14ac:dyDescent="0.2">
      <c r="A5344" s="1" t="s">
        <v>15829</v>
      </c>
      <c r="B5344" s="4" t="s">
        <v>15830</v>
      </c>
      <c r="C5344" s="4" t="s">
        <v>15831</v>
      </c>
      <c r="E5344" s="4"/>
      <c r="R5344" s="4"/>
      <c r="U5344" s="4"/>
      <c r="AD5344" s="4"/>
      <c r="AE5344" s="4"/>
      <c r="AF5344" s="21"/>
    </row>
    <row r="5345" spans="1:32" x14ac:dyDescent="0.2">
      <c r="A5345" s="1" t="s">
        <v>15832</v>
      </c>
      <c r="B5345" s="4" t="s">
        <v>15833</v>
      </c>
      <c r="C5345" s="4" t="s">
        <v>15834</v>
      </c>
      <c r="E5345" s="4"/>
      <c r="R5345" s="4"/>
      <c r="U5345" s="4"/>
      <c r="AD5345" s="4"/>
      <c r="AE5345" s="4"/>
      <c r="AF5345" s="21"/>
    </row>
    <row r="5346" spans="1:32" x14ac:dyDescent="0.2">
      <c r="A5346" s="1" t="s">
        <v>15835</v>
      </c>
      <c r="B5346" s="4" t="s">
        <v>15836</v>
      </c>
      <c r="C5346" s="4" t="s">
        <v>15837</v>
      </c>
      <c r="E5346" s="4"/>
      <c r="R5346" s="4"/>
      <c r="U5346" s="4"/>
      <c r="AD5346" s="4"/>
      <c r="AE5346" s="4"/>
      <c r="AF5346" s="21"/>
    </row>
    <row r="5347" spans="1:32" x14ac:dyDescent="0.2">
      <c r="A5347" s="1" t="s">
        <v>15838</v>
      </c>
      <c r="B5347" s="4" t="s">
        <v>15839</v>
      </c>
      <c r="C5347" s="4" t="s">
        <v>15840</v>
      </c>
      <c r="E5347" s="4"/>
      <c r="R5347" s="4"/>
      <c r="U5347" s="4"/>
      <c r="AD5347" s="4"/>
      <c r="AE5347" s="4"/>
      <c r="AF5347" s="21"/>
    </row>
    <row r="5348" spans="1:32" x14ac:dyDescent="0.2">
      <c r="A5348" s="1" t="s">
        <v>15841</v>
      </c>
      <c r="B5348" s="4" t="s">
        <v>15842</v>
      </c>
      <c r="C5348" s="4" t="s">
        <v>15843</v>
      </c>
      <c r="E5348" s="4"/>
      <c r="R5348" s="4"/>
      <c r="U5348" s="4"/>
      <c r="AD5348" s="4"/>
      <c r="AE5348" s="4"/>
      <c r="AF5348" s="21"/>
    </row>
    <row r="5349" spans="1:32" x14ac:dyDescent="0.2">
      <c r="A5349" s="1" t="s">
        <v>15844</v>
      </c>
      <c r="B5349" s="4" t="s">
        <v>15845</v>
      </c>
      <c r="C5349" s="4" t="s">
        <v>15846</v>
      </c>
      <c r="E5349" s="4"/>
      <c r="R5349" s="4"/>
      <c r="U5349" s="4"/>
      <c r="AD5349" s="4"/>
      <c r="AE5349" s="4"/>
      <c r="AF5349" s="21"/>
    </row>
    <row r="5350" spans="1:32" x14ac:dyDescent="0.2">
      <c r="A5350" s="1" t="s">
        <v>15847</v>
      </c>
      <c r="B5350" s="4" t="s">
        <v>15848</v>
      </c>
      <c r="C5350" s="4" t="s">
        <v>15849</v>
      </c>
      <c r="E5350" s="4"/>
      <c r="R5350" s="4"/>
      <c r="U5350" s="4"/>
      <c r="AD5350" s="4"/>
      <c r="AE5350" s="4"/>
      <c r="AF5350" s="21"/>
    </row>
    <row r="5351" spans="1:32" x14ac:dyDescent="0.2">
      <c r="A5351" s="1" t="s">
        <v>15850</v>
      </c>
      <c r="B5351" s="4" t="s">
        <v>15851</v>
      </c>
      <c r="C5351" s="4" t="s">
        <v>15852</v>
      </c>
      <c r="E5351" s="4"/>
      <c r="R5351" s="4"/>
      <c r="U5351" s="4"/>
      <c r="AD5351" s="4"/>
      <c r="AE5351" s="4"/>
      <c r="AF5351" s="21"/>
    </row>
    <row r="5352" spans="1:32" x14ac:dyDescent="0.2">
      <c r="A5352" s="1" t="s">
        <v>15853</v>
      </c>
      <c r="B5352" s="4" t="s">
        <v>15854</v>
      </c>
      <c r="C5352" s="4" t="s">
        <v>15855</v>
      </c>
      <c r="E5352" s="4"/>
      <c r="R5352" s="4"/>
      <c r="U5352" s="4"/>
      <c r="AD5352" s="4"/>
      <c r="AE5352" s="4"/>
      <c r="AF5352" s="21"/>
    </row>
    <row r="5353" spans="1:32" x14ac:dyDescent="0.2">
      <c r="A5353" s="1" t="s">
        <v>15856</v>
      </c>
      <c r="B5353" s="4" t="s">
        <v>15857</v>
      </c>
      <c r="C5353" s="4" t="s">
        <v>15858</v>
      </c>
      <c r="E5353" s="4"/>
      <c r="R5353" s="4"/>
      <c r="U5353" s="4"/>
      <c r="AD5353" s="4"/>
      <c r="AE5353" s="4"/>
      <c r="AF5353" s="21"/>
    </row>
    <row r="5354" spans="1:32" x14ac:dyDescent="0.2">
      <c r="A5354" s="1" t="s">
        <v>15859</v>
      </c>
      <c r="B5354" s="4" t="s">
        <v>15860</v>
      </c>
      <c r="C5354" s="4" t="s">
        <v>15861</v>
      </c>
      <c r="E5354" s="4"/>
      <c r="R5354" s="4"/>
      <c r="U5354" s="4"/>
      <c r="AD5354" s="4"/>
      <c r="AE5354" s="4"/>
      <c r="AF5354" s="21"/>
    </row>
    <row r="5355" spans="1:32" x14ac:dyDescent="0.2">
      <c r="A5355" s="1" t="s">
        <v>15862</v>
      </c>
      <c r="B5355" s="4" t="s">
        <v>15863</v>
      </c>
      <c r="C5355" s="4" t="s">
        <v>15864</v>
      </c>
      <c r="E5355" s="4"/>
      <c r="R5355" s="4"/>
      <c r="U5355" s="4"/>
      <c r="AD5355" s="4"/>
      <c r="AE5355" s="4"/>
      <c r="AF5355" s="21"/>
    </row>
    <row r="5356" spans="1:32" x14ac:dyDescent="0.2">
      <c r="A5356" s="1" t="s">
        <v>15865</v>
      </c>
      <c r="B5356" s="4" t="s">
        <v>15866</v>
      </c>
      <c r="C5356" s="4" t="s">
        <v>15867</v>
      </c>
      <c r="E5356" s="4"/>
      <c r="R5356" s="4"/>
      <c r="U5356" s="4"/>
      <c r="AD5356" s="4"/>
      <c r="AE5356" s="4"/>
      <c r="AF5356" s="21"/>
    </row>
    <row r="5357" spans="1:32" x14ac:dyDescent="0.2">
      <c r="A5357" s="1" t="s">
        <v>15868</v>
      </c>
      <c r="B5357" s="4" t="s">
        <v>15869</v>
      </c>
      <c r="C5357" s="4" t="s">
        <v>15870</v>
      </c>
      <c r="E5357" s="4"/>
      <c r="R5357" s="4"/>
      <c r="U5357" s="4"/>
      <c r="AD5357" s="4"/>
      <c r="AE5357" s="4"/>
      <c r="AF5357" s="21"/>
    </row>
    <row r="5358" spans="1:32" x14ac:dyDescent="0.2">
      <c r="A5358" s="1" t="s">
        <v>15871</v>
      </c>
      <c r="B5358" s="4" t="s">
        <v>15872</v>
      </c>
      <c r="C5358" s="4" t="s">
        <v>15873</v>
      </c>
      <c r="E5358" s="4"/>
      <c r="R5358" s="4"/>
      <c r="U5358" s="4"/>
      <c r="AD5358" s="4"/>
      <c r="AE5358" s="4"/>
      <c r="AF5358" s="21"/>
    </row>
    <row r="5359" spans="1:32" x14ac:dyDescent="0.2">
      <c r="A5359" s="1" t="s">
        <v>15874</v>
      </c>
      <c r="B5359" s="4" t="s">
        <v>15875</v>
      </c>
      <c r="C5359" s="4" t="s">
        <v>15876</v>
      </c>
      <c r="E5359" s="4"/>
      <c r="R5359" s="4"/>
      <c r="U5359" s="4"/>
      <c r="AD5359" s="4"/>
      <c r="AE5359" s="4"/>
      <c r="AF5359" s="21"/>
    </row>
    <row r="5360" spans="1:32" x14ac:dyDescent="0.2">
      <c r="A5360" s="1" t="s">
        <v>15877</v>
      </c>
      <c r="B5360" s="4" t="s">
        <v>15878</v>
      </c>
      <c r="C5360" s="4" t="s">
        <v>15879</v>
      </c>
      <c r="E5360" s="4"/>
      <c r="R5360" s="4"/>
      <c r="U5360" s="4"/>
      <c r="AD5360" s="4"/>
      <c r="AE5360" s="4"/>
      <c r="AF5360" s="21"/>
    </row>
    <row r="5361" spans="1:32" x14ac:dyDescent="0.2">
      <c r="A5361" s="1" t="s">
        <v>15880</v>
      </c>
      <c r="B5361" s="4" t="s">
        <v>15881</v>
      </c>
      <c r="C5361" s="4" t="s">
        <v>15882</v>
      </c>
      <c r="E5361" s="4"/>
      <c r="R5361" s="4"/>
      <c r="U5361" s="4"/>
      <c r="AD5361" s="4"/>
      <c r="AE5361" s="4"/>
      <c r="AF5361" s="21"/>
    </row>
    <row r="5362" spans="1:32" x14ac:dyDescent="0.2">
      <c r="A5362" s="1" t="s">
        <v>15883</v>
      </c>
      <c r="B5362" s="4" t="s">
        <v>15884</v>
      </c>
      <c r="C5362" s="4" t="s">
        <v>15885</v>
      </c>
      <c r="E5362" s="4"/>
      <c r="R5362" s="4"/>
      <c r="U5362" s="4"/>
      <c r="AD5362" s="4"/>
      <c r="AE5362" s="4"/>
      <c r="AF5362" s="21"/>
    </row>
    <row r="5363" spans="1:32" x14ac:dyDescent="0.2">
      <c r="A5363" s="1" t="s">
        <v>15886</v>
      </c>
      <c r="B5363" s="4" t="s">
        <v>15887</v>
      </c>
      <c r="C5363" s="4" t="s">
        <v>15888</v>
      </c>
      <c r="E5363" s="4"/>
      <c r="R5363" s="4"/>
      <c r="U5363" s="4"/>
      <c r="AD5363" s="4"/>
      <c r="AE5363" s="4"/>
      <c r="AF5363" s="21"/>
    </row>
    <row r="5364" spans="1:32" x14ac:dyDescent="0.2">
      <c r="A5364" s="1" t="s">
        <v>15889</v>
      </c>
      <c r="B5364" s="4" t="s">
        <v>15890</v>
      </c>
      <c r="C5364" s="4" t="s">
        <v>15891</v>
      </c>
      <c r="E5364" s="4"/>
      <c r="R5364" s="4"/>
      <c r="U5364" s="4"/>
      <c r="AD5364" s="4"/>
      <c r="AE5364" s="4"/>
      <c r="AF5364" s="21"/>
    </row>
    <row r="5365" spans="1:32" x14ac:dyDescent="0.2">
      <c r="A5365" s="1" t="s">
        <v>15892</v>
      </c>
      <c r="B5365" s="4" t="s">
        <v>15893</v>
      </c>
      <c r="C5365" s="4" t="s">
        <v>15894</v>
      </c>
      <c r="E5365" s="4"/>
      <c r="R5365" s="4"/>
      <c r="U5365" s="4"/>
      <c r="AD5365" s="4"/>
      <c r="AE5365" s="4"/>
      <c r="AF5365" s="21"/>
    </row>
    <row r="5366" spans="1:32" x14ac:dyDescent="0.2">
      <c r="A5366" s="1" t="s">
        <v>15895</v>
      </c>
      <c r="B5366" s="4" t="s">
        <v>15896</v>
      </c>
      <c r="C5366" s="4" t="s">
        <v>15897</v>
      </c>
      <c r="E5366" s="4"/>
      <c r="R5366" s="4"/>
      <c r="U5366" s="4"/>
      <c r="AD5366" s="4"/>
      <c r="AE5366" s="4"/>
      <c r="AF5366" s="21"/>
    </row>
    <row r="5367" spans="1:32" x14ac:dyDescent="0.2">
      <c r="A5367" s="1" t="s">
        <v>15898</v>
      </c>
      <c r="B5367" s="4" t="s">
        <v>15899</v>
      </c>
      <c r="C5367" s="4" t="s">
        <v>15900</v>
      </c>
      <c r="E5367" s="4"/>
      <c r="R5367" s="4"/>
      <c r="U5367" s="4"/>
      <c r="AD5367" s="4"/>
      <c r="AE5367" s="4"/>
      <c r="AF5367" s="21"/>
    </row>
    <row r="5368" spans="1:32" x14ac:dyDescent="0.2">
      <c r="A5368" s="1" t="s">
        <v>15901</v>
      </c>
      <c r="B5368" s="4" t="s">
        <v>15902</v>
      </c>
      <c r="C5368" s="4" t="s">
        <v>15903</v>
      </c>
      <c r="E5368" s="4"/>
      <c r="R5368" s="4"/>
      <c r="U5368" s="4"/>
      <c r="AD5368" s="4"/>
      <c r="AE5368" s="4"/>
      <c r="AF5368" s="21"/>
    </row>
    <row r="5369" spans="1:32" x14ac:dyDescent="0.2">
      <c r="A5369" s="1" t="s">
        <v>15904</v>
      </c>
      <c r="B5369" s="4" t="s">
        <v>15905</v>
      </c>
      <c r="C5369" s="4" t="s">
        <v>15906</v>
      </c>
      <c r="E5369" s="4"/>
      <c r="R5369" s="4"/>
      <c r="U5369" s="4"/>
      <c r="AD5369" s="4"/>
      <c r="AE5369" s="4"/>
      <c r="AF5369" s="21"/>
    </row>
    <row r="5370" spans="1:32" x14ac:dyDescent="0.2">
      <c r="A5370" s="1" t="s">
        <v>15907</v>
      </c>
      <c r="B5370" s="4" t="s">
        <v>15908</v>
      </c>
      <c r="C5370" s="4" t="s">
        <v>15909</v>
      </c>
      <c r="E5370" s="4"/>
      <c r="R5370" s="4"/>
      <c r="U5370" s="4"/>
      <c r="AD5370" s="4"/>
      <c r="AE5370" s="4"/>
      <c r="AF5370" s="21"/>
    </row>
    <row r="5371" spans="1:32" x14ac:dyDescent="0.2">
      <c r="A5371" s="1" t="s">
        <v>15910</v>
      </c>
      <c r="B5371" s="4" t="s">
        <v>15911</v>
      </c>
      <c r="C5371" s="4" t="s">
        <v>15912</v>
      </c>
      <c r="E5371" s="4"/>
      <c r="R5371" s="4"/>
      <c r="U5371" s="4"/>
      <c r="AD5371" s="4"/>
      <c r="AE5371" s="4"/>
      <c r="AF5371" s="21"/>
    </row>
    <row r="5372" spans="1:32" x14ac:dyDescent="0.2">
      <c r="A5372" s="1" t="s">
        <v>15913</v>
      </c>
      <c r="B5372" s="4" t="s">
        <v>15914</v>
      </c>
      <c r="C5372" s="4" t="s">
        <v>15915</v>
      </c>
      <c r="E5372" s="4"/>
      <c r="R5372" s="4"/>
      <c r="U5372" s="4"/>
      <c r="AD5372" s="4"/>
      <c r="AE5372" s="4"/>
      <c r="AF5372" s="21"/>
    </row>
    <row r="5373" spans="1:32" x14ac:dyDescent="0.2">
      <c r="A5373" s="1" t="s">
        <v>15916</v>
      </c>
      <c r="B5373" s="4" t="s">
        <v>15917</v>
      </c>
      <c r="C5373" s="4" t="s">
        <v>15918</v>
      </c>
      <c r="E5373" s="4"/>
      <c r="R5373" s="4"/>
      <c r="U5373" s="4"/>
      <c r="AD5373" s="4"/>
      <c r="AE5373" s="4"/>
      <c r="AF5373" s="21"/>
    </row>
    <row r="5374" spans="1:32" x14ac:dyDescent="0.2">
      <c r="A5374" s="1" t="s">
        <v>15919</v>
      </c>
      <c r="B5374" s="4" t="s">
        <v>15920</v>
      </c>
      <c r="C5374" s="4" t="s">
        <v>15921</v>
      </c>
      <c r="E5374" s="4"/>
      <c r="R5374" s="4"/>
      <c r="U5374" s="4"/>
      <c r="AD5374" s="4"/>
      <c r="AE5374" s="4"/>
      <c r="AF5374" s="21"/>
    </row>
    <row r="5375" spans="1:32" x14ac:dyDescent="0.2">
      <c r="A5375" s="1" t="s">
        <v>15922</v>
      </c>
      <c r="B5375" s="4" t="s">
        <v>15923</v>
      </c>
      <c r="C5375" s="4" t="s">
        <v>15924</v>
      </c>
      <c r="E5375" s="4"/>
      <c r="R5375" s="4"/>
      <c r="U5375" s="4"/>
      <c r="AD5375" s="4"/>
      <c r="AE5375" s="4"/>
      <c r="AF5375" s="21"/>
    </row>
    <row r="5376" spans="1:32" x14ac:dyDescent="0.2">
      <c r="A5376" s="1" t="s">
        <v>15925</v>
      </c>
      <c r="B5376" s="4" t="s">
        <v>15926</v>
      </c>
      <c r="C5376" s="4" t="s">
        <v>15927</v>
      </c>
      <c r="E5376" s="4"/>
      <c r="R5376" s="4"/>
      <c r="U5376" s="4"/>
      <c r="AD5376" s="4"/>
      <c r="AE5376" s="4"/>
      <c r="AF5376" s="21"/>
    </row>
    <row r="5377" spans="1:32" x14ac:dyDescent="0.2">
      <c r="A5377" s="1" t="s">
        <v>15928</v>
      </c>
      <c r="B5377" s="4" t="s">
        <v>15929</v>
      </c>
      <c r="C5377" s="4" t="s">
        <v>15930</v>
      </c>
      <c r="E5377" s="4"/>
      <c r="R5377" s="4"/>
      <c r="U5377" s="4"/>
      <c r="AD5377" s="4"/>
      <c r="AE5377" s="4"/>
      <c r="AF5377" s="21"/>
    </row>
    <row r="5378" spans="1:32" x14ac:dyDescent="0.2">
      <c r="A5378" s="1" t="s">
        <v>15931</v>
      </c>
      <c r="B5378" s="4" t="s">
        <v>15932</v>
      </c>
      <c r="C5378" s="4" t="s">
        <v>15933</v>
      </c>
      <c r="E5378" s="4"/>
      <c r="R5378" s="4"/>
      <c r="U5378" s="4"/>
      <c r="AD5378" s="4"/>
      <c r="AE5378" s="4"/>
      <c r="AF5378" s="21"/>
    </row>
    <row r="5379" spans="1:32" x14ac:dyDescent="0.2">
      <c r="A5379" s="1" t="s">
        <v>15934</v>
      </c>
      <c r="B5379" s="4" t="s">
        <v>15935</v>
      </c>
      <c r="C5379" s="4" t="s">
        <v>15936</v>
      </c>
      <c r="E5379" s="4"/>
      <c r="R5379" s="4"/>
      <c r="U5379" s="4"/>
      <c r="AD5379" s="4"/>
      <c r="AE5379" s="4"/>
      <c r="AF5379" s="21"/>
    </row>
    <row r="5380" spans="1:32" x14ac:dyDescent="0.2">
      <c r="A5380" s="1" t="s">
        <v>15937</v>
      </c>
      <c r="B5380" s="4" t="s">
        <v>15938</v>
      </c>
      <c r="C5380" s="4" t="s">
        <v>15939</v>
      </c>
      <c r="E5380" s="4"/>
      <c r="R5380" s="4"/>
      <c r="U5380" s="4"/>
      <c r="AD5380" s="4"/>
      <c r="AE5380" s="4"/>
      <c r="AF5380" s="21"/>
    </row>
    <row r="5381" spans="1:32" x14ac:dyDescent="0.2">
      <c r="A5381" s="1" t="s">
        <v>15940</v>
      </c>
      <c r="B5381" s="4" t="s">
        <v>15941</v>
      </c>
      <c r="C5381" s="4" t="s">
        <v>15942</v>
      </c>
      <c r="E5381" s="4"/>
      <c r="R5381" s="4"/>
      <c r="U5381" s="4"/>
      <c r="AD5381" s="4"/>
      <c r="AE5381" s="4"/>
      <c r="AF5381" s="21"/>
    </row>
    <row r="5382" spans="1:32" x14ac:dyDescent="0.2">
      <c r="A5382" s="1" t="s">
        <v>15943</v>
      </c>
      <c r="B5382" s="4" t="s">
        <v>15944</v>
      </c>
      <c r="C5382" s="4" t="s">
        <v>15944</v>
      </c>
      <c r="E5382" s="4"/>
      <c r="R5382" s="4"/>
      <c r="U5382" s="4"/>
      <c r="AD5382" s="4"/>
      <c r="AE5382" s="4"/>
      <c r="AF5382" s="21"/>
    </row>
    <row r="5383" spans="1:32" x14ac:dyDescent="0.2">
      <c r="A5383" s="1" t="s">
        <v>15945</v>
      </c>
      <c r="B5383" s="4" t="s">
        <v>15946</v>
      </c>
      <c r="C5383" s="4" t="s">
        <v>15946</v>
      </c>
      <c r="E5383" s="4"/>
      <c r="R5383" s="4"/>
      <c r="U5383" s="4"/>
      <c r="AD5383" s="4"/>
      <c r="AE5383" s="4"/>
      <c r="AF5383" s="21"/>
    </row>
    <row r="5384" spans="1:32" x14ac:dyDescent="0.2">
      <c r="A5384" s="1" t="s">
        <v>15947</v>
      </c>
      <c r="B5384" s="4" t="s">
        <v>15948</v>
      </c>
      <c r="C5384" s="4" t="s">
        <v>15949</v>
      </c>
      <c r="E5384" s="4"/>
      <c r="R5384" s="4"/>
      <c r="U5384" s="4"/>
      <c r="AD5384" s="4"/>
      <c r="AE5384" s="4"/>
      <c r="AF5384" s="21"/>
    </row>
    <row r="5385" spans="1:32" x14ac:dyDescent="0.2">
      <c r="A5385" s="1" t="s">
        <v>15950</v>
      </c>
      <c r="B5385" s="4" t="s">
        <v>15951</v>
      </c>
      <c r="C5385" s="4" t="s">
        <v>15952</v>
      </c>
      <c r="E5385" s="4"/>
      <c r="R5385" s="4"/>
      <c r="U5385" s="4"/>
      <c r="AD5385" s="4"/>
      <c r="AE5385" s="4"/>
      <c r="AF5385" s="21"/>
    </row>
    <row r="5386" spans="1:32" x14ac:dyDescent="0.2">
      <c r="A5386" s="1" t="s">
        <v>15953</v>
      </c>
      <c r="B5386" s="4" t="s">
        <v>15954</v>
      </c>
      <c r="C5386" s="4" t="s">
        <v>15955</v>
      </c>
      <c r="E5386" s="4"/>
      <c r="R5386" s="4"/>
      <c r="U5386" s="4"/>
      <c r="AD5386" s="4"/>
      <c r="AE5386" s="4"/>
      <c r="AF5386" s="21"/>
    </row>
    <row r="5387" spans="1:32" x14ac:dyDescent="0.2">
      <c r="A5387" s="1" t="s">
        <v>15956</v>
      </c>
      <c r="B5387" s="4" t="s">
        <v>15957</v>
      </c>
      <c r="C5387" s="4" t="s">
        <v>15958</v>
      </c>
      <c r="E5387" s="4"/>
      <c r="R5387" s="4"/>
      <c r="U5387" s="4"/>
      <c r="AD5387" s="4"/>
      <c r="AE5387" s="4"/>
      <c r="AF5387" s="21"/>
    </row>
    <row r="5388" spans="1:32" x14ac:dyDescent="0.2">
      <c r="A5388" s="1" t="s">
        <v>15959</v>
      </c>
      <c r="B5388" s="4" t="s">
        <v>15960</v>
      </c>
      <c r="C5388" s="4" t="s">
        <v>15961</v>
      </c>
      <c r="E5388" s="4"/>
      <c r="R5388" s="4"/>
      <c r="U5388" s="4"/>
      <c r="AD5388" s="4"/>
      <c r="AE5388" s="4"/>
      <c r="AF5388" s="21"/>
    </row>
    <row r="5389" spans="1:32" x14ac:dyDescent="0.2">
      <c r="A5389" s="1" t="s">
        <v>15962</v>
      </c>
      <c r="B5389" s="4" t="s">
        <v>15963</v>
      </c>
      <c r="C5389" s="4" t="s">
        <v>15964</v>
      </c>
      <c r="E5389" s="4"/>
      <c r="R5389" s="4"/>
      <c r="U5389" s="4"/>
      <c r="AD5389" s="4"/>
      <c r="AE5389" s="4"/>
      <c r="AF5389" s="21"/>
    </row>
    <row r="5390" spans="1:32" x14ac:dyDescent="0.2">
      <c r="A5390" s="1" t="s">
        <v>15965</v>
      </c>
      <c r="B5390" s="4" t="s">
        <v>15966</v>
      </c>
      <c r="C5390" s="4" t="s">
        <v>15967</v>
      </c>
      <c r="E5390" s="4"/>
      <c r="R5390" s="4"/>
      <c r="U5390" s="4"/>
      <c r="AD5390" s="4"/>
      <c r="AE5390" s="4"/>
      <c r="AF5390" s="21"/>
    </row>
    <row r="5391" spans="1:32" x14ac:dyDescent="0.2">
      <c r="A5391" s="1" t="s">
        <v>15968</v>
      </c>
      <c r="B5391" s="4" t="s">
        <v>15969</v>
      </c>
      <c r="C5391" s="4" t="s">
        <v>15970</v>
      </c>
      <c r="E5391" s="4"/>
      <c r="R5391" s="4"/>
      <c r="U5391" s="4"/>
      <c r="AD5391" s="4"/>
      <c r="AE5391" s="4"/>
      <c r="AF5391" s="21"/>
    </row>
    <row r="5392" spans="1:32" x14ac:dyDescent="0.2">
      <c r="A5392" s="1" t="s">
        <v>15971</v>
      </c>
      <c r="B5392" s="4" t="s">
        <v>15972</v>
      </c>
      <c r="C5392" s="4" t="s">
        <v>15973</v>
      </c>
      <c r="E5392" s="4"/>
      <c r="R5392" s="4"/>
      <c r="U5392" s="4"/>
      <c r="AD5392" s="4"/>
      <c r="AE5392" s="4"/>
      <c r="AF5392" s="21"/>
    </row>
    <row r="5393" spans="1:32" x14ac:dyDescent="0.2">
      <c r="A5393" s="1" t="s">
        <v>15974</v>
      </c>
      <c r="B5393" s="4" t="s">
        <v>15975</v>
      </c>
      <c r="C5393" s="4" t="s">
        <v>15976</v>
      </c>
      <c r="E5393" s="4"/>
      <c r="R5393" s="4"/>
      <c r="U5393" s="4"/>
      <c r="AD5393" s="4"/>
      <c r="AE5393" s="4"/>
      <c r="AF5393" s="21"/>
    </row>
    <row r="5394" spans="1:32" x14ac:dyDescent="0.2">
      <c r="A5394" s="1" t="s">
        <v>15977</v>
      </c>
      <c r="B5394" s="4" t="s">
        <v>15978</v>
      </c>
      <c r="C5394" s="4" t="s">
        <v>15979</v>
      </c>
      <c r="E5394" s="4"/>
      <c r="R5394" s="4"/>
      <c r="U5394" s="4"/>
      <c r="AD5394" s="4"/>
      <c r="AE5394" s="4"/>
      <c r="AF5394" s="21"/>
    </row>
    <row r="5395" spans="1:32" x14ac:dyDescent="0.2">
      <c r="A5395" s="1" t="s">
        <v>15980</v>
      </c>
      <c r="B5395" s="4" t="s">
        <v>15981</v>
      </c>
      <c r="C5395" s="4" t="s">
        <v>15982</v>
      </c>
      <c r="E5395" s="4"/>
      <c r="R5395" s="4"/>
      <c r="U5395" s="4"/>
      <c r="AD5395" s="4"/>
      <c r="AE5395" s="4"/>
      <c r="AF5395" s="21"/>
    </row>
    <row r="5396" spans="1:32" x14ac:dyDescent="0.2">
      <c r="A5396" s="1" t="s">
        <v>15983</v>
      </c>
      <c r="B5396" s="4" t="s">
        <v>15984</v>
      </c>
      <c r="C5396" s="4" t="s">
        <v>15985</v>
      </c>
      <c r="E5396" s="4"/>
      <c r="R5396" s="4"/>
      <c r="U5396" s="4"/>
      <c r="AD5396" s="4"/>
      <c r="AE5396" s="4"/>
      <c r="AF5396" s="21"/>
    </row>
    <row r="5397" spans="1:32" x14ac:dyDescent="0.2">
      <c r="A5397" s="1" t="s">
        <v>15986</v>
      </c>
      <c r="B5397" s="4" t="s">
        <v>15987</v>
      </c>
      <c r="C5397" s="4" t="s">
        <v>15988</v>
      </c>
      <c r="E5397" s="4"/>
      <c r="R5397" s="4"/>
      <c r="U5397" s="4"/>
      <c r="AD5397" s="4"/>
      <c r="AE5397" s="4"/>
      <c r="AF5397" s="21"/>
    </row>
    <row r="5398" spans="1:32" x14ac:dyDescent="0.2">
      <c r="A5398" s="1" t="s">
        <v>15989</v>
      </c>
      <c r="B5398" s="4" t="s">
        <v>15990</v>
      </c>
      <c r="C5398" s="4" t="s">
        <v>15991</v>
      </c>
      <c r="E5398" s="4"/>
      <c r="R5398" s="4"/>
      <c r="U5398" s="4"/>
      <c r="AD5398" s="4"/>
      <c r="AE5398" s="4"/>
      <c r="AF5398" s="21"/>
    </row>
    <row r="5399" spans="1:32" x14ac:dyDescent="0.2">
      <c r="A5399" s="1" t="s">
        <v>15992</v>
      </c>
      <c r="B5399" s="4" t="s">
        <v>15993</v>
      </c>
      <c r="C5399" s="4" t="s">
        <v>15994</v>
      </c>
      <c r="E5399" s="4"/>
      <c r="R5399" s="4"/>
      <c r="U5399" s="4"/>
      <c r="AD5399" s="4"/>
      <c r="AE5399" s="4"/>
      <c r="AF5399" s="21"/>
    </row>
    <row r="5400" spans="1:32" x14ac:dyDescent="0.2">
      <c r="A5400" s="1" t="s">
        <v>15995</v>
      </c>
      <c r="B5400" s="4" t="s">
        <v>15996</v>
      </c>
      <c r="C5400" s="4" t="s">
        <v>269</v>
      </c>
      <c r="E5400" s="4"/>
      <c r="R5400" s="4"/>
      <c r="U5400" s="4"/>
      <c r="AD5400" s="4"/>
      <c r="AE5400" s="4"/>
      <c r="AF5400" s="21"/>
    </row>
    <row r="5401" spans="1:32" x14ac:dyDescent="0.2">
      <c r="A5401" s="1" t="s">
        <v>15997</v>
      </c>
      <c r="B5401" s="4" t="s">
        <v>15998</v>
      </c>
      <c r="C5401" s="4" t="s">
        <v>15999</v>
      </c>
      <c r="E5401" s="4"/>
      <c r="R5401" s="4"/>
      <c r="U5401" s="4"/>
      <c r="AD5401" s="4"/>
      <c r="AE5401" s="4"/>
      <c r="AF5401" s="21"/>
    </row>
    <row r="5402" spans="1:32" x14ac:dyDescent="0.2">
      <c r="A5402" s="1" t="s">
        <v>16000</v>
      </c>
      <c r="B5402" s="4" t="s">
        <v>16001</v>
      </c>
      <c r="C5402" s="4" t="s">
        <v>16002</v>
      </c>
      <c r="E5402" s="4"/>
      <c r="R5402" s="4"/>
      <c r="U5402" s="4"/>
      <c r="AD5402" s="4"/>
      <c r="AE5402" s="4"/>
      <c r="AF5402" s="21"/>
    </row>
    <row r="5403" spans="1:32" x14ac:dyDescent="0.2">
      <c r="A5403" s="1" t="s">
        <v>16003</v>
      </c>
      <c r="B5403" s="4" t="s">
        <v>16004</v>
      </c>
      <c r="C5403" s="4" t="s">
        <v>16005</v>
      </c>
      <c r="E5403" s="4"/>
      <c r="R5403" s="4"/>
      <c r="U5403" s="4"/>
      <c r="AD5403" s="4"/>
      <c r="AE5403" s="4"/>
      <c r="AF5403" s="21"/>
    </row>
    <row r="5404" spans="1:32" x14ac:dyDescent="0.2">
      <c r="A5404" s="1" t="s">
        <v>16006</v>
      </c>
      <c r="B5404" s="4" t="s">
        <v>16007</v>
      </c>
      <c r="C5404" s="4" t="s">
        <v>16008</v>
      </c>
      <c r="E5404" s="4"/>
      <c r="R5404" s="4"/>
      <c r="U5404" s="4"/>
      <c r="AD5404" s="4"/>
      <c r="AE5404" s="4"/>
      <c r="AF5404" s="21"/>
    </row>
    <row r="5405" spans="1:32" x14ac:dyDescent="0.2">
      <c r="A5405" s="1" t="s">
        <v>16009</v>
      </c>
      <c r="B5405" s="4" t="s">
        <v>16010</v>
      </c>
      <c r="C5405" s="4" t="s">
        <v>16011</v>
      </c>
      <c r="E5405" s="4"/>
      <c r="R5405" s="4"/>
      <c r="U5405" s="4"/>
      <c r="AD5405" s="4"/>
      <c r="AE5405" s="4"/>
      <c r="AF5405" s="21"/>
    </row>
    <row r="5406" spans="1:32" x14ac:dyDescent="0.2">
      <c r="A5406" s="1" t="s">
        <v>16012</v>
      </c>
      <c r="B5406" s="4" t="s">
        <v>16013</v>
      </c>
      <c r="C5406" s="4" t="s">
        <v>16014</v>
      </c>
      <c r="E5406" s="4"/>
      <c r="R5406" s="4"/>
      <c r="U5406" s="4"/>
      <c r="AD5406" s="4"/>
      <c r="AE5406" s="4"/>
      <c r="AF5406" s="21"/>
    </row>
    <row r="5407" spans="1:32" x14ac:dyDescent="0.2">
      <c r="A5407" s="1" t="s">
        <v>16015</v>
      </c>
      <c r="B5407" s="4" t="s">
        <v>16016</v>
      </c>
      <c r="C5407" s="4" t="s">
        <v>16017</v>
      </c>
      <c r="E5407" s="4"/>
      <c r="R5407" s="4"/>
      <c r="U5407" s="4"/>
      <c r="AD5407" s="4"/>
      <c r="AE5407" s="4"/>
      <c r="AF5407" s="21"/>
    </row>
    <row r="5408" spans="1:32" x14ac:dyDescent="0.2">
      <c r="A5408" s="1" t="s">
        <v>16018</v>
      </c>
      <c r="B5408" s="4" t="s">
        <v>16019</v>
      </c>
      <c r="C5408" s="4" t="s">
        <v>16020</v>
      </c>
      <c r="E5408" s="4"/>
      <c r="R5408" s="4"/>
      <c r="U5408" s="4"/>
      <c r="AD5408" s="4"/>
      <c r="AE5408" s="4"/>
      <c r="AF5408" s="21"/>
    </row>
    <row r="5409" spans="1:32" x14ac:dyDescent="0.2">
      <c r="A5409" s="1" t="s">
        <v>16021</v>
      </c>
      <c r="B5409" s="4" t="s">
        <v>16022</v>
      </c>
      <c r="C5409" s="4" t="s">
        <v>16023</v>
      </c>
      <c r="E5409" s="4"/>
      <c r="R5409" s="4"/>
      <c r="U5409" s="4"/>
      <c r="AD5409" s="4"/>
      <c r="AE5409" s="4"/>
      <c r="AF5409" s="21"/>
    </row>
    <row r="5410" spans="1:32" x14ac:dyDescent="0.2">
      <c r="A5410" s="1" t="s">
        <v>16024</v>
      </c>
      <c r="B5410" s="4" t="s">
        <v>16025</v>
      </c>
      <c r="C5410" s="4" t="s">
        <v>16026</v>
      </c>
      <c r="E5410" s="4"/>
      <c r="R5410" s="4"/>
      <c r="U5410" s="4"/>
      <c r="AD5410" s="4"/>
      <c r="AE5410" s="4"/>
      <c r="AF5410" s="21"/>
    </row>
    <row r="5411" spans="1:32" x14ac:dyDescent="0.2">
      <c r="A5411" s="1" t="s">
        <v>16027</v>
      </c>
      <c r="B5411" s="4" t="s">
        <v>2073</v>
      </c>
      <c r="C5411" s="4" t="s">
        <v>16028</v>
      </c>
      <c r="E5411" s="4"/>
      <c r="R5411" s="4"/>
      <c r="U5411" s="4"/>
      <c r="AD5411" s="4"/>
      <c r="AE5411" s="4"/>
      <c r="AF5411" s="21"/>
    </row>
    <row r="5412" spans="1:32" x14ac:dyDescent="0.2">
      <c r="A5412" s="1" t="s">
        <v>16029</v>
      </c>
      <c r="B5412" s="4" t="s">
        <v>16030</v>
      </c>
      <c r="C5412" s="4" t="s">
        <v>16031</v>
      </c>
      <c r="E5412" s="4"/>
      <c r="R5412" s="4"/>
      <c r="U5412" s="4"/>
      <c r="AD5412" s="4"/>
      <c r="AE5412" s="4"/>
      <c r="AF5412" s="21"/>
    </row>
    <row r="5413" spans="1:32" x14ac:dyDescent="0.2">
      <c r="A5413" s="1" t="s">
        <v>16032</v>
      </c>
      <c r="B5413" s="4" t="s">
        <v>16033</v>
      </c>
      <c r="C5413" s="4" t="s">
        <v>16034</v>
      </c>
      <c r="E5413" s="4"/>
      <c r="R5413" s="4"/>
      <c r="U5413" s="4"/>
      <c r="AD5413" s="4"/>
      <c r="AE5413" s="4"/>
      <c r="AF5413" s="21"/>
    </row>
    <row r="5414" spans="1:32" x14ac:dyDescent="0.2">
      <c r="A5414" s="1" t="s">
        <v>16035</v>
      </c>
      <c r="B5414" s="4" t="s">
        <v>16036</v>
      </c>
      <c r="C5414" s="4" t="s">
        <v>16037</v>
      </c>
      <c r="E5414" s="4"/>
      <c r="R5414" s="4"/>
      <c r="U5414" s="4"/>
      <c r="AD5414" s="4"/>
      <c r="AE5414" s="4"/>
      <c r="AF5414" s="21"/>
    </row>
    <row r="5415" spans="1:32" x14ac:dyDescent="0.2">
      <c r="A5415" s="1" t="s">
        <v>16038</v>
      </c>
      <c r="B5415" s="4" t="s">
        <v>16039</v>
      </c>
      <c r="C5415" s="4" t="s">
        <v>16040</v>
      </c>
      <c r="E5415" s="4"/>
      <c r="R5415" s="4"/>
      <c r="U5415" s="4"/>
      <c r="AD5415" s="4"/>
      <c r="AE5415" s="4"/>
      <c r="AF5415" s="21"/>
    </row>
    <row r="5416" spans="1:32" x14ac:dyDescent="0.2">
      <c r="A5416" s="1" t="s">
        <v>16041</v>
      </c>
      <c r="B5416" s="4" t="s">
        <v>16042</v>
      </c>
      <c r="C5416" s="4" t="s">
        <v>16043</v>
      </c>
      <c r="E5416" s="4"/>
      <c r="R5416" s="4"/>
      <c r="U5416" s="4"/>
      <c r="AD5416" s="4"/>
      <c r="AE5416" s="4"/>
      <c r="AF5416" s="21"/>
    </row>
    <row r="5417" spans="1:32" x14ac:dyDescent="0.2">
      <c r="A5417" s="1" t="s">
        <v>16044</v>
      </c>
      <c r="B5417" s="4" t="s">
        <v>16045</v>
      </c>
      <c r="C5417" s="4" t="s">
        <v>16046</v>
      </c>
      <c r="E5417" s="4"/>
      <c r="R5417" s="4"/>
      <c r="U5417" s="4"/>
      <c r="AD5417" s="4"/>
      <c r="AE5417" s="4"/>
      <c r="AF5417" s="21"/>
    </row>
    <row r="5418" spans="1:32" x14ac:dyDescent="0.2">
      <c r="A5418" s="1" t="s">
        <v>16047</v>
      </c>
      <c r="B5418" s="4" t="s">
        <v>16048</v>
      </c>
      <c r="C5418" s="4" t="s">
        <v>16049</v>
      </c>
      <c r="E5418" s="4"/>
      <c r="R5418" s="4"/>
      <c r="U5418" s="4"/>
      <c r="AD5418" s="4"/>
      <c r="AE5418" s="4"/>
      <c r="AF5418" s="21"/>
    </row>
    <row r="5419" spans="1:32" x14ac:dyDescent="0.2">
      <c r="A5419" s="1" t="s">
        <v>16050</v>
      </c>
      <c r="B5419" s="4" t="s">
        <v>16051</v>
      </c>
      <c r="C5419" s="4" t="s">
        <v>16052</v>
      </c>
      <c r="E5419" s="4"/>
      <c r="R5419" s="4"/>
      <c r="U5419" s="4"/>
      <c r="AD5419" s="4"/>
      <c r="AE5419" s="4"/>
      <c r="AF5419" s="21"/>
    </row>
    <row r="5420" spans="1:32" x14ac:dyDescent="0.2">
      <c r="A5420" s="1" t="s">
        <v>16053</v>
      </c>
      <c r="B5420" s="4" t="s">
        <v>16054</v>
      </c>
      <c r="C5420" s="4" t="s">
        <v>16055</v>
      </c>
      <c r="E5420" s="4"/>
      <c r="R5420" s="4"/>
      <c r="U5420" s="4"/>
      <c r="AD5420" s="4"/>
      <c r="AE5420" s="4"/>
      <c r="AF5420" s="21"/>
    </row>
    <row r="5421" spans="1:32" x14ac:dyDescent="0.2">
      <c r="A5421" s="1" t="s">
        <v>16056</v>
      </c>
      <c r="B5421" s="4" t="s">
        <v>16057</v>
      </c>
      <c r="C5421" s="4" t="s">
        <v>16058</v>
      </c>
      <c r="E5421" s="4"/>
      <c r="R5421" s="4"/>
      <c r="U5421" s="4"/>
      <c r="AD5421" s="4"/>
      <c r="AE5421" s="4"/>
      <c r="AF5421" s="21"/>
    </row>
    <row r="5422" spans="1:32" x14ac:dyDescent="0.2">
      <c r="A5422" s="1" t="s">
        <v>16059</v>
      </c>
      <c r="B5422" s="4" t="s">
        <v>16060</v>
      </c>
      <c r="C5422" s="4" t="s">
        <v>16061</v>
      </c>
      <c r="E5422" s="4"/>
      <c r="R5422" s="4"/>
      <c r="U5422" s="4"/>
      <c r="AD5422" s="4"/>
      <c r="AE5422" s="4"/>
      <c r="AF5422" s="21"/>
    </row>
    <row r="5423" spans="1:32" x14ac:dyDescent="0.2">
      <c r="A5423" s="1" t="s">
        <v>16062</v>
      </c>
      <c r="B5423" s="4" t="s">
        <v>16063</v>
      </c>
      <c r="C5423" s="4" t="s">
        <v>16064</v>
      </c>
      <c r="E5423" s="4"/>
      <c r="R5423" s="4"/>
      <c r="U5423" s="4"/>
      <c r="AD5423" s="4"/>
      <c r="AE5423" s="4"/>
      <c r="AF5423" s="21"/>
    </row>
    <row r="5424" spans="1:32" x14ac:dyDescent="0.2">
      <c r="A5424" s="1" t="s">
        <v>16065</v>
      </c>
      <c r="B5424" s="4" t="s">
        <v>16066</v>
      </c>
      <c r="C5424" s="4" t="s">
        <v>16067</v>
      </c>
      <c r="E5424" s="4"/>
      <c r="R5424" s="4"/>
      <c r="U5424" s="4"/>
      <c r="AD5424" s="4"/>
      <c r="AE5424" s="4"/>
      <c r="AF5424" s="21"/>
    </row>
    <row r="5425" spans="1:32" x14ac:dyDescent="0.2">
      <c r="A5425" s="1" t="s">
        <v>16068</v>
      </c>
      <c r="B5425" s="4" t="s">
        <v>16069</v>
      </c>
      <c r="C5425" s="4" t="s">
        <v>16070</v>
      </c>
      <c r="E5425" s="4"/>
      <c r="R5425" s="4"/>
      <c r="U5425" s="4"/>
      <c r="AD5425" s="4"/>
      <c r="AE5425" s="4"/>
      <c r="AF5425" s="21"/>
    </row>
    <row r="5426" spans="1:32" x14ac:dyDescent="0.2">
      <c r="A5426" s="1" t="s">
        <v>16071</v>
      </c>
      <c r="B5426" s="4" t="s">
        <v>16072</v>
      </c>
      <c r="C5426" s="4" t="s">
        <v>16073</v>
      </c>
      <c r="E5426" s="4"/>
      <c r="R5426" s="4"/>
      <c r="U5426" s="4"/>
      <c r="AD5426" s="4"/>
      <c r="AE5426" s="4"/>
      <c r="AF5426" s="21"/>
    </row>
    <row r="5427" spans="1:32" x14ac:dyDescent="0.2">
      <c r="A5427" s="1" t="s">
        <v>16074</v>
      </c>
      <c r="B5427" s="4" t="s">
        <v>16075</v>
      </c>
      <c r="C5427" s="4" t="s">
        <v>16076</v>
      </c>
      <c r="E5427" s="4"/>
      <c r="R5427" s="4"/>
      <c r="U5427" s="4"/>
      <c r="AD5427" s="4"/>
      <c r="AE5427" s="4"/>
      <c r="AF5427" s="21"/>
    </row>
    <row r="5428" spans="1:32" x14ac:dyDescent="0.2">
      <c r="A5428" s="1" t="s">
        <v>16077</v>
      </c>
      <c r="B5428" s="4" t="s">
        <v>16078</v>
      </c>
      <c r="C5428" s="4" t="s">
        <v>16079</v>
      </c>
      <c r="E5428" s="4"/>
      <c r="R5428" s="4"/>
      <c r="U5428" s="4"/>
      <c r="AD5428" s="4"/>
      <c r="AE5428" s="4"/>
      <c r="AF5428" s="21"/>
    </row>
    <row r="5429" spans="1:32" x14ac:dyDescent="0.2">
      <c r="A5429" s="1" t="s">
        <v>16080</v>
      </c>
      <c r="B5429" s="4" t="s">
        <v>16081</v>
      </c>
      <c r="C5429" s="4" t="s">
        <v>16082</v>
      </c>
      <c r="E5429" s="4"/>
      <c r="R5429" s="4"/>
      <c r="U5429" s="4"/>
      <c r="AD5429" s="4"/>
      <c r="AE5429" s="4"/>
      <c r="AF5429" s="21"/>
    </row>
    <row r="5430" spans="1:32" x14ac:dyDescent="0.2">
      <c r="A5430" s="1" t="s">
        <v>16083</v>
      </c>
      <c r="B5430" s="4" t="s">
        <v>16084</v>
      </c>
      <c r="C5430" s="4" t="s">
        <v>16085</v>
      </c>
      <c r="E5430" s="4"/>
      <c r="R5430" s="4"/>
      <c r="U5430" s="4"/>
      <c r="AD5430" s="4"/>
      <c r="AE5430" s="4"/>
      <c r="AF5430" s="21"/>
    </row>
    <row r="5431" spans="1:32" x14ac:dyDescent="0.2">
      <c r="A5431" s="1" t="s">
        <v>16086</v>
      </c>
      <c r="B5431" s="4" t="s">
        <v>16087</v>
      </c>
      <c r="C5431" s="4" t="s">
        <v>16088</v>
      </c>
      <c r="E5431" s="4"/>
      <c r="R5431" s="4"/>
      <c r="U5431" s="4"/>
      <c r="AD5431" s="4"/>
      <c r="AE5431" s="4"/>
      <c r="AF5431" s="21"/>
    </row>
    <row r="5432" spans="1:32" x14ac:dyDescent="0.2">
      <c r="A5432" s="1" t="s">
        <v>16089</v>
      </c>
      <c r="B5432" s="4" t="s">
        <v>16090</v>
      </c>
      <c r="C5432" s="4" t="s">
        <v>16091</v>
      </c>
      <c r="E5432" s="4"/>
      <c r="R5432" s="4"/>
      <c r="U5432" s="4"/>
      <c r="AD5432" s="4"/>
      <c r="AE5432" s="4"/>
      <c r="AF5432" s="21"/>
    </row>
    <row r="5433" spans="1:32" x14ac:dyDescent="0.2">
      <c r="A5433" s="1" t="s">
        <v>16092</v>
      </c>
      <c r="B5433" s="4" t="s">
        <v>16093</v>
      </c>
      <c r="C5433" s="4" t="s">
        <v>16094</v>
      </c>
      <c r="E5433" s="4"/>
      <c r="R5433" s="4"/>
      <c r="U5433" s="4"/>
      <c r="AD5433" s="4"/>
      <c r="AE5433" s="4"/>
      <c r="AF5433" s="21"/>
    </row>
    <row r="5434" spans="1:32" x14ac:dyDescent="0.2">
      <c r="A5434" s="1" t="s">
        <v>16095</v>
      </c>
      <c r="B5434" s="4" t="s">
        <v>16096</v>
      </c>
      <c r="C5434" s="4" t="s">
        <v>16097</v>
      </c>
      <c r="E5434" s="4"/>
      <c r="R5434" s="4"/>
      <c r="U5434" s="4"/>
      <c r="AD5434" s="4"/>
      <c r="AE5434" s="4"/>
      <c r="AF5434" s="21"/>
    </row>
    <row r="5435" spans="1:32" x14ac:dyDescent="0.2">
      <c r="A5435" s="1" t="s">
        <v>16098</v>
      </c>
      <c r="B5435" s="4" t="s">
        <v>16099</v>
      </c>
      <c r="C5435" s="4" t="s">
        <v>16100</v>
      </c>
      <c r="E5435" s="4"/>
      <c r="R5435" s="4"/>
      <c r="U5435" s="4"/>
      <c r="AD5435" s="4"/>
      <c r="AE5435" s="4"/>
      <c r="AF5435" s="21"/>
    </row>
    <row r="5436" spans="1:32" x14ac:dyDescent="0.2">
      <c r="A5436" s="1" t="s">
        <v>16101</v>
      </c>
      <c r="B5436" s="4" t="s">
        <v>16102</v>
      </c>
      <c r="C5436" s="4" t="s">
        <v>16103</v>
      </c>
      <c r="E5436" s="4"/>
      <c r="R5436" s="4"/>
      <c r="U5436" s="4"/>
      <c r="AD5436" s="4"/>
      <c r="AE5436" s="4"/>
      <c r="AF5436" s="21"/>
    </row>
    <row r="5437" spans="1:32" x14ac:dyDescent="0.2">
      <c r="A5437" s="1" t="s">
        <v>16104</v>
      </c>
      <c r="B5437" s="4" t="s">
        <v>16105</v>
      </c>
      <c r="C5437" s="4" t="s">
        <v>16106</v>
      </c>
      <c r="E5437" s="4"/>
      <c r="R5437" s="4"/>
      <c r="U5437" s="4"/>
      <c r="AD5437" s="4"/>
      <c r="AE5437" s="4"/>
      <c r="AF5437" s="21"/>
    </row>
    <row r="5438" spans="1:32" x14ac:dyDescent="0.2">
      <c r="A5438" s="1" t="s">
        <v>16107</v>
      </c>
      <c r="B5438" s="4" t="s">
        <v>16108</v>
      </c>
      <c r="C5438" s="4" t="s">
        <v>16109</v>
      </c>
      <c r="E5438" s="4"/>
      <c r="R5438" s="4"/>
      <c r="U5438" s="4"/>
      <c r="AD5438" s="4"/>
      <c r="AE5438" s="4"/>
      <c r="AF5438" s="21"/>
    </row>
    <row r="5439" spans="1:32" x14ac:dyDescent="0.2">
      <c r="A5439" s="1" t="s">
        <v>16110</v>
      </c>
      <c r="B5439" s="4" t="s">
        <v>16111</v>
      </c>
      <c r="C5439" s="4" t="s">
        <v>16112</v>
      </c>
      <c r="E5439" s="4"/>
      <c r="R5439" s="4"/>
      <c r="U5439" s="4"/>
      <c r="AD5439" s="4"/>
      <c r="AE5439" s="4"/>
      <c r="AF5439" s="21"/>
    </row>
    <row r="5440" spans="1:32" x14ac:dyDescent="0.2">
      <c r="A5440" s="1" t="s">
        <v>16113</v>
      </c>
      <c r="B5440" s="4" t="s">
        <v>16114</v>
      </c>
      <c r="C5440" s="4" t="s">
        <v>16115</v>
      </c>
      <c r="E5440" s="4"/>
      <c r="R5440" s="4"/>
      <c r="U5440" s="4"/>
      <c r="AD5440" s="4"/>
      <c r="AE5440" s="4"/>
      <c r="AF5440" s="21"/>
    </row>
    <row r="5441" spans="1:32" x14ac:dyDescent="0.2">
      <c r="A5441" s="1" t="s">
        <v>16116</v>
      </c>
      <c r="B5441" s="4" t="s">
        <v>16117</v>
      </c>
      <c r="C5441" s="4" t="s">
        <v>16118</v>
      </c>
      <c r="E5441" s="4"/>
      <c r="R5441" s="4"/>
      <c r="U5441" s="4"/>
      <c r="AD5441" s="4"/>
      <c r="AE5441" s="4"/>
      <c r="AF5441" s="21"/>
    </row>
    <row r="5442" spans="1:32" x14ac:dyDescent="0.2">
      <c r="A5442" s="1" t="s">
        <v>16119</v>
      </c>
      <c r="B5442" s="4" t="s">
        <v>16120</v>
      </c>
      <c r="C5442" s="4" t="s">
        <v>16121</v>
      </c>
      <c r="E5442" s="4"/>
      <c r="R5442" s="4"/>
      <c r="U5442" s="4"/>
      <c r="AD5442" s="4"/>
      <c r="AE5442" s="4"/>
      <c r="AF5442" s="21"/>
    </row>
    <row r="5443" spans="1:32" x14ac:dyDescent="0.2">
      <c r="A5443" s="1" t="s">
        <v>16122</v>
      </c>
      <c r="B5443" s="4" t="s">
        <v>16123</v>
      </c>
      <c r="C5443" s="4" t="s">
        <v>16124</v>
      </c>
      <c r="E5443" s="4"/>
      <c r="R5443" s="4"/>
      <c r="U5443" s="4"/>
      <c r="AD5443" s="4"/>
      <c r="AE5443" s="4"/>
      <c r="AF5443" s="21"/>
    </row>
    <row r="5444" spans="1:32" x14ac:dyDescent="0.2">
      <c r="A5444" s="1" t="s">
        <v>16125</v>
      </c>
      <c r="B5444" s="4" t="s">
        <v>16126</v>
      </c>
      <c r="C5444" s="4" t="s">
        <v>16127</v>
      </c>
      <c r="E5444" s="4"/>
      <c r="R5444" s="4"/>
      <c r="U5444" s="4"/>
      <c r="AD5444" s="4"/>
      <c r="AE5444" s="4"/>
      <c r="AF5444" s="21"/>
    </row>
    <row r="5445" spans="1:32" x14ac:dyDescent="0.2">
      <c r="A5445" s="1" t="s">
        <v>16128</v>
      </c>
      <c r="B5445" s="4" t="s">
        <v>16129</v>
      </c>
      <c r="C5445" s="4" t="s">
        <v>16129</v>
      </c>
      <c r="E5445" s="4"/>
      <c r="R5445" s="4"/>
      <c r="U5445" s="4"/>
      <c r="AD5445" s="4"/>
      <c r="AE5445" s="4"/>
      <c r="AF5445" s="21"/>
    </row>
    <row r="5446" spans="1:32" x14ac:dyDescent="0.2">
      <c r="A5446" s="1" t="s">
        <v>16130</v>
      </c>
      <c r="B5446" s="4" t="s">
        <v>16131</v>
      </c>
      <c r="C5446" s="4" t="s">
        <v>16132</v>
      </c>
      <c r="E5446" s="4"/>
      <c r="R5446" s="4"/>
      <c r="U5446" s="4"/>
      <c r="AD5446" s="4"/>
      <c r="AE5446" s="4"/>
      <c r="AF5446" s="21"/>
    </row>
    <row r="5447" spans="1:32" x14ac:dyDescent="0.2">
      <c r="A5447" s="1" t="s">
        <v>16133</v>
      </c>
      <c r="B5447" s="4" t="s">
        <v>16134</v>
      </c>
      <c r="C5447" s="4" t="s">
        <v>16135</v>
      </c>
      <c r="E5447" s="4"/>
      <c r="R5447" s="4"/>
      <c r="U5447" s="4"/>
      <c r="AD5447" s="4"/>
      <c r="AE5447" s="4"/>
      <c r="AF5447" s="21"/>
    </row>
    <row r="5448" spans="1:32" x14ac:dyDescent="0.2">
      <c r="A5448" s="1" t="s">
        <v>16136</v>
      </c>
      <c r="B5448" s="4" t="s">
        <v>16137</v>
      </c>
      <c r="C5448" s="4" t="s">
        <v>16138</v>
      </c>
      <c r="E5448" s="4"/>
      <c r="R5448" s="4"/>
      <c r="U5448" s="4"/>
      <c r="AD5448" s="4"/>
      <c r="AE5448" s="4"/>
      <c r="AF5448" s="21"/>
    </row>
    <row r="5449" spans="1:32" x14ac:dyDescent="0.2">
      <c r="A5449" s="1" t="s">
        <v>16139</v>
      </c>
      <c r="B5449" s="4" t="s">
        <v>16140</v>
      </c>
      <c r="C5449" s="4" t="s">
        <v>16141</v>
      </c>
      <c r="E5449" s="4"/>
      <c r="R5449" s="4"/>
      <c r="U5449" s="4"/>
      <c r="AD5449" s="4"/>
      <c r="AE5449" s="4"/>
      <c r="AF5449" s="21"/>
    </row>
    <row r="5450" spans="1:32" x14ac:dyDescent="0.2">
      <c r="A5450" s="1" t="s">
        <v>16142</v>
      </c>
      <c r="B5450" s="4" t="s">
        <v>16143</v>
      </c>
      <c r="C5450" s="4" t="s">
        <v>16144</v>
      </c>
      <c r="E5450" s="4"/>
      <c r="R5450" s="4"/>
      <c r="U5450" s="4"/>
      <c r="AD5450" s="4"/>
      <c r="AE5450" s="4"/>
      <c r="AF5450" s="21"/>
    </row>
    <row r="5451" spans="1:32" x14ac:dyDescent="0.2">
      <c r="A5451" s="1" t="s">
        <v>16145</v>
      </c>
      <c r="B5451" s="4" t="s">
        <v>16146</v>
      </c>
      <c r="C5451" s="4" t="s">
        <v>16147</v>
      </c>
      <c r="E5451" s="4"/>
      <c r="R5451" s="4"/>
      <c r="U5451" s="4"/>
      <c r="AD5451" s="4"/>
      <c r="AE5451" s="4"/>
      <c r="AF5451" s="21"/>
    </row>
    <row r="5452" spans="1:32" x14ac:dyDescent="0.2">
      <c r="A5452" s="1" t="s">
        <v>16148</v>
      </c>
      <c r="B5452" s="4" t="s">
        <v>16149</v>
      </c>
      <c r="C5452" s="4" t="s">
        <v>16150</v>
      </c>
      <c r="E5452" s="4"/>
      <c r="R5452" s="4"/>
      <c r="U5452" s="4"/>
      <c r="AD5452" s="4"/>
      <c r="AE5452" s="4"/>
      <c r="AF5452" s="21"/>
    </row>
    <row r="5453" spans="1:32" x14ac:dyDescent="0.2">
      <c r="A5453" s="1" t="s">
        <v>16151</v>
      </c>
      <c r="B5453" s="4" t="s">
        <v>16152</v>
      </c>
      <c r="C5453" s="4" t="s">
        <v>16153</v>
      </c>
      <c r="E5453" s="4"/>
      <c r="R5453" s="4"/>
      <c r="U5453" s="4"/>
      <c r="AD5453" s="4"/>
      <c r="AE5453" s="4"/>
      <c r="AF5453" s="21"/>
    </row>
    <row r="5454" spans="1:32" x14ac:dyDescent="0.2">
      <c r="A5454" s="1" t="s">
        <v>16154</v>
      </c>
      <c r="B5454" s="4" t="s">
        <v>16155</v>
      </c>
      <c r="C5454" s="4" t="s">
        <v>16156</v>
      </c>
      <c r="E5454" s="4"/>
      <c r="R5454" s="4"/>
      <c r="U5454" s="4"/>
      <c r="AD5454" s="4"/>
      <c r="AE5454" s="4"/>
      <c r="AF5454" s="21"/>
    </row>
    <row r="5455" spans="1:32" x14ac:dyDescent="0.2">
      <c r="A5455" s="1" t="s">
        <v>16157</v>
      </c>
      <c r="B5455" s="4" t="s">
        <v>16158</v>
      </c>
      <c r="C5455" s="4" t="s">
        <v>16159</v>
      </c>
      <c r="E5455" s="4"/>
      <c r="R5455" s="4"/>
      <c r="U5455" s="4"/>
      <c r="AD5455" s="4"/>
      <c r="AE5455" s="4"/>
      <c r="AF5455" s="21"/>
    </row>
    <row r="5456" spans="1:32" x14ac:dyDescent="0.2">
      <c r="A5456" s="1" t="s">
        <v>16160</v>
      </c>
      <c r="B5456" s="4" t="s">
        <v>16161</v>
      </c>
      <c r="C5456" s="4" t="s">
        <v>16162</v>
      </c>
      <c r="E5456" s="4"/>
      <c r="R5456" s="4"/>
      <c r="U5456" s="4"/>
      <c r="AD5456" s="4"/>
      <c r="AE5456" s="4"/>
      <c r="AF5456" s="21"/>
    </row>
    <row r="5457" spans="1:32" x14ac:dyDescent="0.2">
      <c r="A5457" s="1" t="s">
        <v>16163</v>
      </c>
      <c r="B5457" s="4" t="s">
        <v>16164</v>
      </c>
      <c r="C5457" s="4" t="s">
        <v>16165</v>
      </c>
      <c r="E5457" s="4"/>
      <c r="R5457" s="4"/>
      <c r="U5457" s="4"/>
      <c r="AD5457" s="4"/>
      <c r="AE5457" s="4"/>
      <c r="AF5457" s="21"/>
    </row>
    <row r="5458" spans="1:32" x14ac:dyDescent="0.2">
      <c r="A5458" s="1" t="s">
        <v>16166</v>
      </c>
      <c r="B5458" s="4" t="s">
        <v>16167</v>
      </c>
      <c r="C5458" s="4" t="s">
        <v>16168</v>
      </c>
      <c r="E5458" s="4"/>
      <c r="R5458" s="4"/>
      <c r="U5458" s="4"/>
      <c r="AD5458" s="4"/>
      <c r="AE5458" s="4"/>
      <c r="AF5458" s="21"/>
    </row>
    <row r="5459" spans="1:32" x14ac:dyDescent="0.2">
      <c r="A5459" s="1" t="s">
        <v>16169</v>
      </c>
      <c r="B5459" s="4" t="s">
        <v>16170</v>
      </c>
      <c r="C5459" s="4" t="s">
        <v>16171</v>
      </c>
      <c r="E5459" s="4"/>
      <c r="R5459" s="4"/>
      <c r="U5459" s="4"/>
      <c r="AD5459" s="4"/>
      <c r="AE5459" s="4"/>
      <c r="AF5459" s="21"/>
    </row>
    <row r="5460" spans="1:32" x14ac:dyDescent="0.2">
      <c r="A5460" s="1" t="s">
        <v>16172</v>
      </c>
      <c r="B5460" s="4" t="s">
        <v>16173</v>
      </c>
      <c r="C5460" s="4" t="s">
        <v>16174</v>
      </c>
      <c r="E5460" s="4"/>
      <c r="R5460" s="4"/>
      <c r="U5460" s="4"/>
      <c r="AD5460" s="4"/>
      <c r="AE5460" s="4"/>
      <c r="AF5460" s="21"/>
    </row>
    <row r="5461" spans="1:32" x14ac:dyDescent="0.2">
      <c r="A5461" s="1" t="s">
        <v>16175</v>
      </c>
      <c r="B5461" s="4" t="s">
        <v>16176</v>
      </c>
      <c r="C5461" s="4" t="s">
        <v>16177</v>
      </c>
      <c r="E5461" s="4"/>
      <c r="R5461" s="4"/>
      <c r="U5461" s="4"/>
      <c r="AD5461" s="4"/>
      <c r="AE5461" s="4"/>
      <c r="AF5461" s="21"/>
    </row>
    <row r="5462" spans="1:32" x14ac:dyDescent="0.2">
      <c r="A5462" s="1" t="s">
        <v>16178</v>
      </c>
      <c r="B5462" s="4" t="s">
        <v>16179</v>
      </c>
      <c r="C5462" s="4" t="s">
        <v>16180</v>
      </c>
      <c r="E5462" s="4"/>
      <c r="R5462" s="4"/>
      <c r="U5462" s="4"/>
      <c r="AD5462" s="4"/>
      <c r="AE5462" s="4"/>
      <c r="AF5462" s="21"/>
    </row>
    <row r="5463" spans="1:32" x14ac:dyDescent="0.2">
      <c r="A5463" s="1" t="s">
        <v>16181</v>
      </c>
      <c r="B5463" s="4" t="s">
        <v>16182</v>
      </c>
      <c r="C5463" s="4" t="s">
        <v>16183</v>
      </c>
      <c r="E5463" s="4"/>
      <c r="R5463" s="4"/>
      <c r="U5463" s="4"/>
      <c r="AD5463" s="4"/>
      <c r="AE5463" s="4"/>
      <c r="AF5463" s="21"/>
    </row>
    <row r="5464" spans="1:32" x14ac:dyDescent="0.2">
      <c r="A5464" s="1" t="s">
        <v>16184</v>
      </c>
      <c r="B5464" s="4" t="s">
        <v>16185</v>
      </c>
      <c r="C5464" s="4" t="s">
        <v>16186</v>
      </c>
      <c r="E5464" s="4"/>
      <c r="F5464">
        <v>1</v>
      </c>
      <c r="G5464">
        <v>1</v>
      </c>
      <c r="I5464">
        <v>1</v>
      </c>
      <c r="J5464">
        <v>1</v>
      </c>
      <c r="N5464">
        <v>1</v>
      </c>
      <c r="R5464" s="4"/>
      <c r="U5464" s="4"/>
      <c r="AD5464" s="4">
        <v>1</v>
      </c>
      <c r="AE5464" s="4"/>
      <c r="AF5464" s="21"/>
    </row>
    <row r="5465" spans="1:32" x14ac:dyDescent="0.2">
      <c r="A5465" s="1" t="s">
        <v>16187</v>
      </c>
      <c r="B5465" s="4" t="s">
        <v>16188</v>
      </c>
      <c r="C5465" s="4" t="s">
        <v>16189</v>
      </c>
      <c r="E5465" s="4"/>
      <c r="R5465" s="4"/>
      <c r="U5465" s="4"/>
      <c r="AD5465" s="4"/>
      <c r="AE5465" s="4"/>
      <c r="AF5465" s="21"/>
    </row>
    <row r="5466" spans="1:32" x14ac:dyDescent="0.2">
      <c r="A5466" s="1" t="s">
        <v>16190</v>
      </c>
      <c r="B5466" s="4" t="s">
        <v>16191</v>
      </c>
      <c r="C5466" s="4" t="s">
        <v>16192</v>
      </c>
      <c r="E5466" s="4"/>
      <c r="R5466" s="4"/>
      <c r="U5466" s="4"/>
      <c r="AD5466" s="4"/>
      <c r="AE5466" s="4"/>
      <c r="AF5466" s="21"/>
    </row>
    <row r="5467" spans="1:32" x14ac:dyDescent="0.2">
      <c r="A5467" s="1" t="s">
        <v>16193</v>
      </c>
      <c r="B5467" s="4" t="s">
        <v>16194</v>
      </c>
      <c r="C5467" s="4" t="s">
        <v>16195</v>
      </c>
      <c r="E5467" s="4"/>
      <c r="R5467" s="4"/>
      <c r="U5467" s="4"/>
      <c r="AD5467" s="4"/>
      <c r="AE5467" s="4"/>
      <c r="AF5467" s="21"/>
    </row>
    <row r="5468" spans="1:32" x14ac:dyDescent="0.2">
      <c r="A5468" s="1" t="s">
        <v>16196</v>
      </c>
      <c r="B5468" s="4" t="s">
        <v>16197</v>
      </c>
      <c r="C5468" s="4" t="s">
        <v>16198</v>
      </c>
      <c r="E5468" s="4"/>
      <c r="R5468" s="4"/>
      <c r="U5468" s="4"/>
      <c r="AD5468" s="4"/>
      <c r="AE5468" s="4"/>
      <c r="AF5468" s="21"/>
    </row>
    <row r="5469" spans="1:32" x14ac:dyDescent="0.2">
      <c r="A5469" s="1" t="s">
        <v>16199</v>
      </c>
      <c r="B5469" s="4" t="s">
        <v>16200</v>
      </c>
      <c r="C5469" s="4" t="s">
        <v>16201</v>
      </c>
      <c r="E5469" s="4"/>
      <c r="R5469" s="4"/>
      <c r="U5469" s="4"/>
      <c r="AD5469" s="4"/>
      <c r="AE5469" s="4"/>
      <c r="AF5469" s="21"/>
    </row>
    <row r="5470" spans="1:32" x14ac:dyDescent="0.2">
      <c r="A5470" s="1" t="s">
        <v>16202</v>
      </c>
      <c r="B5470" s="4" t="s">
        <v>16203</v>
      </c>
      <c r="C5470" s="4" t="s">
        <v>16204</v>
      </c>
      <c r="E5470" s="4"/>
      <c r="R5470" s="4"/>
      <c r="U5470" s="4"/>
      <c r="AD5470" s="4"/>
      <c r="AE5470" s="4"/>
      <c r="AF5470" s="21"/>
    </row>
    <row r="5471" spans="1:32" x14ac:dyDescent="0.2">
      <c r="A5471" s="1" t="s">
        <v>16205</v>
      </c>
      <c r="B5471" s="4" t="s">
        <v>16206</v>
      </c>
      <c r="C5471" s="4" t="s">
        <v>16207</v>
      </c>
      <c r="E5471" s="4"/>
      <c r="R5471" s="4"/>
      <c r="U5471" s="4"/>
      <c r="AD5471" s="4"/>
      <c r="AE5471" s="4"/>
      <c r="AF5471" s="21"/>
    </row>
    <row r="5472" spans="1:32" x14ac:dyDescent="0.2">
      <c r="A5472" s="1" t="s">
        <v>16208</v>
      </c>
      <c r="B5472" s="4" t="s">
        <v>16209</v>
      </c>
      <c r="C5472" s="4" t="s">
        <v>16210</v>
      </c>
      <c r="E5472" s="4"/>
      <c r="R5472" s="4"/>
      <c r="U5472" s="4"/>
      <c r="AD5472" s="4"/>
      <c r="AE5472" s="4"/>
      <c r="AF5472" s="21"/>
    </row>
    <row r="5473" spans="1:32" x14ac:dyDescent="0.2">
      <c r="A5473" s="1" t="s">
        <v>16211</v>
      </c>
      <c r="B5473" s="4" t="s">
        <v>5413</v>
      </c>
      <c r="C5473" s="4" t="s">
        <v>16212</v>
      </c>
      <c r="E5473" s="4"/>
      <c r="R5473" s="4"/>
      <c r="U5473" s="4"/>
      <c r="AD5473" s="4"/>
      <c r="AE5473" s="4"/>
      <c r="AF5473" s="21"/>
    </row>
    <row r="5474" spans="1:32" x14ac:dyDescent="0.2">
      <c r="A5474" s="1" t="s">
        <v>16213</v>
      </c>
      <c r="B5474" s="4" t="s">
        <v>16214</v>
      </c>
      <c r="C5474" s="4" t="s">
        <v>16215</v>
      </c>
      <c r="E5474" s="4"/>
      <c r="R5474" s="4"/>
      <c r="U5474" s="4"/>
      <c r="AD5474" s="4"/>
      <c r="AE5474" s="4"/>
      <c r="AF5474" s="21"/>
    </row>
    <row r="5475" spans="1:32" x14ac:dyDescent="0.2">
      <c r="A5475" s="1" t="s">
        <v>16216</v>
      </c>
      <c r="B5475" s="4" t="s">
        <v>16217</v>
      </c>
      <c r="C5475" s="4" t="s">
        <v>16217</v>
      </c>
      <c r="E5475" s="4"/>
      <c r="R5475" s="4"/>
      <c r="U5475" s="4"/>
      <c r="AD5475" s="4"/>
      <c r="AE5475" s="4"/>
      <c r="AF5475" s="21"/>
    </row>
    <row r="5476" spans="1:32" x14ac:dyDescent="0.2">
      <c r="A5476" s="1" t="s">
        <v>16218</v>
      </c>
      <c r="B5476" s="4" t="s">
        <v>16219</v>
      </c>
      <c r="C5476" s="4" t="s">
        <v>16220</v>
      </c>
      <c r="E5476" s="4"/>
      <c r="R5476" s="4"/>
      <c r="U5476" s="4"/>
      <c r="AD5476" s="4"/>
      <c r="AE5476" s="4"/>
      <c r="AF5476" s="21"/>
    </row>
    <row r="5477" spans="1:32" x14ac:dyDescent="0.2">
      <c r="A5477" s="1" t="s">
        <v>16221</v>
      </c>
      <c r="B5477" s="4" t="s">
        <v>16222</v>
      </c>
      <c r="C5477" s="4" t="s">
        <v>16223</v>
      </c>
      <c r="E5477" s="4"/>
      <c r="R5477" s="4"/>
      <c r="U5477" s="4"/>
      <c r="AD5477" s="4"/>
      <c r="AE5477" s="4"/>
      <c r="AF5477" s="21"/>
    </row>
    <row r="5478" spans="1:32" x14ac:dyDescent="0.2">
      <c r="A5478" s="1" t="s">
        <v>16224</v>
      </c>
      <c r="B5478" s="4" t="s">
        <v>16225</v>
      </c>
      <c r="C5478" s="4" t="s">
        <v>16226</v>
      </c>
      <c r="E5478" s="4"/>
      <c r="R5478" s="4"/>
      <c r="U5478" s="4"/>
      <c r="AD5478" s="4"/>
      <c r="AE5478" s="4"/>
      <c r="AF5478" s="21"/>
    </row>
    <row r="5479" spans="1:32" x14ac:dyDescent="0.2">
      <c r="A5479" s="1" t="s">
        <v>16227</v>
      </c>
      <c r="B5479" s="4" t="s">
        <v>16228</v>
      </c>
      <c r="C5479" s="4" t="s">
        <v>16229</v>
      </c>
      <c r="E5479" s="4"/>
      <c r="R5479" s="4"/>
      <c r="U5479" s="4"/>
      <c r="AD5479" s="4"/>
      <c r="AE5479" s="4"/>
      <c r="AF5479" s="21"/>
    </row>
    <row r="5480" spans="1:32" x14ac:dyDescent="0.2">
      <c r="A5480" s="1" t="s">
        <v>16230</v>
      </c>
      <c r="B5480" s="4" t="s">
        <v>16231</v>
      </c>
      <c r="C5480" s="4" t="s">
        <v>16232</v>
      </c>
      <c r="E5480" s="4"/>
      <c r="R5480" s="4"/>
      <c r="U5480" s="4"/>
      <c r="AD5480" s="4"/>
      <c r="AE5480" s="4"/>
      <c r="AF5480" s="21"/>
    </row>
    <row r="5481" spans="1:32" x14ac:dyDescent="0.2">
      <c r="A5481" s="1" t="s">
        <v>16233</v>
      </c>
      <c r="B5481" s="4" t="s">
        <v>16234</v>
      </c>
      <c r="C5481" s="4" t="s">
        <v>16235</v>
      </c>
      <c r="E5481" s="4"/>
      <c r="R5481" s="4"/>
      <c r="U5481" s="4"/>
      <c r="AD5481" s="4"/>
      <c r="AE5481" s="4"/>
      <c r="AF5481" s="21"/>
    </row>
    <row r="5482" spans="1:32" x14ac:dyDescent="0.2">
      <c r="A5482" s="1" t="s">
        <v>16236</v>
      </c>
      <c r="B5482" s="4" t="s">
        <v>16237</v>
      </c>
      <c r="C5482" s="4" t="s">
        <v>16238</v>
      </c>
      <c r="E5482" s="4"/>
      <c r="R5482" s="4"/>
      <c r="U5482" s="4"/>
      <c r="AD5482" s="4"/>
      <c r="AE5482" s="4"/>
      <c r="AF5482" s="21"/>
    </row>
    <row r="5483" spans="1:32" x14ac:dyDescent="0.2">
      <c r="A5483" s="1" t="s">
        <v>16239</v>
      </c>
      <c r="B5483" s="4" t="s">
        <v>16240</v>
      </c>
      <c r="C5483" s="4" t="s">
        <v>16241</v>
      </c>
      <c r="E5483" s="4"/>
      <c r="R5483" s="4"/>
      <c r="U5483" s="4"/>
      <c r="AD5483" s="4"/>
      <c r="AE5483" s="4"/>
      <c r="AF5483" s="21"/>
    </row>
    <row r="5484" spans="1:32" x14ac:dyDescent="0.2">
      <c r="A5484" s="1" t="s">
        <v>16242</v>
      </c>
      <c r="B5484" s="4" t="s">
        <v>16243</v>
      </c>
      <c r="C5484" s="4" t="s">
        <v>16244</v>
      </c>
      <c r="E5484" s="4"/>
      <c r="R5484" s="4"/>
      <c r="U5484" s="4"/>
      <c r="AD5484" s="4"/>
      <c r="AE5484" s="4"/>
      <c r="AF5484" s="21"/>
    </row>
    <row r="5485" spans="1:32" x14ac:dyDescent="0.2">
      <c r="A5485" s="1" t="s">
        <v>16245</v>
      </c>
      <c r="B5485" s="4" t="s">
        <v>16246</v>
      </c>
      <c r="C5485" s="4" t="s">
        <v>16247</v>
      </c>
      <c r="E5485" s="4"/>
      <c r="R5485" s="4"/>
      <c r="U5485" s="4"/>
      <c r="AD5485" s="4"/>
      <c r="AE5485" s="4"/>
      <c r="AF5485" s="21"/>
    </row>
    <row r="5486" spans="1:32" x14ac:dyDescent="0.2">
      <c r="A5486" s="1" t="s">
        <v>16248</v>
      </c>
      <c r="B5486" s="4" t="s">
        <v>16249</v>
      </c>
      <c r="C5486" s="4" t="s">
        <v>16250</v>
      </c>
      <c r="E5486" s="4"/>
      <c r="R5486" s="4"/>
      <c r="U5486" s="4"/>
      <c r="AD5486" s="4"/>
      <c r="AE5486" s="4"/>
      <c r="AF5486" s="21"/>
    </row>
    <row r="5487" spans="1:32" x14ac:dyDescent="0.2">
      <c r="A5487" s="1" t="s">
        <v>16251</v>
      </c>
      <c r="B5487" s="4" t="s">
        <v>16252</v>
      </c>
      <c r="C5487" s="4" t="s">
        <v>16252</v>
      </c>
      <c r="E5487" s="4"/>
      <c r="R5487" s="4"/>
      <c r="U5487" s="4"/>
      <c r="AD5487" s="4"/>
      <c r="AE5487" s="4"/>
      <c r="AF5487" s="21"/>
    </row>
    <row r="5488" spans="1:32" x14ac:dyDescent="0.2">
      <c r="A5488" s="1" t="s">
        <v>16253</v>
      </c>
      <c r="B5488" s="4" t="s">
        <v>16254</v>
      </c>
      <c r="C5488" s="4" t="s">
        <v>16255</v>
      </c>
      <c r="E5488" s="4"/>
      <c r="R5488" s="4"/>
      <c r="U5488" s="4"/>
      <c r="AD5488" s="4"/>
      <c r="AE5488" s="4"/>
      <c r="AF5488" s="21"/>
    </row>
    <row r="5489" spans="1:32" x14ac:dyDescent="0.2">
      <c r="A5489" s="1" t="s">
        <v>16256</v>
      </c>
      <c r="B5489" s="4" t="s">
        <v>16257</v>
      </c>
      <c r="C5489" s="4" t="s">
        <v>16258</v>
      </c>
      <c r="E5489" s="4"/>
      <c r="R5489" s="4"/>
      <c r="U5489" s="4"/>
      <c r="AD5489" s="4"/>
      <c r="AE5489" s="4"/>
      <c r="AF5489" s="21"/>
    </row>
    <row r="5490" spans="1:32" x14ac:dyDescent="0.2">
      <c r="A5490" s="1" t="s">
        <v>16259</v>
      </c>
      <c r="B5490" s="4" t="s">
        <v>16260</v>
      </c>
      <c r="C5490" s="4" t="s">
        <v>16261</v>
      </c>
      <c r="E5490" s="4"/>
      <c r="R5490" s="4"/>
      <c r="U5490" s="4"/>
      <c r="AD5490" s="4"/>
      <c r="AE5490" s="4"/>
      <c r="AF5490" s="21"/>
    </row>
    <row r="5491" spans="1:32" x14ac:dyDescent="0.2">
      <c r="A5491" s="1" t="s">
        <v>16262</v>
      </c>
      <c r="B5491" s="4" t="s">
        <v>16263</v>
      </c>
      <c r="C5491" s="4" t="s">
        <v>16264</v>
      </c>
      <c r="E5491" s="4"/>
      <c r="R5491" s="4"/>
      <c r="U5491" s="4"/>
      <c r="AD5491" s="4"/>
      <c r="AE5491" s="4"/>
      <c r="AF5491" s="21"/>
    </row>
    <row r="5492" spans="1:32" x14ac:dyDescent="0.2">
      <c r="A5492" s="1" t="s">
        <v>16265</v>
      </c>
      <c r="B5492" s="4" t="s">
        <v>16266</v>
      </c>
      <c r="C5492" s="4" t="s">
        <v>16267</v>
      </c>
      <c r="E5492" s="4"/>
      <c r="R5492" s="4"/>
      <c r="U5492" s="4"/>
      <c r="AD5492" s="4"/>
      <c r="AE5492" s="4"/>
      <c r="AF5492" s="21"/>
    </row>
    <row r="5493" spans="1:32" x14ac:dyDescent="0.2">
      <c r="A5493" s="1" t="s">
        <v>16268</v>
      </c>
      <c r="B5493" s="4" t="s">
        <v>16269</v>
      </c>
      <c r="C5493" s="4" t="s">
        <v>16270</v>
      </c>
      <c r="E5493" s="4"/>
      <c r="R5493" s="4"/>
      <c r="U5493" s="4"/>
      <c r="AD5493" s="4"/>
      <c r="AE5493" s="4"/>
      <c r="AF5493" s="21"/>
    </row>
    <row r="5494" spans="1:32" x14ac:dyDescent="0.2">
      <c r="A5494" s="1" t="s">
        <v>16271</v>
      </c>
      <c r="B5494" s="4" t="s">
        <v>16272</v>
      </c>
      <c r="C5494" s="4" t="s">
        <v>16273</v>
      </c>
      <c r="E5494" s="4"/>
      <c r="R5494" s="4"/>
      <c r="U5494" s="4"/>
      <c r="AD5494" s="4"/>
      <c r="AE5494" s="4"/>
      <c r="AF5494" s="21"/>
    </row>
    <row r="5495" spans="1:32" x14ac:dyDescent="0.2">
      <c r="A5495" s="1" t="s">
        <v>16274</v>
      </c>
      <c r="B5495" s="4" t="s">
        <v>16275</v>
      </c>
      <c r="C5495" s="4" t="s">
        <v>16276</v>
      </c>
      <c r="E5495" s="4"/>
      <c r="R5495" s="4"/>
      <c r="U5495" s="4"/>
      <c r="AA5495">
        <v>1</v>
      </c>
      <c r="AD5495" s="4"/>
      <c r="AE5495" s="4"/>
      <c r="AF5495" s="21"/>
    </row>
    <row r="5496" spans="1:32" x14ac:dyDescent="0.2">
      <c r="A5496" s="1" t="s">
        <v>16277</v>
      </c>
      <c r="B5496" s="4" t="s">
        <v>16278</v>
      </c>
      <c r="C5496" s="4" t="s">
        <v>16279</v>
      </c>
      <c r="E5496" s="4"/>
      <c r="R5496" s="4"/>
      <c r="U5496" s="4"/>
      <c r="AD5496" s="4"/>
      <c r="AE5496" s="4"/>
      <c r="AF5496" s="21"/>
    </row>
    <row r="5497" spans="1:32" x14ac:dyDescent="0.2">
      <c r="A5497" s="1" t="s">
        <v>16280</v>
      </c>
      <c r="B5497" s="4" t="s">
        <v>16281</v>
      </c>
      <c r="C5497" s="4" t="s">
        <v>16282</v>
      </c>
      <c r="E5497" s="4"/>
      <c r="R5497" s="4"/>
      <c r="U5497" s="4"/>
      <c r="AD5497" s="4"/>
      <c r="AE5497" s="4"/>
      <c r="AF5497" s="21"/>
    </row>
    <row r="5498" spans="1:32" x14ac:dyDescent="0.2">
      <c r="A5498" s="1" t="s">
        <v>16283</v>
      </c>
      <c r="B5498" s="4" t="s">
        <v>16284</v>
      </c>
      <c r="C5498" s="4" t="s">
        <v>16285</v>
      </c>
      <c r="E5498" s="4"/>
      <c r="R5498" s="4"/>
      <c r="U5498" s="4"/>
      <c r="AD5498" s="4"/>
      <c r="AE5498" s="4"/>
      <c r="AF5498" s="21"/>
    </row>
    <row r="5499" spans="1:32" x14ac:dyDescent="0.2">
      <c r="A5499" s="1" t="s">
        <v>16286</v>
      </c>
      <c r="B5499" s="4" t="s">
        <v>16287</v>
      </c>
      <c r="C5499" s="4" t="s">
        <v>16288</v>
      </c>
      <c r="E5499" s="4"/>
      <c r="R5499" s="4"/>
      <c r="U5499" s="4"/>
      <c r="AD5499" s="4"/>
      <c r="AE5499" s="4"/>
      <c r="AF5499" s="21"/>
    </row>
    <row r="5500" spans="1:32" x14ac:dyDescent="0.2">
      <c r="A5500" s="1" t="s">
        <v>16289</v>
      </c>
      <c r="B5500" s="4" t="s">
        <v>16290</v>
      </c>
      <c r="C5500" s="4" t="s">
        <v>16291</v>
      </c>
      <c r="E5500" s="4"/>
      <c r="R5500" s="4"/>
      <c r="U5500" s="4"/>
      <c r="AD5500" s="4"/>
      <c r="AE5500" s="4"/>
      <c r="AF5500" s="21"/>
    </row>
    <row r="5501" spans="1:32" x14ac:dyDescent="0.2">
      <c r="A5501" s="1" t="s">
        <v>16292</v>
      </c>
      <c r="B5501" s="4" t="s">
        <v>16293</v>
      </c>
      <c r="C5501" s="4" t="s">
        <v>16294</v>
      </c>
      <c r="E5501" s="4"/>
      <c r="R5501" s="4"/>
      <c r="U5501" s="4"/>
      <c r="AD5501" s="4"/>
      <c r="AE5501" s="4"/>
      <c r="AF5501" s="21"/>
    </row>
    <row r="5502" spans="1:32" x14ac:dyDescent="0.2">
      <c r="A5502" s="1" t="s">
        <v>16295</v>
      </c>
      <c r="B5502" s="4" t="s">
        <v>16296</v>
      </c>
      <c r="C5502" s="4" t="s">
        <v>16297</v>
      </c>
      <c r="E5502" s="4"/>
      <c r="R5502" s="4"/>
      <c r="U5502" s="4"/>
      <c r="AD5502" s="4"/>
      <c r="AE5502" s="4"/>
      <c r="AF5502" s="21"/>
    </row>
    <row r="5503" spans="1:32" x14ac:dyDescent="0.2">
      <c r="A5503" s="1" t="s">
        <v>16298</v>
      </c>
      <c r="B5503" s="4" t="s">
        <v>16299</v>
      </c>
      <c r="C5503" s="4" t="s">
        <v>16300</v>
      </c>
      <c r="E5503" s="4"/>
      <c r="R5503" s="4"/>
      <c r="U5503" s="4"/>
      <c r="AD5503" s="4"/>
      <c r="AE5503" s="4"/>
      <c r="AF5503" s="21"/>
    </row>
    <row r="5504" spans="1:32" x14ac:dyDescent="0.2">
      <c r="A5504" s="1" t="s">
        <v>16301</v>
      </c>
      <c r="B5504" s="4" t="s">
        <v>16302</v>
      </c>
      <c r="C5504" s="4" t="s">
        <v>16303</v>
      </c>
      <c r="E5504" s="4"/>
      <c r="R5504" s="4"/>
      <c r="U5504" s="4"/>
      <c r="AD5504" s="4"/>
      <c r="AE5504" s="4"/>
      <c r="AF5504" s="21"/>
    </row>
    <row r="5505" spans="1:32" x14ac:dyDescent="0.2">
      <c r="A5505" s="1" t="s">
        <v>16304</v>
      </c>
      <c r="B5505" s="4" t="s">
        <v>16305</v>
      </c>
      <c r="C5505" s="4" t="s">
        <v>16306</v>
      </c>
      <c r="E5505" s="4"/>
      <c r="R5505" s="4"/>
      <c r="U5505" s="4"/>
      <c r="AD5505" s="4"/>
      <c r="AE5505" s="4"/>
      <c r="AF5505" s="21"/>
    </row>
    <row r="5506" spans="1:32" x14ac:dyDescent="0.2">
      <c r="A5506" s="1" t="s">
        <v>16307</v>
      </c>
      <c r="B5506" s="4" t="s">
        <v>16308</v>
      </c>
      <c r="C5506" s="4" t="s">
        <v>16309</v>
      </c>
      <c r="E5506" s="4"/>
      <c r="R5506" s="4"/>
      <c r="U5506" s="4"/>
      <c r="AD5506" s="4"/>
      <c r="AE5506" s="4"/>
      <c r="AF5506" s="21"/>
    </row>
    <row r="5507" spans="1:32" x14ac:dyDescent="0.2">
      <c r="A5507" s="1" t="s">
        <v>16310</v>
      </c>
      <c r="B5507" s="4" t="s">
        <v>16311</v>
      </c>
      <c r="C5507" s="4" t="s">
        <v>16312</v>
      </c>
      <c r="E5507" s="4"/>
      <c r="R5507" s="4"/>
      <c r="U5507" s="4"/>
      <c r="AD5507" s="4"/>
      <c r="AE5507" s="4"/>
      <c r="AF5507" s="21"/>
    </row>
    <row r="5508" spans="1:32" x14ac:dyDescent="0.2">
      <c r="A5508" s="1" t="s">
        <v>16313</v>
      </c>
      <c r="B5508" s="4" t="s">
        <v>16314</v>
      </c>
      <c r="C5508" s="4" t="s">
        <v>16315</v>
      </c>
      <c r="E5508" s="4"/>
      <c r="R5508" s="4"/>
      <c r="U5508" s="4"/>
      <c r="AD5508" s="4"/>
      <c r="AE5508" s="4"/>
      <c r="AF5508" s="21"/>
    </row>
    <row r="5509" spans="1:32" x14ac:dyDescent="0.2">
      <c r="A5509" s="1" t="s">
        <v>16316</v>
      </c>
      <c r="B5509" s="4" t="s">
        <v>16317</v>
      </c>
      <c r="C5509" s="4" t="s">
        <v>16318</v>
      </c>
      <c r="E5509" s="4"/>
      <c r="R5509" s="4"/>
      <c r="U5509" s="4"/>
      <c r="AD5509" s="4"/>
      <c r="AE5509" s="4"/>
      <c r="AF5509" s="21"/>
    </row>
    <row r="5510" spans="1:32" x14ac:dyDescent="0.2">
      <c r="A5510" s="1" t="s">
        <v>16319</v>
      </c>
      <c r="B5510" s="4" t="s">
        <v>16320</v>
      </c>
      <c r="C5510" s="4" t="s">
        <v>16321</v>
      </c>
      <c r="E5510" s="4"/>
      <c r="R5510" s="4"/>
      <c r="U5510" s="4"/>
      <c r="AD5510" s="4"/>
      <c r="AE5510" s="4"/>
      <c r="AF5510" s="21"/>
    </row>
    <row r="5511" spans="1:32" x14ac:dyDescent="0.2">
      <c r="A5511" s="1" t="s">
        <v>16322</v>
      </c>
      <c r="B5511" s="4" t="s">
        <v>16323</v>
      </c>
      <c r="C5511" s="4" t="s">
        <v>16323</v>
      </c>
      <c r="E5511" s="4"/>
      <c r="R5511" s="4"/>
      <c r="U5511" s="4"/>
      <c r="AD5511" s="4"/>
      <c r="AE5511" s="4"/>
      <c r="AF5511" s="21"/>
    </row>
    <row r="5512" spans="1:32" x14ac:dyDescent="0.2">
      <c r="A5512" s="1" t="s">
        <v>16324</v>
      </c>
      <c r="B5512" s="4" t="s">
        <v>16325</v>
      </c>
      <c r="C5512" s="4" t="s">
        <v>16326</v>
      </c>
      <c r="E5512" s="4"/>
      <c r="R5512" s="4"/>
      <c r="U5512" s="4"/>
      <c r="AD5512" s="4"/>
      <c r="AE5512" s="4"/>
      <c r="AF5512" s="21"/>
    </row>
    <row r="5513" spans="1:32" x14ac:dyDescent="0.2">
      <c r="A5513" s="1" t="s">
        <v>16327</v>
      </c>
      <c r="B5513" s="4" t="s">
        <v>16328</v>
      </c>
      <c r="C5513" s="4" t="s">
        <v>16329</v>
      </c>
      <c r="E5513" s="4"/>
      <c r="R5513" s="4"/>
      <c r="U5513" s="4"/>
      <c r="AD5513" s="4"/>
      <c r="AE5513" s="4"/>
      <c r="AF5513" s="21"/>
    </row>
    <row r="5514" spans="1:32" x14ac:dyDescent="0.2">
      <c r="A5514" s="1" t="s">
        <v>16330</v>
      </c>
      <c r="B5514" s="4" t="s">
        <v>16331</v>
      </c>
      <c r="C5514" s="4" t="s">
        <v>16332</v>
      </c>
      <c r="E5514" s="4"/>
      <c r="R5514" s="4"/>
      <c r="U5514" s="4"/>
      <c r="AD5514" s="4"/>
      <c r="AE5514" s="4"/>
      <c r="AF5514" s="21"/>
    </row>
    <row r="5515" spans="1:32" x14ac:dyDescent="0.2">
      <c r="A5515" s="1" t="s">
        <v>16333</v>
      </c>
      <c r="B5515" s="4" t="s">
        <v>16334</v>
      </c>
      <c r="C5515" s="4" t="s">
        <v>16335</v>
      </c>
      <c r="E5515" s="4"/>
      <c r="R5515" s="4"/>
      <c r="U5515" s="4"/>
      <c r="AD5515" s="4"/>
      <c r="AE5515" s="4"/>
      <c r="AF5515" s="21"/>
    </row>
    <row r="5516" spans="1:32" x14ac:dyDescent="0.2">
      <c r="A5516" s="1" t="s">
        <v>16336</v>
      </c>
      <c r="B5516" s="4" t="s">
        <v>16337</v>
      </c>
      <c r="C5516" s="4" t="s">
        <v>16338</v>
      </c>
      <c r="E5516" s="4">
        <v>1</v>
      </c>
      <c r="F5516">
        <v>1</v>
      </c>
      <c r="G5516">
        <v>1</v>
      </c>
      <c r="I5516">
        <v>1</v>
      </c>
      <c r="J5516">
        <v>1</v>
      </c>
      <c r="M5516">
        <v>2</v>
      </c>
      <c r="O5516">
        <v>1</v>
      </c>
      <c r="P5516">
        <v>1</v>
      </c>
      <c r="Q5516">
        <v>1</v>
      </c>
      <c r="R5516" s="4">
        <v>1</v>
      </c>
      <c r="T5516">
        <v>1</v>
      </c>
      <c r="U5516" s="4">
        <v>1</v>
      </c>
      <c r="W5516">
        <v>1</v>
      </c>
      <c r="Z5516">
        <v>1</v>
      </c>
      <c r="AA5516">
        <v>1</v>
      </c>
      <c r="AB5516">
        <v>1</v>
      </c>
      <c r="AD5516" s="4">
        <v>1</v>
      </c>
      <c r="AE5516" s="4">
        <v>1</v>
      </c>
      <c r="AF5516" s="21"/>
    </row>
    <row r="5517" spans="1:32" x14ac:dyDescent="0.2">
      <c r="A5517" s="1" t="s">
        <v>16339</v>
      </c>
      <c r="B5517" s="4" t="s">
        <v>16340</v>
      </c>
      <c r="C5517" s="4" t="s">
        <v>16341</v>
      </c>
      <c r="E5517" s="4"/>
      <c r="R5517" s="4"/>
      <c r="U5517" s="4"/>
      <c r="AD5517" s="4"/>
      <c r="AE5517" s="4"/>
      <c r="AF5517" s="21"/>
    </row>
    <row r="5518" spans="1:32" x14ac:dyDescent="0.2">
      <c r="A5518" s="1" t="s">
        <v>16342</v>
      </c>
      <c r="B5518" s="4" t="s">
        <v>16343</v>
      </c>
      <c r="C5518" s="4" t="s">
        <v>16344</v>
      </c>
      <c r="E5518" s="4"/>
      <c r="R5518" s="4"/>
      <c r="U5518" s="4"/>
      <c r="AD5518" s="4"/>
      <c r="AE5518" s="4"/>
      <c r="AF5518" s="21"/>
    </row>
    <row r="5519" spans="1:32" x14ac:dyDescent="0.2">
      <c r="A5519" s="1" t="s">
        <v>16345</v>
      </c>
      <c r="B5519" s="4" t="s">
        <v>16346</v>
      </c>
      <c r="C5519" s="4" t="s">
        <v>16347</v>
      </c>
      <c r="E5519" s="4"/>
      <c r="R5519" s="4"/>
      <c r="U5519" s="4"/>
      <c r="AD5519" s="4"/>
      <c r="AE5519" s="4"/>
      <c r="AF5519" s="21"/>
    </row>
    <row r="5520" spans="1:32" x14ac:dyDescent="0.2">
      <c r="A5520" s="1" t="s">
        <v>16348</v>
      </c>
      <c r="B5520" s="4" t="s">
        <v>16349</v>
      </c>
      <c r="C5520" s="4" t="s">
        <v>16349</v>
      </c>
      <c r="E5520" s="4"/>
      <c r="R5520" s="4"/>
      <c r="U5520" s="4"/>
      <c r="AD5520" s="4"/>
      <c r="AE5520" s="4"/>
      <c r="AF5520" s="21"/>
    </row>
    <row r="5521" spans="1:32" x14ac:dyDescent="0.2">
      <c r="A5521" s="1" t="s">
        <v>16350</v>
      </c>
      <c r="B5521" s="4" t="s">
        <v>16351</v>
      </c>
      <c r="C5521" s="4" t="s">
        <v>16352</v>
      </c>
      <c r="E5521" s="4"/>
      <c r="R5521" s="4"/>
      <c r="U5521" s="4"/>
      <c r="AD5521" s="4"/>
      <c r="AE5521" s="4"/>
      <c r="AF5521" s="21"/>
    </row>
    <row r="5522" spans="1:32" x14ac:dyDescent="0.2">
      <c r="A5522" s="1" t="s">
        <v>16353</v>
      </c>
      <c r="B5522" s="4" t="s">
        <v>16354</v>
      </c>
      <c r="C5522" s="4" t="s">
        <v>16355</v>
      </c>
      <c r="E5522" s="4"/>
      <c r="R5522" s="4"/>
      <c r="U5522" s="4"/>
      <c r="AD5522" s="4"/>
      <c r="AE5522" s="4"/>
      <c r="AF5522" s="21"/>
    </row>
    <row r="5523" spans="1:32" x14ac:dyDescent="0.2">
      <c r="A5523" s="1" t="s">
        <v>16356</v>
      </c>
      <c r="B5523" s="4" t="s">
        <v>16357</v>
      </c>
      <c r="C5523" s="4" t="s">
        <v>16358</v>
      </c>
      <c r="E5523" s="4"/>
      <c r="R5523" s="4"/>
      <c r="U5523" s="4"/>
      <c r="AD5523" s="4"/>
      <c r="AE5523" s="4"/>
      <c r="AF5523" s="21"/>
    </row>
    <row r="5524" spans="1:32" x14ac:dyDescent="0.2">
      <c r="A5524" s="1" t="s">
        <v>16359</v>
      </c>
      <c r="B5524" s="4" t="s">
        <v>16360</v>
      </c>
      <c r="C5524" s="4" t="s">
        <v>16361</v>
      </c>
      <c r="E5524" s="4"/>
      <c r="R5524" s="4"/>
      <c r="U5524" s="4"/>
      <c r="AD5524" s="4"/>
      <c r="AE5524" s="4"/>
      <c r="AF5524" s="21"/>
    </row>
    <row r="5525" spans="1:32" x14ac:dyDescent="0.2">
      <c r="A5525" s="1" t="s">
        <v>16362</v>
      </c>
      <c r="B5525" s="4" t="s">
        <v>16363</v>
      </c>
      <c r="C5525" s="4" t="s">
        <v>16364</v>
      </c>
      <c r="E5525" s="4"/>
      <c r="R5525" s="4"/>
      <c r="U5525" s="4"/>
      <c r="AD5525" s="4"/>
      <c r="AE5525" s="4"/>
      <c r="AF5525" s="21"/>
    </row>
    <row r="5526" spans="1:32" x14ac:dyDescent="0.2">
      <c r="A5526" s="1" t="s">
        <v>16365</v>
      </c>
      <c r="B5526" s="4" t="s">
        <v>16366</v>
      </c>
      <c r="C5526" s="4" t="s">
        <v>16367</v>
      </c>
      <c r="E5526" s="4"/>
      <c r="R5526" s="4"/>
      <c r="U5526" s="4"/>
      <c r="AD5526" s="4"/>
      <c r="AE5526" s="4"/>
      <c r="AF5526" s="21"/>
    </row>
    <row r="5527" spans="1:32" x14ac:dyDescent="0.2">
      <c r="A5527" s="1" t="s">
        <v>16368</v>
      </c>
      <c r="B5527" s="4" t="s">
        <v>16369</v>
      </c>
      <c r="C5527" s="4" t="s">
        <v>16370</v>
      </c>
      <c r="E5527" s="4">
        <v>1</v>
      </c>
      <c r="F5527">
        <v>1</v>
      </c>
      <c r="G5527">
        <v>2</v>
      </c>
      <c r="H5527">
        <v>1</v>
      </c>
      <c r="J5527">
        <v>1</v>
      </c>
      <c r="M5527">
        <v>4</v>
      </c>
      <c r="O5527">
        <v>1</v>
      </c>
      <c r="P5527">
        <v>1</v>
      </c>
      <c r="R5527" s="4">
        <v>1</v>
      </c>
      <c r="T5527">
        <v>1</v>
      </c>
      <c r="U5527" s="4">
        <v>1</v>
      </c>
      <c r="W5527">
        <v>1</v>
      </c>
      <c r="X5527">
        <v>1</v>
      </c>
      <c r="AA5527">
        <v>1</v>
      </c>
      <c r="AD5527" s="4">
        <v>1</v>
      </c>
      <c r="AE5527" s="4">
        <v>2</v>
      </c>
      <c r="AF5527" s="21">
        <v>1</v>
      </c>
    </row>
    <row r="5528" spans="1:32" x14ac:dyDescent="0.2">
      <c r="A5528" s="1" t="s">
        <v>16371</v>
      </c>
      <c r="B5528" s="4" t="s">
        <v>16372</v>
      </c>
      <c r="C5528" s="4" t="s">
        <v>15553</v>
      </c>
      <c r="E5528" s="4"/>
      <c r="R5528" s="4"/>
      <c r="U5528" s="4"/>
      <c r="AD5528" s="4"/>
      <c r="AE5528" s="4"/>
      <c r="AF5528" s="21"/>
    </row>
    <row r="5529" spans="1:32" x14ac:dyDescent="0.2">
      <c r="A5529" s="1" t="s">
        <v>16373</v>
      </c>
      <c r="B5529" s="4" t="s">
        <v>16374</v>
      </c>
      <c r="C5529" s="4" t="s">
        <v>16375</v>
      </c>
      <c r="E5529" s="4"/>
      <c r="R5529" s="4"/>
      <c r="U5529" s="4"/>
      <c r="AD5529" s="4"/>
      <c r="AE5529" s="4"/>
      <c r="AF5529" s="21"/>
    </row>
    <row r="5530" spans="1:32" x14ac:dyDescent="0.2">
      <c r="A5530" s="1" t="s">
        <v>16376</v>
      </c>
      <c r="B5530" s="4" t="s">
        <v>16377</v>
      </c>
      <c r="C5530" s="4" t="s">
        <v>16378</v>
      </c>
      <c r="E5530" s="4"/>
      <c r="R5530" s="4"/>
      <c r="U5530" s="4"/>
      <c r="AD5530" s="4"/>
      <c r="AE5530" s="4"/>
      <c r="AF5530" s="21"/>
    </row>
    <row r="5531" spans="1:32" x14ac:dyDescent="0.2">
      <c r="A5531" s="1" t="s">
        <v>16379</v>
      </c>
      <c r="B5531" s="4" t="s">
        <v>16380</v>
      </c>
      <c r="C5531" s="4" t="s">
        <v>16381</v>
      </c>
      <c r="E5531" s="4"/>
      <c r="R5531" s="4"/>
      <c r="U5531" s="4"/>
      <c r="AD5531" s="4"/>
      <c r="AE5531" s="4"/>
      <c r="AF5531" s="21"/>
    </row>
    <row r="5532" spans="1:32" x14ac:dyDescent="0.2">
      <c r="A5532" s="1" t="s">
        <v>16382</v>
      </c>
      <c r="B5532" s="4" t="s">
        <v>16383</v>
      </c>
      <c r="C5532" s="4" t="s">
        <v>16384</v>
      </c>
      <c r="E5532" s="4"/>
      <c r="R5532" s="4"/>
      <c r="U5532" s="4"/>
      <c r="AD5532" s="4"/>
      <c r="AE5532" s="4"/>
      <c r="AF5532" s="21"/>
    </row>
    <row r="5533" spans="1:32" x14ac:dyDescent="0.2">
      <c r="A5533" s="1" t="s">
        <v>16385</v>
      </c>
      <c r="B5533" s="4" t="s">
        <v>16386</v>
      </c>
      <c r="C5533" s="4" t="s">
        <v>16387</v>
      </c>
      <c r="E5533" s="4"/>
      <c r="R5533" s="4"/>
      <c r="U5533" s="4"/>
      <c r="AD5533" s="4"/>
      <c r="AE5533" s="4"/>
      <c r="AF5533" s="21"/>
    </row>
    <row r="5534" spans="1:32" x14ac:dyDescent="0.2">
      <c r="A5534" s="1" t="s">
        <v>16388</v>
      </c>
      <c r="B5534" s="4" t="s">
        <v>16389</v>
      </c>
      <c r="C5534" s="4" t="s">
        <v>16390</v>
      </c>
      <c r="E5534" s="4"/>
      <c r="R5534" s="4"/>
      <c r="U5534" s="4"/>
      <c r="AD5534" s="4"/>
      <c r="AE5534" s="4"/>
      <c r="AF5534" s="21"/>
    </row>
    <row r="5535" spans="1:32" x14ac:dyDescent="0.2">
      <c r="A5535" s="1" t="s">
        <v>16391</v>
      </c>
      <c r="B5535" s="4" t="s">
        <v>16392</v>
      </c>
      <c r="C5535" s="4" t="s">
        <v>16393</v>
      </c>
      <c r="E5535" s="4"/>
      <c r="R5535" s="4"/>
      <c r="U5535" s="4"/>
      <c r="AD5535" s="4"/>
      <c r="AE5535" s="4"/>
      <c r="AF5535" s="21"/>
    </row>
    <row r="5536" spans="1:32" x14ac:dyDescent="0.2">
      <c r="A5536" s="1" t="s">
        <v>16394</v>
      </c>
      <c r="B5536" s="4" t="s">
        <v>16395</v>
      </c>
      <c r="C5536" s="4" t="s">
        <v>16396</v>
      </c>
      <c r="E5536" s="4"/>
      <c r="R5536" s="4"/>
      <c r="U5536" s="4"/>
      <c r="AD5536" s="4"/>
      <c r="AE5536" s="4"/>
      <c r="AF5536" s="21"/>
    </row>
    <row r="5537" spans="1:32" x14ac:dyDescent="0.2">
      <c r="A5537" s="1" t="s">
        <v>16397</v>
      </c>
      <c r="B5537" s="4" t="s">
        <v>16398</v>
      </c>
      <c r="C5537" s="4" t="s">
        <v>16399</v>
      </c>
      <c r="E5537" s="4"/>
      <c r="R5537" s="4"/>
      <c r="U5537" s="4"/>
      <c r="AD5537" s="4"/>
      <c r="AE5537" s="4"/>
      <c r="AF5537" s="21"/>
    </row>
    <row r="5538" spans="1:32" x14ac:dyDescent="0.2">
      <c r="A5538" s="1" t="s">
        <v>16400</v>
      </c>
      <c r="B5538" s="4" t="s">
        <v>16401</v>
      </c>
      <c r="C5538" s="4" t="s">
        <v>16402</v>
      </c>
      <c r="E5538" s="4"/>
      <c r="R5538" s="4"/>
      <c r="U5538" s="4"/>
      <c r="AD5538" s="4"/>
      <c r="AE5538" s="4"/>
      <c r="AF5538" s="21"/>
    </row>
    <row r="5539" spans="1:32" x14ac:dyDescent="0.2">
      <c r="A5539" s="1" t="s">
        <v>16403</v>
      </c>
      <c r="B5539" s="4" t="s">
        <v>16404</v>
      </c>
      <c r="C5539" s="4" t="s">
        <v>16405</v>
      </c>
      <c r="E5539" s="4"/>
      <c r="R5539" s="4"/>
      <c r="U5539" s="4"/>
      <c r="AD5539" s="4"/>
      <c r="AE5539" s="4"/>
      <c r="AF5539" s="21"/>
    </row>
    <row r="5540" spans="1:32" x14ac:dyDescent="0.2">
      <c r="A5540" s="1" t="s">
        <v>16406</v>
      </c>
      <c r="B5540" s="4" t="s">
        <v>16407</v>
      </c>
      <c r="C5540" s="4" t="s">
        <v>16408</v>
      </c>
      <c r="E5540" s="4"/>
      <c r="R5540" s="4"/>
      <c r="U5540" s="4"/>
      <c r="AD5540" s="4"/>
      <c r="AE5540" s="4"/>
      <c r="AF5540" s="21"/>
    </row>
    <row r="5541" spans="1:32" x14ac:dyDescent="0.2">
      <c r="A5541" s="1" t="s">
        <v>16409</v>
      </c>
      <c r="B5541" s="4" t="s">
        <v>16410</v>
      </c>
      <c r="C5541" s="4" t="s">
        <v>16411</v>
      </c>
      <c r="E5541" s="4"/>
      <c r="R5541" s="4"/>
      <c r="U5541" s="4"/>
      <c r="AD5541" s="4"/>
      <c r="AE5541" s="4"/>
      <c r="AF5541" s="21"/>
    </row>
    <row r="5542" spans="1:32" x14ac:dyDescent="0.2">
      <c r="A5542" s="1" t="s">
        <v>16412</v>
      </c>
      <c r="B5542" s="4" t="s">
        <v>16413</v>
      </c>
      <c r="C5542" s="4" t="s">
        <v>16414</v>
      </c>
      <c r="E5542" s="4"/>
      <c r="R5542" s="4"/>
      <c r="U5542" s="4"/>
      <c r="AD5542" s="4"/>
      <c r="AE5542" s="4"/>
      <c r="AF5542" s="21"/>
    </row>
    <row r="5543" spans="1:32" x14ac:dyDescent="0.2">
      <c r="A5543" s="1" t="s">
        <v>16415</v>
      </c>
      <c r="B5543" s="4" t="s">
        <v>16416</v>
      </c>
      <c r="C5543" s="4" t="s">
        <v>16417</v>
      </c>
      <c r="E5543" s="4"/>
      <c r="R5543" s="4"/>
      <c r="U5543" s="4"/>
      <c r="X5543">
        <v>1</v>
      </c>
      <c r="AD5543" s="4"/>
      <c r="AE5543" s="4"/>
      <c r="AF5543" s="21"/>
    </row>
    <row r="5544" spans="1:32" x14ac:dyDescent="0.2">
      <c r="A5544" s="1" t="s">
        <v>16418</v>
      </c>
      <c r="B5544" s="4" t="s">
        <v>16419</v>
      </c>
      <c r="C5544" s="4" t="s">
        <v>16420</v>
      </c>
      <c r="E5544" s="4"/>
      <c r="R5544" s="4"/>
      <c r="U5544" s="4"/>
      <c r="AD5544" s="4"/>
      <c r="AE5544" s="4"/>
      <c r="AF5544" s="21"/>
    </row>
    <row r="5545" spans="1:32" x14ac:dyDescent="0.2">
      <c r="A5545" s="1" t="s">
        <v>16421</v>
      </c>
      <c r="B5545" s="4" t="s">
        <v>16422</v>
      </c>
      <c r="C5545" s="4" t="s">
        <v>16423</v>
      </c>
      <c r="E5545" s="4"/>
      <c r="R5545" s="4"/>
      <c r="U5545" s="4"/>
      <c r="AD5545" s="4"/>
      <c r="AE5545" s="4"/>
      <c r="AF5545" s="21"/>
    </row>
    <row r="5546" spans="1:32" x14ac:dyDescent="0.2">
      <c r="A5546" s="1" t="s">
        <v>16424</v>
      </c>
      <c r="B5546" s="4" t="s">
        <v>16425</v>
      </c>
      <c r="C5546" s="4" t="s">
        <v>16426</v>
      </c>
      <c r="E5546" s="4"/>
      <c r="R5546" s="4"/>
      <c r="U5546" s="4"/>
      <c r="AD5546" s="4"/>
      <c r="AE5546" s="4"/>
      <c r="AF5546" s="21"/>
    </row>
    <row r="5547" spans="1:32" x14ac:dyDescent="0.2">
      <c r="A5547" s="1" t="s">
        <v>16427</v>
      </c>
      <c r="B5547" s="4" t="s">
        <v>16428</v>
      </c>
      <c r="C5547" s="4" t="s">
        <v>16429</v>
      </c>
      <c r="E5547" s="4"/>
      <c r="R5547" s="4"/>
      <c r="U5547" s="4"/>
      <c r="AD5547" s="4"/>
      <c r="AE5547" s="4"/>
      <c r="AF5547" s="21"/>
    </row>
    <row r="5548" spans="1:32" x14ac:dyDescent="0.2">
      <c r="A5548" s="1" t="s">
        <v>16430</v>
      </c>
      <c r="B5548" s="4" t="s">
        <v>16431</v>
      </c>
      <c r="C5548" s="4" t="s">
        <v>16432</v>
      </c>
      <c r="E5548" s="4"/>
      <c r="R5548" s="4"/>
      <c r="U5548" s="4"/>
      <c r="AD5548" s="4"/>
      <c r="AE5548" s="4"/>
      <c r="AF5548" s="21"/>
    </row>
    <row r="5549" spans="1:32" x14ac:dyDescent="0.2">
      <c r="A5549" s="1" t="s">
        <v>16433</v>
      </c>
      <c r="B5549" s="4" t="s">
        <v>16434</v>
      </c>
      <c r="C5549" s="4" t="s">
        <v>16435</v>
      </c>
      <c r="E5549" s="4"/>
      <c r="R5549" s="4"/>
      <c r="U5549" s="4"/>
      <c r="AD5549" s="4"/>
      <c r="AE5549" s="4"/>
      <c r="AF5549" s="21"/>
    </row>
    <row r="5550" spans="1:32" x14ac:dyDescent="0.2">
      <c r="A5550" s="1" t="s">
        <v>16436</v>
      </c>
      <c r="B5550" s="4" t="s">
        <v>16437</v>
      </c>
      <c r="C5550" s="4" t="s">
        <v>16438</v>
      </c>
      <c r="E5550" s="4"/>
      <c r="R5550" s="4"/>
      <c r="U5550" s="4"/>
      <c r="AD5550" s="4"/>
      <c r="AE5550" s="4"/>
      <c r="AF5550" s="21"/>
    </row>
    <row r="5551" spans="1:32" x14ac:dyDescent="0.2">
      <c r="A5551" s="1" t="s">
        <v>16439</v>
      </c>
      <c r="B5551" s="4" t="s">
        <v>16440</v>
      </c>
      <c r="C5551" s="4" t="s">
        <v>16441</v>
      </c>
      <c r="E5551" s="4"/>
      <c r="R5551" s="4"/>
      <c r="U5551" s="4"/>
      <c r="AD5551" s="4"/>
      <c r="AE5551" s="4"/>
      <c r="AF5551" s="21"/>
    </row>
    <row r="5552" spans="1:32" x14ac:dyDescent="0.2">
      <c r="A5552" s="1" t="s">
        <v>16442</v>
      </c>
      <c r="B5552" s="4" t="s">
        <v>16443</v>
      </c>
      <c r="C5552" s="4" t="s">
        <v>16444</v>
      </c>
      <c r="E5552" s="4"/>
      <c r="R5552" s="4"/>
      <c r="U5552" s="4"/>
      <c r="AD5552" s="4"/>
      <c r="AE5552" s="4"/>
      <c r="AF5552" s="21"/>
    </row>
    <row r="5553" spans="1:32" x14ac:dyDescent="0.2">
      <c r="A5553" s="1" t="s">
        <v>16445</v>
      </c>
      <c r="B5553" s="4" t="s">
        <v>16446</v>
      </c>
      <c r="C5553" s="4" t="s">
        <v>16447</v>
      </c>
      <c r="E5553" s="4"/>
      <c r="R5553" s="4"/>
      <c r="U5553" s="4"/>
      <c r="AD5553" s="4"/>
      <c r="AE5553" s="4"/>
      <c r="AF5553" s="21"/>
    </row>
    <row r="5554" spans="1:32" x14ac:dyDescent="0.2">
      <c r="A5554" s="1" t="s">
        <v>16448</v>
      </c>
      <c r="B5554" s="4" t="s">
        <v>16449</v>
      </c>
      <c r="C5554" s="4" t="s">
        <v>16450</v>
      </c>
      <c r="E5554" s="4"/>
      <c r="R5554" s="4"/>
      <c r="U5554" s="4"/>
      <c r="AD5554" s="4"/>
      <c r="AE5554" s="4"/>
      <c r="AF5554" s="21"/>
    </row>
    <row r="5555" spans="1:32" x14ac:dyDescent="0.2">
      <c r="A5555" s="1" t="s">
        <v>16451</v>
      </c>
      <c r="B5555" s="4" t="s">
        <v>5428</v>
      </c>
      <c r="C5555" s="4" t="s">
        <v>16452</v>
      </c>
      <c r="E5555" s="4"/>
      <c r="R5555" s="4"/>
      <c r="U5555" s="4"/>
      <c r="AD5555" s="4"/>
      <c r="AE5555" s="4"/>
      <c r="AF5555" s="21"/>
    </row>
    <row r="5556" spans="1:32" x14ac:dyDescent="0.2">
      <c r="A5556" s="1" t="s">
        <v>16453</v>
      </c>
      <c r="B5556" s="4" t="s">
        <v>16454</v>
      </c>
      <c r="C5556" s="4" t="s">
        <v>16455</v>
      </c>
      <c r="E5556" s="4"/>
      <c r="R5556" s="4"/>
      <c r="U5556" s="4"/>
      <c r="AD5556" s="4"/>
      <c r="AE5556" s="4"/>
      <c r="AF5556" s="21"/>
    </row>
    <row r="5557" spans="1:32" x14ac:dyDescent="0.2">
      <c r="A5557" s="1" t="s">
        <v>16456</v>
      </c>
      <c r="B5557" s="4" t="s">
        <v>16457</v>
      </c>
      <c r="C5557" s="4" t="s">
        <v>16458</v>
      </c>
      <c r="E5557" s="4"/>
      <c r="R5557" s="4"/>
      <c r="U5557" s="4"/>
      <c r="AD5557" s="4"/>
      <c r="AE5557" s="4"/>
      <c r="AF5557" s="21"/>
    </row>
    <row r="5558" spans="1:32" x14ac:dyDescent="0.2">
      <c r="A5558" s="1" t="s">
        <v>16459</v>
      </c>
      <c r="B5558" s="4" t="s">
        <v>16460</v>
      </c>
      <c r="C5558" s="4" t="s">
        <v>16461</v>
      </c>
      <c r="E5558" s="4"/>
      <c r="R5558" s="4"/>
      <c r="U5558" s="4"/>
      <c r="AD5558" s="4"/>
      <c r="AE5558" s="4"/>
      <c r="AF5558" s="21"/>
    </row>
    <row r="5559" spans="1:32" x14ac:dyDescent="0.2">
      <c r="A5559" s="1" t="s">
        <v>16462</v>
      </c>
      <c r="B5559" s="4" t="s">
        <v>16463</v>
      </c>
      <c r="C5559" s="4" t="s">
        <v>16464</v>
      </c>
      <c r="E5559" s="4"/>
      <c r="R5559" s="4"/>
      <c r="U5559" s="4"/>
      <c r="AD5559" s="4"/>
      <c r="AE5559" s="4"/>
      <c r="AF5559" s="21"/>
    </row>
    <row r="5560" spans="1:32" x14ac:dyDescent="0.2">
      <c r="A5560" s="1" t="s">
        <v>16465</v>
      </c>
      <c r="B5560" s="4" t="s">
        <v>16466</v>
      </c>
      <c r="C5560" s="4" t="s">
        <v>16467</v>
      </c>
      <c r="E5560" s="4"/>
      <c r="R5560" s="4"/>
      <c r="U5560" s="4"/>
      <c r="AD5560" s="4"/>
      <c r="AE5560" s="4"/>
      <c r="AF5560" s="21"/>
    </row>
    <row r="5561" spans="1:32" x14ac:dyDescent="0.2">
      <c r="A5561" s="1" t="s">
        <v>16468</v>
      </c>
      <c r="B5561" s="4" t="s">
        <v>16469</v>
      </c>
      <c r="C5561" s="4" t="s">
        <v>16470</v>
      </c>
      <c r="E5561" s="4"/>
      <c r="R5561" s="4"/>
      <c r="U5561" s="4"/>
      <c r="AD5561" s="4"/>
      <c r="AE5561" s="4"/>
      <c r="AF5561" s="21"/>
    </row>
    <row r="5562" spans="1:32" x14ac:dyDescent="0.2">
      <c r="A5562" s="1" t="s">
        <v>16471</v>
      </c>
      <c r="B5562" s="4" t="s">
        <v>16472</v>
      </c>
      <c r="C5562" s="4" t="s">
        <v>16473</v>
      </c>
      <c r="E5562" s="4"/>
      <c r="R5562" s="4"/>
      <c r="U5562" s="4"/>
      <c r="AD5562" s="4"/>
      <c r="AE5562" s="4"/>
      <c r="AF5562" s="21"/>
    </row>
    <row r="5563" spans="1:32" x14ac:dyDescent="0.2">
      <c r="A5563" s="1" t="s">
        <v>16474</v>
      </c>
      <c r="B5563" s="4" t="s">
        <v>16475</v>
      </c>
      <c r="C5563" s="4" t="s">
        <v>16476</v>
      </c>
      <c r="E5563" s="4"/>
      <c r="R5563" s="4"/>
      <c r="U5563" s="4"/>
      <c r="AD5563" s="4"/>
      <c r="AE5563" s="4"/>
      <c r="AF5563" s="21"/>
    </row>
    <row r="5564" spans="1:32" x14ac:dyDescent="0.2">
      <c r="A5564" s="1" t="s">
        <v>16477</v>
      </c>
      <c r="B5564" s="4" t="s">
        <v>16478</v>
      </c>
      <c r="C5564" s="4" t="s">
        <v>16479</v>
      </c>
      <c r="E5564" s="4"/>
      <c r="R5564" s="4"/>
      <c r="U5564" s="4"/>
      <c r="AD5564" s="4"/>
      <c r="AE5564" s="4"/>
      <c r="AF5564" s="21"/>
    </row>
    <row r="5565" spans="1:32" x14ac:dyDescent="0.2">
      <c r="A5565" s="1" t="s">
        <v>16480</v>
      </c>
      <c r="B5565" s="4" t="s">
        <v>5443</v>
      </c>
      <c r="C5565" s="4" t="s">
        <v>16481</v>
      </c>
      <c r="E5565" s="4"/>
      <c r="R5565" s="4"/>
      <c r="U5565" s="4"/>
      <c r="AD5565" s="4"/>
      <c r="AE5565" s="4"/>
      <c r="AF5565" s="21"/>
    </row>
    <row r="5566" spans="1:32" x14ac:dyDescent="0.2">
      <c r="A5566" s="1" t="s">
        <v>16482</v>
      </c>
      <c r="B5566" s="4" t="s">
        <v>16483</v>
      </c>
      <c r="C5566" s="4" t="s">
        <v>16484</v>
      </c>
      <c r="E5566" s="4"/>
      <c r="R5566" s="4"/>
      <c r="U5566" s="4"/>
      <c r="AD5566" s="4"/>
      <c r="AE5566" s="4"/>
      <c r="AF5566" s="21"/>
    </row>
    <row r="5567" spans="1:32" x14ac:dyDescent="0.2">
      <c r="A5567" s="1" t="s">
        <v>16485</v>
      </c>
      <c r="B5567" s="4" t="s">
        <v>5425</v>
      </c>
      <c r="C5567" s="4" t="s">
        <v>16486</v>
      </c>
      <c r="E5567" s="4"/>
      <c r="R5567" s="4"/>
      <c r="U5567" s="4"/>
      <c r="AD5567" s="4"/>
      <c r="AE5567" s="4"/>
      <c r="AF5567" s="21"/>
    </row>
    <row r="5568" spans="1:32" x14ac:dyDescent="0.2">
      <c r="A5568" s="1" t="s">
        <v>16487</v>
      </c>
      <c r="B5568" s="4" t="s">
        <v>16488</v>
      </c>
      <c r="C5568" s="4" t="s">
        <v>16489</v>
      </c>
      <c r="E5568" s="4"/>
      <c r="R5568" s="4"/>
      <c r="U5568" s="4"/>
      <c r="AD5568" s="4"/>
      <c r="AE5568" s="4"/>
      <c r="AF5568" s="21"/>
    </row>
    <row r="5569" spans="1:32" x14ac:dyDescent="0.2">
      <c r="A5569" s="1" t="s">
        <v>16490</v>
      </c>
      <c r="B5569" s="4" t="s">
        <v>16491</v>
      </c>
      <c r="C5569" s="4" t="s">
        <v>16492</v>
      </c>
      <c r="E5569" s="4"/>
      <c r="R5569" s="4"/>
      <c r="U5569" s="4"/>
      <c r="AD5569" s="4"/>
      <c r="AE5569" s="4"/>
      <c r="AF5569" s="21"/>
    </row>
    <row r="5570" spans="1:32" x14ac:dyDescent="0.2">
      <c r="A5570" s="1" t="s">
        <v>16493</v>
      </c>
      <c r="B5570" s="4" t="s">
        <v>16494</v>
      </c>
      <c r="C5570" s="4" t="s">
        <v>16495</v>
      </c>
      <c r="E5570" s="4"/>
      <c r="R5570" s="4"/>
      <c r="U5570" s="4"/>
      <c r="AD5570" s="4"/>
      <c r="AE5570" s="4"/>
      <c r="AF5570" s="21"/>
    </row>
    <row r="5571" spans="1:32" x14ac:dyDescent="0.2">
      <c r="A5571" s="1" t="s">
        <v>16496</v>
      </c>
      <c r="B5571" s="4" t="s">
        <v>16497</v>
      </c>
      <c r="C5571" s="4" t="s">
        <v>16498</v>
      </c>
      <c r="E5571" s="4"/>
      <c r="R5571" s="4"/>
      <c r="U5571" s="4"/>
      <c r="AD5571" s="4"/>
      <c r="AE5571" s="4"/>
      <c r="AF5571" s="21"/>
    </row>
    <row r="5572" spans="1:32" x14ac:dyDescent="0.2">
      <c r="A5572" s="1" t="s">
        <v>16499</v>
      </c>
      <c r="B5572" s="4" t="s">
        <v>16500</v>
      </c>
      <c r="C5572" s="4" t="s">
        <v>16501</v>
      </c>
      <c r="E5572" s="4"/>
      <c r="R5572" s="4"/>
      <c r="U5572" s="4"/>
      <c r="AD5572" s="4"/>
      <c r="AE5572" s="4"/>
      <c r="AF5572" s="21"/>
    </row>
    <row r="5573" spans="1:32" x14ac:dyDescent="0.2">
      <c r="A5573" s="1" t="s">
        <v>16502</v>
      </c>
      <c r="B5573" s="4" t="s">
        <v>16503</v>
      </c>
      <c r="C5573" s="4" t="s">
        <v>16504</v>
      </c>
      <c r="E5573" s="4"/>
      <c r="R5573" s="4"/>
      <c r="U5573" s="4"/>
      <c r="AD5573" s="4"/>
      <c r="AE5573" s="4"/>
      <c r="AF5573" s="21"/>
    </row>
    <row r="5574" spans="1:32" x14ac:dyDescent="0.2">
      <c r="A5574" s="1" t="s">
        <v>16505</v>
      </c>
      <c r="B5574" s="4" t="s">
        <v>16506</v>
      </c>
      <c r="C5574" s="4" t="s">
        <v>16507</v>
      </c>
      <c r="E5574" s="4"/>
      <c r="R5574" s="4"/>
      <c r="U5574" s="4"/>
      <c r="AD5574" s="4"/>
      <c r="AE5574" s="4"/>
      <c r="AF5574" s="21"/>
    </row>
    <row r="5575" spans="1:32" x14ac:dyDescent="0.2">
      <c r="A5575" s="1" t="s">
        <v>16508</v>
      </c>
      <c r="B5575" s="4" t="s">
        <v>16509</v>
      </c>
      <c r="C5575" s="4" t="s">
        <v>16510</v>
      </c>
      <c r="E5575" s="4"/>
      <c r="R5575" s="4"/>
      <c r="U5575" s="4"/>
      <c r="AD5575" s="4"/>
      <c r="AE5575" s="4"/>
      <c r="AF5575" s="21"/>
    </row>
    <row r="5576" spans="1:32" x14ac:dyDescent="0.2">
      <c r="A5576" s="1" t="s">
        <v>16511</v>
      </c>
      <c r="B5576" s="4" t="s">
        <v>16512</v>
      </c>
      <c r="C5576" s="4" t="s">
        <v>16513</v>
      </c>
      <c r="E5576" s="4"/>
      <c r="R5576" s="4"/>
      <c r="U5576" s="4"/>
      <c r="AD5576" s="4"/>
      <c r="AE5576" s="4"/>
      <c r="AF5576" s="21"/>
    </row>
    <row r="5577" spans="1:32" x14ac:dyDescent="0.2">
      <c r="A5577" s="1" t="s">
        <v>16514</v>
      </c>
      <c r="B5577" s="4" t="s">
        <v>16515</v>
      </c>
      <c r="C5577" s="4" t="s">
        <v>16516</v>
      </c>
      <c r="E5577" s="4"/>
      <c r="R5577" s="4"/>
      <c r="U5577" s="4"/>
      <c r="AD5577" s="4"/>
      <c r="AE5577" s="4"/>
      <c r="AF5577" s="21"/>
    </row>
    <row r="5578" spans="1:32" x14ac:dyDescent="0.2">
      <c r="A5578" s="1" t="s">
        <v>16517</v>
      </c>
      <c r="B5578" s="4" t="s">
        <v>16518</v>
      </c>
      <c r="C5578" s="4" t="s">
        <v>16519</v>
      </c>
      <c r="E5578" s="4"/>
      <c r="R5578" s="4"/>
      <c r="U5578" s="4"/>
      <c r="AD5578" s="4"/>
      <c r="AE5578" s="4"/>
      <c r="AF5578" s="21"/>
    </row>
    <row r="5579" spans="1:32" x14ac:dyDescent="0.2">
      <c r="A5579" s="1" t="s">
        <v>16520</v>
      </c>
      <c r="B5579" s="4" t="s">
        <v>16521</v>
      </c>
      <c r="C5579" s="4" t="s">
        <v>16522</v>
      </c>
      <c r="E5579" s="4"/>
      <c r="R5579" s="4"/>
      <c r="U5579" s="4"/>
      <c r="AD5579" s="4"/>
      <c r="AE5579" s="4"/>
      <c r="AF5579" s="21"/>
    </row>
    <row r="5580" spans="1:32" x14ac:dyDescent="0.2">
      <c r="A5580" s="1" t="s">
        <v>16523</v>
      </c>
      <c r="B5580" s="4" t="s">
        <v>16524</v>
      </c>
      <c r="C5580" s="4" t="s">
        <v>16525</v>
      </c>
      <c r="E5580" s="4"/>
      <c r="R5580" s="4"/>
      <c r="U5580" s="4"/>
      <c r="AD5580" s="4"/>
      <c r="AE5580" s="4"/>
      <c r="AF5580" s="21"/>
    </row>
    <row r="5581" spans="1:32" x14ac:dyDescent="0.2">
      <c r="A5581" s="1" t="s">
        <v>16526</v>
      </c>
      <c r="B5581" s="4" t="s">
        <v>16527</v>
      </c>
      <c r="C5581" s="4" t="s">
        <v>16528</v>
      </c>
      <c r="E5581" s="4"/>
      <c r="R5581" s="4"/>
      <c r="U5581" s="4"/>
      <c r="AD5581" s="4"/>
      <c r="AE5581" s="4"/>
      <c r="AF5581" s="21"/>
    </row>
    <row r="5582" spans="1:32" x14ac:dyDescent="0.2">
      <c r="A5582" s="1" t="s">
        <v>16529</v>
      </c>
      <c r="B5582" s="4" t="s">
        <v>16530</v>
      </c>
      <c r="C5582" s="4" t="s">
        <v>16531</v>
      </c>
      <c r="E5582" s="4"/>
      <c r="R5582" s="4"/>
      <c r="U5582" s="4"/>
      <c r="AD5582" s="4"/>
      <c r="AE5582" s="4"/>
      <c r="AF5582" s="21"/>
    </row>
    <row r="5583" spans="1:32" x14ac:dyDescent="0.2">
      <c r="A5583" s="1" t="s">
        <v>16532</v>
      </c>
      <c r="B5583" s="4" t="s">
        <v>16533</v>
      </c>
      <c r="C5583" s="4" t="s">
        <v>16534</v>
      </c>
      <c r="E5583" s="4">
        <v>1</v>
      </c>
      <c r="F5583">
        <v>1</v>
      </c>
      <c r="G5583">
        <v>1</v>
      </c>
      <c r="H5583">
        <v>2</v>
      </c>
      <c r="P5583">
        <v>1</v>
      </c>
      <c r="Q5583">
        <v>1</v>
      </c>
      <c r="R5583" s="4"/>
      <c r="T5583">
        <v>1</v>
      </c>
      <c r="U5583" s="4">
        <v>1</v>
      </c>
      <c r="V5583">
        <v>1</v>
      </c>
      <c r="W5583">
        <v>1</v>
      </c>
      <c r="AD5583" s="4"/>
      <c r="AE5583" s="4"/>
      <c r="AF5583" s="21">
        <v>1</v>
      </c>
    </row>
    <row r="5584" spans="1:32" x14ac:dyDescent="0.2">
      <c r="A5584" s="1" t="s">
        <v>16535</v>
      </c>
      <c r="B5584" s="4" t="s">
        <v>16536</v>
      </c>
      <c r="C5584" s="4" t="s">
        <v>16537</v>
      </c>
      <c r="E5584" s="4"/>
      <c r="R5584" s="4"/>
      <c r="U5584" s="4"/>
      <c r="AD5584" s="4"/>
      <c r="AE5584" s="4"/>
      <c r="AF5584" s="21"/>
    </row>
    <row r="5585" spans="1:32" x14ac:dyDescent="0.2">
      <c r="A5585" s="1" t="s">
        <v>16538</v>
      </c>
      <c r="B5585" s="4" t="s">
        <v>16539</v>
      </c>
      <c r="C5585" s="4" t="s">
        <v>16540</v>
      </c>
      <c r="E5585" s="4"/>
      <c r="R5585" s="4"/>
      <c r="U5585" s="4"/>
      <c r="AD5585" s="4"/>
      <c r="AE5585" s="4"/>
      <c r="AF5585" s="21"/>
    </row>
    <row r="5586" spans="1:32" x14ac:dyDescent="0.2">
      <c r="A5586" s="1" t="s">
        <v>16541</v>
      </c>
      <c r="B5586" s="4" t="s">
        <v>16542</v>
      </c>
      <c r="C5586" s="4" t="s">
        <v>16543</v>
      </c>
      <c r="E5586" s="4"/>
      <c r="R5586" s="4"/>
      <c r="U5586" s="4"/>
      <c r="AD5586" s="4"/>
      <c r="AE5586" s="4"/>
      <c r="AF5586" s="21"/>
    </row>
    <row r="5587" spans="1:32" x14ac:dyDescent="0.2">
      <c r="A5587" s="1" t="s">
        <v>16544</v>
      </c>
      <c r="B5587" s="4" t="s">
        <v>16545</v>
      </c>
      <c r="C5587" s="4" t="s">
        <v>16546</v>
      </c>
      <c r="E5587" s="4"/>
      <c r="R5587" s="4"/>
      <c r="U5587" s="4"/>
      <c r="AD5587" s="4"/>
      <c r="AE5587" s="4"/>
      <c r="AF5587" s="21"/>
    </row>
    <row r="5588" spans="1:32" x14ac:dyDescent="0.2">
      <c r="A5588" s="1" t="s">
        <v>16547</v>
      </c>
      <c r="B5588" s="4" t="s">
        <v>16548</v>
      </c>
      <c r="C5588" s="4" t="s">
        <v>16549</v>
      </c>
      <c r="E5588" s="4"/>
      <c r="R5588" s="4"/>
      <c r="U5588" s="4"/>
      <c r="AD5588" s="4"/>
      <c r="AE5588" s="4"/>
      <c r="AF5588" s="21"/>
    </row>
    <row r="5589" spans="1:32" x14ac:dyDescent="0.2">
      <c r="A5589" s="1" t="s">
        <v>16550</v>
      </c>
      <c r="B5589" s="4" t="s">
        <v>16551</v>
      </c>
      <c r="C5589" s="4" t="s">
        <v>16552</v>
      </c>
      <c r="E5589" s="4"/>
      <c r="R5589" s="4"/>
      <c r="U5589" s="4"/>
      <c r="AD5589" s="4"/>
      <c r="AE5589" s="4"/>
      <c r="AF5589" s="21"/>
    </row>
    <row r="5590" spans="1:32" x14ac:dyDescent="0.2">
      <c r="A5590" s="1" t="s">
        <v>16553</v>
      </c>
      <c r="B5590" s="4" t="s">
        <v>16554</v>
      </c>
      <c r="C5590" s="4" t="s">
        <v>16555</v>
      </c>
      <c r="E5590" s="4"/>
      <c r="R5590" s="4"/>
      <c r="U5590" s="4"/>
      <c r="AD5590" s="4"/>
      <c r="AE5590" s="4"/>
      <c r="AF5590" s="21"/>
    </row>
    <row r="5591" spans="1:32" x14ac:dyDescent="0.2">
      <c r="A5591" s="1" t="s">
        <v>16556</v>
      </c>
      <c r="B5591" s="4" t="s">
        <v>16557</v>
      </c>
      <c r="C5591" s="4" t="s">
        <v>16558</v>
      </c>
      <c r="E5591" s="4"/>
      <c r="R5591" s="4"/>
      <c r="U5591" s="4"/>
      <c r="AD5591" s="4"/>
      <c r="AE5591" s="4"/>
      <c r="AF5591" s="21"/>
    </row>
    <row r="5592" spans="1:32" x14ac:dyDescent="0.2">
      <c r="A5592" s="1" t="s">
        <v>16559</v>
      </c>
      <c r="B5592" s="4" t="s">
        <v>16560</v>
      </c>
      <c r="C5592" s="4" t="s">
        <v>16561</v>
      </c>
      <c r="E5592" s="4"/>
      <c r="R5592" s="4"/>
      <c r="U5592" s="4"/>
      <c r="AD5592" s="4"/>
      <c r="AE5592" s="4"/>
      <c r="AF5592" s="21"/>
    </row>
    <row r="5593" spans="1:32" x14ac:dyDescent="0.2">
      <c r="A5593" s="1" t="s">
        <v>16562</v>
      </c>
      <c r="B5593" s="4" t="s">
        <v>16563</v>
      </c>
      <c r="C5593" s="4" t="s">
        <v>16564</v>
      </c>
      <c r="E5593" s="4"/>
      <c r="R5593" s="4"/>
      <c r="U5593" s="4"/>
      <c r="AD5593" s="4"/>
      <c r="AE5593" s="4"/>
      <c r="AF5593" s="21"/>
    </row>
    <row r="5594" spans="1:32" x14ac:dyDescent="0.2">
      <c r="A5594" s="1" t="s">
        <v>16565</v>
      </c>
      <c r="B5594" s="4" t="s">
        <v>16566</v>
      </c>
      <c r="C5594" s="4" t="s">
        <v>16567</v>
      </c>
      <c r="E5594" s="4"/>
      <c r="R5594" s="4"/>
      <c r="U5594" s="4"/>
      <c r="AD5594" s="4"/>
      <c r="AE5594" s="4"/>
      <c r="AF5594" s="21"/>
    </row>
    <row r="5595" spans="1:32" x14ac:dyDescent="0.2">
      <c r="A5595" s="1" t="s">
        <v>16568</v>
      </c>
      <c r="B5595" s="4" t="s">
        <v>16569</v>
      </c>
      <c r="C5595" s="4" t="s">
        <v>16570</v>
      </c>
      <c r="E5595" s="4"/>
      <c r="G5595">
        <v>1</v>
      </c>
      <c r="I5595">
        <v>2</v>
      </c>
      <c r="R5595" s="4"/>
      <c r="U5595" s="4"/>
      <c r="AD5595" s="4"/>
      <c r="AE5595" s="4"/>
      <c r="AF5595" s="21"/>
    </row>
    <row r="5596" spans="1:32" x14ac:dyDescent="0.2">
      <c r="A5596" s="1" t="s">
        <v>16571</v>
      </c>
      <c r="B5596" s="4" t="s">
        <v>16572</v>
      </c>
      <c r="C5596" s="4" t="s">
        <v>16573</v>
      </c>
      <c r="E5596" s="4"/>
      <c r="R5596" s="4"/>
      <c r="U5596" s="4"/>
      <c r="AD5596" s="4"/>
      <c r="AE5596" s="4"/>
      <c r="AF5596" s="21"/>
    </row>
    <row r="5597" spans="1:32" x14ac:dyDescent="0.2">
      <c r="A5597" s="1" t="s">
        <v>16574</v>
      </c>
      <c r="B5597" s="4" t="s">
        <v>16575</v>
      </c>
      <c r="C5597" s="4" t="s">
        <v>16576</v>
      </c>
      <c r="E5597" s="4"/>
      <c r="R5597" s="4"/>
      <c r="U5597" s="4"/>
      <c r="AD5597" s="4"/>
      <c r="AE5597" s="4"/>
      <c r="AF5597" s="21"/>
    </row>
    <row r="5598" spans="1:32" x14ac:dyDescent="0.2">
      <c r="A5598" s="1" t="s">
        <v>16577</v>
      </c>
      <c r="B5598" s="4" t="s">
        <v>16578</v>
      </c>
      <c r="C5598" s="4" t="s">
        <v>16579</v>
      </c>
      <c r="E5598" s="4"/>
      <c r="R5598" s="4"/>
      <c r="U5598" s="4"/>
      <c r="AD5598" s="4"/>
      <c r="AE5598" s="4"/>
      <c r="AF5598" s="21"/>
    </row>
    <row r="5599" spans="1:32" x14ac:dyDescent="0.2">
      <c r="A5599" s="1" t="s">
        <v>16580</v>
      </c>
      <c r="B5599" s="4" t="s">
        <v>16581</v>
      </c>
      <c r="C5599" s="4" t="s">
        <v>16582</v>
      </c>
      <c r="E5599" s="4"/>
      <c r="R5599" s="4"/>
      <c r="U5599" s="4"/>
      <c r="AD5599" s="4"/>
      <c r="AE5599" s="4"/>
      <c r="AF5599" s="21"/>
    </row>
    <row r="5600" spans="1:32" x14ac:dyDescent="0.2">
      <c r="A5600" s="1" t="s">
        <v>16583</v>
      </c>
      <c r="B5600" s="4" t="s">
        <v>16584</v>
      </c>
      <c r="C5600" s="4" t="s">
        <v>16585</v>
      </c>
      <c r="E5600" s="4"/>
      <c r="R5600" s="4"/>
      <c r="U5600" s="4"/>
      <c r="AD5600" s="4"/>
      <c r="AE5600" s="4"/>
      <c r="AF5600" s="21"/>
    </row>
    <row r="5601" spans="1:32" x14ac:dyDescent="0.2">
      <c r="A5601" s="1" t="s">
        <v>16586</v>
      </c>
      <c r="B5601" s="4" t="s">
        <v>16587</v>
      </c>
      <c r="C5601" s="4" t="s">
        <v>16588</v>
      </c>
      <c r="E5601" s="4"/>
      <c r="R5601" s="4"/>
      <c r="U5601" s="4"/>
      <c r="AD5601" s="4"/>
      <c r="AE5601" s="4"/>
      <c r="AF5601" s="21"/>
    </row>
    <row r="5602" spans="1:32" x14ac:dyDescent="0.2">
      <c r="A5602" s="1" t="s">
        <v>16589</v>
      </c>
      <c r="B5602" s="4" t="s">
        <v>16590</v>
      </c>
      <c r="C5602" s="4" t="s">
        <v>16591</v>
      </c>
      <c r="E5602" s="4"/>
      <c r="R5602" s="4"/>
      <c r="U5602" s="4"/>
      <c r="AD5602" s="4"/>
      <c r="AE5602" s="4"/>
      <c r="AF5602" s="21"/>
    </row>
    <row r="5603" spans="1:32" x14ac:dyDescent="0.2">
      <c r="A5603" s="1" t="s">
        <v>16592</v>
      </c>
      <c r="B5603" s="4" t="s">
        <v>16593</v>
      </c>
      <c r="C5603" s="4" t="s">
        <v>16594</v>
      </c>
      <c r="E5603" s="4"/>
      <c r="R5603" s="4"/>
      <c r="U5603" s="4"/>
      <c r="AD5603" s="4"/>
      <c r="AE5603" s="4"/>
      <c r="AF5603" s="21"/>
    </row>
    <row r="5604" spans="1:32" x14ac:dyDescent="0.2">
      <c r="A5604" s="1" t="s">
        <v>16595</v>
      </c>
      <c r="B5604" s="4" t="s">
        <v>16596</v>
      </c>
      <c r="C5604" s="4" t="s">
        <v>16597</v>
      </c>
      <c r="E5604" s="4"/>
      <c r="R5604" s="4"/>
      <c r="U5604" s="4"/>
      <c r="AD5604" s="4"/>
      <c r="AE5604" s="4"/>
      <c r="AF5604" s="21"/>
    </row>
    <row r="5605" spans="1:32" x14ac:dyDescent="0.2">
      <c r="A5605" s="1" t="s">
        <v>16598</v>
      </c>
      <c r="B5605" s="4" t="s">
        <v>16599</v>
      </c>
      <c r="C5605" s="4" t="s">
        <v>16600</v>
      </c>
      <c r="E5605" s="4"/>
      <c r="R5605" s="4"/>
      <c r="U5605" s="4"/>
      <c r="AD5605" s="4"/>
      <c r="AE5605" s="4"/>
      <c r="AF5605" s="21"/>
    </row>
    <row r="5606" spans="1:32" x14ac:dyDescent="0.2">
      <c r="A5606" s="1" t="s">
        <v>16601</v>
      </c>
      <c r="B5606" s="4" t="s">
        <v>16602</v>
      </c>
      <c r="C5606" s="4" t="s">
        <v>16603</v>
      </c>
      <c r="E5606" s="4"/>
      <c r="R5606" s="4"/>
      <c r="U5606" s="4"/>
      <c r="AD5606" s="4"/>
      <c r="AE5606" s="4"/>
      <c r="AF5606" s="21"/>
    </row>
    <row r="5607" spans="1:32" x14ac:dyDescent="0.2">
      <c r="A5607" s="1" t="s">
        <v>16604</v>
      </c>
      <c r="B5607" s="4" t="s">
        <v>16605</v>
      </c>
      <c r="C5607" s="4" t="s">
        <v>16606</v>
      </c>
      <c r="E5607" s="4"/>
      <c r="R5607" s="4"/>
      <c r="U5607" s="4"/>
      <c r="AD5607" s="4"/>
      <c r="AE5607" s="4"/>
      <c r="AF5607" s="21"/>
    </row>
    <row r="5608" spans="1:32" x14ac:dyDescent="0.2">
      <c r="A5608" s="1" t="s">
        <v>16607</v>
      </c>
      <c r="B5608" s="4" t="s">
        <v>16608</v>
      </c>
      <c r="C5608" s="4" t="s">
        <v>16609</v>
      </c>
      <c r="E5608" s="4"/>
      <c r="R5608" s="4"/>
      <c r="U5608" s="4"/>
      <c r="AD5608" s="4"/>
      <c r="AE5608" s="4"/>
      <c r="AF5608" s="21"/>
    </row>
    <row r="5609" spans="1:32" x14ac:dyDescent="0.2">
      <c r="A5609" s="1" t="s">
        <v>16610</v>
      </c>
      <c r="B5609" s="4" t="s">
        <v>16611</v>
      </c>
      <c r="C5609" s="4" t="s">
        <v>16612</v>
      </c>
      <c r="E5609" s="4"/>
      <c r="R5609" s="4"/>
      <c r="U5609" s="4"/>
      <c r="AD5609" s="4"/>
      <c r="AE5609" s="4"/>
      <c r="AF5609" s="21"/>
    </row>
    <row r="5610" spans="1:32" x14ac:dyDescent="0.2">
      <c r="A5610" s="1" t="s">
        <v>16613</v>
      </c>
      <c r="B5610" s="4" t="s">
        <v>16460</v>
      </c>
      <c r="C5610" s="4" t="s">
        <v>16614</v>
      </c>
      <c r="E5610" s="4"/>
      <c r="R5610" s="4"/>
      <c r="U5610" s="4"/>
      <c r="AD5610" s="4"/>
      <c r="AE5610" s="4"/>
      <c r="AF5610" s="21"/>
    </row>
    <row r="5611" spans="1:32" x14ac:dyDescent="0.2">
      <c r="A5611" s="1" t="s">
        <v>16615</v>
      </c>
      <c r="B5611" s="4" t="s">
        <v>16616</v>
      </c>
      <c r="C5611" s="4" t="s">
        <v>16617</v>
      </c>
      <c r="E5611" s="4"/>
      <c r="R5611" s="4"/>
      <c r="U5611" s="4"/>
      <c r="AD5611" s="4"/>
      <c r="AE5611" s="4"/>
      <c r="AF5611" s="21"/>
    </row>
    <row r="5612" spans="1:32" x14ac:dyDescent="0.2">
      <c r="A5612" s="1" t="s">
        <v>16618</v>
      </c>
      <c r="B5612" s="4" t="s">
        <v>16619</v>
      </c>
      <c r="C5612" s="4" t="s">
        <v>16620</v>
      </c>
      <c r="E5612" s="4"/>
      <c r="R5612" s="4"/>
      <c r="U5612" s="4"/>
      <c r="AD5612" s="4"/>
      <c r="AE5612" s="4"/>
      <c r="AF5612" s="21"/>
    </row>
    <row r="5613" spans="1:32" x14ac:dyDescent="0.2">
      <c r="A5613" s="1" t="s">
        <v>16621</v>
      </c>
      <c r="B5613" s="4" t="s">
        <v>16622</v>
      </c>
      <c r="C5613" s="4" t="s">
        <v>16623</v>
      </c>
      <c r="E5613" s="4"/>
      <c r="R5613" s="4"/>
      <c r="U5613" s="4"/>
      <c r="AD5613" s="4"/>
      <c r="AE5613" s="4"/>
      <c r="AF5613" s="21"/>
    </row>
    <row r="5614" spans="1:32" x14ac:dyDescent="0.2">
      <c r="A5614" s="1" t="s">
        <v>16624</v>
      </c>
      <c r="B5614" s="4" t="s">
        <v>16625</v>
      </c>
      <c r="C5614" s="4" t="s">
        <v>16626</v>
      </c>
      <c r="E5614" s="4"/>
      <c r="R5614" s="4"/>
      <c r="U5614" s="4"/>
      <c r="AD5614" s="4"/>
      <c r="AE5614" s="4"/>
      <c r="AF5614" s="21"/>
    </row>
    <row r="5615" spans="1:32" x14ac:dyDescent="0.2">
      <c r="A5615" s="1" t="s">
        <v>16627</v>
      </c>
      <c r="B5615" s="4" t="s">
        <v>16628</v>
      </c>
      <c r="C5615" s="4" t="s">
        <v>16628</v>
      </c>
      <c r="E5615" s="4"/>
      <c r="R5615" s="4"/>
      <c r="U5615" s="4"/>
      <c r="AD5615" s="4"/>
      <c r="AE5615" s="4"/>
      <c r="AF5615" s="21"/>
    </row>
    <row r="5616" spans="1:32" x14ac:dyDescent="0.2">
      <c r="A5616" s="1" t="s">
        <v>16629</v>
      </c>
      <c r="B5616" s="4" t="s">
        <v>16630</v>
      </c>
      <c r="C5616" s="4" t="s">
        <v>16631</v>
      </c>
      <c r="E5616" s="4"/>
      <c r="R5616" s="4"/>
      <c r="U5616" s="4"/>
      <c r="AD5616" s="4"/>
      <c r="AE5616" s="4"/>
      <c r="AF5616" s="21"/>
    </row>
    <row r="5617" spans="1:32" x14ac:dyDescent="0.2">
      <c r="A5617" s="1" t="s">
        <v>16632</v>
      </c>
      <c r="B5617" s="4" t="s">
        <v>16633</v>
      </c>
      <c r="C5617" s="4" t="s">
        <v>16634</v>
      </c>
      <c r="E5617" s="4"/>
      <c r="R5617" s="4"/>
      <c r="U5617" s="4"/>
      <c r="AD5617" s="4"/>
      <c r="AE5617" s="4"/>
      <c r="AF5617" s="21"/>
    </row>
    <row r="5618" spans="1:32" x14ac:dyDescent="0.2">
      <c r="A5618" s="1" t="s">
        <v>16635</v>
      </c>
      <c r="B5618" s="4" t="s">
        <v>16636</v>
      </c>
      <c r="C5618" s="4" t="s">
        <v>16637</v>
      </c>
      <c r="E5618" s="4"/>
      <c r="R5618" s="4"/>
      <c r="U5618" s="4"/>
      <c r="AD5618" s="4"/>
      <c r="AE5618" s="4"/>
      <c r="AF5618" s="21"/>
    </row>
    <row r="5619" spans="1:32" x14ac:dyDescent="0.2">
      <c r="A5619" s="1" t="s">
        <v>16638</v>
      </c>
      <c r="B5619" s="4" t="s">
        <v>16639</v>
      </c>
      <c r="C5619" s="4" t="s">
        <v>16640</v>
      </c>
      <c r="E5619" s="4"/>
      <c r="R5619" s="4"/>
      <c r="U5619" s="4"/>
      <c r="AD5619" s="4"/>
      <c r="AE5619" s="4"/>
      <c r="AF5619" s="21"/>
    </row>
    <row r="5620" spans="1:32" x14ac:dyDescent="0.2">
      <c r="A5620" s="1" t="s">
        <v>16641</v>
      </c>
      <c r="B5620" s="4" t="s">
        <v>16642</v>
      </c>
      <c r="C5620" s="4" t="s">
        <v>16643</v>
      </c>
      <c r="E5620" s="4">
        <v>1</v>
      </c>
      <c r="F5620">
        <v>1</v>
      </c>
      <c r="G5620">
        <v>1</v>
      </c>
      <c r="H5620">
        <v>1</v>
      </c>
      <c r="I5620">
        <v>1</v>
      </c>
      <c r="J5620">
        <v>1</v>
      </c>
      <c r="K5620">
        <v>1</v>
      </c>
      <c r="L5620">
        <v>1</v>
      </c>
      <c r="M5620">
        <v>1</v>
      </c>
      <c r="N5620">
        <v>1</v>
      </c>
      <c r="O5620">
        <v>1</v>
      </c>
      <c r="P5620">
        <v>1</v>
      </c>
      <c r="Q5620">
        <v>1</v>
      </c>
      <c r="R5620" s="4"/>
      <c r="T5620">
        <v>1</v>
      </c>
      <c r="U5620" s="4">
        <v>1</v>
      </c>
      <c r="V5620">
        <v>1</v>
      </c>
      <c r="X5620">
        <v>2</v>
      </c>
      <c r="Y5620">
        <v>1</v>
      </c>
      <c r="Z5620">
        <v>1</v>
      </c>
      <c r="AA5620">
        <v>1</v>
      </c>
      <c r="AB5620">
        <v>1</v>
      </c>
      <c r="AD5620" s="4">
        <v>1</v>
      </c>
      <c r="AE5620" s="4">
        <v>1</v>
      </c>
      <c r="AF5620" s="21">
        <v>1</v>
      </c>
    </row>
    <row r="5621" spans="1:32" x14ac:dyDescent="0.2">
      <c r="A5621" s="1" t="s">
        <v>16644</v>
      </c>
      <c r="B5621" s="4" t="s">
        <v>16645</v>
      </c>
      <c r="C5621" s="4" t="s">
        <v>16646</v>
      </c>
      <c r="E5621" s="4"/>
      <c r="R5621" s="4"/>
      <c r="U5621" s="4"/>
      <c r="AD5621" s="4"/>
      <c r="AE5621" s="4"/>
      <c r="AF5621" s="21"/>
    </row>
    <row r="5622" spans="1:32" x14ac:dyDescent="0.2">
      <c r="A5622" s="1" t="s">
        <v>16647</v>
      </c>
      <c r="B5622" s="4" t="s">
        <v>16648</v>
      </c>
      <c r="C5622" s="4" t="s">
        <v>16649</v>
      </c>
      <c r="E5622" s="4"/>
      <c r="R5622" s="4"/>
      <c r="U5622" s="4"/>
      <c r="AD5622" s="4"/>
      <c r="AE5622" s="4"/>
      <c r="AF5622" s="21"/>
    </row>
    <row r="5623" spans="1:32" x14ac:dyDescent="0.2">
      <c r="A5623" s="1" t="s">
        <v>16650</v>
      </c>
      <c r="B5623" s="4" t="s">
        <v>16651</v>
      </c>
      <c r="C5623" s="4" t="s">
        <v>16652</v>
      </c>
      <c r="E5623" s="4"/>
      <c r="R5623" s="4"/>
      <c r="U5623" s="4"/>
      <c r="AD5623" s="4"/>
      <c r="AE5623" s="4"/>
      <c r="AF5623" s="21"/>
    </row>
    <row r="5624" spans="1:32" x14ac:dyDescent="0.2">
      <c r="A5624" s="1" t="s">
        <v>16653</v>
      </c>
      <c r="B5624" s="4" t="s">
        <v>16654</v>
      </c>
      <c r="C5624" s="4" t="s">
        <v>16655</v>
      </c>
      <c r="E5624" s="4"/>
      <c r="R5624" s="4"/>
      <c r="U5624" s="4"/>
      <c r="AD5624" s="4"/>
      <c r="AE5624" s="4"/>
      <c r="AF5624" s="21"/>
    </row>
    <row r="5625" spans="1:32" x14ac:dyDescent="0.2">
      <c r="A5625" s="1" t="s">
        <v>16656</v>
      </c>
      <c r="B5625" s="4" t="s">
        <v>16657</v>
      </c>
      <c r="C5625" s="4" t="s">
        <v>16658</v>
      </c>
      <c r="E5625" s="4"/>
      <c r="R5625" s="4"/>
      <c r="U5625" s="4"/>
      <c r="AD5625" s="4"/>
      <c r="AE5625" s="4"/>
      <c r="AF5625" s="21"/>
    </row>
    <row r="5626" spans="1:32" x14ac:dyDescent="0.2">
      <c r="A5626" s="1" t="s">
        <v>16659</v>
      </c>
      <c r="B5626" s="4" t="s">
        <v>16660</v>
      </c>
      <c r="C5626" s="4" t="s">
        <v>16661</v>
      </c>
      <c r="E5626" s="4"/>
      <c r="R5626" s="4"/>
      <c r="U5626" s="4"/>
      <c r="AD5626" s="4">
        <v>1</v>
      </c>
      <c r="AE5626" s="4"/>
      <c r="AF5626" s="21"/>
    </row>
    <row r="5627" spans="1:32" x14ac:dyDescent="0.2">
      <c r="A5627" s="1" t="s">
        <v>16662</v>
      </c>
      <c r="B5627" s="4" t="s">
        <v>16663</v>
      </c>
      <c r="C5627" s="4" t="s">
        <v>16663</v>
      </c>
      <c r="E5627" s="4"/>
      <c r="R5627" s="4"/>
      <c r="U5627" s="4"/>
      <c r="AD5627" s="4"/>
      <c r="AE5627" s="4"/>
      <c r="AF5627" s="21"/>
    </row>
    <row r="5628" spans="1:32" x14ac:dyDescent="0.2">
      <c r="A5628" s="1" t="s">
        <v>16664</v>
      </c>
      <c r="B5628" s="4" t="s">
        <v>16665</v>
      </c>
      <c r="C5628" s="4" t="s">
        <v>16666</v>
      </c>
      <c r="E5628" s="4"/>
      <c r="R5628" s="4"/>
      <c r="U5628" s="4"/>
      <c r="AD5628" s="4"/>
      <c r="AE5628" s="4"/>
      <c r="AF5628" s="21"/>
    </row>
    <row r="5629" spans="1:32" x14ac:dyDescent="0.2">
      <c r="A5629" s="1" t="s">
        <v>16667</v>
      </c>
      <c r="B5629" s="4" t="s">
        <v>16668</v>
      </c>
      <c r="C5629" s="4" t="s">
        <v>16669</v>
      </c>
      <c r="E5629" s="4"/>
      <c r="R5629" s="4"/>
      <c r="U5629" s="4"/>
      <c r="AD5629" s="4"/>
      <c r="AE5629" s="4"/>
      <c r="AF5629" s="21"/>
    </row>
    <row r="5630" spans="1:32" x14ac:dyDescent="0.2">
      <c r="A5630" s="1" t="s">
        <v>16670</v>
      </c>
      <c r="B5630" s="4" t="s">
        <v>16671</v>
      </c>
      <c r="C5630" s="4" t="s">
        <v>16672</v>
      </c>
      <c r="E5630" s="4"/>
      <c r="R5630" s="4"/>
      <c r="U5630" s="4"/>
      <c r="AD5630" s="4"/>
      <c r="AE5630" s="4"/>
      <c r="AF5630" s="21"/>
    </row>
    <row r="5631" spans="1:32" x14ac:dyDescent="0.2">
      <c r="A5631" s="1" t="s">
        <v>16673</v>
      </c>
      <c r="B5631" s="4" t="s">
        <v>16674</v>
      </c>
      <c r="C5631" s="4" t="s">
        <v>16675</v>
      </c>
      <c r="E5631" s="4"/>
      <c r="R5631" s="4"/>
      <c r="U5631" s="4"/>
      <c r="AD5631" s="4"/>
      <c r="AE5631" s="4"/>
      <c r="AF5631" s="21"/>
    </row>
    <row r="5632" spans="1:32" x14ac:dyDescent="0.2">
      <c r="A5632" s="1" t="s">
        <v>16676</v>
      </c>
      <c r="B5632" s="4" t="s">
        <v>16677</v>
      </c>
      <c r="C5632" s="4" t="s">
        <v>16678</v>
      </c>
      <c r="E5632" s="4"/>
      <c r="R5632" s="4"/>
      <c r="U5632" s="4"/>
      <c r="AD5632" s="4"/>
      <c r="AE5632" s="4"/>
      <c r="AF5632" s="21"/>
    </row>
    <row r="5633" spans="1:32" x14ac:dyDescent="0.2">
      <c r="A5633" s="1" t="s">
        <v>16679</v>
      </c>
      <c r="B5633" s="4" t="s">
        <v>16680</v>
      </c>
      <c r="C5633" s="4" t="s">
        <v>16681</v>
      </c>
      <c r="E5633" s="4"/>
      <c r="R5633" s="4"/>
      <c r="U5633" s="4"/>
      <c r="AD5633" s="4"/>
      <c r="AE5633" s="4"/>
      <c r="AF5633" s="21"/>
    </row>
    <row r="5634" spans="1:32" x14ac:dyDescent="0.2">
      <c r="A5634" s="1" t="s">
        <v>16682</v>
      </c>
      <c r="B5634" s="4" t="s">
        <v>16683</v>
      </c>
      <c r="C5634" s="4" t="s">
        <v>16684</v>
      </c>
      <c r="E5634" s="4"/>
      <c r="R5634" s="4"/>
      <c r="U5634" s="4"/>
      <c r="AD5634" s="4"/>
      <c r="AE5634" s="4"/>
      <c r="AF5634" s="21"/>
    </row>
    <row r="5635" spans="1:32" x14ac:dyDescent="0.2">
      <c r="A5635" s="1" t="s">
        <v>16685</v>
      </c>
      <c r="B5635" s="4" t="s">
        <v>16686</v>
      </c>
      <c r="C5635" s="4" t="s">
        <v>16687</v>
      </c>
      <c r="E5635" s="4"/>
      <c r="R5635" s="4"/>
      <c r="U5635" s="4"/>
      <c r="AD5635" s="4"/>
      <c r="AE5635" s="4"/>
      <c r="AF5635" s="21"/>
    </row>
    <row r="5636" spans="1:32" x14ac:dyDescent="0.2">
      <c r="A5636" s="1" t="s">
        <v>16688</v>
      </c>
      <c r="B5636" s="4" t="s">
        <v>16689</v>
      </c>
      <c r="C5636" s="4" t="s">
        <v>16690</v>
      </c>
      <c r="E5636" s="4"/>
      <c r="R5636" s="4"/>
      <c r="U5636" s="4"/>
      <c r="AD5636" s="4"/>
      <c r="AE5636" s="4"/>
      <c r="AF5636" s="21"/>
    </row>
    <row r="5637" spans="1:32" x14ac:dyDescent="0.2">
      <c r="A5637" s="1" t="s">
        <v>16691</v>
      </c>
      <c r="B5637" s="4" t="s">
        <v>16692</v>
      </c>
      <c r="C5637" s="4" t="s">
        <v>16693</v>
      </c>
      <c r="E5637" s="4"/>
      <c r="R5637" s="4"/>
      <c r="U5637" s="4"/>
      <c r="AD5637" s="4"/>
      <c r="AE5637" s="4"/>
      <c r="AF5637" s="21"/>
    </row>
    <row r="5638" spans="1:32" x14ac:dyDescent="0.2">
      <c r="A5638" s="1" t="s">
        <v>16694</v>
      </c>
      <c r="B5638" s="4" t="s">
        <v>16695</v>
      </c>
      <c r="C5638" s="4" t="s">
        <v>16696</v>
      </c>
      <c r="E5638" s="4"/>
      <c r="R5638" s="4"/>
      <c r="U5638" s="4"/>
      <c r="AD5638" s="4"/>
      <c r="AE5638" s="4"/>
      <c r="AF5638" s="21"/>
    </row>
    <row r="5639" spans="1:32" x14ac:dyDescent="0.2">
      <c r="A5639" s="1" t="s">
        <v>16697</v>
      </c>
      <c r="B5639" s="4" t="s">
        <v>16698</v>
      </c>
      <c r="C5639" s="4" t="s">
        <v>16699</v>
      </c>
      <c r="E5639" s="4"/>
      <c r="R5639" s="4"/>
      <c r="U5639" s="4"/>
      <c r="AD5639" s="4"/>
      <c r="AE5639" s="4"/>
      <c r="AF5639" s="21"/>
    </row>
    <row r="5640" spans="1:32" x14ac:dyDescent="0.2">
      <c r="A5640" s="1" t="s">
        <v>16700</v>
      </c>
      <c r="B5640" s="4" t="s">
        <v>16701</v>
      </c>
      <c r="C5640" s="4" t="s">
        <v>16702</v>
      </c>
      <c r="E5640" s="4"/>
      <c r="R5640" s="4"/>
      <c r="U5640" s="4"/>
      <c r="AD5640" s="4"/>
      <c r="AE5640" s="4"/>
      <c r="AF5640" s="21"/>
    </row>
    <row r="5641" spans="1:32" x14ac:dyDescent="0.2">
      <c r="A5641" s="1" t="s">
        <v>16703</v>
      </c>
      <c r="B5641" s="4" t="s">
        <v>16704</v>
      </c>
      <c r="C5641" s="4" t="s">
        <v>16705</v>
      </c>
      <c r="E5641" s="4"/>
      <c r="R5641" s="4"/>
      <c r="U5641" s="4"/>
      <c r="AD5641" s="4"/>
      <c r="AE5641" s="4"/>
      <c r="AF5641" s="21"/>
    </row>
    <row r="5642" spans="1:32" x14ac:dyDescent="0.2">
      <c r="A5642" s="1" t="s">
        <v>16706</v>
      </c>
      <c r="B5642" s="4" t="s">
        <v>16707</v>
      </c>
      <c r="C5642" s="4" t="s">
        <v>16708</v>
      </c>
      <c r="E5642" s="4"/>
      <c r="R5642" s="4"/>
      <c r="U5642" s="4"/>
      <c r="AD5642" s="4"/>
      <c r="AE5642" s="4"/>
      <c r="AF5642" s="21"/>
    </row>
    <row r="5643" spans="1:32" x14ac:dyDescent="0.2">
      <c r="A5643" s="1" t="s">
        <v>16709</v>
      </c>
      <c r="B5643" s="4" t="s">
        <v>16710</v>
      </c>
      <c r="C5643" s="4" t="s">
        <v>16711</v>
      </c>
      <c r="E5643" s="4"/>
      <c r="R5643" s="4"/>
      <c r="U5643" s="4"/>
      <c r="AD5643" s="4"/>
      <c r="AE5643" s="4"/>
      <c r="AF5643" s="21"/>
    </row>
    <row r="5644" spans="1:32" x14ac:dyDescent="0.2">
      <c r="A5644" s="1" t="s">
        <v>16712</v>
      </c>
      <c r="B5644" s="4" t="s">
        <v>16713</v>
      </c>
      <c r="C5644" s="4" t="s">
        <v>16714</v>
      </c>
      <c r="E5644" s="4"/>
      <c r="R5644" s="4"/>
      <c r="U5644" s="4"/>
      <c r="AD5644" s="4"/>
      <c r="AE5644" s="4"/>
      <c r="AF5644" s="21"/>
    </row>
    <row r="5645" spans="1:32" x14ac:dyDescent="0.2">
      <c r="A5645" s="1" t="s">
        <v>16715</v>
      </c>
      <c r="B5645" s="4" t="s">
        <v>16716</v>
      </c>
      <c r="C5645" s="4" t="s">
        <v>16717</v>
      </c>
      <c r="E5645" s="4"/>
      <c r="R5645" s="4"/>
      <c r="U5645" s="4"/>
      <c r="AD5645" s="4"/>
      <c r="AE5645" s="4"/>
      <c r="AF5645" s="21"/>
    </row>
    <row r="5646" spans="1:32" x14ac:dyDescent="0.2">
      <c r="A5646" s="1" t="s">
        <v>16718</v>
      </c>
      <c r="B5646" s="4" t="s">
        <v>16719</v>
      </c>
      <c r="C5646" s="4" t="s">
        <v>16720</v>
      </c>
      <c r="E5646" s="4"/>
      <c r="R5646" s="4"/>
      <c r="U5646" s="4"/>
      <c r="AD5646" s="4"/>
      <c r="AE5646" s="4"/>
      <c r="AF5646" s="21"/>
    </row>
    <row r="5647" spans="1:32" x14ac:dyDescent="0.2">
      <c r="A5647" s="1" t="s">
        <v>16721</v>
      </c>
      <c r="B5647" s="4" t="s">
        <v>16722</v>
      </c>
      <c r="C5647" s="4" t="s">
        <v>16723</v>
      </c>
      <c r="E5647" s="4"/>
      <c r="R5647" s="4"/>
      <c r="U5647" s="4"/>
      <c r="AD5647" s="4"/>
      <c r="AE5647" s="4"/>
      <c r="AF5647" s="21"/>
    </row>
    <row r="5648" spans="1:32" x14ac:dyDescent="0.2">
      <c r="A5648" s="1" t="s">
        <v>16724</v>
      </c>
      <c r="B5648" s="4" t="s">
        <v>16725</v>
      </c>
      <c r="C5648" s="4" t="s">
        <v>16726</v>
      </c>
      <c r="E5648" s="4"/>
      <c r="R5648" s="4"/>
      <c r="U5648" s="4"/>
      <c r="AD5648" s="4"/>
      <c r="AE5648" s="4"/>
      <c r="AF5648" s="21"/>
    </row>
    <row r="5649" spans="1:32" x14ac:dyDescent="0.2">
      <c r="A5649" s="1" t="s">
        <v>16727</v>
      </c>
      <c r="B5649" s="4" t="s">
        <v>16728</v>
      </c>
      <c r="C5649" s="4" t="s">
        <v>16729</v>
      </c>
      <c r="E5649" s="4"/>
      <c r="R5649" s="4"/>
      <c r="U5649" s="4"/>
      <c r="AD5649" s="4"/>
      <c r="AE5649" s="4"/>
      <c r="AF5649" s="21"/>
    </row>
    <row r="5650" spans="1:32" x14ac:dyDescent="0.2">
      <c r="A5650" s="1" t="s">
        <v>16730</v>
      </c>
      <c r="B5650" s="4" t="s">
        <v>16731</v>
      </c>
      <c r="C5650" s="4" t="s">
        <v>16732</v>
      </c>
      <c r="E5650" s="4"/>
      <c r="R5650" s="4"/>
      <c r="U5650" s="4"/>
      <c r="AD5650" s="4"/>
      <c r="AE5650" s="4"/>
      <c r="AF5650" s="21"/>
    </row>
    <row r="5651" spans="1:32" x14ac:dyDescent="0.2">
      <c r="A5651" s="1" t="s">
        <v>16733</v>
      </c>
      <c r="B5651" s="4" t="s">
        <v>16466</v>
      </c>
      <c r="C5651" s="4" t="s">
        <v>16734</v>
      </c>
      <c r="E5651" s="4"/>
      <c r="R5651" s="4"/>
      <c r="U5651" s="4"/>
      <c r="AD5651" s="4"/>
      <c r="AE5651" s="4"/>
      <c r="AF5651" s="21"/>
    </row>
    <row r="5652" spans="1:32" x14ac:dyDescent="0.2">
      <c r="A5652" s="1" t="s">
        <v>16735</v>
      </c>
      <c r="B5652" s="4" t="s">
        <v>16736</v>
      </c>
      <c r="C5652" s="4" t="s">
        <v>16737</v>
      </c>
      <c r="E5652" s="4"/>
      <c r="R5652" s="4"/>
      <c r="U5652" s="4"/>
      <c r="AD5652" s="4"/>
      <c r="AE5652" s="4"/>
      <c r="AF5652" s="21"/>
    </row>
    <row r="5653" spans="1:32" x14ac:dyDescent="0.2">
      <c r="A5653" s="1" t="s">
        <v>16738</v>
      </c>
      <c r="B5653" s="4" t="s">
        <v>16739</v>
      </c>
      <c r="C5653" s="4" t="s">
        <v>16740</v>
      </c>
      <c r="E5653" s="4"/>
      <c r="R5653" s="4"/>
      <c r="U5653" s="4"/>
      <c r="AD5653" s="4"/>
      <c r="AE5653" s="4"/>
      <c r="AF5653" s="21"/>
    </row>
    <row r="5654" spans="1:32" x14ac:dyDescent="0.2">
      <c r="A5654" s="1" t="s">
        <v>16741</v>
      </c>
      <c r="B5654" s="4" t="s">
        <v>16742</v>
      </c>
      <c r="C5654" s="4" t="s">
        <v>16743</v>
      </c>
      <c r="E5654" s="4"/>
      <c r="R5654" s="4"/>
      <c r="U5654" s="4"/>
      <c r="AD5654" s="4"/>
      <c r="AE5654" s="4"/>
      <c r="AF5654" s="21"/>
    </row>
    <row r="5655" spans="1:32" x14ac:dyDescent="0.2">
      <c r="A5655" s="1" t="s">
        <v>16744</v>
      </c>
      <c r="B5655" s="4" t="s">
        <v>16745</v>
      </c>
      <c r="C5655" s="4" t="s">
        <v>16746</v>
      </c>
      <c r="E5655" s="4"/>
      <c r="R5655" s="4"/>
      <c r="U5655" s="4"/>
      <c r="AD5655" s="4"/>
      <c r="AE5655" s="4"/>
      <c r="AF5655" s="21"/>
    </row>
    <row r="5656" spans="1:32" x14ac:dyDescent="0.2">
      <c r="A5656" s="1" t="s">
        <v>16747</v>
      </c>
      <c r="B5656" s="4" t="s">
        <v>16748</v>
      </c>
      <c r="C5656" s="4" t="s">
        <v>16749</v>
      </c>
      <c r="E5656" s="4"/>
      <c r="R5656" s="4"/>
      <c r="U5656" s="4"/>
      <c r="AD5656" s="4"/>
      <c r="AE5656" s="4"/>
      <c r="AF5656" s="21"/>
    </row>
    <row r="5657" spans="1:32" x14ac:dyDescent="0.2">
      <c r="A5657" s="1" t="s">
        <v>16750</v>
      </c>
      <c r="B5657" s="4" t="s">
        <v>16751</v>
      </c>
      <c r="C5657" s="4" t="s">
        <v>16752</v>
      </c>
      <c r="E5657" s="4"/>
      <c r="R5657" s="4"/>
      <c r="U5657" s="4"/>
      <c r="AD5657" s="4"/>
      <c r="AE5657" s="4"/>
      <c r="AF5657" s="21"/>
    </row>
    <row r="5658" spans="1:32" x14ac:dyDescent="0.2">
      <c r="A5658" s="1" t="s">
        <v>16753</v>
      </c>
      <c r="B5658" s="4" t="s">
        <v>16754</v>
      </c>
      <c r="C5658" s="4" t="s">
        <v>16755</v>
      </c>
      <c r="E5658" s="4">
        <v>1</v>
      </c>
      <c r="G5658">
        <v>1</v>
      </c>
      <c r="H5658">
        <v>1</v>
      </c>
      <c r="K5658">
        <v>1</v>
      </c>
      <c r="L5658">
        <v>1</v>
      </c>
      <c r="M5658">
        <v>2</v>
      </c>
      <c r="R5658" s="4"/>
      <c r="U5658" s="4"/>
      <c r="V5658">
        <v>1</v>
      </c>
      <c r="AD5658" s="4"/>
      <c r="AE5658" s="4"/>
      <c r="AF5658" s="21"/>
    </row>
    <row r="5659" spans="1:32" x14ac:dyDescent="0.2">
      <c r="A5659" s="1" t="s">
        <v>16756</v>
      </c>
      <c r="B5659" s="4" t="s">
        <v>16757</v>
      </c>
      <c r="C5659" s="4" t="s">
        <v>16758</v>
      </c>
      <c r="E5659" s="4"/>
      <c r="R5659" s="4"/>
      <c r="U5659" s="4"/>
      <c r="AD5659" s="4"/>
      <c r="AE5659" s="4"/>
      <c r="AF5659" s="21"/>
    </row>
    <row r="5660" spans="1:32" x14ac:dyDescent="0.2">
      <c r="A5660" s="1" t="s">
        <v>16759</v>
      </c>
      <c r="B5660" s="4" t="s">
        <v>16760</v>
      </c>
      <c r="C5660" s="4" t="s">
        <v>16761</v>
      </c>
      <c r="E5660" s="4"/>
      <c r="R5660" s="4"/>
      <c r="U5660" s="4"/>
      <c r="AD5660" s="4"/>
      <c r="AE5660" s="4"/>
      <c r="AF5660" s="21"/>
    </row>
    <row r="5661" spans="1:32" x14ac:dyDescent="0.2">
      <c r="A5661" s="1" t="s">
        <v>16762</v>
      </c>
      <c r="B5661" s="4" t="s">
        <v>16763</v>
      </c>
      <c r="C5661" s="4" t="s">
        <v>16764</v>
      </c>
      <c r="E5661" s="4"/>
      <c r="R5661" s="4"/>
      <c r="U5661" s="4"/>
      <c r="AD5661" s="4"/>
      <c r="AE5661" s="4"/>
      <c r="AF5661" s="21"/>
    </row>
    <row r="5662" spans="1:32" x14ac:dyDescent="0.2">
      <c r="A5662" s="1" t="s">
        <v>16765</v>
      </c>
      <c r="B5662" s="4" t="s">
        <v>16766</v>
      </c>
      <c r="C5662" s="4" t="s">
        <v>16767</v>
      </c>
      <c r="E5662" s="4"/>
      <c r="R5662" s="4"/>
      <c r="U5662" s="4"/>
      <c r="AD5662" s="4"/>
      <c r="AE5662" s="4"/>
      <c r="AF5662" s="21"/>
    </row>
    <row r="5663" spans="1:32" x14ac:dyDescent="0.2">
      <c r="A5663" s="1" t="s">
        <v>16768</v>
      </c>
      <c r="B5663" s="4" t="s">
        <v>16769</v>
      </c>
      <c r="C5663" s="4" t="s">
        <v>16770</v>
      </c>
      <c r="E5663" s="4"/>
      <c r="R5663" s="4"/>
      <c r="U5663" s="4"/>
      <c r="AD5663" s="4"/>
      <c r="AE5663" s="4"/>
      <c r="AF5663" s="21"/>
    </row>
    <row r="5664" spans="1:32" x14ac:dyDescent="0.2">
      <c r="A5664" s="1" t="s">
        <v>16771</v>
      </c>
      <c r="B5664" s="4" t="s">
        <v>16772</v>
      </c>
      <c r="C5664" s="4" t="s">
        <v>16773</v>
      </c>
      <c r="E5664" s="4"/>
      <c r="R5664" s="4"/>
      <c r="U5664" s="4"/>
      <c r="AD5664" s="4"/>
      <c r="AE5664" s="4"/>
      <c r="AF5664" s="21"/>
    </row>
    <row r="5665" spans="1:32" x14ac:dyDescent="0.2">
      <c r="A5665" s="1" t="s">
        <v>16774</v>
      </c>
      <c r="B5665" s="4" t="s">
        <v>16775</v>
      </c>
      <c r="C5665" s="4" t="s">
        <v>16776</v>
      </c>
      <c r="E5665" s="4"/>
      <c r="R5665" s="4"/>
      <c r="U5665" s="4"/>
      <c r="AD5665" s="4"/>
      <c r="AE5665" s="4"/>
      <c r="AF5665" s="21"/>
    </row>
    <row r="5666" spans="1:32" x14ac:dyDescent="0.2">
      <c r="A5666" s="1" t="s">
        <v>16777</v>
      </c>
      <c r="B5666" s="4" t="s">
        <v>16778</v>
      </c>
      <c r="C5666" s="4" t="s">
        <v>16779</v>
      </c>
      <c r="E5666" s="4"/>
      <c r="R5666" s="4"/>
      <c r="U5666" s="4"/>
      <c r="AD5666" s="4"/>
      <c r="AE5666" s="4"/>
      <c r="AF5666" s="21"/>
    </row>
    <row r="5667" spans="1:32" x14ac:dyDescent="0.2">
      <c r="A5667" s="1" t="s">
        <v>16780</v>
      </c>
      <c r="B5667" s="4" t="s">
        <v>16781</v>
      </c>
      <c r="C5667" s="4" t="s">
        <v>16782</v>
      </c>
      <c r="E5667" s="4"/>
      <c r="R5667" s="4"/>
      <c r="U5667" s="4"/>
      <c r="AD5667" s="4"/>
      <c r="AE5667" s="4"/>
      <c r="AF5667" s="21"/>
    </row>
    <row r="5668" spans="1:32" x14ac:dyDescent="0.2">
      <c r="A5668" s="1" t="s">
        <v>16783</v>
      </c>
      <c r="B5668" s="4" t="s">
        <v>16784</v>
      </c>
      <c r="C5668" s="4" t="s">
        <v>16785</v>
      </c>
      <c r="E5668" s="4"/>
      <c r="R5668" s="4"/>
      <c r="U5668" s="4"/>
      <c r="AD5668" s="4"/>
      <c r="AE5668" s="4"/>
      <c r="AF5668" s="21"/>
    </row>
    <row r="5669" spans="1:32" x14ac:dyDescent="0.2">
      <c r="A5669" s="1" t="s">
        <v>16786</v>
      </c>
      <c r="B5669" s="4" t="s">
        <v>16787</v>
      </c>
      <c r="C5669" s="4" t="s">
        <v>16788</v>
      </c>
      <c r="E5669" s="4"/>
      <c r="R5669" s="4"/>
      <c r="U5669" s="4"/>
      <c r="AD5669" s="4"/>
      <c r="AE5669" s="4"/>
      <c r="AF5669" s="21"/>
    </row>
    <row r="5670" spans="1:32" x14ac:dyDescent="0.2">
      <c r="A5670" s="1" t="s">
        <v>16789</v>
      </c>
      <c r="B5670" s="4" t="s">
        <v>16790</v>
      </c>
      <c r="C5670" s="4" t="s">
        <v>16791</v>
      </c>
      <c r="E5670" s="4"/>
      <c r="R5670" s="4"/>
      <c r="U5670" s="4"/>
      <c r="AD5670" s="4"/>
      <c r="AE5670" s="4"/>
      <c r="AF5670" s="21"/>
    </row>
    <row r="5671" spans="1:32" x14ac:dyDescent="0.2">
      <c r="A5671" s="1" t="s">
        <v>16792</v>
      </c>
      <c r="B5671" s="4" t="s">
        <v>16793</v>
      </c>
      <c r="C5671" s="4" t="s">
        <v>16794</v>
      </c>
      <c r="E5671" s="4"/>
      <c r="R5671" s="4"/>
      <c r="U5671" s="4"/>
      <c r="AD5671" s="4"/>
      <c r="AE5671" s="4"/>
      <c r="AF5671" s="21"/>
    </row>
    <row r="5672" spans="1:32" x14ac:dyDescent="0.2">
      <c r="A5672" s="1" t="s">
        <v>16795</v>
      </c>
      <c r="B5672" s="4" t="s">
        <v>16796</v>
      </c>
      <c r="C5672" s="4" t="s">
        <v>16797</v>
      </c>
      <c r="E5672" s="4"/>
      <c r="R5672" s="4"/>
      <c r="U5672" s="4"/>
      <c r="AD5672" s="4"/>
      <c r="AE5672" s="4"/>
      <c r="AF5672" s="21"/>
    </row>
    <row r="5673" spans="1:32" x14ac:dyDescent="0.2">
      <c r="A5673" s="1" t="s">
        <v>16798</v>
      </c>
      <c r="B5673" s="4" t="s">
        <v>16799</v>
      </c>
      <c r="C5673" s="4" t="s">
        <v>16800</v>
      </c>
      <c r="E5673" s="4"/>
      <c r="R5673" s="4"/>
      <c r="U5673" s="4"/>
      <c r="AD5673" s="4"/>
      <c r="AE5673" s="4"/>
      <c r="AF5673" s="21"/>
    </row>
    <row r="5674" spans="1:32" x14ac:dyDescent="0.2">
      <c r="A5674" s="1" t="s">
        <v>16801</v>
      </c>
      <c r="B5674" s="4" t="s">
        <v>16802</v>
      </c>
      <c r="C5674" s="4" t="s">
        <v>16803</v>
      </c>
      <c r="E5674" s="4"/>
      <c r="R5674" s="4"/>
      <c r="U5674" s="4"/>
      <c r="AD5674" s="4"/>
      <c r="AE5674" s="4"/>
      <c r="AF5674" s="21"/>
    </row>
    <row r="5675" spans="1:32" x14ac:dyDescent="0.2">
      <c r="A5675" s="1" t="s">
        <v>16804</v>
      </c>
      <c r="B5675" s="4" t="s">
        <v>16805</v>
      </c>
      <c r="C5675" s="4" t="s">
        <v>16806</v>
      </c>
      <c r="E5675" s="4"/>
      <c r="R5675" s="4"/>
      <c r="U5675" s="4"/>
      <c r="AD5675" s="4"/>
      <c r="AE5675" s="4"/>
      <c r="AF5675" s="21"/>
    </row>
    <row r="5676" spans="1:32" x14ac:dyDescent="0.2">
      <c r="A5676" s="1" t="s">
        <v>16807</v>
      </c>
      <c r="B5676" s="4" t="s">
        <v>16808</v>
      </c>
      <c r="C5676" s="4" t="s">
        <v>16809</v>
      </c>
      <c r="E5676" s="4"/>
      <c r="R5676" s="4"/>
      <c r="U5676" s="4"/>
      <c r="AD5676" s="4"/>
      <c r="AE5676" s="4"/>
      <c r="AF5676" s="21"/>
    </row>
    <row r="5677" spans="1:32" x14ac:dyDescent="0.2">
      <c r="A5677" s="1" t="s">
        <v>16810</v>
      </c>
      <c r="B5677" s="4" t="s">
        <v>16811</v>
      </c>
      <c r="C5677" s="4" t="s">
        <v>16812</v>
      </c>
      <c r="E5677" s="4"/>
      <c r="R5677" s="4"/>
      <c r="U5677" s="4"/>
      <c r="AD5677" s="4"/>
      <c r="AE5677" s="4"/>
      <c r="AF5677" s="21"/>
    </row>
    <row r="5678" spans="1:32" x14ac:dyDescent="0.2">
      <c r="A5678" s="1" t="s">
        <v>16813</v>
      </c>
      <c r="B5678" s="4" t="s">
        <v>16814</v>
      </c>
      <c r="C5678" s="4" t="s">
        <v>16815</v>
      </c>
      <c r="E5678" s="4"/>
      <c r="R5678" s="4"/>
      <c r="U5678" s="4"/>
      <c r="AD5678" s="4"/>
      <c r="AE5678" s="4"/>
      <c r="AF5678" s="21"/>
    </row>
    <row r="5679" spans="1:32" x14ac:dyDescent="0.2">
      <c r="A5679" s="1" t="s">
        <v>16816</v>
      </c>
      <c r="B5679" s="4" t="s">
        <v>16817</v>
      </c>
      <c r="C5679" s="4" t="s">
        <v>16818</v>
      </c>
      <c r="E5679" s="4"/>
      <c r="R5679" s="4"/>
      <c r="U5679" s="4"/>
      <c r="AD5679" s="4"/>
      <c r="AE5679" s="4"/>
      <c r="AF5679" s="21"/>
    </row>
    <row r="5680" spans="1:32" x14ac:dyDescent="0.2">
      <c r="A5680" s="1" t="s">
        <v>16819</v>
      </c>
      <c r="B5680" s="4" t="s">
        <v>16820</v>
      </c>
      <c r="C5680" s="4" t="s">
        <v>16821</v>
      </c>
      <c r="E5680" s="4"/>
      <c r="R5680" s="4"/>
      <c r="U5680" s="4"/>
      <c r="AD5680" s="4"/>
      <c r="AE5680" s="4"/>
      <c r="AF5680" s="21"/>
    </row>
    <row r="5681" spans="1:32" x14ac:dyDescent="0.2">
      <c r="A5681" s="1" t="s">
        <v>16822</v>
      </c>
      <c r="B5681" s="4" t="s">
        <v>16823</v>
      </c>
      <c r="C5681" s="4" t="s">
        <v>16824</v>
      </c>
      <c r="E5681" s="4"/>
      <c r="R5681" s="4"/>
      <c r="U5681" s="4"/>
      <c r="AD5681" s="4"/>
      <c r="AE5681" s="4"/>
      <c r="AF5681" s="21"/>
    </row>
    <row r="5682" spans="1:32" x14ac:dyDescent="0.2">
      <c r="A5682" s="1" t="s">
        <v>16825</v>
      </c>
      <c r="B5682" s="4" t="s">
        <v>16826</v>
      </c>
      <c r="C5682" s="4" t="s">
        <v>16827</v>
      </c>
      <c r="E5682" s="4"/>
      <c r="R5682" s="4"/>
      <c r="U5682" s="4"/>
      <c r="AD5682" s="4"/>
      <c r="AE5682" s="4"/>
      <c r="AF5682" s="21"/>
    </row>
    <row r="5683" spans="1:32" x14ac:dyDescent="0.2">
      <c r="A5683" s="1" t="s">
        <v>16828</v>
      </c>
      <c r="B5683" s="4" t="s">
        <v>16829</v>
      </c>
      <c r="C5683" s="4" t="s">
        <v>16830</v>
      </c>
      <c r="E5683" s="4"/>
      <c r="R5683" s="4"/>
      <c r="U5683" s="4"/>
      <c r="AD5683" s="4"/>
      <c r="AE5683" s="4"/>
      <c r="AF5683" s="21"/>
    </row>
    <row r="5684" spans="1:32" x14ac:dyDescent="0.2">
      <c r="A5684" s="1" t="s">
        <v>16831</v>
      </c>
      <c r="B5684" s="4" t="s">
        <v>16832</v>
      </c>
      <c r="C5684" s="4" t="s">
        <v>16833</v>
      </c>
      <c r="E5684" s="4">
        <v>1</v>
      </c>
      <c r="G5684">
        <v>1</v>
      </c>
      <c r="H5684">
        <v>1</v>
      </c>
      <c r="J5684">
        <v>1</v>
      </c>
      <c r="K5684">
        <v>1</v>
      </c>
      <c r="L5684">
        <v>1</v>
      </c>
      <c r="M5684">
        <v>1</v>
      </c>
      <c r="R5684" s="4"/>
      <c r="U5684" s="4"/>
      <c r="W5684">
        <v>1</v>
      </c>
      <c r="AB5684">
        <v>1</v>
      </c>
      <c r="AD5684" s="4">
        <v>1</v>
      </c>
      <c r="AE5684" s="4">
        <v>1</v>
      </c>
      <c r="AF5684" s="21">
        <v>1</v>
      </c>
    </row>
    <row r="5685" spans="1:32" x14ac:dyDescent="0.2">
      <c r="A5685" s="1" t="s">
        <v>16834</v>
      </c>
      <c r="B5685" s="4" t="s">
        <v>16835</v>
      </c>
      <c r="C5685" s="4" t="s">
        <v>16836</v>
      </c>
      <c r="E5685" s="4"/>
      <c r="R5685" s="4"/>
      <c r="U5685" s="4"/>
      <c r="AD5685" s="4"/>
      <c r="AE5685" s="4"/>
      <c r="AF5685" s="21"/>
    </row>
    <row r="5686" spans="1:32" x14ac:dyDescent="0.2">
      <c r="A5686" s="1" t="s">
        <v>16837</v>
      </c>
      <c r="B5686" s="4" t="s">
        <v>16838</v>
      </c>
      <c r="C5686" s="4" t="s">
        <v>16839</v>
      </c>
      <c r="E5686" s="4"/>
      <c r="R5686" s="4"/>
      <c r="U5686" s="4"/>
      <c r="AD5686" s="4"/>
      <c r="AE5686" s="4"/>
      <c r="AF5686" s="21"/>
    </row>
    <row r="5687" spans="1:32" x14ac:dyDescent="0.2">
      <c r="A5687" s="1" t="s">
        <v>16840</v>
      </c>
      <c r="B5687" s="4" t="s">
        <v>16841</v>
      </c>
      <c r="C5687" s="4" t="s">
        <v>16842</v>
      </c>
      <c r="E5687" s="4"/>
      <c r="R5687" s="4"/>
      <c r="U5687" s="4"/>
      <c r="AD5687" s="4"/>
      <c r="AE5687" s="4"/>
      <c r="AF5687" s="21"/>
    </row>
    <row r="5688" spans="1:32" x14ac:dyDescent="0.2">
      <c r="A5688" s="1" t="s">
        <v>16843</v>
      </c>
      <c r="B5688" s="4" t="s">
        <v>16844</v>
      </c>
      <c r="C5688" s="4" t="s">
        <v>16845</v>
      </c>
      <c r="E5688" s="4"/>
      <c r="R5688" s="4"/>
      <c r="U5688" s="4"/>
      <c r="AD5688" s="4"/>
      <c r="AE5688" s="4"/>
      <c r="AF5688" s="21"/>
    </row>
    <row r="5689" spans="1:32" x14ac:dyDescent="0.2">
      <c r="A5689" s="1" t="s">
        <v>16846</v>
      </c>
      <c r="B5689" s="4" t="s">
        <v>16847</v>
      </c>
      <c r="C5689" s="4" t="s">
        <v>16848</v>
      </c>
      <c r="E5689" s="4"/>
      <c r="R5689" s="4"/>
      <c r="U5689" s="4"/>
      <c r="AD5689" s="4"/>
      <c r="AE5689" s="4"/>
      <c r="AF5689" s="21"/>
    </row>
    <row r="5690" spans="1:32" x14ac:dyDescent="0.2">
      <c r="A5690" s="1" t="s">
        <v>16849</v>
      </c>
      <c r="B5690" s="4" t="s">
        <v>16850</v>
      </c>
      <c r="C5690" s="4" t="s">
        <v>16850</v>
      </c>
      <c r="E5690" s="4"/>
      <c r="R5690" s="4"/>
      <c r="U5690" s="4"/>
      <c r="AD5690" s="4"/>
      <c r="AE5690" s="4"/>
      <c r="AF5690" s="21">
        <v>1</v>
      </c>
    </row>
    <row r="5691" spans="1:32" x14ac:dyDescent="0.2">
      <c r="A5691" s="1" t="s">
        <v>16851</v>
      </c>
      <c r="B5691" s="4" t="s">
        <v>16852</v>
      </c>
      <c r="C5691" s="4" t="s">
        <v>16853</v>
      </c>
      <c r="E5691" s="4"/>
      <c r="R5691" s="4"/>
      <c r="U5691" s="4"/>
      <c r="AD5691" s="4"/>
      <c r="AE5691" s="4"/>
      <c r="AF5691" s="21"/>
    </row>
    <row r="5692" spans="1:32" x14ac:dyDescent="0.2">
      <c r="A5692" s="1" t="s">
        <v>16854</v>
      </c>
      <c r="B5692" s="4" t="s">
        <v>16855</v>
      </c>
      <c r="C5692" s="4" t="s">
        <v>16856</v>
      </c>
      <c r="E5692" s="4"/>
      <c r="R5692" s="4"/>
      <c r="U5692" s="4"/>
      <c r="AD5692" s="4"/>
      <c r="AE5692" s="4"/>
      <c r="AF5692" s="21"/>
    </row>
    <row r="5693" spans="1:32" x14ac:dyDescent="0.2">
      <c r="A5693" s="1" t="s">
        <v>16857</v>
      </c>
      <c r="B5693" s="4" t="s">
        <v>16858</v>
      </c>
      <c r="C5693" s="4" t="s">
        <v>16859</v>
      </c>
      <c r="E5693" s="4"/>
      <c r="R5693" s="4"/>
      <c r="U5693" s="4"/>
      <c r="AD5693" s="4"/>
      <c r="AE5693" s="4"/>
      <c r="AF5693" s="21"/>
    </row>
    <row r="5694" spans="1:32" x14ac:dyDescent="0.2">
      <c r="A5694" s="1" t="s">
        <v>16860</v>
      </c>
      <c r="B5694" s="4" t="s">
        <v>16861</v>
      </c>
      <c r="C5694" s="4" t="s">
        <v>16862</v>
      </c>
      <c r="E5694" s="4"/>
      <c r="R5694" s="4"/>
      <c r="U5694" s="4"/>
      <c r="AD5694" s="4"/>
      <c r="AE5694" s="4"/>
      <c r="AF5694" s="21"/>
    </row>
    <row r="5695" spans="1:32" x14ac:dyDescent="0.2">
      <c r="A5695" s="1" t="s">
        <v>16863</v>
      </c>
      <c r="B5695" s="4" t="s">
        <v>16864</v>
      </c>
      <c r="C5695" s="4" t="s">
        <v>16865</v>
      </c>
      <c r="E5695" s="4"/>
      <c r="R5695" s="4"/>
      <c r="U5695" s="4"/>
      <c r="AD5695" s="4"/>
      <c r="AE5695" s="4"/>
      <c r="AF5695" s="21"/>
    </row>
    <row r="5696" spans="1:32" x14ac:dyDescent="0.2">
      <c r="A5696" s="1" t="s">
        <v>16866</v>
      </c>
      <c r="B5696" s="4" t="s">
        <v>16867</v>
      </c>
      <c r="C5696" s="4" t="s">
        <v>16868</v>
      </c>
      <c r="E5696" s="4"/>
      <c r="R5696" s="4"/>
      <c r="U5696" s="4"/>
      <c r="AD5696" s="4"/>
      <c r="AE5696" s="4"/>
      <c r="AF5696" s="21"/>
    </row>
    <row r="5697" spans="1:32" x14ac:dyDescent="0.2">
      <c r="A5697" s="1" t="s">
        <v>16869</v>
      </c>
      <c r="B5697" s="4" t="s">
        <v>16870</v>
      </c>
      <c r="C5697" s="4" t="s">
        <v>16871</v>
      </c>
      <c r="E5697" s="4"/>
      <c r="R5697" s="4"/>
      <c r="U5697" s="4"/>
      <c r="AD5697" s="4"/>
      <c r="AE5697" s="4"/>
      <c r="AF5697" s="21"/>
    </row>
    <row r="5698" spans="1:32" x14ac:dyDescent="0.2">
      <c r="A5698" s="1" t="s">
        <v>16872</v>
      </c>
      <c r="B5698" s="4" t="s">
        <v>16873</v>
      </c>
      <c r="C5698" s="4" t="s">
        <v>16874</v>
      </c>
      <c r="E5698" s="4"/>
      <c r="R5698" s="4"/>
      <c r="U5698" s="4"/>
      <c r="AD5698" s="4"/>
      <c r="AE5698" s="4"/>
      <c r="AF5698" s="21"/>
    </row>
    <row r="5699" spans="1:32" x14ac:dyDescent="0.2">
      <c r="A5699" s="1" t="s">
        <v>16875</v>
      </c>
      <c r="B5699" s="4" t="s">
        <v>16876</v>
      </c>
      <c r="C5699" s="4" t="s">
        <v>16877</v>
      </c>
      <c r="E5699" s="4"/>
      <c r="R5699" s="4"/>
      <c r="U5699" s="4"/>
      <c r="AD5699" s="4"/>
      <c r="AE5699" s="4"/>
      <c r="AF5699" s="21"/>
    </row>
    <row r="5700" spans="1:32" x14ac:dyDescent="0.2">
      <c r="A5700" s="1" t="s">
        <v>16878</v>
      </c>
      <c r="B5700" s="4" t="s">
        <v>16879</v>
      </c>
      <c r="C5700" s="4" t="s">
        <v>16880</v>
      </c>
      <c r="E5700" s="4"/>
      <c r="R5700" s="4"/>
      <c r="U5700" s="4"/>
      <c r="AD5700" s="4"/>
      <c r="AE5700" s="4"/>
      <c r="AF5700" s="21"/>
    </row>
    <row r="5701" spans="1:32" x14ac:dyDescent="0.2">
      <c r="A5701" s="1" t="s">
        <v>16881</v>
      </c>
      <c r="B5701" s="4" t="s">
        <v>16882</v>
      </c>
      <c r="C5701" s="4" t="s">
        <v>16883</v>
      </c>
      <c r="E5701" s="4"/>
      <c r="R5701" s="4"/>
      <c r="U5701" s="4"/>
      <c r="AD5701" s="4"/>
      <c r="AE5701" s="4"/>
      <c r="AF5701" s="21"/>
    </row>
    <row r="5702" spans="1:32" x14ac:dyDescent="0.2">
      <c r="A5702" s="1" t="s">
        <v>16884</v>
      </c>
      <c r="B5702" s="4" t="s">
        <v>16885</v>
      </c>
      <c r="C5702" s="4" t="s">
        <v>16886</v>
      </c>
      <c r="E5702" s="4"/>
      <c r="R5702" s="4"/>
      <c r="U5702" s="4"/>
      <c r="AD5702" s="4"/>
      <c r="AE5702" s="4"/>
      <c r="AF5702" s="21"/>
    </row>
    <row r="5703" spans="1:32" x14ac:dyDescent="0.2">
      <c r="A5703" s="1" t="s">
        <v>16887</v>
      </c>
      <c r="B5703" s="4" t="s">
        <v>16888</v>
      </c>
      <c r="C5703" s="4" t="s">
        <v>16889</v>
      </c>
      <c r="E5703" s="4"/>
      <c r="R5703" s="4"/>
      <c r="U5703" s="4"/>
      <c r="AD5703" s="4"/>
      <c r="AE5703" s="4"/>
      <c r="AF5703" s="21"/>
    </row>
    <row r="5704" spans="1:32" x14ac:dyDescent="0.2">
      <c r="A5704" s="1" t="s">
        <v>16890</v>
      </c>
      <c r="B5704" s="4" t="s">
        <v>16891</v>
      </c>
      <c r="C5704" s="4" t="s">
        <v>16892</v>
      </c>
      <c r="E5704" s="4"/>
      <c r="R5704" s="4"/>
      <c r="U5704" s="4"/>
      <c r="AD5704" s="4"/>
      <c r="AE5704" s="4"/>
      <c r="AF5704" s="21"/>
    </row>
    <row r="5705" spans="1:32" x14ac:dyDescent="0.2">
      <c r="A5705" s="1" t="s">
        <v>16893</v>
      </c>
      <c r="B5705" s="4" t="s">
        <v>4924</v>
      </c>
      <c r="C5705" s="4" t="s">
        <v>16894</v>
      </c>
      <c r="E5705" s="4"/>
      <c r="R5705" s="4"/>
      <c r="U5705" s="4"/>
      <c r="AD5705" s="4"/>
      <c r="AE5705" s="4"/>
      <c r="AF5705" s="21"/>
    </row>
    <row r="5706" spans="1:32" x14ac:dyDescent="0.2">
      <c r="A5706" s="1" t="s">
        <v>16895</v>
      </c>
      <c r="B5706" s="4" t="s">
        <v>16896</v>
      </c>
      <c r="C5706" s="4" t="s">
        <v>16897</v>
      </c>
      <c r="E5706" s="4"/>
      <c r="R5706" s="4"/>
      <c r="U5706" s="4"/>
      <c r="AD5706" s="4"/>
      <c r="AE5706" s="4"/>
      <c r="AF5706" s="21"/>
    </row>
    <row r="5707" spans="1:32" x14ac:dyDescent="0.2">
      <c r="A5707" s="1" t="s">
        <v>16898</v>
      </c>
      <c r="B5707" s="4" t="s">
        <v>16899</v>
      </c>
      <c r="C5707" s="4" t="s">
        <v>16900</v>
      </c>
      <c r="E5707" s="4"/>
      <c r="R5707" s="4"/>
      <c r="U5707" s="4"/>
      <c r="AD5707" s="4"/>
      <c r="AE5707" s="4"/>
      <c r="AF5707" s="21"/>
    </row>
    <row r="5708" spans="1:32" x14ac:dyDescent="0.2">
      <c r="A5708" s="1" t="s">
        <v>16901</v>
      </c>
      <c r="B5708" s="4" t="s">
        <v>16902</v>
      </c>
      <c r="C5708" s="4" t="s">
        <v>16903</v>
      </c>
      <c r="E5708" s="4"/>
      <c r="R5708" s="4"/>
      <c r="U5708" s="4"/>
      <c r="AD5708" s="4"/>
      <c r="AE5708" s="4"/>
      <c r="AF5708" s="21"/>
    </row>
    <row r="5709" spans="1:32" x14ac:dyDescent="0.2">
      <c r="A5709" s="1" t="s">
        <v>16904</v>
      </c>
      <c r="B5709" s="4" t="s">
        <v>16905</v>
      </c>
      <c r="C5709" s="4" t="s">
        <v>16906</v>
      </c>
      <c r="E5709" s="4"/>
      <c r="R5709" s="4"/>
      <c r="U5709" s="4"/>
      <c r="AD5709" s="4"/>
      <c r="AE5709" s="4"/>
      <c r="AF5709" s="21"/>
    </row>
    <row r="5710" spans="1:32" x14ac:dyDescent="0.2">
      <c r="A5710" s="1" t="s">
        <v>16907</v>
      </c>
      <c r="B5710" s="4" t="s">
        <v>16908</v>
      </c>
      <c r="C5710" s="4" t="s">
        <v>16909</v>
      </c>
      <c r="E5710" s="4"/>
      <c r="R5710" s="4"/>
      <c r="U5710" s="4"/>
      <c r="AD5710" s="4"/>
      <c r="AE5710" s="4"/>
      <c r="AF5710" s="21"/>
    </row>
    <row r="5711" spans="1:32" x14ac:dyDescent="0.2">
      <c r="A5711" s="1" t="s">
        <v>16910</v>
      </c>
      <c r="B5711" s="4" t="s">
        <v>16911</v>
      </c>
      <c r="C5711" s="4" t="s">
        <v>16912</v>
      </c>
      <c r="E5711" s="4"/>
      <c r="R5711" s="4"/>
      <c r="U5711" s="4"/>
      <c r="AD5711" s="4"/>
      <c r="AE5711" s="4"/>
      <c r="AF5711" s="21"/>
    </row>
    <row r="5712" spans="1:32" x14ac:dyDescent="0.2">
      <c r="A5712" s="1" t="s">
        <v>16913</v>
      </c>
      <c r="B5712" s="4" t="s">
        <v>16914</v>
      </c>
      <c r="C5712" s="4" t="s">
        <v>16915</v>
      </c>
      <c r="E5712" s="4"/>
      <c r="R5712" s="4"/>
      <c r="U5712" s="4"/>
      <c r="AD5712" s="4"/>
      <c r="AE5712" s="4"/>
      <c r="AF5712" s="21"/>
    </row>
    <row r="5713" spans="1:32" x14ac:dyDescent="0.2">
      <c r="A5713" s="1" t="s">
        <v>16916</v>
      </c>
      <c r="B5713" s="4" t="s">
        <v>16917</v>
      </c>
      <c r="C5713" s="4" t="s">
        <v>16918</v>
      </c>
      <c r="E5713" s="4"/>
      <c r="R5713" s="4"/>
      <c r="U5713" s="4"/>
      <c r="AD5713" s="4"/>
      <c r="AE5713" s="4"/>
      <c r="AF5713" s="21"/>
    </row>
    <row r="5714" spans="1:32" x14ac:dyDescent="0.2">
      <c r="A5714" s="1" t="s">
        <v>16919</v>
      </c>
      <c r="B5714" s="4" t="s">
        <v>16920</v>
      </c>
      <c r="C5714" s="4" t="s">
        <v>16921</v>
      </c>
      <c r="E5714" s="4"/>
      <c r="R5714" s="4"/>
      <c r="U5714" s="4"/>
      <c r="AD5714" s="4"/>
      <c r="AE5714" s="4"/>
      <c r="AF5714" s="21"/>
    </row>
    <row r="5715" spans="1:32" x14ac:dyDescent="0.2">
      <c r="A5715" s="1" t="s">
        <v>16922</v>
      </c>
      <c r="B5715" s="4" t="s">
        <v>16923</v>
      </c>
      <c r="C5715" s="4" t="s">
        <v>16924</v>
      </c>
      <c r="E5715" s="4"/>
      <c r="R5715" s="4"/>
      <c r="U5715" s="4"/>
      <c r="AD5715" s="4"/>
      <c r="AE5715" s="4"/>
      <c r="AF5715" s="21"/>
    </row>
    <row r="5716" spans="1:32" x14ac:dyDescent="0.2">
      <c r="A5716" s="1" t="s">
        <v>16925</v>
      </c>
      <c r="B5716" s="4" t="s">
        <v>16926</v>
      </c>
      <c r="C5716" s="4" t="s">
        <v>16927</v>
      </c>
      <c r="E5716" s="4"/>
      <c r="R5716" s="4"/>
      <c r="U5716" s="4"/>
      <c r="AD5716" s="4"/>
      <c r="AE5716" s="4"/>
      <c r="AF5716" s="21"/>
    </row>
    <row r="5717" spans="1:32" x14ac:dyDescent="0.2">
      <c r="A5717" s="1" t="s">
        <v>16928</v>
      </c>
      <c r="B5717" s="4" t="s">
        <v>16929</v>
      </c>
      <c r="C5717" s="4" t="s">
        <v>16930</v>
      </c>
      <c r="E5717" s="4"/>
      <c r="R5717" s="4"/>
      <c r="U5717" s="4"/>
      <c r="AD5717" s="4"/>
      <c r="AE5717" s="4"/>
      <c r="AF5717" s="21"/>
    </row>
    <row r="5718" spans="1:32" x14ac:dyDescent="0.2">
      <c r="A5718" s="1" t="s">
        <v>16931</v>
      </c>
      <c r="B5718" s="4" t="s">
        <v>16932</v>
      </c>
      <c r="C5718" s="4" t="s">
        <v>16933</v>
      </c>
      <c r="E5718" s="4"/>
      <c r="R5718" s="4"/>
      <c r="U5718" s="4"/>
      <c r="AD5718" s="4"/>
      <c r="AE5718" s="4"/>
      <c r="AF5718" s="21"/>
    </row>
    <row r="5719" spans="1:32" x14ac:dyDescent="0.2">
      <c r="A5719" s="1" t="s">
        <v>16934</v>
      </c>
      <c r="B5719" s="4" t="s">
        <v>16935</v>
      </c>
      <c r="C5719" s="4" t="s">
        <v>16936</v>
      </c>
      <c r="E5719" s="4"/>
      <c r="R5719" s="4"/>
      <c r="U5719" s="4"/>
      <c r="AD5719" s="4"/>
      <c r="AE5719" s="4"/>
      <c r="AF5719" s="21"/>
    </row>
    <row r="5720" spans="1:32" x14ac:dyDescent="0.2">
      <c r="A5720" s="1" t="s">
        <v>16937</v>
      </c>
      <c r="B5720" s="4" t="s">
        <v>16938</v>
      </c>
      <c r="C5720" s="4" t="s">
        <v>16939</v>
      </c>
      <c r="E5720" s="4"/>
      <c r="R5720" s="4"/>
      <c r="U5720" s="4"/>
      <c r="AD5720" s="4"/>
      <c r="AE5720" s="4"/>
      <c r="AF5720" s="21"/>
    </row>
    <row r="5721" spans="1:32" x14ac:dyDescent="0.2">
      <c r="A5721" s="1" t="s">
        <v>16940</v>
      </c>
      <c r="B5721" s="4" t="s">
        <v>16941</v>
      </c>
      <c r="C5721" s="4" t="s">
        <v>16942</v>
      </c>
      <c r="E5721" s="4"/>
      <c r="R5721" s="4"/>
      <c r="U5721" s="4"/>
      <c r="AD5721" s="4"/>
      <c r="AE5721" s="4"/>
      <c r="AF5721" s="21"/>
    </row>
    <row r="5722" spans="1:32" x14ac:dyDescent="0.2">
      <c r="A5722" s="1" t="s">
        <v>16943</v>
      </c>
      <c r="B5722" s="4" t="s">
        <v>16944</v>
      </c>
      <c r="C5722" s="4" t="s">
        <v>16945</v>
      </c>
      <c r="E5722" s="4"/>
      <c r="R5722" s="4"/>
      <c r="U5722" s="4"/>
      <c r="AD5722" s="4"/>
      <c r="AE5722" s="4"/>
      <c r="AF5722" s="21"/>
    </row>
    <row r="5723" spans="1:32" x14ac:dyDescent="0.2">
      <c r="A5723" s="1" t="s">
        <v>16946</v>
      </c>
      <c r="B5723" s="4" t="s">
        <v>16947</v>
      </c>
      <c r="C5723" s="4" t="s">
        <v>16948</v>
      </c>
      <c r="E5723" s="4"/>
      <c r="R5723" s="4"/>
      <c r="U5723" s="4"/>
      <c r="AD5723" s="4"/>
      <c r="AE5723" s="4"/>
      <c r="AF5723" s="21"/>
    </row>
    <row r="5724" spans="1:32" x14ac:dyDescent="0.2">
      <c r="A5724" s="1" t="s">
        <v>16949</v>
      </c>
      <c r="B5724" s="4" t="s">
        <v>16950</v>
      </c>
      <c r="C5724" s="4" t="s">
        <v>16951</v>
      </c>
      <c r="E5724" s="4"/>
      <c r="R5724" s="4"/>
      <c r="U5724" s="4"/>
      <c r="AD5724" s="4"/>
      <c r="AE5724" s="4"/>
      <c r="AF5724" s="21"/>
    </row>
    <row r="5725" spans="1:32" x14ac:dyDescent="0.2">
      <c r="A5725" s="1" t="s">
        <v>16952</v>
      </c>
      <c r="B5725" s="4" t="s">
        <v>16953</v>
      </c>
      <c r="C5725" s="4" t="s">
        <v>16954</v>
      </c>
      <c r="E5725" s="4"/>
      <c r="R5725" s="4"/>
      <c r="U5725" s="4"/>
      <c r="AD5725" s="4"/>
      <c r="AE5725" s="4"/>
      <c r="AF5725" s="21"/>
    </row>
    <row r="5726" spans="1:32" x14ac:dyDescent="0.2">
      <c r="A5726" s="1" t="s">
        <v>16955</v>
      </c>
      <c r="B5726" s="4" t="s">
        <v>16956</v>
      </c>
      <c r="C5726" s="4" t="s">
        <v>16957</v>
      </c>
      <c r="E5726" s="4"/>
      <c r="R5726" s="4"/>
      <c r="U5726" s="4"/>
      <c r="AD5726" s="4"/>
      <c r="AE5726" s="4"/>
      <c r="AF5726" s="21"/>
    </row>
    <row r="5727" spans="1:32" x14ac:dyDescent="0.2">
      <c r="A5727" s="1" t="s">
        <v>16958</v>
      </c>
      <c r="B5727" s="4" t="s">
        <v>16959</v>
      </c>
      <c r="C5727" s="4" t="s">
        <v>16960</v>
      </c>
      <c r="E5727" s="4"/>
      <c r="R5727" s="4"/>
      <c r="U5727" s="4"/>
      <c r="AD5727" s="4"/>
      <c r="AE5727" s="4"/>
      <c r="AF5727" s="21"/>
    </row>
    <row r="5728" spans="1:32" x14ac:dyDescent="0.2">
      <c r="A5728" s="1" t="s">
        <v>16961</v>
      </c>
      <c r="B5728" s="4" t="s">
        <v>16962</v>
      </c>
      <c r="C5728" s="4" t="s">
        <v>16963</v>
      </c>
      <c r="E5728" s="4"/>
      <c r="R5728" s="4"/>
      <c r="U5728" s="4"/>
      <c r="AD5728" s="4"/>
      <c r="AE5728" s="4"/>
      <c r="AF5728" s="21"/>
    </row>
    <row r="5729" spans="1:32" x14ac:dyDescent="0.2">
      <c r="A5729" s="1" t="s">
        <v>16964</v>
      </c>
      <c r="B5729" s="4" t="s">
        <v>16965</v>
      </c>
      <c r="C5729" s="4" t="s">
        <v>16966</v>
      </c>
      <c r="E5729" s="4"/>
      <c r="R5729" s="4"/>
      <c r="U5729" s="4"/>
      <c r="AD5729" s="4"/>
      <c r="AE5729" s="4"/>
      <c r="AF5729" s="21"/>
    </row>
    <row r="5730" spans="1:32" x14ac:dyDescent="0.2">
      <c r="A5730" s="1" t="s">
        <v>16967</v>
      </c>
      <c r="B5730" s="4" t="s">
        <v>16968</v>
      </c>
      <c r="C5730" s="4" t="s">
        <v>16969</v>
      </c>
      <c r="E5730" s="4"/>
      <c r="R5730" s="4"/>
      <c r="U5730" s="4"/>
      <c r="AD5730" s="4"/>
      <c r="AE5730" s="4"/>
      <c r="AF5730" s="21"/>
    </row>
    <row r="5731" spans="1:32" x14ac:dyDescent="0.2">
      <c r="A5731" s="1" t="s">
        <v>16970</v>
      </c>
      <c r="B5731" s="4" t="s">
        <v>16971</v>
      </c>
      <c r="C5731" s="4" t="s">
        <v>16972</v>
      </c>
      <c r="E5731" s="4"/>
      <c r="R5731" s="4"/>
      <c r="U5731" s="4"/>
      <c r="AD5731" s="4"/>
      <c r="AE5731" s="4"/>
      <c r="AF5731" s="21"/>
    </row>
    <row r="5732" spans="1:32" x14ac:dyDescent="0.2">
      <c r="A5732" s="1" t="s">
        <v>16973</v>
      </c>
      <c r="B5732" s="4" t="s">
        <v>16974</v>
      </c>
      <c r="C5732" s="4" t="s">
        <v>16975</v>
      </c>
      <c r="E5732" s="4"/>
      <c r="G5732">
        <v>1</v>
      </c>
      <c r="J5732">
        <v>1</v>
      </c>
      <c r="R5732" s="4"/>
      <c r="U5732" s="4"/>
      <c r="Z5732">
        <v>1</v>
      </c>
      <c r="AD5732" s="4"/>
      <c r="AE5732" s="4"/>
      <c r="AF5732" s="21"/>
    </row>
    <row r="5733" spans="1:32" x14ac:dyDescent="0.2">
      <c r="A5733" s="1" t="s">
        <v>16976</v>
      </c>
      <c r="B5733" s="4" t="s">
        <v>16977</v>
      </c>
      <c r="C5733" s="4" t="s">
        <v>16978</v>
      </c>
      <c r="E5733" s="4"/>
      <c r="R5733" s="4"/>
      <c r="U5733" s="4"/>
      <c r="AD5733" s="4"/>
      <c r="AE5733" s="4"/>
      <c r="AF5733" s="21"/>
    </row>
    <row r="5734" spans="1:32" x14ac:dyDescent="0.2">
      <c r="A5734" s="1" t="s">
        <v>16979</v>
      </c>
      <c r="B5734" s="4" t="s">
        <v>16980</v>
      </c>
      <c r="C5734" s="4" t="s">
        <v>12705</v>
      </c>
      <c r="E5734" s="4"/>
      <c r="R5734" s="4"/>
      <c r="U5734" s="4"/>
      <c r="AD5734" s="4"/>
      <c r="AE5734" s="4"/>
      <c r="AF5734" s="21"/>
    </row>
    <row r="5735" spans="1:32" x14ac:dyDescent="0.2">
      <c r="A5735" s="1" t="s">
        <v>16981</v>
      </c>
      <c r="B5735" s="4" t="s">
        <v>16982</v>
      </c>
      <c r="C5735" s="4" t="s">
        <v>16983</v>
      </c>
      <c r="E5735" s="4"/>
      <c r="R5735" s="4"/>
      <c r="U5735" s="4"/>
      <c r="AD5735" s="4"/>
      <c r="AE5735" s="4"/>
      <c r="AF5735" s="21"/>
    </row>
    <row r="5736" spans="1:32" x14ac:dyDescent="0.2">
      <c r="A5736" s="1" t="s">
        <v>16984</v>
      </c>
      <c r="B5736" s="4" t="s">
        <v>16985</v>
      </c>
      <c r="C5736" s="4" t="s">
        <v>16986</v>
      </c>
      <c r="E5736" s="4"/>
      <c r="R5736" s="4"/>
      <c r="U5736" s="4"/>
      <c r="AD5736" s="4"/>
      <c r="AE5736" s="4"/>
      <c r="AF5736" s="21"/>
    </row>
    <row r="5737" spans="1:32" x14ac:dyDescent="0.2">
      <c r="A5737" s="1" t="s">
        <v>16987</v>
      </c>
      <c r="B5737" s="4" t="s">
        <v>16988</v>
      </c>
      <c r="C5737" s="4" t="s">
        <v>16989</v>
      </c>
      <c r="E5737" s="4"/>
      <c r="R5737" s="4"/>
      <c r="U5737" s="4"/>
      <c r="AD5737" s="4"/>
      <c r="AE5737" s="4"/>
      <c r="AF5737" s="21"/>
    </row>
    <row r="5738" spans="1:32" x14ac:dyDescent="0.2">
      <c r="A5738" s="1" t="s">
        <v>16990</v>
      </c>
      <c r="B5738" s="4" t="s">
        <v>16991</v>
      </c>
      <c r="C5738" s="4" t="s">
        <v>16992</v>
      </c>
      <c r="E5738" s="4"/>
      <c r="R5738" s="4"/>
      <c r="U5738" s="4"/>
      <c r="AD5738" s="4"/>
      <c r="AE5738" s="4"/>
      <c r="AF5738" s="21"/>
    </row>
    <row r="5739" spans="1:32" x14ac:dyDescent="0.2">
      <c r="A5739" s="1" t="s">
        <v>16993</v>
      </c>
      <c r="B5739" s="4" t="s">
        <v>16994</v>
      </c>
      <c r="C5739" s="4" t="s">
        <v>16995</v>
      </c>
      <c r="E5739" s="4"/>
      <c r="R5739" s="4"/>
      <c r="U5739" s="4"/>
      <c r="AD5739" s="4"/>
      <c r="AE5739" s="4"/>
      <c r="AF5739" s="21"/>
    </row>
    <row r="5740" spans="1:32" x14ac:dyDescent="0.2">
      <c r="A5740" s="1" t="s">
        <v>16996</v>
      </c>
      <c r="B5740" s="4" t="s">
        <v>16997</v>
      </c>
      <c r="C5740" s="4" t="s">
        <v>16998</v>
      </c>
      <c r="E5740" s="4"/>
      <c r="R5740" s="4"/>
      <c r="U5740" s="4"/>
      <c r="AD5740" s="4"/>
      <c r="AE5740" s="4"/>
      <c r="AF5740" s="21"/>
    </row>
    <row r="5741" spans="1:32" x14ac:dyDescent="0.2">
      <c r="A5741" s="1" t="s">
        <v>16999</v>
      </c>
      <c r="B5741" s="4" t="s">
        <v>17000</v>
      </c>
      <c r="C5741" s="4" t="s">
        <v>17001</v>
      </c>
      <c r="E5741" s="4"/>
      <c r="R5741" s="4"/>
      <c r="U5741" s="4"/>
      <c r="AD5741" s="4"/>
      <c r="AE5741" s="4"/>
      <c r="AF5741" s="21"/>
    </row>
    <row r="5742" spans="1:32" x14ac:dyDescent="0.2">
      <c r="A5742" s="1" t="s">
        <v>17002</v>
      </c>
      <c r="B5742" s="4" t="s">
        <v>17003</v>
      </c>
      <c r="C5742" s="4" t="s">
        <v>17004</v>
      </c>
      <c r="E5742" s="4"/>
      <c r="R5742" s="4"/>
      <c r="U5742" s="4"/>
      <c r="AD5742" s="4"/>
      <c r="AE5742" s="4"/>
      <c r="AF5742" s="21"/>
    </row>
    <row r="5743" spans="1:32" x14ac:dyDescent="0.2">
      <c r="A5743" s="1" t="s">
        <v>17005</v>
      </c>
      <c r="B5743" s="4" t="s">
        <v>17006</v>
      </c>
      <c r="C5743" s="4" t="s">
        <v>17007</v>
      </c>
      <c r="E5743" s="4"/>
      <c r="R5743" s="4"/>
      <c r="U5743" s="4"/>
      <c r="AD5743" s="4"/>
      <c r="AE5743" s="4"/>
      <c r="AF5743" s="21"/>
    </row>
    <row r="5744" spans="1:32" x14ac:dyDescent="0.2">
      <c r="A5744" s="1" t="s">
        <v>17008</v>
      </c>
      <c r="B5744" s="4" t="s">
        <v>17009</v>
      </c>
      <c r="C5744" s="4" t="s">
        <v>17010</v>
      </c>
      <c r="E5744" s="4"/>
      <c r="R5744" s="4"/>
      <c r="U5744" s="4"/>
      <c r="AD5744" s="4"/>
      <c r="AE5744" s="4"/>
      <c r="AF5744" s="21"/>
    </row>
    <row r="5745" spans="1:32" x14ac:dyDescent="0.2">
      <c r="A5745" s="1" t="s">
        <v>17011</v>
      </c>
      <c r="B5745" s="4" t="s">
        <v>17012</v>
      </c>
      <c r="C5745" s="4" t="s">
        <v>17013</v>
      </c>
      <c r="E5745" s="4"/>
      <c r="R5745" s="4"/>
      <c r="U5745" s="4"/>
      <c r="AD5745" s="4"/>
      <c r="AE5745" s="4"/>
      <c r="AF5745" s="21"/>
    </row>
    <row r="5746" spans="1:32" x14ac:dyDescent="0.2">
      <c r="A5746" s="1" t="s">
        <v>17014</v>
      </c>
      <c r="B5746" s="4" t="s">
        <v>17015</v>
      </c>
      <c r="C5746" s="4" t="s">
        <v>17016</v>
      </c>
      <c r="E5746" s="4"/>
      <c r="R5746" s="4"/>
      <c r="U5746" s="4"/>
      <c r="AD5746" s="4"/>
      <c r="AE5746" s="4"/>
      <c r="AF5746" s="21"/>
    </row>
    <row r="5747" spans="1:32" x14ac:dyDescent="0.2">
      <c r="A5747" s="1" t="s">
        <v>17017</v>
      </c>
      <c r="B5747" s="4" t="s">
        <v>17018</v>
      </c>
      <c r="C5747" s="4" t="s">
        <v>17019</v>
      </c>
      <c r="E5747" s="4"/>
      <c r="R5747" s="4"/>
      <c r="U5747" s="4"/>
      <c r="AD5747" s="4"/>
      <c r="AE5747" s="4"/>
      <c r="AF5747" s="21"/>
    </row>
    <row r="5748" spans="1:32" x14ac:dyDescent="0.2">
      <c r="A5748" s="1" t="s">
        <v>17020</v>
      </c>
      <c r="B5748" s="4" t="s">
        <v>17021</v>
      </c>
      <c r="C5748" s="4" t="s">
        <v>17022</v>
      </c>
      <c r="E5748" s="4"/>
      <c r="R5748" s="4"/>
      <c r="U5748" s="4"/>
      <c r="AD5748" s="4"/>
      <c r="AE5748" s="4"/>
      <c r="AF5748" s="21"/>
    </row>
    <row r="5749" spans="1:32" x14ac:dyDescent="0.2">
      <c r="A5749" s="1" t="s">
        <v>17023</v>
      </c>
      <c r="B5749" s="4" t="s">
        <v>17024</v>
      </c>
      <c r="C5749" s="4" t="s">
        <v>17025</v>
      </c>
      <c r="E5749" s="4"/>
      <c r="R5749" s="4"/>
      <c r="U5749" s="4"/>
      <c r="AD5749" s="4"/>
      <c r="AE5749" s="4"/>
      <c r="AF5749" s="21"/>
    </row>
    <row r="5750" spans="1:32" x14ac:dyDescent="0.2">
      <c r="A5750" s="1" t="s">
        <v>17026</v>
      </c>
      <c r="B5750" s="4" t="s">
        <v>17027</v>
      </c>
      <c r="C5750" s="4" t="s">
        <v>17028</v>
      </c>
      <c r="E5750" s="4"/>
      <c r="R5750" s="4"/>
      <c r="U5750" s="4"/>
      <c r="AD5750" s="4"/>
      <c r="AE5750" s="4"/>
      <c r="AF5750" s="21"/>
    </row>
    <row r="5751" spans="1:32" x14ac:dyDescent="0.2">
      <c r="A5751" s="1" t="s">
        <v>17029</v>
      </c>
      <c r="B5751" s="4" t="s">
        <v>17030</v>
      </c>
      <c r="C5751" s="4" t="s">
        <v>17031</v>
      </c>
      <c r="E5751" s="4"/>
      <c r="R5751" s="4"/>
      <c r="U5751" s="4"/>
      <c r="AD5751" s="4"/>
      <c r="AE5751" s="4"/>
      <c r="AF5751" s="21"/>
    </row>
    <row r="5752" spans="1:32" x14ac:dyDescent="0.2">
      <c r="A5752" s="1" t="s">
        <v>17032</v>
      </c>
      <c r="B5752" s="4" t="s">
        <v>7102</v>
      </c>
      <c r="C5752" s="4" t="s">
        <v>17033</v>
      </c>
      <c r="E5752" s="4"/>
      <c r="R5752" s="4"/>
      <c r="U5752" s="4"/>
      <c r="AD5752" s="4"/>
      <c r="AE5752" s="4"/>
      <c r="AF5752" s="21"/>
    </row>
    <row r="5753" spans="1:32" x14ac:dyDescent="0.2">
      <c r="A5753" s="1" t="s">
        <v>17034</v>
      </c>
      <c r="B5753" s="4" t="s">
        <v>17035</v>
      </c>
      <c r="C5753" s="4" t="s">
        <v>17036</v>
      </c>
      <c r="E5753" s="4"/>
      <c r="R5753" s="4"/>
      <c r="U5753" s="4"/>
      <c r="AD5753" s="4"/>
      <c r="AE5753" s="4"/>
      <c r="AF5753" s="21"/>
    </row>
    <row r="5754" spans="1:32" x14ac:dyDescent="0.2">
      <c r="A5754" s="1" t="s">
        <v>17037</v>
      </c>
      <c r="B5754" s="4" t="s">
        <v>17038</v>
      </c>
      <c r="C5754" s="4" t="s">
        <v>17039</v>
      </c>
      <c r="E5754" s="4"/>
      <c r="R5754" s="4"/>
      <c r="U5754" s="4"/>
      <c r="AD5754" s="4"/>
      <c r="AE5754" s="4"/>
      <c r="AF5754" s="21"/>
    </row>
    <row r="5755" spans="1:32" x14ac:dyDescent="0.2">
      <c r="A5755" s="1" t="s">
        <v>17040</v>
      </c>
      <c r="B5755" s="4" t="s">
        <v>17041</v>
      </c>
      <c r="C5755" s="4" t="s">
        <v>17042</v>
      </c>
      <c r="E5755" s="4"/>
      <c r="R5755" s="4"/>
      <c r="U5755" s="4"/>
      <c r="AD5755" s="4"/>
      <c r="AE5755" s="4"/>
      <c r="AF5755" s="21"/>
    </row>
    <row r="5756" spans="1:32" x14ac:dyDescent="0.2">
      <c r="A5756" s="1" t="s">
        <v>17043</v>
      </c>
      <c r="B5756" s="4" t="s">
        <v>17044</v>
      </c>
      <c r="C5756" s="4" t="s">
        <v>17045</v>
      </c>
      <c r="E5756" s="4"/>
      <c r="R5756" s="4"/>
      <c r="U5756" s="4"/>
      <c r="AD5756" s="4"/>
      <c r="AE5756" s="4"/>
      <c r="AF5756" s="21"/>
    </row>
    <row r="5757" spans="1:32" x14ac:dyDescent="0.2">
      <c r="A5757" s="1" t="s">
        <v>17046</v>
      </c>
      <c r="B5757" s="4" t="s">
        <v>17047</v>
      </c>
      <c r="C5757" s="4" t="s">
        <v>17048</v>
      </c>
      <c r="E5757" s="4"/>
      <c r="R5757" s="4"/>
      <c r="U5757" s="4"/>
      <c r="AD5757" s="4"/>
      <c r="AE5757" s="4"/>
      <c r="AF5757" s="21"/>
    </row>
    <row r="5758" spans="1:32" x14ac:dyDescent="0.2">
      <c r="A5758" s="1" t="s">
        <v>17049</v>
      </c>
      <c r="B5758" s="4" t="s">
        <v>17050</v>
      </c>
      <c r="C5758" s="4" t="s">
        <v>17051</v>
      </c>
      <c r="E5758" s="4"/>
      <c r="R5758" s="4"/>
      <c r="U5758" s="4"/>
      <c r="AD5758" s="4"/>
      <c r="AE5758" s="4"/>
      <c r="AF5758" s="21"/>
    </row>
    <row r="5759" spans="1:32" x14ac:dyDescent="0.2">
      <c r="A5759" s="1" t="s">
        <v>17052</v>
      </c>
      <c r="B5759" s="4" t="s">
        <v>17053</v>
      </c>
      <c r="C5759" s="4" t="s">
        <v>17054</v>
      </c>
      <c r="E5759" s="4"/>
      <c r="R5759" s="4"/>
      <c r="U5759" s="4"/>
      <c r="AD5759" s="4"/>
      <c r="AE5759" s="4"/>
      <c r="AF5759" s="21"/>
    </row>
    <row r="5760" spans="1:32" x14ac:dyDescent="0.2">
      <c r="A5760" s="1" t="s">
        <v>17055</v>
      </c>
      <c r="B5760" s="4" t="s">
        <v>17056</v>
      </c>
      <c r="C5760" s="4" t="s">
        <v>17057</v>
      </c>
      <c r="E5760" s="4"/>
      <c r="R5760" s="4"/>
      <c r="U5760" s="4"/>
      <c r="AD5760" s="4"/>
      <c r="AE5760" s="4"/>
      <c r="AF5760" s="21"/>
    </row>
    <row r="5761" spans="1:32" x14ac:dyDescent="0.2">
      <c r="A5761" s="1" t="s">
        <v>17058</v>
      </c>
      <c r="B5761" s="4" t="s">
        <v>17059</v>
      </c>
      <c r="C5761" s="4" t="s">
        <v>17060</v>
      </c>
      <c r="E5761" s="4"/>
      <c r="R5761" s="4"/>
      <c r="U5761" s="4"/>
      <c r="AD5761" s="4"/>
      <c r="AE5761" s="4"/>
      <c r="AF5761" s="21"/>
    </row>
    <row r="5762" spans="1:32" x14ac:dyDescent="0.2">
      <c r="A5762" s="1" t="s">
        <v>17061</v>
      </c>
      <c r="B5762" s="4" t="s">
        <v>4474</v>
      </c>
      <c r="C5762" s="4" t="s">
        <v>17062</v>
      </c>
      <c r="E5762" s="4"/>
      <c r="R5762" s="4"/>
      <c r="U5762" s="4"/>
      <c r="AD5762" s="4"/>
      <c r="AE5762" s="4"/>
      <c r="AF5762" s="21"/>
    </row>
    <row r="5763" spans="1:32" x14ac:dyDescent="0.2">
      <c r="A5763" s="1" t="s">
        <v>17063</v>
      </c>
      <c r="B5763" s="4" t="s">
        <v>3835</v>
      </c>
      <c r="C5763" s="4" t="s">
        <v>17064</v>
      </c>
      <c r="E5763" s="4"/>
      <c r="R5763" s="4"/>
      <c r="U5763" s="4"/>
      <c r="AD5763" s="4"/>
      <c r="AE5763" s="4"/>
      <c r="AF5763" s="21"/>
    </row>
    <row r="5764" spans="1:32" x14ac:dyDescent="0.2">
      <c r="A5764" s="1" t="s">
        <v>17065</v>
      </c>
      <c r="B5764" s="4" t="s">
        <v>17066</v>
      </c>
      <c r="C5764" s="4" t="s">
        <v>17067</v>
      </c>
      <c r="E5764" s="4"/>
      <c r="R5764" s="4"/>
      <c r="U5764" s="4"/>
      <c r="AD5764" s="4"/>
      <c r="AE5764" s="4"/>
      <c r="AF5764" s="21"/>
    </row>
    <row r="5765" spans="1:32" x14ac:dyDescent="0.2">
      <c r="A5765" s="1" t="s">
        <v>17068</v>
      </c>
      <c r="B5765" s="4" t="s">
        <v>17069</v>
      </c>
      <c r="C5765" s="4" t="s">
        <v>17070</v>
      </c>
      <c r="E5765" s="4"/>
      <c r="R5765" s="4"/>
      <c r="U5765" s="4"/>
      <c r="AD5765" s="4"/>
      <c r="AE5765" s="4"/>
      <c r="AF5765" s="21"/>
    </row>
    <row r="5766" spans="1:32" x14ac:dyDescent="0.2">
      <c r="A5766" s="1" t="s">
        <v>17071</v>
      </c>
      <c r="B5766" s="4" t="s">
        <v>17072</v>
      </c>
      <c r="C5766" s="4" t="s">
        <v>17073</v>
      </c>
      <c r="E5766" s="4"/>
      <c r="R5766" s="4"/>
      <c r="U5766" s="4"/>
      <c r="AD5766" s="4"/>
      <c r="AE5766" s="4"/>
      <c r="AF5766" s="21"/>
    </row>
    <row r="5767" spans="1:32" x14ac:dyDescent="0.2">
      <c r="A5767" s="1" t="s">
        <v>17074</v>
      </c>
      <c r="B5767" s="4" t="s">
        <v>17075</v>
      </c>
      <c r="C5767" s="4" t="s">
        <v>17076</v>
      </c>
      <c r="E5767" s="4"/>
      <c r="R5767" s="4"/>
      <c r="U5767" s="4"/>
      <c r="AD5767" s="4"/>
      <c r="AE5767" s="4"/>
      <c r="AF5767" s="21"/>
    </row>
    <row r="5768" spans="1:32" x14ac:dyDescent="0.2">
      <c r="A5768" s="1" t="s">
        <v>17077</v>
      </c>
      <c r="B5768" s="4" t="s">
        <v>17078</v>
      </c>
      <c r="C5768" s="4" t="s">
        <v>17079</v>
      </c>
      <c r="E5768" s="4"/>
      <c r="R5768" s="4"/>
      <c r="U5768" s="4"/>
      <c r="AD5768" s="4"/>
      <c r="AE5768" s="4"/>
      <c r="AF5768" s="21"/>
    </row>
    <row r="5769" spans="1:32" x14ac:dyDescent="0.2">
      <c r="A5769" s="1" t="s">
        <v>17080</v>
      </c>
      <c r="B5769" s="4" t="s">
        <v>5496</v>
      </c>
      <c r="C5769" s="4" t="s">
        <v>17081</v>
      </c>
      <c r="E5769" s="4"/>
      <c r="R5769" s="4"/>
      <c r="U5769" s="4"/>
      <c r="AD5769" s="4"/>
      <c r="AE5769" s="4"/>
      <c r="AF5769" s="21"/>
    </row>
    <row r="5770" spans="1:32" x14ac:dyDescent="0.2">
      <c r="A5770" s="1" t="s">
        <v>17082</v>
      </c>
      <c r="B5770" s="4" t="s">
        <v>17083</v>
      </c>
      <c r="C5770" s="4" t="s">
        <v>17084</v>
      </c>
      <c r="E5770" s="4"/>
      <c r="R5770" s="4"/>
      <c r="U5770" s="4"/>
      <c r="AD5770" s="4"/>
      <c r="AE5770" s="4"/>
      <c r="AF5770" s="21"/>
    </row>
    <row r="5771" spans="1:32" x14ac:dyDescent="0.2">
      <c r="A5771" s="1" t="s">
        <v>17085</v>
      </c>
      <c r="B5771" s="4" t="s">
        <v>17086</v>
      </c>
      <c r="C5771" s="4" t="s">
        <v>17087</v>
      </c>
      <c r="E5771" s="4"/>
      <c r="R5771" s="4"/>
      <c r="U5771" s="4"/>
      <c r="AD5771" s="4"/>
      <c r="AE5771" s="4"/>
      <c r="AF5771" s="21"/>
    </row>
    <row r="5772" spans="1:32" x14ac:dyDescent="0.2">
      <c r="A5772" s="1" t="s">
        <v>17088</v>
      </c>
      <c r="B5772" s="4" t="s">
        <v>17089</v>
      </c>
      <c r="C5772" s="4" t="s">
        <v>17090</v>
      </c>
      <c r="E5772" s="4"/>
      <c r="R5772" s="4"/>
      <c r="U5772" s="4"/>
      <c r="AD5772" s="4"/>
      <c r="AE5772" s="4"/>
      <c r="AF5772" s="21"/>
    </row>
    <row r="5773" spans="1:32" x14ac:dyDescent="0.2">
      <c r="A5773" s="1" t="s">
        <v>17091</v>
      </c>
      <c r="B5773" s="4" t="s">
        <v>17092</v>
      </c>
      <c r="C5773" s="4" t="s">
        <v>17093</v>
      </c>
      <c r="E5773" s="4"/>
      <c r="R5773" s="4"/>
      <c r="U5773" s="4"/>
      <c r="AD5773" s="4"/>
      <c r="AE5773" s="4"/>
      <c r="AF5773" s="21"/>
    </row>
    <row r="5774" spans="1:32" x14ac:dyDescent="0.2">
      <c r="A5774" s="1" t="s">
        <v>17094</v>
      </c>
      <c r="B5774" s="4" t="s">
        <v>17095</v>
      </c>
      <c r="C5774" s="4" t="s">
        <v>17096</v>
      </c>
      <c r="E5774" s="4"/>
      <c r="R5774" s="4"/>
      <c r="U5774" s="4"/>
      <c r="AD5774" s="4"/>
      <c r="AE5774" s="4"/>
      <c r="AF5774" s="21"/>
    </row>
    <row r="5775" spans="1:32" x14ac:dyDescent="0.2">
      <c r="A5775" s="1" t="s">
        <v>17097</v>
      </c>
      <c r="B5775" s="4" t="s">
        <v>17098</v>
      </c>
      <c r="C5775" s="4" t="s">
        <v>17099</v>
      </c>
      <c r="E5775" s="4"/>
      <c r="R5775" s="4"/>
      <c r="U5775" s="4"/>
      <c r="AD5775" s="4"/>
      <c r="AE5775" s="4"/>
      <c r="AF5775" s="21"/>
    </row>
    <row r="5776" spans="1:32" x14ac:dyDescent="0.2">
      <c r="A5776" s="1" t="s">
        <v>17100</v>
      </c>
      <c r="B5776" s="4" t="s">
        <v>17101</v>
      </c>
      <c r="C5776" s="4" t="s">
        <v>17102</v>
      </c>
      <c r="E5776" s="4"/>
      <c r="R5776" s="4"/>
      <c r="U5776" s="4"/>
      <c r="AD5776" s="4"/>
      <c r="AE5776" s="4"/>
      <c r="AF5776" s="21"/>
    </row>
    <row r="5777" spans="1:32" x14ac:dyDescent="0.2">
      <c r="A5777" s="1" t="s">
        <v>17103</v>
      </c>
      <c r="B5777" s="4" t="s">
        <v>17104</v>
      </c>
      <c r="C5777" s="4" t="s">
        <v>17105</v>
      </c>
      <c r="E5777" s="4"/>
      <c r="R5777" s="4"/>
      <c r="U5777" s="4"/>
      <c r="AD5777" s="4"/>
      <c r="AE5777" s="4"/>
      <c r="AF5777" s="21"/>
    </row>
    <row r="5778" spans="1:32" x14ac:dyDescent="0.2">
      <c r="A5778" s="1" t="s">
        <v>17106</v>
      </c>
      <c r="B5778" s="4" t="s">
        <v>17107</v>
      </c>
      <c r="C5778" s="4" t="s">
        <v>17108</v>
      </c>
      <c r="E5778" s="4"/>
      <c r="R5778" s="4"/>
      <c r="U5778" s="4"/>
      <c r="AD5778" s="4"/>
      <c r="AE5778" s="4"/>
      <c r="AF5778" s="21"/>
    </row>
    <row r="5779" spans="1:32" x14ac:dyDescent="0.2">
      <c r="A5779" s="1" t="s">
        <v>17109</v>
      </c>
      <c r="B5779" s="4" t="s">
        <v>17110</v>
      </c>
      <c r="C5779" s="4" t="s">
        <v>17111</v>
      </c>
      <c r="E5779" s="4"/>
      <c r="R5779" s="4"/>
      <c r="U5779" s="4"/>
      <c r="AD5779" s="4"/>
      <c r="AE5779" s="4"/>
      <c r="AF5779" s="21"/>
    </row>
    <row r="5780" spans="1:32" x14ac:dyDescent="0.2">
      <c r="A5780" s="1" t="s">
        <v>17112</v>
      </c>
      <c r="B5780" s="4" t="s">
        <v>17113</v>
      </c>
      <c r="C5780" s="4" t="s">
        <v>17114</v>
      </c>
      <c r="E5780" s="4"/>
      <c r="R5780" s="4"/>
      <c r="U5780" s="4"/>
      <c r="AD5780" s="4"/>
      <c r="AE5780" s="4"/>
      <c r="AF5780" s="21"/>
    </row>
    <row r="5781" spans="1:32" x14ac:dyDescent="0.2">
      <c r="A5781" s="1" t="s">
        <v>17115</v>
      </c>
      <c r="B5781" s="4" t="s">
        <v>17116</v>
      </c>
      <c r="C5781" s="4" t="s">
        <v>17117</v>
      </c>
      <c r="E5781" s="4"/>
      <c r="R5781" s="4"/>
      <c r="U5781" s="4"/>
      <c r="AD5781" s="4"/>
      <c r="AE5781" s="4"/>
      <c r="AF5781" s="21"/>
    </row>
    <row r="5782" spans="1:32" x14ac:dyDescent="0.2">
      <c r="A5782" s="1" t="s">
        <v>17118</v>
      </c>
      <c r="B5782" s="4" t="s">
        <v>5514</v>
      </c>
      <c r="C5782" s="4" t="s">
        <v>17119</v>
      </c>
      <c r="E5782" s="4"/>
      <c r="M5782">
        <v>2</v>
      </c>
      <c r="R5782" s="4"/>
      <c r="U5782" s="4"/>
      <c r="AD5782" s="4"/>
      <c r="AE5782" s="4"/>
      <c r="AF5782" s="21"/>
    </row>
    <row r="5783" spans="1:32" x14ac:dyDescent="0.2">
      <c r="A5783" s="1" t="s">
        <v>17120</v>
      </c>
      <c r="B5783" s="4" t="s">
        <v>17121</v>
      </c>
      <c r="C5783" s="4" t="s">
        <v>17122</v>
      </c>
      <c r="E5783" s="4"/>
      <c r="R5783" s="4"/>
      <c r="U5783" s="4"/>
      <c r="AD5783" s="4"/>
      <c r="AE5783" s="4"/>
      <c r="AF5783" s="21"/>
    </row>
    <row r="5784" spans="1:32" x14ac:dyDescent="0.2">
      <c r="A5784" s="1" t="s">
        <v>17123</v>
      </c>
      <c r="B5784" s="4" t="s">
        <v>17124</v>
      </c>
      <c r="C5784" s="4" t="s">
        <v>17125</v>
      </c>
      <c r="E5784" s="4"/>
      <c r="R5784" s="4"/>
      <c r="U5784" s="4"/>
      <c r="AD5784" s="4"/>
      <c r="AE5784" s="4"/>
      <c r="AF5784" s="21"/>
    </row>
    <row r="5785" spans="1:32" x14ac:dyDescent="0.2">
      <c r="A5785" s="1" t="s">
        <v>17126</v>
      </c>
      <c r="B5785" s="4" t="s">
        <v>17127</v>
      </c>
      <c r="C5785" s="4" t="s">
        <v>17128</v>
      </c>
      <c r="E5785" s="4"/>
      <c r="R5785" s="4"/>
      <c r="U5785" s="4"/>
      <c r="AD5785" s="4"/>
      <c r="AE5785" s="4"/>
      <c r="AF5785" s="21"/>
    </row>
    <row r="5786" spans="1:32" x14ac:dyDescent="0.2">
      <c r="A5786" s="1" t="s">
        <v>17129</v>
      </c>
      <c r="B5786" s="4" t="s">
        <v>17130</v>
      </c>
      <c r="C5786" s="4" t="s">
        <v>17131</v>
      </c>
      <c r="E5786" s="4"/>
      <c r="R5786" s="4"/>
      <c r="U5786" s="4"/>
      <c r="AD5786" s="4"/>
      <c r="AE5786" s="4"/>
      <c r="AF5786" s="21"/>
    </row>
    <row r="5787" spans="1:32" x14ac:dyDescent="0.2">
      <c r="A5787" s="1" t="s">
        <v>17132</v>
      </c>
      <c r="B5787" s="4" t="s">
        <v>16997</v>
      </c>
      <c r="C5787" s="4" t="s">
        <v>16998</v>
      </c>
      <c r="E5787" s="4"/>
      <c r="R5787" s="4"/>
      <c r="U5787" s="4"/>
      <c r="AD5787" s="4"/>
      <c r="AE5787" s="4"/>
      <c r="AF5787" s="21"/>
    </row>
    <row r="5788" spans="1:32" x14ac:dyDescent="0.2">
      <c r="A5788" s="1" t="s">
        <v>17133</v>
      </c>
      <c r="B5788" s="4" t="s">
        <v>17134</v>
      </c>
      <c r="C5788" s="4" t="s">
        <v>17135</v>
      </c>
      <c r="E5788" s="4"/>
      <c r="R5788" s="4"/>
      <c r="U5788" s="4"/>
      <c r="AD5788" s="4"/>
      <c r="AE5788" s="4"/>
      <c r="AF5788" s="21"/>
    </row>
    <row r="5789" spans="1:32" x14ac:dyDescent="0.2">
      <c r="A5789" s="1" t="s">
        <v>17136</v>
      </c>
      <c r="B5789" s="4" t="s">
        <v>17137</v>
      </c>
      <c r="C5789" s="4" t="s">
        <v>17138</v>
      </c>
      <c r="E5789" s="4"/>
      <c r="R5789" s="4"/>
      <c r="U5789" s="4"/>
      <c r="AD5789" s="4"/>
      <c r="AE5789" s="4"/>
      <c r="AF5789" s="21"/>
    </row>
    <row r="5790" spans="1:32" x14ac:dyDescent="0.2">
      <c r="A5790" s="1" t="s">
        <v>17139</v>
      </c>
      <c r="B5790" s="4" t="s">
        <v>17140</v>
      </c>
      <c r="C5790" s="4" t="s">
        <v>17141</v>
      </c>
      <c r="E5790" s="4"/>
      <c r="R5790" s="4"/>
      <c r="U5790" s="4"/>
      <c r="AD5790" s="4"/>
      <c r="AE5790" s="4"/>
      <c r="AF5790" s="21"/>
    </row>
    <row r="5791" spans="1:32" x14ac:dyDescent="0.2">
      <c r="A5791" s="1" t="s">
        <v>17142</v>
      </c>
      <c r="B5791" s="4" t="s">
        <v>17143</v>
      </c>
      <c r="C5791" s="4" t="s">
        <v>17144</v>
      </c>
      <c r="E5791" s="4"/>
      <c r="R5791" s="4"/>
      <c r="U5791" s="4"/>
      <c r="AD5791" s="4"/>
      <c r="AE5791" s="4"/>
      <c r="AF5791" s="21"/>
    </row>
    <row r="5792" spans="1:32" x14ac:dyDescent="0.2">
      <c r="A5792" s="1" t="s">
        <v>17145</v>
      </c>
      <c r="B5792" s="4" t="s">
        <v>17146</v>
      </c>
      <c r="C5792" s="4" t="s">
        <v>17147</v>
      </c>
      <c r="E5792" s="4"/>
      <c r="R5792" s="4"/>
      <c r="U5792" s="4"/>
      <c r="AD5792" s="4"/>
      <c r="AE5792" s="4"/>
      <c r="AF5792" s="21"/>
    </row>
    <row r="5793" spans="1:32" x14ac:dyDescent="0.2">
      <c r="A5793" s="1" t="s">
        <v>17148</v>
      </c>
      <c r="B5793" s="4" t="s">
        <v>17149</v>
      </c>
      <c r="C5793" s="4" t="s">
        <v>17150</v>
      </c>
      <c r="E5793" s="4"/>
      <c r="R5793" s="4"/>
      <c r="U5793" s="4"/>
      <c r="AD5793" s="4"/>
      <c r="AE5793" s="4"/>
      <c r="AF5793" s="21"/>
    </row>
    <row r="5794" spans="1:32" x14ac:dyDescent="0.2">
      <c r="A5794" s="1" t="s">
        <v>17151</v>
      </c>
      <c r="B5794" s="4" t="s">
        <v>17152</v>
      </c>
      <c r="C5794" s="4" t="s">
        <v>17153</v>
      </c>
      <c r="E5794" s="4"/>
      <c r="R5794" s="4"/>
      <c r="U5794" s="4"/>
      <c r="AD5794" s="4"/>
      <c r="AE5794" s="4">
        <v>1</v>
      </c>
      <c r="AF5794" s="21">
        <v>1</v>
      </c>
    </row>
    <row r="5795" spans="1:32" x14ac:dyDescent="0.2">
      <c r="A5795" s="1" t="s">
        <v>17154</v>
      </c>
      <c r="B5795" s="4" t="s">
        <v>17155</v>
      </c>
      <c r="C5795" s="4" t="s">
        <v>17156</v>
      </c>
      <c r="E5795" s="4"/>
      <c r="R5795" s="4"/>
      <c r="U5795" s="4"/>
      <c r="AD5795" s="4"/>
      <c r="AE5795" s="4"/>
      <c r="AF5795" s="21"/>
    </row>
    <row r="5796" spans="1:32" x14ac:dyDescent="0.2">
      <c r="A5796" s="1" t="s">
        <v>17157</v>
      </c>
      <c r="B5796" s="4" t="s">
        <v>17158</v>
      </c>
      <c r="C5796" s="4" t="s">
        <v>17159</v>
      </c>
      <c r="E5796" s="4"/>
      <c r="R5796" s="4"/>
      <c r="U5796" s="4"/>
      <c r="AD5796" s="4"/>
      <c r="AE5796" s="4"/>
      <c r="AF5796" s="21"/>
    </row>
    <row r="5797" spans="1:32" x14ac:dyDescent="0.2">
      <c r="A5797" s="1" t="s">
        <v>17160</v>
      </c>
      <c r="B5797" s="4" t="s">
        <v>5571</v>
      </c>
      <c r="C5797" s="4" t="s">
        <v>17161</v>
      </c>
      <c r="E5797" s="4"/>
      <c r="R5797" s="4"/>
      <c r="U5797" s="4"/>
      <c r="AD5797" s="4"/>
      <c r="AE5797" s="4"/>
      <c r="AF5797" s="21"/>
    </row>
    <row r="5798" spans="1:32" x14ac:dyDescent="0.2">
      <c r="A5798" s="1" t="s">
        <v>17162</v>
      </c>
      <c r="B5798" s="4" t="s">
        <v>17163</v>
      </c>
      <c r="C5798" s="4" t="s">
        <v>17164</v>
      </c>
      <c r="E5798" s="4"/>
      <c r="R5798" s="4"/>
      <c r="U5798" s="4"/>
      <c r="AD5798" s="4"/>
      <c r="AE5798" s="4"/>
      <c r="AF5798" s="21"/>
    </row>
    <row r="5799" spans="1:32" x14ac:dyDescent="0.2">
      <c r="A5799" s="1" t="s">
        <v>17165</v>
      </c>
      <c r="B5799" s="4" t="s">
        <v>17166</v>
      </c>
      <c r="C5799" s="4" t="s">
        <v>17167</v>
      </c>
      <c r="E5799" s="4"/>
      <c r="R5799" s="4"/>
      <c r="U5799" s="4"/>
      <c r="AD5799" s="4"/>
      <c r="AE5799" s="4"/>
      <c r="AF5799" s="21"/>
    </row>
    <row r="5800" spans="1:32" x14ac:dyDescent="0.2">
      <c r="A5800" s="1" t="s">
        <v>17168</v>
      </c>
      <c r="B5800" s="4" t="s">
        <v>17006</v>
      </c>
      <c r="C5800" s="4" t="s">
        <v>17007</v>
      </c>
      <c r="E5800" s="4"/>
      <c r="R5800" s="4"/>
      <c r="U5800" s="4"/>
      <c r="AD5800" s="4"/>
      <c r="AE5800" s="4"/>
      <c r="AF5800" s="21"/>
    </row>
    <row r="5801" spans="1:32" x14ac:dyDescent="0.2">
      <c r="A5801" s="1" t="s">
        <v>17169</v>
      </c>
      <c r="B5801" s="4" t="s">
        <v>17170</v>
      </c>
      <c r="C5801" s="4" t="s">
        <v>17171</v>
      </c>
      <c r="E5801" s="4"/>
      <c r="J5801">
        <v>1</v>
      </c>
      <c r="R5801" s="4"/>
      <c r="U5801" s="4"/>
      <c r="AD5801" s="4"/>
      <c r="AE5801" s="4"/>
      <c r="AF5801" s="21"/>
    </row>
    <row r="5802" spans="1:32" x14ac:dyDescent="0.2">
      <c r="A5802" s="1" t="s">
        <v>17172</v>
      </c>
      <c r="B5802" s="4" t="s">
        <v>17173</v>
      </c>
      <c r="C5802" s="4" t="s">
        <v>17174</v>
      </c>
      <c r="E5802" s="4"/>
      <c r="R5802" s="4"/>
      <c r="U5802" s="4"/>
      <c r="AD5802" s="4"/>
      <c r="AE5802" s="4"/>
      <c r="AF5802" s="21"/>
    </row>
    <row r="5803" spans="1:32" x14ac:dyDescent="0.2">
      <c r="A5803" s="1" t="s">
        <v>17175</v>
      </c>
      <c r="B5803" s="4" t="s">
        <v>5580</v>
      </c>
      <c r="C5803" s="4" t="s">
        <v>17176</v>
      </c>
      <c r="E5803" s="4"/>
      <c r="R5803" s="4"/>
      <c r="U5803" s="4"/>
      <c r="AD5803" s="4"/>
      <c r="AE5803" s="4"/>
      <c r="AF5803" s="21"/>
    </row>
    <row r="5804" spans="1:32" x14ac:dyDescent="0.2">
      <c r="A5804" s="1" t="s">
        <v>17177</v>
      </c>
      <c r="B5804" s="4" t="s">
        <v>17178</v>
      </c>
      <c r="C5804" s="4" t="s">
        <v>17179</v>
      </c>
      <c r="E5804" s="4"/>
      <c r="R5804" s="4"/>
      <c r="U5804" s="4"/>
      <c r="AD5804" s="4"/>
      <c r="AE5804" s="4"/>
      <c r="AF5804" s="21"/>
    </row>
    <row r="5805" spans="1:32" x14ac:dyDescent="0.2">
      <c r="A5805" s="1" t="s">
        <v>17180</v>
      </c>
      <c r="B5805" s="4" t="s">
        <v>17181</v>
      </c>
      <c r="C5805" s="4" t="s">
        <v>17182</v>
      </c>
      <c r="E5805" s="4"/>
      <c r="R5805" s="4"/>
      <c r="U5805" s="4"/>
      <c r="AD5805" s="4"/>
      <c r="AE5805" s="4"/>
      <c r="AF5805" s="21"/>
    </row>
    <row r="5806" spans="1:32" x14ac:dyDescent="0.2">
      <c r="A5806" s="1" t="s">
        <v>17183</v>
      </c>
      <c r="B5806" s="4" t="s">
        <v>17184</v>
      </c>
      <c r="C5806" s="4" t="s">
        <v>17185</v>
      </c>
      <c r="E5806" s="4"/>
      <c r="R5806" s="4"/>
      <c r="U5806" s="4"/>
      <c r="AD5806" s="4"/>
      <c r="AE5806" s="4"/>
      <c r="AF5806" s="21"/>
    </row>
    <row r="5807" spans="1:32" x14ac:dyDescent="0.2">
      <c r="A5807" s="1" t="s">
        <v>17186</v>
      </c>
      <c r="B5807" s="4" t="s">
        <v>17187</v>
      </c>
      <c r="C5807" s="4" t="s">
        <v>17188</v>
      </c>
      <c r="E5807" s="4"/>
      <c r="R5807" s="4"/>
      <c r="U5807" s="4"/>
      <c r="AD5807" s="4"/>
      <c r="AE5807" s="4"/>
      <c r="AF5807" s="21"/>
    </row>
    <row r="5808" spans="1:32" x14ac:dyDescent="0.2">
      <c r="A5808" s="1" t="s">
        <v>17189</v>
      </c>
      <c r="B5808" s="4" t="s">
        <v>17190</v>
      </c>
      <c r="C5808" s="4" t="s">
        <v>17191</v>
      </c>
      <c r="E5808" s="4"/>
      <c r="R5808" s="4"/>
      <c r="U5808" s="4"/>
      <c r="AD5808" s="4"/>
      <c r="AE5808" s="4"/>
      <c r="AF5808" s="21"/>
    </row>
    <row r="5809" spans="1:32" x14ac:dyDescent="0.2">
      <c r="A5809" s="1" t="s">
        <v>17192</v>
      </c>
      <c r="B5809" s="4" t="s">
        <v>17193</v>
      </c>
      <c r="C5809" s="4" t="s">
        <v>17194</v>
      </c>
      <c r="E5809" s="4"/>
      <c r="R5809" s="4"/>
      <c r="U5809" s="4"/>
      <c r="AD5809" s="4"/>
      <c r="AE5809" s="4"/>
      <c r="AF5809" s="21"/>
    </row>
    <row r="5810" spans="1:32" x14ac:dyDescent="0.2">
      <c r="A5810" s="1" t="s">
        <v>17195</v>
      </c>
      <c r="B5810" s="4" t="s">
        <v>17196</v>
      </c>
      <c r="C5810" s="4" t="s">
        <v>17197</v>
      </c>
      <c r="E5810" s="4"/>
      <c r="R5810" s="4"/>
      <c r="U5810" s="4"/>
      <c r="AD5810" s="4"/>
      <c r="AE5810" s="4"/>
      <c r="AF5810" s="21"/>
    </row>
    <row r="5811" spans="1:32" x14ac:dyDescent="0.2">
      <c r="A5811" s="1" t="s">
        <v>17198</v>
      </c>
      <c r="B5811" s="4" t="s">
        <v>17199</v>
      </c>
      <c r="C5811" s="4" t="s">
        <v>17200</v>
      </c>
      <c r="E5811" s="4"/>
      <c r="R5811" s="4"/>
      <c r="U5811" s="4"/>
      <c r="AD5811" s="4"/>
      <c r="AE5811" s="4"/>
      <c r="AF5811" s="21"/>
    </row>
    <row r="5812" spans="1:32" x14ac:dyDescent="0.2">
      <c r="A5812" s="1" t="s">
        <v>17201</v>
      </c>
      <c r="B5812" s="4" t="s">
        <v>17202</v>
      </c>
      <c r="C5812" s="4" t="s">
        <v>17203</v>
      </c>
      <c r="E5812" s="4"/>
      <c r="R5812" s="4"/>
      <c r="U5812" s="4"/>
      <c r="AD5812" s="4"/>
      <c r="AE5812" s="4"/>
      <c r="AF5812" s="21"/>
    </row>
    <row r="5813" spans="1:32" x14ac:dyDescent="0.2">
      <c r="A5813" s="1" t="s">
        <v>17204</v>
      </c>
      <c r="B5813" s="4" t="s">
        <v>17205</v>
      </c>
      <c r="C5813" s="4" t="s">
        <v>17205</v>
      </c>
      <c r="E5813" s="4"/>
      <c r="R5813" s="4"/>
      <c r="U5813" s="4"/>
      <c r="AD5813" s="4"/>
      <c r="AE5813" s="4"/>
      <c r="AF5813" s="21"/>
    </row>
    <row r="5814" spans="1:32" x14ac:dyDescent="0.2">
      <c r="A5814" s="1" t="s">
        <v>17206</v>
      </c>
      <c r="B5814" s="4" t="s">
        <v>17207</v>
      </c>
      <c r="C5814" s="4" t="s">
        <v>17208</v>
      </c>
      <c r="E5814" s="4"/>
      <c r="R5814" s="4"/>
      <c r="U5814" s="4"/>
      <c r="AD5814" s="4"/>
      <c r="AE5814" s="4"/>
      <c r="AF5814" s="21"/>
    </row>
    <row r="5815" spans="1:32" x14ac:dyDescent="0.2">
      <c r="A5815" s="1" t="s">
        <v>17209</v>
      </c>
      <c r="B5815" s="4" t="s">
        <v>5458</v>
      </c>
      <c r="C5815" s="4" t="s">
        <v>17210</v>
      </c>
      <c r="E5815" s="4"/>
      <c r="R5815" s="4"/>
      <c r="U5815" s="4"/>
      <c r="AD5815" s="4"/>
      <c r="AE5815" s="4"/>
      <c r="AF5815" s="21"/>
    </row>
    <row r="5816" spans="1:32" x14ac:dyDescent="0.2">
      <c r="A5816" s="1" t="s">
        <v>17211</v>
      </c>
      <c r="B5816" s="4" t="s">
        <v>17212</v>
      </c>
      <c r="C5816" s="4" t="s">
        <v>17213</v>
      </c>
      <c r="E5816" s="4"/>
      <c r="R5816" s="4"/>
      <c r="U5816" s="4"/>
      <c r="AD5816" s="4"/>
      <c r="AE5816" s="4"/>
      <c r="AF5816" s="21"/>
    </row>
    <row r="5817" spans="1:32" x14ac:dyDescent="0.2">
      <c r="A5817" s="1" t="s">
        <v>17214</v>
      </c>
      <c r="B5817" s="4" t="s">
        <v>17215</v>
      </c>
      <c r="C5817" s="4" t="s">
        <v>17216</v>
      </c>
      <c r="E5817" s="4"/>
      <c r="R5817" s="4"/>
      <c r="U5817" s="4"/>
      <c r="AD5817" s="4"/>
      <c r="AE5817" s="4"/>
      <c r="AF5817" s="21"/>
    </row>
    <row r="5818" spans="1:32" x14ac:dyDescent="0.2">
      <c r="A5818" s="1" t="s">
        <v>17217</v>
      </c>
      <c r="B5818" s="4" t="s">
        <v>17218</v>
      </c>
      <c r="C5818" s="4" t="s">
        <v>17219</v>
      </c>
      <c r="E5818" s="4"/>
      <c r="R5818" s="4"/>
      <c r="U5818" s="4"/>
      <c r="AD5818" s="4"/>
      <c r="AE5818" s="4"/>
      <c r="AF5818" s="21"/>
    </row>
    <row r="5819" spans="1:32" x14ac:dyDescent="0.2">
      <c r="A5819" s="1" t="s">
        <v>17220</v>
      </c>
      <c r="B5819" s="4" t="s">
        <v>17221</v>
      </c>
      <c r="C5819" s="4" t="s">
        <v>17222</v>
      </c>
      <c r="E5819" s="4"/>
      <c r="R5819" s="4"/>
      <c r="U5819" s="4"/>
      <c r="AD5819" s="4"/>
      <c r="AE5819" s="4"/>
      <c r="AF5819" s="21"/>
    </row>
    <row r="5820" spans="1:32" x14ac:dyDescent="0.2">
      <c r="A5820" s="1" t="s">
        <v>17223</v>
      </c>
      <c r="B5820" s="4" t="s">
        <v>17224</v>
      </c>
      <c r="C5820" s="4" t="s">
        <v>17225</v>
      </c>
      <c r="E5820" s="4"/>
      <c r="R5820" s="4"/>
      <c r="U5820" s="4"/>
      <c r="AD5820" s="4"/>
      <c r="AE5820" s="4"/>
      <c r="AF5820" s="21"/>
    </row>
    <row r="5821" spans="1:32" x14ac:dyDescent="0.2">
      <c r="A5821" s="1" t="s">
        <v>17226</v>
      </c>
      <c r="B5821" s="4" t="s">
        <v>17227</v>
      </c>
      <c r="C5821" s="4" t="s">
        <v>17228</v>
      </c>
      <c r="E5821" s="4"/>
      <c r="R5821" s="4"/>
      <c r="U5821" s="4"/>
      <c r="AD5821" s="4"/>
      <c r="AE5821" s="4"/>
      <c r="AF5821" s="21"/>
    </row>
    <row r="5822" spans="1:32" x14ac:dyDescent="0.2">
      <c r="A5822" s="1" t="s">
        <v>17229</v>
      </c>
      <c r="B5822" s="4" t="s">
        <v>17230</v>
      </c>
      <c r="C5822" s="4" t="s">
        <v>17231</v>
      </c>
      <c r="E5822" s="4"/>
      <c r="R5822" s="4"/>
      <c r="U5822" s="4"/>
      <c r="AD5822" s="4"/>
      <c r="AE5822" s="4"/>
      <c r="AF5822" s="21"/>
    </row>
    <row r="5823" spans="1:32" x14ac:dyDescent="0.2">
      <c r="A5823" s="1" t="s">
        <v>17232</v>
      </c>
      <c r="B5823" s="4" t="s">
        <v>17233</v>
      </c>
      <c r="C5823" s="4" t="s">
        <v>17234</v>
      </c>
      <c r="E5823" s="4"/>
      <c r="R5823" s="4"/>
      <c r="U5823" s="4"/>
      <c r="AD5823" s="4"/>
      <c r="AE5823" s="4"/>
      <c r="AF5823" s="21"/>
    </row>
    <row r="5824" spans="1:32" x14ac:dyDescent="0.2">
      <c r="A5824" s="1" t="s">
        <v>17235</v>
      </c>
      <c r="B5824" s="4" t="s">
        <v>17236</v>
      </c>
      <c r="C5824" s="4" t="s">
        <v>17237</v>
      </c>
      <c r="E5824" s="4"/>
      <c r="R5824" s="4"/>
      <c r="U5824" s="4"/>
      <c r="AD5824" s="4"/>
      <c r="AE5824" s="4"/>
      <c r="AF5824" s="21"/>
    </row>
    <row r="5825" spans="1:32" x14ac:dyDescent="0.2">
      <c r="A5825" s="1" t="s">
        <v>17238</v>
      </c>
      <c r="B5825" s="4" t="s">
        <v>17239</v>
      </c>
      <c r="C5825" s="4" t="s">
        <v>17240</v>
      </c>
      <c r="E5825" s="4"/>
      <c r="R5825" s="4"/>
      <c r="U5825" s="4"/>
      <c r="AD5825" s="4"/>
      <c r="AE5825" s="4"/>
      <c r="AF5825" s="21"/>
    </row>
    <row r="5826" spans="1:32" x14ac:dyDescent="0.2">
      <c r="A5826" s="1" t="s">
        <v>17241</v>
      </c>
      <c r="B5826" s="4" t="s">
        <v>17242</v>
      </c>
      <c r="C5826" s="4" t="s">
        <v>17243</v>
      </c>
      <c r="E5826" s="4"/>
      <c r="R5826" s="4"/>
      <c r="U5826" s="4"/>
      <c r="AD5826" s="4"/>
      <c r="AE5826" s="4"/>
      <c r="AF5826" s="21"/>
    </row>
    <row r="5827" spans="1:32" x14ac:dyDescent="0.2">
      <c r="A5827" s="1" t="s">
        <v>17244</v>
      </c>
      <c r="B5827" s="4" t="s">
        <v>17245</v>
      </c>
      <c r="C5827" s="4" t="s">
        <v>17246</v>
      </c>
      <c r="E5827" s="4"/>
      <c r="R5827" s="4"/>
      <c r="U5827" s="4"/>
      <c r="AD5827" s="4"/>
      <c r="AE5827" s="4"/>
      <c r="AF5827" s="21"/>
    </row>
    <row r="5828" spans="1:32" x14ac:dyDescent="0.2">
      <c r="A5828" s="1" t="s">
        <v>17247</v>
      </c>
      <c r="B5828" s="4" t="s">
        <v>17248</v>
      </c>
      <c r="C5828" s="4" t="s">
        <v>17249</v>
      </c>
      <c r="E5828" s="4"/>
      <c r="R5828" s="4"/>
      <c r="U5828" s="4"/>
      <c r="AD5828" s="4"/>
      <c r="AE5828" s="4"/>
      <c r="AF5828" s="21"/>
    </row>
    <row r="5829" spans="1:32" x14ac:dyDescent="0.2">
      <c r="A5829" s="1" t="s">
        <v>17250</v>
      </c>
      <c r="B5829" s="4" t="s">
        <v>17251</v>
      </c>
      <c r="C5829" s="4" t="s">
        <v>17252</v>
      </c>
      <c r="E5829" s="4"/>
      <c r="R5829" s="4"/>
      <c r="U5829" s="4"/>
      <c r="AD5829" s="4"/>
      <c r="AE5829" s="4"/>
      <c r="AF5829" s="21"/>
    </row>
    <row r="5830" spans="1:32" x14ac:dyDescent="0.2">
      <c r="A5830" s="1" t="s">
        <v>17253</v>
      </c>
      <c r="B5830" s="4" t="s">
        <v>6961</v>
      </c>
      <c r="C5830" s="4" t="s">
        <v>17254</v>
      </c>
      <c r="E5830" s="4"/>
      <c r="R5830" s="4"/>
      <c r="U5830" s="4"/>
      <c r="AD5830" s="4"/>
      <c r="AE5830" s="4"/>
      <c r="AF5830" s="21">
        <v>1</v>
      </c>
    </row>
    <row r="5831" spans="1:32" x14ac:dyDescent="0.2">
      <c r="A5831" s="1" t="s">
        <v>17255</v>
      </c>
      <c r="B5831" s="4" t="s">
        <v>17256</v>
      </c>
      <c r="C5831" s="4" t="s">
        <v>17257</v>
      </c>
      <c r="E5831" s="4"/>
      <c r="R5831" s="4"/>
      <c r="U5831" s="4"/>
      <c r="AD5831" s="4"/>
      <c r="AE5831" s="4"/>
      <c r="AF5831" s="21"/>
    </row>
    <row r="5832" spans="1:32" x14ac:dyDescent="0.2">
      <c r="A5832" s="1" t="s">
        <v>17258</v>
      </c>
      <c r="B5832" s="4" t="s">
        <v>17259</v>
      </c>
      <c r="C5832" s="4" t="s">
        <v>17260</v>
      </c>
      <c r="E5832" s="4"/>
      <c r="R5832" s="4"/>
      <c r="U5832" s="4"/>
      <c r="AD5832" s="4"/>
      <c r="AE5832" s="4"/>
      <c r="AF5832" s="21"/>
    </row>
    <row r="5833" spans="1:32" x14ac:dyDescent="0.2">
      <c r="A5833" s="1" t="s">
        <v>17261</v>
      </c>
      <c r="B5833" s="4" t="s">
        <v>17262</v>
      </c>
      <c r="C5833" s="4" t="s">
        <v>17263</v>
      </c>
      <c r="E5833" s="4"/>
      <c r="R5833" s="4"/>
      <c r="U5833" s="4"/>
      <c r="AD5833" s="4"/>
      <c r="AE5833" s="4"/>
      <c r="AF5833" s="21"/>
    </row>
    <row r="5834" spans="1:32" x14ac:dyDescent="0.2">
      <c r="A5834" s="1" t="s">
        <v>17264</v>
      </c>
      <c r="B5834" s="4" t="s">
        <v>17265</v>
      </c>
      <c r="C5834" s="4" t="s">
        <v>17266</v>
      </c>
      <c r="E5834" s="4"/>
      <c r="R5834" s="4"/>
      <c r="U5834" s="4"/>
      <c r="AD5834" s="4"/>
      <c r="AE5834" s="4"/>
      <c r="AF5834" s="21"/>
    </row>
    <row r="5835" spans="1:32" x14ac:dyDescent="0.2">
      <c r="A5835" s="1" t="s">
        <v>17267</v>
      </c>
      <c r="B5835" s="4" t="s">
        <v>17268</v>
      </c>
      <c r="C5835" s="4" t="s">
        <v>17268</v>
      </c>
      <c r="E5835" s="4"/>
      <c r="R5835" s="4"/>
      <c r="U5835" s="4"/>
      <c r="AD5835" s="4"/>
      <c r="AE5835" s="4"/>
      <c r="AF5835" s="21"/>
    </row>
    <row r="5836" spans="1:32" x14ac:dyDescent="0.2">
      <c r="A5836" s="1" t="s">
        <v>17269</v>
      </c>
      <c r="B5836" s="4" t="s">
        <v>17270</v>
      </c>
      <c r="C5836" s="4" t="s">
        <v>17271</v>
      </c>
      <c r="E5836" s="4"/>
      <c r="R5836" s="4"/>
      <c r="U5836" s="4"/>
      <c r="AD5836" s="4"/>
      <c r="AE5836" s="4"/>
      <c r="AF5836" s="21"/>
    </row>
    <row r="5837" spans="1:32" x14ac:dyDescent="0.2">
      <c r="A5837" s="1" t="s">
        <v>17272</v>
      </c>
      <c r="B5837" s="4" t="s">
        <v>17273</v>
      </c>
      <c r="C5837" s="4" t="s">
        <v>17273</v>
      </c>
      <c r="E5837" s="4"/>
      <c r="R5837" s="4"/>
      <c r="U5837" s="4"/>
      <c r="AD5837" s="4"/>
      <c r="AE5837" s="4"/>
      <c r="AF5837" s="21"/>
    </row>
    <row r="5838" spans="1:32" x14ac:dyDescent="0.2">
      <c r="A5838" s="1" t="s">
        <v>17274</v>
      </c>
      <c r="B5838" s="4" t="s">
        <v>17275</v>
      </c>
      <c r="C5838" s="4" t="s">
        <v>17276</v>
      </c>
      <c r="E5838" s="4"/>
      <c r="R5838" s="4"/>
      <c r="U5838" s="4"/>
      <c r="AD5838" s="4"/>
      <c r="AE5838" s="4"/>
      <c r="AF5838" s="21"/>
    </row>
    <row r="5839" spans="1:32" x14ac:dyDescent="0.2">
      <c r="A5839" s="1" t="s">
        <v>17277</v>
      </c>
      <c r="B5839" s="4" t="s">
        <v>17278</v>
      </c>
      <c r="C5839" s="4" t="s">
        <v>17279</v>
      </c>
      <c r="E5839" s="4"/>
      <c r="R5839" s="4"/>
      <c r="U5839" s="4"/>
      <c r="AD5839" s="4"/>
      <c r="AE5839" s="4"/>
      <c r="AF5839" s="21"/>
    </row>
    <row r="5840" spans="1:32" x14ac:dyDescent="0.2">
      <c r="A5840" s="1" t="s">
        <v>17280</v>
      </c>
      <c r="B5840" s="4" t="s">
        <v>17281</v>
      </c>
      <c r="C5840" s="4" t="s">
        <v>17282</v>
      </c>
      <c r="E5840" s="4"/>
      <c r="R5840" s="4"/>
      <c r="U5840" s="4"/>
      <c r="AD5840" s="4"/>
      <c r="AE5840" s="4"/>
      <c r="AF5840" s="21"/>
    </row>
    <row r="5841" spans="1:32" x14ac:dyDescent="0.2">
      <c r="A5841" s="1" t="s">
        <v>17283</v>
      </c>
      <c r="B5841" s="4" t="s">
        <v>17284</v>
      </c>
      <c r="C5841" s="4" t="s">
        <v>17285</v>
      </c>
      <c r="E5841" s="4"/>
      <c r="R5841" s="4"/>
      <c r="U5841" s="4"/>
      <c r="AD5841" s="4"/>
      <c r="AE5841" s="4"/>
      <c r="AF5841" s="21"/>
    </row>
    <row r="5842" spans="1:32" x14ac:dyDescent="0.2">
      <c r="A5842" s="1" t="s">
        <v>17286</v>
      </c>
      <c r="B5842" s="4" t="s">
        <v>17287</v>
      </c>
      <c r="C5842" s="4" t="s">
        <v>17288</v>
      </c>
      <c r="E5842" s="4"/>
      <c r="R5842" s="4"/>
      <c r="U5842" s="4"/>
      <c r="AD5842" s="4"/>
      <c r="AE5842" s="4"/>
      <c r="AF5842" s="21"/>
    </row>
    <row r="5843" spans="1:32" x14ac:dyDescent="0.2">
      <c r="A5843" s="1" t="s">
        <v>17289</v>
      </c>
      <c r="B5843" s="4" t="s">
        <v>17290</v>
      </c>
      <c r="C5843" s="4" t="s">
        <v>17291</v>
      </c>
      <c r="E5843" s="4"/>
      <c r="N5843">
        <v>1</v>
      </c>
      <c r="R5843" s="4"/>
      <c r="U5843" s="4"/>
      <c r="AD5843" s="4"/>
      <c r="AE5843" s="4"/>
      <c r="AF5843" s="21"/>
    </row>
    <row r="5844" spans="1:32" x14ac:dyDescent="0.2">
      <c r="A5844" s="1" t="s">
        <v>17292</v>
      </c>
      <c r="B5844" s="4" t="s">
        <v>17293</v>
      </c>
      <c r="C5844" s="4" t="s">
        <v>17294</v>
      </c>
      <c r="E5844" s="4"/>
      <c r="R5844" s="4"/>
      <c r="U5844" s="4"/>
      <c r="AD5844" s="4"/>
      <c r="AE5844" s="4"/>
      <c r="AF5844" s="21"/>
    </row>
    <row r="5845" spans="1:32" x14ac:dyDescent="0.2">
      <c r="A5845" s="1" t="s">
        <v>17295</v>
      </c>
      <c r="B5845" s="4" t="s">
        <v>17296</v>
      </c>
      <c r="C5845" s="4" t="s">
        <v>17297</v>
      </c>
      <c r="E5845" s="4"/>
      <c r="R5845" s="4"/>
      <c r="U5845" s="4"/>
      <c r="AD5845" s="4"/>
      <c r="AE5845" s="4"/>
      <c r="AF5845" s="21"/>
    </row>
    <row r="5846" spans="1:32" x14ac:dyDescent="0.2">
      <c r="A5846" s="1" t="s">
        <v>17298</v>
      </c>
      <c r="B5846" s="4" t="s">
        <v>17299</v>
      </c>
      <c r="C5846" s="4" t="s">
        <v>17300</v>
      </c>
      <c r="E5846" s="4"/>
      <c r="R5846" s="4"/>
      <c r="U5846" s="4"/>
      <c r="AD5846" s="4"/>
      <c r="AE5846" s="4"/>
      <c r="AF5846" s="21"/>
    </row>
    <row r="5847" spans="1:32" x14ac:dyDescent="0.2">
      <c r="A5847" s="1" t="s">
        <v>17301</v>
      </c>
      <c r="B5847" s="4" t="s">
        <v>17302</v>
      </c>
      <c r="C5847" s="4" t="s">
        <v>17303</v>
      </c>
      <c r="E5847" s="4"/>
      <c r="R5847" s="4"/>
      <c r="U5847" s="4"/>
      <c r="AD5847" s="4"/>
      <c r="AE5847" s="4"/>
      <c r="AF5847" s="21"/>
    </row>
    <row r="5848" spans="1:32" x14ac:dyDescent="0.2">
      <c r="A5848" s="1" t="s">
        <v>17304</v>
      </c>
      <c r="B5848" s="4" t="s">
        <v>17305</v>
      </c>
      <c r="C5848" s="4" t="s">
        <v>17306</v>
      </c>
      <c r="E5848" s="4"/>
      <c r="R5848" s="4"/>
      <c r="U5848" s="4"/>
      <c r="AD5848" s="4"/>
      <c r="AE5848" s="4"/>
      <c r="AF5848" s="21"/>
    </row>
    <row r="5849" spans="1:32" x14ac:dyDescent="0.2">
      <c r="A5849" s="1" t="s">
        <v>17307</v>
      </c>
      <c r="B5849" s="4" t="s">
        <v>17308</v>
      </c>
      <c r="C5849" s="4" t="s">
        <v>17309</v>
      </c>
      <c r="E5849" s="4"/>
      <c r="R5849" s="4"/>
      <c r="U5849" s="4"/>
      <c r="AD5849" s="4"/>
      <c r="AE5849" s="4"/>
      <c r="AF5849" s="21"/>
    </row>
    <row r="5850" spans="1:32" x14ac:dyDescent="0.2">
      <c r="A5850" s="1" t="s">
        <v>17310</v>
      </c>
      <c r="B5850" s="4" t="s">
        <v>17311</v>
      </c>
      <c r="C5850" s="4" t="s">
        <v>17312</v>
      </c>
      <c r="E5850" s="4"/>
      <c r="R5850" s="4"/>
      <c r="U5850" s="4"/>
      <c r="AD5850" s="4"/>
      <c r="AE5850" s="4"/>
      <c r="AF5850" s="21"/>
    </row>
    <row r="5851" spans="1:32" x14ac:dyDescent="0.2">
      <c r="A5851" s="1" t="s">
        <v>17313</v>
      </c>
      <c r="B5851" s="4" t="s">
        <v>17314</v>
      </c>
      <c r="C5851" s="4" t="s">
        <v>17315</v>
      </c>
      <c r="E5851" s="4"/>
      <c r="R5851" s="4"/>
      <c r="U5851" s="4"/>
      <c r="AD5851" s="4"/>
      <c r="AE5851" s="4"/>
      <c r="AF5851" s="21"/>
    </row>
    <row r="5852" spans="1:32" x14ac:dyDescent="0.2">
      <c r="A5852" s="1" t="s">
        <v>17316</v>
      </c>
      <c r="B5852" s="4" t="s">
        <v>17317</v>
      </c>
      <c r="C5852" s="4" t="s">
        <v>17318</v>
      </c>
      <c r="E5852" s="4"/>
      <c r="R5852" s="4"/>
      <c r="U5852" s="4"/>
      <c r="AD5852" s="4"/>
      <c r="AE5852" s="4"/>
      <c r="AF5852" s="21"/>
    </row>
    <row r="5853" spans="1:32" x14ac:dyDescent="0.2">
      <c r="A5853" s="1" t="s">
        <v>17319</v>
      </c>
      <c r="B5853" s="4" t="s">
        <v>17320</v>
      </c>
      <c r="C5853" s="4" t="s">
        <v>17321</v>
      </c>
      <c r="E5853" s="4"/>
      <c r="R5853" s="4"/>
      <c r="U5853" s="4"/>
      <c r="AD5853" s="4"/>
      <c r="AE5853" s="4"/>
      <c r="AF5853" s="21"/>
    </row>
    <row r="5854" spans="1:32" x14ac:dyDescent="0.2">
      <c r="A5854" s="1" t="s">
        <v>17322</v>
      </c>
      <c r="B5854" s="4" t="s">
        <v>17323</v>
      </c>
      <c r="C5854" s="4" t="s">
        <v>17324</v>
      </c>
      <c r="E5854" s="4"/>
      <c r="R5854" s="4"/>
      <c r="U5854" s="4"/>
      <c r="AD5854" s="4"/>
      <c r="AE5854" s="4"/>
      <c r="AF5854" s="21"/>
    </row>
    <row r="5855" spans="1:32" x14ac:dyDescent="0.2">
      <c r="A5855" s="1" t="s">
        <v>17325</v>
      </c>
      <c r="B5855" s="4" t="s">
        <v>17326</v>
      </c>
      <c r="C5855" s="4" t="s">
        <v>17327</v>
      </c>
      <c r="E5855" s="4"/>
      <c r="R5855" s="4"/>
      <c r="U5855" s="4"/>
      <c r="AD5855" s="4"/>
      <c r="AE5855" s="4"/>
      <c r="AF5855" s="21"/>
    </row>
    <row r="5856" spans="1:32" x14ac:dyDescent="0.2">
      <c r="A5856" s="1" t="s">
        <v>17328</v>
      </c>
      <c r="B5856" s="4" t="s">
        <v>17329</v>
      </c>
      <c r="C5856" s="4" t="s">
        <v>17330</v>
      </c>
      <c r="E5856" s="4"/>
      <c r="R5856" s="4"/>
      <c r="U5856" s="4"/>
      <c r="AD5856" s="4"/>
      <c r="AE5856" s="4"/>
      <c r="AF5856" s="21"/>
    </row>
    <row r="5857" spans="1:32" x14ac:dyDescent="0.2">
      <c r="A5857" s="1" t="s">
        <v>17331</v>
      </c>
      <c r="B5857" s="4" t="s">
        <v>17332</v>
      </c>
      <c r="C5857" s="4" t="s">
        <v>17333</v>
      </c>
      <c r="E5857" s="4"/>
      <c r="R5857" s="4"/>
      <c r="U5857" s="4"/>
      <c r="AD5857" s="4"/>
      <c r="AE5857" s="4"/>
      <c r="AF5857" s="21"/>
    </row>
    <row r="5858" spans="1:32" x14ac:dyDescent="0.2">
      <c r="A5858" s="1" t="s">
        <v>17334</v>
      </c>
      <c r="B5858" s="4" t="s">
        <v>17335</v>
      </c>
      <c r="C5858" s="4" t="s">
        <v>17336</v>
      </c>
      <c r="E5858" s="4"/>
      <c r="R5858" s="4"/>
      <c r="U5858" s="4"/>
      <c r="AD5858" s="4"/>
      <c r="AE5858" s="4"/>
      <c r="AF5858" s="21"/>
    </row>
    <row r="5859" spans="1:32" x14ac:dyDescent="0.2">
      <c r="A5859" s="1" t="s">
        <v>17337</v>
      </c>
      <c r="B5859" s="4" t="s">
        <v>17338</v>
      </c>
      <c r="C5859" s="4" t="s">
        <v>17339</v>
      </c>
      <c r="E5859" s="4"/>
      <c r="R5859" s="4"/>
      <c r="U5859" s="4"/>
      <c r="AD5859" s="4"/>
      <c r="AE5859" s="4"/>
      <c r="AF5859" s="21"/>
    </row>
    <row r="5860" spans="1:32" x14ac:dyDescent="0.2">
      <c r="A5860" s="1" t="s">
        <v>17340</v>
      </c>
      <c r="B5860" s="4" t="s">
        <v>17341</v>
      </c>
      <c r="C5860" s="4" t="s">
        <v>17342</v>
      </c>
      <c r="E5860" s="4"/>
      <c r="R5860" s="4"/>
      <c r="U5860" s="4"/>
      <c r="AD5860" s="4"/>
      <c r="AE5860" s="4"/>
      <c r="AF5860" s="21"/>
    </row>
    <row r="5861" spans="1:32" x14ac:dyDescent="0.2">
      <c r="A5861" s="1" t="s">
        <v>17343</v>
      </c>
      <c r="B5861" s="4" t="s">
        <v>17344</v>
      </c>
      <c r="C5861" s="4" t="s">
        <v>17345</v>
      </c>
      <c r="E5861" s="4"/>
      <c r="R5861" s="4"/>
      <c r="U5861" s="4"/>
      <c r="AD5861" s="4"/>
      <c r="AE5861" s="4"/>
      <c r="AF5861" s="21"/>
    </row>
    <row r="5862" spans="1:32" x14ac:dyDescent="0.2">
      <c r="A5862" s="1" t="s">
        <v>17346</v>
      </c>
      <c r="B5862" s="4" t="s">
        <v>17347</v>
      </c>
      <c r="C5862" s="4" t="s">
        <v>17348</v>
      </c>
      <c r="E5862" s="4"/>
      <c r="R5862" s="4"/>
      <c r="U5862" s="4"/>
      <c r="AD5862" s="4"/>
      <c r="AE5862" s="4"/>
      <c r="AF5862" s="21"/>
    </row>
    <row r="5863" spans="1:32" x14ac:dyDescent="0.2">
      <c r="A5863" s="1" t="s">
        <v>17349</v>
      </c>
      <c r="B5863" s="4" t="s">
        <v>17350</v>
      </c>
      <c r="C5863" s="4" t="s">
        <v>17351</v>
      </c>
      <c r="E5863" s="4"/>
      <c r="R5863" s="4"/>
      <c r="U5863" s="4"/>
      <c r="AD5863" s="4"/>
      <c r="AE5863" s="4"/>
      <c r="AF5863" s="21"/>
    </row>
    <row r="5864" spans="1:32" x14ac:dyDescent="0.2">
      <c r="A5864" s="1" t="s">
        <v>17352</v>
      </c>
      <c r="B5864" s="4" t="s">
        <v>17353</v>
      </c>
      <c r="C5864" s="4" t="s">
        <v>17354</v>
      </c>
      <c r="E5864" s="4"/>
      <c r="R5864" s="4"/>
      <c r="U5864" s="4"/>
      <c r="AD5864" s="4"/>
      <c r="AE5864" s="4"/>
      <c r="AF5864" s="21"/>
    </row>
    <row r="5865" spans="1:32" x14ac:dyDescent="0.2">
      <c r="A5865" s="1" t="s">
        <v>17355</v>
      </c>
      <c r="B5865" s="4" t="s">
        <v>17356</v>
      </c>
      <c r="C5865" s="4" t="s">
        <v>17357</v>
      </c>
      <c r="E5865" s="4"/>
      <c r="R5865" s="4"/>
      <c r="U5865" s="4"/>
      <c r="AD5865" s="4"/>
      <c r="AE5865" s="4"/>
      <c r="AF5865" s="21"/>
    </row>
    <row r="5866" spans="1:32" x14ac:dyDescent="0.2">
      <c r="A5866" s="1" t="s">
        <v>17358</v>
      </c>
      <c r="B5866" s="4" t="s">
        <v>17359</v>
      </c>
      <c r="C5866" s="4" t="s">
        <v>17360</v>
      </c>
      <c r="E5866" s="4"/>
      <c r="R5866" s="4"/>
      <c r="U5866" s="4"/>
      <c r="AD5866" s="4"/>
      <c r="AE5866" s="4"/>
      <c r="AF5866" s="21"/>
    </row>
    <row r="5867" spans="1:32" x14ac:dyDescent="0.2">
      <c r="A5867" s="1" t="s">
        <v>17361</v>
      </c>
      <c r="B5867" s="4" t="s">
        <v>17362</v>
      </c>
      <c r="C5867" s="4" t="s">
        <v>17363</v>
      </c>
      <c r="E5867" s="4"/>
      <c r="R5867" s="4"/>
      <c r="U5867" s="4"/>
      <c r="AD5867" s="4"/>
      <c r="AE5867" s="4"/>
      <c r="AF5867" s="21"/>
    </row>
    <row r="5868" spans="1:32" x14ac:dyDescent="0.2">
      <c r="A5868" s="1" t="s">
        <v>17364</v>
      </c>
      <c r="B5868" s="4" t="s">
        <v>17365</v>
      </c>
      <c r="C5868" s="4" t="s">
        <v>17366</v>
      </c>
      <c r="E5868" s="4"/>
      <c r="R5868" s="4"/>
      <c r="U5868" s="4"/>
      <c r="AD5868" s="4"/>
      <c r="AE5868" s="4"/>
      <c r="AF5868" s="21"/>
    </row>
    <row r="5869" spans="1:32" x14ac:dyDescent="0.2">
      <c r="A5869" s="1" t="s">
        <v>17367</v>
      </c>
      <c r="B5869" s="4" t="s">
        <v>17368</v>
      </c>
      <c r="C5869" s="4" t="s">
        <v>17369</v>
      </c>
      <c r="E5869" s="4"/>
      <c r="R5869" s="4"/>
      <c r="U5869" s="4"/>
      <c r="AD5869" s="4"/>
      <c r="AE5869" s="4"/>
      <c r="AF5869" s="21"/>
    </row>
    <row r="5870" spans="1:32" x14ac:dyDescent="0.2">
      <c r="A5870" s="1" t="s">
        <v>17370</v>
      </c>
      <c r="B5870" s="4" t="s">
        <v>17371</v>
      </c>
      <c r="C5870" s="4" t="s">
        <v>17372</v>
      </c>
      <c r="E5870" s="4"/>
      <c r="R5870" s="4"/>
      <c r="U5870" s="4"/>
      <c r="AD5870" s="4"/>
      <c r="AE5870" s="4"/>
      <c r="AF5870" s="21"/>
    </row>
    <row r="5871" spans="1:32" x14ac:dyDescent="0.2">
      <c r="A5871" s="1" t="s">
        <v>17373</v>
      </c>
      <c r="B5871" s="4" t="s">
        <v>17374</v>
      </c>
      <c r="C5871" s="4" t="s">
        <v>17375</v>
      </c>
      <c r="E5871" s="4"/>
      <c r="R5871" s="4"/>
      <c r="U5871" s="4"/>
      <c r="AD5871" s="4"/>
      <c r="AE5871" s="4"/>
      <c r="AF5871" s="21"/>
    </row>
    <row r="5872" spans="1:32" x14ac:dyDescent="0.2">
      <c r="A5872" s="1" t="s">
        <v>17376</v>
      </c>
      <c r="B5872" s="4" t="s">
        <v>7135</v>
      </c>
      <c r="C5872" s="4" t="s">
        <v>17377</v>
      </c>
      <c r="E5872" s="4"/>
      <c r="R5872" s="4"/>
      <c r="U5872" s="4"/>
      <c r="AD5872" s="4"/>
      <c r="AE5872" s="4"/>
      <c r="AF5872" s="21"/>
    </row>
    <row r="5873" spans="1:32" x14ac:dyDescent="0.2">
      <c r="A5873" s="1" t="s">
        <v>17378</v>
      </c>
      <c r="B5873" s="4" t="s">
        <v>17379</v>
      </c>
      <c r="C5873" s="4" t="s">
        <v>17379</v>
      </c>
      <c r="E5873" s="4"/>
      <c r="R5873" s="4"/>
      <c r="U5873" s="4"/>
      <c r="AD5873" s="4"/>
      <c r="AE5873" s="4"/>
      <c r="AF5873" s="21"/>
    </row>
    <row r="5874" spans="1:32" x14ac:dyDescent="0.2">
      <c r="A5874" s="1" t="s">
        <v>17380</v>
      </c>
      <c r="B5874" s="4" t="s">
        <v>17381</v>
      </c>
      <c r="C5874" s="4" t="s">
        <v>17382</v>
      </c>
      <c r="E5874" s="4"/>
      <c r="F5874">
        <v>1</v>
      </c>
      <c r="N5874">
        <v>1</v>
      </c>
      <c r="R5874" s="4"/>
      <c r="U5874" s="4"/>
      <c r="AD5874" s="4"/>
      <c r="AE5874" s="4"/>
      <c r="AF5874" s="21"/>
    </row>
    <row r="5875" spans="1:32" x14ac:dyDescent="0.2">
      <c r="A5875" s="1" t="s">
        <v>17383</v>
      </c>
      <c r="B5875" s="4" t="s">
        <v>17384</v>
      </c>
      <c r="C5875" s="4" t="s">
        <v>17385</v>
      </c>
      <c r="E5875" s="4"/>
      <c r="R5875" s="4"/>
      <c r="U5875" s="4"/>
      <c r="AD5875" s="4"/>
      <c r="AE5875" s="4"/>
      <c r="AF5875" s="21"/>
    </row>
    <row r="5876" spans="1:32" x14ac:dyDescent="0.2">
      <c r="A5876" s="1" t="s">
        <v>17386</v>
      </c>
      <c r="B5876" s="4" t="s">
        <v>17387</v>
      </c>
      <c r="C5876" s="4" t="s">
        <v>17388</v>
      </c>
      <c r="E5876" s="4"/>
      <c r="R5876" s="4"/>
      <c r="U5876" s="4"/>
      <c r="AD5876" s="4"/>
      <c r="AE5876" s="4"/>
      <c r="AF5876" s="21"/>
    </row>
    <row r="5877" spans="1:32" x14ac:dyDescent="0.2">
      <c r="A5877" s="1" t="s">
        <v>17389</v>
      </c>
      <c r="B5877" s="4" t="s">
        <v>17390</v>
      </c>
      <c r="C5877" s="4" t="s">
        <v>17391</v>
      </c>
      <c r="E5877" s="4"/>
      <c r="R5877" s="4"/>
      <c r="U5877" s="4"/>
      <c r="AD5877" s="4"/>
      <c r="AE5877" s="4"/>
      <c r="AF5877" s="21"/>
    </row>
    <row r="5878" spans="1:32" x14ac:dyDescent="0.2">
      <c r="A5878" s="1" t="s">
        <v>17392</v>
      </c>
      <c r="B5878" s="4" t="s">
        <v>17393</v>
      </c>
      <c r="C5878" s="4" t="s">
        <v>17394</v>
      </c>
      <c r="E5878" s="4"/>
      <c r="R5878" s="4"/>
      <c r="U5878" s="4"/>
      <c r="AD5878" s="4"/>
      <c r="AE5878" s="4"/>
      <c r="AF5878" s="21"/>
    </row>
    <row r="5879" spans="1:32" x14ac:dyDescent="0.2">
      <c r="A5879" s="1" t="s">
        <v>17395</v>
      </c>
      <c r="B5879" s="4" t="s">
        <v>7149</v>
      </c>
      <c r="C5879" s="4" t="s">
        <v>17396</v>
      </c>
      <c r="E5879" s="4"/>
      <c r="R5879" s="4"/>
      <c r="U5879" s="4"/>
      <c r="AD5879" s="4"/>
      <c r="AE5879" s="4"/>
      <c r="AF5879" s="21"/>
    </row>
    <row r="5880" spans="1:32" x14ac:dyDescent="0.2">
      <c r="A5880" s="1" t="s">
        <v>17397</v>
      </c>
      <c r="B5880" s="4" t="s">
        <v>17398</v>
      </c>
      <c r="C5880" s="4" t="s">
        <v>17399</v>
      </c>
      <c r="E5880" s="4"/>
      <c r="R5880" s="4"/>
      <c r="U5880" s="4"/>
      <c r="AD5880" s="4"/>
      <c r="AE5880" s="4"/>
      <c r="AF5880" s="21"/>
    </row>
    <row r="5881" spans="1:32" x14ac:dyDescent="0.2">
      <c r="A5881" s="1" t="s">
        <v>17400</v>
      </c>
      <c r="B5881" s="4" t="s">
        <v>17401</v>
      </c>
      <c r="C5881" s="4" t="s">
        <v>17402</v>
      </c>
      <c r="E5881" s="4"/>
      <c r="R5881" s="4"/>
      <c r="U5881" s="4"/>
      <c r="AD5881" s="4"/>
      <c r="AE5881" s="4"/>
      <c r="AF5881" s="21"/>
    </row>
    <row r="5882" spans="1:32" x14ac:dyDescent="0.2">
      <c r="A5882" s="1" t="s">
        <v>17403</v>
      </c>
      <c r="B5882" s="4" t="s">
        <v>17404</v>
      </c>
      <c r="C5882" s="4" t="s">
        <v>17405</v>
      </c>
      <c r="E5882" s="4"/>
      <c r="R5882" s="4"/>
      <c r="U5882" s="4"/>
      <c r="AD5882" s="4"/>
      <c r="AE5882" s="4"/>
      <c r="AF5882" s="21"/>
    </row>
    <row r="5883" spans="1:32" x14ac:dyDescent="0.2">
      <c r="A5883" s="1" t="s">
        <v>17406</v>
      </c>
      <c r="B5883" s="4" t="s">
        <v>17407</v>
      </c>
      <c r="C5883" s="4" t="s">
        <v>17408</v>
      </c>
      <c r="E5883" s="4"/>
      <c r="R5883" s="4"/>
      <c r="U5883" s="4"/>
      <c r="AD5883" s="4"/>
      <c r="AE5883" s="4"/>
      <c r="AF5883" s="21"/>
    </row>
    <row r="5884" spans="1:32" x14ac:dyDescent="0.2">
      <c r="A5884" s="1" t="s">
        <v>17409</v>
      </c>
      <c r="B5884" s="4" t="s">
        <v>17410</v>
      </c>
      <c r="C5884" s="4" t="s">
        <v>17411</v>
      </c>
      <c r="E5884" s="4"/>
      <c r="R5884" s="4"/>
      <c r="U5884" s="4"/>
      <c r="AD5884" s="4"/>
      <c r="AE5884" s="4"/>
      <c r="AF5884" s="21"/>
    </row>
    <row r="5885" spans="1:32" x14ac:dyDescent="0.2">
      <c r="A5885" s="1" t="s">
        <v>17412</v>
      </c>
      <c r="B5885" s="4" t="s">
        <v>17413</v>
      </c>
      <c r="C5885" s="4" t="s">
        <v>17414</v>
      </c>
      <c r="E5885" s="4"/>
      <c r="R5885" s="4"/>
      <c r="U5885" s="4"/>
      <c r="AD5885" s="4"/>
      <c r="AE5885" s="4"/>
      <c r="AF5885" s="21"/>
    </row>
    <row r="5886" spans="1:32" x14ac:dyDescent="0.2">
      <c r="A5886" s="1" t="s">
        <v>17415</v>
      </c>
      <c r="B5886" s="4" t="s">
        <v>17416</v>
      </c>
      <c r="C5886" s="4" t="s">
        <v>17417</v>
      </c>
      <c r="E5886" s="4"/>
      <c r="R5886" s="4"/>
      <c r="U5886" s="4"/>
      <c r="AD5886" s="4"/>
      <c r="AE5886" s="4"/>
      <c r="AF5886" s="21"/>
    </row>
    <row r="5887" spans="1:32" x14ac:dyDescent="0.2">
      <c r="A5887" s="1" t="s">
        <v>17418</v>
      </c>
      <c r="B5887" s="4" t="s">
        <v>7155</v>
      </c>
      <c r="C5887" s="4" t="s">
        <v>17419</v>
      </c>
      <c r="E5887" s="4"/>
      <c r="R5887" s="4"/>
      <c r="U5887" s="4"/>
      <c r="AD5887" s="4"/>
      <c r="AE5887" s="4"/>
      <c r="AF5887" s="21"/>
    </row>
    <row r="5888" spans="1:32" x14ac:dyDescent="0.2">
      <c r="A5888" s="1" t="s">
        <v>17420</v>
      </c>
      <c r="B5888" s="4" t="s">
        <v>17421</v>
      </c>
      <c r="C5888" s="4" t="s">
        <v>17422</v>
      </c>
      <c r="E5888" s="4"/>
      <c r="R5888" s="4"/>
      <c r="U5888" s="4"/>
      <c r="AD5888" s="4"/>
      <c r="AE5888" s="4"/>
      <c r="AF5888" s="21"/>
    </row>
    <row r="5889" spans="1:32" x14ac:dyDescent="0.2">
      <c r="A5889" s="1" t="s">
        <v>17423</v>
      </c>
      <c r="B5889" s="4" t="s">
        <v>17424</v>
      </c>
      <c r="C5889" s="4" t="s">
        <v>17425</v>
      </c>
      <c r="E5889" s="4"/>
      <c r="R5889" s="4"/>
      <c r="U5889" s="4"/>
      <c r="AD5889" s="4"/>
      <c r="AE5889" s="4"/>
      <c r="AF5889" s="21"/>
    </row>
    <row r="5890" spans="1:32" x14ac:dyDescent="0.2">
      <c r="A5890" s="1" t="s">
        <v>17426</v>
      </c>
      <c r="B5890" s="4" t="s">
        <v>17427</v>
      </c>
      <c r="C5890" s="4" t="s">
        <v>17428</v>
      </c>
      <c r="E5890" s="4"/>
      <c r="R5890" s="4"/>
      <c r="U5890" s="4"/>
      <c r="AD5890" s="4"/>
      <c r="AE5890" s="4"/>
      <c r="AF5890" s="21"/>
    </row>
    <row r="5891" spans="1:32" x14ac:dyDescent="0.2">
      <c r="A5891" s="1" t="s">
        <v>17429</v>
      </c>
      <c r="B5891" s="4" t="s">
        <v>17430</v>
      </c>
      <c r="C5891" s="4" t="s">
        <v>17431</v>
      </c>
      <c r="E5891" s="4"/>
      <c r="R5891" s="4"/>
      <c r="U5891" s="4"/>
      <c r="AD5891" s="4"/>
      <c r="AE5891" s="4"/>
      <c r="AF5891" s="21"/>
    </row>
    <row r="5892" spans="1:32" x14ac:dyDescent="0.2">
      <c r="A5892" s="1" t="s">
        <v>17432</v>
      </c>
      <c r="B5892" s="4" t="s">
        <v>17433</v>
      </c>
      <c r="C5892" s="4" t="s">
        <v>17434</v>
      </c>
      <c r="E5892" s="4"/>
      <c r="R5892" s="4"/>
      <c r="U5892" s="4"/>
      <c r="AD5892" s="4"/>
      <c r="AE5892" s="4"/>
      <c r="AF5892" s="21"/>
    </row>
    <row r="5893" spans="1:32" x14ac:dyDescent="0.2">
      <c r="A5893" s="1" t="s">
        <v>17435</v>
      </c>
      <c r="B5893" s="4" t="s">
        <v>17050</v>
      </c>
      <c r="C5893" s="4" t="s">
        <v>17051</v>
      </c>
      <c r="E5893" s="4"/>
      <c r="R5893" s="4"/>
      <c r="U5893" s="4"/>
      <c r="AD5893" s="4"/>
      <c r="AE5893" s="4"/>
      <c r="AF5893" s="21"/>
    </row>
    <row r="5894" spans="1:32" x14ac:dyDescent="0.2">
      <c r="A5894" s="1" t="s">
        <v>17436</v>
      </c>
      <c r="B5894" s="4" t="s">
        <v>17437</v>
      </c>
      <c r="C5894" s="4" t="s">
        <v>17438</v>
      </c>
      <c r="E5894" s="4"/>
      <c r="R5894" s="4"/>
      <c r="U5894" s="4"/>
      <c r="AD5894" s="4"/>
      <c r="AE5894" s="4"/>
      <c r="AF5894" s="21"/>
    </row>
    <row r="5895" spans="1:32" x14ac:dyDescent="0.2">
      <c r="A5895" s="1" t="s">
        <v>17439</v>
      </c>
      <c r="B5895" s="4" t="s">
        <v>17440</v>
      </c>
      <c r="C5895" s="4" t="s">
        <v>17441</v>
      </c>
      <c r="E5895" s="4"/>
      <c r="R5895" s="4"/>
      <c r="U5895" s="4"/>
      <c r="AD5895" s="4"/>
      <c r="AE5895" s="4"/>
      <c r="AF5895" s="21"/>
    </row>
    <row r="5896" spans="1:32" x14ac:dyDescent="0.2">
      <c r="A5896" s="1" t="s">
        <v>17442</v>
      </c>
      <c r="B5896" s="4" t="s">
        <v>17443</v>
      </c>
      <c r="C5896" s="4" t="s">
        <v>17444</v>
      </c>
      <c r="E5896" s="4"/>
      <c r="R5896" s="4"/>
      <c r="U5896" s="4"/>
      <c r="AD5896" s="4"/>
      <c r="AE5896" s="4"/>
      <c r="AF5896" s="21"/>
    </row>
    <row r="5897" spans="1:32" x14ac:dyDescent="0.2">
      <c r="A5897" s="1" t="s">
        <v>17445</v>
      </c>
      <c r="B5897" s="4" t="s">
        <v>17446</v>
      </c>
      <c r="C5897" s="4" t="s">
        <v>17447</v>
      </c>
      <c r="E5897" s="4"/>
      <c r="R5897" s="4"/>
      <c r="U5897" s="4"/>
      <c r="AD5897" s="4"/>
      <c r="AE5897" s="4"/>
      <c r="AF5897" s="21"/>
    </row>
    <row r="5898" spans="1:32" x14ac:dyDescent="0.2">
      <c r="A5898" s="1" t="s">
        <v>17448</v>
      </c>
      <c r="B5898" s="4" t="s">
        <v>17449</v>
      </c>
      <c r="C5898" s="4" t="s">
        <v>17450</v>
      </c>
      <c r="E5898" s="4"/>
      <c r="R5898" s="4"/>
      <c r="U5898" s="4"/>
      <c r="AD5898" s="4"/>
      <c r="AE5898" s="4"/>
      <c r="AF5898" s="21"/>
    </row>
    <row r="5899" spans="1:32" x14ac:dyDescent="0.2">
      <c r="A5899" s="1" t="s">
        <v>17451</v>
      </c>
      <c r="B5899" s="4" t="s">
        <v>17452</v>
      </c>
      <c r="C5899" s="4" t="s">
        <v>17453</v>
      </c>
      <c r="E5899" s="4"/>
      <c r="R5899" s="4"/>
      <c r="U5899" s="4"/>
      <c r="AD5899" s="4"/>
      <c r="AE5899" s="4"/>
      <c r="AF5899" s="21"/>
    </row>
    <row r="5900" spans="1:32" x14ac:dyDescent="0.2">
      <c r="A5900" s="1" t="s">
        <v>17454</v>
      </c>
      <c r="B5900" s="4" t="s">
        <v>17455</v>
      </c>
      <c r="C5900" s="4" t="s">
        <v>17456</v>
      </c>
      <c r="E5900" s="4"/>
      <c r="R5900" s="4"/>
      <c r="U5900" s="4"/>
      <c r="AD5900" s="4"/>
      <c r="AE5900" s="4"/>
      <c r="AF5900" s="21"/>
    </row>
    <row r="5901" spans="1:32" x14ac:dyDescent="0.2">
      <c r="A5901" s="1" t="s">
        <v>17457</v>
      </c>
      <c r="B5901" s="4" t="s">
        <v>17458</v>
      </c>
      <c r="C5901" s="4" t="s">
        <v>17459</v>
      </c>
      <c r="E5901" s="4"/>
      <c r="R5901" s="4"/>
      <c r="U5901" s="4"/>
      <c r="AD5901" s="4"/>
      <c r="AE5901" s="4"/>
      <c r="AF5901" s="21"/>
    </row>
    <row r="5902" spans="1:32" x14ac:dyDescent="0.2">
      <c r="A5902" s="1" t="s">
        <v>17460</v>
      </c>
      <c r="B5902" s="4" t="s">
        <v>17461</v>
      </c>
      <c r="C5902" s="4" t="s">
        <v>17462</v>
      </c>
      <c r="E5902" s="4"/>
      <c r="R5902" s="4"/>
      <c r="U5902" s="4"/>
      <c r="AD5902" s="4"/>
      <c r="AE5902" s="4"/>
      <c r="AF5902" s="21"/>
    </row>
    <row r="5903" spans="1:32" x14ac:dyDescent="0.2">
      <c r="A5903" s="1" t="s">
        <v>17463</v>
      </c>
      <c r="B5903" s="4" t="s">
        <v>17464</v>
      </c>
      <c r="C5903" s="4" t="s">
        <v>17465</v>
      </c>
      <c r="E5903" s="4"/>
      <c r="R5903" s="4"/>
      <c r="U5903" s="4"/>
      <c r="AD5903" s="4"/>
      <c r="AE5903" s="4"/>
      <c r="AF5903" s="21"/>
    </row>
    <row r="5904" spans="1:32" x14ac:dyDescent="0.2">
      <c r="A5904" s="1" t="s">
        <v>17466</v>
      </c>
      <c r="B5904" s="4" t="s">
        <v>17467</v>
      </c>
      <c r="C5904" s="4" t="s">
        <v>17468</v>
      </c>
      <c r="E5904" s="4"/>
      <c r="R5904" s="4"/>
      <c r="U5904" s="4"/>
      <c r="AD5904" s="4"/>
      <c r="AE5904" s="4"/>
      <c r="AF5904" s="21"/>
    </row>
    <row r="5905" spans="1:32" x14ac:dyDescent="0.2">
      <c r="A5905" s="1" t="s">
        <v>17469</v>
      </c>
      <c r="B5905" s="4" t="s">
        <v>17470</v>
      </c>
      <c r="C5905" s="4" t="s">
        <v>17471</v>
      </c>
      <c r="E5905" s="4"/>
      <c r="R5905" s="4"/>
      <c r="U5905" s="4"/>
      <c r="AD5905" s="4"/>
      <c r="AE5905" s="4"/>
      <c r="AF5905" s="21"/>
    </row>
    <row r="5906" spans="1:32" x14ac:dyDescent="0.2">
      <c r="A5906" s="1" t="s">
        <v>17472</v>
      </c>
      <c r="B5906" s="4" t="s">
        <v>17473</v>
      </c>
      <c r="C5906" s="4" t="s">
        <v>17474</v>
      </c>
      <c r="E5906" s="4"/>
      <c r="R5906" s="4"/>
      <c r="U5906" s="4"/>
      <c r="AD5906" s="4"/>
      <c r="AE5906" s="4"/>
      <c r="AF5906" s="21"/>
    </row>
    <row r="5907" spans="1:32" x14ac:dyDescent="0.2">
      <c r="A5907" s="1" t="s">
        <v>17475</v>
      </c>
      <c r="B5907" s="4" t="s">
        <v>17476</v>
      </c>
      <c r="C5907" s="4" t="s">
        <v>17477</v>
      </c>
      <c r="E5907" s="4"/>
      <c r="R5907" s="4"/>
      <c r="U5907" s="4"/>
      <c r="AD5907" s="4"/>
      <c r="AE5907" s="4"/>
      <c r="AF5907" s="21"/>
    </row>
    <row r="5908" spans="1:32" x14ac:dyDescent="0.2">
      <c r="A5908" s="1" t="s">
        <v>17478</v>
      </c>
      <c r="B5908" s="4" t="s">
        <v>17479</v>
      </c>
      <c r="C5908" s="4" t="s">
        <v>17480</v>
      </c>
      <c r="E5908" s="4"/>
      <c r="R5908" s="4"/>
      <c r="U5908" s="4"/>
      <c r="AD5908" s="4"/>
      <c r="AE5908" s="4"/>
      <c r="AF5908" s="21"/>
    </row>
    <row r="5909" spans="1:32" x14ac:dyDescent="0.2">
      <c r="A5909" s="1" t="s">
        <v>17481</v>
      </c>
      <c r="B5909" s="4" t="s">
        <v>17482</v>
      </c>
      <c r="C5909" s="4" t="s">
        <v>17483</v>
      </c>
      <c r="E5909" s="4"/>
      <c r="R5909" s="4"/>
      <c r="U5909" s="4"/>
      <c r="AD5909" s="4"/>
      <c r="AE5909" s="4"/>
      <c r="AF5909" s="21"/>
    </row>
    <row r="5910" spans="1:32" x14ac:dyDescent="0.2">
      <c r="A5910" s="1" t="s">
        <v>17484</v>
      </c>
      <c r="B5910" s="4" t="s">
        <v>17485</v>
      </c>
      <c r="C5910" s="4" t="s">
        <v>17486</v>
      </c>
      <c r="E5910" s="4"/>
      <c r="R5910" s="4"/>
      <c r="U5910" s="4"/>
      <c r="AD5910" s="4"/>
      <c r="AE5910" s="4"/>
      <c r="AF5910" s="21"/>
    </row>
    <row r="5911" spans="1:32" x14ac:dyDescent="0.2">
      <c r="A5911" s="1" t="s">
        <v>17487</v>
      </c>
      <c r="B5911" s="4" t="s">
        <v>17488</v>
      </c>
      <c r="C5911" s="4" t="s">
        <v>17489</v>
      </c>
      <c r="E5911" s="4"/>
      <c r="R5911" s="4"/>
      <c r="U5911" s="4"/>
      <c r="AD5911" s="4"/>
      <c r="AE5911" s="4"/>
      <c r="AF5911" s="21"/>
    </row>
    <row r="5912" spans="1:32" x14ac:dyDescent="0.2">
      <c r="A5912" s="1" t="s">
        <v>17490</v>
      </c>
      <c r="B5912" s="4" t="s">
        <v>17491</v>
      </c>
      <c r="C5912" s="4" t="s">
        <v>17492</v>
      </c>
      <c r="E5912" s="4"/>
      <c r="R5912" s="4"/>
      <c r="U5912" s="4"/>
      <c r="AD5912" s="4"/>
      <c r="AE5912" s="4"/>
      <c r="AF5912" s="21"/>
    </row>
    <row r="5913" spans="1:32" x14ac:dyDescent="0.2">
      <c r="A5913" s="1" t="s">
        <v>17493</v>
      </c>
      <c r="B5913" s="4" t="s">
        <v>17494</v>
      </c>
      <c r="C5913" s="4" t="s">
        <v>17495</v>
      </c>
      <c r="E5913" s="4"/>
      <c r="R5913" s="4"/>
      <c r="U5913" s="4"/>
      <c r="AD5913" s="4"/>
      <c r="AE5913" s="4"/>
      <c r="AF5913" s="21"/>
    </row>
    <row r="5914" spans="1:32" x14ac:dyDescent="0.2">
      <c r="A5914" s="1" t="s">
        <v>17496</v>
      </c>
      <c r="B5914" s="4" t="s">
        <v>17497</v>
      </c>
      <c r="C5914" s="4" t="s">
        <v>17498</v>
      </c>
      <c r="E5914" s="4"/>
      <c r="R5914" s="4"/>
      <c r="U5914" s="4"/>
      <c r="AD5914" s="4"/>
      <c r="AE5914" s="4"/>
      <c r="AF5914" s="21"/>
    </row>
    <row r="5915" spans="1:32" x14ac:dyDescent="0.2">
      <c r="A5915" s="1" t="s">
        <v>17499</v>
      </c>
      <c r="B5915" s="4" t="s">
        <v>17500</v>
      </c>
      <c r="C5915" s="4" t="s">
        <v>17501</v>
      </c>
      <c r="E5915" s="4"/>
      <c r="R5915" s="4"/>
      <c r="U5915" s="4"/>
      <c r="AD5915" s="4"/>
      <c r="AE5915" s="4"/>
      <c r="AF5915" s="21"/>
    </row>
    <row r="5916" spans="1:32" x14ac:dyDescent="0.2">
      <c r="A5916" s="1" t="s">
        <v>17502</v>
      </c>
      <c r="B5916" s="4" t="s">
        <v>17503</v>
      </c>
      <c r="C5916" s="4" t="s">
        <v>17504</v>
      </c>
      <c r="E5916" s="4"/>
      <c r="R5916" s="4"/>
      <c r="U5916" s="4"/>
      <c r="AD5916" s="4"/>
      <c r="AE5916" s="4"/>
      <c r="AF5916" s="21"/>
    </row>
    <row r="5917" spans="1:32" x14ac:dyDescent="0.2">
      <c r="A5917" s="1" t="s">
        <v>17505</v>
      </c>
      <c r="B5917" s="4" t="s">
        <v>17506</v>
      </c>
      <c r="C5917" s="4" t="s">
        <v>17507</v>
      </c>
      <c r="E5917" s="4"/>
      <c r="R5917" s="4"/>
      <c r="U5917" s="4"/>
      <c r="AD5917" s="4"/>
      <c r="AE5917" s="4"/>
      <c r="AF5917" s="21"/>
    </row>
    <row r="5918" spans="1:32" x14ac:dyDescent="0.2">
      <c r="A5918" s="1" t="s">
        <v>17508</v>
      </c>
      <c r="B5918" s="4" t="s">
        <v>17509</v>
      </c>
      <c r="C5918" s="4" t="s">
        <v>17509</v>
      </c>
      <c r="E5918" s="4"/>
      <c r="R5918" s="4"/>
      <c r="U5918" s="4"/>
      <c r="AD5918" s="4"/>
      <c r="AE5918" s="4"/>
      <c r="AF5918" s="21"/>
    </row>
    <row r="5919" spans="1:32" x14ac:dyDescent="0.2">
      <c r="A5919" s="1" t="s">
        <v>17510</v>
      </c>
      <c r="B5919" s="4" t="s">
        <v>17511</v>
      </c>
      <c r="C5919" s="4" t="s">
        <v>17512</v>
      </c>
      <c r="E5919" s="4"/>
      <c r="R5919" s="4"/>
      <c r="U5919" s="4"/>
      <c r="AD5919" s="4"/>
      <c r="AE5919" s="4"/>
      <c r="AF5919" s="21"/>
    </row>
    <row r="5920" spans="1:32" x14ac:dyDescent="0.2">
      <c r="A5920" s="1" t="s">
        <v>17513</v>
      </c>
      <c r="B5920" s="4" t="s">
        <v>17514</v>
      </c>
      <c r="C5920" s="4" t="s">
        <v>17515</v>
      </c>
      <c r="E5920" s="4"/>
      <c r="R5920" s="4"/>
      <c r="U5920" s="4"/>
      <c r="AD5920" s="4"/>
      <c r="AE5920" s="4"/>
      <c r="AF5920" s="21"/>
    </row>
    <row r="5921" spans="1:32" x14ac:dyDescent="0.2">
      <c r="A5921" s="1" t="s">
        <v>17516</v>
      </c>
      <c r="B5921" s="4" t="s">
        <v>17517</v>
      </c>
      <c r="C5921" s="4" t="s">
        <v>17518</v>
      </c>
      <c r="E5921" s="4"/>
      <c r="R5921" s="4"/>
      <c r="U5921" s="4"/>
      <c r="AD5921" s="4"/>
      <c r="AE5921" s="4"/>
      <c r="AF5921" s="21"/>
    </row>
    <row r="5922" spans="1:32" x14ac:dyDescent="0.2">
      <c r="A5922" s="1" t="s">
        <v>17519</v>
      </c>
      <c r="B5922" s="4" t="s">
        <v>17520</v>
      </c>
      <c r="C5922" s="4" t="s">
        <v>17521</v>
      </c>
      <c r="E5922" s="4"/>
      <c r="R5922" s="4"/>
      <c r="U5922" s="4"/>
      <c r="AD5922" s="4"/>
      <c r="AE5922" s="4"/>
      <c r="AF5922" s="21"/>
    </row>
    <row r="5923" spans="1:32" x14ac:dyDescent="0.2">
      <c r="A5923" s="1" t="s">
        <v>17522</v>
      </c>
      <c r="B5923" s="4" t="s">
        <v>17523</v>
      </c>
      <c r="C5923" s="4" t="s">
        <v>17524</v>
      </c>
      <c r="E5923" s="4"/>
      <c r="R5923" s="4"/>
      <c r="U5923" s="4"/>
      <c r="AD5923" s="4"/>
      <c r="AE5923" s="4"/>
      <c r="AF5923" s="21"/>
    </row>
    <row r="5924" spans="1:32" x14ac:dyDescent="0.2">
      <c r="A5924" s="1" t="s">
        <v>17525</v>
      </c>
      <c r="B5924" s="4" t="s">
        <v>17526</v>
      </c>
      <c r="C5924" s="4" t="s">
        <v>17527</v>
      </c>
      <c r="E5924" s="4"/>
      <c r="R5924" s="4"/>
      <c r="U5924" s="4"/>
      <c r="AD5924" s="4"/>
      <c r="AE5924" s="4"/>
      <c r="AF5924" s="21"/>
    </row>
    <row r="5925" spans="1:32" x14ac:dyDescent="0.2">
      <c r="A5925" s="1" t="s">
        <v>17528</v>
      </c>
      <c r="B5925" s="4" t="s">
        <v>17529</v>
      </c>
      <c r="C5925" s="4" t="s">
        <v>17530</v>
      </c>
      <c r="E5925" s="4"/>
      <c r="R5925" s="4"/>
      <c r="U5925" s="4"/>
      <c r="AD5925" s="4"/>
      <c r="AE5925" s="4"/>
      <c r="AF5925" s="21"/>
    </row>
    <row r="5926" spans="1:32" x14ac:dyDescent="0.2">
      <c r="A5926" s="1" t="s">
        <v>17531</v>
      </c>
      <c r="B5926" s="4" t="s">
        <v>17532</v>
      </c>
      <c r="C5926" s="4" t="s">
        <v>17532</v>
      </c>
      <c r="E5926" s="4"/>
      <c r="R5926" s="4"/>
      <c r="U5926" s="4"/>
      <c r="AD5926" s="4"/>
      <c r="AE5926" s="4"/>
      <c r="AF5926" s="21"/>
    </row>
    <row r="5927" spans="1:32" x14ac:dyDescent="0.2">
      <c r="A5927" s="1" t="s">
        <v>17533</v>
      </c>
      <c r="B5927" s="4" t="s">
        <v>17534</v>
      </c>
      <c r="C5927" s="4" t="s">
        <v>17535</v>
      </c>
      <c r="E5927" s="4"/>
      <c r="H5927">
        <v>1</v>
      </c>
      <c r="R5927" s="4"/>
      <c r="U5927" s="4"/>
      <c r="AD5927" s="4">
        <v>1</v>
      </c>
      <c r="AE5927" s="4"/>
      <c r="AF5927" s="21"/>
    </row>
    <row r="5928" spans="1:32" x14ac:dyDescent="0.2">
      <c r="A5928" s="1" t="s">
        <v>17536</v>
      </c>
      <c r="B5928" s="4" t="s">
        <v>17537</v>
      </c>
      <c r="C5928" s="4" t="s">
        <v>17538</v>
      </c>
      <c r="E5928" s="4"/>
      <c r="R5928" s="4"/>
      <c r="U5928" s="4"/>
      <c r="W5928">
        <v>1</v>
      </c>
      <c r="X5928">
        <v>1</v>
      </c>
      <c r="AD5928" s="4"/>
      <c r="AE5928" s="4"/>
      <c r="AF5928" s="21"/>
    </row>
    <row r="5929" spans="1:32" x14ac:dyDescent="0.2">
      <c r="A5929" s="1" t="s">
        <v>17539</v>
      </c>
      <c r="B5929" s="4" t="s">
        <v>17540</v>
      </c>
      <c r="C5929" s="4" t="s">
        <v>17541</v>
      </c>
      <c r="E5929" s="4"/>
      <c r="R5929" s="4"/>
      <c r="U5929" s="4"/>
      <c r="AD5929" s="4"/>
      <c r="AE5929" s="4"/>
      <c r="AF5929" s="21"/>
    </row>
    <row r="5930" spans="1:32" x14ac:dyDescent="0.2">
      <c r="A5930" s="1" t="s">
        <v>17542</v>
      </c>
      <c r="B5930" s="4" t="s">
        <v>7220</v>
      </c>
      <c r="C5930" s="4" t="s">
        <v>17543</v>
      </c>
      <c r="E5930" s="4"/>
      <c r="R5930" s="4"/>
      <c r="U5930" s="4"/>
      <c r="AD5930" s="4"/>
      <c r="AE5930" s="4"/>
      <c r="AF5930" s="21"/>
    </row>
    <row r="5931" spans="1:32" x14ac:dyDescent="0.2">
      <c r="A5931" s="1" t="s">
        <v>17544</v>
      </c>
      <c r="B5931" s="4" t="s">
        <v>17545</v>
      </c>
      <c r="C5931" s="4" t="s">
        <v>17546</v>
      </c>
      <c r="E5931" s="4"/>
      <c r="G5931">
        <v>1</v>
      </c>
      <c r="H5931">
        <v>1</v>
      </c>
      <c r="J5931">
        <v>1</v>
      </c>
      <c r="K5931">
        <v>1</v>
      </c>
      <c r="L5931">
        <v>1</v>
      </c>
      <c r="M5931">
        <v>1</v>
      </c>
      <c r="N5931">
        <v>3</v>
      </c>
      <c r="O5931">
        <v>1</v>
      </c>
      <c r="P5931">
        <v>1</v>
      </c>
      <c r="Q5931">
        <v>1</v>
      </c>
      <c r="R5931" s="4">
        <v>1</v>
      </c>
      <c r="S5931">
        <v>1</v>
      </c>
      <c r="T5931">
        <v>1</v>
      </c>
      <c r="U5931" s="4"/>
      <c r="X5931">
        <v>2</v>
      </c>
      <c r="Z5931">
        <v>1</v>
      </c>
      <c r="AB5931">
        <v>1</v>
      </c>
      <c r="AD5931" s="4">
        <v>1</v>
      </c>
      <c r="AE5931" s="4">
        <v>1</v>
      </c>
      <c r="AF5931" s="21">
        <v>1</v>
      </c>
    </row>
    <row r="5932" spans="1:32" x14ac:dyDescent="0.2">
      <c r="A5932" s="1" t="s">
        <v>17547</v>
      </c>
      <c r="B5932" s="4" t="s">
        <v>17548</v>
      </c>
      <c r="C5932" s="4" t="s">
        <v>17549</v>
      </c>
      <c r="E5932" s="4"/>
      <c r="R5932" s="4"/>
      <c r="U5932" s="4"/>
      <c r="AD5932" s="4"/>
      <c r="AE5932" s="4"/>
      <c r="AF5932" s="21"/>
    </row>
    <row r="5933" spans="1:32" x14ac:dyDescent="0.2">
      <c r="A5933" s="1" t="s">
        <v>17550</v>
      </c>
      <c r="B5933" s="4" t="s">
        <v>17551</v>
      </c>
      <c r="C5933" s="4" t="s">
        <v>17552</v>
      </c>
      <c r="E5933" s="4"/>
      <c r="R5933" s="4"/>
      <c r="U5933" s="4"/>
      <c r="AD5933" s="4"/>
      <c r="AE5933" s="4"/>
      <c r="AF5933" s="21"/>
    </row>
    <row r="5934" spans="1:32" x14ac:dyDescent="0.2">
      <c r="A5934" s="1" t="s">
        <v>17553</v>
      </c>
      <c r="B5934" s="4" t="s">
        <v>17554</v>
      </c>
      <c r="C5934" s="4" t="s">
        <v>17555</v>
      </c>
      <c r="E5934" s="4">
        <v>1</v>
      </c>
      <c r="F5934">
        <v>1</v>
      </c>
      <c r="H5934">
        <v>2</v>
      </c>
      <c r="I5934">
        <v>1</v>
      </c>
      <c r="J5934">
        <v>1</v>
      </c>
      <c r="K5934">
        <v>1</v>
      </c>
      <c r="L5934">
        <v>1</v>
      </c>
      <c r="M5934">
        <v>2</v>
      </c>
      <c r="O5934">
        <v>1</v>
      </c>
      <c r="P5934">
        <v>1</v>
      </c>
      <c r="Q5934">
        <v>1</v>
      </c>
      <c r="R5934" s="4">
        <v>1</v>
      </c>
      <c r="S5934">
        <v>1</v>
      </c>
      <c r="T5934">
        <v>1</v>
      </c>
      <c r="U5934" s="4">
        <v>1</v>
      </c>
      <c r="V5934">
        <v>1</v>
      </c>
      <c r="X5934">
        <v>1</v>
      </c>
      <c r="Y5934">
        <v>1</v>
      </c>
      <c r="Z5934">
        <v>1</v>
      </c>
      <c r="AA5934">
        <v>1</v>
      </c>
      <c r="AB5934">
        <v>2</v>
      </c>
      <c r="AD5934" s="4">
        <v>1</v>
      </c>
      <c r="AE5934" s="4">
        <v>1</v>
      </c>
      <c r="AF5934" s="21">
        <v>1</v>
      </c>
    </row>
    <row r="5935" spans="1:32" x14ac:dyDescent="0.2">
      <c r="A5935" s="1" t="s">
        <v>17556</v>
      </c>
      <c r="B5935" s="4" t="s">
        <v>17557</v>
      </c>
      <c r="C5935" s="4" t="s">
        <v>17558</v>
      </c>
      <c r="E5935" s="4"/>
      <c r="R5935" s="4"/>
      <c r="U5935" s="4"/>
      <c r="AD5935" s="4"/>
      <c r="AE5935" s="4"/>
      <c r="AF5935" s="21"/>
    </row>
    <row r="5936" spans="1:32" x14ac:dyDescent="0.2">
      <c r="A5936" s="1" t="s">
        <v>17559</v>
      </c>
      <c r="B5936" s="4" t="s">
        <v>17560</v>
      </c>
      <c r="C5936" s="4" t="s">
        <v>17560</v>
      </c>
      <c r="E5936" s="4"/>
      <c r="R5936" s="4"/>
      <c r="U5936" s="4"/>
      <c r="AD5936" s="4"/>
      <c r="AE5936" s="4"/>
      <c r="AF5936" s="21"/>
    </row>
    <row r="5937" spans="1:32" x14ac:dyDescent="0.2">
      <c r="A5937" s="1" t="s">
        <v>17561</v>
      </c>
      <c r="B5937" s="4" t="s">
        <v>17562</v>
      </c>
      <c r="C5937" s="4" t="s">
        <v>17563</v>
      </c>
      <c r="E5937" s="4"/>
      <c r="R5937" s="4"/>
      <c r="U5937" s="4"/>
      <c r="AD5937" s="4"/>
      <c r="AE5937" s="4"/>
      <c r="AF5937" s="21"/>
    </row>
    <row r="5938" spans="1:32" x14ac:dyDescent="0.2">
      <c r="A5938" s="1" t="s">
        <v>17564</v>
      </c>
      <c r="B5938" s="4" t="s">
        <v>17565</v>
      </c>
      <c r="C5938" s="4" t="s">
        <v>17566</v>
      </c>
      <c r="E5938" s="4"/>
      <c r="R5938" s="4"/>
      <c r="U5938" s="4"/>
      <c r="AD5938" s="4"/>
      <c r="AE5938" s="4"/>
      <c r="AF5938" s="21"/>
    </row>
    <row r="5939" spans="1:32" x14ac:dyDescent="0.2">
      <c r="A5939" s="1" t="s">
        <v>17567</v>
      </c>
      <c r="B5939" s="4" t="s">
        <v>17568</v>
      </c>
      <c r="C5939" s="4" t="s">
        <v>17569</v>
      </c>
      <c r="E5939" s="4"/>
      <c r="R5939" s="4"/>
      <c r="U5939" s="4"/>
      <c r="AD5939" s="4"/>
      <c r="AE5939" s="4"/>
      <c r="AF5939" s="21"/>
    </row>
    <row r="5940" spans="1:32" x14ac:dyDescent="0.2">
      <c r="A5940" s="1" t="s">
        <v>17570</v>
      </c>
      <c r="B5940" s="4" t="s">
        <v>17571</v>
      </c>
      <c r="C5940" s="4" t="s">
        <v>17572</v>
      </c>
      <c r="E5940" s="4"/>
      <c r="R5940" s="4"/>
      <c r="U5940" s="4"/>
      <c r="AD5940" s="4"/>
      <c r="AE5940" s="4"/>
      <c r="AF5940" s="21"/>
    </row>
    <row r="5941" spans="1:32" x14ac:dyDescent="0.2">
      <c r="A5941" s="1" t="s">
        <v>17573</v>
      </c>
      <c r="B5941" s="4" t="s">
        <v>17574</v>
      </c>
      <c r="C5941" s="4" t="s">
        <v>17575</v>
      </c>
      <c r="E5941" s="4"/>
      <c r="R5941" s="4"/>
      <c r="U5941" s="4"/>
      <c r="AD5941" s="4"/>
      <c r="AE5941" s="4"/>
      <c r="AF5941" s="21"/>
    </row>
    <row r="5942" spans="1:32" x14ac:dyDescent="0.2">
      <c r="A5942" s="1" t="s">
        <v>17576</v>
      </c>
      <c r="B5942" s="4" t="s">
        <v>17577</v>
      </c>
      <c r="C5942" s="4" t="s">
        <v>17578</v>
      </c>
      <c r="E5942" s="4"/>
      <c r="R5942" s="4"/>
      <c r="U5942" s="4"/>
      <c r="AD5942" s="4"/>
      <c r="AE5942" s="4"/>
      <c r="AF5942" s="21"/>
    </row>
    <row r="5943" spans="1:32" x14ac:dyDescent="0.2">
      <c r="A5943" s="1" t="s">
        <v>17579</v>
      </c>
      <c r="B5943" s="4" t="s">
        <v>17580</v>
      </c>
      <c r="C5943" s="4" t="s">
        <v>17581</v>
      </c>
      <c r="E5943" s="4"/>
      <c r="R5943" s="4"/>
      <c r="U5943" s="4"/>
      <c r="AD5943" s="4"/>
      <c r="AE5943" s="4"/>
      <c r="AF5943" s="21"/>
    </row>
    <row r="5944" spans="1:32" x14ac:dyDescent="0.2">
      <c r="A5944" s="1" t="s">
        <v>17582</v>
      </c>
      <c r="B5944" s="4" t="s">
        <v>17583</v>
      </c>
      <c r="C5944" s="4" t="s">
        <v>17584</v>
      </c>
      <c r="E5944" s="4"/>
      <c r="R5944" s="4"/>
      <c r="U5944" s="4"/>
      <c r="AD5944" s="4"/>
      <c r="AE5944" s="4"/>
      <c r="AF5944" s="21"/>
    </row>
    <row r="5945" spans="1:32" x14ac:dyDescent="0.2">
      <c r="A5945" s="1" t="s">
        <v>17585</v>
      </c>
      <c r="B5945" s="4" t="s">
        <v>17586</v>
      </c>
      <c r="C5945" s="4" t="s">
        <v>17587</v>
      </c>
      <c r="E5945" s="4"/>
      <c r="R5945" s="4"/>
      <c r="U5945" s="4"/>
      <c r="AD5945" s="4"/>
      <c r="AE5945" s="4"/>
      <c r="AF5945" s="21"/>
    </row>
    <row r="5946" spans="1:32" x14ac:dyDescent="0.2">
      <c r="A5946" s="1" t="s">
        <v>17588</v>
      </c>
      <c r="B5946" s="4" t="s">
        <v>17589</v>
      </c>
      <c r="C5946" s="4" t="s">
        <v>17590</v>
      </c>
      <c r="E5946" s="4"/>
      <c r="R5946" s="4"/>
      <c r="U5946" s="4"/>
      <c r="AD5946" s="4"/>
      <c r="AE5946" s="4"/>
      <c r="AF5946" s="21"/>
    </row>
    <row r="5947" spans="1:32" x14ac:dyDescent="0.2">
      <c r="A5947" s="1" t="s">
        <v>17591</v>
      </c>
      <c r="B5947" s="4" t="s">
        <v>7226</v>
      </c>
      <c r="C5947" s="4" t="s">
        <v>17592</v>
      </c>
      <c r="E5947" s="4"/>
      <c r="R5947" s="4"/>
      <c r="U5947" s="4"/>
      <c r="AD5947" s="4"/>
      <c r="AE5947" s="4"/>
      <c r="AF5947" s="21"/>
    </row>
    <row r="5948" spans="1:32" x14ac:dyDescent="0.2">
      <c r="A5948" s="1" t="s">
        <v>17593</v>
      </c>
      <c r="B5948" s="4" t="s">
        <v>17594</v>
      </c>
      <c r="C5948" s="4" t="s">
        <v>17595</v>
      </c>
      <c r="E5948" s="4"/>
      <c r="R5948" s="4"/>
      <c r="U5948" s="4"/>
      <c r="AD5948" s="4"/>
      <c r="AE5948" s="4"/>
      <c r="AF5948" s="21"/>
    </row>
    <row r="5949" spans="1:32" x14ac:dyDescent="0.2">
      <c r="A5949" s="1" t="s">
        <v>17596</v>
      </c>
      <c r="B5949" s="4" t="s">
        <v>17597</v>
      </c>
      <c r="C5949" s="4" t="s">
        <v>17598</v>
      </c>
      <c r="E5949" s="4"/>
      <c r="R5949" s="4"/>
      <c r="U5949" s="4"/>
      <c r="AD5949" s="4"/>
      <c r="AE5949" s="4"/>
      <c r="AF5949" s="21"/>
    </row>
    <row r="5950" spans="1:32" x14ac:dyDescent="0.2">
      <c r="A5950" s="1" t="s">
        <v>17599</v>
      </c>
      <c r="B5950" s="4" t="s">
        <v>17600</v>
      </c>
      <c r="C5950" s="4" t="s">
        <v>17601</v>
      </c>
      <c r="E5950" s="4"/>
      <c r="R5950" s="4"/>
      <c r="U5950" s="4"/>
      <c r="AD5950" s="4"/>
      <c r="AE5950" s="4"/>
      <c r="AF5950" s="21"/>
    </row>
    <row r="5951" spans="1:32" x14ac:dyDescent="0.2">
      <c r="A5951" s="1" t="s">
        <v>17602</v>
      </c>
      <c r="B5951" s="4" t="s">
        <v>5469</v>
      </c>
      <c r="C5951" s="4" t="s">
        <v>17603</v>
      </c>
      <c r="E5951" s="4"/>
      <c r="R5951" s="4"/>
      <c r="U5951" s="4"/>
      <c r="AD5951" s="4"/>
      <c r="AE5951" s="4"/>
      <c r="AF5951" s="21"/>
    </row>
    <row r="5952" spans="1:32" x14ac:dyDescent="0.2">
      <c r="A5952" s="1" t="s">
        <v>17604</v>
      </c>
      <c r="B5952" s="4" t="s">
        <v>17605</v>
      </c>
      <c r="C5952" s="4" t="s">
        <v>17606</v>
      </c>
      <c r="E5952" s="4"/>
      <c r="R5952" s="4"/>
      <c r="U5952" s="4"/>
      <c r="AD5952" s="4"/>
      <c r="AE5952" s="4"/>
      <c r="AF5952" s="21"/>
    </row>
    <row r="5953" spans="1:32" x14ac:dyDescent="0.2">
      <c r="A5953" s="1" t="s">
        <v>17607</v>
      </c>
      <c r="B5953" s="4" t="s">
        <v>17608</v>
      </c>
      <c r="C5953" s="4" t="s">
        <v>17609</v>
      </c>
      <c r="E5953" s="4"/>
      <c r="R5953" s="4"/>
      <c r="U5953" s="4"/>
      <c r="AD5953" s="4"/>
      <c r="AE5953" s="4"/>
      <c r="AF5953" s="21"/>
    </row>
    <row r="5954" spans="1:32" x14ac:dyDescent="0.2">
      <c r="A5954" s="1" t="s">
        <v>17610</v>
      </c>
      <c r="B5954" s="4" t="s">
        <v>17611</v>
      </c>
      <c r="C5954" s="4" t="s">
        <v>17612</v>
      </c>
      <c r="E5954" s="4"/>
      <c r="R5954" s="4"/>
      <c r="U5954" s="4"/>
      <c r="AD5954" s="4"/>
      <c r="AE5954" s="4"/>
      <c r="AF5954" s="21"/>
    </row>
    <row r="5955" spans="1:32" x14ac:dyDescent="0.2">
      <c r="A5955" s="1" t="s">
        <v>17613</v>
      </c>
      <c r="B5955" s="4" t="s">
        <v>17614</v>
      </c>
      <c r="C5955" s="4" t="s">
        <v>17615</v>
      </c>
      <c r="E5955" s="4"/>
      <c r="R5955" s="4"/>
      <c r="U5955" s="4"/>
      <c r="AD5955" s="4"/>
      <c r="AE5955" s="4"/>
      <c r="AF5955" s="21"/>
    </row>
    <row r="5956" spans="1:32" x14ac:dyDescent="0.2">
      <c r="A5956" s="1" t="s">
        <v>17616</v>
      </c>
      <c r="B5956" s="4" t="s">
        <v>17617</v>
      </c>
      <c r="C5956" s="4" t="s">
        <v>17618</v>
      </c>
      <c r="E5956" s="4"/>
      <c r="R5956" s="4"/>
      <c r="U5956" s="4"/>
      <c r="AD5956" s="4"/>
      <c r="AE5956" s="4"/>
      <c r="AF5956" s="21"/>
    </row>
    <row r="5957" spans="1:32" x14ac:dyDescent="0.2">
      <c r="A5957" s="1" t="s">
        <v>17619</v>
      </c>
      <c r="B5957" s="4" t="s">
        <v>17620</v>
      </c>
      <c r="C5957" s="4" t="s">
        <v>17621</v>
      </c>
      <c r="E5957" s="4"/>
      <c r="R5957" s="4"/>
      <c r="U5957" s="4"/>
      <c r="AD5957" s="4"/>
      <c r="AE5957" s="4"/>
      <c r="AF5957" s="21"/>
    </row>
    <row r="5958" spans="1:32" x14ac:dyDescent="0.2">
      <c r="A5958" s="1" t="s">
        <v>17622</v>
      </c>
      <c r="B5958" s="4" t="s">
        <v>17623</v>
      </c>
      <c r="C5958" s="4" t="s">
        <v>17623</v>
      </c>
      <c r="E5958" s="4"/>
      <c r="R5958" s="4"/>
      <c r="U5958" s="4"/>
      <c r="AD5958" s="4"/>
      <c r="AE5958" s="4"/>
      <c r="AF5958" s="21"/>
    </row>
    <row r="5959" spans="1:32" x14ac:dyDescent="0.2">
      <c r="A5959" s="1" t="s">
        <v>17624</v>
      </c>
      <c r="B5959" s="4" t="s">
        <v>17625</v>
      </c>
      <c r="C5959" s="4" t="s">
        <v>17626</v>
      </c>
      <c r="E5959" s="4"/>
      <c r="R5959" s="4"/>
      <c r="U5959" s="4"/>
      <c r="AD5959" s="4"/>
      <c r="AE5959" s="4"/>
      <c r="AF5959" s="21"/>
    </row>
    <row r="5960" spans="1:32" x14ac:dyDescent="0.2">
      <c r="A5960" s="1" t="s">
        <v>17627</v>
      </c>
      <c r="B5960" s="4" t="s">
        <v>17628</v>
      </c>
      <c r="C5960" s="4" t="s">
        <v>17629</v>
      </c>
      <c r="E5960" s="4"/>
      <c r="R5960" s="4"/>
      <c r="U5960" s="4"/>
      <c r="AD5960" s="4"/>
      <c r="AE5960" s="4"/>
      <c r="AF5960" s="21"/>
    </row>
    <row r="5961" spans="1:32" x14ac:dyDescent="0.2">
      <c r="A5961" s="1" t="s">
        <v>17630</v>
      </c>
      <c r="B5961" s="4" t="s">
        <v>17631</v>
      </c>
      <c r="C5961" s="4" t="s">
        <v>17632</v>
      </c>
      <c r="E5961" s="4"/>
      <c r="R5961" s="4"/>
      <c r="U5961" s="4"/>
      <c r="AD5961" s="4"/>
      <c r="AE5961" s="4"/>
      <c r="AF5961" s="21"/>
    </row>
    <row r="5962" spans="1:32" x14ac:dyDescent="0.2">
      <c r="A5962" s="1" t="s">
        <v>17633</v>
      </c>
      <c r="B5962" s="4" t="s">
        <v>17634</v>
      </c>
      <c r="C5962" s="4" t="s">
        <v>17634</v>
      </c>
      <c r="E5962" s="4"/>
      <c r="R5962" s="4"/>
      <c r="U5962" s="4"/>
      <c r="AD5962" s="4"/>
      <c r="AE5962" s="4"/>
      <c r="AF5962" s="21"/>
    </row>
    <row r="5963" spans="1:32" x14ac:dyDescent="0.2">
      <c r="A5963" s="1" t="s">
        <v>17635</v>
      </c>
      <c r="B5963" s="4" t="s">
        <v>17636</v>
      </c>
      <c r="C5963" s="4" t="s">
        <v>17637</v>
      </c>
      <c r="E5963" s="4"/>
      <c r="R5963" s="4"/>
      <c r="U5963" s="4"/>
      <c r="AD5963" s="4"/>
      <c r="AE5963" s="4"/>
      <c r="AF5963" s="21"/>
    </row>
    <row r="5964" spans="1:32" x14ac:dyDescent="0.2">
      <c r="A5964" s="1" t="s">
        <v>17638</v>
      </c>
      <c r="B5964" s="4" t="s">
        <v>17639</v>
      </c>
      <c r="C5964" s="4" t="s">
        <v>17640</v>
      </c>
      <c r="E5964" s="4"/>
      <c r="R5964" s="4"/>
      <c r="U5964" s="4"/>
      <c r="AD5964" s="4"/>
      <c r="AE5964" s="4"/>
      <c r="AF5964" s="21"/>
    </row>
    <row r="5965" spans="1:32" x14ac:dyDescent="0.2">
      <c r="A5965" s="1" t="s">
        <v>17641</v>
      </c>
      <c r="B5965" s="4" t="s">
        <v>17642</v>
      </c>
      <c r="C5965" s="4" t="s">
        <v>17643</v>
      </c>
      <c r="E5965" s="4"/>
      <c r="R5965" s="4"/>
      <c r="U5965" s="4"/>
      <c r="AD5965" s="4"/>
      <c r="AE5965" s="4"/>
      <c r="AF5965" s="21"/>
    </row>
    <row r="5966" spans="1:32" x14ac:dyDescent="0.2">
      <c r="A5966" s="1" t="s">
        <v>17644</v>
      </c>
      <c r="B5966" s="4" t="s">
        <v>17645</v>
      </c>
      <c r="C5966" s="4" t="s">
        <v>17646</v>
      </c>
      <c r="E5966" s="4"/>
      <c r="R5966" s="4"/>
      <c r="U5966" s="4"/>
      <c r="AD5966" s="4"/>
      <c r="AE5966" s="4"/>
      <c r="AF5966" s="21"/>
    </row>
    <row r="5967" spans="1:32" x14ac:dyDescent="0.2">
      <c r="A5967" s="1" t="s">
        <v>17647</v>
      </c>
      <c r="B5967" s="4" t="s">
        <v>17648</v>
      </c>
      <c r="C5967" s="4" t="s">
        <v>17649</v>
      </c>
      <c r="E5967" s="4"/>
      <c r="R5967" s="4"/>
      <c r="U5967" s="4"/>
      <c r="AD5967" s="4"/>
      <c r="AE5967" s="4"/>
      <c r="AF5967" s="21"/>
    </row>
    <row r="5968" spans="1:32" x14ac:dyDescent="0.2">
      <c r="A5968" s="1" t="s">
        <v>17650</v>
      </c>
      <c r="B5968" s="4" t="s">
        <v>17651</v>
      </c>
      <c r="C5968" s="4" t="s">
        <v>17651</v>
      </c>
      <c r="E5968" s="4"/>
      <c r="R5968" s="4"/>
      <c r="U5968" s="4"/>
      <c r="AD5968" s="4"/>
      <c r="AE5968" s="4"/>
      <c r="AF5968" s="21"/>
    </row>
    <row r="5969" spans="1:32" x14ac:dyDescent="0.2">
      <c r="A5969" s="1" t="s">
        <v>17652</v>
      </c>
      <c r="B5969" s="4" t="s">
        <v>17653</v>
      </c>
      <c r="C5969" s="4" t="s">
        <v>17654</v>
      </c>
      <c r="E5969" s="4"/>
      <c r="R5969" s="4"/>
      <c r="U5969" s="4"/>
      <c r="AD5969" s="4"/>
      <c r="AE5969" s="4"/>
      <c r="AF5969" s="21"/>
    </row>
    <row r="5970" spans="1:32" x14ac:dyDescent="0.2">
      <c r="A5970" s="1" t="s">
        <v>17655</v>
      </c>
      <c r="B5970" s="4" t="s">
        <v>17656</v>
      </c>
      <c r="C5970" s="4" t="s">
        <v>17657</v>
      </c>
      <c r="E5970" s="4"/>
      <c r="R5970" s="4"/>
      <c r="U5970" s="4"/>
      <c r="AD5970" s="4"/>
      <c r="AE5970" s="4"/>
      <c r="AF5970" s="21"/>
    </row>
    <row r="5971" spans="1:32" x14ac:dyDescent="0.2">
      <c r="A5971" s="1" t="s">
        <v>17658</v>
      </c>
      <c r="B5971" s="4" t="s">
        <v>17659</v>
      </c>
      <c r="C5971" s="4" t="s">
        <v>17660</v>
      </c>
      <c r="E5971" s="4"/>
      <c r="R5971" s="4"/>
      <c r="U5971" s="4"/>
      <c r="AD5971" s="4"/>
      <c r="AE5971" s="4"/>
      <c r="AF5971" s="21"/>
    </row>
    <row r="5972" spans="1:32" x14ac:dyDescent="0.2">
      <c r="A5972" s="1" t="s">
        <v>17661</v>
      </c>
      <c r="B5972" s="4" t="s">
        <v>17662</v>
      </c>
      <c r="C5972" s="4" t="s">
        <v>17663</v>
      </c>
      <c r="E5972" s="4"/>
      <c r="R5972" s="4"/>
      <c r="U5972" s="4"/>
      <c r="AD5972" s="4"/>
      <c r="AE5972" s="4"/>
      <c r="AF5972" s="21"/>
    </row>
    <row r="5973" spans="1:32" x14ac:dyDescent="0.2">
      <c r="A5973" s="1" t="s">
        <v>17664</v>
      </c>
      <c r="B5973" s="4" t="s">
        <v>17665</v>
      </c>
      <c r="C5973" s="4" t="s">
        <v>17666</v>
      </c>
      <c r="E5973" s="4"/>
      <c r="R5973" s="4"/>
      <c r="U5973" s="4"/>
      <c r="AD5973" s="4"/>
      <c r="AE5973" s="4"/>
      <c r="AF5973" s="21"/>
    </row>
    <row r="5974" spans="1:32" x14ac:dyDescent="0.2">
      <c r="A5974" s="1" t="s">
        <v>17667</v>
      </c>
      <c r="B5974" s="4" t="s">
        <v>17668</v>
      </c>
      <c r="C5974" s="4" t="s">
        <v>17669</v>
      </c>
      <c r="E5974" s="4"/>
      <c r="R5974" s="4"/>
      <c r="U5974" s="4"/>
      <c r="AD5974" s="4"/>
      <c r="AE5974" s="4"/>
      <c r="AF5974" s="21"/>
    </row>
    <row r="5975" spans="1:32" x14ac:dyDescent="0.2">
      <c r="A5975" s="1" t="s">
        <v>17670</v>
      </c>
      <c r="B5975" s="4" t="s">
        <v>17671</v>
      </c>
      <c r="C5975" s="4" t="s">
        <v>17672</v>
      </c>
      <c r="E5975" s="4"/>
      <c r="R5975" s="4"/>
      <c r="U5975" s="4"/>
      <c r="AD5975" s="4"/>
      <c r="AE5975" s="4"/>
      <c r="AF5975" s="21"/>
    </row>
    <row r="5976" spans="1:32" x14ac:dyDescent="0.2">
      <c r="A5976" s="1" t="s">
        <v>17673</v>
      </c>
      <c r="B5976" s="4" t="s">
        <v>17674</v>
      </c>
      <c r="C5976" s="4" t="s">
        <v>17675</v>
      </c>
      <c r="E5976" s="4"/>
      <c r="R5976" s="4"/>
      <c r="U5976" s="4"/>
      <c r="AD5976" s="4"/>
      <c r="AE5976" s="4"/>
      <c r="AF5976" s="21"/>
    </row>
    <row r="5977" spans="1:32" x14ac:dyDescent="0.2">
      <c r="A5977" s="1" t="s">
        <v>17676</v>
      </c>
      <c r="B5977" s="4" t="s">
        <v>17677</v>
      </c>
      <c r="C5977" s="4" t="s">
        <v>17678</v>
      </c>
      <c r="E5977" s="4"/>
      <c r="R5977" s="4"/>
      <c r="U5977" s="4"/>
      <c r="AD5977" s="4"/>
      <c r="AE5977" s="4"/>
      <c r="AF5977" s="21"/>
    </row>
    <row r="5978" spans="1:32" x14ac:dyDescent="0.2">
      <c r="A5978" s="1" t="s">
        <v>17679</v>
      </c>
      <c r="B5978" s="4" t="s">
        <v>17680</v>
      </c>
      <c r="C5978" s="4" t="s">
        <v>17681</v>
      </c>
      <c r="E5978" s="4"/>
      <c r="R5978" s="4"/>
      <c r="U5978" s="4"/>
      <c r="AD5978" s="4"/>
      <c r="AE5978" s="4"/>
      <c r="AF5978" s="21"/>
    </row>
    <row r="5979" spans="1:32" x14ac:dyDescent="0.2">
      <c r="A5979" s="1" t="s">
        <v>17682</v>
      </c>
      <c r="B5979" s="4" t="s">
        <v>17683</v>
      </c>
      <c r="C5979" s="4" t="s">
        <v>17684</v>
      </c>
      <c r="E5979" s="4"/>
      <c r="R5979" s="4"/>
      <c r="U5979" s="4"/>
      <c r="AD5979" s="4"/>
      <c r="AE5979" s="4"/>
      <c r="AF5979" s="21"/>
    </row>
    <row r="5980" spans="1:32" x14ac:dyDescent="0.2">
      <c r="A5980" s="1" t="s">
        <v>17685</v>
      </c>
      <c r="B5980" s="4" t="s">
        <v>7277</v>
      </c>
      <c r="C5980" s="4" t="s">
        <v>17686</v>
      </c>
      <c r="E5980" s="4"/>
      <c r="R5980" s="4"/>
      <c r="U5980" s="4"/>
      <c r="AD5980" s="4"/>
      <c r="AE5980" s="4"/>
      <c r="AF5980" s="21"/>
    </row>
    <row r="5981" spans="1:32" x14ac:dyDescent="0.2">
      <c r="A5981" s="1" t="s">
        <v>17687</v>
      </c>
      <c r="B5981" s="4" t="s">
        <v>17688</v>
      </c>
      <c r="C5981" s="4" t="s">
        <v>17689</v>
      </c>
      <c r="E5981" s="4"/>
      <c r="R5981" s="4"/>
      <c r="U5981" s="4"/>
      <c r="AD5981" s="4"/>
      <c r="AE5981" s="4"/>
      <c r="AF5981" s="21"/>
    </row>
    <row r="5982" spans="1:32" x14ac:dyDescent="0.2">
      <c r="A5982" s="1" t="s">
        <v>17690</v>
      </c>
      <c r="B5982" s="4" t="s">
        <v>17691</v>
      </c>
      <c r="C5982" s="4" t="s">
        <v>17691</v>
      </c>
      <c r="E5982" s="4"/>
      <c r="R5982" s="4"/>
      <c r="U5982" s="4"/>
      <c r="AD5982" s="4"/>
      <c r="AE5982" s="4"/>
      <c r="AF5982" s="21"/>
    </row>
    <row r="5983" spans="1:32" x14ac:dyDescent="0.2">
      <c r="A5983" s="1" t="s">
        <v>17692</v>
      </c>
      <c r="B5983" s="4" t="s">
        <v>17693</v>
      </c>
      <c r="C5983" s="4" t="s">
        <v>17694</v>
      </c>
      <c r="E5983" s="4"/>
      <c r="R5983" s="4"/>
      <c r="U5983" s="4"/>
      <c r="AD5983" s="4"/>
      <c r="AE5983" s="4"/>
      <c r="AF5983" s="21"/>
    </row>
    <row r="5984" spans="1:32" x14ac:dyDescent="0.2">
      <c r="A5984" s="1" t="s">
        <v>17695</v>
      </c>
      <c r="B5984" s="4" t="s">
        <v>17696</v>
      </c>
      <c r="C5984" s="4" t="s">
        <v>17697</v>
      </c>
      <c r="E5984" s="4"/>
      <c r="R5984" s="4"/>
      <c r="U5984" s="4"/>
      <c r="AD5984" s="4"/>
      <c r="AE5984" s="4"/>
      <c r="AF5984" s="21"/>
    </row>
    <row r="5985" spans="1:32" x14ac:dyDescent="0.2">
      <c r="A5985" s="1" t="s">
        <v>17698</v>
      </c>
      <c r="B5985" s="4" t="s">
        <v>17699</v>
      </c>
      <c r="C5985" s="4" t="s">
        <v>17700</v>
      </c>
      <c r="E5985" s="4"/>
      <c r="R5985" s="4"/>
      <c r="U5985" s="4"/>
      <c r="AD5985" s="4"/>
      <c r="AE5985" s="4"/>
      <c r="AF5985" s="21"/>
    </row>
    <row r="5986" spans="1:32" x14ac:dyDescent="0.2">
      <c r="A5986" s="1" t="s">
        <v>17701</v>
      </c>
      <c r="B5986" s="4" t="s">
        <v>17702</v>
      </c>
      <c r="C5986" s="4" t="s">
        <v>17703</v>
      </c>
      <c r="E5986" s="4"/>
      <c r="R5986" s="4"/>
      <c r="U5986" s="4"/>
      <c r="AD5986" s="4"/>
      <c r="AE5986" s="4"/>
      <c r="AF5986" s="21"/>
    </row>
    <row r="5987" spans="1:32" x14ac:dyDescent="0.2">
      <c r="A5987" s="1" t="s">
        <v>17704</v>
      </c>
      <c r="B5987" s="4" t="s">
        <v>4474</v>
      </c>
      <c r="C5987" s="4" t="s">
        <v>17062</v>
      </c>
      <c r="E5987" s="4"/>
      <c r="R5987" s="4"/>
      <c r="U5987" s="4"/>
      <c r="AD5987" s="4"/>
      <c r="AE5987" s="4"/>
      <c r="AF5987" s="21"/>
    </row>
    <row r="5988" spans="1:32" x14ac:dyDescent="0.2">
      <c r="A5988" s="1" t="s">
        <v>17705</v>
      </c>
      <c r="B5988" s="4" t="s">
        <v>17706</v>
      </c>
      <c r="C5988" s="4" t="s">
        <v>17707</v>
      </c>
      <c r="E5988" s="4"/>
      <c r="R5988" s="4"/>
      <c r="U5988" s="4"/>
      <c r="AD5988" s="4"/>
      <c r="AE5988" s="4"/>
      <c r="AF5988" s="21"/>
    </row>
    <row r="5989" spans="1:32" x14ac:dyDescent="0.2">
      <c r="A5989" s="1" t="s">
        <v>17708</v>
      </c>
      <c r="B5989" s="4" t="s">
        <v>17709</v>
      </c>
      <c r="C5989" s="4" t="s">
        <v>17710</v>
      </c>
      <c r="E5989" s="4"/>
      <c r="R5989" s="4"/>
      <c r="U5989" s="4"/>
      <c r="AD5989" s="4"/>
      <c r="AE5989" s="4"/>
      <c r="AF5989" s="21"/>
    </row>
    <row r="5990" spans="1:32" x14ac:dyDescent="0.2">
      <c r="A5990" s="1" t="s">
        <v>17711</v>
      </c>
      <c r="B5990" s="4" t="s">
        <v>17712</v>
      </c>
      <c r="C5990" s="4" t="s">
        <v>17713</v>
      </c>
      <c r="E5990" s="4"/>
      <c r="R5990" s="4"/>
      <c r="U5990" s="4"/>
      <c r="AD5990" s="4"/>
      <c r="AE5990" s="4"/>
      <c r="AF5990" s="21"/>
    </row>
    <row r="5991" spans="1:32" x14ac:dyDescent="0.2">
      <c r="A5991" s="1" t="s">
        <v>17714</v>
      </c>
      <c r="B5991" s="4" t="s">
        <v>17715</v>
      </c>
      <c r="C5991" s="4" t="s">
        <v>17716</v>
      </c>
      <c r="E5991" s="4"/>
      <c r="G5991">
        <v>1</v>
      </c>
      <c r="H5991">
        <v>1</v>
      </c>
      <c r="R5991" s="4"/>
      <c r="U5991" s="4"/>
      <c r="AD5991" s="4"/>
      <c r="AE5991" s="4"/>
      <c r="AF5991" s="21"/>
    </row>
    <row r="5992" spans="1:32" x14ac:dyDescent="0.2">
      <c r="A5992" s="1" t="s">
        <v>17717</v>
      </c>
      <c r="B5992" s="4" t="s">
        <v>17718</v>
      </c>
      <c r="C5992" s="4" t="s">
        <v>17719</v>
      </c>
      <c r="E5992" s="4"/>
      <c r="R5992" s="4"/>
      <c r="U5992" s="4"/>
      <c r="AD5992" s="4"/>
      <c r="AE5992" s="4"/>
      <c r="AF5992" s="21">
        <v>1</v>
      </c>
    </row>
    <row r="5993" spans="1:32" x14ac:dyDescent="0.2">
      <c r="A5993" s="1" t="s">
        <v>17720</v>
      </c>
      <c r="B5993" s="4" t="s">
        <v>17721</v>
      </c>
      <c r="C5993" s="4" t="s">
        <v>17722</v>
      </c>
      <c r="E5993" s="4"/>
      <c r="R5993" s="4"/>
      <c r="U5993" s="4"/>
      <c r="AD5993" s="4"/>
      <c r="AE5993" s="4"/>
      <c r="AF5993" s="21"/>
    </row>
    <row r="5994" spans="1:32" x14ac:dyDescent="0.2">
      <c r="A5994" s="1" t="s">
        <v>17723</v>
      </c>
      <c r="B5994" s="4" t="s">
        <v>17724</v>
      </c>
      <c r="C5994" s="4" t="s">
        <v>17725</v>
      </c>
      <c r="E5994" s="4"/>
      <c r="R5994" s="4"/>
      <c r="U5994" s="4"/>
      <c r="AD5994" s="4"/>
      <c r="AE5994" s="4"/>
      <c r="AF5994" s="21"/>
    </row>
    <row r="5995" spans="1:32" x14ac:dyDescent="0.2">
      <c r="A5995" s="1" t="s">
        <v>17726</v>
      </c>
      <c r="B5995" s="4" t="s">
        <v>17727</v>
      </c>
      <c r="C5995" s="4" t="s">
        <v>17728</v>
      </c>
      <c r="E5995" s="4"/>
      <c r="R5995" s="4"/>
      <c r="U5995" s="4"/>
      <c r="AD5995" s="4"/>
      <c r="AE5995" s="4"/>
      <c r="AF5995" s="21"/>
    </row>
    <row r="5996" spans="1:32" x14ac:dyDescent="0.2">
      <c r="A5996" s="1" t="s">
        <v>17729</v>
      </c>
      <c r="B5996" s="4" t="s">
        <v>7282</v>
      </c>
      <c r="C5996" s="4" t="s">
        <v>17730</v>
      </c>
      <c r="E5996" s="4"/>
      <c r="R5996" s="4"/>
      <c r="U5996" s="4"/>
      <c r="AD5996" s="4"/>
      <c r="AE5996" s="4"/>
      <c r="AF5996" s="21"/>
    </row>
    <row r="5997" spans="1:32" x14ac:dyDescent="0.2">
      <c r="A5997" s="1" t="s">
        <v>17731</v>
      </c>
      <c r="B5997" s="4" t="s">
        <v>17732</v>
      </c>
      <c r="C5997" s="4" t="s">
        <v>17733</v>
      </c>
      <c r="E5997" s="4"/>
      <c r="R5997" s="4"/>
      <c r="U5997" s="4"/>
      <c r="AD5997" s="4"/>
      <c r="AE5997" s="4"/>
      <c r="AF5997" s="21"/>
    </row>
    <row r="5998" spans="1:32" x14ac:dyDescent="0.2">
      <c r="A5998" s="1" t="s">
        <v>17734</v>
      </c>
      <c r="B5998" s="4" t="s">
        <v>17735</v>
      </c>
      <c r="C5998" s="4" t="s">
        <v>17736</v>
      </c>
      <c r="E5998" s="4"/>
      <c r="R5998" s="4"/>
      <c r="U5998" s="4"/>
      <c r="AD5998" s="4"/>
      <c r="AE5998" s="4"/>
      <c r="AF5998" s="21"/>
    </row>
    <row r="5999" spans="1:32" x14ac:dyDescent="0.2">
      <c r="A5999" s="1" t="s">
        <v>17737</v>
      </c>
      <c r="B5999" s="4" t="s">
        <v>17738</v>
      </c>
      <c r="C5999" s="4" t="s">
        <v>12705</v>
      </c>
      <c r="E5999" s="4"/>
      <c r="R5999" s="4"/>
      <c r="U5999" s="4"/>
      <c r="AD5999" s="4"/>
      <c r="AE5999" s="4"/>
      <c r="AF5999" s="21"/>
    </row>
    <row r="6000" spans="1:32" x14ac:dyDescent="0.2">
      <c r="A6000" s="1" t="s">
        <v>17739</v>
      </c>
      <c r="B6000" s="4" t="s">
        <v>17740</v>
      </c>
      <c r="C6000" s="4" t="s">
        <v>17741</v>
      </c>
      <c r="E6000" s="4"/>
      <c r="R6000" s="4"/>
      <c r="U6000" s="4"/>
      <c r="AD6000" s="4"/>
      <c r="AE6000" s="4"/>
      <c r="AF6000" s="21"/>
    </row>
    <row r="6001" spans="1:32" x14ac:dyDescent="0.2">
      <c r="A6001" s="1" t="s">
        <v>17742</v>
      </c>
      <c r="B6001" s="4" t="s">
        <v>17743</v>
      </c>
      <c r="C6001" s="4" t="s">
        <v>17744</v>
      </c>
      <c r="E6001" s="4"/>
      <c r="R6001" s="4"/>
      <c r="U6001" s="4"/>
      <c r="AD6001" s="4"/>
      <c r="AE6001" s="4"/>
      <c r="AF6001" s="21"/>
    </row>
    <row r="6002" spans="1:32" x14ac:dyDescent="0.2">
      <c r="A6002" s="1" t="s">
        <v>17745</v>
      </c>
      <c r="B6002" s="4" t="s">
        <v>17746</v>
      </c>
      <c r="C6002" s="4" t="s">
        <v>17747</v>
      </c>
      <c r="E6002" s="4"/>
      <c r="R6002" s="4"/>
      <c r="U6002" s="4"/>
      <c r="AD6002" s="4"/>
      <c r="AE6002" s="4"/>
      <c r="AF6002" s="21"/>
    </row>
    <row r="6003" spans="1:32" x14ac:dyDescent="0.2">
      <c r="A6003" s="1" t="s">
        <v>17748</v>
      </c>
      <c r="B6003" s="4" t="s">
        <v>17749</v>
      </c>
      <c r="C6003" s="4" t="s">
        <v>17750</v>
      </c>
      <c r="E6003" s="4"/>
      <c r="R6003" s="4"/>
      <c r="U6003" s="4"/>
      <c r="AD6003" s="4"/>
      <c r="AE6003" s="4"/>
      <c r="AF6003" s="21"/>
    </row>
    <row r="6004" spans="1:32" x14ac:dyDescent="0.2">
      <c r="A6004" s="1" t="s">
        <v>17751</v>
      </c>
      <c r="B6004" s="4" t="s">
        <v>17752</v>
      </c>
      <c r="C6004" s="4" t="s">
        <v>17753</v>
      </c>
      <c r="E6004" s="4"/>
      <c r="R6004" s="4"/>
      <c r="U6004" s="4"/>
      <c r="AD6004" s="4"/>
      <c r="AE6004" s="4"/>
      <c r="AF6004" s="21"/>
    </row>
    <row r="6005" spans="1:32" x14ac:dyDescent="0.2">
      <c r="A6005" s="1" t="s">
        <v>17754</v>
      </c>
      <c r="B6005" s="4" t="s">
        <v>17755</v>
      </c>
      <c r="C6005" s="4" t="s">
        <v>17756</v>
      </c>
      <c r="E6005" s="4"/>
      <c r="R6005" s="4"/>
      <c r="U6005" s="4"/>
      <c r="AD6005" s="4"/>
      <c r="AE6005" s="4"/>
      <c r="AF6005" s="21"/>
    </row>
    <row r="6006" spans="1:32" x14ac:dyDescent="0.2">
      <c r="A6006" s="1" t="s">
        <v>17757</v>
      </c>
      <c r="B6006" s="4" t="s">
        <v>17758</v>
      </c>
      <c r="C6006" s="4" t="s">
        <v>17759</v>
      </c>
      <c r="E6006" s="4"/>
      <c r="R6006" s="4"/>
      <c r="U6006" s="4"/>
      <c r="AD6006" s="4"/>
      <c r="AE6006" s="4"/>
      <c r="AF6006" s="21"/>
    </row>
    <row r="6007" spans="1:32" x14ac:dyDescent="0.2">
      <c r="A6007" s="1" t="s">
        <v>17760</v>
      </c>
      <c r="B6007" s="4" t="s">
        <v>3835</v>
      </c>
      <c r="C6007" s="4" t="s">
        <v>17761</v>
      </c>
      <c r="E6007" s="4"/>
      <c r="R6007" s="4"/>
      <c r="U6007" s="4"/>
      <c r="AD6007" s="4"/>
      <c r="AE6007" s="4"/>
      <c r="AF6007" s="21"/>
    </row>
    <row r="6008" spans="1:32" x14ac:dyDescent="0.2">
      <c r="A6008" s="1" t="s">
        <v>17762</v>
      </c>
      <c r="B6008" s="4" t="s">
        <v>17763</v>
      </c>
      <c r="C6008" s="4" t="s">
        <v>17764</v>
      </c>
      <c r="E6008" s="4"/>
      <c r="R6008" s="4"/>
      <c r="U6008" s="4"/>
      <c r="AD6008" s="4"/>
      <c r="AE6008" s="4"/>
      <c r="AF6008" s="21"/>
    </row>
    <row r="6009" spans="1:32" x14ac:dyDescent="0.2">
      <c r="A6009" s="1" t="s">
        <v>17765</v>
      </c>
      <c r="B6009" s="4" t="s">
        <v>17766</v>
      </c>
      <c r="C6009" s="4" t="s">
        <v>17767</v>
      </c>
      <c r="E6009" s="4"/>
      <c r="R6009" s="4"/>
      <c r="U6009" s="4"/>
      <c r="AD6009" s="4"/>
      <c r="AE6009" s="4"/>
      <c r="AF6009" s="21"/>
    </row>
    <row r="6010" spans="1:32" x14ac:dyDescent="0.2">
      <c r="A6010" s="1" t="s">
        <v>17768</v>
      </c>
      <c r="B6010" s="4" t="s">
        <v>5496</v>
      </c>
      <c r="C6010" s="4" t="s">
        <v>17081</v>
      </c>
      <c r="E6010" s="4"/>
      <c r="R6010" s="4"/>
      <c r="U6010" s="4"/>
      <c r="AD6010" s="4"/>
      <c r="AE6010" s="4"/>
      <c r="AF6010" s="21"/>
    </row>
    <row r="6011" spans="1:32" x14ac:dyDescent="0.2">
      <c r="A6011" s="1" t="s">
        <v>17769</v>
      </c>
      <c r="B6011" s="4" t="s">
        <v>17770</v>
      </c>
      <c r="C6011" s="4" t="s">
        <v>17771</v>
      </c>
      <c r="E6011" s="4"/>
      <c r="R6011" s="4"/>
      <c r="U6011" s="4"/>
      <c r="AD6011" s="4"/>
      <c r="AE6011" s="4"/>
      <c r="AF6011" s="21"/>
    </row>
    <row r="6012" spans="1:32" x14ac:dyDescent="0.2">
      <c r="A6012" s="1" t="s">
        <v>17772</v>
      </c>
      <c r="B6012" s="4" t="s">
        <v>17773</v>
      </c>
      <c r="C6012" s="4" t="s">
        <v>17774</v>
      </c>
      <c r="E6012" s="4"/>
      <c r="R6012" s="4"/>
      <c r="U6012" s="4"/>
      <c r="AD6012" s="4"/>
      <c r="AE6012" s="4"/>
      <c r="AF6012" s="21"/>
    </row>
    <row r="6013" spans="1:32" x14ac:dyDescent="0.2">
      <c r="A6013" s="1" t="s">
        <v>17775</v>
      </c>
      <c r="B6013" s="4" t="s">
        <v>17776</v>
      </c>
      <c r="C6013" s="4" t="s">
        <v>17777</v>
      </c>
      <c r="E6013" s="4"/>
      <c r="R6013" s="4"/>
      <c r="U6013" s="4"/>
      <c r="AD6013" s="4"/>
      <c r="AE6013" s="4"/>
      <c r="AF6013" s="21"/>
    </row>
    <row r="6014" spans="1:32" x14ac:dyDescent="0.2">
      <c r="A6014" s="1" t="s">
        <v>17778</v>
      </c>
      <c r="B6014" s="4" t="s">
        <v>17779</v>
      </c>
      <c r="C6014" s="4" t="s">
        <v>17780</v>
      </c>
      <c r="E6014" s="4"/>
      <c r="R6014" s="4"/>
      <c r="U6014" s="4"/>
      <c r="AD6014" s="4"/>
      <c r="AE6014" s="4"/>
      <c r="AF6014" s="21"/>
    </row>
    <row r="6015" spans="1:32" x14ac:dyDescent="0.2">
      <c r="A6015" s="1" t="s">
        <v>17781</v>
      </c>
      <c r="B6015" s="4" t="s">
        <v>17782</v>
      </c>
      <c r="C6015" s="4" t="s">
        <v>17783</v>
      </c>
      <c r="E6015" s="4"/>
      <c r="R6015" s="4"/>
      <c r="U6015" s="4"/>
      <c r="AD6015" s="4"/>
      <c r="AE6015" s="4"/>
      <c r="AF6015" s="21"/>
    </row>
    <row r="6016" spans="1:32" x14ac:dyDescent="0.2">
      <c r="A6016" s="1" t="s">
        <v>17784</v>
      </c>
      <c r="B6016" s="4" t="s">
        <v>17785</v>
      </c>
      <c r="C6016" s="4" t="s">
        <v>17786</v>
      </c>
      <c r="E6016" s="4"/>
      <c r="R6016" s="4"/>
      <c r="U6016" s="4"/>
      <c r="AD6016" s="4"/>
      <c r="AE6016" s="4"/>
      <c r="AF6016" s="21"/>
    </row>
    <row r="6017" spans="1:32" x14ac:dyDescent="0.2">
      <c r="A6017" s="1" t="s">
        <v>17787</v>
      </c>
      <c r="B6017" s="4" t="s">
        <v>17788</v>
      </c>
      <c r="C6017" s="4" t="s">
        <v>17789</v>
      </c>
      <c r="E6017" s="4"/>
      <c r="R6017" s="4"/>
      <c r="U6017" s="4"/>
      <c r="AD6017" s="4"/>
      <c r="AE6017" s="4"/>
      <c r="AF6017" s="21"/>
    </row>
    <row r="6018" spans="1:32" x14ac:dyDescent="0.2">
      <c r="A6018" s="1" t="s">
        <v>17790</v>
      </c>
      <c r="B6018" s="4" t="s">
        <v>17791</v>
      </c>
      <c r="C6018" s="4" t="s">
        <v>17792</v>
      </c>
      <c r="E6018" s="4"/>
      <c r="R6018" s="4"/>
      <c r="U6018" s="4"/>
      <c r="AD6018" s="4"/>
      <c r="AE6018" s="4"/>
      <c r="AF6018" s="21"/>
    </row>
    <row r="6019" spans="1:32" x14ac:dyDescent="0.2">
      <c r="A6019" s="1" t="s">
        <v>17793</v>
      </c>
      <c r="B6019" s="4" t="s">
        <v>17095</v>
      </c>
      <c r="C6019" s="4" t="s">
        <v>17794</v>
      </c>
      <c r="E6019" s="4"/>
      <c r="R6019" s="4"/>
      <c r="U6019" s="4"/>
      <c r="AD6019" s="4"/>
      <c r="AE6019" s="4"/>
      <c r="AF6019" s="21"/>
    </row>
    <row r="6020" spans="1:32" x14ac:dyDescent="0.2">
      <c r="A6020" s="1" t="s">
        <v>17795</v>
      </c>
      <c r="B6020" s="4" t="s">
        <v>17796</v>
      </c>
      <c r="C6020" s="4" t="s">
        <v>17797</v>
      </c>
      <c r="E6020" s="4"/>
      <c r="R6020" s="4"/>
      <c r="U6020" s="4"/>
      <c r="AD6020" s="4"/>
      <c r="AE6020" s="4"/>
      <c r="AF6020" s="21"/>
    </row>
    <row r="6021" spans="1:32" x14ac:dyDescent="0.2">
      <c r="A6021" s="1" t="s">
        <v>17798</v>
      </c>
      <c r="B6021" s="4" t="s">
        <v>17799</v>
      </c>
      <c r="C6021" s="4" t="s">
        <v>17800</v>
      </c>
      <c r="E6021" s="4"/>
      <c r="R6021" s="4"/>
      <c r="U6021" s="4"/>
      <c r="AD6021" s="4"/>
      <c r="AE6021" s="4"/>
      <c r="AF6021" s="21"/>
    </row>
    <row r="6022" spans="1:32" x14ac:dyDescent="0.2">
      <c r="A6022" s="1" t="s">
        <v>17801</v>
      </c>
      <c r="B6022" s="4" t="s">
        <v>17802</v>
      </c>
      <c r="C6022" s="4" t="s">
        <v>17803</v>
      </c>
      <c r="E6022" s="4"/>
      <c r="R6022" s="4"/>
      <c r="U6022" s="4"/>
      <c r="AD6022" s="4"/>
      <c r="AE6022" s="4"/>
      <c r="AF6022" s="21"/>
    </row>
    <row r="6023" spans="1:32" x14ac:dyDescent="0.2">
      <c r="A6023" s="1" t="s">
        <v>17804</v>
      </c>
      <c r="B6023" s="4" t="s">
        <v>17805</v>
      </c>
      <c r="C6023" s="4" t="s">
        <v>17806</v>
      </c>
      <c r="E6023" s="4"/>
      <c r="R6023" s="4"/>
      <c r="U6023" s="4"/>
      <c r="AD6023" s="4"/>
      <c r="AE6023" s="4"/>
      <c r="AF6023" s="21"/>
    </row>
    <row r="6024" spans="1:32" x14ac:dyDescent="0.2">
      <c r="A6024" s="1" t="s">
        <v>17807</v>
      </c>
      <c r="B6024" s="4" t="s">
        <v>17101</v>
      </c>
      <c r="C6024" s="4" t="s">
        <v>17102</v>
      </c>
      <c r="E6024" s="4"/>
      <c r="R6024" s="4"/>
      <c r="U6024" s="4"/>
      <c r="AD6024" s="4"/>
      <c r="AE6024" s="4"/>
      <c r="AF6024" s="21"/>
    </row>
    <row r="6025" spans="1:32" x14ac:dyDescent="0.2">
      <c r="A6025" s="1" t="s">
        <v>17808</v>
      </c>
      <c r="B6025" s="4" t="s">
        <v>17809</v>
      </c>
      <c r="C6025" s="4" t="s">
        <v>17810</v>
      </c>
      <c r="E6025" s="4"/>
      <c r="R6025" s="4"/>
      <c r="U6025" s="4"/>
      <c r="AD6025" s="4"/>
      <c r="AE6025" s="4"/>
      <c r="AF6025" s="21"/>
    </row>
    <row r="6026" spans="1:32" x14ac:dyDescent="0.2">
      <c r="A6026" s="1" t="s">
        <v>17811</v>
      </c>
      <c r="B6026" s="4" t="s">
        <v>17812</v>
      </c>
      <c r="C6026" s="4" t="s">
        <v>17813</v>
      </c>
      <c r="E6026" s="4"/>
      <c r="R6026" s="4"/>
      <c r="U6026" s="4"/>
      <c r="AD6026" s="4"/>
      <c r="AE6026" s="4"/>
      <c r="AF6026" s="21"/>
    </row>
    <row r="6027" spans="1:32" x14ac:dyDescent="0.2">
      <c r="A6027" s="1" t="s">
        <v>17814</v>
      </c>
      <c r="B6027" s="4" t="s">
        <v>17815</v>
      </c>
      <c r="C6027" s="4" t="s">
        <v>17816</v>
      </c>
      <c r="E6027" s="4"/>
      <c r="R6027" s="4"/>
      <c r="U6027" s="4"/>
      <c r="AD6027" s="4"/>
      <c r="AE6027" s="4"/>
      <c r="AF6027" s="21"/>
    </row>
    <row r="6028" spans="1:32" x14ac:dyDescent="0.2">
      <c r="A6028" s="1" t="s">
        <v>17817</v>
      </c>
      <c r="B6028" s="4" t="s">
        <v>5514</v>
      </c>
      <c r="C6028" s="4" t="s">
        <v>17119</v>
      </c>
      <c r="E6028" s="4"/>
      <c r="R6028" s="4"/>
      <c r="U6028" s="4"/>
      <c r="AD6028" s="4"/>
      <c r="AE6028" s="4"/>
      <c r="AF6028" s="21"/>
    </row>
    <row r="6029" spans="1:32" x14ac:dyDescent="0.2">
      <c r="A6029" s="1" t="s">
        <v>17818</v>
      </c>
      <c r="B6029" s="4" t="s">
        <v>17819</v>
      </c>
      <c r="C6029" s="4" t="s">
        <v>17820</v>
      </c>
      <c r="E6029" s="4"/>
      <c r="R6029" s="4"/>
      <c r="U6029" s="4"/>
      <c r="AD6029" s="4"/>
      <c r="AE6029" s="4"/>
      <c r="AF6029" s="21"/>
    </row>
    <row r="6030" spans="1:32" x14ac:dyDescent="0.2">
      <c r="A6030" s="1" t="s">
        <v>17821</v>
      </c>
      <c r="B6030" s="4" t="s">
        <v>17822</v>
      </c>
      <c r="C6030" s="4" t="s">
        <v>17823</v>
      </c>
      <c r="E6030" s="4"/>
      <c r="R6030" s="4"/>
      <c r="U6030" s="4"/>
      <c r="AD6030" s="4"/>
      <c r="AE6030" s="4"/>
      <c r="AF6030" s="21"/>
    </row>
    <row r="6031" spans="1:32" x14ac:dyDescent="0.2">
      <c r="A6031" s="1" t="s">
        <v>17824</v>
      </c>
      <c r="B6031" s="4" t="s">
        <v>17825</v>
      </c>
      <c r="C6031" s="4" t="s">
        <v>17826</v>
      </c>
      <c r="E6031" s="4"/>
      <c r="R6031" s="4"/>
      <c r="U6031" s="4"/>
      <c r="AD6031" s="4"/>
      <c r="AE6031" s="4"/>
      <c r="AF6031" s="21"/>
    </row>
    <row r="6032" spans="1:32" x14ac:dyDescent="0.2">
      <c r="A6032" s="1" t="s">
        <v>17827</v>
      </c>
      <c r="B6032" s="4" t="s">
        <v>17828</v>
      </c>
      <c r="C6032" s="4" t="s">
        <v>17828</v>
      </c>
      <c r="E6032" s="4"/>
      <c r="R6032" s="4"/>
      <c r="U6032" s="4"/>
      <c r="AD6032" s="4"/>
      <c r="AE6032" s="4"/>
      <c r="AF6032" s="21"/>
    </row>
    <row r="6033" spans="1:32" x14ac:dyDescent="0.2">
      <c r="A6033" s="1" t="s">
        <v>17829</v>
      </c>
      <c r="B6033" s="4" t="s">
        <v>17830</v>
      </c>
      <c r="C6033" s="4" t="s">
        <v>17831</v>
      </c>
      <c r="E6033" s="4"/>
      <c r="R6033" s="4"/>
      <c r="U6033" s="4"/>
      <c r="AD6033" s="4"/>
      <c r="AE6033" s="4"/>
      <c r="AF6033" s="21"/>
    </row>
    <row r="6034" spans="1:32" x14ac:dyDescent="0.2">
      <c r="A6034" s="1" t="s">
        <v>17832</v>
      </c>
      <c r="B6034" s="4" t="s">
        <v>17833</v>
      </c>
      <c r="C6034" s="4" t="s">
        <v>17834</v>
      </c>
      <c r="E6034" s="4"/>
      <c r="R6034" s="4"/>
      <c r="U6034" s="4"/>
      <c r="AD6034" s="4"/>
      <c r="AE6034" s="4"/>
      <c r="AF6034" s="21"/>
    </row>
    <row r="6035" spans="1:32" x14ac:dyDescent="0.2">
      <c r="A6035" s="1" t="s">
        <v>17835</v>
      </c>
      <c r="B6035" s="4" t="s">
        <v>17836</v>
      </c>
      <c r="C6035" s="4" t="s">
        <v>17303</v>
      </c>
      <c r="E6035" s="4"/>
      <c r="R6035" s="4"/>
      <c r="U6035" s="4"/>
      <c r="AD6035" s="4"/>
      <c r="AE6035" s="4"/>
      <c r="AF6035" s="21"/>
    </row>
    <row r="6036" spans="1:32" x14ac:dyDescent="0.2">
      <c r="A6036" s="1" t="s">
        <v>17837</v>
      </c>
      <c r="B6036" s="4" t="s">
        <v>17124</v>
      </c>
      <c r="C6036" s="4" t="s">
        <v>17125</v>
      </c>
      <c r="E6036" s="4"/>
      <c r="R6036" s="4"/>
      <c r="U6036" s="4"/>
      <c r="AD6036" s="4"/>
      <c r="AE6036" s="4"/>
      <c r="AF6036" s="21"/>
    </row>
    <row r="6037" spans="1:32" x14ac:dyDescent="0.2">
      <c r="A6037" s="1" t="s">
        <v>17838</v>
      </c>
      <c r="B6037" s="4" t="s">
        <v>17839</v>
      </c>
      <c r="C6037" s="4" t="s">
        <v>17840</v>
      </c>
      <c r="E6037" s="4"/>
      <c r="R6037" s="4"/>
      <c r="U6037" s="4"/>
      <c r="AD6037" s="4"/>
      <c r="AE6037" s="4"/>
      <c r="AF6037" s="21"/>
    </row>
    <row r="6038" spans="1:32" x14ac:dyDescent="0.2">
      <c r="A6038" s="1" t="s">
        <v>17841</v>
      </c>
      <c r="B6038" s="4" t="s">
        <v>5496</v>
      </c>
      <c r="C6038" s="4" t="s">
        <v>17081</v>
      </c>
      <c r="E6038" s="4"/>
      <c r="R6038" s="4"/>
      <c r="U6038" s="4"/>
      <c r="AD6038" s="4"/>
      <c r="AE6038" s="4"/>
      <c r="AF6038" s="21"/>
    </row>
    <row r="6039" spans="1:32" x14ac:dyDescent="0.2">
      <c r="A6039" s="1" t="s">
        <v>17842</v>
      </c>
      <c r="B6039" s="4" t="s">
        <v>17843</v>
      </c>
      <c r="C6039" s="4" t="s">
        <v>17844</v>
      </c>
      <c r="E6039" s="4"/>
      <c r="R6039" s="4"/>
      <c r="U6039" s="4"/>
      <c r="AD6039" s="4"/>
      <c r="AE6039" s="4"/>
      <c r="AF6039" s="21"/>
    </row>
    <row r="6040" spans="1:32" x14ac:dyDescent="0.2">
      <c r="A6040" s="1" t="s">
        <v>17845</v>
      </c>
      <c r="B6040" s="4" t="s">
        <v>17846</v>
      </c>
      <c r="C6040" s="4" t="s">
        <v>17847</v>
      </c>
      <c r="E6040" s="4"/>
      <c r="R6040" s="4"/>
      <c r="U6040" s="4"/>
      <c r="AD6040" s="4"/>
      <c r="AE6040" s="4"/>
      <c r="AF6040" s="21"/>
    </row>
    <row r="6041" spans="1:32" x14ac:dyDescent="0.2">
      <c r="A6041" s="1" t="s">
        <v>17848</v>
      </c>
      <c r="B6041" s="4" t="s">
        <v>17849</v>
      </c>
      <c r="C6041" s="4" t="s">
        <v>17850</v>
      </c>
      <c r="E6041" s="4"/>
      <c r="R6041" s="4"/>
      <c r="U6041" s="4"/>
      <c r="AD6041" s="4"/>
      <c r="AE6041" s="4"/>
      <c r="AF6041" s="21"/>
    </row>
    <row r="6042" spans="1:32" x14ac:dyDescent="0.2">
      <c r="A6042" s="1" t="s">
        <v>17851</v>
      </c>
      <c r="B6042" s="4" t="s">
        <v>17852</v>
      </c>
      <c r="C6042" s="4" t="s">
        <v>17853</v>
      </c>
      <c r="E6042" s="4"/>
      <c r="R6042" s="4"/>
      <c r="U6042" s="4"/>
      <c r="AD6042" s="4"/>
      <c r="AE6042" s="4"/>
      <c r="AF6042" s="21"/>
    </row>
    <row r="6043" spans="1:32" x14ac:dyDescent="0.2">
      <c r="A6043" s="1" t="s">
        <v>17854</v>
      </c>
      <c r="B6043" s="4" t="s">
        <v>17855</v>
      </c>
      <c r="C6043" s="4" t="s">
        <v>17856</v>
      </c>
      <c r="E6043" s="4"/>
      <c r="R6043" s="4"/>
      <c r="U6043" s="4"/>
      <c r="AD6043" s="4"/>
      <c r="AE6043" s="4"/>
      <c r="AF6043" s="21"/>
    </row>
    <row r="6044" spans="1:32" x14ac:dyDescent="0.2">
      <c r="A6044" s="1" t="s">
        <v>17857</v>
      </c>
      <c r="B6044" s="4" t="s">
        <v>17858</v>
      </c>
      <c r="C6044" s="4" t="s">
        <v>17859</v>
      </c>
      <c r="E6044" s="4"/>
      <c r="R6044" s="4"/>
      <c r="U6044" s="4"/>
      <c r="X6044">
        <v>2</v>
      </c>
      <c r="Z6044">
        <v>1</v>
      </c>
      <c r="AA6044">
        <v>1</v>
      </c>
      <c r="AD6044" s="4"/>
      <c r="AE6044" s="4"/>
      <c r="AF6044" s="21"/>
    </row>
    <row r="6045" spans="1:32" x14ac:dyDescent="0.2">
      <c r="A6045" s="1" t="s">
        <v>17860</v>
      </c>
      <c r="B6045" s="4" t="s">
        <v>17861</v>
      </c>
      <c r="C6045" s="4" t="s">
        <v>17862</v>
      </c>
      <c r="E6045" s="4"/>
      <c r="R6045" s="4"/>
      <c r="U6045" s="4"/>
      <c r="AD6045" s="4"/>
      <c r="AE6045" s="4"/>
      <c r="AF6045" s="21"/>
    </row>
    <row r="6046" spans="1:32" x14ac:dyDescent="0.2">
      <c r="A6046" s="1" t="s">
        <v>17863</v>
      </c>
      <c r="B6046" s="4" t="s">
        <v>17864</v>
      </c>
      <c r="C6046" s="4" t="s">
        <v>17865</v>
      </c>
      <c r="E6046" s="4"/>
      <c r="R6046" s="4"/>
      <c r="U6046" s="4"/>
      <c r="AD6046" s="4"/>
      <c r="AE6046" s="4"/>
      <c r="AF6046" s="21"/>
    </row>
    <row r="6047" spans="1:32" x14ac:dyDescent="0.2">
      <c r="A6047" s="1" t="s">
        <v>17866</v>
      </c>
      <c r="B6047" s="4" t="s">
        <v>17867</v>
      </c>
      <c r="C6047" s="4" t="s">
        <v>17868</v>
      </c>
      <c r="E6047" s="4"/>
      <c r="R6047" s="4"/>
      <c r="U6047" s="4"/>
      <c r="AD6047" s="4"/>
      <c r="AE6047" s="4"/>
      <c r="AF6047" s="21"/>
    </row>
    <row r="6048" spans="1:32" x14ac:dyDescent="0.2">
      <c r="A6048" s="1" t="s">
        <v>17869</v>
      </c>
      <c r="B6048" s="4" t="s">
        <v>17870</v>
      </c>
      <c r="C6048" s="4" t="s">
        <v>17871</v>
      </c>
      <c r="E6048" s="4"/>
      <c r="R6048" s="4"/>
      <c r="U6048" s="4"/>
      <c r="AD6048" s="4"/>
      <c r="AE6048" s="4"/>
      <c r="AF6048" s="21"/>
    </row>
    <row r="6049" spans="1:32" x14ac:dyDescent="0.2">
      <c r="A6049" s="1" t="s">
        <v>17872</v>
      </c>
      <c r="B6049" s="4" t="s">
        <v>17873</v>
      </c>
      <c r="C6049" s="4" t="s">
        <v>17874</v>
      </c>
      <c r="E6049" s="4"/>
      <c r="R6049" s="4"/>
      <c r="U6049" s="4"/>
      <c r="AD6049" s="4"/>
      <c r="AE6049" s="4"/>
      <c r="AF6049" s="21"/>
    </row>
    <row r="6050" spans="1:32" x14ac:dyDescent="0.2">
      <c r="A6050" s="1" t="s">
        <v>17875</v>
      </c>
      <c r="B6050" s="4" t="s">
        <v>17876</v>
      </c>
      <c r="C6050" s="4" t="s">
        <v>17877</v>
      </c>
      <c r="E6050" s="4"/>
      <c r="R6050" s="4"/>
      <c r="U6050" s="4"/>
      <c r="AD6050" s="4"/>
      <c r="AE6050" s="4"/>
      <c r="AF6050" s="21"/>
    </row>
    <row r="6051" spans="1:32" x14ac:dyDescent="0.2">
      <c r="A6051" s="1" t="s">
        <v>17878</v>
      </c>
      <c r="B6051" s="4" t="s">
        <v>17879</v>
      </c>
      <c r="C6051" s="4" t="s">
        <v>17879</v>
      </c>
      <c r="E6051" s="4"/>
      <c r="R6051" s="4"/>
      <c r="U6051" s="4"/>
      <c r="AD6051" s="4"/>
      <c r="AE6051" s="4"/>
      <c r="AF6051" s="21"/>
    </row>
    <row r="6052" spans="1:32" x14ac:dyDescent="0.2">
      <c r="A6052" s="1" t="s">
        <v>17880</v>
      </c>
      <c r="B6052" s="4" t="s">
        <v>17881</v>
      </c>
      <c r="C6052" s="4" t="s">
        <v>17882</v>
      </c>
      <c r="E6052" s="4"/>
      <c r="R6052" s="4"/>
      <c r="U6052" s="4"/>
      <c r="AD6052" s="4"/>
      <c r="AE6052" s="4"/>
      <c r="AF6052" s="21"/>
    </row>
    <row r="6053" spans="1:32" x14ac:dyDescent="0.2">
      <c r="A6053" s="1" t="s">
        <v>17883</v>
      </c>
      <c r="B6053" s="4" t="s">
        <v>17884</v>
      </c>
      <c r="C6053" s="4" t="s">
        <v>17885</v>
      </c>
      <c r="E6053" s="4"/>
      <c r="R6053" s="4"/>
      <c r="U6053" s="4"/>
      <c r="AD6053" s="4"/>
      <c r="AE6053" s="4"/>
      <c r="AF6053" s="21"/>
    </row>
    <row r="6054" spans="1:32" x14ac:dyDescent="0.2">
      <c r="A6054" s="1" t="s">
        <v>17886</v>
      </c>
      <c r="B6054" s="4" t="s">
        <v>17785</v>
      </c>
      <c r="C6054" s="4" t="s">
        <v>17786</v>
      </c>
      <c r="E6054" s="4"/>
      <c r="R6054" s="4"/>
      <c r="U6054" s="4"/>
      <c r="AD6054" s="4"/>
      <c r="AE6054" s="4"/>
      <c r="AF6054" s="21"/>
    </row>
    <row r="6055" spans="1:32" x14ac:dyDescent="0.2">
      <c r="A6055" s="1" t="s">
        <v>17887</v>
      </c>
      <c r="B6055" s="4" t="s">
        <v>17888</v>
      </c>
      <c r="C6055" s="4" t="s">
        <v>17889</v>
      </c>
      <c r="E6055" s="4"/>
      <c r="R6055" s="4"/>
      <c r="U6055" s="4"/>
      <c r="AD6055" s="4"/>
      <c r="AE6055" s="4"/>
      <c r="AF6055" s="21"/>
    </row>
    <row r="6056" spans="1:32" x14ac:dyDescent="0.2">
      <c r="A6056" s="1" t="s">
        <v>17890</v>
      </c>
      <c r="B6056" s="4" t="s">
        <v>17891</v>
      </c>
      <c r="C6056" s="4" t="s">
        <v>17891</v>
      </c>
      <c r="E6056" s="4"/>
      <c r="R6056" s="4"/>
      <c r="U6056" s="4"/>
      <c r="AD6056" s="4"/>
      <c r="AE6056" s="4"/>
      <c r="AF6056" s="21"/>
    </row>
    <row r="6057" spans="1:32" x14ac:dyDescent="0.2">
      <c r="A6057" s="1" t="s">
        <v>17892</v>
      </c>
      <c r="B6057" s="4" t="s">
        <v>17893</v>
      </c>
      <c r="C6057" s="4" t="s">
        <v>17894</v>
      </c>
      <c r="E6057" s="4"/>
      <c r="R6057" s="4"/>
      <c r="U6057" s="4"/>
      <c r="AD6057" s="4"/>
      <c r="AE6057" s="4"/>
      <c r="AF6057" s="21"/>
    </row>
    <row r="6058" spans="1:32" x14ac:dyDescent="0.2">
      <c r="A6058" s="1" t="s">
        <v>17895</v>
      </c>
      <c r="B6058" s="4" t="s">
        <v>17896</v>
      </c>
      <c r="C6058" s="4" t="s">
        <v>17897</v>
      </c>
      <c r="E6058" s="4"/>
      <c r="R6058" s="4"/>
      <c r="U6058" s="4"/>
      <c r="AD6058" s="4"/>
      <c r="AE6058" s="4"/>
      <c r="AF6058" s="21"/>
    </row>
    <row r="6059" spans="1:32" x14ac:dyDescent="0.2">
      <c r="A6059" s="1" t="s">
        <v>17898</v>
      </c>
      <c r="B6059" s="4" t="s">
        <v>17899</v>
      </c>
      <c r="C6059" s="4" t="s">
        <v>17900</v>
      </c>
      <c r="E6059" s="4"/>
      <c r="R6059" s="4"/>
      <c r="U6059" s="4"/>
      <c r="AD6059" s="4"/>
      <c r="AE6059" s="4"/>
      <c r="AF6059" s="21"/>
    </row>
    <row r="6060" spans="1:32" x14ac:dyDescent="0.2">
      <c r="A6060" s="1" t="s">
        <v>17901</v>
      </c>
      <c r="B6060" s="4" t="s">
        <v>17902</v>
      </c>
      <c r="C6060" s="4" t="s">
        <v>17903</v>
      </c>
      <c r="E6060" s="4"/>
      <c r="R6060" s="4"/>
      <c r="U6060" s="4"/>
      <c r="AD6060" s="4"/>
      <c r="AE6060" s="4"/>
      <c r="AF6060" s="21"/>
    </row>
    <row r="6061" spans="1:32" x14ac:dyDescent="0.2">
      <c r="A6061" s="1" t="s">
        <v>17904</v>
      </c>
      <c r="B6061" s="4" t="s">
        <v>17905</v>
      </c>
      <c r="C6061" s="4" t="s">
        <v>17906</v>
      </c>
      <c r="E6061" s="4"/>
      <c r="R6061" s="4"/>
      <c r="U6061" s="4"/>
      <c r="AD6061" s="4"/>
      <c r="AE6061" s="4"/>
      <c r="AF6061" s="21"/>
    </row>
    <row r="6062" spans="1:32" x14ac:dyDescent="0.2">
      <c r="A6062" s="1" t="s">
        <v>17907</v>
      </c>
      <c r="B6062" s="4" t="s">
        <v>17908</v>
      </c>
      <c r="C6062" s="4" t="s">
        <v>17909</v>
      </c>
      <c r="E6062" s="4"/>
      <c r="R6062" s="4"/>
      <c r="U6062" s="4"/>
      <c r="AD6062" s="4"/>
      <c r="AE6062" s="4"/>
      <c r="AF6062" s="21"/>
    </row>
    <row r="6063" spans="1:32" x14ac:dyDescent="0.2">
      <c r="A6063" s="1" t="s">
        <v>17910</v>
      </c>
      <c r="B6063" s="4" t="s">
        <v>17911</v>
      </c>
      <c r="C6063" s="4" t="s">
        <v>17912</v>
      </c>
      <c r="E6063" s="4"/>
      <c r="R6063" s="4"/>
      <c r="U6063" s="4"/>
      <c r="AD6063" s="4"/>
      <c r="AE6063" s="4"/>
      <c r="AF6063" s="21"/>
    </row>
    <row r="6064" spans="1:32" x14ac:dyDescent="0.2">
      <c r="A6064" s="1" t="s">
        <v>17913</v>
      </c>
      <c r="B6064" s="4" t="s">
        <v>17914</v>
      </c>
      <c r="C6064" s="4" t="s">
        <v>17915</v>
      </c>
      <c r="E6064" s="4"/>
      <c r="R6064" s="4"/>
      <c r="U6064" s="4"/>
      <c r="AD6064" s="4"/>
      <c r="AE6064" s="4"/>
      <c r="AF6064" s="21"/>
    </row>
    <row r="6065" spans="1:32" x14ac:dyDescent="0.2">
      <c r="A6065" s="1" t="s">
        <v>17916</v>
      </c>
      <c r="B6065" s="4" t="s">
        <v>17917</v>
      </c>
      <c r="C6065" s="4" t="s">
        <v>17918</v>
      </c>
      <c r="E6065" s="4"/>
      <c r="R6065" s="4"/>
      <c r="U6065" s="4"/>
      <c r="AD6065" s="4"/>
      <c r="AE6065" s="4"/>
      <c r="AF6065" s="21"/>
    </row>
    <row r="6066" spans="1:32" x14ac:dyDescent="0.2">
      <c r="A6066" s="1" t="s">
        <v>17919</v>
      </c>
      <c r="B6066" s="4" t="s">
        <v>17920</v>
      </c>
      <c r="C6066" s="4" t="s">
        <v>17921</v>
      </c>
      <c r="E6066" s="4"/>
      <c r="R6066" s="4"/>
      <c r="U6066" s="4"/>
      <c r="AD6066" s="4"/>
      <c r="AE6066" s="4"/>
      <c r="AF6066" s="21"/>
    </row>
    <row r="6067" spans="1:32" x14ac:dyDescent="0.2">
      <c r="A6067" s="1" t="s">
        <v>17922</v>
      </c>
      <c r="B6067" s="4" t="s">
        <v>17923</v>
      </c>
      <c r="C6067" s="4" t="s">
        <v>17924</v>
      </c>
      <c r="E6067" s="4"/>
      <c r="R6067" s="4"/>
      <c r="U6067" s="4"/>
      <c r="AD6067" s="4"/>
      <c r="AE6067" s="4"/>
      <c r="AF6067" s="21"/>
    </row>
    <row r="6068" spans="1:32" x14ac:dyDescent="0.2">
      <c r="A6068" s="1" t="s">
        <v>17925</v>
      </c>
      <c r="B6068" s="4" t="s">
        <v>17926</v>
      </c>
      <c r="C6068" s="4" t="s">
        <v>17927</v>
      </c>
      <c r="E6068" s="4"/>
      <c r="R6068" s="4"/>
      <c r="U6068" s="4"/>
      <c r="AD6068" s="4"/>
      <c r="AE6068" s="4"/>
      <c r="AF6068" s="21"/>
    </row>
    <row r="6069" spans="1:32" x14ac:dyDescent="0.2">
      <c r="A6069" s="1" t="s">
        <v>17928</v>
      </c>
      <c r="B6069" s="4" t="s">
        <v>17929</v>
      </c>
      <c r="C6069" s="4" t="s">
        <v>17930</v>
      </c>
      <c r="E6069" s="4"/>
      <c r="R6069" s="4"/>
      <c r="U6069" s="4"/>
      <c r="AD6069" s="4"/>
      <c r="AE6069" s="4"/>
      <c r="AF6069" s="21"/>
    </row>
    <row r="6070" spans="1:32" x14ac:dyDescent="0.2">
      <c r="A6070" s="1" t="s">
        <v>17931</v>
      </c>
      <c r="B6070" s="4" t="s">
        <v>17932</v>
      </c>
      <c r="C6070" s="4" t="s">
        <v>17933</v>
      </c>
      <c r="E6070" s="4"/>
      <c r="R6070" s="4"/>
      <c r="U6070" s="4"/>
      <c r="AD6070" s="4"/>
      <c r="AE6070" s="4"/>
      <c r="AF6070" s="21"/>
    </row>
    <row r="6071" spans="1:32" x14ac:dyDescent="0.2">
      <c r="A6071" s="1" t="s">
        <v>17934</v>
      </c>
      <c r="B6071" s="4" t="s">
        <v>17935</v>
      </c>
      <c r="C6071" s="4" t="s">
        <v>17936</v>
      </c>
      <c r="E6071" s="4"/>
      <c r="R6071" s="4"/>
      <c r="U6071" s="4"/>
      <c r="AD6071" s="4"/>
      <c r="AE6071" s="4"/>
      <c r="AF6071" s="21"/>
    </row>
    <row r="6072" spans="1:32" x14ac:dyDescent="0.2">
      <c r="A6072" s="1" t="s">
        <v>17937</v>
      </c>
      <c r="B6072" s="4" t="s">
        <v>17938</v>
      </c>
      <c r="C6072" s="4" t="s">
        <v>17939</v>
      </c>
      <c r="E6072" s="4"/>
      <c r="R6072" s="4"/>
      <c r="U6072" s="4"/>
      <c r="AD6072" s="4"/>
      <c r="AE6072" s="4"/>
      <c r="AF6072" s="21"/>
    </row>
    <row r="6073" spans="1:32" x14ac:dyDescent="0.2">
      <c r="A6073" s="1" t="s">
        <v>17940</v>
      </c>
      <c r="B6073" s="4" t="s">
        <v>17941</v>
      </c>
      <c r="C6073" s="4" t="s">
        <v>17942</v>
      </c>
      <c r="E6073" s="4"/>
      <c r="R6073" s="4"/>
      <c r="U6073" s="4"/>
      <c r="AD6073" s="4"/>
      <c r="AE6073" s="4"/>
      <c r="AF6073" s="21"/>
    </row>
    <row r="6074" spans="1:32" x14ac:dyDescent="0.2">
      <c r="A6074" s="1" t="s">
        <v>17943</v>
      </c>
      <c r="B6074" s="4" t="s">
        <v>17944</v>
      </c>
      <c r="C6074" s="4" t="s">
        <v>17945</v>
      </c>
      <c r="E6074" s="4"/>
      <c r="R6074" s="4"/>
      <c r="U6074" s="4"/>
      <c r="AD6074" s="4"/>
      <c r="AE6074" s="4"/>
      <c r="AF6074" s="21"/>
    </row>
    <row r="6075" spans="1:32" x14ac:dyDescent="0.2">
      <c r="A6075" s="1" t="s">
        <v>17946</v>
      </c>
      <c r="B6075" s="4" t="s">
        <v>17947</v>
      </c>
      <c r="C6075" s="4" t="s">
        <v>17948</v>
      </c>
      <c r="E6075" s="4"/>
      <c r="R6075" s="4"/>
      <c r="U6075" s="4"/>
      <c r="AD6075" s="4"/>
      <c r="AE6075" s="4"/>
      <c r="AF6075" s="21"/>
    </row>
    <row r="6076" spans="1:32" x14ac:dyDescent="0.2">
      <c r="A6076" s="1" t="s">
        <v>17949</v>
      </c>
      <c r="B6076" s="4" t="s">
        <v>17950</v>
      </c>
      <c r="C6076" s="4" t="s">
        <v>17951</v>
      </c>
      <c r="E6076" s="4"/>
      <c r="R6076" s="4"/>
      <c r="U6076" s="4"/>
      <c r="AD6076" s="4"/>
      <c r="AE6076" s="4"/>
      <c r="AF6076" s="21"/>
    </row>
    <row r="6077" spans="1:32" x14ac:dyDescent="0.2">
      <c r="A6077" s="1" t="s">
        <v>17952</v>
      </c>
      <c r="B6077" s="4" t="s">
        <v>17953</v>
      </c>
      <c r="C6077" s="4" t="s">
        <v>17954</v>
      </c>
      <c r="E6077" s="4"/>
      <c r="R6077" s="4"/>
      <c r="U6077" s="4"/>
      <c r="AD6077" s="4"/>
      <c r="AE6077" s="4"/>
      <c r="AF6077" s="21"/>
    </row>
    <row r="6078" spans="1:32" x14ac:dyDescent="0.2">
      <c r="A6078" s="1" t="s">
        <v>17955</v>
      </c>
      <c r="B6078" s="4" t="s">
        <v>17956</v>
      </c>
      <c r="C6078" s="4" t="s">
        <v>17957</v>
      </c>
      <c r="E6078" s="4"/>
      <c r="R6078" s="4"/>
      <c r="U6078" s="4"/>
      <c r="AD6078" s="4"/>
      <c r="AE6078" s="4"/>
      <c r="AF6078" s="21"/>
    </row>
    <row r="6079" spans="1:32" x14ac:dyDescent="0.2">
      <c r="A6079" s="1" t="s">
        <v>17958</v>
      </c>
      <c r="B6079" s="4" t="s">
        <v>17959</v>
      </c>
      <c r="C6079" s="4" t="s">
        <v>17960</v>
      </c>
      <c r="E6079" s="4"/>
      <c r="R6079" s="4"/>
      <c r="U6079" s="4"/>
      <c r="AD6079" s="4"/>
      <c r="AE6079" s="4"/>
      <c r="AF6079" s="21"/>
    </row>
    <row r="6080" spans="1:32" x14ac:dyDescent="0.2">
      <c r="A6080" s="1" t="s">
        <v>17961</v>
      </c>
      <c r="B6080" s="4" t="s">
        <v>17962</v>
      </c>
      <c r="C6080" s="4" t="s">
        <v>17963</v>
      </c>
      <c r="E6080" s="4"/>
      <c r="R6080" s="4"/>
      <c r="U6080" s="4"/>
      <c r="AD6080" s="4"/>
      <c r="AE6080" s="4"/>
      <c r="AF6080" s="21"/>
    </row>
    <row r="6081" spans="1:32" x14ac:dyDescent="0.2">
      <c r="A6081" s="1" t="s">
        <v>17964</v>
      </c>
      <c r="B6081" s="4" t="s">
        <v>17965</v>
      </c>
      <c r="C6081" s="4" t="s">
        <v>17966</v>
      </c>
      <c r="E6081" s="4"/>
      <c r="R6081" s="4"/>
      <c r="U6081" s="4"/>
      <c r="AD6081" s="4"/>
      <c r="AE6081" s="4"/>
      <c r="AF6081" s="21"/>
    </row>
    <row r="6082" spans="1:32" x14ac:dyDescent="0.2">
      <c r="A6082" s="1" t="s">
        <v>17967</v>
      </c>
      <c r="B6082" s="4" t="s">
        <v>17968</v>
      </c>
      <c r="C6082" s="4" t="s">
        <v>17969</v>
      </c>
      <c r="E6082" s="4"/>
      <c r="R6082" s="4"/>
      <c r="U6082" s="4"/>
      <c r="AD6082" s="4"/>
      <c r="AE6082" s="4"/>
      <c r="AF6082" s="21"/>
    </row>
    <row r="6083" spans="1:32" x14ac:dyDescent="0.2">
      <c r="A6083" s="1" t="s">
        <v>17970</v>
      </c>
      <c r="B6083" s="4" t="s">
        <v>17971</v>
      </c>
      <c r="C6083" s="4" t="s">
        <v>17971</v>
      </c>
      <c r="E6083" s="4"/>
      <c r="R6083" s="4"/>
      <c r="U6083" s="4"/>
      <c r="AD6083" s="4"/>
      <c r="AE6083" s="4"/>
      <c r="AF6083" s="21"/>
    </row>
    <row r="6084" spans="1:32" x14ac:dyDescent="0.2">
      <c r="A6084" s="1" t="s">
        <v>17972</v>
      </c>
      <c r="B6084" s="4" t="s">
        <v>17973</v>
      </c>
      <c r="C6084" s="4" t="s">
        <v>17974</v>
      </c>
      <c r="E6084" s="4"/>
      <c r="R6084" s="4"/>
      <c r="U6084" s="4"/>
      <c r="AD6084" s="4"/>
      <c r="AE6084" s="4"/>
      <c r="AF6084" s="21"/>
    </row>
    <row r="6085" spans="1:32" x14ac:dyDescent="0.2">
      <c r="A6085" s="1" t="s">
        <v>17975</v>
      </c>
      <c r="B6085" s="4" t="s">
        <v>17976</v>
      </c>
      <c r="C6085" s="4" t="s">
        <v>17977</v>
      </c>
      <c r="E6085" s="4"/>
      <c r="R6085" s="4"/>
      <c r="U6085" s="4"/>
      <c r="AD6085" s="4"/>
      <c r="AE6085" s="4"/>
      <c r="AF6085" s="21"/>
    </row>
    <row r="6086" spans="1:32" x14ac:dyDescent="0.2">
      <c r="A6086" s="1" t="s">
        <v>17978</v>
      </c>
      <c r="B6086" s="4" t="s">
        <v>17979</v>
      </c>
      <c r="C6086" s="4" t="s">
        <v>17980</v>
      </c>
      <c r="E6086" s="4"/>
      <c r="R6086" s="4"/>
      <c r="U6086" s="4"/>
      <c r="AD6086" s="4"/>
      <c r="AE6086" s="4"/>
      <c r="AF6086" s="21"/>
    </row>
    <row r="6087" spans="1:32" x14ac:dyDescent="0.2">
      <c r="A6087" s="1" t="s">
        <v>17981</v>
      </c>
      <c r="B6087" s="4" t="s">
        <v>17982</v>
      </c>
      <c r="C6087" s="4" t="s">
        <v>17983</v>
      </c>
      <c r="E6087" s="4"/>
      <c r="R6087" s="4"/>
      <c r="U6087" s="4"/>
      <c r="AD6087" s="4"/>
      <c r="AE6087" s="4"/>
      <c r="AF6087" s="21"/>
    </row>
    <row r="6088" spans="1:32" x14ac:dyDescent="0.2">
      <c r="A6088" s="1" t="s">
        <v>17984</v>
      </c>
      <c r="B6088" s="4" t="s">
        <v>17985</v>
      </c>
      <c r="C6088" s="4" t="s">
        <v>17986</v>
      </c>
      <c r="E6088" s="4"/>
      <c r="R6088" s="4"/>
      <c r="U6088" s="4"/>
      <c r="AD6088" s="4"/>
      <c r="AE6088" s="4"/>
      <c r="AF6088" s="21"/>
    </row>
    <row r="6089" spans="1:32" x14ac:dyDescent="0.2">
      <c r="A6089" s="1" t="s">
        <v>17987</v>
      </c>
      <c r="B6089" s="4" t="s">
        <v>17988</v>
      </c>
      <c r="C6089" s="4" t="s">
        <v>17989</v>
      </c>
      <c r="E6089" s="4"/>
      <c r="R6089" s="4"/>
      <c r="U6089" s="4"/>
      <c r="AD6089" s="4"/>
      <c r="AE6089" s="4"/>
      <c r="AF6089" s="21"/>
    </row>
    <row r="6090" spans="1:32" x14ac:dyDescent="0.2">
      <c r="A6090" s="1" t="s">
        <v>17990</v>
      </c>
      <c r="B6090" s="4" t="s">
        <v>17991</v>
      </c>
      <c r="C6090" s="4" t="s">
        <v>17992</v>
      </c>
      <c r="E6090" s="4"/>
      <c r="R6090" s="4"/>
      <c r="U6090" s="4"/>
      <c r="AD6090" s="4"/>
      <c r="AE6090" s="4"/>
      <c r="AF6090" s="21"/>
    </row>
    <row r="6091" spans="1:32" x14ac:dyDescent="0.2">
      <c r="A6091" s="1" t="s">
        <v>17993</v>
      </c>
      <c r="B6091" s="4" t="s">
        <v>17994</v>
      </c>
      <c r="C6091" s="4" t="s">
        <v>17995</v>
      </c>
      <c r="E6091" s="4"/>
      <c r="R6091" s="4"/>
      <c r="U6091" s="4"/>
      <c r="AD6091" s="4"/>
      <c r="AE6091" s="4"/>
      <c r="AF6091" s="21"/>
    </row>
    <row r="6092" spans="1:32" x14ac:dyDescent="0.2">
      <c r="A6092" s="1" t="s">
        <v>17996</v>
      </c>
      <c r="B6092" s="4" t="s">
        <v>17997</v>
      </c>
      <c r="C6092" s="4" t="s">
        <v>17998</v>
      </c>
      <c r="E6092" s="4"/>
      <c r="R6092" s="4"/>
      <c r="U6092" s="4"/>
      <c r="AD6092" s="4"/>
      <c r="AE6092" s="4"/>
      <c r="AF6092" s="21"/>
    </row>
    <row r="6093" spans="1:32" x14ac:dyDescent="0.2">
      <c r="A6093" s="1" t="s">
        <v>17999</v>
      </c>
      <c r="B6093" s="4" t="s">
        <v>18000</v>
      </c>
      <c r="C6093" s="4" t="s">
        <v>18001</v>
      </c>
      <c r="E6093" s="4"/>
      <c r="F6093">
        <v>2</v>
      </c>
      <c r="G6093">
        <v>2</v>
      </c>
      <c r="H6093">
        <v>1</v>
      </c>
      <c r="N6093">
        <v>3</v>
      </c>
      <c r="R6093" s="4"/>
      <c r="U6093" s="4"/>
      <c r="V6093">
        <v>3</v>
      </c>
      <c r="AB6093">
        <v>1</v>
      </c>
      <c r="AD6093" s="4"/>
      <c r="AE6093" s="4"/>
      <c r="AF6093" s="21"/>
    </row>
    <row r="6094" spans="1:32" x14ac:dyDescent="0.2">
      <c r="A6094" s="1" t="s">
        <v>18002</v>
      </c>
      <c r="B6094" s="4" t="s">
        <v>18003</v>
      </c>
      <c r="C6094" s="4" t="s">
        <v>18004</v>
      </c>
      <c r="E6094" s="4"/>
      <c r="R6094" s="4"/>
      <c r="U6094" s="4"/>
      <c r="AD6094" s="4"/>
      <c r="AE6094" s="4"/>
      <c r="AF6094" s="21"/>
    </row>
    <row r="6095" spans="1:32" x14ac:dyDescent="0.2">
      <c r="A6095" s="1" t="s">
        <v>18005</v>
      </c>
      <c r="B6095" s="4" t="s">
        <v>18006</v>
      </c>
      <c r="C6095" s="4" t="s">
        <v>18007</v>
      </c>
      <c r="E6095" s="4"/>
      <c r="R6095" s="4"/>
      <c r="U6095" s="4"/>
      <c r="AD6095" s="4"/>
      <c r="AE6095" s="4"/>
      <c r="AF6095" s="21"/>
    </row>
    <row r="6096" spans="1:32" x14ac:dyDescent="0.2">
      <c r="A6096" s="1" t="s">
        <v>18008</v>
      </c>
      <c r="B6096" s="4" t="s">
        <v>18009</v>
      </c>
      <c r="C6096" s="4" t="s">
        <v>18010</v>
      </c>
      <c r="E6096" s="4"/>
      <c r="R6096" s="4"/>
      <c r="U6096" s="4"/>
      <c r="AD6096" s="4"/>
      <c r="AE6096" s="4"/>
      <c r="AF6096" s="21"/>
    </row>
    <row r="6097" spans="1:32" x14ac:dyDescent="0.2">
      <c r="A6097" s="1" t="s">
        <v>18011</v>
      </c>
      <c r="B6097" s="4" t="s">
        <v>18012</v>
      </c>
      <c r="C6097" s="4" t="s">
        <v>18013</v>
      </c>
      <c r="E6097" s="4"/>
      <c r="R6097" s="4"/>
      <c r="U6097" s="4"/>
      <c r="AD6097" s="4"/>
      <c r="AE6097" s="4"/>
      <c r="AF6097" s="21"/>
    </row>
    <row r="6098" spans="1:32" x14ac:dyDescent="0.2">
      <c r="A6098" s="1" t="s">
        <v>18014</v>
      </c>
      <c r="B6098" s="4" t="s">
        <v>18015</v>
      </c>
      <c r="C6098" s="4" t="s">
        <v>18016</v>
      </c>
      <c r="E6098" s="4"/>
      <c r="R6098" s="4"/>
      <c r="U6098" s="4"/>
      <c r="AD6098" s="4"/>
      <c r="AE6098" s="4"/>
      <c r="AF6098" s="21"/>
    </row>
    <row r="6099" spans="1:32" x14ac:dyDescent="0.2">
      <c r="A6099" s="1" t="s">
        <v>18017</v>
      </c>
      <c r="B6099" s="4" t="s">
        <v>17101</v>
      </c>
      <c r="C6099" s="4" t="s">
        <v>17102</v>
      </c>
      <c r="E6099" s="4"/>
      <c r="R6099" s="4"/>
      <c r="U6099" s="4"/>
      <c r="AD6099" s="4"/>
      <c r="AE6099" s="4"/>
      <c r="AF6099" s="21"/>
    </row>
    <row r="6100" spans="1:32" x14ac:dyDescent="0.2">
      <c r="A6100" s="1" t="s">
        <v>18018</v>
      </c>
      <c r="B6100" s="4" t="s">
        <v>18019</v>
      </c>
      <c r="C6100" s="4" t="s">
        <v>18020</v>
      </c>
      <c r="E6100" s="4"/>
      <c r="R6100" s="4"/>
      <c r="U6100" s="4"/>
      <c r="AD6100" s="4"/>
      <c r="AE6100" s="4"/>
      <c r="AF6100" s="21"/>
    </row>
    <row r="6101" spans="1:32" x14ac:dyDescent="0.2">
      <c r="A6101" s="1" t="s">
        <v>18021</v>
      </c>
      <c r="B6101" s="4" t="s">
        <v>18022</v>
      </c>
      <c r="C6101" s="4" t="s">
        <v>18023</v>
      </c>
      <c r="E6101" s="4"/>
      <c r="R6101" s="4"/>
      <c r="U6101" s="4"/>
      <c r="AD6101" s="4"/>
      <c r="AE6101" s="4"/>
      <c r="AF6101" s="21"/>
    </row>
    <row r="6102" spans="1:32" x14ac:dyDescent="0.2">
      <c r="A6102" s="1" t="s">
        <v>18024</v>
      </c>
      <c r="B6102" s="4" t="s">
        <v>18025</v>
      </c>
      <c r="C6102" s="4" t="s">
        <v>18026</v>
      </c>
      <c r="E6102" s="4"/>
      <c r="R6102" s="4"/>
      <c r="U6102" s="4"/>
      <c r="AD6102" s="4"/>
      <c r="AE6102" s="4"/>
      <c r="AF6102" s="21"/>
    </row>
    <row r="6103" spans="1:32" x14ac:dyDescent="0.2">
      <c r="A6103" s="1" t="s">
        <v>18027</v>
      </c>
      <c r="B6103" s="4" t="s">
        <v>18028</v>
      </c>
      <c r="C6103" s="4" t="s">
        <v>18029</v>
      </c>
      <c r="E6103" s="4"/>
      <c r="R6103" s="4"/>
      <c r="U6103" s="4"/>
      <c r="AD6103" s="4"/>
      <c r="AE6103" s="4"/>
      <c r="AF6103" s="21"/>
    </row>
    <row r="6104" spans="1:32" x14ac:dyDescent="0.2">
      <c r="A6104" s="1" t="s">
        <v>18030</v>
      </c>
      <c r="B6104" s="4" t="s">
        <v>18031</v>
      </c>
      <c r="C6104" s="4" t="s">
        <v>18031</v>
      </c>
      <c r="E6104" s="4"/>
      <c r="R6104" s="4"/>
      <c r="U6104" s="4"/>
      <c r="AD6104" s="4"/>
      <c r="AE6104" s="4"/>
      <c r="AF6104" s="21"/>
    </row>
    <row r="6105" spans="1:32" x14ac:dyDescent="0.2">
      <c r="A6105" s="1" t="s">
        <v>18032</v>
      </c>
      <c r="B6105" s="4" t="s">
        <v>18033</v>
      </c>
      <c r="C6105" s="4" t="s">
        <v>18034</v>
      </c>
      <c r="E6105" s="4"/>
      <c r="R6105" s="4"/>
      <c r="U6105" s="4"/>
      <c r="AD6105" s="4"/>
      <c r="AE6105" s="4"/>
      <c r="AF6105" s="21"/>
    </row>
    <row r="6106" spans="1:32" x14ac:dyDescent="0.2">
      <c r="A6106" s="1" t="s">
        <v>18035</v>
      </c>
      <c r="B6106" s="4" t="s">
        <v>18036</v>
      </c>
      <c r="C6106" s="4" t="s">
        <v>18037</v>
      </c>
      <c r="E6106" s="4"/>
      <c r="R6106" s="4"/>
      <c r="U6106" s="4"/>
      <c r="AD6106" s="4"/>
      <c r="AE6106" s="4"/>
      <c r="AF6106" s="21"/>
    </row>
    <row r="6107" spans="1:32" x14ac:dyDescent="0.2">
      <c r="A6107" s="1" t="s">
        <v>18038</v>
      </c>
      <c r="B6107" s="4" t="s">
        <v>18039</v>
      </c>
      <c r="C6107" s="4" t="s">
        <v>18040</v>
      </c>
      <c r="E6107" s="4"/>
      <c r="R6107" s="4"/>
      <c r="U6107" s="4"/>
      <c r="AD6107" s="4"/>
      <c r="AE6107" s="4"/>
      <c r="AF6107" s="21"/>
    </row>
    <row r="6108" spans="1:32" x14ac:dyDescent="0.2">
      <c r="A6108" s="1" t="s">
        <v>18041</v>
      </c>
      <c r="B6108" s="4" t="s">
        <v>18042</v>
      </c>
      <c r="C6108" s="4" t="s">
        <v>18043</v>
      </c>
      <c r="E6108" s="4"/>
      <c r="R6108" s="4"/>
      <c r="U6108" s="4"/>
      <c r="AD6108" s="4"/>
      <c r="AE6108" s="4"/>
      <c r="AF6108" s="21"/>
    </row>
    <row r="6109" spans="1:32" x14ac:dyDescent="0.2">
      <c r="A6109" s="1" t="s">
        <v>18044</v>
      </c>
      <c r="B6109" s="4" t="s">
        <v>18045</v>
      </c>
      <c r="C6109" s="4" t="s">
        <v>18046</v>
      </c>
      <c r="E6109" s="4"/>
      <c r="R6109" s="4"/>
      <c r="U6109" s="4"/>
      <c r="AD6109" s="4"/>
      <c r="AE6109" s="4"/>
      <c r="AF6109" s="21"/>
    </row>
    <row r="6110" spans="1:32" x14ac:dyDescent="0.2">
      <c r="A6110" s="1" t="s">
        <v>18047</v>
      </c>
      <c r="B6110" s="4" t="s">
        <v>18048</v>
      </c>
      <c r="C6110" s="4" t="s">
        <v>18049</v>
      </c>
      <c r="E6110" s="4"/>
      <c r="R6110" s="4"/>
      <c r="U6110" s="4"/>
      <c r="AD6110" s="4"/>
      <c r="AE6110" s="4"/>
      <c r="AF6110" s="21"/>
    </row>
    <row r="6111" spans="1:32" x14ac:dyDescent="0.2">
      <c r="A6111" s="1" t="s">
        <v>18050</v>
      </c>
      <c r="B6111" s="4" t="s">
        <v>18051</v>
      </c>
      <c r="C6111" s="4" t="s">
        <v>18051</v>
      </c>
      <c r="E6111" s="4"/>
      <c r="R6111" s="4"/>
      <c r="U6111" s="4"/>
      <c r="AD6111" s="4"/>
      <c r="AE6111" s="4"/>
      <c r="AF6111" s="21"/>
    </row>
    <row r="6112" spans="1:32" x14ac:dyDescent="0.2">
      <c r="A6112" s="1" t="s">
        <v>18052</v>
      </c>
      <c r="B6112" s="4" t="s">
        <v>18053</v>
      </c>
      <c r="C6112" s="4" t="s">
        <v>18054</v>
      </c>
      <c r="E6112" s="4"/>
      <c r="R6112" s="4"/>
      <c r="U6112" s="4"/>
      <c r="AD6112" s="4"/>
      <c r="AE6112" s="4"/>
      <c r="AF6112" s="21"/>
    </row>
    <row r="6113" spans="1:32" x14ac:dyDescent="0.2">
      <c r="A6113" s="1" t="s">
        <v>18055</v>
      </c>
      <c r="B6113" s="4" t="s">
        <v>18056</v>
      </c>
      <c r="C6113" s="4" t="s">
        <v>18057</v>
      </c>
      <c r="E6113" s="4"/>
      <c r="R6113" s="4"/>
      <c r="U6113" s="4"/>
      <c r="AD6113" s="4"/>
      <c r="AE6113" s="4"/>
      <c r="AF6113" s="21"/>
    </row>
    <row r="6114" spans="1:32" x14ac:dyDescent="0.2">
      <c r="A6114" s="1" t="s">
        <v>18058</v>
      </c>
      <c r="B6114" s="4" t="s">
        <v>18059</v>
      </c>
      <c r="C6114" s="4" t="s">
        <v>18060</v>
      </c>
      <c r="E6114" s="4"/>
      <c r="R6114" s="4"/>
      <c r="U6114" s="4"/>
      <c r="AD6114" s="4"/>
      <c r="AE6114" s="4"/>
      <c r="AF6114" s="21"/>
    </row>
    <row r="6115" spans="1:32" x14ac:dyDescent="0.2">
      <c r="A6115" s="1" t="s">
        <v>18061</v>
      </c>
      <c r="B6115" s="4" t="s">
        <v>18062</v>
      </c>
      <c r="C6115" s="4" t="s">
        <v>18063</v>
      </c>
      <c r="E6115" s="4"/>
      <c r="R6115" s="4"/>
      <c r="U6115" s="4"/>
      <c r="AD6115" s="4"/>
      <c r="AE6115" s="4"/>
      <c r="AF6115" s="21"/>
    </row>
    <row r="6116" spans="1:32" x14ac:dyDescent="0.2">
      <c r="A6116" s="1" t="s">
        <v>18064</v>
      </c>
      <c r="B6116" s="4" t="s">
        <v>18065</v>
      </c>
      <c r="C6116" s="4" t="s">
        <v>18066</v>
      </c>
      <c r="E6116" s="4"/>
      <c r="R6116" s="4"/>
      <c r="U6116" s="4"/>
      <c r="AD6116" s="4"/>
      <c r="AE6116" s="4"/>
      <c r="AF6116" s="21"/>
    </row>
    <row r="6117" spans="1:32" x14ac:dyDescent="0.2">
      <c r="A6117" s="1" t="s">
        <v>18067</v>
      </c>
      <c r="B6117" s="4" t="s">
        <v>17104</v>
      </c>
      <c r="C6117" s="4" t="s">
        <v>17105</v>
      </c>
      <c r="E6117" s="4"/>
      <c r="R6117" s="4"/>
      <c r="U6117" s="4"/>
      <c r="AD6117" s="4"/>
      <c r="AE6117" s="4"/>
      <c r="AF6117" s="21"/>
    </row>
    <row r="6118" spans="1:32" x14ac:dyDescent="0.2">
      <c r="A6118" s="1" t="s">
        <v>18068</v>
      </c>
      <c r="B6118" s="4" t="s">
        <v>18069</v>
      </c>
      <c r="C6118" s="4" t="s">
        <v>18070</v>
      </c>
      <c r="E6118" s="4"/>
      <c r="R6118" s="4"/>
      <c r="U6118" s="4"/>
      <c r="AD6118" s="4"/>
      <c r="AE6118" s="4"/>
      <c r="AF6118" s="21"/>
    </row>
    <row r="6119" spans="1:32" x14ac:dyDescent="0.2">
      <c r="A6119" s="1" t="s">
        <v>18071</v>
      </c>
      <c r="B6119" s="4" t="s">
        <v>18072</v>
      </c>
      <c r="C6119" s="4" t="s">
        <v>18073</v>
      </c>
      <c r="E6119" s="4"/>
      <c r="R6119" s="4"/>
      <c r="U6119" s="4"/>
      <c r="AD6119" s="4"/>
      <c r="AE6119" s="4"/>
      <c r="AF6119" s="21"/>
    </row>
    <row r="6120" spans="1:32" x14ac:dyDescent="0.2">
      <c r="A6120" s="1" t="s">
        <v>18074</v>
      </c>
      <c r="B6120" s="4" t="s">
        <v>18075</v>
      </c>
      <c r="C6120" s="4" t="s">
        <v>18076</v>
      </c>
      <c r="E6120" s="4"/>
      <c r="R6120" s="4"/>
      <c r="U6120" s="4"/>
      <c r="AD6120" s="4"/>
      <c r="AE6120" s="4"/>
      <c r="AF6120" s="21"/>
    </row>
    <row r="6121" spans="1:32" x14ac:dyDescent="0.2">
      <c r="A6121" s="1" t="s">
        <v>18077</v>
      </c>
      <c r="B6121" s="4" t="s">
        <v>18078</v>
      </c>
      <c r="C6121" s="4" t="s">
        <v>18079</v>
      </c>
      <c r="E6121" s="4"/>
      <c r="R6121" s="4"/>
      <c r="U6121" s="4"/>
      <c r="AD6121" s="4"/>
      <c r="AE6121" s="4"/>
      <c r="AF6121" s="21"/>
    </row>
    <row r="6122" spans="1:32" x14ac:dyDescent="0.2">
      <c r="A6122" s="1" t="s">
        <v>18080</v>
      </c>
      <c r="B6122" s="4" t="s">
        <v>18081</v>
      </c>
      <c r="C6122" s="4" t="s">
        <v>18082</v>
      </c>
      <c r="E6122" s="4"/>
      <c r="R6122" s="4"/>
      <c r="U6122" s="4"/>
      <c r="AD6122" s="4"/>
      <c r="AE6122" s="4"/>
      <c r="AF6122" s="21"/>
    </row>
    <row r="6123" spans="1:32" x14ac:dyDescent="0.2">
      <c r="A6123" s="1" t="s">
        <v>18083</v>
      </c>
      <c r="B6123" s="4" t="s">
        <v>18084</v>
      </c>
      <c r="C6123" s="4" t="s">
        <v>18085</v>
      </c>
      <c r="E6123" s="4"/>
      <c r="R6123" s="4"/>
      <c r="U6123" s="4"/>
      <c r="AD6123" s="4"/>
      <c r="AE6123" s="4"/>
      <c r="AF6123" s="21"/>
    </row>
    <row r="6124" spans="1:32" x14ac:dyDescent="0.2">
      <c r="A6124" s="1" t="s">
        <v>18086</v>
      </c>
      <c r="B6124" s="4" t="s">
        <v>18087</v>
      </c>
      <c r="C6124" s="4" t="s">
        <v>18088</v>
      </c>
      <c r="E6124" s="4"/>
      <c r="R6124" s="4"/>
      <c r="U6124" s="4"/>
      <c r="AD6124" s="4"/>
      <c r="AE6124" s="4"/>
      <c r="AF6124" s="21"/>
    </row>
    <row r="6125" spans="1:32" x14ac:dyDescent="0.2">
      <c r="A6125" s="1" t="s">
        <v>18089</v>
      </c>
      <c r="B6125" s="4" t="s">
        <v>18090</v>
      </c>
      <c r="C6125" s="4" t="s">
        <v>18091</v>
      </c>
      <c r="E6125" s="4"/>
      <c r="R6125" s="4"/>
      <c r="U6125" s="4"/>
      <c r="AD6125" s="4"/>
      <c r="AE6125" s="4"/>
      <c r="AF6125" s="21"/>
    </row>
    <row r="6126" spans="1:32" x14ac:dyDescent="0.2">
      <c r="A6126" s="1" t="s">
        <v>18092</v>
      </c>
      <c r="B6126" s="4" t="s">
        <v>18093</v>
      </c>
      <c r="C6126" s="4" t="s">
        <v>18094</v>
      </c>
      <c r="E6126" s="4"/>
      <c r="R6126" s="4"/>
      <c r="U6126" s="4"/>
      <c r="AD6126" s="4"/>
      <c r="AE6126" s="4"/>
      <c r="AF6126" s="21"/>
    </row>
    <row r="6127" spans="1:32" x14ac:dyDescent="0.2">
      <c r="A6127" s="1" t="s">
        <v>18095</v>
      </c>
      <c r="B6127" s="4" t="s">
        <v>18096</v>
      </c>
      <c r="C6127" s="4" t="s">
        <v>18097</v>
      </c>
      <c r="E6127" s="4"/>
      <c r="R6127" s="4"/>
      <c r="U6127" s="4"/>
      <c r="AD6127" s="4"/>
      <c r="AE6127" s="4"/>
      <c r="AF6127" s="21"/>
    </row>
    <row r="6128" spans="1:32" x14ac:dyDescent="0.2">
      <c r="A6128" s="1" t="s">
        <v>18098</v>
      </c>
      <c r="B6128" s="4" t="s">
        <v>18099</v>
      </c>
      <c r="C6128" s="4" t="s">
        <v>18100</v>
      </c>
      <c r="E6128" s="4"/>
      <c r="R6128" s="4"/>
      <c r="U6128" s="4"/>
      <c r="AD6128" s="4"/>
      <c r="AE6128" s="4"/>
      <c r="AF6128" s="21"/>
    </row>
    <row r="6129" spans="1:32" x14ac:dyDescent="0.2">
      <c r="A6129" s="1" t="s">
        <v>18101</v>
      </c>
      <c r="B6129" s="4" t="s">
        <v>18102</v>
      </c>
      <c r="C6129" s="4" t="s">
        <v>18103</v>
      </c>
      <c r="E6129" s="4"/>
      <c r="R6129" s="4"/>
      <c r="U6129" s="4"/>
      <c r="AD6129" s="4"/>
      <c r="AE6129" s="4"/>
      <c r="AF6129" s="21"/>
    </row>
    <row r="6130" spans="1:32" x14ac:dyDescent="0.2">
      <c r="A6130" s="1" t="s">
        <v>18104</v>
      </c>
      <c r="B6130" s="4" t="s">
        <v>18105</v>
      </c>
      <c r="C6130" s="4" t="s">
        <v>18106</v>
      </c>
      <c r="E6130" s="4"/>
      <c r="R6130" s="4"/>
      <c r="U6130" s="4"/>
      <c r="AD6130" s="4"/>
      <c r="AE6130" s="4"/>
      <c r="AF6130" s="21"/>
    </row>
    <row r="6131" spans="1:32" x14ac:dyDescent="0.2">
      <c r="A6131" s="1" t="s">
        <v>18107</v>
      </c>
      <c r="B6131" s="4" t="s">
        <v>18108</v>
      </c>
      <c r="C6131" s="4" t="s">
        <v>18109</v>
      </c>
      <c r="E6131" s="4"/>
      <c r="R6131" s="4"/>
      <c r="U6131" s="4"/>
      <c r="AD6131" s="4"/>
      <c r="AE6131" s="4"/>
      <c r="AF6131" s="21"/>
    </row>
    <row r="6132" spans="1:32" x14ac:dyDescent="0.2">
      <c r="A6132" s="1" t="s">
        <v>18110</v>
      </c>
      <c r="B6132" s="4" t="s">
        <v>18111</v>
      </c>
      <c r="C6132" s="4" t="s">
        <v>18112</v>
      </c>
      <c r="E6132" s="4"/>
      <c r="R6132" s="4"/>
      <c r="U6132" s="4"/>
      <c r="AD6132" s="4"/>
      <c r="AE6132" s="4"/>
      <c r="AF6132" s="21"/>
    </row>
    <row r="6133" spans="1:32" x14ac:dyDescent="0.2">
      <c r="A6133" s="1" t="s">
        <v>18113</v>
      </c>
      <c r="B6133" s="4" t="s">
        <v>18114</v>
      </c>
      <c r="C6133" s="4" t="s">
        <v>18115</v>
      </c>
      <c r="E6133" s="4"/>
      <c r="R6133" s="4"/>
      <c r="U6133" s="4"/>
      <c r="AD6133" s="4"/>
      <c r="AE6133" s="4"/>
      <c r="AF6133" s="21"/>
    </row>
    <row r="6134" spans="1:32" x14ac:dyDescent="0.2">
      <c r="A6134" s="1" t="s">
        <v>18116</v>
      </c>
      <c r="B6134" s="4" t="s">
        <v>18117</v>
      </c>
      <c r="C6134" s="4" t="s">
        <v>18118</v>
      </c>
      <c r="E6134" s="4"/>
      <c r="R6134" s="4"/>
      <c r="U6134" s="4"/>
      <c r="AD6134" s="4"/>
      <c r="AE6134" s="4"/>
      <c r="AF6134" s="21"/>
    </row>
    <row r="6135" spans="1:32" x14ac:dyDescent="0.2">
      <c r="A6135" s="1" t="s">
        <v>18119</v>
      </c>
      <c r="B6135" s="4" t="s">
        <v>18120</v>
      </c>
      <c r="C6135" s="4" t="s">
        <v>18121</v>
      </c>
      <c r="E6135" s="4"/>
      <c r="R6135" s="4"/>
      <c r="U6135" s="4"/>
      <c r="AD6135" s="4"/>
      <c r="AE6135" s="4"/>
      <c r="AF6135" s="21"/>
    </row>
    <row r="6136" spans="1:32" x14ac:dyDescent="0.2">
      <c r="A6136" s="1" t="s">
        <v>18122</v>
      </c>
      <c r="B6136" s="4" t="s">
        <v>18123</v>
      </c>
      <c r="C6136" s="4" t="s">
        <v>18124</v>
      </c>
      <c r="E6136" s="4"/>
      <c r="R6136" s="4"/>
      <c r="U6136" s="4"/>
      <c r="AD6136" s="4"/>
      <c r="AE6136" s="4"/>
      <c r="AF6136" s="21"/>
    </row>
    <row r="6137" spans="1:32" x14ac:dyDescent="0.2">
      <c r="A6137" s="1" t="s">
        <v>18125</v>
      </c>
      <c r="B6137" s="4" t="s">
        <v>18126</v>
      </c>
      <c r="C6137" s="4" t="s">
        <v>18127</v>
      </c>
      <c r="E6137" s="4"/>
      <c r="R6137" s="4"/>
      <c r="U6137" s="4"/>
      <c r="AD6137" s="4"/>
      <c r="AE6137" s="4"/>
      <c r="AF6137" s="21"/>
    </row>
    <row r="6138" spans="1:32" x14ac:dyDescent="0.2">
      <c r="A6138" s="1" t="s">
        <v>18128</v>
      </c>
      <c r="B6138" s="4" t="s">
        <v>18129</v>
      </c>
      <c r="C6138" s="4" t="s">
        <v>18130</v>
      </c>
      <c r="E6138" s="4"/>
      <c r="R6138" s="4"/>
      <c r="U6138" s="4"/>
      <c r="AD6138" s="4"/>
      <c r="AE6138" s="4"/>
      <c r="AF6138" s="21"/>
    </row>
    <row r="6139" spans="1:32" x14ac:dyDescent="0.2">
      <c r="A6139" s="1" t="s">
        <v>18131</v>
      </c>
      <c r="B6139" s="4" t="s">
        <v>18132</v>
      </c>
      <c r="C6139" s="4" t="s">
        <v>18133</v>
      </c>
      <c r="E6139" s="4"/>
      <c r="R6139" s="4"/>
      <c r="U6139" s="4"/>
      <c r="AD6139" s="4"/>
      <c r="AE6139" s="4"/>
      <c r="AF6139" s="21"/>
    </row>
    <row r="6140" spans="1:32" x14ac:dyDescent="0.2">
      <c r="A6140" s="1" t="s">
        <v>18134</v>
      </c>
      <c r="B6140" s="4" t="s">
        <v>18135</v>
      </c>
      <c r="C6140" s="4" t="s">
        <v>18136</v>
      </c>
      <c r="E6140" s="4"/>
      <c r="R6140" s="4"/>
      <c r="U6140" s="4"/>
      <c r="AD6140" s="4"/>
      <c r="AE6140" s="4"/>
      <c r="AF6140" s="21"/>
    </row>
    <row r="6141" spans="1:32" x14ac:dyDescent="0.2">
      <c r="A6141" s="1" t="s">
        <v>18137</v>
      </c>
      <c r="B6141" s="4" t="s">
        <v>18138</v>
      </c>
      <c r="C6141" s="4" t="s">
        <v>18139</v>
      </c>
      <c r="E6141" s="4"/>
      <c r="R6141" s="4"/>
      <c r="U6141" s="4"/>
      <c r="AD6141" s="4"/>
      <c r="AE6141" s="4"/>
      <c r="AF6141" s="21"/>
    </row>
    <row r="6142" spans="1:32" x14ac:dyDescent="0.2">
      <c r="A6142" s="1" t="s">
        <v>18140</v>
      </c>
      <c r="B6142" s="4" t="s">
        <v>5514</v>
      </c>
      <c r="C6142" s="4" t="s">
        <v>17119</v>
      </c>
      <c r="E6142" s="4"/>
      <c r="R6142" s="4"/>
      <c r="U6142" s="4"/>
      <c r="AD6142" s="4"/>
      <c r="AE6142" s="4"/>
      <c r="AF6142" s="21"/>
    </row>
    <row r="6143" spans="1:32" x14ac:dyDescent="0.2">
      <c r="A6143" s="1" t="s">
        <v>18141</v>
      </c>
      <c r="B6143" s="4" t="s">
        <v>18142</v>
      </c>
      <c r="C6143" s="4" t="s">
        <v>18143</v>
      </c>
      <c r="E6143" s="4"/>
      <c r="R6143" s="4"/>
      <c r="U6143" s="4"/>
      <c r="AD6143" s="4"/>
      <c r="AE6143" s="4"/>
      <c r="AF6143" s="21"/>
    </row>
    <row r="6144" spans="1:32" x14ac:dyDescent="0.2">
      <c r="A6144" s="1" t="s">
        <v>18144</v>
      </c>
      <c r="B6144" s="4" t="s">
        <v>18145</v>
      </c>
      <c r="C6144" s="4" t="s">
        <v>18146</v>
      </c>
      <c r="E6144" s="4"/>
      <c r="R6144" s="4"/>
      <c r="U6144" s="4"/>
      <c r="AD6144" s="4"/>
      <c r="AE6144" s="4"/>
      <c r="AF6144" s="21"/>
    </row>
    <row r="6145" spans="1:32" x14ac:dyDescent="0.2">
      <c r="A6145" s="1" t="s">
        <v>18147</v>
      </c>
      <c r="B6145" s="4" t="s">
        <v>18148</v>
      </c>
      <c r="C6145" s="4" t="s">
        <v>18149</v>
      </c>
      <c r="E6145" s="4"/>
      <c r="R6145" s="4"/>
      <c r="U6145" s="4"/>
      <c r="AD6145" s="4"/>
      <c r="AE6145" s="4"/>
      <c r="AF6145" s="21"/>
    </row>
    <row r="6146" spans="1:32" x14ac:dyDescent="0.2">
      <c r="A6146" s="1" t="s">
        <v>18150</v>
      </c>
      <c r="B6146" s="4" t="s">
        <v>18151</v>
      </c>
      <c r="C6146" s="4" t="s">
        <v>18152</v>
      </c>
      <c r="E6146" s="4"/>
      <c r="R6146" s="4"/>
      <c r="U6146" s="4"/>
      <c r="AD6146" s="4"/>
      <c r="AE6146" s="4"/>
      <c r="AF6146" s="21"/>
    </row>
    <row r="6147" spans="1:32" x14ac:dyDescent="0.2">
      <c r="A6147" s="1" t="s">
        <v>18153</v>
      </c>
      <c r="B6147" s="4" t="s">
        <v>18154</v>
      </c>
      <c r="C6147" s="4" t="s">
        <v>18155</v>
      </c>
      <c r="E6147" s="4"/>
      <c r="R6147" s="4"/>
      <c r="U6147" s="4"/>
      <c r="AD6147" s="4"/>
      <c r="AE6147" s="4"/>
      <c r="AF6147" s="21"/>
    </row>
    <row r="6148" spans="1:32" x14ac:dyDescent="0.2">
      <c r="A6148" s="1" t="s">
        <v>18156</v>
      </c>
      <c r="B6148" s="4" t="s">
        <v>18157</v>
      </c>
      <c r="C6148" s="4" t="s">
        <v>18158</v>
      </c>
      <c r="E6148" s="4"/>
      <c r="R6148" s="4"/>
      <c r="U6148" s="4"/>
      <c r="AD6148" s="4"/>
      <c r="AE6148" s="4"/>
      <c r="AF6148" s="21"/>
    </row>
    <row r="6149" spans="1:32" x14ac:dyDescent="0.2">
      <c r="A6149" s="1" t="s">
        <v>18159</v>
      </c>
      <c r="B6149" s="4" t="s">
        <v>18160</v>
      </c>
      <c r="C6149" s="4" t="s">
        <v>18161</v>
      </c>
      <c r="E6149" s="4"/>
      <c r="R6149" s="4"/>
      <c r="U6149" s="4"/>
      <c r="AD6149" s="4"/>
      <c r="AE6149" s="4"/>
      <c r="AF6149" s="21"/>
    </row>
    <row r="6150" spans="1:32" x14ac:dyDescent="0.2">
      <c r="A6150" s="1" t="s">
        <v>18162</v>
      </c>
      <c r="B6150" s="4" t="s">
        <v>18163</v>
      </c>
      <c r="C6150" s="4" t="s">
        <v>18164</v>
      </c>
      <c r="E6150" s="4"/>
      <c r="R6150" s="4"/>
      <c r="U6150" s="4"/>
      <c r="AD6150" s="4"/>
      <c r="AE6150" s="4"/>
      <c r="AF6150" s="21"/>
    </row>
    <row r="6151" spans="1:32" x14ac:dyDescent="0.2">
      <c r="A6151" s="1" t="s">
        <v>18165</v>
      </c>
      <c r="B6151" s="4" t="s">
        <v>18166</v>
      </c>
      <c r="C6151" s="4" t="s">
        <v>18166</v>
      </c>
      <c r="E6151" s="4"/>
      <c r="R6151" s="4"/>
      <c r="U6151" s="4"/>
      <c r="AD6151" s="4"/>
      <c r="AE6151" s="4"/>
      <c r="AF6151" s="21"/>
    </row>
    <row r="6152" spans="1:32" x14ac:dyDescent="0.2">
      <c r="A6152" s="1" t="s">
        <v>18167</v>
      </c>
      <c r="B6152" s="4" t="s">
        <v>18168</v>
      </c>
      <c r="C6152" s="4" t="s">
        <v>18169</v>
      </c>
      <c r="E6152" s="4"/>
      <c r="R6152" s="4"/>
      <c r="U6152" s="4"/>
      <c r="AD6152" s="4"/>
      <c r="AE6152" s="4"/>
      <c r="AF6152" s="21"/>
    </row>
    <row r="6153" spans="1:32" x14ac:dyDescent="0.2">
      <c r="A6153" s="1" t="s">
        <v>18170</v>
      </c>
      <c r="B6153" s="4" t="s">
        <v>17825</v>
      </c>
      <c r="C6153" s="4" t="s">
        <v>17826</v>
      </c>
      <c r="E6153" s="4"/>
      <c r="R6153" s="4"/>
      <c r="U6153" s="4"/>
      <c r="AD6153" s="4"/>
      <c r="AE6153" s="4"/>
      <c r="AF6153" s="21"/>
    </row>
    <row r="6154" spans="1:32" x14ac:dyDescent="0.2">
      <c r="A6154" s="1" t="s">
        <v>18171</v>
      </c>
      <c r="B6154" s="4" t="s">
        <v>18172</v>
      </c>
      <c r="C6154" s="4" t="s">
        <v>18173</v>
      </c>
      <c r="E6154" s="4"/>
      <c r="R6154" s="4"/>
      <c r="U6154" s="4"/>
      <c r="AD6154" s="4"/>
      <c r="AE6154" s="4"/>
      <c r="AF6154" s="21"/>
    </row>
    <row r="6155" spans="1:32" x14ac:dyDescent="0.2">
      <c r="A6155" s="1" t="s">
        <v>18174</v>
      </c>
      <c r="B6155" s="4" t="s">
        <v>18175</v>
      </c>
      <c r="C6155" s="4" t="s">
        <v>18176</v>
      </c>
      <c r="E6155" s="4"/>
      <c r="R6155" s="4"/>
      <c r="U6155" s="4"/>
      <c r="AD6155" s="4"/>
      <c r="AE6155" s="4"/>
      <c r="AF6155" s="21"/>
    </row>
    <row r="6156" spans="1:32" x14ac:dyDescent="0.2">
      <c r="A6156" s="1" t="s">
        <v>18177</v>
      </c>
      <c r="B6156" s="4" t="s">
        <v>18178</v>
      </c>
      <c r="C6156" s="4" t="s">
        <v>18179</v>
      </c>
      <c r="E6156" s="4"/>
      <c r="R6156" s="4"/>
      <c r="U6156" s="4"/>
      <c r="AD6156" s="4"/>
      <c r="AE6156" s="4"/>
      <c r="AF6156" s="21"/>
    </row>
    <row r="6157" spans="1:32" x14ac:dyDescent="0.2">
      <c r="A6157" s="1" t="s">
        <v>18180</v>
      </c>
      <c r="B6157" s="4" t="s">
        <v>18181</v>
      </c>
      <c r="C6157" s="4" t="s">
        <v>18182</v>
      </c>
      <c r="E6157" s="4"/>
      <c r="R6157" s="4"/>
      <c r="U6157" s="4"/>
      <c r="AD6157" s="4"/>
      <c r="AE6157" s="4"/>
      <c r="AF6157" s="21"/>
    </row>
    <row r="6158" spans="1:32" x14ac:dyDescent="0.2">
      <c r="A6158" s="1" t="s">
        <v>18183</v>
      </c>
      <c r="B6158" s="4" t="s">
        <v>18184</v>
      </c>
      <c r="C6158" s="4" t="s">
        <v>18185</v>
      </c>
      <c r="E6158" s="4"/>
      <c r="R6158" s="4"/>
      <c r="U6158" s="4"/>
      <c r="AD6158" s="4"/>
      <c r="AE6158" s="4"/>
      <c r="AF6158" s="21"/>
    </row>
    <row r="6159" spans="1:32" x14ac:dyDescent="0.2">
      <c r="A6159" s="1" t="s">
        <v>18186</v>
      </c>
      <c r="B6159" s="4" t="s">
        <v>18187</v>
      </c>
      <c r="C6159" s="4" t="s">
        <v>18188</v>
      </c>
      <c r="E6159" s="4"/>
      <c r="R6159" s="4"/>
      <c r="U6159" s="4"/>
      <c r="AD6159" s="4"/>
      <c r="AE6159" s="4"/>
      <c r="AF6159" s="21"/>
    </row>
    <row r="6160" spans="1:32" x14ac:dyDescent="0.2">
      <c r="A6160" s="1" t="s">
        <v>18189</v>
      </c>
      <c r="B6160" s="4" t="s">
        <v>18190</v>
      </c>
      <c r="C6160" s="4" t="s">
        <v>18191</v>
      </c>
      <c r="E6160" s="4"/>
      <c r="R6160" s="4"/>
      <c r="U6160" s="4"/>
      <c r="AD6160" s="4"/>
      <c r="AE6160" s="4"/>
      <c r="AF6160" s="21"/>
    </row>
    <row r="6161" spans="1:32" x14ac:dyDescent="0.2">
      <c r="A6161" s="1" t="s">
        <v>18192</v>
      </c>
      <c r="B6161" s="4" t="s">
        <v>18193</v>
      </c>
      <c r="C6161" s="4" t="s">
        <v>18194</v>
      </c>
      <c r="E6161" s="4"/>
      <c r="R6161" s="4"/>
      <c r="U6161" s="4"/>
      <c r="AD6161" s="4"/>
      <c r="AE6161" s="4"/>
      <c r="AF6161" s="21"/>
    </row>
    <row r="6162" spans="1:32" x14ac:dyDescent="0.2">
      <c r="A6162" s="1" t="s">
        <v>18195</v>
      </c>
      <c r="B6162" s="4" t="s">
        <v>18196</v>
      </c>
      <c r="C6162" s="4" t="s">
        <v>18197</v>
      </c>
      <c r="E6162" s="4"/>
      <c r="R6162" s="4"/>
      <c r="U6162" s="4"/>
      <c r="AD6162" s="4"/>
      <c r="AE6162" s="4"/>
      <c r="AF6162" s="21"/>
    </row>
    <row r="6163" spans="1:32" x14ac:dyDescent="0.2">
      <c r="A6163" s="1" t="s">
        <v>18198</v>
      </c>
      <c r="B6163" s="4" t="s">
        <v>18199</v>
      </c>
      <c r="C6163" s="4" t="s">
        <v>18200</v>
      </c>
      <c r="E6163" s="4"/>
      <c r="R6163" s="4"/>
      <c r="U6163" s="4"/>
      <c r="AD6163" s="4"/>
      <c r="AE6163" s="4"/>
      <c r="AF6163" s="21"/>
    </row>
    <row r="6164" spans="1:32" x14ac:dyDescent="0.2">
      <c r="A6164" s="1" t="s">
        <v>18201</v>
      </c>
      <c r="B6164" s="4" t="s">
        <v>18202</v>
      </c>
      <c r="C6164" s="4" t="s">
        <v>18203</v>
      </c>
      <c r="E6164" s="4"/>
      <c r="R6164" s="4"/>
      <c r="U6164" s="4"/>
      <c r="AD6164" s="4"/>
      <c r="AE6164" s="4"/>
      <c r="AF6164" s="21"/>
    </row>
    <row r="6165" spans="1:32" x14ac:dyDescent="0.2">
      <c r="A6165" s="1" t="s">
        <v>18204</v>
      </c>
      <c r="B6165" s="4" t="s">
        <v>18205</v>
      </c>
      <c r="C6165" s="4" t="s">
        <v>18206</v>
      </c>
      <c r="E6165" s="4"/>
      <c r="R6165" s="4"/>
      <c r="U6165" s="4"/>
      <c r="AD6165" s="4"/>
      <c r="AE6165" s="4"/>
      <c r="AF6165" s="21"/>
    </row>
    <row r="6166" spans="1:32" x14ac:dyDescent="0.2">
      <c r="A6166" s="1" t="s">
        <v>18207</v>
      </c>
      <c r="B6166" s="4" t="s">
        <v>18208</v>
      </c>
      <c r="C6166" s="4" t="s">
        <v>18209</v>
      </c>
      <c r="E6166" s="4"/>
      <c r="R6166" s="4"/>
      <c r="U6166" s="4"/>
      <c r="AD6166" s="4"/>
      <c r="AE6166" s="4"/>
      <c r="AF6166" s="21"/>
    </row>
    <row r="6167" spans="1:32" x14ac:dyDescent="0.2">
      <c r="A6167" s="1" t="s">
        <v>18210</v>
      </c>
      <c r="B6167" s="4" t="s">
        <v>18211</v>
      </c>
      <c r="C6167" s="4" t="s">
        <v>18212</v>
      </c>
      <c r="E6167" s="4"/>
      <c r="R6167" s="4"/>
      <c r="U6167" s="4"/>
      <c r="AD6167" s="4"/>
      <c r="AE6167" s="4"/>
      <c r="AF6167" s="21"/>
    </row>
    <row r="6168" spans="1:32" x14ac:dyDescent="0.2">
      <c r="A6168" s="1" t="s">
        <v>18213</v>
      </c>
      <c r="B6168" s="4" t="s">
        <v>17124</v>
      </c>
      <c r="C6168" s="4" t="s">
        <v>17125</v>
      </c>
      <c r="E6168" s="4"/>
      <c r="R6168" s="4"/>
      <c r="U6168" s="4"/>
      <c r="AD6168" s="4"/>
      <c r="AE6168" s="4"/>
      <c r="AF6168" s="21"/>
    </row>
    <row r="6169" spans="1:32" x14ac:dyDescent="0.2">
      <c r="A6169" s="1" t="s">
        <v>18214</v>
      </c>
      <c r="B6169" s="4" t="s">
        <v>18215</v>
      </c>
      <c r="C6169" s="4" t="s">
        <v>18216</v>
      </c>
      <c r="E6169" s="4"/>
      <c r="R6169" s="4"/>
      <c r="U6169" s="4"/>
      <c r="AD6169" s="4"/>
      <c r="AE6169" s="4"/>
      <c r="AF6169" s="21"/>
    </row>
    <row r="6170" spans="1:32" x14ac:dyDescent="0.2">
      <c r="A6170" s="1" t="s">
        <v>18217</v>
      </c>
      <c r="B6170" s="4" t="s">
        <v>18218</v>
      </c>
      <c r="C6170" s="4" t="s">
        <v>18219</v>
      </c>
      <c r="E6170" s="4"/>
      <c r="R6170" s="4"/>
      <c r="U6170" s="4"/>
      <c r="AD6170" s="4"/>
      <c r="AE6170" s="4"/>
      <c r="AF6170" s="21"/>
    </row>
    <row r="6171" spans="1:32" x14ac:dyDescent="0.2">
      <c r="A6171" s="1" t="s">
        <v>18220</v>
      </c>
      <c r="B6171" s="4" t="s">
        <v>18221</v>
      </c>
      <c r="C6171" s="4" t="s">
        <v>18222</v>
      </c>
      <c r="E6171" s="4"/>
      <c r="R6171" s="4"/>
      <c r="U6171" s="4"/>
      <c r="AD6171" s="4"/>
      <c r="AE6171" s="4"/>
      <c r="AF6171" s="21"/>
    </row>
    <row r="6172" spans="1:32" x14ac:dyDescent="0.2">
      <c r="A6172" s="1" t="s">
        <v>18223</v>
      </c>
      <c r="B6172" s="4" t="s">
        <v>18224</v>
      </c>
      <c r="C6172" s="4" t="s">
        <v>18225</v>
      </c>
      <c r="E6172" s="4"/>
      <c r="R6172" s="4"/>
      <c r="U6172" s="4"/>
      <c r="AD6172" s="4"/>
      <c r="AE6172" s="4"/>
      <c r="AF6172" s="21"/>
    </row>
    <row r="6173" spans="1:32" x14ac:dyDescent="0.2">
      <c r="A6173" s="1" t="s">
        <v>18226</v>
      </c>
      <c r="B6173" s="4" t="s">
        <v>18227</v>
      </c>
      <c r="C6173" s="4" t="s">
        <v>18228</v>
      </c>
      <c r="E6173" s="4"/>
      <c r="R6173" s="4"/>
      <c r="U6173" s="4"/>
      <c r="AD6173" s="4"/>
      <c r="AE6173" s="4"/>
      <c r="AF6173" s="21"/>
    </row>
    <row r="6174" spans="1:32" x14ac:dyDescent="0.2">
      <c r="A6174" s="1" t="s">
        <v>18229</v>
      </c>
      <c r="B6174" s="4" t="s">
        <v>18230</v>
      </c>
      <c r="C6174" s="4" t="s">
        <v>18231</v>
      </c>
      <c r="E6174" s="4"/>
      <c r="R6174" s="4"/>
      <c r="U6174" s="4"/>
      <c r="AD6174" s="4"/>
      <c r="AE6174" s="4"/>
      <c r="AF6174" s="21"/>
    </row>
    <row r="6175" spans="1:32" x14ac:dyDescent="0.2">
      <c r="A6175" s="1" t="s">
        <v>18232</v>
      </c>
      <c r="B6175" s="4" t="s">
        <v>18233</v>
      </c>
      <c r="C6175" s="4" t="s">
        <v>18234</v>
      </c>
      <c r="E6175" s="4"/>
      <c r="R6175" s="4"/>
      <c r="U6175" s="4"/>
      <c r="AD6175" s="4"/>
      <c r="AE6175" s="4"/>
      <c r="AF6175" s="21"/>
    </row>
    <row r="6176" spans="1:32" x14ac:dyDescent="0.2">
      <c r="A6176" s="1" t="s">
        <v>18235</v>
      </c>
      <c r="B6176" s="4" t="s">
        <v>18236</v>
      </c>
      <c r="C6176" s="4" t="s">
        <v>18237</v>
      </c>
      <c r="E6176" s="4"/>
      <c r="R6176" s="4"/>
      <c r="U6176" s="4"/>
      <c r="AD6176" s="4"/>
      <c r="AE6176" s="4"/>
      <c r="AF6176" s="21"/>
    </row>
    <row r="6177" spans="1:32" x14ac:dyDescent="0.2">
      <c r="A6177" s="1" t="s">
        <v>18238</v>
      </c>
      <c r="B6177" s="4" t="s">
        <v>18239</v>
      </c>
      <c r="C6177" s="4" t="s">
        <v>18240</v>
      </c>
      <c r="E6177" s="4"/>
      <c r="R6177" s="4"/>
      <c r="U6177" s="4"/>
      <c r="AD6177" s="4"/>
      <c r="AE6177" s="4"/>
      <c r="AF6177" s="21"/>
    </row>
    <row r="6178" spans="1:32" x14ac:dyDescent="0.2">
      <c r="A6178" s="1" t="s">
        <v>18241</v>
      </c>
      <c r="B6178" s="4" t="s">
        <v>18242</v>
      </c>
      <c r="C6178" s="4" t="s">
        <v>18243</v>
      </c>
      <c r="E6178" s="4"/>
      <c r="R6178" s="4"/>
      <c r="U6178" s="4"/>
      <c r="AD6178" s="4"/>
      <c r="AE6178" s="4"/>
      <c r="AF6178" s="21"/>
    </row>
    <row r="6179" spans="1:32" x14ac:dyDescent="0.2">
      <c r="A6179" s="1" t="s">
        <v>18244</v>
      </c>
      <c r="B6179" s="4" t="s">
        <v>18245</v>
      </c>
      <c r="C6179" s="4" t="s">
        <v>18246</v>
      </c>
      <c r="E6179" s="4"/>
      <c r="R6179" s="4"/>
      <c r="U6179" s="4"/>
      <c r="AD6179" s="4"/>
      <c r="AE6179" s="4"/>
      <c r="AF6179" s="21"/>
    </row>
    <row r="6180" spans="1:32" x14ac:dyDescent="0.2">
      <c r="A6180" s="1" t="s">
        <v>18247</v>
      </c>
      <c r="B6180" s="4" t="s">
        <v>18248</v>
      </c>
      <c r="C6180" s="4" t="s">
        <v>18249</v>
      </c>
      <c r="E6180" s="4"/>
      <c r="R6180" s="4"/>
      <c r="U6180" s="4"/>
      <c r="AD6180" s="4"/>
      <c r="AE6180" s="4"/>
      <c r="AF6180" s="21"/>
    </row>
    <row r="6181" spans="1:32" x14ac:dyDescent="0.2">
      <c r="A6181" s="1" t="s">
        <v>18250</v>
      </c>
      <c r="B6181" s="4" t="s">
        <v>18251</v>
      </c>
      <c r="C6181" s="4" t="s">
        <v>18252</v>
      </c>
      <c r="E6181" s="4"/>
      <c r="R6181" s="4"/>
      <c r="U6181" s="4"/>
      <c r="AD6181" s="4"/>
      <c r="AE6181" s="4"/>
      <c r="AF6181" s="21"/>
    </row>
    <row r="6182" spans="1:32" x14ac:dyDescent="0.2">
      <c r="A6182" s="1" t="s">
        <v>18253</v>
      </c>
      <c r="B6182" s="4" t="s">
        <v>17839</v>
      </c>
      <c r="C6182" s="4" t="s">
        <v>17840</v>
      </c>
      <c r="E6182" s="4"/>
      <c r="R6182" s="4"/>
      <c r="U6182" s="4"/>
      <c r="AD6182" s="4"/>
      <c r="AE6182" s="4"/>
      <c r="AF6182" s="21"/>
    </row>
    <row r="6183" spans="1:32" x14ac:dyDescent="0.2">
      <c r="A6183" s="1" t="s">
        <v>18254</v>
      </c>
      <c r="B6183" s="4" t="s">
        <v>18255</v>
      </c>
      <c r="C6183" s="4" t="s">
        <v>18256</v>
      </c>
      <c r="E6183" s="4"/>
      <c r="R6183" s="4"/>
      <c r="U6183" s="4"/>
      <c r="AD6183" s="4"/>
      <c r="AE6183" s="4"/>
      <c r="AF6183" s="21"/>
    </row>
    <row r="6184" spans="1:32" x14ac:dyDescent="0.2">
      <c r="A6184" s="1" t="s">
        <v>18257</v>
      </c>
      <c r="B6184" s="4" t="s">
        <v>18258</v>
      </c>
      <c r="C6184" s="4" t="s">
        <v>18259</v>
      </c>
      <c r="E6184" s="4"/>
      <c r="R6184" s="4"/>
      <c r="U6184" s="4"/>
      <c r="AD6184" s="4"/>
      <c r="AE6184" s="4"/>
      <c r="AF6184" s="21"/>
    </row>
    <row r="6185" spans="1:32" x14ac:dyDescent="0.2">
      <c r="A6185" s="1" t="s">
        <v>18260</v>
      </c>
      <c r="B6185" s="4" t="s">
        <v>18261</v>
      </c>
      <c r="C6185" s="4" t="s">
        <v>18262</v>
      </c>
      <c r="E6185" s="4"/>
      <c r="R6185" s="4"/>
      <c r="U6185" s="4"/>
      <c r="AD6185" s="4"/>
      <c r="AE6185" s="4"/>
      <c r="AF6185" s="21"/>
    </row>
    <row r="6186" spans="1:32" x14ac:dyDescent="0.2">
      <c r="A6186" s="1" t="s">
        <v>18263</v>
      </c>
      <c r="B6186" s="4" t="s">
        <v>18264</v>
      </c>
      <c r="C6186" s="4" t="s">
        <v>18265</v>
      </c>
      <c r="E6186" s="4"/>
      <c r="R6186" s="4"/>
      <c r="U6186" s="4"/>
      <c r="AD6186" s="4"/>
      <c r="AE6186" s="4"/>
      <c r="AF6186" s="21"/>
    </row>
    <row r="6187" spans="1:32" x14ac:dyDescent="0.2">
      <c r="A6187" s="1" t="s">
        <v>18266</v>
      </c>
      <c r="B6187" s="4" t="s">
        <v>18267</v>
      </c>
      <c r="C6187" s="4" t="s">
        <v>18268</v>
      </c>
      <c r="E6187" s="4"/>
      <c r="R6187" s="4"/>
      <c r="U6187" s="4"/>
      <c r="AD6187" s="4"/>
      <c r="AE6187" s="4"/>
      <c r="AF6187" s="21"/>
    </row>
    <row r="6188" spans="1:32" x14ac:dyDescent="0.2">
      <c r="A6188" s="1" t="s">
        <v>18269</v>
      </c>
      <c r="B6188" s="4" t="s">
        <v>18270</v>
      </c>
      <c r="C6188" s="4" t="s">
        <v>18271</v>
      </c>
      <c r="E6188" s="4"/>
      <c r="R6188" s="4"/>
      <c r="U6188" s="4"/>
      <c r="AD6188" s="4"/>
      <c r="AE6188" s="4"/>
      <c r="AF6188" s="21"/>
    </row>
    <row r="6189" spans="1:32" x14ac:dyDescent="0.2">
      <c r="A6189" s="1" t="s">
        <v>18272</v>
      </c>
      <c r="B6189" s="4" t="s">
        <v>18273</v>
      </c>
      <c r="C6189" s="4" t="s">
        <v>18274</v>
      </c>
      <c r="E6189" s="4"/>
      <c r="R6189" s="4"/>
      <c r="U6189" s="4"/>
      <c r="AD6189" s="4"/>
      <c r="AE6189" s="4"/>
      <c r="AF6189" s="21"/>
    </row>
    <row r="6190" spans="1:32" x14ac:dyDescent="0.2">
      <c r="A6190" s="1" t="s">
        <v>18275</v>
      </c>
      <c r="B6190" s="4" t="s">
        <v>18276</v>
      </c>
      <c r="C6190" s="4" t="s">
        <v>18277</v>
      </c>
      <c r="E6190" s="4"/>
      <c r="R6190" s="4"/>
      <c r="U6190" s="4"/>
      <c r="AD6190" s="4"/>
      <c r="AE6190" s="4"/>
      <c r="AF6190" s="21"/>
    </row>
    <row r="6191" spans="1:32" x14ac:dyDescent="0.2">
      <c r="A6191" s="1" t="s">
        <v>18278</v>
      </c>
      <c r="B6191" s="4" t="s">
        <v>18279</v>
      </c>
      <c r="C6191" s="4" t="s">
        <v>18280</v>
      </c>
      <c r="E6191" s="4"/>
      <c r="R6191" s="4"/>
      <c r="U6191" s="4"/>
      <c r="AD6191" s="4"/>
      <c r="AE6191" s="4"/>
      <c r="AF6191" s="21"/>
    </row>
    <row r="6192" spans="1:32" x14ac:dyDescent="0.2">
      <c r="A6192" s="1" t="s">
        <v>18281</v>
      </c>
      <c r="B6192" s="4" t="s">
        <v>18282</v>
      </c>
      <c r="C6192" s="4" t="s">
        <v>18283</v>
      </c>
      <c r="E6192" s="4"/>
      <c r="R6192" s="4"/>
      <c r="U6192" s="4"/>
      <c r="AD6192" s="4"/>
      <c r="AE6192" s="4"/>
      <c r="AF6192" s="21"/>
    </row>
    <row r="6193" spans="1:32" x14ac:dyDescent="0.2">
      <c r="A6193" s="1" t="s">
        <v>18284</v>
      </c>
      <c r="B6193" s="4" t="s">
        <v>18285</v>
      </c>
      <c r="C6193" s="4" t="s">
        <v>18286</v>
      </c>
      <c r="E6193" s="4"/>
      <c r="R6193" s="4"/>
      <c r="U6193" s="4"/>
      <c r="AD6193" s="4"/>
      <c r="AE6193" s="4"/>
      <c r="AF6193" s="21"/>
    </row>
    <row r="6194" spans="1:32" x14ac:dyDescent="0.2">
      <c r="A6194" s="1" t="s">
        <v>18287</v>
      </c>
      <c r="B6194" s="4" t="s">
        <v>18288</v>
      </c>
      <c r="C6194" s="4" t="s">
        <v>18289</v>
      </c>
      <c r="E6194" s="4"/>
      <c r="R6194" s="4"/>
      <c r="U6194" s="4"/>
      <c r="AD6194" s="4"/>
      <c r="AE6194" s="4"/>
      <c r="AF6194" s="21"/>
    </row>
    <row r="6195" spans="1:32" x14ac:dyDescent="0.2">
      <c r="A6195" s="1" t="s">
        <v>18290</v>
      </c>
      <c r="B6195" s="4" t="s">
        <v>18291</v>
      </c>
      <c r="C6195" s="4" t="s">
        <v>18292</v>
      </c>
      <c r="E6195" s="4"/>
      <c r="R6195" s="4"/>
      <c r="U6195" s="4"/>
      <c r="AD6195" s="4"/>
      <c r="AE6195" s="4"/>
      <c r="AF6195" s="21"/>
    </row>
    <row r="6196" spans="1:32" x14ac:dyDescent="0.2">
      <c r="A6196" s="1" t="s">
        <v>18293</v>
      </c>
      <c r="B6196" s="4" t="s">
        <v>18294</v>
      </c>
      <c r="C6196" s="4" t="s">
        <v>18295</v>
      </c>
      <c r="E6196" s="4"/>
      <c r="R6196" s="4"/>
      <c r="U6196" s="4"/>
      <c r="AD6196" s="4"/>
      <c r="AE6196" s="4"/>
      <c r="AF6196" s="21"/>
    </row>
    <row r="6197" spans="1:32" x14ac:dyDescent="0.2">
      <c r="A6197" s="1" t="s">
        <v>18296</v>
      </c>
      <c r="B6197" s="4" t="s">
        <v>18297</v>
      </c>
      <c r="C6197" s="4" t="s">
        <v>18298</v>
      </c>
      <c r="E6197" s="4"/>
      <c r="R6197" s="4"/>
      <c r="U6197" s="4"/>
      <c r="AD6197" s="4"/>
      <c r="AE6197" s="4"/>
      <c r="AF6197" s="21"/>
    </row>
    <row r="6198" spans="1:32" x14ac:dyDescent="0.2">
      <c r="A6198" s="1" t="s">
        <v>18299</v>
      </c>
      <c r="B6198" s="4" t="s">
        <v>18300</v>
      </c>
      <c r="C6198" s="4" t="s">
        <v>18301</v>
      </c>
      <c r="E6198" s="4"/>
      <c r="R6198" s="4"/>
      <c r="U6198" s="4"/>
      <c r="AD6198" s="4"/>
      <c r="AE6198" s="4"/>
      <c r="AF6198" s="21"/>
    </row>
    <row r="6199" spans="1:32" x14ac:dyDescent="0.2">
      <c r="A6199" s="1" t="s">
        <v>18302</v>
      </c>
      <c r="B6199" s="4" t="s">
        <v>18303</v>
      </c>
      <c r="C6199" s="4" t="s">
        <v>10156</v>
      </c>
      <c r="E6199" s="4"/>
      <c r="R6199" s="4"/>
      <c r="U6199" s="4"/>
      <c r="AD6199" s="4"/>
      <c r="AE6199" s="4"/>
      <c r="AF6199" s="21"/>
    </row>
    <row r="6200" spans="1:32" x14ac:dyDescent="0.2">
      <c r="A6200" s="1" t="s">
        <v>18304</v>
      </c>
      <c r="B6200" s="4" t="s">
        <v>18305</v>
      </c>
      <c r="C6200" s="4" t="s">
        <v>18306</v>
      </c>
      <c r="E6200" s="4"/>
      <c r="R6200" s="4"/>
      <c r="U6200" s="4"/>
      <c r="AD6200" s="4"/>
      <c r="AE6200" s="4"/>
      <c r="AF6200" s="21"/>
    </row>
    <row r="6201" spans="1:32" x14ac:dyDescent="0.2">
      <c r="A6201" s="1" t="s">
        <v>18307</v>
      </c>
      <c r="B6201" s="4" t="s">
        <v>18308</v>
      </c>
      <c r="C6201" s="4" t="s">
        <v>18309</v>
      </c>
      <c r="E6201" s="4"/>
      <c r="R6201" s="4"/>
      <c r="U6201" s="4"/>
      <c r="AD6201" s="4"/>
      <c r="AE6201" s="4"/>
      <c r="AF6201" s="21"/>
    </row>
    <row r="6202" spans="1:32" x14ac:dyDescent="0.2">
      <c r="A6202" s="1" t="s">
        <v>18310</v>
      </c>
      <c r="B6202" s="4" t="s">
        <v>18311</v>
      </c>
      <c r="C6202" s="4" t="s">
        <v>18312</v>
      </c>
      <c r="E6202" s="4"/>
      <c r="R6202" s="4"/>
      <c r="U6202" s="4"/>
      <c r="AD6202" s="4"/>
      <c r="AE6202" s="4"/>
      <c r="AF6202" s="21"/>
    </row>
    <row r="6203" spans="1:32" x14ac:dyDescent="0.2">
      <c r="A6203" s="1" t="s">
        <v>18313</v>
      </c>
      <c r="B6203" s="4" t="s">
        <v>18314</v>
      </c>
      <c r="C6203" s="4" t="s">
        <v>18315</v>
      </c>
      <c r="E6203" s="4"/>
      <c r="R6203" s="4"/>
      <c r="U6203" s="4"/>
      <c r="AD6203" s="4"/>
      <c r="AE6203" s="4"/>
      <c r="AF6203" s="21"/>
    </row>
    <row r="6204" spans="1:32" x14ac:dyDescent="0.2">
      <c r="A6204" s="1" t="s">
        <v>18316</v>
      </c>
      <c r="B6204" s="4" t="s">
        <v>5544</v>
      </c>
      <c r="C6204" s="4" t="s">
        <v>18317</v>
      </c>
      <c r="E6204" s="4"/>
      <c r="R6204" s="4"/>
      <c r="U6204" s="4"/>
      <c r="AD6204" s="4"/>
      <c r="AE6204" s="4"/>
      <c r="AF6204" s="21"/>
    </row>
    <row r="6205" spans="1:32" x14ac:dyDescent="0.2">
      <c r="A6205" s="1" t="s">
        <v>18318</v>
      </c>
      <c r="B6205" s="4" t="s">
        <v>18319</v>
      </c>
      <c r="C6205" s="4" t="s">
        <v>18320</v>
      </c>
      <c r="E6205" s="4"/>
      <c r="R6205" s="4"/>
      <c r="U6205" s="4"/>
      <c r="AD6205" s="4"/>
      <c r="AE6205" s="4"/>
      <c r="AF6205" s="21"/>
    </row>
    <row r="6206" spans="1:32" x14ac:dyDescent="0.2">
      <c r="A6206" s="1" t="s">
        <v>18321</v>
      </c>
      <c r="B6206" s="4" t="s">
        <v>18322</v>
      </c>
      <c r="C6206" s="4" t="s">
        <v>18323</v>
      </c>
      <c r="E6206" s="4"/>
      <c r="R6206" s="4"/>
      <c r="U6206" s="4"/>
      <c r="AD6206" s="4"/>
      <c r="AE6206" s="4"/>
      <c r="AF6206" s="21"/>
    </row>
    <row r="6207" spans="1:32" x14ac:dyDescent="0.2">
      <c r="A6207" s="1" t="s">
        <v>18324</v>
      </c>
      <c r="B6207" s="4" t="s">
        <v>17146</v>
      </c>
      <c r="C6207" s="4" t="s">
        <v>17147</v>
      </c>
      <c r="E6207" s="4"/>
      <c r="R6207" s="4"/>
      <c r="U6207" s="4"/>
      <c r="AD6207" s="4"/>
      <c r="AE6207" s="4"/>
      <c r="AF6207" s="21"/>
    </row>
    <row r="6208" spans="1:32" x14ac:dyDescent="0.2">
      <c r="A6208" s="1" t="s">
        <v>18325</v>
      </c>
      <c r="B6208" s="4" t="s">
        <v>18326</v>
      </c>
      <c r="C6208" s="4" t="s">
        <v>18327</v>
      </c>
      <c r="E6208" s="4"/>
      <c r="R6208" s="4"/>
      <c r="U6208" s="4"/>
      <c r="AD6208" s="4"/>
      <c r="AE6208" s="4"/>
      <c r="AF6208" s="21"/>
    </row>
    <row r="6209" spans="1:32" x14ac:dyDescent="0.2">
      <c r="A6209" s="1" t="s">
        <v>18328</v>
      </c>
      <c r="B6209" s="4" t="s">
        <v>18329</v>
      </c>
      <c r="C6209" s="4" t="s">
        <v>18330</v>
      </c>
      <c r="E6209" s="4"/>
      <c r="R6209" s="4"/>
      <c r="U6209" s="4"/>
      <c r="AD6209" s="4"/>
      <c r="AE6209" s="4"/>
      <c r="AF6209" s="21"/>
    </row>
    <row r="6210" spans="1:32" x14ac:dyDescent="0.2">
      <c r="A6210" s="1" t="s">
        <v>18331</v>
      </c>
      <c r="B6210" s="4" t="s">
        <v>5553</v>
      </c>
      <c r="C6210" s="4" t="s">
        <v>18332</v>
      </c>
      <c r="E6210" s="4"/>
      <c r="R6210" s="4"/>
      <c r="U6210" s="4"/>
      <c r="AD6210" s="4"/>
      <c r="AE6210" s="4"/>
      <c r="AF6210" s="21"/>
    </row>
    <row r="6211" spans="1:32" x14ac:dyDescent="0.2">
      <c r="A6211" s="1" t="s">
        <v>18333</v>
      </c>
      <c r="B6211" s="4" t="s">
        <v>18334</v>
      </c>
      <c r="C6211" s="4" t="s">
        <v>18335</v>
      </c>
      <c r="E6211" s="4"/>
      <c r="R6211" s="4"/>
      <c r="U6211" s="4"/>
      <c r="AD6211" s="4"/>
      <c r="AE6211" s="4"/>
      <c r="AF6211" s="21"/>
    </row>
    <row r="6212" spans="1:32" x14ac:dyDescent="0.2">
      <c r="A6212" s="1" t="s">
        <v>18336</v>
      </c>
      <c r="B6212" s="4" t="s">
        <v>18337</v>
      </c>
      <c r="C6212" s="4" t="s">
        <v>18338</v>
      </c>
      <c r="E6212" s="4"/>
      <c r="R6212" s="4"/>
      <c r="U6212" s="4"/>
      <c r="AD6212" s="4"/>
      <c r="AE6212" s="4"/>
      <c r="AF6212" s="21"/>
    </row>
    <row r="6213" spans="1:32" x14ac:dyDescent="0.2">
      <c r="A6213" s="1" t="s">
        <v>18339</v>
      </c>
      <c r="B6213" s="4" t="s">
        <v>17155</v>
      </c>
      <c r="C6213" s="4" t="s">
        <v>17156</v>
      </c>
      <c r="E6213" s="4"/>
      <c r="R6213" s="4"/>
      <c r="U6213" s="4"/>
      <c r="AD6213" s="4"/>
      <c r="AE6213" s="4"/>
      <c r="AF6213" s="21"/>
    </row>
    <row r="6214" spans="1:32" x14ac:dyDescent="0.2">
      <c r="A6214" s="1" t="s">
        <v>18340</v>
      </c>
      <c r="B6214" s="4" t="s">
        <v>18341</v>
      </c>
      <c r="C6214" s="4" t="s">
        <v>18342</v>
      </c>
      <c r="E6214" s="4"/>
      <c r="R6214" s="4"/>
      <c r="U6214" s="4"/>
      <c r="AD6214" s="4"/>
      <c r="AE6214" s="4"/>
      <c r="AF6214" s="21"/>
    </row>
    <row r="6215" spans="1:32" x14ac:dyDescent="0.2">
      <c r="A6215" s="1" t="s">
        <v>18343</v>
      </c>
      <c r="B6215" s="4" t="s">
        <v>18344</v>
      </c>
      <c r="C6215" s="4" t="s">
        <v>18345</v>
      </c>
      <c r="E6215" s="4"/>
      <c r="R6215" s="4"/>
      <c r="U6215" s="4"/>
      <c r="AD6215" s="4"/>
      <c r="AE6215" s="4"/>
      <c r="AF6215" s="21"/>
    </row>
    <row r="6216" spans="1:32" x14ac:dyDescent="0.2">
      <c r="A6216" s="1" t="s">
        <v>18346</v>
      </c>
      <c r="B6216" s="4" t="s">
        <v>18347</v>
      </c>
      <c r="C6216" s="4" t="s">
        <v>18348</v>
      </c>
      <c r="E6216" s="4"/>
      <c r="R6216" s="4"/>
      <c r="U6216" s="4"/>
      <c r="AD6216" s="4"/>
      <c r="AE6216" s="4"/>
      <c r="AF6216" s="21"/>
    </row>
    <row r="6217" spans="1:32" x14ac:dyDescent="0.2">
      <c r="A6217" s="1" t="s">
        <v>18349</v>
      </c>
      <c r="B6217" s="4" t="s">
        <v>18350</v>
      </c>
      <c r="C6217" s="4" t="s">
        <v>18351</v>
      </c>
      <c r="E6217" s="4"/>
      <c r="R6217" s="4"/>
      <c r="U6217" s="4"/>
      <c r="AD6217" s="4"/>
      <c r="AE6217" s="4"/>
      <c r="AF6217" s="21"/>
    </row>
    <row r="6218" spans="1:32" x14ac:dyDescent="0.2">
      <c r="A6218" s="1" t="s">
        <v>18352</v>
      </c>
      <c r="B6218" s="4" t="s">
        <v>18353</v>
      </c>
      <c r="C6218" s="4" t="s">
        <v>18353</v>
      </c>
      <c r="E6218" s="4"/>
      <c r="R6218" s="4"/>
      <c r="U6218" s="4"/>
      <c r="AD6218" s="4"/>
      <c r="AE6218" s="4"/>
      <c r="AF6218" s="21"/>
    </row>
    <row r="6219" spans="1:32" x14ac:dyDescent="0.2">
      <c r="A6219" s="1" t="s">
        <v>18354</v>
      </c>
      <c r="B6219" s="4" t="s">
        <v>18355</v>
      </c>
      <c r="C6219" s="4" t="s">
        <v>18355</v>
      </c>
      <c r="E6219" s="4"/>
      <c r="R6219" s="4"/>
      <c r="U6219" s="4"/>
      <c r="AD6219" s="4"/>
      <c r="AE6219" s="4"/>
      <c r="AF6219" s="21"/>
    </row>
    <row r="6220" spans="1:32" x14ac:dyDescent="0.2">
      <c r="A6220" s="1" t="s">
        <v>18356</v>
      </c>
      <c r="B6220" s="4" t="s">
        <v>18357</v>
      </c>
      <c r="C6220" s="4" t="s">
        <v>18358</v>
      </c>
      <c r="E6220" s="4">
        <v>1</v>
      </c>
      <c r="R6220" s="4"/>
      <c r="U6220" s="4"/>
      <c r="AD6220" s="4"/>
      <c r="AE6220" s="4"/>
      <c r="AF6220" s="21"/>
    </row>
    <row r="6221" spans="1:32" x14ac:dyDescent="0.2">
      <c r="A6221" s="1" t="s">
        <v>18359</v>
      </c>
      <c r="B6221" s="4" t="s">
        <v>18360</v>
      </c>
      <c r="C6221" s="4" t="s">
        <v>18361</v>
      </c>
      <c r="E6221" s="4">
        <v>1</v>
      </c>
      <c r="F6221">
        <v>1</v>
      </c>
      <c r="G6221">
        <v>1</v>
      </c>
      <c r="J6221">
        <v>1</v>
      </c>
      <c r="O6221">
        <v>1</v>
      </c>
      <c r="R6221" s="4"/>
      <c r="U6221" s="4"/>
      <c r="AB6221">
        <v>1</v>
      </c>
      <c r="AD6221" s="4">
        <v>2</v>
      </c>
      <c r="AE6221" s="4">
        <v>1</v>
      </c>
      <c r="AF6221" s="21">
        <v>1</v>
      </c>
    </row>
    <row r="6222" spans="1:32" x14ac:dyDescent="0.2">
      <c r="A6222" s="1" t="s">
        <v>18362</v>
      </c>
      <c r="B6222" s="4" t="s">
        <v>18363</v>
      </c>
      <c r="C6222" s="4" t="s">
        <v>18364</v>
      </c>
      <c r="E6222" s="4"/>
      <c r="G6222">
        <v>1</v>
      </c>
      <c r="H6222">
        <v>1</v>
      </c>
      <c r="J6222">
        <v>1</v>
      </c>
      <c r="M6222">
        <v>1</v>
      </c>
      <c r="N6222">
        <v>1</v>
      </c>
      <c r="O6222">
        <v>2</v>
      </c>
      <c r="P6222">
        <v>1</v>
      </c>
      <c r="Q6222">
        <v>1</v>
      </c>
      <c r="R6222" s="4">
        <v>1</v>
      </c>
      <c r="S6222">
        <v>1</v>
      </c>
      <c r="U6222" s="4">
        <v>1</v>
      </c>
      <c r="V6222">
        <v>1</v>
      </c>
      <c r="AD6222" s="4"/>
      <c r="AE6222" s="4"/>
      <c r="AF6222" s="21"/>
    </row>
    <row r="6223" spans="1:32" x14ac:dyDescent="0.2">
      <c r="A6223" s="1" t="s">
        <v>18365</v>
      </c>
      <c r="B6223" s="4" t="s">
        <v>18366</v>
      </c>
      <c r="C6223" s="4" t="s">
        <v>18367</v>
      </c>
      <c r="E6223" s="4"/>
      <c r="R6223" s="4"/>
      <c r="U6223" s="4"/>
      <c r="AD6223" s="4"/>
      <c r="AE6223" s="4"/>
      <c r="AF6223" s="21"/>
    </row>
    <row r="6224" spans="1:32" x14ac:dyDescent="0.2">
      <c r="A6224" s="1" t="s">
        <v>18368</v>
      </c>
      <c r="B6224" s="4" t="s">
        <v>18369</v>
      </c>
      <c r="C6224" s="4" t="s">
        <v>18370</v>
      </c>
      <c r="E6224" s="4"/>
      <c r="R6224" s="4"/>
      <c r="U6224" s="4"/>
      <c r="AD6224" s="4"/>
      <c r="AE6224" s="4"/>
      <c r="AF6224" s="21"/>
    </row>
    <row r="6225" spans="1:32" x14ac:dyDescent="0.2">
      <c r="A6225" s="1" t="s">
        <v>18371</v>
      </c>
      <c r="B6225" s="4" t="s">
        <v>18372</v>
      </c>
      <c r="C6225" s="4" t="s">
        <v>18373</v>
      </c>
      <c r="E6225" s="4"/>
      <c r="R6225" s="4"/>
      <c r="U6225" s="4"/>
      <c r="AD6225" s="4"/>
      <c r="AE6225" s="4"/>
      <c r="AF6225" s="21"/>
    </row>
    <row r="6226" spans="1:32" x14ac:dyDescent="0.2">
      <c r="A6226" s="1" t="s">
        <v>18374</v>
      </c>
      <c r="B6226" s="4" t="s">
        <v>18375</v>
      </c>
      <c r="C6226" s="4" t="s">
        <v>18376</v>
      </c>
      <c r="E6226" s="4"/>
      <c r="R6226" s="4"/>
      <c r="U6226" s="4"/>
      <c r="AD6226" s="4"/>
      <c r="AE6226" s="4"/>
      <c r="AF6226" s="21"/>
    </row>
    <row r="6227" spans="1:32" x14ac:dyDescent="0.2">
      <c r="A6227" s="1" t="s">
        <v>18377</v>
      </c>
      <c r="B6227" s="4" t="s">
        <v>18378</v>
      </c>
      <c r="C6227" s="4" t="s">
        <v>18379</v>
      </c>
      <c r="E6227" s="4"/>
      <c r="R6227" s="4"/>
      <c r="U6227" s="4"/>
      <c r="AD6227" s="4"/>
      <c r="AE6227" s="4"/>
      <c r="AF6227" s="21"/>
    </row>
    <row r="6228" spans="1:32" x14ac:dyDescent="0.2">
      <c r="A6228" s="1" t="s">
        <v>18380</v>
      </c>
      <c r="B6228" s="4" t="s">
        <v>18381</v>
      </c>
      <c r="C6228" s="4" t="s">
        <v>18382</v>
      </c>
      <c r="E6228" s="4"/>
      <c r="R6228" s="4"/>
      <c r="U6228" s="4"/>
      <c r="AD6228" s="4"/>
      <c r="AE6228" s="4"/>
      <c r="AF6228" s="21"/>
    </row>
    <row r="6229" spans="1:32" x14ac:dyDescent="0.2">
      <c r="A6229" s="1" t="s">
        <v>18383</v>
      </c>
      <c r="B6229" s="4" t="s">
        <v>18384</v>
      </c>
      <c r="C6229" s="4" t="s">
        <v>18385</v>
      </c>
      <c r="E6229" s="4"/>
      <c r="R6229" s="4"/>
      <c r="U6229" s="4"/>
      <c r="AD6229" s="4"/>
      <c r="AE6229" s="4"/>
      <c r="AF6229" s="21"/>
    </row>
    <row r="6230" spans="1:32" x14ac:dyDescent="0.2">
      <c r="A6230" s="1" t="s">
        <v>18386</v>
      </c>
      <c r="B6230" s="4" t="s">
        <v>18387</v>
      </c>
      <c r="C6230" s="4" t="s">
        <v>18388</v>
      </c>
      <c r="E6230" s="4"/>
      <c r="R6230" s="4"/>
      <c r="U6230" s="4"/>
      <c r="AD6230" s="4"/>
      <c r="AE6230" s="4"/>
      <c r="AF6230" s="21"/>
    </row>
    <row r="6231" spans="1:32" x14ac:dyDescent="0.2">
      <c r="A6231" s="1" t="s">
        <v>18389</v>
      </c>
      <c r="B6231" s="4" t="s">
        <v>18390</v>
      </c>
      <c r="C6231" s="4" t="s">
        <v>18391</v>
      </c>
      <c r="E6231" s="4"/>
      <c r="R6231" s="4"/>
      <c r="U6231" s="4"/>
      <c r="AD6231" s="4"/>
      <c r="AE6231" s="4"/>
      <c r="AF6231" s="21"/>
    </row>
    <row r="6232" spans="1:32" x14ac:dyDescent="0.2">
      <c r="A6232" s="1" t="s">
        <v>18392</v>
      </c>
      <c r="B6232" s="4" t="s">
        <v>18393</v>
      </c>
      <c r="C6232" s="4" t="s">
        <v>18394</v>
      </c>
      <c r="E6232" s="4"/>
      <c r="R6232" s="4"/>
      <c r="U6232" s="4"/>
      <c r="AD6232" s="4"/>
      <c r="AE6232" s="4"/>
      <c r="AF6232" s="21"/>
    </row>
    <row r="6233" spans="1:32" x14ac:dyDescent="0.2">
      <c r="A6233" s="1" t="s">
        <v>18395</v>
      </c>
      <c r="B6233" s="4" t="s">
        <v>18396</v>
      </c>
      <c r="C6233" s="4" t="s">
        <v>18397</v>
      </c>
      <c r="E6233" s="4">
        <v>1</v>
      </c>
      <c r="R6233" s="4"/>
      <c r="U6233" s="4"/>
      <c r="AD6233" s="4">
        <v>1</v>
      </c>
      <c r="AE6233" s="4"/>
      <c r="AF6233" s="21">
        <v>1</v>
      </c>
    </row>
    <row r="6234" spans="1:32" x14ac:dyDescent="0.2">
      <c r="A6234" s="1" t="s">
        <v>18398</v>
      </c>
      <c r="B6234" s="4" t="s">
        <v>18399</v>
      </c>
      <c r="C6234" s="4" t="s">
        <v>18400</v>
      </c>
      <c r="E6234" s="4"/>
      <c r="F6234">
        <v>1</v>
      </c>
      <c r="G6234">
        <v>1</v>
      </c>
      <c r="H6234">
        <v>1</v>
      </c>
      <c r="J6234">
        <v>1</v>
      </c>
      <c r="M6234">
        <v>1</v>
      </c>
      <c r="N6234">
        <v>1</v>
      </c>
      <c r="O6234">
        <v>1</v>
      </c>
      <c r="P6234">
        <v>1</v>
      </c>
      <c r="R6234" s="4">
        <v>1</v>
      </c>
      <c r="S6234">
        <v>1</v>
      </c>
      <c r="U6234" s="4">
        <v>1</v>
      </c>
      <c r="V6234">
        <v>1</v>
      </c>
      <c r="W6234">
        <v>1</v>
      </c>
      <c r="X6234">
        <v>1</v>
      </c>
      <c r="Z6234">
        <v>1</v>
      </c>
      <c r="AA6234">
        <v>1</v>
      </c>
      <c r="AB6234">
        <v>2</v>
      </c>
      <c r="AD6234" s="4"/>
      <c r="AE6234" s="4">
        <v>1</v>
      </c>
      <c r="AF6234" s="21"/>
    </row>
    <row r="6235" spans="1:32" x14ac:dyDescent="0.2">
      <c r="A6235" s="1" t="s">
        <v>18401</v>
      </c>
      <c r="B6235" s="4" t="s">
        <v>18402</v>
      </c>
      <c r="C6235" s="4" t="s">
        <v>18403</v>
      </c>
      <c r="E6235" s="4"/>
      <c r="R6235" s="4"/>
      <c r="U6235" s="4"/>
      <c r="AD6235" s="4"/>
      <c r="AE6235" s="4"/>
      <c r="AF6235" s="21"/>
    </row>
    <row r="6236" spans="1:32" x14ac:dyDescent="0.2">
      <c r="A6236" s="1" t="s">
        <v>18404</v>
      </c>
      <c r="B6236" s="4" t="s">
        <v>18405</v>
      </c>
      <c r="C6236" s="4" t="s">
        <v>18406</v>
      </c>
      <c r="E6236" s="4"/>
      <c r="R6236" s="4"/>
      <c r="U6236" s="4"/>
      <c r="AD6236" s="4"/>
      <c r="AE6236" s="4"/>
      <c r="AF6236" s="21"/>
    </row>
    <row r="6237" spans="1:32" x14ac:dyDescent="0.2">
      <c r="A6237" s="1" t="s">
        <v>18407</v>
      </c>
      <c r="B6237" s="4" t="s">
        <v>18408</v>
      </c>
      <c r="C6237" s="4" t="s">
        <v>18408</v>
      </c>
      <c r="E6237" s="4"/>
      <c r="R6237" s="4"/>
      <c r="U6237" s="4"/>
      <c r="AD6237" s="4"/>
      <c r="AE6237" s="4"/>
      <c r="AF6237" s="21"/>
    </row>
    <row r="6238" spans="1:32" x14ac:dyDescent="0.2">
      <c r="A6238" s="1" t="s">
        <v>18409</v>
      </c>
      <c r="B6238" s="4" t="s">
        <v>18410</v>
      </c>
      <c r="C6238" s="4" t="s">
        <v>18411</v>
      </c>
      <c r="E6238" s="4"/>
      <c r="R6238" s="4"/>
      <c r="U6238" s="4"/>
      <c r="AD6238" s="4"/>
      <c r="AE6238" s="4"/>
      <c r="AF6238" s="21"/>
    </row>
    <row r="6239" spans="1:32" x14ac:dyDescent="0.2">
      <c r="A6239" s="1" t="s">
        <v>18412</v>
      </c>
      <c r="B6239" s="4" t="s">
        <v>18413</v>
      </c>
      <c r="C6239" s="4" t="s">
        <v>18414</v>
      </c>
      <c r="E6239" s="4"/>
      <c r="R6239" s="4"/>
      <c r="U6239" s="4"/>
      <c r="AD6239" s="4"/>
      <c r="AE6239" s="4"/>
      <c r="AF6239" s="21"/>
    </row>
    <row r="6240" spans="1:32" x14ac:dyDescent="0.2">
      <c r="A6240" s="1" t="s">
        <v>18415</v>
      </c>
      <c r="B6240" s="4" t="s">
        <v>18416</v>
      </c>
      <c r="C6240" s="4" t="s">
        <v>18417</v>
      </c>
      <c r="E6240" s="4"/>
      <c r="R6240" s="4"/>
      <c r="U6240" s="4"/>
      <c r="AD6240" s="4"/>
      <c r="AE6240" s="4"/>
      <c r="AF6240" s="21"/>
    </row>
    <row r="6241" spans="1:32" x14ac:dyDescent="0.2">
      <c r="A6241" s="1" t="s">
        <v>18418</v>
      </c>
      <c r="B6241" s="4" t="s">
        <v>18419</v>
      </c>
      <c r="C6241" s="4" t="s">
        <v>18420</v>
      </c>
      <c r="E6241" s="4"/>
      <c r="R6241" s="4"/>
      <c r="U6241" s="4"/>
      <c r="AD6241" s="4"/>
      <c r="AE6241" s="4"/>
      <c r="AF6241" s="21"/>
    </row>
    <row r="6242" spans="1:32" x14ac:dyDescent="0.2">
      <c r="A6242" s="1" t="s">
        <v>18421</v>
      </c>
      <c r="B6242" s="4" t="s">
        <v>18314</v>
      </c>
      <c r="C6242" s="4" t="s">
        <v>18422</v>
      </c>
      <c r="E6242" s="4"/>
      <c r="R6242" s="4"/>
      <c r="U6242" s="4"/>
      <c r="AD6242" s="4"/>
      <c r="AE6242" s="4"/>
      <c r="AF6242" s="21"/>
    </row>
    <row r="6243" spans="1:32" x14ac:dyDescent="0.2">
      <c r="A6243" s="1" t="s">
        <v>18423</v>
      </c>
      <c r="B6243" s="4" t="s">
        <v>18424</v>
      </c>
      <c r="C6243" s="4" t="s">
        <v>18425</v>
      </c>
      <c r="E6243" s="4"/>
      <c r="R6243" s="4"/>
      <c r="U6243" s="4"/>
      <c r="AD6243" s="4"/>
      <c r="AE6243" s="4"/>
      <c r="AF6243" s="21"/>
    </row>
    <row r="6244" spans="1:32" x14ac:dyDescent="0.2">
      <c r="A6244" s="1" t="s">
        <v>18426</v>
      </c>
      <c r="B6244" s="4" t="s">
        <v>18427</v>
      </c>
      <c r="C6244" s="4" t="s">
        <v>18428</v>
      </c>
      <c r="E6244" s="4"/>
      <c r="R6244" s="4"/>
      <c r="U6244" s="4"/>
      <c r="AD6244" s="4"/>
      <c r="AE6244" s="4"/>
      <c r="AF6244" s="21"/>
    </row>
    <row r="6245" spans="1:32" x14ac:dyDescent="0.2">
      <c r="A6245" s="1" t="s">
        <v>18429</v>
      </c>
      <c r="B6245" s="4" t="s">
        <v>18430</v>
      </c>
      <c r="C6245" s="4" t="s">
        <v>18431</v>
      </c>
      <c r="E6245" s="4"/>
      <c r="R6245" s="4"/>
      <c r="U6245" s="4"/>
      <c r="AD6245" s="4"/>
      <c r="AE6245" s="4"/>
      <c r="AF6245" s="21"/>
    </row>
    <row r="6246" spans="1:32" x14ac:dyDescent="0.2">
      <c r="A6246" s="1" t="s">
        <v>18432</v>
      </c>
      <c r="B6246" s="4" t="s">
        <v>18433</v>
      </c>
      <c r="C6246" s="4" t="s">
        <v>18434</v>
      </c>
      <c r="E6246" s="4"/>
      <c r="R6246" s="4"/>
      <c r="U6246" s="4"/>
      <c r="AD6246" s="4"/>
      <c r="AE6246" s="4"/>
      <c r="AF6246" s="21"/>
    </row>
    <row r="6247" spans="1:32" x14ac:dyDescent="0.2">
      <c r="A6247" s="1" t="s">
        <v>18435</v>
      </c>
      <c r="B6247" s="4" t="s">
        <v>18436</v>
      </c>
      <c r="C6247" s="4" t="s">
        <v>18437</v>
      </c>
      <c r="E6247" s="4"/>
      <c r="R6247" s="4"/>
      <c r="U6247" s="4"/>
      <c r="AD6247" s="4"/>
      <c r="AE6247" s="4"/>
      <c r="AF6247" s="21"/>
    </row>
    <row r="6248" spans="1:32" x14ac:dyDescent="0.2">
      <c r="A6248" s="1" t="s">
        <v>18438</v>
      </c>
      <c r="B6248" s="4" t="s">
        <v>18439</v>
      </c>
      <c r="C6248" s="4" t="s">
        <v>3395</v>
      </c>
      <c r="E6248" s="4"/>
      <c r="R6248" s="4"/>
      <c r="U6248" s="4"/>
      <c r="AD6248" s="4"/>
      <c r="AE6248" s="4"/>
      <c r="AF6248" s="21"/>
    </row>
    <row r="6249" spans="1:32" x14ac:dyDescent="0.2">
      <c r="A6249" s="1" t="s">
        <v>18440</v>
      </c>
      <c r="B6249" s="4" t="s">
        <v>18441</v>
      </c>
      <c r="C6249" s="4" t="s">
        <v>18442</v>
      </c>
      <c r="E6249" s="4"/>
      <c r="R6249" s="4"/>
      <c r="U6249" s="4"/>
      <c r="AD6249" s="4"/>
      <c r="AE6249" s="4"/>
      <c r="AF6249" s="21"/>
    </row>
    <row r="6250" spans="1:32" x14ac:dyDescent="0.2">
      <c r="A6250" s="1" t="s">
        <v>18443</v>
      </c>
      <c r="B6250" s="4" t="s">
        <v>18444</v>
      </c>
      <c r="C6250" s="4" t="s">
        <v>18445</v>
      </c>
      <c r="E6250" s="4"/>
      <c r="R6250" s="4"/>
      <c r="U6250" s="4"/>
      <c r="AD6250" s="4"/>
      <c r="AE6250" s="4"/>
      <c r="AF6250" s="21"/>
    </row>
    <row r="6251" spans="1:32" x14ac:dyDescent="0.2">
      <c r="A6251" s="1" t="s">
        <v>18446</v>
      </c>
      <c r="B6251" s="4" t="s">
        <v>18447</v>
      </c>
      <c r="C6251" s="4" t="s">
        <v>18448</v>
      </c>
      <c r="E6251" s="4"/>
      <c r="R6251" s="4"/>
      <c r="U6251" s="4"/>
      <c r="AD6251" s="4"/>
      <c r="AE6251" s="4"/>
      <c r="AF6251" s="21"/>
    </row>
    <row r="6252" spans="1:32" x14ac:dyDescent="0.2">
      <c r="A6252" s="1" t="s">
        <v>18449</v>
      </c>
      <c r="B6252" s="4" t="s">
        <v>18450</v>
      </c>
      <c r="C6252" s="4" t="s">
        <v>18451</v>
      </c>
      <c r="E6252" s="4"/>
      <c r="R6252" s="4"/>
      <c r="U6252" s="4"/>
      <c r="AD6252" s="4"/>
      <c r="AE6252" s="4"/>
      <c r="AF6252" s="21"/>
    </row>
    <row r="6253" spans="1:32" x14ac:dyDescent="0.2">
      <c r="A6253" s="1" t="s">
        <v>18452</v>
      </c>
      <c r="B6253" s="4" t="s">
        <v>18453</v>
      </c>
      <c r="C6253" s="4" t="s">
        <v>18454</v>
      </c>
      <c r="E6253" s="4"/>
      <c r="R6253" s="4"/>
      <c r="U6253" s="4"/>
      <c r="AD6253" s="4"/>
      <c r="AE6253" s="4"/>
      <c r="AF6253" s="21"/>
    </row>
    <row r="6254" spans="1:32" x14ac:dyDescent="0.2">
      <c r="A6254" s="1" t="s">
        <v>18455</v>
      </c>
      <c r="B6254" s="4" t="s">
        <v>18456</v>
      </c>
      <c r="C6254" s="4" t="s">
        <v>18457</v>
      </c>
      <c r="E6254" s="4"/>
      <c r="R6254" s="4"/>
      <c r="U6254" s="4"/>
      <c r="AD6254" s="4"/>
      <c r="AE6254" s="4"/>
      <c r="AF6254" s="21"/>
    </row>
    <row r="6255" spans="1:32" x14ac:dyDescent="0.2">
      <c r="A6255" s="1" t="s">
        <v>18458</v>
      </c>
      <c r="B6255" s="4" t="s">
        <v>18459</v>
      </c>
      <c r="C6255" s="4" t="s">
        <v>18460</v>
      </c>
      <c r="E6255" s="4"/>
      <c r="R6255" s="4"/>
      <c r="U6255" s="4"/>
      <c r="AD6255" s="4"/>
      <c r="AE6255" s="4"/>
      <c r="AF6255" s="21"/>
    </row>
    <row r="6256" spans="1:32" x14ac:dyDescent="0.2">
      <c r="A6256" s="1" t="s">
        <v>18461</v>
      </c>
      <c r="B6256" s="4" t="s">
        <v>18462</v>
      </c>
      <c r="C6256" s="4" t="s">
        <v>18463</v>
      </c>
      <c r="E6256" s="4"/>
      <c r="R6256" s="4"/>
      <c r="U6256" s="4"/>
      <c r="AD6256" s="4"/>
      <c r="AE6256" s="4"/>
      <c r="AF6256" s="21"/>
    </row>
    <row r="6257" spans="1:32" x14ac:dyDescent="0.2">
      <c r="A6257" s="1" t="s">
        <v>18464</v>
      </c>
      <c r="B6257" s="4" t="s">
        <v>18465</v>
      </c>
      <c r="C6257" s="4" t="s">
        <v>18466</v>
      </c>
      <c r="E6257" s="4"/>
      <c r="R6257" s="4"/>
      <c r="U6257" s="4"/>
      <c r="AD6257" s="4"/>
      <c r="AE6257" s="4"/>
      <c r="AF6257" s="21"/>
    </row>
    <row r="6258" spans="1:32" x14ac:dyDescent="0.2">
      <c r="A6258" s="1" t="s">
        <v>18467</v>
      </c>
      <c r="B6258" s="4" t="s">
        <v>18468</v>
      </c>
      <c r="C6258" s="4" t="s">
        <v>18469</v>
      </c>
      <c r="E6258" s="4"/>
      <c r="R6258" s="4"/>
      <c r="U6258" s="4"/>
      <c r="AD6258" s="4"/>
      <c r="AE6258" s="4"/>
      <c r="AF6258" s="21"/>
    </row>
    <row r="6259" spans="1:32" x14ac:dyDescent="0.2">
      <c r="A6259" s="1" t="s">
        <v>18470</v>
      </c>
      <c r="B6259" s="4" t="s">
        <v>18471</v>
      </c>
      <c r="C6259" s="4" t="s">
        <v>18472</v>
      </c>
      <c r="E6259" s="4"/>
      <c r="R6259" s="4"/>
      <c r="U6259" s="4"/>
      <c r="AD6259" s="4"/>
      <c r="AE6259" s="4"/>
      <c r="AF6259" s="21"/>
    </row>
    <row r="6260" spans="1:32" x14ac:dyDescent="0.2">
      <c r="A6260" s="1" t="s">
        <v>18473</v>
      </c>
      <c r="B6260" s="4" t="s">
        <v>18474</v>
      </c>
      <c r="C6260" s="4" t="s">
        <v>18475</v>
      </c>
      <c r="E6260" s="4"/>
      <c r="R6260" s="4"/>
      <c r="U6260" s="4"/>
      <c r="AD6260" s="4"/>
      <c r="AE6260" s="4"/>
      <c r="AF6260" s="21"/>
    </row>
    <row r="6261" spans="1:32" x14ac:dyDescent="0.2">
      <c r="A6261" s="1" t="s">
        <v>18476</v>
      </c>
      <c r="B6261" s="4" t="s">
        <v>18477</v>
      </c>
      <c r="C6261" s="4" t="s">
        <v>18478</v>
      </c>
      <c r="E6261" s="4"/>
      <c r="R6261" s="4"/>
      <c r="U6261" s="4"/>
      <c r="AD6261" s="4"/>
      <c r="AE6261" s="4"/>
      <c r="AF6261" s="21"/>
    </row>
    <row r="6262" spans="1:32" x14ac:dyDescent="0.2">
      <c r="A6262" s="1" t="s">
        <v>18479</v>
      </c>
      <c r="B6262" s="4" t="s">
        <v>18480</v>
      </c>
      <c r="C6262" s="4" t="s">
        <v>18481</v>
      </c>
      <c r="E6262" s="4"/>
      <c r="R6262" s="4"/>
      <c r="U6262" s="4"/>
      <c r="AD6262" s="4"/>
      <c r="AE6262" s="4"/>
      <c r="AF6262" s="21"/>
    </row>
    <row r="6263" spans="1:32" x14ac:dyDescent="0.2">
      <c r="A6263" s="1" t="s">
        <v>18482</v>
      </c>
      <c r="B6263" s="4" t="s">
        <v>18483</v>
      </c>
      <c r="C6263" s="4" t="s">
        <v>18484</v>
      </c>
      <c r="E6263" s="4"/>
      <c r="R6263" s="4"/>
      <c r="U6263" s="4"/>
      <c r="AD6263" s="4"/>
      <c r="AE6263" s="4"/>
      <c r="AF6263" s="21"/>
    </row>
    <row r="6264" spans="1:32" x14ac:dyDescent="0.2">
      <c r="A6264" s="1" t="s">
        <v>18485</v>
      </c>
      <c r="B6264" s="4" t="s">
        <v>18486</v>
      </c>
      <c r="C6264" s="4" t="s">
        <v>18487</v>
      </c>
      <c r="E6264" s="4"/>
      <c r="R6264" s="4"/>
      <c r="U6264" s="4"/>
      <c r="AD6264" s="4"/>
      <c r="AE6264" s="4"/>
      <c r="AF6264" s="21"/>
    </row>
    <row r="6265" spans="1:32" x14ac:dyDescent="0.2">
      <c r="A6265" s="1" t="s">
        <v>18488</v>
      </c>
      <c r="B6265" s="4" t="s">
        <v>18489</v>
      </c>
      <c r="C6265" s="4" t="s">
        <v>18490</v>
      </c>
      <c r="E6265" s="4"/>
      <c r="R6265" s="4"/>
      <c r="U6265" s="4"/>
      <c r="AD6265" s="4"/>
      <c r="AE6265" s="4"/>
      <c r="AF6265" s="21"/>
    </row>
    <row r="6266" spans="1:32" x14ac:dyDescent="0.2">
      <c r="A6266" s="1" t="s">
        <v>18491</v>
      </c>
      <c r="B6266" s="4" t="s">
        <v>18492</v>
      </c>
      <c r="C6266" s="4" t="s">
        <v>18493</v>
      </c>
      <c r="E6266" s="4"/>
      <c r="R6266" s="4"/>
      <c r="U6266" s="4"/>
      <c r="AD6266" s="4"/>
      <c r="AE6266" s="4"/>
      <c r="AF6266" s="21"/>
    </row>
    <row r="6267" spans="1:32" x14ac:dyDescent="0.2">
      <c r="A6267" s="1" t="s">
        <v>18494</v>
      </c>
      <c r="B6267" s="4" t="s">
        <v>18495</v>
      </c>
      <c r="C6267" s="4" t="s">
        <v>18496</v>
      </c>
      <c r="E6267" s="4"/>
      <c r="R6267" s="4"/>
      <c r="U6267" s="4"/>
      <c r="AD6267" s="4"/>
      <c r="AE6267" s="4"/>
      <c r="AF6267" s="21"/>
    </row>
    <row r="6268" spans="1:32" x14ac:dyDescent="0.2">
      <c r="A6268" s="1" t="s">
        <v>18497</v>
      </c>
      <c r="B6268" s="4" t="s">
        <v>18498</v>
      </c>
      <c r="C6268" s="4" t="s">
        <v>18499</v>
      </c>
      <c r="E6268" s="4"/>
      <c r="R6268" s="4"/>
      <c r="U6268" s="4"/>
      <c r="AD6268" s="4"/>
      <c r="AE6268" s="4"/>
      <c r="AF6268" s="21"/>
    </row>
    <row r="6269" spans="1:32" x14ac:dyDescent="0.2">
      <c r="A6269" s="1" t="s">
        <v>18500</v>
      </c>
      <c r="B6269" s="4" t="s">
        <v>18501</v>
      </c>
      <c r="C6269" s="4" t="s">
        <v>18502</v>
      </c>
      <c r="E6269" s="4"/>
      <c r="R6269" s="4"/>
      <c r="U6269" s="4"/>
      <c r="AD6269" s="4"/>
      <c r="AE6269" s="4"/>
      <c r="AF6269" s="21"/>
    </row>
    <row r="6270" spans="1:32" x14ac:dyDescent="0.2">
      <c r="A6270" s="1" t="s">
        <v>18503</v>
      </c>
      <c r="B6270" s="4" t="s">
        <v>18504</v>
      </c>
      <c r="C6270" s="4" t="s">
        <v>18505</v>
      </c>
      <c r="E6270" s="4"/>
      <c r="R6270" s="4"/>
      <c r="U6270" s="4"/>
      <c r="AD6270" s="4"/>
      <c r="AE6270" s="4"/>
      <c r="AF6270" s="21"/>
    </row>
    <row r="6271" spans="1:32" x14ac:dyDescent="0.2">
      <c r="A6271" s="1" t="s">
        <v>18506</v>
      </c>
      <c r="B6271" s="4" t="s">
        <v>18507</v>
      </c>
      <c r="C6271" s="4" t="s">
        <v>18508</v>
      </c>
      <c r="E6271" s="4"/>
      <c r="R6271" s="4"/>
      <c r="U6271" s="4"/>
      <c r="AD6271" s="4"/>
      <c r="AE6271" s="4"/>
      <c r="AF6271" s="21"/>
    </row>
    <row r="6272" spans="1:32" x14ac:dyDescent="0.2">
      <c r="A6272" s="1" t="s">
        <v>18509</v>
      </c>
      <c r="B6272" s="4" t="s">
        <v>18510</v>
      </c>
      <c r="C6272" s="4" t="s">
        <v>18511</v>
      </c>
      <c r="E6272" s="4"/>
      <c r="R6272" s="4"/>
      <c r="U6272" s="4"/>
      <c r="AD6272" s="4"/>
      <c r="AE6272" s="4"/>
      <c r="AF6272" s="21"/>
    </row>
    <row r="6273" spans="1:32" x14ac:dyDescent="0.2">
      <c r="A6273" s="1" t="s">
        <v>18512</v>
      </c>
      <c r="B6273" s="4" t="s">
        <v>18513</v>
      </c>
      <c r="C6273" s="4" t="s">
        <v>18514</v>
      </c>
      <c r="E6273" s="4"/>
      <c r="R6273" s="4"/>
      <c r="U6273" s="4"/>
      <c r="AD6273" s="4"/>
      <c r="AE6273" s="4"/>
      <c r="AF6273" s="21"/>
    </row>
    <row r="6274" spans="1:32" x14ac:dyDescent="0.2">
      <c r="A6274" s="1" t="s">
        <v>18515</v>
      </c>
      <c r="B6274" s="4" t="s">
        <v>18516</v>
      </c>
      <c r="C6274" s="4" t="s">
        <v>18517</v>
      </c>
      <c r="E6274" s="4"/>
      <c r="R6274" s="4"/>
      <c r="U6274" s="4"/>
      <c r="AD6274" s="4"/>
      <c r="AE6274" s="4"/>
      <c r="AF6274" s="21"/>
    </row>
    <row r="6275" spans="1:32" x14ac:dyDescent="0.2">
      <c r="A6275" s="1" t="s">
        <v>18518</v>
      </c>
      <c r="B6275" s="4" t="s">
        <v>18519</v>
      </c>
      <c r="C6275" s="4" t="s">
        <v>18520</v>
      </c>
      <c r="E6275" s="4"/>
      <c r="R6275" s="4"/>
      <c r="U6275" s="4"/>
      <c r="AD6275" s="4"/>
      <c r="AE6275" s="4"/>
      <c r="AF6275" s="21"/>
    </row>
    <row r="6276" spans="1:32" x14ac:dyDescent="0.2">
      <c r="A6276" s="1" t="s">
        <v>18521</v>
      </c>
      <c r="B6276" s="4" t="s">
        <v>18522</v>
      </c>
      <c r="C6276" s="4" t="s">
        <v>18523</v>
      </c>
      <c r="E6276" s="4"/>
      <c r="R6276" s="4"/>
      <c r="U6276" s="4"/>
      <c r="AD6276" s="4"/>
      <c r="AE6276" s="4"/>
      <c r="AF6276" s="21"/>
    </row>
    <row r="6277" spans="1:32" x14ac:dyDescent="0.2">
      <c r="A6277" s="1" t="s">
        <v>18524</v>
      </c>
      <c r="B6277" s="4" t="s">
        <v>18525</v>
      </c>
      <c r="C6277" s="4" t="s">
        <v>18526</v>
      </c>
      <c r="E6277" s="4"/>
      <c r="R6277" s="4"/>
      <c r="U6277" s="4"/>
      <c r="AD6277" s="4"/>
      <c r="AE6277" s="4"/>
      <c r="AF6277" s="21"/>
    </row>
    <row r="6278" spans="1:32" x14ac:dyDescent="0.2">
      <c r="A6278" s="1" t="s">
        <v>18527</v>
      </c>
      <c r="B6278" s="4" t="s">
        <v>18528</v>
      </c>
      <c r="C6278" s="4" t="s">
        <v>18529</v>
      </c>
      <c r="E6278" s="4"/>
      <c r="R6278" s="4"/>
      <c r="U6278" s="4"/>
      <c r="AD6278" s="4"/>
      <c r="AE6278" s="4"/>
      <c r="AF6278" s="21"/>
    </row>
    <row r="6279" spans="1:32" x14ac:dyDescent="0.2">
      <c r="A6279" s="1" t="s">
        <v>18530</v>
      </c>
      <c r="B6279" s="4" t="s">
        <v>5544</v>
      </c>
      <c r="C6279" s="4" t="s">
        <v>18317</v>
      </c>
      <c r="E6279" s="4"/>
      <c r="R6279" s="4"/>
      <c r="U6279" s="4"/>
      <c r="AD6279" s="4"/>
      <c r="AE6279" s="4"/>
      <c r="AF6279" s="21"/>
    </row>
    <row r="6280" spans="1:32" x14ac:dyDescent="0.2">
      <c r="A6280" s="1" t="s">
        <v>18531</v>
      </c>
      <c r="B6280" s="4" t="s">
        <v>18532</v>
      </c>
      <c r="C6280" s="4" t="s">
        <v>18533</v>
      </c>
      <c r="E6280" s="4"/>
      <c r="R6280" s="4"/>
      <c r="U6280" s="4"/>
      <c r="AD6280" s="4"/>
      <c r="AE6280" s="4"/>
      <c r="AF6280" s="21"/>
    </row>
    <row r="6281" spans="1:32" x14ac:dyDescent="0.2">
      <c r="A6281" s="1" t="s">
        <v>18534</v>
      </c>
      <c r="B6281" s="4" t="s">
        <v>18535</v>
      </c>
      <c r="C6281" s="4" t="s">
        <v>18536</v>
      </c>
      <c r="E6281" s="4"/>
      <c r="R6281" s="4"/>
      <c r="U6281" s="4"/>
      <c r="AD6281" s="4"/>
      <c r="AE6281" s="4"/>
      <c r="AF6281" s="21"/>
    </row>
    <row r="6282" spans="1:32" x14ac:dyDescent="0.2">
      <c r="A6282" s="1" t="s">
        <v>18537</v>
      </c>
      <c r="B6282" s="4" t="s">
        <v>18538</v>
      </c>
      <c r="C6282" s="4" t="s">
        <v>18539</v>
      </c>
      <c r="E6282" s="4"/>
      <c r="R6282" s="4"/>
      <c r="U6282" s="4"/>
      <c r="AD6282" s="4"/>
      <c r="AE6282" s="4"/>
      <c r="AF6282" s="21"/>
    </row>
    <row r="6283" spans="1:32" x14ac:dyDescent="0.2">
      <c r="A6283" s="1" t="s">
        <v>18540</v>
      </c>
      <c r="B6283" s="4" t="s">
        <v>18541</v>
      </c>
      <c r="C6283" s="4" t="s">
        <v>18542</v>
      </c>
      <c r="E6283" s="4"/>
      <c r="R6283" s="4"/>
      <c r="U6283" s="4"/>
      <c r="AD6283" s="4"/>
      <c r="AE6283" s="4"/>
      <c r="AF6283" s="21"/>
    </row>
    <row r="6284" spans="1:32" x14ac:dyDescent="0.2">
      <c r="A6284" s="1" t="s">
        <v>18543</v>
      </c>
      <c r="B6284" s="4" t="s">
        <v>18544</v>
      </c>
      <c r="C6284" s="4" t="s">
        <v>18545</v>
      </c>
      <c r="E6284" s="4"/>
      <c r="R6284" s="4"/>
      <c r="U6284" s="4"/>
      <c r="AD6284" s="4"/>
      <c r="AE6284" s="4"/>
      <c r="AF6284" s="21"/>
    </row>
    <row r="6285" spans="1:32" x14ac:dyDescent="0.2">
      <c r="A6285" s="1" t="s">
        <v>18546</v>
      </c>
      <c r="B6285" s="4" t="s">
        <v>18547</v>
      </c>
      <c r="C6285" s="4" t="s">
        <v>18548</v>
      </c>
      <c r="E6285" s="4"/>
      <c r="R6285" s="4"/>
      <c r="U6285" s="4"/>
      <c r="AD6285" s="4"/>
      <c r="AE6285" s="4"/>
      <c r="AF6285" s="21"/>
    </row>
    <row r="6286" spans="1:32" x14ac:dyDescent="0.2">
      <c r="A6286" s="1" t="s">
        <v>18549</v>
      </c>
      <c r="B6286" s="4" t="s">
        <v>18550</v>
      </c>
      <c r="C6286" s="4" t="s">
        <v>18551</v>
      </c>
      <c r="E6286" s="4"/>
      <c r="R6286" s="4"/>
      <c r="U6286" s="4"/>
      <c r="AD6286" s="4"/>
      <c r="AE6286" s="4"/>
      <c r="AF6286" s="21"/>
    </row>
    <row r="6287" spans="1:32" x14ac:dyDescent="0.2">
      <c r="A6287" s="1" t="s">
        <v>18552</v>
      </c>
      <c r="B6287" s="4" t="s">
        <v>18553</v>
      </c>
      <c r="C6287" s="4" t="s">
        <v>18554</v>
      </c>
      <c r="E6287" s="4"/>
      <c r="R6287" s="4"/>
      <c r="U6287" s="4"/>
      <c r="AD6287" s="4"/>
      <c r="AE6287" s="4"/>
      <c r="AF6287" s="21"/>
    </row>
    <row r="6288" spans="1:32" x14ac:dyDescent="0.2">
      <c r="A6288" s="1" t="s">
        <v>18555</v>
      </c>
      <c r="B6288" s="4" t="s">
        <v>18556</v>
      </c>
      <c r="C6288" s="4" t="s">
        <v>18557</v>
      </c>
      <c r="E6288" s="4"/>
      <c r="R6288" s="4"/>
      <c r="U6288" s="4"/>
      <c r="AD6288" s="4"/>
      <c r="AE6288" s="4"/>
      <c r="AF6288" s="21"/>
    </row>
    <row r="6289" spans="1:32" x14ac:dyDescent="0.2">
      <c r="A6289" s="1" t="s">
        <v>18558</v>
      </c>
      <c r="B6289" s="4" t="s">
        <v>18559</v>
      </c>
      <c r="C6289" s="4" t="s">
        <v>18560</v>
      </c>
      <c r="E6289" s="4"/>
      <c r="R6289" s="4"/>
      <c r="U6289" s="4"/>
      <c r="AD6289" s="4"/>
      <c r="AE6289" s="4"/>
      <c r="AF6289" s="21"/>
    </row>
    <row r="6290" spans="1:32" x14ac:dyDescent="0.2">
      <c r="A6290" s="1" t="s">
        <v>18561</v>
      </c>
      <c r="B6290" s="4" t="s">
        <v>18562</v>
      </c>
      <c r="C6290" s="4" t="s">
        <v>18563</v>
      </c>
      <c r="E6290" s="4"/>
      <c r="R6290" s="4"/>
      <c r="U6290" s="4"/>
      <c r="AD6290" s="4"/>
      <c r="AE6290" s="4"/>
      <c r="AF6290" s="21"/>
    </row>
    <row r="6291" spans="1:32" x14ac:dyDescent="0.2">
      <c r="A6291" s="1" t="s">
        <v>18564</v>
      </c>
      <c r="B6291" s="4" t="s">
        <v>18565</v>
      </c>
      <c r="C6291" s="4" t="s">
        <v>18565</v>
      </c>
      <c r="E6291" s="4"/>
      <c r="R6291" s="4"/>
      <c r="U6291" s="4"/>
      <c r="AD6291" s="4"/>
      <c r="AE6291" s="4"/>
      <c r="AF6291" s="21"/>
    </row>
    <row r="6292" spans="1:32" x14ac:dyDescent="0.2">
      <c r="A6292" s="1" t="s">
        <v>18566</v>
      </c>
      <c r="B6292" s="4" t="s">
        <v>18567</v>
      </c>
      <c r="C6292" s="4" t="s">
        <v>18568</v>
      </c>
      <c r="E6292" s="4"/>
      <c r="R6292" s="4"/>
      <c r="U6292" s="4"/>
      <c r="AD6292" s="4"/>
      <c r="AE6292" s="4"/>
      <c r="AF6292" s="21"/>
    </row>
    <row r="6293" spans="1:32" x14ac:dyDescent="0.2">
      <c r="A6293" s="1" t="s">
        <v>18569</v>
      </c>
      <c r="B6293" s="4" t="s">
        <v>18570</v>
      </c>
      <c r="C6293" s="4" t="s">
        <v>18571</v>
      </c>
      <c r="E6293" s="4"/>
      <c r="R6293" s="4"/>
      <c r="U6293" s="4"/>
      <c r="AD6293" s="4"/>
      <c r="AE6293" s="4"/>
      <c r="AF6293" s="21"/>
    </row>
    <row r="6294" spans="1:32" x14ac:dyDescent="0.2">
      <c r="A6294" s="1" t="s">
        <v>18572</v>
      </c>
      <c r="B6294" s="4" t="s">
        <v>18573</v>
      </c>
      <c r="C6294" s="4" t="s">
        <v>18574</v>
      </c>
      <c r="E6294" s="4"/>
      <c r="R6294" s="4"/>
      <c r="U6294" s="4"/>
      <c r="AD6294" s="4"/>
      <c r="AE6294" s="4"/>
      <c r="AF6294" s="21"/>
    </row>
    <row r="6295" spans="1:32" x14ac:dyDescent="0.2">
      <c r="A6295" s="1" t="s">
        <v>18575</v>
      </c>
      <c r="B6295" s="4" t="s">
        <v>18576</v>
      </c>
      <c r="C6295" s="4" t="s">
        <v>18577</v>
      </c>
      <c r="E6295" s="4"/>
      <c r="R6295" s="4"/>
      <c r="U6295" s="4"/>
      <c r="AD6295" s="4"/>
      <c r="AE6295" s="4"/>
      <c r="AF6295" s="21"/>
    </row>
    <row r="6296" spans="1:32" x14ac:dyDescent="0.2">
      <c r="A6296" s="1" t="s">
        <v>18578</v>
      </c>
      <c r="B6296" s="4" t="s">
        <v>18579</v>
      </c>
      <c r="C6296" s="4" t="s">
        <v>18579</v>
      </c>
      <c r="E6296" s="4"/>
      <c r="R6296" s="4"/>
      <c r="U6296" s="4"/>
      <c r="AD6296" s="4"/>
      <c r="AE6296" s="4"/>
      <c r="AF6296" s="21"/>
    </row>
    <row r="6297" spans="1:32" x14ac:dyDescent="0.2">
      <c r="A6297" s="1" t="s">
        <v>18580</v>
      </c>
      <c r="B6297" s="4" t="s">
        <v>18581</v>
      </c>
      <c r="C6297" s="4" t="s">
        <v>18582</v>
      </c>
      <c r="E6297" s="4"/>
      <c r="R6297" s="4"/>
      <c r="U6297" s="4"/>
      <c r="AD6297" s="4"/>
      <c r="AE6297" s="4"/>
      <c r="AF6297" s="21"/>
    </row>
    <row r="6298" spans="1:32" x14ac:dyDescent="0.2">
      <c r="A6298" s="1" t="s">
        <v>18583</v>
      </c>
      <c r="B6298" s="4" t="s">
        <v>18584</v>
      </c>
      <c r="C6298" s="4" t="s">
        <v>18585</v>
      </c>
      <c r="E6298" s="4">
        <v>1</v>
      </c>
      <c r="R6298" s="4"/>
      <c r="U6298" s="4"/>
      <c r="AD6298" s="4">
        <v>3</v>
      </c>
      <c r="AE6298" s="4"/>
      <c r="AF6298" s="21">
        <v>1</v>
      </c>
    </row>
    <row r="6299" spans="1:32" x14ac:dyDescent="0.2">
      <c r="A6299" s="1" t="s">
        <v>18586</v>
      </c>
      <c r="B6299" s="4" t="s">
        <v>18587</v>
      </c>
      <c r="C6299" s="4" t="s">
        <v>18588</v>
      </c>
      <c r="E6299" s="4"/>
      <c r="I6299">
        <v>1</v>
      </c>
      <c r="R6299" s="4"/>
      <c r="U6299" s="4"/>
      <c r="AD6299" s="4"/>
      <c r="AE6299" s="4">
        <v>2</v>
      </c>
      <c r="AF6299" s="21"/>
    </row>
    <row r="6300" spans="1:32" x14ac:dyDescent="0.2">
      <c r="A6300" s="1" t="s">
        <v>18589</v>
      </c>
      <c r="B6300" s="4" t="s">
        <v>18590</v>
      </c>
      <c r="C6300" s="4" t="s">
        <v>18591</v>
      </c>
      <c r="E6300" s="4"/>
      <c r="R6300" s="4"/>
      <c r="U6300" s="4"/>
      <c r="AD6300" s="4"/>
      <c r="AE6300" s="4"/>
      <c r="AF6300" s="21"/>
    </row>
    <row r="6301" spans="1:32" x14ac:dyDescent="0.2">
      <c r="A6301" s="1" t="s">
        <v>18592</v>
      </c>
      <c r="B6301" s="4" t="s">
        <v>18593</v>
      </c>
      <c r="C6301" s="4" t="s">
        <v>18594</v>
      </c>
      <c r="E6301" s="4"/>
      <c r="R6301" s="4"/>
      <c r="U6301" s="4"/>
      <c r="AD6301" s="4"/>
      <c r="AE6301" s="4"/>
      <c r="AF6301" s="21"/>
    </row>
    <row r="6302" spans="1:32" x14ac:dyDescent="0.2">
      <c r="A6302" s="1" t="s">
        <v>18595</v>
      </c>
      <c r="B6302" s="4" t="s">
        <v>18596</v>
      </c>
      <c r="C6302" s="4" t="s">
        <v>18597</v>
      </c>
      <c r="E6302" s="4"/>
      <c r="R6302" s="4"/>
      <c r="U6302" s="4"/>
      <c r="AD6302" s="4"/>
      <c r="AE6302" s="4"/>
      <c r="AF6302" s="21"/>
    </row>
    <row r="6303" spans="1:32" x14ac:dyDescent="0.2">
      <c r="A6303" s="1" t="s">
        <v>18598</v>
      </c>
      <c r="B6303" s="4" t="s">
        <v>18599</v>
      </c>
      <c r="C6303" s="4" t="s">
        <v>18600</v>
      </c>
      <c r="E6303" s="4"/>
      <c r="R6303" s="4"/>
      <c r="U6303" s="4"/>
      <c r="AD6303" s="4"/>
      <c r="AE6303" s="4"/>
      <c r="AF6303" s="21"/>
    </row>
    <row r="6304" spans="1:32" x14ac:dyDescent="0.2">
      <c r="A6304" s="1" t="s">
        <v>18601</v>
      </c>
      <c r="B6304" s="4" t="s">
        <v>18602</v>
      </c>
      <c r="C6304" s="4" t="s">
        <v>18603</v>
      </c>
      <c r="E6304" s="4"/>
      <c r="R6304" s="4"/>
      <c r="U6304" s="4"/>
      <c r="AD6304" s="4">
        <v>1</v>
      </c>
      <c r="AE6304" s="4"/>
      <c r="AF6304" s="21">
        <v>1</v>
      </c>
    </row>
    <row r="6305" spans="1:32" x14ac:dyDescent="0.2">
      <c r="A6305" s="1" t="s">
        <v>18604</v>
      </c>
      <c r="B6305" s="4" t="s">
        <v>18605</v>
      </c>
      <c r="C6305" s="4" t="s">
        <v>18606</v>
      </c>
      <c r="E6305" s="4"/>
      <c r="H6305">
        <v>1</v>
      </c>
      <c r="J6305">
        <v>1</v>
      </c>
      <c r="K6305">
        <v>1</v>
      </c>
      <c r="L6305">
        <v>1</v>
      </c>
      <c r="R6305" s="4"/>
      <c r="U6305" s="4"/>
      <c r="V6305">
        <v>1</v>
      </c>
      <c r="X6305">
        <v>1</v>
      </c>
      <c r="Z6305">
        <v>1</v>
      </c>
      <c r="AA6305">
        <v>1</v>
      </c>
      <c r="AD6305" s="4"/>
      <c r="AE6305" s="4">
        <v>1</v>
      </c>
      <c r="AF6305" s="21"/>
    </row>
    <row r="6306" spans="1:32" x14ac:dyDescent="0.2">
      <c r="A6306" s="1" t="s">
        <v>18607</v>
      </c>
      <c r="B6306" s="4" t="s">
        <v>18608</v>
      </c>
      <c r="C6306" s="4" t="s">
        <v>18609</v>
      </c>
      <c r="E6306" s="4">
        <v>1</v>
      </c>
      <c r="R6306" s="4"/>
      <c r="U6306" s="4"/>
      <c r="AD6306" s="4">
        <v>1</v>
      </c>
      <c r="AE6306" s="4"/>
      <c r="AF6306" s="21">
        <v>1</v>
      </c>
    </row>
    <row r="6307" spans="1:32" x14ac:dyDescent="0.2">
      <c r="A6307" s="1" t="s">
        <v>18610</v>
      </c>
      <c r="B6307" s="4" t="s">
        <v>18611</v>
      </c>
      <c r="C6307" s="4" t="s">
        <v>18612</v>
      </c>
      <c r="E6307" s="4"/>
      <c r="G6307">
        <v>1</v>
      </c>
      <c r="H6307">
        <v>1</v>
      </c>
      <c r="J6307">
        <v>1</v>
      </c>
      <c r="K6307">
        <v>1</v>
      </c>
      <c r="L6307">
        <v>1</v>
      </c>
      <c r="M6307">
        <v>1</v>
      </c>
      <c r="N6307">
        <v>1</v>
      </c>
      <c r="O6307">
        <v>2</v>
      </c>
      <c r="Q6307">
        <v>1</v>
      </c>
      <c r="R6307" s="4">
        <v>1</v>
      </c>
      <c r="S6307">
        <v>1</v>
      </c>
      <c r="T6307">
        <v>1</v>
      </c>
      <c r="U6307" s="4">
        <v>1</v>
      </c>
      <c r="V6307">
        <v>1</v>
      </c>
      <c r="W6307">
        <v>1</v>
      </c>
      <c r="X6307">
        <v>2</v>
      </c>
      <c r="Z6307">
        <v>1</v>
      </c>
      <c r="AA6307">
        <v>1</v>
      </c>
      <c r="AD6307" s="4"/>
      <c r="AE6307" s="4">
        <v>1</v>
      </c>
      <c r="AF6307" s="21"/>
    </row>
    <row r="6308" spans="1:32" x14ac:dyDescent="0.2">
      <c r="A6308" s="1" t="s">
        <v>18613</v>
      </c>
      <c r="B6308" s="4" t="s">
        <v>18614</v>
      </c>
      <c r="C6308" s="4" t="s">
        <v>18615</v>
      </c>
      <c r="E6308" s="4"/>
      <c r="R6308" s="4"/>
      <c r="U6308" s="4"/>
      <c r="AD6308" s="4"/>
      <c r="AE6308" s="4"/>
      <c r="AF6308" s="21"/>
    </row>
    <row r="6309" spans="1:32" x14ac:dyDescent="0.2">
      <c r="A6309" s="1" t="s">
        <v>18616</v>
      </c>
      <c r="B6309" s="4" t="s">
        <v>18617</v>
      </c>
      <c r="C6309" s="4" t="s">
        <v>18618</v>
      </c>
      <c r="E6309" s="4"/>
      <c r="R6309" s="4"/>
      <c r="U6309" s="4"/>
      <c r="AD6309" s="4"/>
      <c r="AE6309" s="4"/>
      <c r="AF6309" s="21"/>
    </row>
    <row r="6310" spans="1:32" x14ac:dyDescent="0.2">
      <c r="A6310" s="1" t="s">
        <v>18619</v>
      </c>
      <c r="B6310" s="4" t="s">
        <v>18620</v>
      </c>
      <c r="C6310" s="4" t="s">
        <v>18621</v>
      </c>
      <c r="E6310" s="4"/>
      <c r="R6310" s="4"/>
      <c r="U6310" s="4"/>
      <c r="AD6310" s="4"/>
      <c r="AE6310" s="4"/>
      <c r="AF6310" s="21"/>
    </row>
    <row r="6311" spans="1:32" x14ac:dyDescent="0.2">
      <c r="A6311" s="1" t="s">
        <v>18622</v>
      </c>
      <c r="B6311" s="4" t="s">
        <v>18623</v>
      </c>
      <c r="C6311" s="4" t="s">
        <v>18624</v>
      </c>
      <c r="E6311" s="4"/>
      <c r="R6311" s="4"/>
      <c r="U6311" s="4"/>
      <c r="AD6311" s="4"/>
      <c r="AE6311" s="4"/>
      <c r="AF6311" s="21"/>
    </row>
    <row r="6312" spans="1:32" x14ac:dyDescent="0.2">
      <c r="A6312" s="1" t="s">
        <v>18625</v>
      </c>
      <c r="B6312" s="4" t="s">
        <v>17146</v>
      </c>
      <c r="C6312" s="4" t="s">
        <v>17147</v>
      </c>
      <c r="E6312" s="4"/>
      <c r="R6312" s="4"/>
      <c r="U6312" s="4"/>
      <c r="AD6312" s="4"/>
      <c r="AE6312" s="4"/>
      <c r="AF6312" s="21"/>
    </row>
    <row r="6313" spans="1:32" x14ac:dyDescent="0.2">
      <c r="A6313" s="1" t="s">
        <v>18626</v>
      </c>
      <c r="B6313" s="4" t="s">
        <v>18627</v>
      </c>
      <c r="C6313" s="4" t="s">
        <v>18628</v>
      </c>
      <c r="E6313" s="4"/>
      <c r="R6313" s="4"/>
      <c r="U6313" s="4"/>
      <c r="AD6313" s="4"/>
      <c r="AE6313" s="4"/>
      <c r="AF6313" s="21"/>
    </row>
    <row r="6314" spans="1:32" x14ac:dyDescent="0.2">
      <c r="A6314" s="1" t="s">
        <v>18629</v>
      </c>
      <c r="B6314" s="4" t="s">
        <v>18630</v>
      </c>
      <c r="C6314" s="4" t="s">
        <v>18631</v>
      </c>
      <c r="E6314" s="4"/>
      <c r="R6314" s="4"/>
      <c r="U6314" s="4"/>
      <c r="AD6314" s="4"/>
      <c r="AE6314" s="4"/>
      <c r="AF6314" s="21"/>
    </row>
    <row r="6315" spans="1:32" x14ac:dyDescent="0.2">
      <c r="A6315" s="1" t="s">
        <v>18632</v>
      </c>
      <c r="B6315" s="4" t="s">
        <v>18633</v>
      </c>
      <c r="C6315" s="4" t="s">
        <v>18634</v>
      </c>
      <c r="E6315" s="4"/>
      <c r="R6315" s="4"/>
      <c r="U6315" s="4"/>
      <c r="AD6315" s="4"/>
      <c r="AE6315" s="4"/>
      <c r="AF6315" s="21"/>
    </row>
    <row r="6316" spans="1:32" x14ac:dyDescent="0.2">
      <c r="A6316" s="1" t="s">
        <v>18635</v>
      </c>
      <c r="B6316" s="4" t="s">
        <v>18636</v>
      </c>
      <c r="C6316" s="4" t="s">
        <v>18637</v>
      </c>
      <c r="E6316" s="4"/>
      <c r="R6316" s="4"/>
      <c r="U6316" s="4"/>
      <c r="AD6316" s="4"/>
      <c r="AE6316" s="4"/>
      <c r="AF6316" s="21"/>
    </row>
    <row r="6317" spans="1:32" x14ac:dyDescent="0.2">
      <c r="A6317" s="1" t="s">
        <v>18638</v>
      </c>
      <c r="B6317" s="4" t="s">
        <v>18639</v>
      </c>
      <c r="C6317" s="4" t="s">
        <v>18640</v>
      </c>
      <c r="E6317" s="4"/>
      <c r="N6317">
        <v>1</v>
      </c>
      <c r="R6317" s="4"/>
      <c r="U6317" s="4"/>
      <c r="AD6317" s="4"/>
      <c r="AE6317" s="4"/>
      <c r="AF6317" s="21"/>
    </row>
    <row r="6318" spans="1:32" x14ac:dyDescent="0.2">
      <c r="A6318" s="1" t="s">
        <v>18641</v>
      </c>
      <c r="B6318" s="4" t="s">
        <v>18642</v>
      </c>
      <c r="C6318" s="4" t="s">
        <v>18643</v>
      </c>
      <c r="E6318" s="4"/>
      <c r="R6318" s="4"/>
      <c r="U6318" s="4"/>
      <c r="AD6318" s="4"/>
      <c r="AE6318" s="4"/>
      <c r="AF6318" s="21"/>
    </row>
    <row r="6319" spans="1:32" x14ac:dyDescent="0.2">
      <c r="A6319" s="1" t="s">
        <v>18644</v>
      </c>
      <c r="B6319" s="4" t="s">
        <v>18645</v>
      </c>
      <c r="C6319" s="4" t="s">
        <v>18646</v>
      </c>
      <c r="E6319" s="4"/>
      <c r="R6319" s="4"/>
      <c r="U6319" s="4"/>
      <c r="AD6319" s="4"/>
      <c r="AE6319" s="4"/>
      <c r="AF6319" s="21"/>
    </row>
    <row r="6320" spans="1:32" x14ac:dyDescent="0.2">
      <c r="A6320" s="1" t="s">
        <v>18647</v>
      </c>
      <c r="B6320" s="4" t="s">
        <v>18648</v>
      </c>
      <c r="C6320" s="4" t="s">
        <v>18649</v>
      </c>
      <c r="E6320" s="4"/>
      <c r="R6320" s="4"/>
      <c r="U6320" s="4"/>
      <c r="AD6320" s="4"/>
      <c r="AE6320" s="4"/>
      <c r="AF6320" s="21"/>
    </row>
    <row r="6321" spans="1:32" x14ac:dyDescent="0.2">
      <c r="A6321" s="1" t="s">
        <v>18650</v>
      </c>
      <c r="B6321" s="4" t="s">
        <v>18651</v>
      </c>
      <c r="C6321" s="4" t="s">
        <v>18652</v>
      </c>
      <c r="E6321" s="4"/>
      <c r="R6321" s="4"/>
      <c r="U6321" s="4"/>
      <c r="AD6321" s="4"/>
      <c r="AE6321" s="4"/>
      <c r="AF6321" s="21"/>
    </row>
    <row r="6322" spans="1:32" x14ac:dyDescent="0.2">
      <c r="A6322" s="1" t="s">
        <v>18653</v>
      </c>
      <c r="B6322" s="4" t="s">
        <v>18654</v>
      </c>
      <c r="C6322" s="4" t="s">
        <v>18655</v>
      </c>
      <c r="E6322" s="4"/>
      <c r="R6322" s="4"/>
      <c r="U6322" s="4"/>
      <c r="AD6322" s="4"/>
      <c r="AE6322" s="4"/>
      <c r="AF6322" s="21"/>
    </row>
    <row r="6323" spans="1:32" x14ac:dyDescent="0.2">
      <c r="A6323" s="1" t="s">
        <v>18656</v>
      </c>
      <c r="B6323" s="4" t="s">
        <v>18657</v>
      </c>
      <c r="C6323" s="4" t="s">
        <v>18658</v>
      </c>
      <c r="E6323" s="4"/>
      <c r="R6323" s="4"/>
      <c r="U6323" s="4"/>
      <c r="AD6323" s="4"/>
      <c r="AE6323" s="4"/>
      <c r="AF6323" s="21"/>
    </row>
    <row r="6324" spans="1:32" x14ac:dyDescent="0.2">
      <c r="A6324" s="1" t="s">
        <v>18659</v>
      </c>
      <c r="B6324" s="4" t="s">
        <v>18660</v>
      </c>
      <c r="C6324" s="4" t="s">
        <v>18661</v>
      </c>
      <c r="E6324" s="4"/>
      <c r="R6324" s="4"/>
      <c r="U6324" s="4"/>
      <c r="AD6324" s="4"/>
      <c r="AE6324" s="4"/>
      <c r="AF6324" s="21"/>
    </row>
    <row r="6325" spans="1:32" x14ac:dyDescent="0.2">
      <c r="A6325" s="1" t="s">
        <v>18662</v>
      </c>
      <c r="B6325" s="4" t="s">
        <v>18663</v>
      </c>
      <c r="C6325" s="4" t="s">
        <v>18664</v>
      </c>
      <c r="E6325" s="4"/>
      <c r="R6325" s="4"/>
      <c r="U6325" s="4"/>
      <c r="AD6325" s="4"/>
      <c r="AE6325" s="4"/>
      <c r="AF6325" s="21"/>
    </row>
    <row r="6326" spans="1:32" x14ac:dyDescent="0.2">
      <c r="A6326" s="1" t="s">
        <v>18665</v>
      </c>
      <c r="B6326" s="4" t="s">
        <v>18666</v>
      </c>
      <c r="C6326" s="4" t="s">
        <v>18667</v>
      </c>
      <c r="E6326" s="4"/>
      <c r="R6326" s="4"/>
      <c r="U6326" s="4"/>
      <c r="AD6326" s="4"/>
      <c r="AE6326" s="4"/>
      <c r="AF6326" s="21"/>
    </row>
    <row r="6327" spans="1:32" x14ac:dyDescent="0.2">
      <c r="A6327" s="1" t="s">
        <v>18668</v>
      </c>
      <c r="B6327" s="4" t="s">
        <v>18669</v>
      </c>
      <c r="C6327" s="4" t="s">
        <v>18670</v>
      </c>
      <c r="E6327" s="4"/>
      <c r="R6327" s="4"/>
      <c r="U6327" s="4"/>
      <c r="AD6327" s="4"/>
      <c r="AE6327" s="4"/>
      <c r="AF6327" s="21"/>
    </row>
    <row r="6328" spans="1:32" x14ac:dyDescent="0.2">
      <c r="A6328" s="1" t="s">
        <v>18671</v>
      </c>
      <c r="B6328" s="4" t="s">
        <v>18672</v>
      </c>
      <c r="C6328" s="4" t="s">
        <v>18673</v>
      </c>
      <c r="E6328" s="4"/>
      <c r="R6328" s="4"/>
      <c r="U6328" s="4"/>
      <c r="AD6328" s="4"/>
      <c r="AE6328" s="4"/>
      <c r="AF6328" s="21"/>
    </row>
    <row r="6329" spans="1:32" x14ac:dyDescent="0.2">
      <c r="A6329" s="1" t="s">
        <v>18674</v>
      </c>
      <c r="B6329" s="4" t="s">
        <v>18675</v>
      </c>
      <c r="C6329" s="4" t="s">
        <v>18676</v>
      </c>
      <c r="E6329" s="4"/>
      <c r="R6329" s="4"/>
      <c r="U6329" s="4"/>
      <c r="AD6329" s="4"/>
      <c r="AE6329" s="4"/>
      <c r="AF6329" s="21"/>
    </row>
    <row r="6330" spans="1:32" x14ac:dyDescent="0.2">
      <c r="A6330" s="1" t="s">
        <v>18677</v>
      </c>
      <c r="B6330" s="4" t="s">
        <v>18678</v>
      </c>
      <c r="C6330" s="4" t="s">
        <v>18679</v>
      </c>
      <c r="E6330" s="4"/>
      <c r="R6330" s="4"/>
      <c r="U6330" s="4"/>
      <c r="AD6330" s="4"/>
      <c r="AE6330" s="4"/>
      <c r="AF6330" s="21"/>
    </row>
    <row r="6331" spans="1:32" x14ac:dyDescent="0.2">
      <c r="A6331" s="1" t="s">
        <v>18680</v>
      </c>
      <c r="B6331" s="4" t="s">
        <v>18681</v>
      </c>
      <c r="C6331" s="4" t="s">
        <v>18682</v>
      </c>
      <c r="E6331" s="4"/>
      <c r="R6331" s="4"/>
      <c r="U6331" s="4"/>
      <c r="AD6331" s="4"/>
      <c r="AE6331" s="4"/>
      <c r="AF6331" s="21"/>
    </row>
    <row r="6332" spans="1:32" x14ac:dyDescent="0.2">
      <c r="A6332" s="1" t="s">
        <v>18683</v>
      </c>
      <c r="B6332" s="4" t="s">
        <v>18684</v>
      </c>
      <c r="C6332" s="4" t="s">
        <v>18685</v>
      </c>
      <c r="E6332" s="4"/>
      <c r="R6332" s="4"/>
      <c r="U6332" s="4"/>
      <c r="AD6332" s="4"/>
      <c r="AE6332" s="4"/>
      <c r="AF6332" s="21"/>
    </row>
    <row r="6333" spans="1:32" x14ac:dyDescent="0.2">
      <c r="A6333" s="1" t="s">
        <v>18686</v>
      </c>
      <c r="B6333" s="4" t="s">
        <v>18687</v>
      </c>
      <c r="C6333" s="4" t="s">
        <v>18688</v>
      </c>
      <c r="E6333" s="4"/>
      <c r="R6333" s="4"/>
      <c r="U6333" s="4"/>
      <c r="AD6333" s="4"/>
      <c r="AE6333" s="4"/>
      <c r="AF6333" s="21"/>
    </row>
    <row r="6334" spans="1:32" x14ac:dyDescent="0.2">
      <c r="A6334" s="1" t="s">
        <v>18689</v>
      </c>
      <c r="B6334" s="4" t="s">
        <v>18690</v>
      </c>
      <c r="C6334" s="4" t="s">
        <v>18691</v>
      </c>
      <c r="E6334" s="4"/>
      <c r="R6334" s="4"/>
      <c r="U6334" s="4"/>
      <c r="AD6334" s="4"/>
      <c r="AE6334" s="4"/>
      <c r="AF6334" s="21"/>
    </row>
    <row r="6335" spans="1:32" x14ac:dyDescent="0.2">
      <c r="A6335" s="1" t="s">
        <v>18692</v>
      </c>
      <c r="B6335" s="4" t="s">
        <v>18693</v>
      </c>
      <c r="C6335" s="4" t="s">
        <v>18694</v>
      </c>
      <c r="E6335" s="4"/>
      <c r="R6335" s="4"/>
      <c r="U6335" s="4"/>
      <c r="AD6335" s="4"/>
      <c r="AE6335" s="4"/>
      <c r="AF6335" s="21"/>
    </row>
    <row r="6336" spans="1:32" x14ac:dyDescent="0.2">
      <c r="A6336" s="1" t="s">
        <v>18695</v>
      </c>
      <c r="B6336" s="4" t="s">
        <v>18696</v>
      </c>
      <c r="C6336" s="4" t="s">
        <v>18697</v>
      </c>
      <c r="E6336" s="4"/>
      <c r="R6336" s="4"/>
      <c r="U6336" s="4"/>
      <c r="AD6336" s="4"/>
      <c r="AE6336" s="4"/>
      <c r="AF6336" s="21"/>
    </row>
    <row r="6337" spans="1:32" x14ac:dyDescent="0.2">
      <c r="A6337" s="1" t="s">
        <v>18698</v>
      </c>
      <c r="B6337" s="4" t="s">
        <v>18699</v>
      </c>
      <c r="C6337" s="4" t="s">
        <v>18700</v>
      </c>
      <c r="E6337" s="4"/>
      <c r="R6337" s="4"/>
      <c r="U6337" s="4"/>
      <c r="AD6337" s="4"/>
      <c r="AE6337" s="4"/>
      <c r="AF6337" s="21"/>
    </row>
    <row r="6338" spans="1:32" x14ac:dyDescent="0.2">
      <c r="A6338" s="1" t="s">
        <v>18701</v>
      </c>
      <c r="B6338" s="4" t="s">
        <v>18702</v>
      </c>
      <c r="C6338" s="4" t="s">
        <v>18703</v>
      </c>
      <c r="E6338" s="4"/>
      <c r="R6338" s="4"/>
      <c r="U6338" s="4"/>
      <c r="AD6338" s="4"/>
      <c r="AE6338" s="4"/>
      <c r="AF6338" s="21"/>
    </row>
    <row r="6339" spans="1:32" x14ac:dyDescent="0.2">
      <c r="A6339" s="1" t="s">
        <v>18704</v>
      </c>
      <c r="B6339" s="4" t="s">
        <v>18705</v>
      </c>
      <c r="C6339" s="4" t="s">
        <v>18706</v>
      </c>
      <c r="E6339" s="4"/>
      <c r="R6339" s="4"/>
      <c r="U6339" s="4"/>
      <c r="AD6339" s="4"/>
      <c r="AE6339" s="4"/>
      <c r="AF6339" s="21"/>
    </row>
    <row r="6340" spans="1:32" x14ac:dyDescent="0.2">
      <c r="A6340" s="1" t="s">
        <v>18707</v>
      </c>
      <c r="B6340" s="4" t="s">
        <v>18708</v>
      </c>
      <c r="C6340" s="4" t="s">
        <v>18709</v>
      </c>
      <c r="E6340" s="4"/>
      <c r="R6340" s="4"/>
      <c r="U6340" s="4"/>
      <c r="AD6340" s="4"/>
      <c r="AE6340" s="4"/>
      <c r="AF6340" s="21"/>
    </row>
    <row r="6341" spans="1:32" x14ac:dyDescent="0.2">
      <c r="A6341" s="1" t="s">
        <v>18710</v>
      </c>
      <c r="B6341" s="4" t="s">
        <v>18711</v>
      </c>
      <c r="C6341" s="4" t="s">
        <v>18712</v>
      </c>
      <c r="E6341" s="4"/>
      <c r="R6341" s="4"/>
      <c r="U6341" s="4"/>
      <c r="AD6341" s="4"/>
      <c r="AE6341" s="4"/>
      <c r="AF6341" s="21"/>
    </row>
    <row r="6342" spans="1:32" x14ac:dyDescent="0.2">
      <c r="A6342" s="1" t="s">
        <v>18713</v>
      </c>
      <c r="B6342" s="4" t="s">
        <v>18714</v>
      </c>
      <c r="C6342" s="4" t="s">
        <v>18714</v>
      </c>
      <c r="E6342" s="4"/>
      <c r="R6342" s="4"/>
      <c r="U6342" s="4"/>
      <c r="AD6342" s="4"/>
      <c r="AE6342" s="4"/>
      <c r="AF6342" s="21"/>
    </row>
    <row r="6343" spans="1:32" x14ac:dyDescent="0.2">
      <c r="A6343" s="1" t="s">
        <v>18715</v>
      </c>
      <c r="B6343" s="4" t="s">
        <v>18716</v>
      </c>
      <c r="C6343" s="4" t="s">
        <v>18717</v>
      </c>
      <c r="E6343" s="4"/>
      <c r="R6343" s="4"/>
      <c r="U6343" s="4"/>
      <c r="AD6343" s="4"/>
      <c r="AE6343" s="4"/>
      <c r="AF6343" s="21"/>
    </row>
    <row r="6344" spans="1:32" x14ac:dyDescent="0.2">
      <c r="A6344" s="1" t="s">
        <v>18718</v>
      </c>
      <c r="B6344" s="4" t="s">
        <v>18719</v>
      </c>
      <c r="C6344" s="4" t="s">
        <v>18720</v>
      </c>
      <c r="E6344" s="4"/>
      <c r="R6344" s="4"/>
      <c r="U6344" s="4"/>
      <c r="AD6344" s="4"/>
      <c r="AE6344" s="4"/>
      <c r="AF6344" s="21"/>
    </row>
    <row r="6345" spans="1:32" x14ac:dyDescent="0.2">
      <c r="A6345" s="1" t="s">
        <v>18721</v>
      </c>
      <c r="B6345" s="4" t="s">
        <v>18722</v>
      </c>
      <c r="C6345" s="4" t="s">
        <v>18723</v>
      </c>
      <c r="E6345" s="4"/>
      <c r="R6345" s="4"/>
      <c r="U6345" s="4"/>
      <c r="AD6345" s="4"/>
      <c r="AE6345" s="4"/>
      <c r="AF6345" s="21"/>
    </row>
    <row r="6346" spans="1:32" x14ac:dyDescent="0.2">
      <c r="A6346" s="1" t="s">
        <v>18724</v>
      </c>
      <c r="B6346" s="4" t="s">
        <v>18725</v>
      </c>
      <c r="C6346" s="4" t="s">
        <v>18726</v>
      </c>
      <c r="E6346" s="4"/>
      <c r="R6346" s="4"/>
      <c r="U6346" s="4"/>
      <c r="AD6346" s="4"/>
      <c r="AE6346" s="4"/>
      <c r="AF6346" s="21"/>
    </row>
    <row r="6347" spans="1:32" x14ac:dyDescent="0.2">
      <c r="A6347" s="1" t="s">
        <v>18727</v>
      </c>
      <c r="B6347" s="4" t="s">
        <v>18728</v>
      </c>
      <c r="C6347" s="4" t="s">
        <v>18729</v>
      </c>
      <c r="E6347" s="4"/>
      <c r="R6347" s="4"/>
      <c r="U6347" s="4"/>
      <c r="AD6347" s="4"/>
      <c r="AE6347" s="4"/>
      <c r="AF6347" s="21"/>
    </row>
    <row r="6348" spans="1:32" x14ac:dyDescent="0.2">
      <c r="A6348" s="1" t="s">
        <v>18730</v>
      </c>
      <c r="B6348" s="4" t="s">
        <v>18731</v>
      </c>
      <c r="C6348" s="4" t="s">
        <v>18732</v>
      </c>
      <c r="E6348" s="4"/>
      <c r="R6348" s="4"/>
      <c r="U6348" s="4"/>
      <c r="AD6348" s="4"/>
      <c r="AE6348" s="4"/>
      <c r="AF6348" s="21"/>
    </row>
    <row r="6349" spans="1:32" x14ac:dyDescent="0.2">
      <c r="A6349" s="1" t="s">
        <v>18733</v>
      </c>
      <c r="B6349" s="4" t="s">
        <v>18734</v>
      </c>
      <c r="C6349" s="4" t="s">
        <v>18735</v>
      </c>
      <c r="E6349" s="4"/>
      <c r="R6349" s="4"/>
      <c r="U6349" s="4"/>
      <c r="AD6349" s="4"/>
      <c r="AE6349" s="4"/>
      <c r="AF6349" s="21"/>
    </row>
    <row r="6350" spans="1:32" x14ac:dyDescent="0.2">
      <c r="A6350" s="1" t="s">
        <v>18736</v>
      </c>
      <c r="B6350" s="4" t="s">
        <v>18737</v>
      </c>
      <c r="C6350" s="4" t="s">
        <v>18738</v>
      </c>
      <c r="E6350" s="4"/>
      <c r="R6350" s="4"/>
      <c r="U6350" s="4"/>
      <c r="AD6350" s="4"/>
      <c r="AE6350" s="4"/>
      <c r="AF6350" s="21"/>
    </row>
    <row r="6351" spans="1:32" x14ac:dyDescent="0.2">
      <c r="A6351" s="1" t="s">
        <v>18739</v>
      </c>
      <c r="B6351" s="4" t="s">
        <v>18740</v>
      </c>
      <c r="C6351" s="4" t="s">
        <v>18741</v>
      </c>
      <c r="E6351" s="4"/>
      <c r="R6351" s="4"/>
      <c r="U6351" s="4"/>
      <c r="AD6351" s="4"/>
      <c r="AE6351" s="4"/>
      <c r="AF6351" s="21"/>
    </row>
    <row r="6352" spans="1:32" x14ac:dyDescent="0.2">
      <c r="A6352" s="1" t="s">
        <v>18742</v>
      </c>
      <c r="B6352" s="4" t="s">
        <v>18743</v>
      </c>
      <c r="C6352" s="4" t="s">
        <v>18744</v>
      </c>
      <c r="E6352" s="4"/>
      <c r="R6352" s="4"/>
      <c r="U6352" s="4"/>
      <c r="AD6352" s="4"/>
      <c r="AE6352" s="4"/>
      <c r="AF6352" s="21"/>
    </row>
    <row r="6353" spans="1:32" x14ac:dyDescent="0.2">
      <c r="A6353" s="1" t="s">
        <v>18745</v>
      </c>
      <c r="B6353" s="4" t="s">
        <v>18746</v>
      </c>
      <c r="C6353" s="4" t="s">
        <v>18747</v>
      </c>
      <c r="E6353" s="4"/>
      <c r="R6353" s="4"/>
      <c r="U6353" s="4"/>
      <c r="AD6353" s="4"/>
      <c r="AE6353" s="4"/>
      <c r="AF6353" s="21"/>
    </row>
    <row r="6354" spans="1:32" x14ac:dyDescent="0.2">
      <c r="A6354" s="1" t="s">
        <v>18748</v>
      </c>
      <c r="B6354" s="4" t="s">
        <v>18749</v>
      </c>
      <c r="C6354" s="4" t="s">
        <v>18750</v>
      </c>
      <c r="E6354" s="4"/>
      <c r="R6354" s="4"/>
      <c r="U6354" s="4"/>
      <c r="AD6354" s="4"/>
      <c r="AE6354" s="4"/>
      <c r="AF6354" s="21"/>
    </row>
    <row r="6355" spans="1:32" x14ac:dyDescent="0.2">
      <c r="A6355" s="1" t="s">
        <v>18751</v>
      </c>
      <c r="B6355" s="4" t="s">
        <v>18752</v>
      </c>
      <c r="C6355" s="4" t="s">
        <v>18753</v>
      </c>
      <c r="E6355" s="4"/>
      <c r="R6355" s="4"/>
      <c r="U6355" s="4"/>
      <c r="AD6355" s="4"/>
      <c r="AE6355" s="4"/>
      <c r="AF6355" s="21"/>
    </row>
    <row r="6356" spans="1:32" x14ac:dyDescent="0.2">
      <c r="A6356" s="1" t="s">
        <v>18754</v>
      </c>
      <c r="B6356" s="4" t="s">
        <v>18755</v>
      </c>
      <c r="C6356" s="4" t="s">
        <v>18756</v>
      </c>
      <c r="E6356" s="4"/>
      <c r="R6356" s="4"/>
      <c r="U6356" s="4"/>
      <c r="AD6356" s="4"/>
      <c r="AE6356" s="4"/>
      <c r="AF6356" s="21"/>
    </row>
    <row r="6357" spans="1:32" x14ac:dyDescent="0.2">
      <c r="A6357" s="1" t="s">
        <v>18757</v>
      </c>
      <c r="B6357" s="4" t="s">
        <v>18758</v>
      </c>
      <c r="C6357" s="4" t="s">
        <v>18759</v>
      </c>
      <c r="E6357" s="4"/>
      <c r="R6357" s="4"/>
      <c r="U6357" s="4"/>
      <c r="AD6357" s="4"/>
      <c r="AE6357" s="4"/>
      <c r="AF6357" s="21"/>
    </row>
    <row r="6358" spans="1:32" x14ac:dyDescent="0.2">
      <c r="A6358" s="1" t="s">
        <v>18760</v>
      </c>
      <c r="B6358" s="4" t="s">
        <v>18761</v>
      </c>
      <c r="C6358" s="4" t="s">
        <v>18762</v>
      </c>
      <c r="E6358" s="4"/>
      <c r="R6358" s="4"/>
      <c r="U6358" s="4"/>
      <c r="AD6358" s="4"/>
      <c r="AE6358" s="4"/>
      <c r="AF6358" s="21"/>
    </row>
    <row r="6359" spans="1:32" x14ac:dyDescent="0.2">
      <c r="A6359" s="1" t="s">
        <v>18763</v>
      </c>
      <c r="B6359" s="4" t="s">
        <v>18764</v>
      </c>
      <c r="C6359" s="4" t="s">
        <v>18765</v>
      </c>
      <c r="E6359" s="4"/>
      <c r="R6359" s="4"/>
      <c r="U6359" s="4"/>
      <c r="AD6359" s="4"/>
      <c r="AE6359" s="4"/>
      <c r="AF6359" s="21"/>
    </row>
    <row r="6360" spans="1:32" x14ac:dyDescent="0.2">
      <c r="A6360" s="1" t="s">
        <v>18766</v>
      </c>
      <c r="B6360" s="4" t="s">
        <v>18767</v>
      </c>
      <c r="C6360" s="4" t="s">
        <v>18768</v>
      </c>
      <c r="E6360" s="4"/>
      <c r="R6360" s="4"/>
      <c r="U6360" s="4"/>
      <c r="AD6360" s="4"/>
      <c r="AE6360" s="4"/>
      <c r="AF6360" s="21"/>
    </row>
    <row r="6361" spans="1:32" x14ac:dyDescent="0.2">
      <c r="A6361" s="1" t="s">
        <v>18769</v>
      </c>
      <c r="B6361" s="4" t="s">
        <v>18770</v>
      </c>
      <c r="C6361" s="4" t="s">
        <v>18771</v>
      </c>
      <c r="E6361" s="4"/>
      <c r="R6361" s="4"/>
      <c r="U6361" s="4"/>
      <c r="AD6361" s="4"/>
      <c r="AE6361" s="4"/>
      <c r="AF6361" s="21"/>
    </row>
    <row r="6362" spans="1:32" x14ac:dyDescent="0.2">
      <c r="A6362" s="1" t="s">
        <v>18772</v>
      </c>
      <c r="B6362" s="4" t="s">
        <v>18773</v>
      </c>
      <c r="C6362" s="4" t="s">
        <v>18774</v>
      </c>
      <c r="E6362" s="4"/>
      <c r="R6362" s="4"/>
      <c r="U6362" s="4"/>
      <c r="AD6362" s="4"/>
      <c r="AE6362" s="4"/>
      <c r="AF6362" s="21"/>
    </row>
    <row r="6363" spans="1:32" x14ac:dyDescent="0.2">
      <c r="A6363" s="1" t="s">
        <v>18775</v>
      </c>
      <c r="B6363" s="4" t="s">
        <v>18776</v>
      </c>
      <c r="C6363" s="4" t="s">
        <v>18777</v>
      </c>
      <c r="E6363" s="4"/>
      <c r="R6363" s="4"/>
      <c r="U6363" s="4"/>
      <c r="AD6363" s="4"/>
      <c r="AE6363" s="4"/>
      <c r="AF6363" s="21"/>
    </row>
    <row r="6364" spans="1:32" x14ac:dyDescent="0.2">
      <c r="A6364" s="1" t="s">
        <v>18778</v>
      </c>
      <c r="B6364" s="4" t="s">
        <v>18779</v>
      </c>
      <c r="C6364" s="4" t="s">
        <v>18780</v>
      </c>
      <c r="E6364" s="4"/>
      <c r="R6364" s="4"/>
      <c r="U6364" s="4"/>
      <c r="AD6364" s="4"/>
      <c r="AE6364" s="4"/>
      <c r="AF6364" s="21"/>
    </row>
    <row r="6365" spans="1:32" x14ac:dyDescent="0.2">
      <c r="A6365" s="1" t="s">
        <v>18781</v>
      </c>
      <c r="B6365" s="4" t="s">
        <v>18782</v>
      </c>
      <c r="C6365" s="4" t="s">
        <v>18783</v>
      </c>
      <c r="E6365" s="4"/>
      <c r="R6365" s="4"/>
      <c r="U6365" s="4"/>
      <c r="AD6365" s="4"/>
      <c r="AE6365" s="4"/>
      <c r="AF6365" s="21"/>
    </row>
    <row r="6366" spans="1:32" x14ac:dyDescent="0.2">
      <c r="A6366" s="1" t="s">
        <v>18784</v>
      </c>
      <c r="B6366" s="4" t="s">
        <v>18785</v>
      </c>
      <c r="C6366" s="4" t="s">
        <v>18786</v>
      </c>
      <c r="E6366" s="4"/>
      <c r="R6366" s="4"/>
      <c r="U6366" s="4"/>
      <c r="AD6366" s="4"/>
      <c r="AE6366" s="4"/>
      <c r="AF6366" s="21"/>
    </row>
    <row r="6367" spans="1:32" x14ac:dyDescent="0.2">
      <c r="A6367" s="1" t="s">
        <v>18787</v>
      </c>
      <c r="B6367" s="4" t="s">
        <v>17155</v>
      </c>
      <c r="C6367" s="4" t="s">
        <v>17156</v>
      </c>
      <c r="E6367" s="4"/>
      <c r="R6367" s="4"/>
      <c r="U6367" s="4"/>
      <c r="AD6367" s="4"/>
      <c r="AE6367" s="4"/>
      <c r="AF6367" s="21"/>
    </row>
    <row r="6368" spans="1:32" x14ac:dyDescent="0.2">
      <c r="A6368" s="1" t="s">
        <v>18788</v>
      </c>
      <c r="B6368" s="4" t="s">
        <v>18789</v>
      </c>
      <c r="C6368" s="4" t="s">
        <v>18790</v>
      </c>
      <c r="E6368" s="4"/>
      <c r="R6368" s="4"/>
      <c r="U6368" s="4"/>
      <c r="AD6368" s="4"/>
      <c r="AE6368" s="4"/>
      <c r="AF6368" s="21"/>
    </row>
    <row r="6369" spans="1:32" x14ac:dyDescent="0.2">
      <c r="A6369" s="1" t="s">
        <v>18791</v>
      </c>
      <c r="B6369" s="4" t="s">
        <v>18792</v>
      </c>
      <c r="C6369" s="4" t="s">
        <v>18793</v>
      </c>
      <c r="E6369" s="4"/>
      <c r="R6369" s="4"/>
      <c r="U6369" s="4"/>
      <c r="AD6369" s="4"/>
      <c r="AE6369" s="4"/>
      <c r="AF6369" s="21"/>
    </row>
    <row r="6370" spans="1:32" x14ac:dyDescent="0.2">
      <c r="A6370" s="1" t="s">
        <v>18794</v>
      </c>
      <c r="B6370" s="4" t="s">
        <v>18795</v>
      </c>
      <c r="C6370" s="4" t="s">
        <v>18796</v>
      </c>
      <c r="E6370" s="4"/>
      <c r="R6370" s="4"/>
      <c r="U6370" s="4"/>
      <c r="AD6370" s="4"/>
      <c r="AE6370" s="4"/>
      <c r="AF6370" s="21"/>
    </row>
    <row r="6371" spans="1:32" x14ac:dyDescent="0.2">
      <c r="A6371" s="1" t="s">
        <v>18797</v>
      </c>
      <c r="B6371" s="4" t="s">
        <v>18798</v>
      </c>
      <c r="C6371" s="4" t="s">
        <v>18799</v>
      </c>
      <c r="E6371" s="4"/>
      <c r="R6371" s="4"/>
      <c r="U6371" s="4"/>
      <c r="AD6371" s="4"/>
      <c r="AE6371" s="4"/>
      <c r="AF6371" s="21"/>
    </row>
    <row r="6372" spans="1:32" x14ac:dyDescent="0.2">
      <c r="A6372" s="1" t="s">
        <v>18800</v>
      </c>
      <c r="B6372" s="4" t="s">
        <v>18801</v>
      </c>
      <c r="C6372" s="4" t="s">
        <v>18802</v>
      </c>
      <c r="E6372" s="4"/>
      <c r="R6372" s="4"/>
      <c r="U6372" s="4"/>
      <c r="AD6372" s="4"/>
      <c r="AE6372" s="4"/>
      <c r="AF6372" s="21"/>
    </row>
    <row r="6373" spans="1:32" x14ac:dyDescent="0.2">
      <c r="A6373" s="1" t="s">
        <v>18803</v>
      </c>
      <c r="B6373" s="4" t="s">
        <v>18804</v>
      </c>
      <c r="C6373" s="4" t="s">
        <v>18805</v>
      </c>
      <c r="E6373" s="4"/>
      <c r="R6373" s="4"/>
      <c r="U6373" s="4"/>
      <c r="AD6373" s="4"/>
      <c r="AE6373" s="4"/>
      <c r="AF6373" s="21"/>
    </row>
    <row r="6374" spans="1:32" x14ac:dyDescent="0.2">
      <c r="A6374" s="1" t="s">
        <v>18806</v>
      </c>
      <c r="B6374" s="4" t="s">
        <v>18807</v>
      </c>
      <c r="C6374" s="4" t="s">
        <v>18807</v>
      </c>
      <c r="E6374" s="4"/>
      <c r="R6374" s="4"/>
      <c r="U6374" s="4"/>
      <c r="AD6374" s="4"/>
      <c r="AE6374" s="4"/>
      <c r="AF6374" s="21"/>
    </row>
    <row r="6375" spans="1:32" x14ac:dyDescent="0.2">
      <c r="A6375" s="1" t="s">
        <v>18808</v>
      </c>
      <c r="B6375" s="4" t="s">
        <v>18809</v>
      </c>
      <c r="C6375" s="4" t="s">
        <v>18810</v>
      </c>
      <c r="E6375" s="4"/>
      <c r="R6375" s="4"/>
      <c r="U6375" s="4"/>
      <c r="AD6375" s="4"/>
      <c r="AE6375" s="4"/>
      <c r="AF6375" s="21"/>
    </row>
    <row r="6376" spans="1:32" x14ac:dyDescent="0.2">
      <c r="A6376" s="1" t="s">
        <v>18811</v>
      </c>
      <c r="B6376" s="4" t="s">
        <v>18812</v>
      </c>
      <c r="C6376" s="4" t="s">
        <v>18813</v>
      </c>
      <c r="E6376" s="4"/>
      <c r="R6376" s="4"/>
      <c r="U6376" s="4"/>
      <c r="AD6376" s="4"/>
      <c r="AE6376" s="4"/>
      <c r="AF6376" s="21"/>
    </row>
    <row r="6377" spans="1:32" x14ac:dyDescent="0.2">
      <c r="A6377" s="1" t="s">
        <v>18814</v>
      </c>
      <c r="B6377" s="4" t="s">
        <v>18815</v>
      </c>
      <c r="C6377" s="4" t="s">
        <v>18816</v>
      </c>
      <c r="E6377" s="4"/>
      <c r="R6377" s="4"/>
      <c r="U6377" s="4"/>
      <c r="AD6377" s="4"/>
      <c r="AE6377" s="4"/>
      <c r="AF6377" s="21"/>
    </row>
    <row r="6378" spans="1:32" x14ac:dyDescent="0.2">
      <c r="A6378" s="1" t="s">
        <v>18817</v>
      </c>
      <c r="B6378" s="4" t="s">
        <v>18818</v>
      </c>
      <c r="C6378" s="4" t="s">
        <v>18819</v>
      </c>
      <c r="E6378" s="4"/>
      <c r="R6378" s="4"/>
      <c r="U6378" s="4"/>
      <c r="AD6378" s="4"/>
      <c r="AE6378" s="4"/>
      <c r="AF6378" s="21"/>
    </row>
    <row r="6379" spans="1:32" x14ac:dyDescent="0.2">
      <c r="A6379" s="1" t="s">
        <v>18820</v>
      </c>
      <c r="B6379" s="4" t="s">
        <v>18821</v>
      </c>
      <c r="C6379" s="4" t="s">
        <v>18822</v>
      </c>
      <c r="E6379" s="4"/>
      <c r="R6379" s="4"/>
      <c r="U6379" s="4"/>
      <c r="AD6379" s="4"/>
      <c r="AE6379" s="4"/>
      <c r="AF6379" s="21"/>
    </row>
    <row r="6380" spans="1:32" x14ac:dyDescent="0.2">
      <c r="A6380" s="1" t="s">
        <v>18823</v>
      </c>
      <c r="B6380" s="4" t="s">
        <v>18824</v>
      </c>
      <c r="C6380" s="4" t="s">
        <v>18825</v>
      </c>
      <c r="E6380" s="4"/>
      <c r="R6380" s="4"/>
      <c r="U6380" s="4"/>
      <c r="AD6380" s="4"/>
      <c r="AE6380" s="4"/>
      <c r="AF6380" s="21"/>
    </row>
    <row r="6381" spans="1:32" x14ac:dyDescent="0.2">
      <c r="A6381" s="1" t="s">
        <v>18826</v>
      </c>
      <c r="B6381" s="4" t="s">
        <v>5571</v>
      </c>
      <c r="C6381" s="4" t="s">
        <v>18827</v>
      </c>
      <c r="E6381" s="4"/>
      <c r="R6381" s="4"/>
      <c r="U6381" s="4"/>
      <c r="AD6381" s="4"/>
      <c r="AE6381" s="4"/>
      <c r="AF6381" s="21"/>
    </row>
    <row r="6382" spans="1:32" x14ac:dyDescent="0.2">
      <c r="A6382" s="1" t="s">
        <v>18828</v>
      </c>
      <c r="B6382" s="4" t="s">
        <v>18829</v>
      </c>
      <c r="C6382" s="4" t="s">
        <v>18830</v>
      </c>
      <c r="E6382" s="4"/>
      <c r="R6382" s="4"/>
      <c r="U6382" s="4"/>
      <c r="AD6382" s="4"/>
      <c r="AE6382" s="4"/>
      <c r="AF6382" s="21"/>
    </row>
    <row r="6383" spans="1:32" x14ac:dyDescent="0.2">
      <c r="A6383" s="1" t="s">
        <v>18831</v>
      </c>
      <c r="B6383" s="4" t="s">
        <v>18832</v>
      </c>
      <c r="C6383" s="4" t="s">
        <v>18833</v>
      </c>
      <c r="E6383" s="4"/>
      <c r="R6383" s="4"/>
      <c r="U6383" s="4"/>
      <c r="AD6383" s="4"/>
      <c r="AE6383" s="4"/>
      <c r="AF6383" s="21"/>
    </row>
    <row r="6384" spans="1:32" x14ac:dyDescent="0.2">
      <c r="A6384" s="1" t="s">
        <v>18834</v>
      </c>
      <c r="B6384" s="4" t="s">
        <v>18835</v>
      </c>
      <c r="C6384" s="4" t="s">
        <v>18836</v>
      </c>
      <c r="E6384" s="4"/>
      <c r="R6384" s="4"/>
      <c r="U6384" s="4"/>
      <c r="AD6384" s="4"/>
      <c r="AE6384" s="4"/>
      <c r="AF6384" s="21"/>
    </row>
    <row r="6385" spans="1:32" x14ac:dyDescent="0.2">
      <c r="A6385" s="1" t="s">
        <v>18837</v>
      </c>
      <c r="B6385" s="4" t="s">
        <v>18838</v>
      </c>
      <c r="C6385" s="4" t="s">
        <v>18839</v>
      </c>
      <c r="E6385" s="4"/>
      <c r="R6385" s="4"/>
      <c r="U6385" s="4"/>
      <c r="AD6385" s="4"/>
      <c r="AE6385" s="4"/>
      <c r="AF6385" s="21"/>
    </row>
    <row r="6386" spans="1:32" x14ac:dyDescent="0.2">
      <c r="A6386" s="1" t="s">
        <v>18840</v>
      </c>
      <c r="B6386" s="4" t="s">
        <v>18841</v>
      </c>
      <c r="C6386" s="4" t="s">
        <v>18842</v>
      </c>
      <c r="E6386" s="4"/>
      <c r="R6386" s="4"/>
      <c r="U6386" s="4"/>
      <c r="AD6386" s="4"/>
      <c r="AE6386" s="4"/>
      <c r="AF6386" s="21"/>
    </row>
    <row r="6387" spans="1:32" x14ac:dyDescent="0.2">
      <c r="A6387" s="1" t="s">
        <v>18843</v>
      </c>
      <c r="B6387" s="4" t="s">
        <v>18844</v>
      </c>
      <c r="C6387" s="4" t="s">
        <v>18845</v>
      </c>
      <c r="E6387" s="4"/>
      <c r="R6387" s="4"/>
      <c r="U6387" s="4"/>
      <c r="AD6387" s="4"/>
      <c r="AE6387" s="4"/>
      <c r="AF6387" s="21"/>
    </row>
    <row r="6388" spans="1:32" x14ac:dyDescent="0.2">
      <c r="A6388" s="1" t="s">
        <v>18846</v>
      </c>
      <c r="B6388" s="4" t="s">
        <v>18847</v>
      </c>
      <c r="C6388" s="4" t="s">
        <v>18848</v>
      </c>
      <c r="E6388" s="4"/>
      <c r="R6388" s="4"/>
      <c r="U6388" s="4"/>
      <c r="AD6388" s="4"/>
      <c r="AE6388" s="4"/>
      <c r="AF6388" s="21"/>
    </row>
    <row r="6389" spans="1:32" x14ac:dyDescent="0.2">
      <c r="A6389" s="1" t="s">
        <v>18849</v>
      </c>
      <c r="B6389" s="4" t="s">
        <v>18850</v>
      </c>
      <c r="C6389" s="4" t="s">
        <v>18851</v>
      </c>
      <c r="E6389" s="4"/>
      <c r="R6389" s="4"/>
      <c r="U6389" s="4"/>
      <c r="AD6389" s="4"/>
      <c r="AE6389" s="4"/>
      <c r="AF6389" s="21"/>
    </row>
    <row r="6390" spans="1:32" x14ac:dyDescent="0.2">
      <c r="A6390" s="1" t="s">
        <v>18852</v>
      </c>
      <c r="B6390" s="4" t="s">
        <v>18853</v>
      </c>
      <c r="C6390" s="4" t="s">
        <v>18854</v>
      </c>
      <c r="E6390" s="4"/>
      <c r="R6390" s="4"/>
      <c r="U6390" s="4"/>
      <c r="AD6390" s="4"/>
      <c r="AE6390" s="4"/>
      <c r="AF6390" s="21"/>
    </row>
    <row r="6391" spans="1:32" x14ac:dyDescent="0.2">
      <c r="A6391" s="1" t="s">
        <v>18855</v>
      </c>
      <c r="B6391" s="4" t="s">
        <v>18856</v>
      </c>
      <c r="C6391" s="4" t="s">
        <v>18857</v>
      </c>
      <c r="E6391" s="4"/>
      <c r="R6391" s="4"/>
      <c r="U6391" s="4"/>
      <c r="AD6391" s="4"/>
      <c r="AE6391" s="4"/>
      <c r="AF6391" s="21"/>
    </row>
    <row r="6392" spans="1:32" x14ac:dyDescent="0.2">
      <c r="A6392" s="1" t="s">
        <v>18858</v>
      </c>
      <c r="B6392" s="4" t="s">
        <v>18859</v>
      </c>
      <c r="C6392" s="4" t="s">
        <v>18860</v>
      </c>
      <c r="E6392" s="4"/>
      <c r="R6392" s="4"/>
      <c r="U6392" s="4"/>
      <c r="AD6392" s="4"/>
      <c r="AE6392" s="4"/>
      <c r="AF6392" s="21"/>
    </row>
    <row r="6393" spans="1:32" x14ac:dyDescent="0.2">
      <c r="A6393" s="1" t="s">
        <v>18861</v>
      </c>
      <c r="B6393" s="4" t="s">
        <v>18862</v>
      </c>
      <c r="C6393" s="4" t="s">
        <v>18863</v>
      </c>
      <c r="E6393" s="4"/>
      <c r="R6393" s="4"/>
      <c r="U6393" s="4"/>
      <c r="AD6393" s="4"/>
      <c r="AE6393" s="4"/>
      <c r="AF6393" s="21"/>
    </row>
    <row r="6394" spans="1:32" x14ac:dyDescent="0.2">
      <c r="A6394" s="1" t="s">
        <v>18864</v>
      </c>
      <c r="B6394" s="4" t="s">
        <v>18865</v>
      </c>
      <c r="C6394" s="4" t="s">
        <v>18866</v>
      </c>
      <c r="E6394" s="4"/>
      <c r="R6394" s="4"/>
      <c r="U6394" s="4"/>
      <c r="AD6394" s="4"/>
      <c r="AE6394" s="4"/>
      <c r="AF6394" s="21"/>
    </row>
    <row r="6395" spans="1:32" x14ac:dyDescent="0.2">
      <c r="A6395" s="1" t="s">
        <v>18867</v>
      </c>
      <c r="B6395" s="4" t="s">
        <v>18868</v>
      </c>
      <c r="C6395" s="4" t="s">
        <v>18869</v>
      </c>
      <c r="E6395" s="4"/>
      <c r="R6395" s="4"/>
      <c r="U6395" s="4"/>
      <c r="AD6395" s="4"/>
      <c r="AE6395" s="4"/>
      <c r="AF6395" s="21"/>
    </row>
    <row r="6396" spans="1:32" x14ac:dyDescent="0.2">
      <c r="A6396" s="1" t="s">
        <v>18870</v>
      </c>
      <c r="B6396" s="4" t="s">
        <v>18871</v>
      </c>
      <c r="C6396" s="4" t="s">
        <v>18872</v>
      </c>
      <c r="E6396" s="4"/>
      <c r="R6396" s="4"/>
      <c r="U6396" s="4"/>
      <c r="AD6396" s="4"/>
      <c r="AE6396" s="4"/>
      <c r="AF6396" s="21"/>
    </row>
    <row r="6397" spans="1:32" x14ac:dyDescent="0.2">
      <c r="A6397" s="1" t="s">
        <v>18873</v>
      </c>
      <c r="B6397" s="4" t="s">
        <v>18874</v>
      </c>
      <c r="C6397" s="4" t="s">
        <v>18875</v>
      </c>
      <c r="E6397" s="4"/>
      <c r="R6397" s="4"/>
      <c r="U6397" s="4"/>
      <c r="AD6397" s="4"/>
      <c r="AE6397" s="4"/>
      <c r="AF6397" s="21"/>
    </row>
    <row r="6398" spans="1:32" x14ac:dyDescent="0.2">
      <c r="A6398" s="1" t="s">
        <v>18876</v>
      </c>
      <c r="B6398" s="4" t="s">
        <v>18877</v>
      </c>
      <c r="C6398" s="4" t="s">
        <v>18878</v>
      </c>
      <c r="E6398" s="4"/>
      <c r="R6398" s="4"/>
      <c r="U6398" s="4"/>
      <c r="AD6398" s="4"/>
      <c r="AE6398" s="4"/>
      <c r="AF6398" s="21"/>
    </row>
    <row r="6399" spans="1:32" x14ac:dyDescent="0.2">
      <c r="A6399" s="1" t="s">
        <v>18879</v>
      </c>
      <c r="B6399" s="4" t="s">
        <v>18880</v>
      </c>
      <c r="C6399" s="4" t="s">
        <v>18881</v>
      </c>
      <c r="E6399" s="4"/>
      <c r="R6399" s="4"/>
      <c r="U6399" s="4"/>
      <c r="AD6399" s="4"/>
      <c r="AE6399" s="4"/>
      <c r="AF6399" s="21"/>
    </row>
    <row r="6400" spans="1:32" x14ac:dyDescent="0.2">
      <c r="A6400" s="1" t="s">
        <v>18882</v>
      </c>
      <c r="B6400" s="4" t="s">
        <v>18883</v>
      </c>
      <c r="C6400" s="4" t="s">
        <v>18884</v>
      </c>
      <c r="E6400" s="4"/>
      <c r="R6400" s="4"/>
      <c r="U6400" s="4"/>
      <c r="X6400">
        <v>1</v>
      </c>
      <c r="AA6400">
        <v>1</v>
      </c>
      <c r="AD6400" s="4">
        <v>1</v>
      </c>
      <c r="AE6400" s="4"/>
      <c r="AF6400" s="21">
        <v>2</v>
      </c>
    </row>
    <row r="6401" spans="1:32" x14ac:dyDescent="0.2">
      <c r="A6401" s="1" t="s">
        <v>18885</v>
      </c>
      <c r="B6401" s="4" t="s">
        <v>18886</v>
      </c>
      <c r="C6401" s="4" t="s">
        <v>18887</v>
      </c>
      <c r="E6401" s="4"/>
      <c r="I6401">
        <v>1</v>
      </c>
      <c r="J6401">
        <v>2</v>
      </c>
      <c r="K6401">
        <v>1</v>
      </c>
      <c r="L6401">
        <v>1</v>
      </c>
      <c r="M6401">
        <v>1</v>
      </c>
      <c r="N6401">
        <v>1</v>
      </c>
      <c r="O6401">
        <v>1</v>
      </c>
      <c r="P6401">
        <v>1</v>
      </c>
      <c r="Q6401">
        <v>1</v>
      </c>
      <c r="R6401" s="4">
        <v>1</v>
      </c>
      <c r="S6401">
        <v>1</v>
      </c>
      <c r="T6401">
        <v>1</v>
      </c>
      <c r="U6401" s="4">
        <v>1</v>
      </c>
      <c r="V6401">
        <v>1</v>
      </c>
      <c r="AB6401">
        <v>1</v>
      </c>
      <c r="AD6401" s="4"/>
      <c r="AE6401" s="4"/>
      <c r="AF6401" s="21"/>
    </row>
    <row r="6402" spans="1:32" x14ac:dyDescent="0.2">
      <c r="A6402" s="1" t="s">
        <v>18888</v>
      </c>
      <c r="B6402" s="4" t="s">
        <v>18889</v>
      </c>
      <c r="C6402" s="4" t="s">
        <v>18890</v>
      </c>
      <c r="E6402" s="4"/>
      <c r="R6402" s="4"/>
      <c r="U6402" s="4"/>
      <c r="AD6402" s="4"/>
      <c r="AE6402" s="4"/>
      <c r="AF6402" s="21"/>
    </row>
    <row r="6403" spans="1:32" x14ac:dyDescent="0.2">
      <c r="A6403" s="1" t="s">
        <v>18891</v>
      </c>
      <c r="B6403" s="4" t="s">
        <v>18892</v>
      </c>
      <c r="C6403" s="4" t="s">
        <v>18893</v>
      </c>
      <c r="E6403" s="4"/>
      <c r="R6403" s="4"/>
      <c r="U6403" s="4"/>
      <c r="AD6403" s="4"/>
      <c r="AE6403" s="4"/>
      <c r="AF6403" s="21"/>
    </row>
    <row r="6404" spans="1:32" x14ac:dyDescent="0.2">
      <c r="A6404" s="1" t="s">
        <v>18894</v>
      </c>
      <c r="B6404" s="4" t="s">
        <v>18895</v>
      </c>
      <c r="C6404" s="4" t="s">
        <v>18896</v>
      </c>
      <c r="E6404" s="4"/>
      <c r="R6404" s="4"/>
      <c r="U6404" s="4"/>
      <c r="AD6404" s="4"/>
      <c r="AE6404" s="4"/>
      <c r="AF6404" s="21"/>
    </row>
    <row r="6405" spans="1:32" x14ac:dyDescent="0.2">
      <c r="A6405" s="1" t="s">
        <v>18897</v>
      </c>
      <c r="B6405" s="4" t="s">
        <v>18898</v>
      </c>
      <c r="C6405" s="4" t="s">
        <v>18899</v>
      </c>
      <c r="E6405" s="4"/>
      <c r="R6405" s="4"/>
      <c r="U6405" s="4"/>
      <c r="AD6405" s="4"/>
      <c r="AE6405" s="4"/>
      <c r="AF6405" s="21"/>
    </row>
    <row r="6406" spans="1:32" x14ac:dyDescent="0.2">
      <c r="A6406" s="1" t="s">
        <v>18900</v>
      </c>
      <c r="B6406" s="4" t="s">
        <v>17166</v>
      </c>
      <c r="C6406" s="4" t="s">
        <v>17167</v>
      </c>
      <c r="E6406" s="4"/>
      <c r="R6406" s="4"/>
      <c r="U6406" s="4"/>
      <c r="AD6406" s="4"/>
      <c r="AE6406" s="4"/>
      <c r="AF6406" s="21"/>
    </row>
    <row r="6407" spans="1:32" x14ac:dyDescent="0.2">
      <c r="A6407" s="1" t="s">
        <v>18901</v>
      </c>
      <c r="B6407" s="4" t="s">
        <v>18902</v>
      </c>
      <c r="C6407" s="4" t="s">
        <v>18903</v>
      </c>
      <c r="E6407" s="4"/>
      <c r="R6407" s="4"/>
      <c r="U6407" s="4"/>
      <c r="AD6407" s="4"/>
      <c r="AE6407" s="4"/>
      <c r="AF6407" s="21"/>
    </row>
    <row r="6408" spans="1:32" x14ac:dyDescent="0.2">
      <c r="A6408" s="1" t="s">
        <v>18904</v>
      </c>
      <c r="B6408" s="4" t="s">
        <v>18905</v>
      </c>
      <c r="C6408" s="4" t="s">
        <v>18906</v>
      </c>
      <c r="E6408" s="4"/>
      <c r="R6408" s="4"/>
      <c r="U6408" s="4"/>
      <c r="AD6408" s="4"/>
      <c r="AE6408" s="4"/>
      <c r="AF6408" s="21"/>
    </row>
    <row r="6409" spans="1:32" x14ac:dyDescent="0.2">
      <c r="A6409" s="1" t="s">
        <v>18907</v>
      </c>
      <c r="B6409" s="4" t="s">
        <v>18908</v>
      </c>
      <c r="C6409" s="4" t="s">
        <v>18909</v>
      </c>
      <c r="E6409" s="4"/>
      <c r="R6409" s="4"/>
      <c r="U6409" s="4"/>
      <c r="AD6409" s="4"/>
      <c r="AE6409" s="4"/>
      <c r="AF6409" s="21"/>
    </row>
    <row r="6410" spans="1:32" x14ac:dyDescent="0.2">
      <c r="A6410" s="1" t="s">
        <v>18910</v>
      </c>
      <c r="B6410" s="4" t="s">
        <v>18911</v>
      </c>
      <c r="C6410" s="4" t="s">
        <v>18912</v>
      </c>
      <c r="E6410" s="4"/>
      <c r="R6410" s="4"/>
      <c r="U6410" s="4"/>
      <c r="AD6410" s="4"/>
      <c r="AE6410" s="4"/>
      <c r="AF6410" s="21"/>
    </row>
    <row r="6411" spans="1:32" x14ac:dyDescent="0.2">
      <c r="A6411" s="1" t="s">
        <v>18913</v>
      </c>
      <c r="B6411" s="4" t="s">
        <v>18914</v>
      </c>
      <c r="C6411" s="4" t="s">
        <v>18915</v>
      </c>
      <c r="E6411" s="4"/>
      <c r="R6411" s="4"/>
      <c r="U6411" s="4"/>
      <c r="AD6411" s="4"/>
      <c r="AE6411" s="4"/>
      <c r="AF6411" s="21"/>
    </row>
    <row r="6412" spans="1:32" x14ac:dyDescent="0.2">
      <c r="A6412" s="1" t="s">
        <v>18916</v>
      </c>
      <c r="B6412" s="4" t="s">
        <v>18917</v>
      </c>
      <c r="C6412" s="4" t="s">
        <v>18917</v>
      </c>
      <c r="E6412" s="4"/>
      <c r="R6412" s="4"/>
      <c r="U6412" s="4"/>
      <c r="AD6412" s="4"/>
      <c r="AE6412" s="4"/>
      <c r="AF6412" s="21"/>
    </row>
    <row r="6413" spans="1:32" x14ac:dyDescent="0.2">
      <c r="A6413" s="1" t="s">
        <v>18918</v>
      </c>
      <c r="B6413" s="4" t="s">
        <v>18919</v>
      </c>
      <c r="C6413" s="4" t="s">
        <v>18920</v>
      </c>
      <c r="E6413" s="4"/>
      <c r="R6413" s="4"/>
      <c r="U6413" s="4"/>
      <c r="AD6413" s="4"/>
      <c r="AE6413" s="4"/>
      <c r="AF6413" s="21"/>
    </row>
    <row r="6414" spans="1:32" x14ac:dyDescent="0.2">
      <c r="A6414" s="1" t="s">
        <v>18921</v>
      </c>
      <c r="B6414" s="4" t="s">
        <v>18922</v>
      </c>
      <c r="C6414" s="4" t="s">
        <v>18923</v>
      </c>
      <c r="E6414" s="4"/>
      <c r="R6414" s="4"/>
      <c r="U6414" s="4"/>
      <c r="AD6414" s="4"/>
      <c r="AE6414" s="4"/>
      <c r="AF6414" s="21"/>
    </row>
    <row r="6415" spans="1:32" x14ac:dyDescent="0.2">
      <c r="A6415" s="1" t="s">
        <v>18924</v>
      </c>
      <c r="B6415" s="4" t="s">
        <v>18925</v>
      </c>
      <c r="C6415" s="4" t="s">
        <v>18926</v>
      </c>
      <c r="E6415" s="4"/>
      <c r="R6415" s="4"/>
      <c r="U6415" s="4"/>
      <c r="AD6415" s="4"/>
      <c r="AE6415" s="4"/>
      <c r="AF6415" s="21"/>
    </row>
    <row r="6416" spans="1:32" x14ac:dyDescent="0.2">
      <c r="A6416" s="1" t="s">
        <v>18927</v>
      </c>
      <c r="B6416" s="4" t="s">
        <v>18928</v>
      </c>
      <c r="C6416" s="4" t="s">
        <v>18929</v>
      </c>
      <c r="E6416" s="4"/>
      <c r="R6416" s="4"/>
      <c r="U6416" s="4"/>
      <c r="AD6416" s="4"/>
      <c r="AE6416" s="4"/>
      <c r="AF6416" s="21"/>
    </row>
    <row r="6417" spans="1:32" x14ac:dyDescent="0.2">
      <c r="A6417" s="1" t="s">
        <v>18930</v>
      </c>
      <c r="B6417" s="4" t="s">
        <v>18931</v>
      </c>
      <c r="C6417" s="4" t="s">
        <v>18932</v>
      </c>
      <c r="E6417" s="4"/>
      <c r="R6417" s="4"/>
      <c r="U6417" s="4"/>
      <c r="AD6417" s="4"/>
      <c r="AE6417" s="4"/>
      <c r="AF6417" s="21"/>
    </row>
    <row r="6418" spans="1:32" x14ac:dyDescent="0.2">
      <c r="A6418" s="1" t="s">
        <v>18933</v>
      </c>
      <c r="B6418" s="4" t="s">
        <v>18934</v>
      </c>
      <c r="C6418" s="4" t="s">
        <v>18935</v>
      </c>
      <c r="E6418" s="4"/>
      <c r="R6418" s="4"/>
      <c r="U6418" s="4"/>
      <c r="AD6418" s="4"/>
      <c r="AE6418" s="4"/>
      <c r="AF6418" s="21"/>
    </row>
    <row r="6419" spans="1:32" x14ac:dyDescent="0.2">
      <c r="A6419" s="1" t="s">
        <v>18936</v>
      </c>
      <c r="B6419" s="4" t="s">
        <v>18937</v>
      </c>
      <c r="C6419" s="4" t="s">
        <v>18938</v>
      </c>
      <c r="E6419" s="4"/>
      <c r="R6419" s="4"/>
      <c r="U6419" s="4"/>
      <c r="AD6419" s="4"/>
      <c r="AE6419" s="4"/>
      <c r="AF6419" s="21"/>
    </row>
    <row r="6420" spans="1:32" x14ac:dyDescent="0.2">
      <c r="A6420" s="1" t="s">
        <v>18939</v>
      </c>
      <c r="B6420" s="4" t="s">
        <v>18940</v>
      </c>
      <c r="C6420" s="4" t="s">
        <v>18941</v>
      </c>
      <c r="E6420" s="4"/>
      <c r="R6420" s="4"/>
      <c r="U6420" s="4"/>
      <c r="AD6420" s="4"/>
      <c r="AE6420" s="4"/>
      <c r="AF6420" s="21"/>
    </row>
    <row r="6421" spans="1:32" x14ac:dyDescent="0.2">
      <c r="A6421" s="1" t="s">
        <v>18942</v>
      </c>
      <c r="B6421" s="4" t="s">
        <v>18943</v>
      </c>
      <c r="C6421" s="4" t="s">
        <v>18944</v>
      </c>
      <c r="E6421" s="4"/>
      <c r="R6421" s="4"/>
      <c r="U6421" s="4"/>
      <c r="AD6421" s="4"/>
      <c r="AE6421" s="4"/>
      <c r="AF6421" s="21">
        <v>1</v>
      </c>
    </row>
    <row r="6422" spans="1:32" x14ac:dyDescent="0.2">
      <c r="A6422" s="1" t="s">
        <v>18945</v>
      </c>
      <c r="B6422" s="4" t="s">
        <v>18946</v>
      </c>
      <c r="C6422" s="4" t="s">
        <v>18947</v>
      </c>
      <c r="E6422" s="4"/>
      <c r="R6422" s="4"/>
      <c r="U6422" s="4"/>
      <c r="AD6422" s="4">
        <v>1</v>
      </c>
      <c r="AE6422" s="4"/>
      <c r="AF6422" s="21">
        <v>1</v>
      </c>
    </row>
    <row r="6423" spans="1:32" x14ac:dyDescent="0.2">
      <c r="A6423" s="1" t="s">
        <v>18948</v>
      </c>
      <c r="B6423" s="4" t="s">
        <v>18949</v>
      </c>
      <c r="C6423" s="4" t="s">
        <v>18950</v>
      </c>
      <c r="E6423" s="4"/>
      <c r="R6423" s="4"/>
      <c r="U6423" s="4"/>
      <c r="AD6423" s="4"/>
      <c r="AE6423" s="4"/>
      <c r="AF6423" s="21"/>
    </row>
    <row r="6424" spans="1:32" x14ac:dyDescent="0.2">
      <c r="A6424" s="1" t="s">
        <v>18951</v>
      </c>
      <c r="B6424" s="4" t="s">
        <v>18952</v>
      </c>
      <c r="C6424" s="4" t="s">
        <v>18953</v>
      </c>
      <c r="E6424" s="4"/>
      <c r="R6424" s="4"/>
      <c r="U6424" s="4"/>
      <c r="AD6424" s="4"/>
      <c r="AE6424" s="4"/>
      <c r="AF6424" s="21"/>
    </row>
    <row r="6425" spans="1:32" x14ac:dyDescent="0.2">
      <c r="A6425" s="1" t="s">
        <v>18954</v>
      </c>
      <c r="B6425" s="4" t="s">
        <v>18955</v>
      </c>
      <c r="C6425" s="4" t="s">
        <v>18956</v>
      </c>
      <c r="E6425" s="4"/>
      <c r="R6425" s="4"/>
      <c r="U6425" s="4"/>
      <c r="AD6425" s="4"/>
      <c r="AE6425" s="4"/>
      <c r="AF6425" s="21"/>
    </row>
    <row r="6426" spans="1:32" x14ac:dyDescent="0.2">
      <c r="A6426" s="1" t="s">
        <v>18957</v>
      </c>
      <c r="B6426" s="4" t="s">
        <v>18958</v>
      </c>
      <c r="C6426" s="4" t="s">
        <v>18959</v>
      </c>
      <c r="E6426" s="4"/>
      <c r="R6426" s="4"/>
      <c r="U6426" s="4"/>
      <c r="AD6426" s="4"/>
      <c r="AE6426" s="4"/>
      <c r="AF6426" s="21"/>
    </row>
    <row r="6427" spans="1:32" x14ac:dyDescent="0.2">
      <c r="A6427" s="1" t="s">
        <v>18960</v>
      </c>
      <c r="B6427" s="4" t="s">
        <v>18961</v>
      </c>
      <c r="C6427" s="4" t="s">
        <v>18962</v>
      </c>
      <c r="E6427" s="4"/>
      <c r="R6427" s="4"/>
      <c r="U6427" s="4"/>
      <c r="AD6427" s="4"/>
      <c r="AE6427" s="4"/>
      <c r="AF6427" s="21"/>
    </row>
    <row r="6428" spans="1:32" x14ac:dyDescent="0.2">
      <c r="A6428" s="1" t="s">
        <v>18963</v>
      </c>
      <c r="B6428" s="4" t="s">
        <v>18964</v>
      </c>
      <c r="C6428" s="4" t="s">
        <v>18965</v>
      </c>
      <c r="E6428" s="4"/>
      <c r="R6428" s="4"/>
      <c r="U6428" s="4"/>
      <c r="AD6428" s="4"/>
      <c r="AE6428" s="4"/>
      <c r="AF6428" s="21"/>
    </row>
    <row r="6429" spans="1:32" x14ac:dyDescent="0.2">
      <c r="A6429" s="1" t="s">
        <v>18966</v>
      </c>
      <c r="B6429" s="4" t="s">
        <v>18967</v>
      </c>
      <c r="C6429" s="4" t="s">
        <v>18968</v>
      </c>
      <c r="E6429" s="4"/>
      <c r="R6429" s="4"/>
      <c r="U6429" s="4"/>
      <c r="AD6429" s="4"/>
      <c r="AE6429" s="4"/>
      <c r="AF6429" s="21"/>
    </row>
    <row r="6430" spans="1:32" x14ac:dyDescent="0.2">
      <c r="A6430" s="1" t="s">
        <v>18969</v>
      </c>
      <c r="B6430" s="4" t="s">
        <v>18970</v>
      </c>
      <c r="C6430" s="4" t="s">
        <v>18971</v>
      </c>
      <c r="E6430" s="4"/>
      <c r="R6430" s="4"/>
      <c r="U6430" s="4"/>
      <c r="AD6430" s="4"/>
      <c r="AE6430" s="4"/>
      <c r="AF6430" s="21"/>
    </row>
    <row r="6431" spans="1:32" x14ac:dyDescent="0.2">
      <c r="A6431" s="1" t="s">
        <v>18972</v>
      </c>
      <c r="B6431" s="4" t="s">
        <v>18973</v>
      </c>
      <c r="C6431" s="4" t="s">
        <v>18974</v>
      </c>
      <c r="E6431" s="4"/>
      <c r="R6431" s="4"/>
      <c r="U6431" s="4"/>
      <c r="AD6431" s="4"/>
      <c r="AE6431" s="4"/>
      <c r="AF6431" s="21"/>
    </row>
    <row r="6432" spans="1:32" x14ac:dyDescent="0.2">
      <c r="A6432" s="1" t="s">
        <v>18975</v>
      </c>
      <c r="B6432" s="4" t="s">
        <v>18976</v>
      </c>
      <c r="C6432" s="4" t="s">
        <v>18977</v>
      </c>
      <c r="E6432" s="4"/>
      <c r="R6432" s="4"/>
      <c r="U6432" s="4"/>
      <c r="AD6432" s="4"/>
      <c r="AE6432" s="4"/>
      <c r="AF6432" s="21"/>
    </row>
    <row r="6433" spans="1:32" x14ac:dyDescent="0.2">
      <c r="A6433" s="1" t="s">
        <v>18978</v>
      </c>
      <c r="B6433" s="4" t="s">
        <v>18979</v>
      </c>
      <c r="C6433" s="4" t="s">
        <v>18979</v>
      </c>
      <c r="E6433" s="4"/>
      <c r="R6433" s="4"/>
      <c r="U6433" s="4"/>
      <c r="AD6433" s="4"/>
      <c r="AE6433" s="4"/>
      <c r="AF6433" s="21"/>
    </row>
    <row r="6434" spans="1:32" x14ac:dyDescent="0.2">
      <c r="A6434" s="1" t="s">
        <v>18980</v>
      </c>
      <c r="B6434" s="4" t="s">
        <v>18981</v>
      </c>
      <c r="C6434" s="4" t="s">
        <v>18982</v>
      </c>
      <c r="E6434" s="4"/>
      <c r="R6434" s="4"/>
      <c r="U6434" s="4"/>
      <c r="AD6434" s="4"/>
      <c r="AE6434" s="4"/>
      <c r="AF6434" s="21"/>
    </row>
    <row r="6435" spans="1:32" x14ac:dyDescent="0.2">
      <c r="A6435" s="1" t="s">
        <v>18983</v>
      </c>
      <c r="B6435" s="4" t="s">
        <v>18984</v>
      </c>
      <c r="C6435" s="4" t="s">
        <v>18985</v>
      </c>
      <c r="E6435" s="4"/>
      <c r="R6435" s="4"/>
      <c r="U6435" s="4"/>
      <c r="AD6435" s="4"/>
      <c r="AE6435" s="4"/>
      <c r="AF6435" s="21"/>
    </row>
    <row r="6436" spans="1:32" x14ac:dyDescent="0.2">
      <c r="A6436" s="1" t="s">
        <v>18986</v>
      </c>
      <c r="B6436" s="4" t="s">
        <v>18987</v>
      </c>
      <c r="C6436" s="4" t="s">
        <v>18988</v>
      </c>
      <c r="E6436" s="4"/>
      <c r="R6436" s="4"/>
      <c r="U6436" s="4"/>
      <c r="AD6436" s="4"/>
      <c r="AE6436" s="4"/>
      <c r="AF6436" s="21">
        <v>1</v>
      </c>
    </row>
    <row r="6437" spans="1:32" x14ac:dyDescent="0.2">
      <c r="A6437" s="1" t="s">
        <v>18989</v>
      </c>
      <c r="B6437" s="4" t="s">
        <v>18990</v>
      </c>
      <c r="C6437" s="4" t="s">
        <v>18991</v>
      </c>
      <c r="E6437" s="4"/>
      <c r="R6437" s="4"/>
      <c r="U6437" s="4"/>
      <c r="AD6437" s="4"/>
      <c r="AE6437" s="4"/>
      <c r="AF6437" s="21"/>
    </row>
    <row r="6438" spans="1:32" x14ac:dyDescent="0.2">
      <c r="A6438" s="1" t="s">
        <v>18992</v>
      </c>
      <c r="B6438" s="4" t="s">
        <v>18993</v>
      </c>
      <c r="C6438" s="4" t="s">
        <v>18994</v>
      </c>
      <c r="E6438" s="4"/>
      <c r="R6438" s="4"/>
      <c r="U6438" s="4"/>
      <c r="AD6438" s="4"/>
      <c r="AE6438" s="4"/>
      <c r="AF6438" s="21"/>
    </row>
    <row r="6439" spans="1:32" x14ac:dyDescent="0.2">
      <c r="A6439" s="1" t="s">
        <v>18995</v>
      </c>
      <c r="B6439" s="4" t="s">
        <v>18996</v>
      </c>
      <c r="C6439" s="4" t="s">
        <v>18997</v>
      </c>
      <c r="E6439" s="4"/>
      <c r="R6439" s="4"/>
      <c r="U6439" s="4"/>
      <c r="AD6439" s="4"/>
      <c r="AE6439" s="4"/>
      <c r="AF6439" s="21"/>
    </row>
    <row r="6440" spans="1:32" x14ac:dyDescent="0.2">
      <c r="A6440" s="1" t="s">
        <v>18998</v>
      </c>
      <c r="B6440" s="4" t="s">
        <v>18999</v>
      </c>
      <c r="C6440" s="4" t="s">
        <v>19000</v>
      </c>
      <c r="E6440" s="4"/>
      <c r="R6440" s="4"/>
      <c r="U6440" s="4"/>
      <c r="AD6440" s="4"/>
      <c r="AE6440" s="4"/>
      <c r="AF6440" s="21"/>
    </row>
    <row r="6441" spans="1:32" x14ac:dyDescent="0.2">
      <c r="A6441" s="1" t="s">
        <v>19001</v>
      </c>
      <c r="B6441" s="4" t="s">
        <v>19002</v>
      </c>
      <c r="C6441" s="4" t="s">
        <v>19003</v>
      </c>
      <c r="E6441" s="4"/>
      <c r="R6441" s="4"/>
      <c r="U6441" s="4"/>
      <c r="AD6441" s="4"/>
      <c r="AE6441" s="4"/>
      <c r="AF6441" s="21"/>
    </row>
    <row r="6442" spans="1:32" x14ac:dyDescent="0.2">
      <c r="A6442" s="1" t="s">
        <v>19004</v>
      </c>
      <c r="B6442" s="4" t="s">
        <v>19005</v>
      </c>
      <c r="C6442" s="4" t="s">
        <v>19006</v>
      </c>
      <c r="E6442" s="4"/>
      <c r="R6442" s="4"/>
      <c r="U6442" s="4"/>
      <c r="AD6442" s="4"/>
      <c r="AE6442" s="4"/>
      <c r="AF6442" s="21"/>
    </row>
    <row r="6443" spans="1:32" x14ac:dyDescent="0.2">
      <c r="A6443" s="1" t="s">
        <v>19007</v>
      </c>
      <c r="B6443" s="4" t="s">
        <v>19008</v>
      </c>
      <c r="C6443" s="4" t="s">
        <v>19009</v>
      </c>
      <c r="E6443" s="4"/>
      <c r="R6443" s="4"/>
      <c r="U6443" s="4"/>
      <c r="AD6443" s="4"/>
      <c r="AE6443" s="4"/>
      <c r="AF6443" s="21"/>
    </row>
    <row r="6444" spans="1:32" x14ac:dyDescent="0.2">
      <c r="A6444" s="1" t="s">
        <v>19010</v>
      </c>
      <c r="B6444" s="4" t="s">
        <v>19011</v>
      </c>
      <c r="C6444" s="4" t="s">
        <v>19012</v>
      </c>
      <c r="E6444" s="4"/>
      <c r="R6444" s="4"/>
      <c r="U6444" s="4"/>
      <c r="AD6444" s="4"/>
      <c r="AE6444" s="4"/>
      <c r="AF6444" s="21"/>
    </row>
    <row r="6445" spans="1:32" x14ac:dyDescent="0.2">
      <c r="A6445" s="1" t="s">
        <v>19013</v>
      </c>
      <c r="B6445" s="4" t="s">
        <v>19014</v>
      </c>
      <c r="C6445" s="4" t="s">
        <v>19015</v>
      </c>
      <c r="E6445" s="4"/>
      <c r="R6445" s="4"/>
      <c r="U6445" s="4"/>
      <c r="AD6445" s="4"/>
      <c r="AE6445" s="4"/>
      <c r="AF6445" s="21"/>
    </row>
    <row r="6446" spans="1:32" x14ac:dyDescent="0.2">
      <c r="A6446" s="1" t="s">
        <v>19016</v>
      </c>
      <c r="B6446" s="4" t="s">
        <v>5583</v>
      </c>
      <c r="C6446" s="4" t="s">
        <v>19017</v>
      </c>
      <c r="E6446" s="4"/>
      <c r="R6446" s="4"/>
      <c r="U6446" s="4"/>
      <c r="AD6446" s="4"/>
      <c r="AE6446" s="4"/>
      <c r="AF6446" s="21"/>
    </row>
    <row r="6447" spans="1:32" x14ac:dyDescent="0.2">
      <c r="A6447" s="1" t="s">
        <v>19018</v>
      </c>
      <c r="B6447" s="4" t="s">
        <v>19019</v>
      </c>
      <c r="C6447" s="4" t="s">
        <v>2633</v>
      </c>
      <c r="E6447" s="4"/>
      <c r="R6447" s="4"/>
      <c r="U6447" s="4"/>
      <c r="AD6447" s="4"/>
      <c r="AE6447" s="4"/>
      <c r="AF6447" s="21"/>
    </row>
    <row r="6448" spans="1:32" x14ac:dyDescent="0.2">
      <c r="A6448" s="1" t="s">
        <v>19020</v>
      </c>
      <c r="B6448" s="4" t="s">
        <v>19021</v>
      </c>
      <c r="C6448" s="4" t="s">
        <v>19022</v>
      </c>
      <c r="E6448" s="4"/>
      <c r="R6448" s="4"/>
      <c r="U6448" s="4"/>
      <c r="AD6448" s="4"/>
      <c r="AE6448" s="4"/>
      <c r="AF6448" s="21"/>
    </row>
    <row r="6449" spans="1:32" x14ac:dyDescent="0.2">
      <c r="A6449" s="1" t="s">
        <v>19023</v>
      </c>
      <c r="B6449" s="4" t="s">
        <v>19024</v>
      </c>
      <c r="C6449" s="4" t="s">
        <v>19025</v>
      </c>
      <c r="E6449" s="4"/>
      <c r="R6449" s="4"/>
      <c r="U6449" s="4"/>
      <c r="AD6449" s="4"/>
      <c r="AE6449" s="4"/>
      <c r="AF6449" s="21"/>
    </row>
    <row r="6450" spans="1:32" x14ac:dyDescent="0.2">
      <c r="A6450" s="1" t="s">
        <v>19026</v>
      </c>
      <c r="B6450" s="4" t="s">
        <v>5592</v>
      </c>
      <c r="C6450" s="4" t="s">
        <v>19027</v>
      </c>
      <c r="E6450" s="4"/>
      <c r="R6450" s="4"/>
      <c r="U6450" s="4"/>
      <c r="AD6450" s="4"/>
      <c r="AE6450" s="4"/>
      <c r="AF6450" s="21"/>
    </row>
    <row r="6451" spans="1:32" x14ac:dyDescent="0.2">
      <c r="A6451" s="1" t="s">
        <v>19028</v>
      </c>
      <c r="B6451" s="4" t="s">
        <v>19029</v>
      </c>
      <c r="C6451" s="4" t="s">
        <v>19030</v>
      </c>
      <c r="E6451" s="4"/>
      <c r="R6451" s="4"/>
      <c r="U6451" s="4"/>
      <c r="AD6451" s="4"/>
      <c r="AE6451" s="4"/>
      <c r="AF6451" s="21"/>
    </row>
    <row r="6452" spans="1:32" x14ac:dyDescent="0.2">
      <c r="A6452" s="1" t="s">
        <v>19031</v>
      </c>
      <c r="B6452" s="4" t="s">
        <v>19032</v>
      </c>
      <c r="C6452" s="4" t="s">
        <v>19033</v>
      </c>
      <c r="E6452" s="4"/>
      <c r="R6452" s="4"/>
      <c r="U6452" s="4"/>
      <c r="AD6452" s="4"/>
      <c r="AE6452" s="4"/>
      <c r="AF6452" s="21"/>
    </row>
    <row r="6453" spans="1:32" x14ac:dyDescent="0.2">
      <c r="A6453" s="1" t="s">
        <v>19034</v>
      </c>
      <c r="B6453" s="4" t="s">
        <v>19035</v>
      </c>
      <c r="C6453" s="4" t="s">
        <v>19036</v>
      </c>
      <c r="E6453" s="4"/>
      <c r="R6453" s="4"/>
      <c r="U6453" s="4"/>
      <c r="AD6453" s="4"/>
      <c r="AE6453" s="4"/>
      <c r="AF6453" s="21"/>
    </row>
    <row r="6454" spans="1:32" x14ac:dyDescent="0.2">
      <c r="A6454" s="1" t="s">
        <v>19037</v>
      </c>
      <c r="B6454" s="4" t="s">
        <v>19038</v>
      </c>
      <c r="C6454" s="4" t="s">
        <v>19038</v>
      </c>
      <c r="E6454" s="4"/>
      <c r="R6454" s="4"/>
      <c r="U6454" s="4"/>
      <c r="AD6454" s="4"/>
      <c r="AE6454" s="4"/>
      <c r="AF6454" s="21"/>
    </row>
    <row r="6455" spans="1:32" x14ac:dyDescent="0.2">
      <c r="A6455" s="1" t="s">
        <v>19039</v>
      </c>
      <c r="B6455" s="4" t="s">
        <v>19040</v>
      </c>
      <c r="C6455" s="4" t="s">
        <v>19041</v>
      </c>
      <c r="E6455" s="4"/>
      <c r="R6455" s="4"/>
      <c r="U6455" s="4"/>
      <c r="AD6455" s="4"/>
      <c r="AE6455" s="4"/>
      <c r="AF6455" s="21"/>
    </row>
    <row r="6456" spans="1:32" x14ac:dyDescent="0.2">
      <c r="A6456" s="1" t="s">
        <v>19042</v>
      </c>
      <c r="B6456" s="4" t="s">
        <v>19043</v>
      </c>
      <c r="C6456" s="4" t="s">
        <v>19044</v>
      </c>
      <c r="E6456" s="4"/>
      <c r="R6456" s="4"/>
      <c r="U6456" s="4"/>
      <c r="AD6456" s="4"/>
      <c r="AE6456" s="4"/>
      <c r="AF6456" s="21"/>
    </row>
    <row r="6457" spans="1:32" x14ac:dyDescent="0.2">
      <c r="A6457" s="1" t="s">
        <v>19045</v>
      </c>
      <c r="B6457" s="4" t="s">
        <v>5580</v>
      </c>
      <c r="C6457" s="4" t="s">
        <v>17176</v>
      </c>
      <c r="E6457" s="4"/>
      <c r="R6457" s="4"/>
      <c r="U6457" s="4"/>
      <c r="AD6457" s="4"/>
      <c r="AE6457" s="4"/>
      <c r="AF6457" s="21"/>
    </row>
    <row r="6458" spans="1:32" x14ac:dyDescent="0.2">
      <c r="A6458" s="1" t="s">
        <v>19046</v>
      </c>
      <c r="B6458" s="4" t="s">
        <v>19047</v>
      </c>
      <c r="C6458" s="4" t="s">
        <v>19048</v>
      </c>
      <c r="E6458" s="4"/>
      <c r="R6458" s="4"/>
      <c r="U6458" s="4"/>
      <c r="AD6458" s="4"/>
      <c r="AE6458" s="4"/>
      <c r="AF6458" s="21"/>
    </row>
    <row r="6459" spans="1:32" x14ac:dyDescent="0.2">
      <c r="A6459" s="1" t="s">
        <v>19049</v>
      </c>
      <c r="B6459" s="4" t="s">
        <v>19050</v>
      </c>
      <c r="C6459" s="4" t="s">
        <v>19051</v>
      </c>
      <c r="E6459" s="4"/>
      <c r="R6459" s="4"/>
      <c r="U6459" s="4"/>
      <c r="AD6459" s="4"/>
      <c r="AE6459" s="4"/>
      <c r="AF6459" s="21"/>
    </row>
    <row r="6460" spans="1:32" x14ac:dyDescent="0.2">
      <c r="A6460" s="1" t="s">
        <v>19052</v>
      </c>
      <c r="B6460" s="4" t="s">
        <v>19053</v>
      </c>
      <c r="C6460" s="4" t="s">
        <v>19053</v>
      </c>
      <c r="E6460" s="4"/>
      <c r="R6460" s="4"/>
      <c r="U6460" s="4"/>
      <c r="AD6460" s="4"/>
      <c r="AE6460" s="4"/>
      <c r="AF6460" s="21"/>
    </row>
    <row r="6461" spans="1:32" x14ac:dyDescent="0.2">
      <c r="A6461" s="1" t="s">
        <v>19054</v>
      </c>
      <c r="B6461" s="4" t="s">
        <v>19055</v>
      </c>
      <c r="C6461" s="4" t="s">
        <v>19056</v>
      </c>
      <c r="E6461" s="4"/>
      <c r="R6461" s="4"/>
      <c r="U6461" s="4"/>
      <c r="AD6461" s="4"/>
      <c r="AE6461" s="4"/>
      <c r="AF6461" s="21"/>
    </row>
    <row r="6462" spans="1:32" x14ac:dyDescent="0.2">
      <c r="A6462" s="1" t="s">
        <v>19057</v>
      </c>
      <c r="B6462" s="4" t="s">
        <v>19058</v>
      </c>
      <c r="C6462" s="4" t="s">
        <v>19059</v>
      </c>
      <c r="E6462" s="4"/>
      <c r="R6462" s="4"/>
      <c r="U6462" s="4"/>
      <c r="AD6462" s="4"/>
      <c r="AE6462" s="4"/>
      <c r="AF6462" s="21"/>
    </row>
    <row r="6463" spans="1:32" x14ac:dyDescent="0.2">
      <c r="A6463" s="1" t="s">
        <v>19060</v>
      </c>
      <c r="B6463" s="4" t="s">
        <v>19061</v>
      </c>
      <c r="C6463" s="4" t="s">
        <v>19062</v>
      </c>
      <c r="E6463" s="4"/>
      <c r="R6463" s="4"/>
      <c r="U6463" s="4"/>
      <c r="AD6463" s="4"/>
      <c r="AE6463" s="4"/>
      <c r="AF6463" s="21"/>
    </row>
    <row r="6464" spans="1:32" x14ac:dyDescent="0.2">
      <c r="A6464" s="1" t="s">
        <v>19063</v>
      </c>
      <c r="B6464" s="4" t="s">
        <v>19064</v>
      </c>
      <c r="C6464" s="4" t="s">
        <v>19065</v>
      </c>
      <c r="E6464" s="4"/>
      <c r="R6464" s="4"/>
      <c r="U6464" s="4"/>
      <c r="AD6464" s="4"/>
      <c r="AE6464" s="4"/>
      <c r="AF6464" s="21"/>
    </row>
    <row r="6465" spans="1:32" x14ac:dyDescent="0.2">
      <c r="A6465" s="1" t="s">
        <v>19066</v>
      </c>
      <c r="B6465" s="4" t="s">
        <v>19067</v>
      </c>
      <c r="C6465" s="4" t="s">
        <v>19068</v>
      </c>
      <c r="E6465" s="4"/>
      <c r="R6465" s="4"/>
      <c r="U6465" s="4"/>
      <c r="AD6465" s="4"/>
      <c r="AE6465" s="4"/>
      <c r="AF6465" s="21"/>
    </row>
    <row r="6466" spans="1:32" x14ac:dyDescent="0.2">
      <c r="A6466" s="1" t="s">
        <v>19069</v>
      </c>
      <c r="B6466" s="4" t="s">
        <v>19070</v>
      </c>
      <c r="C6466" s="4" t="s">
        <v>19071</v>
      </c>
      <c r="E6466" s="4"/>
      <c r="R6466" s="4"/>
      <c r="U6466" s="4"/>
      <c r="AD6466" s="4"/>
      <c r="AE6466" s="4"/>
      <c r="AF6466" s="21"/>
    </row>
    <row r="6467" spans="1:32" x14ac:dyDescent="0.2">
      <c r="A6467" s="1" t="s">
        <v>19072</v>
      </c>
      <c r="B6467" s="4" t="s">
        <v>19073</v>
      </c>
      <c r="C6467" s="4" t="s">
        <v>19074</v>
      </c>
      <c r="E6467" s="4"/>
      <c r="R6467" s="4"/>
      <c r="U6467" s="4"/>
      <c r="AD6467" s="4"/>
      <c r="AE6467" s="4"/>
      <c r="AF6467" s="21"/>
    </row>
    <row r="6468" spans="1:32" x14ac:dyDescent="0.2">
      <c r="A6468" s="1" t="s">
        <v>19075</v>
      </c>
      <c r="B6468" s="4" t="s">
        <v>19076</v>
      </c>
      <c r="C6468" s="4" t="s">
        <v>19077</v>
      </c>
      <c r="E6468" s="4"/>
      <c r="R6468" s="4"/>
      <c r="U6468" s="4"/>
      <c r="AD6468" s="4"/>
      <c r="AE6468" s="4"/>
      <c r="AF6468" s="21"/>
    </row>
    <row r="6469" spans="1:32" x14ac:dyDescent="0.2">
      <c r="A6469" s="1" t="s">
        <v>19078</v>
      </c>
      <c r="B6469" s="4" t="s">
        <v>19079</v>
      </c>
      <c r="C6469" s="4" t="s">
        <v>19080</v>
      </c>
      <c r="E6469" s="4"/>
      <c r="R6469" s="4"/>
      <c r="U6469" s="4"/>
      <c r="AD6469" s="4"/>
      <c r="AE6469" s="4"/>
      <c r="AF6469" s="21"/>
    </row>
    <row r="6470" spans="1:32" x14ac:dyDescent="0.2">
      <c r="A6470" s="1" t="s">
        <v>19081</v>
      </c>
      <c r="B6470" s="4" t="s">
        <v>19082</v>
      </c>
      <c r="C6470" s="4" t="s">
        <v>19083</v>
      </c>
      <c r="E6470" s="4"/>
      <c r="R6470" s="4"/>
      <c r="U6470" s="4"/>
      <c r="AD6470" s="4"/>
      <c r="AE6470" s="4"/>
      <c r="AF6470" s="21"/>
    </row>
    <row r="6471" spans="1:32" x14ac:dyDescent="0.2">
      <c r="A6471" s="1" t="s">
        <v>19084</v>
      </c>
      <c r="B6471" s="4" t="s">
        <v>19085</v>
      </c>
      <c r="C6471" s="4" t="s">
        <v>19086</v>
      </c>
      <c r="E6471" s="4"/>
      <c r="R6471" s="4"/>
      <c r="U6471" s="4"/>
      <c r="AD6471" s="4"/>
      <c r="AE6471" s="4"/>
      <c r="AF6471" s="21"/>
    </row>
    <row r="6472" spans="1:32" x14ac:dyDescent="0.2">
      <c r="A6472" s="1" t="s">
        <v>19087</v>
      </c>
      <c r="B6472" s="4" t="s">
        <v>19088</v>
      </c>
      <c r="C6472" s="4" t="s">
        <v>19089</v>
      </c>
      <c r="E6472" s="4"/>
      <c r="R6472" s="4"/>
      <c r="U6472" s="4"/>
      <c r="AD6472" s="4"/>
      <c r="AE6472" s="4"/>
      <c r="AF6472" s="21"/>
    </row>
    <row r="6473" spans="1:32" x14ac:dyDescent="0.2">
      <c r="A6473" s="1" t="s">
        <v>19090</v>
      </c>
      <c r="B6473" s="4" t="s">
        <v>19091</v>
      </c>
      <c r="C6473" s="4" t="s">
        <v>19092</v>
      </c>
      <c r="E6473" s="4"/>
      <c r="R6473" s="4"/>
      <c r="U6473" s="4"/>
      <c r="AD6473" s="4"/>
      <c r="AE6473" s="4"/>
      <c r="AF6473" s="21"/>
    </row>
    <row r="6474" spans="1:32" x14ac:dyDescent="0.2">
      <c r="A6474" s="1" t="s">
        <v>19093</v>
      </c>
      <c r="B6474" s="4" t="s">
        <v>19094</v>
      </c>
      <c r="C6474" s="4" t="s">
        <v>19095</v>
      </c>
      <c r="E6474" s="4"/>
      <c r="R6474" s="4"/>
      <c r="U6474" s="4"/>
      <c r="AD6474" s="4"/>
      <c r="AE6474" s="4"/>
      <c r="AF6474" s="21"/>
    </row>
    <row r="6475" spans="1:32" x14ac:dyDescent="0.2">
      <c r="A6475" s="1" t="s">
        <v>19096</v>
      </c>
      <c r="B6475" s="4" t="s">
        <v>19097</v>
      </c>
      <c r="C6475" s="4" t="s">
        <v>19098</v>
      </c>
      <c r="E6475" s="4"/>
      <c r="R6475" s="4"/>
      <c r="U6475" s="4"/>
      <c r="AD6475" s="4"/>
      <c r="AE6475" s="4"/>
      <c r="AF6475" s="21"/>
    </row>
    <row r="6476" spans="1:32" x14ac:dyDescent="0.2">
      <c r="A6476" s="1" t="s">
        <v>19099</v>
      </c>
      <c r="B6476" s="4" t="s">
        <v>19100</v>
      </c>
      <c r="C6476" s="4" t="s">
        <v>19101</v>
      </c>
      <c r="E6476" s="4"/>
      <c r="R6476" s="4"/>
      <c r="U6476" s="4"/>
      <c r="AD6476" s="4"/>
      <c r="AE6476" s="4"/>
      <c r="AF6476" s="21"/>
    </row>
    <row r="6477" spans="1:32" x14ac:dyDescent="0.2">
      <c r="A6477" s="1" t="s">
        <v>19102</v>
      </c>
      <c r="B6477" s="4" t="s">
        <v>19103</v>
      </c>
      <c r="C6477" s="4" t="s">
        <v>19104</v>
      </c>
      <c r="E6477" s="4"/>
      <c r="R6477" s="4"/>
      <c r="U6477" s="4"/>
      <c r="AD6477" s="4"/>
      <c r="AE6477" s="4"/>
      <c r="AF6477" s="21"/>
    </row>
    <row r="6478" spans="1:32" x14ac:dyDescent="0.2">
      <c r="A6478" s="1" t="s">
        <v>19105</v>
      </c>
      <c r="B6478" s="4" t="s">
        <v>18987</v>
      </c>
      <c r="C6478" s="4" t="s">
        <v>18988</v>
      </c>
      <c r="E6478" s="4"/>
      <c r="R6478" s="4"/>
      <c r="U6478" s="4"/>
      <c r="AD6478" s="4"/>
      <c r="AE6478" s="4"/>
      <c r="AF6478" s="21"/>
    </row>
    <row r="6479" spans="1:32" x14ac:dyDescent="0.2">
      <c r="A6479" s="1" t="s">
        <v>19106</v>
      </c>
      <c r="B6479" s="4" t="s">
        <v>19107</v>
      </c>
      <c r="C6479" s="4" t="s">
        <v>19108</v>
      </c>
      <c r="E6479" s="4"/>
      <c r="R6479" s="4"/>
      <c r="U6479" s="4"/>
      <c r="AD6479" s="4"/>
      <c r="AE6479" s="4"/>
      <c r="AF6479" s="21"/>
    </row>
    <row r="6480" spans="1:32" x14ac:dyDescent="0.2">
      <c r="A6480" s="1" t="s">
        <v>19109</v>
      </c>
      <c r="B6480" s="4" t="s">
        <v>19110</v>
      </c>
      <c r="C6480" s="4" t="s">
        <v>19111</v>
      </c>
      <c r="E6480" s="4"/>
      <c r="R6480" s="4"/>
      <c r="U6480" s="4"/>
      <c r="AD6480" s="4"/>
      <c r="AE6480" s="4"/>
      <c r="AF6480" s="21"/>
    </row>
    <row r="6481" spans="1:32" x14ac:dyDescent="0.2">
      <c r="A6481" s="1" t="s">
        <v>19112</v>
      </c>
      <c r="B6481" s="4" t="s">
        <v>19113</v>
      </c>
      <c r="C6481" s="4" t="s">
        <v>19114</v>
      </c>
      <c r="E6481" s="4"/>
      <c r="R6481" s="4"/>
      <c r="U6481" s="4"/>
      <c r="AD6481" s="4"/>
      <c r="AE6481" s="4"/>
      <c r="AF6481" s="21"/>
    </row>
    <row r="6482" spans="1:32" x14ac:dyDescent="0.2">
      <c r="A6482" s="1" t="s">
        <v>19115</v>
      </c>
      <c r="B6482" s="4" t="s">
        <v>19116</v>
      </c>
      <c r="C6482" s="4" t="s">
        <v>19117</v>
      </c>
      <c r="E6482" s="4"/>
      <c r="R6482" s="4"/>
      <c r="U6482" s="4"/>
      <c r="AD6482" s="4"/>
      <c r="AE6482" s="4"/>
      <c r="AF6482" s="21"/>
    </row>
    <row r="6483" spans="1:32" x14ac:dyDescent="0.2">
      <c r="A6483" s="1" t="s">
        <v>19118</v>
      </c>
      <c r="B6483" s="4" t="s">
        <v>19119</v>
      </c>
      <c r="C6483" s="4" t="s">
        <v>19120</v>
      </c>
      <c r="E6483" s="4"/>
      <c r="R6483" s="4"/>
      <c r="U6483" s="4"/>
      <c r="AD6483" s="4"/>
      <c r="AE6483" s="4"/>
      <c r="AF6483" s="21"/>
    </row>
    <row r="6484" spans="1:32" x14ac:dyDescent="0.2">
      <c r="A6484" s="1" t="s">
        <v>19121</v>
      </c>
      <c r="B6484" s="4" t="s">
        <v>19122</v>
      </c>
      <c r="C6484" s="4" t="s">
        <v>19123</v>
      </c>
      <c r="E6484" s="4"/>
      <c r="R6484" s="4"/>
      <c r="U6484" s="4"/>
      <c r="AD6484" s="4"/>
      <c r="AE6484" s="4"/>
      <c r="AF6484" s="21"/>
    </row>
    <row r="6485" spans="1:32" x14ac:dyDescent="0.2">
      <c r="A6485" s="1" t="s">
        <v>19124</v>
      </c>
      <c r="B6485" s="4" t="s">
        <v>19125</v>
      </c>
      <c r="C6485" s="4" t="s">
        <v>19126</v>
      </c>
      <c r="E6485" s="4"/>
      <c r="R6485" s="4"/>
      <c r="U6485" s="4"/>
      <c r="AD6485" s="4"/>
      <c r="AE6485" s="4"/>
      <c r="AF6485" s="21"/>
    </row>
    <row r="6486" spans="1:32" x14ac:dyDescent="0.2">
      <c r="A6486" s="1" t="s">
        <v>19127</v>
      </c>
      <c r="B6486" s="4" t="s">
        <v>19128</v>
      </c>
      <c r="C6486" s="4" t="s">
        <v>19129</v>
      </c>
      <c r="E6486" s="4"/>
      <c r="R6486" s="4"/>
      <c r="U6486" s="4"/>
      <c r="AD6486" s="4"/>
      <c r="AE6486" s="4"/>
      <c r="AF6486" s="21"/>
    </row>
    <row r="6487" spans="1:32" x14ac:dyDescent="0.2">
      <c r="A6487" s="1" t="s">
        <v>19130</v>
      </c>
      <c r="B6487" s="4" t="s">
        <v>19131</v>
      </c>
      <c r="C6487" s="4" t="s">
        <v>19132</v>
      </c>
      <c r="E6487" s="4"/>
      <c r="R6487" s="4"/>
      <c r="U6487" s="4"/>
      <c r="AD6487" s="4"/>
      <c r="AE6487" s="4"/>
      <c r="AF6487" s="21">
        <v>1</v>
      </c>
    </row>
    <row r="6488" spans="1:32" x14ac:dyDescent="0.2">
      <c r="A6488" s="1" t="s">
        <v>19133</v>
      </c>
      <c r="B6488" s="4" t="s">
        <v>19134</v>
      </c>
      <c r="C6488" s="4" t="s">
        <v>19135</v>
      </c>
      <c r="E6488" s="4"/>
      <c r="R6488" s="4"/>
      <c r="U6488" s="4"/>
      <c r="AD6488" s="4"/>
      <c r="AE6488" s="4"/>
      <c r="AF6488" s="21"/>
    </row>
    <row r="6489" spans="1:32" x14ac:dyDescent="0.2">
      <c r="A6489" s="1" t="s">
        <v>19136</v>
      </c>
      <c r="B6489" s="4" t="s">
        <v>19137</v>
      </c>
      <c r="C6489" s="4" t="s">
        <v>19138</v>
      </c>
      <c r="E6489" s="4"/>
      <c r="R6489" s="4"/>
      <c r="U6489" s="4"/>
      <c r="AD6489" s="4"/>
      <c r="AE6489" s="4"/>
      <c r="AF6489" s="21"/>
    </row>
    <row r="6490" spans="1:32" x14ac:dyDescent="0.2">
      <c r="A6490" s="1" t="s">
        <v>19139</v>
      </c>
      <c r="B6490" s="4" t="s">
        <v>19140</v>
      </c>
      <c r="C6490" s="4" t="s">
        <v>19141</v>
      </c>
      <c r="E6490" s="4"/>
      <c r="R6490" s="4"/>
      <c r="U6490" s="4"/>
      <c r="AD6490" s="4"/>
      <c r="AE6490" s="4"/>
      <c r="AF6490" s="21"/>
    </row>
    <row r="6491" spans="1:32" x14ac:dyDescent="0.2">
      <c r="A6491" s="1" t="s">
        <v>19142</v>
      </c>
      <c r="B6491" s="4" t="s">
        <v>17187</v>
      </c>
      <c r="C6491" s="4" t="s">
        <v>19143</v>
      </c>
      <c r="E6491" s="4"/>
      <c r="R6491" s="4"/>
      <c r="U6491" s="4"/>
      <c r="AD6491" s="4"/>
      <c r="AE6491" s="4"/>
      <c r="AF6491" s="21"/>
    </row>
    <row r="6492" spans="1:32" x14ac:dyDescent="0.2">
      <c r="A6492" s="1" t="s">
        <v>19144</v>
      </c>
      <c r="B6492" s="4" t="s">
        <v>19145</v>
      </c>
      <c r="C6492" s="4" t="s">
        <v>19146</v>
      </c>
      <c r="E6492" s="4"/>
      <c r="R6492" s="4"/>
      <c r="U6492" s="4"/>
      <c r="AD6492" s="4"/>
      <c r="AE6492" s="4"/>
      <c r="AF6492" s="21"/>
    </row>
    <row r="6493" spans="1:32" x14ac:dyDescent="0.2">
      <c r="A6493" s="1" t="s">
        <v>19147</v>
      </c>
      <c r="B6493" s="4" t="s">
        <v>19148</v>
      </c>
      <c r="C6493" s="4" t="s">
        <v>19149</v>
      </c>
      <c r="E6493" s="4"/>
      <c r="R6493" s="4"/>
      <c r="U6493" s="4"/>
      <c r="AD6493" s="4"/>
      <c r="AE6493" s="4"/>
      <c r="AF6493" s="21"/>
    </row>
    <row r="6494" spans="1:32" x14ac:dyDescent="0.2">
      <c r="A6494" s="1" t="s">
        <v>19150</v>
      </c>
      <c r="B6494" s="4" t="s">
        <v>19151</v>
      </c>
      <c r="C6494" s="4" t="s">
        <v>19152</v>
      </c>
      <c r="E6494" s="4"/>
      <c r="R6494" s="4"/>
      <c r="U6494" s="4"/>
      <c r="AD6494" s="4"/>
      <c r="AE6494" s="4"/>
      <c r="AF6494" s="21"/>
    </row>
    <row r="6495" spans="1:32" x14ac:dyDescent="0.2">
      <c r="A6495" s="1" t="s">
        <v>19153</v>
      </c>
      <c r="B6495" s="4" t="s">
        <v>19154</v>
      </c>
      <c r="C6495" s="4" t="s">
        <v>19155</v>
      </c>
      <c r="E6495" s="4"/>
      <c r="R6495" s="4"/>
      <c r="U6495" s="4"/>
      <c r="AD6495" s="4"/>
      <c r="AE6495" s="4"/>
      <c r="AF6495" s="21"/>
    </row>
    <row r="6496" spans="1:32" x14ac:dyDescent="0.2">
      <c r="A6496" s="1" t="s">
        <v>19156</v>
      </c>
      <c r="B6496" s="4" t="s">
        <v>19157</v>
      </c>
      <c r="C6496" s="4" t="s">
        <v>19158</v>
      </c>
      <c r="E6496" s="4"/>
      <c r="R6496" s="4"/>
      <c r="U6496" s="4"/>
      <c r="AD6496" s="4"/>
      <c r="AE6496" s="4"/>
      <c r="AF6496" s="21"/>
    </row>
    <row r="6497" spans="1:32" x14ac:dyDescent="0.2">
      <c r="A6497" s="1" t="s">
        <v>19159</v>
      </c>
      <c r="B6497" s="4" t="s">
        <v>19160</v>
      </c>
      <c r="C6497" s="4" t="s">
        <v>19161</v>
      </c>
      <c r="E6497" s="4"/>
      <c r="R6497" s="4"/>
      <c r="U6497" s="4"/>
      <c r="AD6497" s="4"/>
      <c r="AE6497" s="4"/>
      <c r="AF6497" s="21"/>
    </row>
    <row r="6498" spans="1:32" x14ac:dyDescent="0.2">
      <c r="A6498" s="1" t="s">
        <v>19162</v>
      </c>
      <c r="B6498" s="4" t="s">
        <v>19163</v>
      </c>
      <c r="C6498" s="4" t="s">
        <v>19164</v>
      </c>
      <c r="E6498" s="4"/>
      <c r="R6498" s="4"/>
      <c r="U6498" s="4"/>
      <c r="AD6498" s="4"/>
      <c r="AE6498" s="4"/>
      <c r="AF6498" s="21"/>
    </row>
    <row r="6499" spans="1:32" x14ac:dyDescent="0.2">
      <c r="A6499" s="1" t="s">
        <v>19165</v>
      </c>
      <c r="B6499" s="4" t="s">
        <v>19166</v>
      </c>
      <c r="C6499" s="4" t="s">
        <v>19167</v>
      </c>
      <c r="E6499" s="4"/>
      <c r="R6499" s="4"/>
      <c r="U6499" s="4"/>
      <c r="AD6499" s="4"/>
      <c r="AE6499" s="4"/>
      <c r="AF6499" s="21"/>
    </row>
    <row r="6500" spans="1:32" x14ac:dyDescent="0.2">
      <c r="A6500" s="1" t="s">
        <v>19168</v>
      </c>
      <c r="B6500" s="4" t="s">
        <v>19169</v>
      </c>
      <c r="C6500" s="4" t="s">
        <v>19170</v>
      </c>
      <c r="E6500" s="4"/>
      <c r="R6500" s="4"/>
      <c r="U6500" s="4"/>
      <c r="AD6500" s="4"/>
      <c r="AE6500" s="4"/>
      <c r="AF6500" s="21"/>
    </row>
    <row r="6501" spans="1:32" x14ac:dyDescent="0.2">
      <c r="A6501" s="1" t="s">
        <v>19171</v>
      </c>
      <c r="B6501" s="4" t="s">
        <v>15573</v>
      </c>
      <c r="C6501" s="4" t="s">
        <v>19172</v>
      </c>
      <c r="E6501" s="4"/>
      <c r="R6501" s="4"/>
      <c r="U6501" s="4"/>
      <c r="AD6501" s="4"/>
      <c r="AE6501" s="4"/>
      <c r="AF6501" s="21"/>
    </row>
    <row r="6502" spans="1:32" x14ac:dyDescent="0.2">
      <c r="A6502" s="1" t="s">
        <v>19173</v>
      </c>
      <c r="B6502" s="4" t="s">
        <v>19174</v>
      </c>
      <c r="C6502" s="4" t="s">
        <v>19175</v>
      </c>
      <c r="E6502" s="4"/>
      <c r="R6502" s="4"/>
      <c r="U6502" s="4"/>
      <c r="AD6502" s="4"/>
      <c r="AE6502" s="4"/>
      <c r="AF6502" s="21"/>
    </row>
    <row r="6503" spans="1:32" x14ac:dyDescent="0.2">
      <c r="A6503" s="1" t="s">
        <v>19176</v>
      </c>
      <c r="B6503" s="4" t="s">
        <v>19177</v>
      </c>
      <c r="C6503" s="4" t="s">
        <v>19177</v>
      </c>
      <c r="E6503" s="4"/>
      <c r="R6503" s="4"/>
      <c r="U6503" s="4"/>
      <c r="AD6503" s="4"/>
      <c r="AE6503" s="4"/>
      <c r="AF6503" s="21"/>
    </row>
    <row r="6504" spans="1:32" x14ac:dyDescent="0.2">
      <c r="A6504" s="1" t="s">
        <v>19178</v>
      </c>
      <c r="B6504" s="4" t="s">
        <v>19179</v>
      </c>
      <c r="C6504" s="4" t="s">
        <v>19179</v>
      </c>
      <c r="E6504" s="4"/>
      <c r="R6504" s="4"/>
      <c r="U6504" s="4"/>
      <c r="AD6504" s="4"/>
      <c r="AE6504" s="4"/>
      <c r="AF6504" s="21"/>
    </row>
    <row r="6505" spans="1:32" x14ac:dyDescent="0.2">
      <c r="A6505" s="1" t="s">
        <v>19180</v>
      </c>
      <c r="B6505" s="4" t="s">
        <v>19181</v>
      </c>
      <c r="C6505" s="4" t="s">
        <v>19182</v>
      </c>
      <c r="E6505" s="4"/>
      <c r="R6505" s="4"/>
      <c r="U6505" s="4"/>
      <c r="AD6505" s="4"/>
      <c r="AE6505" s="4"/>
      <c r="AF6505" s="21"/>
    </row>
    <row r="6506" spans="1:32" x14ac:dyDescent="0.2">
      <c r="A6506" s="1" t="s">
        <v>19183</v>
      </c>
      <c r="B6506" s="4" t="s">
        <v>19184</v>
      </c>
      <c r="C6506" s="4" t="s">
        <v>19184</v>
      </c>
      <c r="E6506" s="4"/>
      <c r="R6506" s="4"/>
      <c r="U6506" s="4"/>
      <c r="AD6506" s="4"/>
      <c r="AE6506" s="4"/>
      <c r="AF6506" s="21"/>
    </row>
    <row r="6507" spans="1:32" x14ac:dyDescent="0.2">
      <c r="A6507" s="1" t="s">
        <v>19185</v>
      </c>
      <c r="B6507" s="4" t="s">
        <v>19186</v>
      </c>
      <c r="C6507" s="4" t="s">
        <v>19186</v>
      </c>
      <c r="E6507" s="4"/>
      <c r="R6507" s="4"/>
      <c r="U6507" s="4"/>
      <c r="AD6507" s="4"/>
      <c r="AE6507" s="4"/>
      <c r="AF6507" s="21"/>
    </row>
    <row r="6508" spans="1:32" x14ac:dyDescent="0.2">
      <c r="A6508" s="1" t="s">
        <v>19187</v>
      </c>
      <c r="B6508" s="4" t="s">
        <v>19188</v>
      </c>
      <c r="C6508" s="4" t="s">
        <v>19189</v>
      </c>
      <c r="E6508" s="4"/>
      <c r="R6508" s="4"/>
      <c r="U6508" s="4"/>
      <c r="AD6508" s="4"/>
      <c r="AE6508" s="4"/>
      <c r="AF6508" s="21"/>
    </row>
    <row r="6509" spans="1:32" x14ac:dyDescent="0.2">
      <c r="A6509" s="1" t="s">
        <v>19190</v>
      </c>
      <c r="B6509" s="4" t="s">
        <v>5583</v>
      </c>
      <c r="C6509" s="4" t="s">
        <v>19017</v>
      </c>
      <c r="E6509" s="4"/>
      <c r="R6509" s="4"/>
      <c r="U6509" s="4"/>
      <c r="AD6509" s="4"/>
      <c r="AE6509" s="4"/>
      <c r="AF6509" s="21"/>
    </row>
    <row r="6510" spans="1:32" x14ac:dyDescent="0.2">
      <c r="A6510" s="1" t="s">
        <v>19191</v>
      </c>
      <c r="B6510" s="4" t="s">
        <v>19192</v>
      </c>
      <c r="C6510" s="4" t="s">
        <v>19193</v>
      </c>
      <c r="E6510" s="4"/>
      <c r="R6510" s="4"/>
      <c r="U6510" s="4"/>
      <c r="AD6510" s="4"/>
      <c r="AE6510" s="4"/>
      <c r="AF6510" s="21"/>
    </row>
    <row r="6511" spans="1:32" x14ac:dyDescent="0.2">
      <c r="A6511" s="1" t="s">
        <v>19194</v>
      </c>
      <c r="B6511" s="4" t="s">
        <v>19195</v>
      </c>
      <c r="C6511" s="4" t="s">
        <v>19196</v>
      </c>
      <c r="E6511" s="4"/>
      <c r="R6511" s="4"/>
      <c r="U6511" s="4"/>
      <c r="AD6511" s="4"/>
      <c r="AE6511" s="4"/>
      <c r="AF6511" s="21"/>
    </row>
    <row r="6512" spans="1:32" x14ac:dyDescent="0.2">
      <c r="A6512" s="1" t="s">
        <v>19197</v>
      </c>
      <c r="B6512" s="4" t="s">
        <v>19198</v>
      </c>
      <c r="C6512" s="4" t="s">
        <v>19199</v>
      </c>
      <c r="E6512" s="4"/>
      <c r="R6512" s="4"/>
      <c r="U6512" s="4"/>
      <c r="AD6512" s="4"/>
      <c r="AE6512" s="4"/>
      <c r="AF6512" s="21"/>
    </row>
    <row r="6513" spans="1:32" x14ac:dyDescent="0.2">
      <c r="A6513" s="1" t="s">
        <v>19200</v>
      </c>
      <c r="B6513" s="4" t="s">
        <v>19201</v>
      </c>
      <c r="C6513" s="4" t="s">
        <v>19202</v>
      </c>
      <c r="E6513" s="4"/>
      <c r="R6513" s="4"/>
      <c r="U6513" s="4"/>
      <c r="AD6513" s="4"/>
      <c r="AE6513" s="4"/>
      <c r="AF6513" s="21"/>
    </row>
    <row r="6514" spans="1:32" x14ac:dyDescent="0.2">
      <c r="A6514" s="1" t="s">
        <v>19203</v>
      </c>
      <c r="B6514" s="4" t="s">
        <v>19204</v>
      </c>
      <c r="C6514" s="4" t="s">
        <v>19205</v>
      </c>
      <c r="E6514" s="4"/>
      <c r="R6514" s="4"/>
      <c r="U6514" s="4"/>
      <c r="AD6514" s="4"/>
      <c r="AE6514" s="4"/>
      <c r="AF6514" s="21"/>
    </row>
    <row r="6515" spans="1:32" x14ac:dyDescent="0.2">
      <c r="A6515" s="1" t="s">
        <v>19206</v>
      </c>
      <c r="B6515" s="4" t="s">
        <v>19207</v>
      </c>
      <c r="C6515" s="4" t="s">
        <v>19208</v>
      </c>
      <c r="E6515" s="4"/>
      <c r="R6515" s="4"/>
      <c r="U6515" s="4"/>
      <c r="AD6515" s="4"/>
      <c r="AE6515" s="4"/>
      <c r="AF6515" s="21"/>
    </row>
    <row r="6516" spans="1:32" x14ac:dyDescent="0.2">
      <c r="A6516" s="1" t="s">
        <v>19209</v>
      </c>
      <c r="B6516" s="4" t="s">
        <v>19210</v>
      </c>
      <c r="C6516" s="4" t="s">
        <v>19211</v>
      </c>
      <c r="E6516" s="4"/>
      <c r="R6516" s="4"/>
      <c r="U6516" s="4"/>
      <c r="AD6516" s="4"/>
      <c r="AE6516" s="4"/>
      <c r="AF6516" s="21"/>
    </row>
    <row r="6517" spans="1:32" x14ac:dyDescent="0.2">
      <c r="A6517" s="1" t="s">
        <v>19212</v>
      </c>
      <c r="B6517" s="4" t="s">
        <v>19213</v>
      </c>
      <c r="C6517" s="4" t="s">
        <v>19214</v>
      </c>
      <c r="E6517" s="4"/>
      <c r="R6517" s="4"/>
      <c r="U6517" s="4"/>
      <c r="AD6517" s="4"/>
      <c r="AE6517" s="4"/>
      <c r="AF6517" s="21"/>
    </row>
    <row r="6518" spans="1:32" x14ac:dyDescent="0.2">
      <c r="A6518" s="1" t="s">
        <v>19215</v>
      </c>
      <c r="B6518" s="4" t="s">
        <v>19216</v>
      </c>
      <c r="C6518" s="4" t="s">
        <v>19217</v>
      </c>
      <c r="E6518" s="4"/>
      <c r="R6518" s="4"/>
      <c r="U6518" s="4"/>
      <c r="AD6518" s="4"/>
      <c r="AE6518" s="4"/>
      <c r="AF6518" s="21"/>
    </row>
    <row r="6519" spans="1:32" x14ac:dyDescent="0.2">
      <c r="A6519" s="1" t="s">
        <v>19218</v>
      </c>
      <c r="B6519" s="4" t="s">
        <v>19219</v>
      </c>
      <c r="C6519" s="4" t="s">
        <v>19220</v>
      </c>
      <c r="E6519" s="4"/>
      <c r="R6519" s="4"/>
      <c r="U6519" s="4"/>
      <c r="AD6519" s="4"/>
      <c r="AE6519" s="4"/>
      <c r="AF6519" s="21"/>
    </row>
    <row r="6520" spans="1:32" x14ac:dyDescent="0.2">
      <c r="A6520" s="1" t="s">
        <v>19221</v>
      </c>
      <c r="B6520" s="4" t="s">
        <v>19222</v>
      </c>
      <c r="C6520" s="4" t="s">
        <v>19223</v>
      </c>
      <c r="E6520" s="4"/>
      <c r="R6520" s="4"/>
      <c r="U6520" s="4"/>
      <c r="AD6520" s="4"/>
      <c r="AE6520" s="4"/>
      <c r="AF6520" s="21"/>
    </row>
    <row r="6521" spans="1:32" x14ac:dyDescent="0.2">
      <c r="A6521" s="1" t="s">
        <v>19224</v>
      </c>
      <c r="B6521" s="4" t="s">
        <v>19225</v>
      </c>
      <c r="C6521" s="4" t="s">
        <v>19226</v>
      </c>
      <c r="E6521" s="4"/>
      <c r="R6521" s="4"/>
      <c r="U6521" s="4"/>
      <c r="AD6521" s="4"/>
      <c r="AE6521" s="4"/>
      <c r="AF6521" s="21"/>
    </row>
    <row r="6522" spans="1:32" x14ac:dyDescent="0.2">
      <c r="A6522" s="1" t="s">
        <v>19227</v>
      </c>
      <c r="B6522" s="4" t="s">
        <v>19228</v>
      </c>
      <c r="C6522" s="4" t="s">
        <v>19229</v>
      </c>
      <c r="E6522" s="4"/>
      <c r="R6522" s="4"/>
      <c r="U6522" s="4"/>
      <c r="AD6522" s="4"/>
      <c r="AE6522" s="4"/>
      <c r="AF6522" s="21"/>
    </row>
    <row r="6523" spans="1:32" x14ac:dyDescent="0.2">
      <c r="A6523" s="1" t="s">
        <v>19230</v>
      </c>
      <c r="B6523" s="4" t="s">
        <v>19231</v>
      </c>
      <c r="C6523" s="4" t="s">
        <v>19232</v>
      </c>
      <c r="E6523" s="4"/>
      <c r="R6523" s="4"/>
      <c r="U6523" s="4"/>
      <c r="AD6523" s="4"/>
      <c r="AE6523" s="4"/>
      <c r="AF6523" s="21"/>
    </row>
    <row r="6524" spans="1:32" x14ac:dyDescent="0.2">
      <c r="A6524" s="1" t="s">
        <v>19233</v>
      </c>
      <c r="B6524" s="4" t="s">
        <v>17193</v>
      </c>
      <c r="C6524" s="4" t="s">
        <v>17194</v>
      </c>
      <c r="E6524" s="4"/>
      <c r="R6524" s="4"/>
      <c r="U6524" s="4"/>
      <c r="AD6524" s="4"/>
      <c r="AE6524" s="4"/>
      <c r="AF6524" s="21"/>
    </row>
    <row r="6525" spans="1:32" x14ac:dyDescent="0.2">
      <c r="A6525" s="1" t="s">
        <v>19234</v>
      </c>
      <c r="B6525" s="4" t="s">
        <v>19235</v>
      </c>
      <c r="C6525" s="4" t="s">
        <v>19236</v>
      </c>
      <c r="E6525" s="4"/>
      <c r="R6525" s="4"/>
      <c r="U6525" s="4"/>
      <c r="AD6525" s="4"/>
      <c r="AE6525" s="4"/>
      <c r="AF6525" s="21"/>
    </row>
    <row r="6526" spans="1:32" x14ac:dyDescent="0.2">
      <c r="A6526" s="1" t="s">
        <v>19237</v>
      </c>
      <c r="B6526" s="4" t="s">
        <v>19238</v>
      </c>
      <c r="C6526" s="4" t="s">
        <v>19239</v>
      </c>
      <c r="E6526" s="4"/>
      <c r="R6526" s="4"/>
      <c r="U6526" s="4"/>
      <c r="AD6526" s="4"/>
      <c r="AE6526" s="4"/>
      <c r="AF6526" s="21"/>
    </row>
    <row r="6527" spans="1:32" x14ac:dyDescent="0.2">
      <c r="A6527" s="1" t="s">
        <v>19240</v>
      </c>
      <c r="B6527" s="4" t="s">
        <v>19241</v>
      </c>
      <c r="C6527" s="4" t="s">
        <v>19242</v>
      </c>
      <c r="E6527" s="4"/>
      <c r="R6527" s="4"/>
      <c r="U6527" s="4"/>
      <c r="AD6527" s="4"/>
      <c r="AE6527" s="4"/>
      <c r="AF6527" s="21"/>
    </row>
    <row r="6528" spans="1:32" x14ac:dyDescent="0.2">
      <c r="A6528" s="1" t="s">
        <v>19243</v>
      </c>
      <c r="B6528" s="4" t="s">
        <v>19244</v>
      </c>
      <c r="C6528" s="4" t="s">
        <v>19245</v>
      </c>
      <c r="E6528" s="4"/>
      <c r="R6528" s="4"/>
      <c r="U6528" s="4"/>
      <c r="AD6528" s="4"/>
      <c r="AE6528" s="4"/>
      <c r="AF6528" s="21"/>
    </row>
    <row r="6529" spans="1:32" x14ac:dyDescent="0.2">
      <c r="A6529" s="1" t="s">
        <v>19246</v>
      </c>
      <c r="B6529" s="4" t="s">
        <v>19247</v>
      </c>
      <c r="C6529" s="4" t="s">
        <v>19248</v>
      </c>
      <c r="E6529" s="4"/>
      <c r="R6529" s="4"/>
      <c r="U6529" s="4"/>
      <c r="AD6529" s="4"/>
      <c r="AE6529" s="4"/>
      <c r="AF6529" s="21"/>
    </row>
    <row r="6530" spans="1:32" x14ac:dyDescent="0.2">
      <c r="A6530" s="1" t="s">
        <v>19249</v>
      </c>
      <c r="B6530" s="4" t="s">
        <v>19250</v>
      </c>
      <c r="C6530" s="4" t="s">
        <v>19251</v>
      </c>
      <c r="E6530" s="4"/>
      <c r="R6530" s="4"/>
      <c r="U6530" s="4"/>
      <c r="AD6530" s="4"/>
      <c r="AE6530" s="4"/>
      <c r="AF6530" s="21"/>
    </row>
    <row r="6531" spans="1:32" x14ac:dyDescent="0.2">
      <c r="A6531" s="1" t="s">
        <v>19252</v>
      </c>
      <c r="B6531" s="4" t="s">
        <v>19253</v>
      </c>
      <c r="C6531" s="4" t="s">
        <v>19254</v>
      </c>
      <c r="E6531" s="4"/>
      <c r="R6531" s="4"/>
      <c r="U6531" s="4"/>
      <c r="AD6531" s="4"/>
      <c r="AE6531" s="4"/>
      <c r="AF6531" s="21"/>
    </row>
    <row r="6532" spans="1:32" x14ac:dyDescent="0.2">
      <c r="A6532" s="1" t="s">
        <v>19255</v>
      </c>
      <c r="B6532" s="4" t="s">
        <v>19256</v>
      </c>
      <c r="C6532" s="4" t="s">
        <v>19257</v>
      </c>
      <c r="E6532" s="4"/>
      <c r="R6532" s="4"/>
      <c r="U6532" s="4"/>
      <c r="AD6532" s="4"/>
      <c r="AE6532" s="4"/>
      <c r="AF6532" s="21"/>
    </row>
    <row r="6533" spans="1:32" x14ac:dyDescent="0.2">
      <c r="A6533" s="1" t="s">
        <v>19258</v>
      </c>
      <c r="B6533" s="4" t="s">
        <v>19259</v>
      </c>
      <c r="C6533" s="4" t="s">
        <v>19260</v>
      </c>
      <c r="E6533" s="4"/>
      <c r="R6533" s="4"/>
      <c r="U6533" s="4"/>
      <c r="AD6533" s="4"/>
      <c r="AE6533" s="4"/>
      <c r="AF6533" s="21"/>
    </row>
    <row r="6534" spans="1:32" x14ac:dyDescent="0.2">
      <c r="A6534" s="1" t="s">
        <v>19261</v>
      </c>
      <c r="B6534" s="4" t="s">
        <v>19262</v>
      </c>
      <c r="C6534" s="4" t="s">
        <v>19263</v>
      </c>
      <c r="E6534" s="4"/>
      <c r="R6534" s="4"/>
      <c r="U6534" s="4"/>
      <c r="AD6534" s="4"/>
      <c r="AE6534" s="4"/>
      <c r="AF6534" s="21"/>
    </row>
    <row r="6535" spans="1:32" x14ac:dyDescent="0.2">
      <c r="A6535" s="1" t="s">
        <v>19264</v>
      </c>
      <c r="B6535" s="4" t="s">
        <v>19265</v>
      </c>
      <c r="C6535" s="4" t="s">
        <v>19266</v>
      </c>
      <c r="E6535" s="4"/>
      <c r="R6535" s="4"/>
      <c r="U6535" s="4"/>
      <c r="AD6535" s="4"/>
      <c r="AE6535" s="4"/>
      <c r="AF6535" s="21"/>
    </row>
    <row r="6536" spans="1:32" x14ac:dyDescent="0.2">
      <c r="A6536" s="1" t="s">
        <v>19267</v>
      </c>
      <c r="B6536" s="4" t="s">
        <v>19268</v>
      </c>
      <c r="C6536" s="4" t="s">
        <v>19269</v>
      </c>
      <c r="E6536" s="4"/>
      <c r="R6536" s="4"/>
      <c r="U6536" s="4"/>
      <c r="AD6536" s="4"/>
      <c r="AE6536" s="4"/>
      <c r="AF6536" s="21"/>
    </row>
    <row r="6537" spans="1:32" x14ac:dyDescent="0.2">
      <c r="A6537" s="1" t="s">
        <v>19270</v>
      </c>
      <c r="B6537" s="4" t="s">
        <v>19271</v>
      </c>
      <c r="C6537" s="4" t="s">
        <v>19272</v>
      </c>
      <c r="E6537" s="4"/>
      <c r="R6537" s="4"/>
      <c r="U6537" s="4"/>
      <c r="AD6537" s="4"/>
      <c r="AE6537" s="4"/>
      <c r="AF6537" s="21"/>
    </row>
    <row r="6538" spans="1:32" x14ac:dyDescent="0.2">
      <c r="A6538" s="1" t="s">
        <v>19273</v>
      </c>
      <c r="B6538" s="4" t="s">
        <v>19274</v>
      </c>
      <c r="C6538" s="4" t="s">
        <v>19275</v>
      </c>
      <c r="E6538" s="4"/>
      <c r="R6538" s="4"/>
      <c r="U6538" s="4"/>
      <c r="AD6538" s="4"/>
      <c r="AE6538" s="4"/>
      <c r="AF6538" s="21"/>
    </row>
    <row r="6539" spans="1:32" x14ac:dyDescent="0.2">
      <c r="A6539" s="1" t="s">
        <v>19276</v>
      </c>
      <c r="B6539" s="4" t="s">
        <v>17196</v>
      </c>
      <c r="C6539" s="4" t="s">
        <v>17197</v>
      </c>
      <c r="E6539" s="4"/>
      <c r="R6539" s="4"/>
      <c r="U6539" s="4"/>
      <c r="AD6539" s="4"/>
      <c r="AE6539" s="4"/>
      <c r="AF6539" s="21">
        <v>1</v>
      </c>
    </row>
    <row r="6540" spans="1:32" x14ac:dyDescent="0.2">
      <c r="A6540" s="1" t="s">
        <v>19277</v>
      </c>
      <c r="B6540" s="4" t="s">
        <v>19278</v>
      </c>
      <c r="C6540" s="4" t="s">
        <v>19279</v>
      </c>
      <c r="E6540" s="4"/>
      <c r="R6540" s="4"/>
      <c r="U6540" s="4"/>
      <c r="AD6540" s="4"/>
      <c r="AE6540" s="4"/>
      <c r="AF6540" s="21"/>
    </row>
    <row r="6541" spans="1:32" x14ac:dyDescent="0.2">
      <c r="A6541" s="1" t="s">
        <v>19280</v>
      </c>
      <c r="B6541" s="4" t="s">
        <v>19281</v>
      </c>
      <c r="C6541" s="4" t="s">
        <v>19282</v>
      </c>
      <c r="E6541" s="4"/>
      <c r="R6541" s="4"/>
      <c r="U6541" s="4"/>
      <c r="AD6541" s="4"/>
      <c r="AE6541" s="4"/>
      <c r="AF6541" s="21"/>
    </row>
    <row r="6542" spans="1:32" x14ac:dyDescent="0.2">
      <c r="A6542" s="1" t="s">
        <v>19283</v>
      </c>
      <c r="B6542" s="4" t="s">
        <v>19284</v>
      </c>
      <c r="C6542" s="4" t="s">
        <v>19285</v>
      </c>
      <c r="E6542" s="4"/>
      <c r="R6542" s="4"/>
      <c r="U6542" s="4"/>
      <c r="AD6542" s="4"/>
      <c r="AE6542" s="4"/>
      <c r="AF6542" s="21"/>
    </row>
    <row r="6543" spans="1:32" x14ac:dyDescent="0.2">
      <c r="A6543" s="1" t="s">
        <v>19286</v>
      </c>
      <c r="B6543" s="4" t="s">
        <v>19287</v>
      </c>
      <c r="C6543" s="4" t="s">
        <v>19288</v>
      </c>
      <c r="E6543" s="4"/>
      <c r="R6543" s="4"/>
      <c r="U6543" s="4"/>
      <c r="AD6543" s="4"/>
      <c r="AE6543" s="4"/>
      <c r="AF6543" s="21"/>
    </row>
    <row r="6544" spans="1:32" x14ac:dyDescent="0.2">
      <c r="A6544" s="1" t="s">
        <v>19289</v>
      </c>
      <c r="B6544" s="4" t="s">
        <v>19290</v>
      </c>
      <c r="C6544" s="4" t="s">
        <v>19291</v>
      </c>
      <c r="E6544" s="4"/>
      <c r="R6544" s="4"/>
      <c r="U6544" s="4"/>
      <c r="AD6544" s="4"/>
      <c r="AE6544" s="4"/>
      <c r="AF6544" s="21"/>
    </row>
    <row r="6545" spans="1:32" x14ac:dyDescent="0.2">
      <c r="A6545" s="1" t="s">
        <v>19292</v>
      </c>
      <c r="B6545" s="4" t="s">
        <v>19293</v>
      </c>
      <c r="C6545" s="4" t="s">
        <v>19294</v>
      </c>
      <c r="E6545" s="4"/>
      <c r="R6545" s="4"/>
      <c r="U6545" s="4"/>
      <c r="AD6545" s="4"/>
      <c r="AE6545" s="4"/>
      <c r="AF6545" s="21"/>
    </row>
    <row r="6546" spans="1:32" x14ac:dyDescent="0.2">
      <c r="A6546" s="1" t="s">
        <v>19295</v>
      </c>
      <c r="B6546" s="4" t="s">
        <v>19296</v>
      </c>
      <c r="C6546" s="4" t="s">
        <v>19297</v>
      </c>
      <c r="E6546" s="4"/>
      <c r="R6546" s="4"/>
      <c r="U6546" s="4"/>
      <c r="AD6546" s="4"/>
      <c r="AE6546" s="4"/>
      <c r="AF6546" s="21"/>
    </row>
    <row r="6547" spans="1:32" x14ac:dyDescent="0.2">
      <c r="A6547" s="1" t="s">
        <v>19298</v>
      </c>
      <c r="B6547" s="4" t="s">
        <v>19299</v>
      </c>
      <c r="C6547" s="4" t="s">
        <v>19300</v>
      </c>
      <c r="E6547" s="4"/>
      <c r="R6547" s="4"/>
      <c r="U6547" s="4"/>
      <c r="AD6547" s="4"/>
      <c r="AE6547" s="4"/>
      <c r="AF6547" s="21"/>
    </row>
    <row r="6548" spans="1:32" x14ac:dyDescent="0.2">
      <c r="A6548" s="1" t="s">
        <v>19301</v>
      </c>
      <c r="B6548" s="4" t="s">
        <v>19302</v>
      </c>
      <c r="C6548" s="4" t="s">
        <v>19303</v>
      </c>
      <c r="E6548" s="4"/>
      <c r="R6548" s="4"/>
      <c r="U6548" s="4"/>
      <c r="AD6548" s="4"/>
      <c r="AE6548" s="4"/>
      <c r="AF6548" s="21"/>
    </row>
    <row r="6549" spans="1:32" x14ac:dyDescent="0.2">
      <c r="A6549" s="1" t="s">
        <v>19304</v>
      </c>
      <c r="B6549" s="4" t="s">
        <v>19305</v>
      </c>
      <c r="C6549" s="4" t="s">
        <v>19306</v>
      </c>
      <c r="E6549" s="4"/>
      <c r="R6549" s="4"/>
      <c r="U6549" s="4"/>
      <c r="AD6549" s="4"/>
      <c r="AE6549" s="4"/>
      <c r="AF6549" s="21"/>
    </row>
    <row r="6550" spans="1:32" x14ac:dyDescent="0.2">
      <c r="A6550" s="1" t="s">
        <v>19307</v>
      </c>
      <c r="B6550" s="4" t="s">
        <v>19308</v>
      </c>
      <c r="C6550" s="4" t="s">
        <v>19309</v>
      </c>
      <c r="E6550" s="4"/>
      <c r="R6550" s="4"/>
      <c r="U6550" s="4"/>
      <c r="AD6550" s="4"/>
      <c r="AE6550" s="4"/>
      <c r="AF6550" s="21"/>
    </row>
    <row r="6551" spans="1:32" x14ac:dyDescent="0.2">
      <c r="A6551" s="1" t="s">
        <v>19310</v>
      </c>
      <c r="B6551" s="4" t="s">
        <v>19311</v>
      </c>
      <c r="C6551" s="4" t="s">
        <v>19312</v>
      </c>
      <c r="E6551" s="4"/>
      <c r="R6551" s="4"/>
      <c r="U6551" s="4"/>
      <c r="AD6551" s="4"/>
      <c r="AE6551" s="4"/>
      <c r="AF6551" s="21"/>
    </row>
    <row r="6552" spans="1:32" x14ac:dyDescent="0.2">
      <c r="A6552" s="1" t="s">
        <v>19313</v>
      </c>
      <c r="B6552" s="4" t="s">
        <v>19314</v>
      </c>
      <c r="C6552" s="4" t="s">
        <v>19315</v>
      </c>
      <c r="E6552" s="4"/>
      <c r="R6552" s="4"/>
      <c r="U6552" s="4"/>
      <c r="AD6552" s="4"/>
      <c r="AE6552" s="4"/>
      <c r="AF6552" s="21"/>
    </row>
    <row r="6553" spans="1:32" x14ac:dyDescent="0.2">
      <c r="A6553" s="1" t="s">
        <v>19316</v>
      </c>
      <c r="B6553" s="4" t="s">
        <v>19317</v>
      </c>
      <c r="C6553" s="4" t="s">
        <v>19318</v>
      </c>
      <c r="E6553" s="4"/>
      <c r="R6553" s="4"/>
      <c r="U6553" s="4"/>
      <c r="AD6553" s="4"/>
      <c r="AE6553" s="4"/>
      <c r="AF6553" s="21"/>
    </row>
    <row r="6554" spans="1:32" x14ac:dyDescent="0.2">
      <c r="A6554" s="1" t="s">
        <v>19319</v>
      </c>
      <c r="B6554" s="4" t="s">
        <v>5592</v>
      </c>
      <c r="C6554" s="4" t="s">
        <v>19027</v>
      </c>
      <c r="E6554" s="4"/>
      <c r="R6554" s="4"/>
      <c r="U6554" s="4"/>
      <c r="AD6554" s="4"/>
      <c r="AE6554" s="4"/>
      <c r="AF6554" s="21"/>
    </row>
    <row r="6555" spans="1:32" x14ac:dyDescent="0.2">
      <c r="A6555" s="1" t="s">
        <v>19320</v>
      </c>
      <c r="B6555" s="4" t="s">
        <v>19321</v>
      </c>
      <c r="C6555" s="4" t="s">
        <v>19322</v>
      </c>
      <c r="E6555" s="4"/>
      <c r="R6555" s="4"/>
      <c r="U6555" s="4"/>
      <c r="AD6555" s="4"/>
      <c r="AE6555" s="4"/>
      <c r="AF6555" s="21"/>
    </row>
    <row r="6556" spans="1:32" x14ac:dyDescent="0.2">
      <c r="A6556" s="1" t="s">
        <v>19323</v>
      </c>
      <c r="B6556" s="4" t="s">
        <v>19324</v>
      </c>
      <c r="C6556" s="4" t="s">
        <v>19325</v>
      </c>
      <c r="E6556" s="4"/>
      <c r="R6556" s="4"/>
      <c r="U6556" s="4"/>
      <c r="AD6556" s="4"/>
      <c r="AE6556" s="4"/>
      <c r="AF6556" s="21"/>
    </row>
    <row r="6557" spans="1:32" x14ac:dyDescent="0.2">
      <c r="A6557" s="1" t="s">
        <v>19326</v>
      </c>
      <c r="B6557" s="4" t="s">
        <v>19327</v>
      </c>
      <c r="C6557" s="4" t="s">
        <v>19328</v>
      </c>
      <c r="E6557" s="4"/>
      <c r="R6557" s="4"/>
      <c r="U6557" s="4"/>
      <c r="AD6557" s="4"/>
      <c r="AE6557" s="4"/>
      <c r="AF6557" s="21"/>
    </row>
    <row r="6558" spans="1:32" x14ac:dyDescent="0.2">
      <c r="A6558" s="1" t="s">
        <v>19329</v>
      </c>
      <c r="B6558" s="4" t="s">
        <v>19330</v>
      </c>
      <c r="C6558" s="4" t="s">
        <v>19331</v>
      </c>
      <c r="E6558" s="4"/>
      <c r="R6558" s="4"/>
      <c r="U6558" s="4"/>
      <c r="AD6558" s="4"/>
      <c r="AE6558" s="4"/>
      <c r="AF6558" s="21"/>
    </row>
    <row r="6559" spans="1:32" x14ac:dyDescent="0.2">
      <c r="A6559" s="1" t="s">
        <v>19332</v>
      </c>
      <c r="B6559" s="4" t="s">
        <v>19333</v>
      </c>
      <c r="C6559" s="4" t="s">
        <v>19334</v>
      </c>
      <c r="E6559" s="4"/>
      <c r="R6559" s="4"/>
      <c r="U6559" s="4"/>
      <c r="AD6559" s="4"/>
      <c r="AE6559" s="4"/>
      <c r="AF6559" s="21"/>
    </row>
    <row r="6560" spans="1:32" x14ac:dyDescent="0.2">
      <c r="A6560" s="1" t="s">
        <v>19335</v>
      </c>
      <c r="B6560" s="4" t="s">
        <v>19336</v>
      </c>
      <c r="C6560" s="4" t="s">
        <v>19337</v>
      </c>
      <c r="E6560" s="4"/>
      <c r="R6560" s="4"/>
      <c r="U6560" s="4"/>
      <c r="AD6560" s="4"/>
      <c r="AE6560" s="4"/>
      <c r="AF6560" s="21"/>
    </row>
    <row r="6561" spans="1:32" x14ac:dyDescent="0.2">
      <c r="A6561" s="1" t="s">
        <v>19338</v>
      </c>
      <c r="B6561" s="4" t="s">
        <v>19339</v>
      </c>
      <c r="C6561" s="4" t="s">
        <v>19340</v>
      </c>
      <c r="E6561" s="4"/>
      <c r="R6561" s="4"/>
      <c r="U6561" s="4"/>
      <c r="AD6561" s="4"/>
      <c r="AE6561" s="4"/>
      <c r="AF6561" s="21"/>
    </row>
    <row r="6562" spans="1:32" x14ac:dyDescent="0.2">
      <c r="A6562" s="1" t="s">
        <v>19341</v>
      </c>
      <c r="B6562" s="4" t="s">
        <v>19342</v>
      </c>
      <c r="C6562" s="4" t="s">
        <v>19343</v>
      </c>
      <c r="E6562" s="4"/>
      <c r="R6562" s="4"/>
      <c r="U6562" s="4"/>
      <c r="AD6562" s="4"/>
      <c r="AE6562" s="4"/>
      <c r="AF6562" s="21"/>
    </row>
    <row r="6563" spans="1:32" x14ac:dyDescent="0.2">
      <c r="A6563" s="1" t="s">
        <v>19344</v>
      </c>
      <c r="B6563" s="4" t="s">
        <v>19345</v>
      </c>
      <c r="C6563" s="4" t="s">
        <v>19346</v>
      </c>
      <c r="E6563" s="4"/>
      <c r="R6563" s="4"/>
      <c r="U6563" s="4"/>
      <c r="AD6563" s="4"/>
      <c r="AE6563" s="4"/>
      <c r="AF6563" s="21"/>
    </row>
    <row r="6564" spans="1:32" x14ac:dyDescent="0.2">
      <c r="A6564" s="1" t="s">
        <v>19347</v>
      </c>
      <c r="B6564" s="4" t="s">
        <v>19348</v>
      </c>
      <c r="C6564" s="4" t="s">
        <v>19349</v>
      </c>
      <c r="E6564" s="4"/>
      <c r="R6564" s="4"/>
      <c r="U6564" s="4"/>
      <c r="AD6564" s="4"/>
      <c r="AE6564" s="4"/>
      <c r="AF6564" s="21"/>
    </row>
    <row r="6565" spans="1:32" x14ac:dyDescent="0.2">
      <c r="A6565" s="1" t="s">
        <v>19350</v>
      </c>
      <c r="B6565" s="4" t="s">
        <v>19351</v>
      </c>
      <c r="C6565" s="4" t="s">
        <v>19352</v>
      </c>
      <c r="E6565" s="4"/>
      <c r="R6565" s="4"/>
      <c r="U6565" s="4"/>
      <c r="AD6565" s="4"/>
      <c r="AE6565" s="4"/>
      <c r="AF6565" s="21"/>
    </row>
    <row r="6566" spans="1:32" x14ac:dyDescent="0.2">
      <c r="A6566" s="1" t="s">
        <v>19353</v>
      </c>
      <c r="B6566" s="4" t="s">
        <v>19032</v>
      </c>
      <c r="C6566" s="4" t="s">
        <v>19033</v>
      </c>
      <c r="E6566" s="4"/>
      <c r="R6566" s="4"/>
      <c r="U6566" s="4"/>
      <c r="AD6566" s="4"/>
      <c r="AE6566" s="4"/>
      <c r="AF6566" s="21"/>
    </row>
    <row r="6567" spans="1:32" x14ac:dyDescent="0.2">
      <c r="A6567" s="1" t="s">
        <v>19354</v>
      </c>
      <c r="B6567" s="4" t="s">
        <v>19355</v>
      </c>
      <c r="C6567" s="4" t="s">
        <v>19356</v>
      </c>
      <c r="E6567" s="4"/>
      <c r="R6567" s="4"/>
      <c r="U6567" s="4"/>
      <c r="AD6567" s="4"/>
      <c r="AE6567" s="4"/>
      <c r="AF6567" s="21"/>
    </row>
    <row r="6568" spans="1:32" x14ac:dyDescent="0.2">
      <c r="A6568" s="1" t="s">
        <v>19357</v>
      </c>
      <c r="B6568" s="4" t="s">
        <v>19358</v>
      </c>
      <c r="C6568" s="4" t="s">
        <v>19359</v>
      </c>
      <c r="E6568" s="4"/>
      <c r="R6568" s="4"/>
      <c r="U6568" s="4"/>
      <c r="AD6568" s="4"/>
      <c r="AE6568" s="4"/>
      <c r="AF6568" s="21"/>
    </row>
    <row r="6569" spans="1:32" x14ac:dyDescent="0.2">
      <c r="A6569" s="1" t="s">
        <v>19360</v>
      </c>
      <c r="B6569" s="4" t="s">
        <v>19361</v>
      </c>
      <c r="C6569" s="4" t="s">
        <v>19362</v>
      </c>
      <c r="E6569" s="4"/>
      <c r="R6569" s="4"/>
      <c r="U6569" s="4"/>
      <c r="AD6569" s="4"/>
      <c r="AE6569" s="4"/>
      <c r="AF6569" s="21"/>
    </row>
    <row r="6570" spans="1:32" x14ac:dyDescent="0.2">
      <c r="A6570" s="1" t="s">
        <v>19363</v>
      </c>
      <c r="B6570" s="4" t="s">
        <v>19364</v>
      </c>
      <c r="C6570" s="4" t="s">
        <v>19365</v>
      </c>
      <c r="E6570" s="4"/>
      <c r="R6570" s="4"/>
      <c r="U6570" s="4"/>
      <c r="AD6570" s="4"/>
      <c r="AE6570" s="4"/>
      <c r="AF6570" s="21"/>
    </row>
    <row r="6571" spans="1:32" x14ac:dyDescent="0.2">
      <c r="A6571" s="1" t="s">
        <v>19366</v>
      </c>
      <c r="B6571" s="4" t="s">
        <v>19367</v>
      </c>
      <c r="C6571" s="4" t="s">
        <v>19368</v>
      </c>
      <c r="E6571" s="4"/>
      <c r="R6571" s="4"/>
      <c r="U6571" s="4"/>
      <c r="AD6571" s="4"/>
      <c r="AE6571" s="4"/>
      <c r="AF6571" s="21"/>
    </row>
    <row r="6572" spans="1:32" x14ac:dyDescent="0.2">
      <c r="A6572" s="1" t="s">
        <v>19369</v>
      </c>
      <c r="B6572" s="4" t="s">
        <v>19370</v>
      </c>
      <c r="C6572" s="4" t="s">
        <v>19371</v>
      </c>
      <c r="E6572" s="4"/>
      <c r="R6572" s="4"/>
      <c r="U6572" s="4"/>
      <c r="AD6572" s="4"/>
      <c r="AE6572" s="4"/>
      <c r="AF6572" s="21"/>
    </row>
    <row r="6573" spans="1:32" x14ac:dyDescent="0.2">
      <c r="A6573" s="1" t="s">
        <v>19372</v>
      </c>
      <c r="B6573" s="4" t="s">
        <v>19373</v>
      </c>
      <c r="C6573" s="4" t="s">
        <v>19374</v>
      </c>
      <c r="E6573" s="4"/>
      <c r="R6573" s="4"/>
      <c r="U6573" s="4"/>
      <c r="AD6573" s="4"/>
      <c r="AE6573" s="4"/>
      <c r="AF6573" s="21"/>
    </row>
    <row r="6574" spans="1:32" x14ac:dyDescent="0.2">
      <c r="A6574" s="1" t="s">
        <v>19375</v>
      </c>
      <c r="B6574" s="4" t="s">
        <v>19376</v>
      </c>
      <c r="C6574" s="4" t="s">
        <v>19377</v>
      </c>
      <c r="E6574" s="4"/>
      <c r="R6574" s="4"/>
      <c r="U6574" s="4"/>
      <c r="AD6574" s="4"/>
      <c r="AE6574" s="4"/>
      <c r="AF6574" s="21"/>
    </row>
    <row r="6575" spans="1:32" x14ac:dyDescent="0.2">
      <c r="A6575" s="1" t="s">
        <v>19378</v>
      </c>
      <c r="B6575" s="4" t="s">
        <v>19379</v>
      </c>
      <c r="C6575" s="4" t="s">
        <v>19380</v>
      </c>
      <c r="E6575" s="4"/>
      <c r="R6575" s="4"/>
      <c r="U6575" s="4"/>
      <c r="AD6575" s="4"/>
      <c r="AE6575" s="4"/>
      <c r="AF6575" s="21"/>
    </row>
    <row r="6576" spans="1:32" x14ac:dyDescent="0.2">
      <c r="A6576" s="1" t="s">
        <v>19381</v>
      </c>
      <c r="B6576" s="4" t="s">
        <v>19382</v>
      </c>
      <c r="C6576" s="4" t="s">
        <v>19383</v>
      </c>
      <c r="E6576" s="4"/>
      <c r="R6576" s="4"/>
      <c r="U6576" s="4"/>
      <c r="AD6576" s="4"/>
      <c r="AE6576" s="4"/>
      <c r="AF6576" s="21"/>
    </row>
    <row r="6577" spans="1:32" x14ac:dyDescent="0.2">
      <c r="A6577" s="1" t="s">
        <v>19384</v>
      </c>
      <c r="B6577" s="4" t="s">
        <v>19385</v>
      </c>
      <c r="C6577" s="4" t="s">
        <v>19386</v>
      </c>
      <c r="E6577" s="4"/>
      <c r="R6577" s="4"/>
      <c r="U6577" s="4"/>
      <c r="AD6577" s="4"/>
      <c r="AE6577" s="4"/>
      <c r="AF6577" s="21"/>
    </row>
    <row r="6578" spans="1:32" x14ac:dyDescent="0.2">
      <c r="A6578" s="1" t="s">
        <v>19387</v>
      </c>
      <c r="B6578" s="4" t="s">
        <v>19388</v>
      </c>
      <c r="C6578" s="4" t="s">
        <v>19389</v>
      </c>
      <c r="E6578" s="4"/>
      <c r="R6578" s="4"/>
      <c r="U6578" s="4"/>
      <c r="AD6578" s="4"/>
      <c r="AE6578" s="4"/>
      <c r="AF6578" s="21"/>
    </row>
    <row r="6579" spans="1:32" x14ac:dyDescent="0.2">
      <c r="A6579" s="1" t="s">
        <v>19390</v>
      </c>
      <c r="B6579" s="4" t="s">
        <v>19391</v>
      </c>
      <c r="C6579" s="4" t="s">
        <v>19392</v>
      </c>
      <c r="E6579" s="4"/>
      <c r="R6579" s="4"/>
      <c r="U6579" s="4"/>
      <c r="AD6579" s="4"/>
      <c r="AE6579" s="4"/>
      <c r="AF6579" s="21"/>
    </row>
    <row r="6580" spans="1:32" x14ac:dyDescent="0.2">
      <c r="A6580" s="1" t="s">
        <v>19393</v>
      </c>
      <c r="B6580" s="4" t="s">
        <v>19394</v>
      </c>
      <c r="C6580" s="4" t="s">
        <v>19395</v>
      </c>
      <c r="E6580" s="4"/>
      <c r="R6580" s="4"/>
      <c r="U6580" s="4"/>
      <c r="AD6580" s="4"/>
      <c r="AE6580" s="4"/>
      <c r="AF6580" s="21"/>
    </row>
    <row r="6581" spans="1:32" x14ac:dyDescent="0.2">
      <c r="A6581" s="1" t="s">
        <v>19396</v>
      </c>
      <c r="B6581" s="4" t="s">
        <v>19397</v>
      </c>
      <c r="C6581" s="4" t="s">
        <v>19398</v>
      </c>
      <c r="E6581" s="4"/>
      <c r="R6581" s="4"/>
      <c r="U6581" s="4"/>
      <c r="AD6581" s="4"/>
      <c r="AE6581" s="4"/>
      <c r="AF6581" s="21"/>
    </row>
    <row r="6582" spans="1:32" x14ac:dyDescent="0.2">
      <c r="A6582" s="1" t="s">
        <v>19399</v>
      </c>
      <c r="B6582" s="4" t="s">
        <v>19400</v>
      </c>
      <c r="C6582" s="4" t="s">
        <v>19401</v>
      </c>
      <c r="E6582" s="4"/>
      <c r="R6582" s="4"/>
      <c r="U6582" s="4"/>
      <c r="AD6582" s="4"/>
      <c r="AE6582" s="4"/>
      <c r="AF6582" s="21"/>
    </row>
    <row r="6583" spans="1:32" x14ac:dyDescent="0.2">
      <c r="A6583" s="1" t="s">
        <v>19402</v>
      </c>
      <c r="B6583" s="4" t="s">
        <v>19403</v>
      </c>
      <c r="C6583" s="4" t="s">
        <v>19404</v>
      </c>
      <c r="E6583" s="4"/>
      <c r="R6583" s="4"/>
      <c r="U6583" s="4"/>
      <c r="AD6583" s="4"/>
      <c r="AE6583" s="4"/>
      <c r="AF6583" s="21"/>
    </row>
    <row r="6584" spans="1:32" x14ac:dyDescent="0.2">
      <c r="A6584" s="1" t="s">
        <v>19405</v>
      </c>
      <c r="B6584" s="4" t="s">
        <v>19406</v>
      </c>
      <c r="C6584" s="4" t="s">
        <v>19406</v>
      </c>
      <c r="E6584" s="4"/>
      <c r="R6584" s="4"/>
      <c r="U6584" s="4"/>
      <c r="AD6584" s="4"/>
      <c r="AE6584" s="4"/>
      <c r="AF6584" s="21"/>
    </row>
    <row r="6585" spans="1:32" x14ac:dyDescent="0.2">
      <c r="A6585" s="1" t="s">
        <v>19407</v>
      </c>
      <c r="B6585" s="4" t="s">
        <v>17207</v>
      </c>
      <c r="C6585" s="4" t="s">
        <v>17208</v>
      </c>
      <c r="E6585" s="4"/>
      <c r="R6585" s="4"/>
      <c r="U6585" s="4"/>
      <c r="AD6585" s="4"/>
      <c r="AE6585" s="4"/>
      <c r="AF6585" s="21"/>
    </row>
    <row r="6586" spans="1:32" x14ac:dyDescent="0.2">
      <c r="A6586" s="1" t="s">
        <v>19408</v>
      </c>
      <c r="B6586" s="4" t="s">
        <v>19409</v>
      </c>
      <c r="C6586" s="4" t="s">
        <v>19410</v>
      </c>
      <c r="E6586" s="4"/>
      <c r="R6586" s="4"/>
      <c r="U6586" s="4"/>
      <c r="AD6586" s="4"/>
      <c r="AE6586" s="4"/>
      <c r="AF6586" s="21"/>
    </row>
    <row r="6587" spans="1:32" x14ac:dyDescent="0.2">
      <c r="A6587" s="1" t="s">
        <v>19411</v>
      </c>
      <c r="B6587" s="4" t="s">
        <v>19412</v>
      </c>
      <c r="C6587" s="4" t="s">
        <v>19413</v>
      </c>
      <c r="E6587" s="4"/>
      <c r="R6587" s="4"/>
      <c r="U6587" s="4"/>
      <c r="AD6587" s="4"/>
      <c r="AE6587" s="4"/>
      <c r="AF6587" s="21"/>
    </row>
    <row r="6588" spans="1:32" x14ac:dyDescent="0.2">
      <c r="A6588" s="1" t="s">
        <v>19414</v>
      </c>
      <c r="B6588" s="4" t="s">
        <v>19415</v>
      </c>
      <c r="C6588" s="4" t="s">
        <v>19416</v>
      </c>
      <c r="E6588" s="4"/>
      <c r="R6588" s="4"/>
      <c r="U6588" s="4"/>
      <c r="AD6588" s="4"/>
      <c r="AE6588" s="4"/>
      <c r="AF6588" s="21"/>
    </row>
    <row r="6589" spans="1:32" x14ac:dyDescent="0.2">
      <c r="A6589" s="1" t="s">
        <v>19417</v>
      </c>
      <c r="B6589" s="4" t="s">
        <v>19418</v>
      </c>
      <c r="C6589" s="4" t="s">
        <v>19419</v>
      </c>
      <c r="E6589" s="4"/>
      <c r="R6589" s="4"/>
      <c r="U6589" s="4"/>
      <c r="AD6589" s="4"/>
      <c r="AE6589" s="4"/>
      <c r="AF6589" s="21"/>
    </row>
    <row r="6590" spans="1:32" x14ac:dyDescent="0.2">
      <c r="A6590" s="1" t="s">
        <v>19420</v>
      </c>
      <c r="B6590" s="4" t="s">
        <v>19421</v>
      </c>
      <c r="C6590" s="4" t="s">
        <v>19422</v>
      </c>
      <c r="E6590" s="4"/>
      <c r="R6590" s="4"/>
      <c r="U6590" s="4"/>
      <c r="AD6590" s="4"/>
      <c r="AE6590" s="4"/>
      <c r="AF6590" s="21"/>
    </row>
    <row r="6591" spans="1:32" x14ac:dyDescent="0.2">
      <c r="A6591" s="1" t="s">
        <v>19423</v>
      </c>
      <c r="B6591" s="4" t="s">
        <v>19424</v>
      </c>
      <c r="C6591" s="4" t="s">
        <v>19425</v>
      </c>
      <c r="E6591" s="4"/>
      <c r="R6591" s="4"/>
      <c r="U6591" s="4"/>
      <c r="AD6591" s="4"/>
      <c r="AE6591" s="4"/>
      <c r="AF6591" s="21"/>
    </row>
    <row r="6592" spans="1:32" x14ac:dyDescent="0.2">
      <c r="A6592" s="1" t="s">
        <v>19426</v>
      </c>
      <c r="B6592" s="4" t="s">
        <v>19427</v>
      </c>
      <c r="C6592" s="4" t="s">
        <v>19428</v>
      </c>
      <c r="E6592" s="4"/>
      <c r="R6592" s="4"/>
      <c r="U6592" s="4"/>
      <c r="AD6592" s="4"/>
      <c r="AE6592" s="4"/>
      <c r="AF6592" s="21"/>
    </row>
    <row r="6593" spans="1:32" x14ac:dyDescent="0.2">
      <c r="A6593" s="1" t="s">
        <v>19429</v>
      </c>
      <c r="B6593" s="4" t="s">
        <v>19430</v>
      </c>
      <c r="C6593" s="4" t="s">
        <v>19431</v>
      </c>
      <c r="E6593" s="4"/>
      <c r="R6593" s="4"/>
      <c r="U6593" s="4"/>
      <c r="AD6593" s="4"/>
      <c r="AE6593" s="4"/>
      <c r="AF6593" s="21"/>
    </row>
    <row r="6594" spans="1:32" x14ac:dyDescent="0.2">
      <c r="A6594" s="1" t="s">
        <v>19432</v>
      </c>
      <c r="B6594" s="4" t="s">
        <v>19433</v>
      </c>
      <c r="C6594" s="4" t="s">
        <v>19434</v>
      </c>
      <c r="E6594" s="4"/>
      <c r="R6594" s="4"/>
      <c r="U6594" s="4"/>
      <c r="AD6594" s="4"/>
      <c r="AE6594" s="4"/>
      <c r="AF6594" s="21"/>
    </row>
    <row r="6595" spans="1:32" x14ac:dyDescent="0.2">
      <c r="A6595" s="1" t="s">
        <v>19435</v>
      </c>
      <c r="B6595" s="4" t="s">
        <v>19436</v>
      </c>
      <c r="C6595" s="4" t="s">
        <v>19437</v>
      </c>
      <c r="E6595" s="4"/>
      <c r="R6595" s="4"/>
      <c r="U6595" s="4"/>
      <c r="AD6595" s="4"/>
      <c r="AE6595" s="4"/>
      <c r="AF6595" s="21"/>
    </row>
    <row r="6596" spans="1:32" x14ac:dyDescent="0.2">
      <c r="A6596" s="1" t="s">
        <v>19438</v>
      </c>
      <c r="B6596" s="4" t="s">
        <v>19439</v>
      </c>
      <c r="C6596" s="4" t="s">
        <v>19440</v>
      </c>
      <c r="E6596" s="4"/>
      <c r="R6596" s="4"/>
      <c r="U6596" s="4"/>
      <c r="AD6596" s="4"/>
      <c r="AE6596" s="4"/>
      <c r="AF6596" s="21"/>
    </row>
    <row r="6597" spans="1:32" x14ac:dyDescent="0.2">
      <c r="A6597" s="1" t="s">
        <v>19441</v>
      </c>
      <c r="B6597" s="4" t="s">
        <v>19442</v>
      </c>
      <c r="C6597" s="4" t="s">
        <v>19443</v>
      </c>
      <c r="E6597" s="4"/>
      <c r="R6597" s="4"/>
      <c r="U6597" s="4"/>
      <c r="AD6597" s="4"/>
      <c r="AE6597" s="4"/>
      <c r="AF6597" s="21"/>
    </row>
    <row r="6598" spans="1:32" x14ac:dyDescent="0.2">
      <c r="A6598" s="1" t="s">
        <v>19444</v>
      </c>
      <c r="B6598" s="4" t="s">
        <v>19445</v>
      </c>
      <c r="C6598" s="4" t="s">
        <v>19446</v>
      </c>
      <c r="E6598" s="4"/>
      <c r="R6598" s="4"/>
      <c r="U6598" s="4"/>
      <c r="AD6598" s="4"/>
      <c r="AE6598" s="4"/>
      <c r="AF6598" s="21"/>
    </row>
    <row r="6599" spans="1:32" x14ac:dyDescent="0.2">
      <c r="A6599" s="1" t="s">
        <v>19447</v>
      </c>
      <c r="B6599" s="4" t="s">
        <v>19448</v>
      </c>
      <c r="C6599" s="4" t="s">
        <v>19449</v>
      </c>
      <c r="E6599" s="4"/>
      <c r="R6599" s="4"/>
      <c r="U6599" s="4"/>
      <c r="AD6599" s="4"/>
      <c r="AE6599" s="4"/>
      <c r="AF6599" s="21"/>
    </row>
    <row r="6600" spans="1:32" x14ac:dyDescent="0.2">
      <c r="A6600" s="1" t="s">
        <v>19450</v>
      </c>
      <c r="B6600" s="4" t="s">
        <v>19451</v>
      </c>
      <c r="C6600" s="4" t="s">
        <v>19452</v>
      </c>
      <c r="E6600" s="4"/>
      <c r="R6600" s="4"/>
      <c r="U6600" s="4"/>
      <c r="AD6600" s="4"/>
      <c r="AE6600" s="4"/>
      <c r="AF6600" s="21"/>
    </row>
    <row r="6601" spans="1:32" x14ac:dyDescent="0.2">
      <c r="A6601" s="1" t="s">
        <v>19453</v>
      </c>
      <c r="B6601" s="4" t="s">
        <v>19454</v>
      </c>
      <c r="C6601" s="4" t="s">
        <v>19455</v>
      </c>
      <c r="E6601" s="4"/>
      <c r="R6601" s="4"/>
      <c r="U6601" s="4"/>
      <c r="AD6601" s="4"/>
      <c r="AE6601" s="4"/>
      <c r="AF6601" s="21"/>
    </row>
    <row r="6602" spans="1:32" x14ac:dyDescent="0.2">
      <c r="A6602" s="1" t="s">
        <v>19456</v>
      </c>
      <c r="B6602" s="4" t="s">
        <v>19457</v>
      </c>
      <c r="C6602" s="4" t="s">
        <v>19458</v>
      </c>
      <c r="E6602" s="4"/>
      <c r="R6602" s="4"/>
      <c r="U6602" s="4"/>
      <c r="AD6602" s="4"/>
      <c r="AE6602" s="4"/>
      <c r="AF6602" s="21"/>
    </row>
    <row r="6603" spans="1:32" x14ac:dyDescent="0.2">
      <c r="A6603" s="1" t="s">
        <v>19459</v>
      </c>
      <c r="B6603" s="4" t="s">
        <v>19460</v>
      </c>
      <c r="C6603" s="4" t="s">
        <v>19461</v>
      </c>
      <c r="E6603" s="4"/>
      <c r="R6603" s="4"/>
      <c r="U6603" s="4"/>
      <c r="AD6603" s="4"/>
      <c r="AE6603" s="4"/>
      <c r="AF6603" s="21"/>
    </row>
    <row r="6604" spans="1:32" x14ac:dyDescent="0.2">
      <c r="A6604" s="1" t="s">
        <v>19462</v>
      </c>
      <c r="B6604" s="4" t="s">
        <v>19463</v>
      </c>
      <c r="C6604" s="4" t="s">
        <v>19464</v>
      </c>
      <c r="E6604" s="4"/>
      <c r="R6604" s="4"/>
      <c r="U6604" s="4"/>
      <c r="AD6604" s="4"/>
      <c r="AE6604" s="4"/>
      <c r="AF6604" s="21"/>
    </row>
    <row r="6605" spans="1:32" x14ac:dyDescent="0.2">
      <c r="A6605" s="1" t="s">
        <v>19465</v>
      </c>
      <c r="B6605" s="4" t="s">
        <v>19466</v>
      </c>
      <c r="C6605" s="4" t="s">
        <v>19467</v>
      </c>
      <c r="E6605" s="4"/>
      <c r="R6605" s="4"/>
      <c r="U6605" s="4"/>
      <c r="AD6605" s="4"/>
      <c r="AE6605" s="4"/>
      <c r="AF6605" s="21"/>
    </row>
    <row r="6606" spans="1:32" x14ac:dyDescent="0.2">
      <c r="A6606" s="1" t="s">
        <v>19468</v>
      </c>
      <c r="B6606" s="4" t="s">
        <v>19469</v>
      </c>
      <c r="C6606" s="4" t="s">
        <v>19470</v>
      </c>
      <c r="E6606" s="4"/>
      <c r="R6606" s="4"/>
      <c r="U6606" s="4"/>
      <c r="AD6606" s="4"/>
      <c r="AE6606" s="4"/>
      <c r="AF6606" s="21"/>
    </row>
    <row r="6607" spans="1:32" x14ac:dyDescent="0.2">
      <c r="A6607" s="1" t="s">
        <v>19471</v>
      </c>
      <c r="B6607" s="4" t="s">
        <v>19472</v>
      </c>
      <c r="C6607" s="4" t="s">
        <v>19472</v>
      </c>
      <c r="E6607" s="4"/>
      <c r="R6607" s="4"/>
      <c r="U6607" s="4"/>
      <c r="AD6607" s="4"/>
      <c r="AE6607" s="4"/>
      <c r="AF6607" s="21"/>
    </row>
    <row r="6608" spans="1:32" x14ac:dyDescent="0.2">
      <c r="A6608" s="1" t="s">
        <v>19473</v>
      </c>
      <c r="B6608" s="4" t="s">
        <v>5458</v>
      </c>
      <c r="C6608" s="4" t="s">
        <v>19474</v>
      </c>
      <c r="E6608" s="4"/>
      <c r="R6608" s="4"/>
      <c r="U6608" s="4"/>
      <c r="AD6608" s="4"/>
      <c r="AE6608" s="4"/>
      <c r="AF6608" s="21"/>
    </row>
    <row r="6609" spans="1:32" x14ac:dyDescent="0.2">
      <c r="A6609" s="1" t="s">
        <v>19475</v>
      </c>
      <c r="B6609" s="4" t="s">
        <v>19476</v>
      </c>
      <c r="C6609" s="4" t="s">
        <v>19476</v>
      </c>
      <c r="E6609" s="4"/>
      <c r="R6609" s="4"/>
      <c r="U6609" s="4"/>
      <c r="AD6609" s="4"/>
      <c r="AE6609" s="4"/>
      <c r="AF6609" s="21"/>
    </row>
    <row r="6610" spans="1:32" x14ac:dyDescent="0.2">
      <c r="A6610" s="1" t="s">
        <v>19477</v>
      </c>
      <c r="B6610" s="4" t="s">
        <v>19478</v>
      </c>
      <c r="C6610" s="4" t="s">
        <v>19479</v>
      </c>
      <c r="E6610" s="4"/>
      <c r="R6610" s="4"/>
      <c r="U6610" s="4"/>
      <c r="AD6610" s="4"/>
      <c r="AE6610" s="4"/>
      <c r="AF6610" s="21"/>
    </row>
    <row r="6611" spans="1:32" x14ac:dyDescent="0.2">
      <c r="A6611" s="1" t="s">
        <v>19480</v>
      </c>
      <c r="B6611" s="4" t="s">
        <v>19481</v>
      </c>
      <c r="C6611" s="4" t="s">
        <v>19482</v>
      </c>
      <c r="E6611" s="4"/>
      <c r="R6611" s="4"/>
      <c r="U6611" s="4"/>
      <c r="AD6611" s="4"/>
      <c r="AE6611" s="4"/>
      <c r="AF6611" s="21"/>
    </row>
    <row r="6612" spans="1:32" x14ac:dyDescent="0.2">
      <c r="A6612" s="1" t="s">
        <v>19483</v>
      </c>
      <c r="B6612" s="4" t="s">
        <v>17221</v>
      </c>
      <c r="C6612" s="4" t="s">
        <v>19484</v>
      </c>
      <c r="E6612" s="4"/>
      <c r="R6612" s="4"/>
      <c r="U6612" s="4"/>
      <c r="AD6612" s="4"/>
      <c r="AE6612" s="4"/>
      <c r="AF6612" s="21"/>
    </row>
    <row r="6613" spans="1:32" x14ac:dyDescent="0.2">
      <c r="A6613" s="1" t="s">
        <v>19485</v>
      </c>
      <c r="B6613" s="4" t="s">
        <v>19486</v>
      </c>
      <c r="C6613" s="4" t="s">
        <v>19487</v>
      </c>
      <c r="E6613" s="4"/>
      <c r="R6613" s="4"/>
      <c r="U6613" s="4"/>
      <c r="AD6613" s="4"/>
      <c r="AE6613" s="4"/>
      <c r="AF6613" s="21"/>
    </row>
    <row r="6614" spans="1:32" x14ac:dyDescent="0.2">
      <c r="A6614" s="1" t="s">
        <v>19488</v>
      </c>
      <c r="B6614" s="4" t="s">
        <v>19489</v>
      </c>
      <c r="C6614" s="4" t="s">
        <v>19490</v>
      </c>
      <c r="E6614" s="4"/>
      <c r="R6614" s="4"/>
      <c r="U6614" s="4"/>
      <c r="AD6614" s="4"/>
      <c r="AE6614" s="4"/>
      <c r="AF6614" s="21"/>
    </row>
    <row r="6615" spans="1:32" x14ac:dyDescent="0.2">
      <c r="A6615" s="1" t="s">
        <v>19491</v>
      </c>
      <c r="B6615" s="4" t="s">
        <v>17230</v>
      </c>
      <c r="C6615" s="4" t="s">
        <v>17231</v>
      </c>
      <c r="E6615" s="4"/>
      <c r="R6615" s="4"/>
      <c r="U6615" s="4"/>
      <c r="AD6615" s="4"/>
      <c r="AE6615" s="4"/>
      <c r="AF6615" s="21"/>
    </row>
    <row r="6616" spans="1:32" x14ac:dyDescent="0.2">
      <c r="A6616" s="1" t="s">
        <v>19492</v>
      </c>
      <c r="B6616" s="4" t="s">
        <v>19493</v>
      </c>
      <c r="C6616" s="4" t="s">
        <v>19494</v>
      </c>
      <c r="E6616" s="4"/>
      <c r="R6616" s="4"/>
      <c r="U6616" s="4"/>
      <c r="AD6616" s="4"/>
      <c r="AE6616" s="4"/>
      <c r="AF6616" s="21"/>
    </row>
    <row r="6617" spans="1:32" x14ac:dyDescent="0.2">
      <c r="A6617" s="1" t="s">
        <v>19495</v>
      </c>
      <c r="B6617" s="4" t="s">
        <v>19496</v>
      </c>
      <c r="C6617" s="4" t="s">
        <v>19497</v>
      </c>
      <c r="E6617" s="4"/>
      <c r="R6617" s="4"/>
      <c r="U6617" s="4"/>
      <c r="AD6617" s="4"/>
      <c r="AE6617" s="4"/>
      <c r="AF6617" s="21"/>
    </row>
    <row r="6618" spans="1:32" x14ac:dyDescent="0.2">
      <c r="A6618" s="1" t="s">
        <v>19498</v>
      </c>
      <c r="B6618" s="4" t="s">
        <v>17242</v>
      </c>
      <c r="C6618" s="4" t="s">
        <v>17243</v>
      </c>
      <c r="E6618" s="4"/>
      <c r="R6618" s="4"/>
      <c r="U6618" s="4"/>
      <c r="AD6618" s="4"/>
      <c r="AE6618" s="4"/>
      <c r="AF6618" s="21"/>
    </row>
    <row r="6619" spans="1:32" x14ac:dyDescent="0.2">
      <c r="A6619" s="1" t="s">
        <v>19499</v>
      </c>
      <c r="B6619" s="4" t="s">
        <v>19500</v>
      </c>
      <c r="C6619" s="4" t="s">
        <v>19501</v>
      </c>
      <c r="E6619" s="4"/>
      <c r="R6619" s="4"/>
      <c r="U6619" s="4"/>
      <c r="AD6619" s="4"/>
      <c r="AE6619" s="4"/>
      <c r="AF6619" s="21"/>
    </row>
    <row r="6620" spans="1:32" x14ac:dyDescent="0.2">
      <c r="A6620" s="1" t="s">
        <v>19502</v>
      </c>
      <c r="B6620" s="4" t="s">
        <v>19503</v>
      </c>
      <c r="C6620" s="4" t="s">
        <v>19504</v>
      </c>
      <c r="E6620" s="4"/>
      <c r="R6620" s="4"/>
      <c r="U6620" s="4"/>
      <c r="AD6620" s="4"/>
      <c r="AE6620" s="4"/>
      <c r="AF6620" s="21"/>
    </row>
    <row r="6621" spans="1:32" x14ac:dyDescent="0.2">
      <c r="A6621" s="1" t="s">
        <v>19505</v>
      </c>
      <c r="B6621" s="4" t="s">
        <v>19506</v>
      </c>
      <c r="C6621" s="4" t="s">
        <v>19507</v>
      </c>
      <c r="E6621" s="4"/>
      <c r="R6621" s="4"/>
      <c r="U6621" s="4"/>
      <c r="AD6621" s="4"/>
      <c r="AE6621" s="4"/>
      <c r="AF6621" s="21"/>
    </row>
    <row r="6622" spans="1:32" x14ac:dyDescent="0.2">
      <c r="A6622" s="1" t="s">
        <v>19508</v>
      </c>
      <c r="B6622" s="4" t="s">
        <v>19509</v>
      </c>
      <c r="C6622" s="4" t="s">
        <v>19510</v>
      </c>
      <c r="E6622" s="4"/>
      <c r="R6622" s="4"/>
      <c r="U6622" s="4"/>
      <c r="AD6622" s="4"/>
      <c r="AE6622" s="4"/>
      <c r="AF6622" s="21"/>
    </row>
    <row r="6623" spans="1:32" x14ac:dyDescent="0.2">
      <c r="A6623" s="1" t="s">
        <v>19511</v>
      </c>
      <c r="B6623" s="4" t="s">
        <v>19512</v>
      </c>
      <c r="C6623" s="4" t="s">
        <v>19513</v>
      </c>
      <c r="E6623" s="4"/>
      <c r="R6623" s="4"/>
      <c r="U6623" s="4"/>
      <c r="AD6623" s="4"/>
      <c r="AE6623" s="4"/>
      <c r="AF6623" s="21"/>
    </row>
    <row r="6624" spans="1:32" x14ac:dyDescent="0.2">
      <c r="A6624" s="1" t="s">
        <v>19514</v>
      </c>
      <c r="B6624" s="4" t="s">
        <v>6961</v>
      </c>
      <c r="C6624" s="4" t="s">
        <v>17254</v>
      </c>
      <c r="E6624" s="4"/>
      <c r="R6624" s="4"/>
      <c r="U6624" s="4"/>
      <c r="AD6624" s="4"/>
      <c r="AE6624" s="4"/>
      <c r="AF6624" s="21"/>
    </row>
    <row r="6625" spans="1:32" x14ac:dyDescent="0.2">
      <c r="A6625" s="1" t="s">
        <v>19515</v>
      </c>
      <c r="B6625" s="4" t="s">
        <v>19516</v>
      </c>
      <c r="C6625" s="4" t="s">
        <v>19517</v>
      </c>
      <c r="E6625" s="4"/>
      <c r="R6625" s="4"/>
      <c r="U6625" s="4"/>
      <c r="AD6625" s="4"/>
      <c r="AE6625" s="4"/>
      <c r="AF6625" s="21"/>
    </row>
    <row r="6626" spans="1:32" x14ac:dyDescent="0.2">
      <c r="A6626" s="1" t="s">
        <v>19518</v>
      </c>
      <c r="B6626" s="4" t="s">
        <v>19519</v>
      </c>
      <c r="C6626" s="4" t="s">
        <v>19520</v>
      </c>
      <c r="E6626" s="4"/>
      <c r="R6626" s="4"/>
      <c r="U6626" s="4"/>
      <c r="AD6626" s="4"/>
      <c r="AE6626" s="4"/>
      <c r="AF6626" s="21"/>
    </row>
    <row r="6627" spans="1:32" x14ac:dyDescent="0.2">
      <c r="A6627" s="1" t="s">
        <v>19521</v>
      </c>
      <c r="B6627" s="4" t="s">
        <v>19522</v>
      </c>
      <c r="C6627" s="4" t="s">
        <v>19523</v>
      </c>
      <c r="E6627" s="4"/>
      <c r="R6627" s="4"/>
      <c r="U6627" s="4"/>
      <c r="AD6627" s="4"/>
      <c r="AE6627" s="4"/>
      <c r="AF6627" s="21"/>
    </row>
    <row r="6628" spans="1:32" x14ac:dyDescent="0.2">
      <c r="A6628" s="1" t="s">
        <v>19524</v>
      </c>
      <c r="B6628" s="4" t="s">
        <v>17256</v>
      </c>
      <c r="C6628" s="4" t="s">
        <v>17257</v>
      </c>
      <c r="E6628" s="4"/>
      <c r="R6628" s="4"/>
      <c r="U6628" s="4"/>
      <c r="AD6628" s="4"/>
      <c r="AE6628" s="4"/>
      <c r="AF6628" s="21"/>
    </row>
    <row r="6629" spans="1:32" x14ac:dyDescent="0.2">
      <c r="A6629" s="1" t="s">
        <v>19525</v>
      </c>
      <c r="B6629" s="4" t="s">
        <v>17221</v>
      </c>
      <c r="C6629" s="4" t="s">
        <v>19484</v>
      </c>
      <c r="E6629" s="4"/>
      <c r="R6629" s="4"/>
      <c r="U6629" s="4"/>
      <c r="AD6629" s="4"/>
      <c r="AE6629" s="4"/>
      <c r="AF6629" s="21"/>
    </row>
    <row r="6630" spans="1:32" x14ac:dyDescent="0.2">
      <c r="A6630" s="1" t="s">
        <v>19526</v>
      </c>
      <c r="B6630" s="4" t="s">
        <v>19527</v>
      </c>
      <c r="C6630" s="4" t="s">
        <v>19528</v>
      </c>
      <c r="E6630" s="4"/>
      <c r="R6630" s="4"/>
      <c r="U6630" s="4"/>
      <c r="AD6630" s="4"/>
      <c r="AE6630" s="4"/>
      <c r="AF6630" s="21"/>
    </row>
    <row r="6631" spans="1:32" x14ac:dyDescent="0.2">
      <c r="A6631" s="1" t="s">
        <v>19529</v>
      </c>
      <c r="B6631" s="4" t="s">
        <v>19530</v>
      </c>
      <c r="C6631" s="4" t="s">
        <v>19531</v>
      </c>
      <c r="E6631" s="4"/>
      <c r="R6631" s="4"/>
      <c r="U6631" s="4"/>
      <c r="AD6631" s="4"/>
      <c r="AE6631" s="4"/>
      <c r="AF6631" s="21"/>
    </row>
    <row r="6632" spans="1:32" x14ac:dyDescent="0.2">
      <c r="A6632" s="1" t="s">
        <v>19532</v>
      </c>
      <c r="B6632" s="4" t="s">
        <v>19533</v>
      </c>
      <c r="C6632" s="4" t="s">
        <v>19534</v>
      </c>
      <c r="E6632" s="4"/>
      <c r="R6632" s="4"/>
      <c r="U6632" s="4"/>
      <c r="AD6632" s="4"/>
      <c r="AE6632" s="4"/>
      <c r="AF6632" s="21"/>
    </row>
    <row r="6633" spans="1:32" x14ac:dyDescent="0.2">
      <c r="A6633" s="1" t="s">
        <v>19535</v>
      </c>
      <c r="B6633" s="4" t="s">
        <v>19536</v>
      </c>
      <c r="C6633" s="4" t="s">
        <v>19537</v>
      </c>
      <c r="E6633" s="4"/>
      <c r="R6633" s="4"/>
      <c r="U6633" s="4"/>
      <c r="AD6633" s="4"/>
      <c r="AE6633" s="4"/>
      <c r="AF6633" s="21"/>
    </row>
    <row r="6634" spans="1:32" x14ac:dyDescent="0.2">
      <c r="A6634" s="1" t="s">
        <v>19538</v>
      </c>
      <c r="B6634" s="4" t="s">
        <v>19539</v>
      </c>
      <c r="C6634" s="4" t="s">
        <v>19540</v>
      </c>
      <c r="E6634" s="4"/>
      <c r="R6634" s="4"/>
      <c r="U6634" s="4"/>
      <c r="AD6634" s="4"/>
      <c r="AE6634" s="4"/>
      <c r="AF6634" s="21"/>
    </row>
    <row r="6635" spans="1:32" x14ac:dyDescent="0.2">
      <c r="A6635" s="1" t="s">
        <v>19541</v>
      </c>
      <c r="B6635" s="4" t="s">
        <v>19542</v>
      </c>
      <c r="C6635" s="4" t="s">
        <v>19543</v>
      </c>
      <c r="E6635" s="4"/>
      <c r="R6635" s="4"/>
      <c r="U6635" s="4"/>
      <c r="AD6635" s="4"/>
      <c r="AE6635" s="4"/>
      <c r="AF6635" s="21"/>
    </row>
    <row r="6636" spans="1:32" x14ac:dyDescent="0.2">
      <c r="A6636" s="1" t="s">
        <v>19544</v>
      </c>
      <c r="B6636" s="4" t="s">
        <v>19545</v>
      </c>
      <c r="C6636" s="4" t="s">
        <v>19546</v>
      </c>
      <c r="E6636" s="4"/>
      <c r="R6636" s="4"/>
      <c r="U6636" s="4"/>
      <c r="AD6636" s="4"/>
      <c r="AE6636" s="4"/>
      <c r="AF6636" s="21"/>
    </row>
    <row r="6637" spans="1:32" x14ac:dyDescent="0.2">
      <c r="A6637" s="1" t="s">
        <v>19547</v>
      </c>
      <c r="B6637" s="4" t="s">
        <v>19548</v>
      </c>
      <c r="C6637" s="4" t="s">
        <v>19549</v>
      </c>
      <c r="E6637" s="4"/>
      <c r="R6637" s="4"/>
      <c r="U6637" s="4"/>
      <c r="AD6637" s="4"/>
      <c r="AE6637" s="4"/>
      <c r="AF6637" s="21"/>
    </row>
    <row r="6638" spans="1:32" x14ac:dyDescent="0.2">
      <c r="A6638" s="1" t="s">
        <v>19550</v>
      </c>
      <c r="B6638" s="4" t="s">
        <v>19551</v>
      </c>
      <c r="C6638" s="4" t="s">
        <v>19552</v>
      </c>
      <c r="E6638" s="4"/>
      <c r="R6638" s="4"/>
      <c r="U6638" s="4"/>
      <c r="AD6638" s="4"/>
      <c r="AE6638" s="4"/>
      <c r="AF6638" s="21"/>
    </row>
    <row r="6639" spans="1:32" x14ac:dyDescent="0.2">
      <c r="A6639" s="1" t="s">
        <v>19553</v>
      </c>
      <c r="B6639" s="4" t="s">
        <v>19554</v>
      </c>
      <c r="C6639" s="4" t="s">
        <v>19555</v>
      </c>
      <c r="E6639" s="4"/>
      <c r="R6639" s="4"/>
      <c r="U6639" s="4"/>
      <c r="AD6639" s="4"/>
      <c r="AE6639" s="4"/>
      <c r="AF6639" s="21"/>
    </row>
    <row r="6640" spans="1:32" x14ac:dyDescent="0.2">
      <c r="A6640" s="1" t="s">
        <v>19556</v>
      </c>
      <c r="B6640" s="4" t="s">
        <v>19557</v>
      </c>
      <c r="C6640" s="4" t="s">
        <v>19558</v>
      </c>
      <c r="E6640" s="4"/>
      <c r="R6640" s="4"/>
      <c r="U6640" s="4"/>
      <c r="AD6640" s="4"/>
      <c r="AE6640" s="4"/>
      <c r="AF6640" s="21"/>
    </row>
    <row r="6641" spans="1:32" x14ac:dyDescent="0.2">
      <c r="A6641" s="1" t="s">
        <v>19559</v>
      </c>
      <c r="B6641" s="4" t="s">
        <v>19560</v>
      </c>
      <c r="C6641" s="4" t="s">
        <v>19561</v>
      </c>
      <c r="E6641" s="4"/>
      <c r="R6641" s="4"/>
      <c r="U6641" s="4"/>
      <c r="AD6641" s="4"/>
      <c r="AE6641" s="4"/>
      <c r="AF6641" s="21"/>
    </row>
    <row r="6642" spans="1:32" x14ac:dyDescent="0.2">
      <c r="A6642" s="1" t="s">
        <v>19562</v>
      </c>
      <c r="B6642" s="4" t="s">
        <v>19563</v>
      </c>
      <c r="C6642" s="4" t="s">
        <v>19564</v>
      </c>
      <c r="E6642" s="4"/>
      <c r="R6642" s="4"/>
      <c r="U6642" s="4"/>
      <c r="AD6642" s="4"/>
      <c r="AE6642" s="4"/>
      <c r="AF6642" s="21"/>
    </row>
    <row r="6643" spans="1:32" x14ac:dyDescent="0.2">
      <c r="A6643" s="1" t="s">
        <v>19565</v>
      </c>
      <c r="B6643" s="4" t="s">
        <v>19566</v>
      </c>
      <c r="C6643" s="4" t="s">
        <v>19567</v>
      </c>
      <c r="E6643" s="4"/>
      <c r="R6643" s="4"/>
      <c r="U6643" s="4"/>
      <c r="AD6643" s="4"/>
      <c r="AE6643" s="4"/>
      <c r="AF6643" s="21"/>
    </row>
    <row r="6644" spans="1:32" x14ac:dyDescent="0.2">
      <c r="A6644" s="1" t="s">
        <v>19568</v>
      </c>
      <c r="B6644" s="4" t="s">
        <v>19569</v>
      </c>
      <c r="C6644" s="4" t="s">
        <v>19570</v>
      </c>
      <c r="E6644" s="4"/>
      <c r="R6644" s="4"/>
      <c r="U6644" s="4"/>
      <c r="AD6644" s="4"/>
      <c r="AE6644" s="4"/>
      <c r="AF6644" s="21"/>
    </row>
    <row r="6645" spans="1:32" x14ac:dyDescent="0.2">
      <c r="A6645" s="1" t="s">
        <v>19571</v>
      </c>
      <c r="B6645" s="4" t="s">
        <v>19572</v>
      </c>
      <c r="C6645" s="4" t="s">
        <v>19573</v>
      </c>
      <c r="E6645" s="4"/>
      <c r="R6645" s="4"/>
      <c r="U6645" s="4"/>
      <c r="AD6645" s="4"/>
      <c r="AE6645" s="4"/>
      <c r="AF6645" s="21"/>
    </row>
    <row r="6646" spans="1:32" x14ac:dyDescent="0.2">
      <c r="A6646" s="1" t="s">
        <v>19574</v>
      </c>
      <c r="B6646" s="4" t="s">
        <v>19575</v>
      </c>
      <c r="C6646" s="4" t="s">
        <v>19576</v>
      </c>
      <c r="E6646" s="4"/>
      <c r="R6646" s="4"/>
      <c r="U6646" s="4"/>
      <c r="AD6646" s="4"/>
      <c r="AE6646" s="4"/>
      <c r="AF6646" s="21"/>
    </row>
    <row r="6647" spans="1:32" x14ac:dyDescent="0.2">
      <c r="A6647" s="1" t="s">
        <v>19577</v>
      </c>
      <c r="B6647" s="4" t="s">
        <v>19578</v>
      </c>
      <c r="C6647" s="4" t="s">
        <v>19579</v>
      </c>
      <c r="E6647" s="4"/>
      <c r="R6647" s="4"/>
      <c r="U6647" s="4"/>
      <c r="AD6647" s="4"/>
      <c r="AE6647" s="4"/>
      <c r="AF6647" s="21"/>
    </row>
    <row r="6648" spans="1:32" x14ac:dyDescent="0.2">
      <c r="A6648" s="1" t="s">
        <v>19580</v>
      </c>
      <c r="B6648" s="4" t="s">
        <v>19581</v>
      </c>
      <c r="C6648" s="4" t="s">
        <v>8446</v>
      </c>
      <c r="E6648" s="4"/>
      <c r="R6648" s="4"/>
      <c r="U6648" s="4"/>
      <c r="AD6648" s="4"/>
      <c r="AE6648" s="4"/>
      <c r="AF6648" s="21"/>
    </row>
    <row r="6649" spans="1:32" x14ac:dyDescent="0.2">
      <c r="A6649" s="1" t="s">
        <v>19582</v>
      </c>
      <c r="B6649" s="4" t="s">
        <v>19583</v>
      </c>
      <c r="C6649" s="4" t="s">
        <v>19584</v>
      </c>
      <c r="E6649" s="4"/>
      <c r="R6649" s="4"/>
      <c r="U6649" s="4"/>
      <c r="AD6649" s="4"/>
      <c r="AE6649" s="4"/>
      <c r="AF6649" s="21"/>
    </row>
    <row r="6650" spans="1:32" x14ac:dyDescent="0.2">
      <c r="A6650" s="1" t="s">
        <v>19585</v>
      </c>
      <c r="B6650" s="4" t="s">
        <v>19489</v>
      </c>
      <c r="C6650" s="4" t="s">
        <v>19490</v>
      </c>
      <c r="E6650" s="4"/>
      <c r="R6650" s="4"/>
      <c r="U6650" s="4"/>
      <c r="AD6650" s="4"/>
      <c r="AE6650" s="4"/>
      <c r="AF6650" s="21"/>
    </row>
    <row r="6651" spans="1:32" x14ac:dyDescent="0.2">
      <c r="A6651" s="1" t="s">
        <v>19586</v>
      </c>
      <c r="B6651" s="4" t="s">
        <v>19587</v>
      </c>
      <c r="C6651" s="4" t="s">
        <v>19588</v>
      </c>
      <c r="E6651" s="4"/>
      <c r="R6651" s="4"/>
      <c r="U6651" s="4"/>
      <c r="AD6651" s="4"/>
      <c r="AE6651" s="4"/>
      <c r="AF6651" s="21"/>
    </row>
    <row r="6652" spans="1:32" x14ac:dyDescent="0.2">
      <c r="A6652" s="1" t="s">
        <v>19589</v>
      </c>
      <c r="B6652" s="4" t="s">
        <v>19590</v>
      </c>
      <c r="C6652" s="4" t="s">
        <v>19591</v>
      </c>
      <c r="E6652" s="4"/>
      <c r="R6652" s="4"/>
      <c r="U6652" s="4"/>
      <c r="AD6652" s="4"/>
      <c r="AE6652" s="4"/>
      <c r="AF6652" s="21"/>
    </row>
    <row r="6653" spans="1:32" x14ac:dyDescent="0.2">
      <c r="A6653" s="1" t="s">
        <v>19592</v>
      </c>
      <c r="B6653" s="4" t="s">
        <v>19593</v>
      </c>
      <c r="C6653" s="4" t="s">
        <v>19594</v>
      </c>
      <c r="E6653" s="4"/>
      <c r="R6653" s="4"/>
      <c r="U6653" s="4"/>
      <c r="AD6653" s="4"/>
      <c r="AE6653" s="4"/>
      <c r="AF6653" s="21"/>
    </row>
    <row r="6654" spans="1:32" x14ac:dyDescent="0.2">
      <c r="A6654" s="1" t="s">
        <v>19595</v>
      </c>
      <c r="B6654" s="4" t="s">
        <v>19596</v>
      </c>
      <c r="C6654" s="4" t="s">
        <v>19596</v>
      </c>
      <c r="E6654" s="4"/>
      <c r="R6654" s="4"/>
      <c r="U6654" s="4"/>
      <c r="AD6654" s="4"/>
      <c r="AE6654" s="4"/>
      <c r="AF6654" s="21"/>
    </row>
    <row r="6655" spans="1:32" x14ac:dyDescent="0.2">
      <c r="A6655" s="1" t="s">
        <v>19597</v>
      </c>
      <c r="B6655" s="4" t="s">
        <v>19598</v>
      </c>
      <c r="C6655" s="4" t="s">
        <v>19599</v>
      </c>
      <c r="E6655" s="4"/>
      <c r="R6655" s="4"/>
      <c r="U6655" s="4"/>
      <c r="AD6655" s="4"/>
      <c r="AE6655" s="4"/>
      <c r="AF6655" s="21"/>
    </row>
    <row r="6656" spans="1:32" x14ac:dyDescent="0.2">
      <c r="A6656" s="1" t="s">
        <v>19600</v>
      </c>
      <c r="B6656" s="4" t="s">
        <v>19601</v>
      </c>
      <c r="C6656" s="4" t="s">
        <v>19602</v>
      </c>
      <c r="E6656" s="4"/>
      <c r="R6656" s="4"/>
      <c r="U6656" s="4"/>
      <c r="AD6656" s="4"/>
      <c r="AE6656" s="4"/>
      <c r="AF6656" s="21"/>
    </row>
    <row r="6657" spans="1:32" x14ac:dyDescent="0.2">
      <c r="A6657" s="1" t="s">
        <v>19603</v>
      </c>
      <c r="B6657" s="4" t="s">
        <v>19604</v>
      </c>
      <c r="C6657" s="4" t="s">
        <v>19605</v>
      </c>
      <c r="E6657" s="4"/>
      <c r="R6657" s="4"/>
      <c r="U6657" s="4"/>
      <c r="AD6657" s="4"/>
      <c r="AE6657" s="4"/>
      <c r="AF6657" s="21"/>
    </row>
    <row r="6658" spans="1:32" x14ac:dyDescent="0.2">
      <c r="A6658" s="1" t="s">
        <v>19606</v>
      </c>
      <c r="B6658" s="4" t="s">
        <v>19607</v>
      </c>
      <c r="C6658" s="4" t="s">
        <v>19608</v>
      </c>
      <c r="E6658" s="4"/>
      <c r="M6658">
        <v>1</v>
      </c>
      <c r="R6658" s="4"/>
      <c r="U6658" s="4"/>
      <c r="AD6658" s="4"/>
      <c r="AE6658" s="4"/>
      <c r="AF6658" s="21"/>
    </row>
    <row r="6659" spans="1:32" x14ac:dyDescent="0.2">
      <c r="A6659" s="1" t="s">
        <v>19609</v>
      </c>
      <c r="B6659" s="4" t="s">
        <v>19610</v>
      </c>
      <c r="C6659" s="4" t="s">
        <v>19610</v>
      </c>
      <c r="E6659" s="4"/>
      <c r="R6659" s="4"/>
      <c r="U6659" s="4"/>
      <c r="AD6659" s="4"/>
      <c r="AE6659" s="4"/>
      <c r="AF6659" s="21"/>
    </row>
    <row r="6660" spans="1:32" x14ac:dyDescent="0.2">
      <c r="A6660" s="1" t="s">
        <v>19611</v>
      </c>
      <c r="B6660" s="4" t="s">
        <v>310</v>
      </c>
      <c r="C6660" s="4" t="s">
        <v>19612</v>
      </c>
      <c r="E6660" s="4"/>
      <c r="R6660" s="4"/>
      <c r="U6660" s="4"/>
      <c r="AD6660" s="4"/>
      <c r="AE6660" s="4"/>
      <c r="AF6660" s="21"/>
    </row>
    <row r="6661" spans="1:32" x14ac:dyDescent="0.2">
      <c r="A6661" s="1" t="s">
        <v>19613</v>
      </c>
      <c r="B6661" s="4" t="s">
        <v>19614</v>
      </c>
      <c r="C6661" s="4" t="s">
        <v>19615</v>
      </c>
      <c r="E6661" s="4"/>
      <c r="R6661" s="4"/>
      <c r="U6661" s="4"/>
      <c r="AD6661" s="4"/>
      <c r="AE6661" s="4"/>
      <c r="AF6661" s="21"/>
    </row>
    <row r="6662" spans="1:32" x14ac:dyDescent="0.2">
      <c r="A6662" s="1" t="s">
        <v>19616</v>
      </c>
      <c r="B6662" s="4" t="s">
        <v>19617</v>
      </c>
      <c r="C6662" s="4" t="s">
        <v>19618</v>
      </c>
      <c r="E6662" s="4"/>
      <c r="R6662" s="4"/>
      <c r="U6662" s="4"/>
      <c r="AD6662" s="4"/>
      <c r="AE6662" s="4"/>
      <c r="AF6662" s="21"/>
    </row>
    <row r="6663" spans="1:32" x14ac:dyDescent="0.2">
      <c r="A6663" s="1" t="s">
        <v>19619</v>
      </c>
      <c r="B6663" s="4" t="s">
        <v>19620</v>
      </c>
      <c r="C6663" s="4" t="s">
        <v>19621</v>
      </c>
      <c r="E6663" s="4"/>
      <c r="R6663" s="4"/>
      <c r="U6663" s="4"/>
      <c r="AD6663" s="4"/>
      <c r="AE6663" s="4"/>
      <c r="AF6663" s="21"/>
    </row>
    <row r="6664" spans="1:32" x14ac:dyDescent="0.2">
      <c r="A6664" s="1" t="s">
        <v>19622</v>
      </c>
      <c r="B6664" s="4" t="s">
        <v>19623</v>
      </c>
      <c r="C6664" s="4" t="s">
        <v>19624</v>
      </c>
      <c r="E6664" s="4"/>
      <c r="R6664" s="4"/>
      <c r="U6664" s="4"/>
      <c r="AD6664" s="4"/>
      <c r="AE6664" s="4"/>
      <c r="AF6664" s="21"/>
    </row>
    <row r="6665" spans="1:32" x14ac:dyDescent="0.2">
      <c r="A6665" s="1" t="s">
        <v>19625</v>
      </c>
      <c r="B6665" s="4" t="s">
        <v>19626</v>
      </c>
      <c r="C6665" s="4" t="s">
        <v>19627</v>
      </c>
      <c r="E6665" s="4"/>
      <c r="R6665" s="4"/>
      <c r="U6665" s="4"/>
      <c r="AD6665" s="4"/>
      <c r="AE6665" s="4"/>
      <c r="AF6665" s="21"/>
    </row>
    <row r="6666" spans="1:32" x14ac:dyDescent="0.2">
      <c r="A6666" s="1" t="s">
        <v>19628</v>
      </c>
      <c r="B6666" s="4" t="s">
        <v>19629</v>
      </c>
      <c r="C6666" s="4" t="s">
        <v>19630</v>
      </c>
      <c r="E6666" s="4"/>
      <c r="R6666" s="4"/>
      <c r="U6666" s="4"/>
      <c r="AD6666" s="4"/>
      <c r="AE6666" s="4"/>
      <c r="AF6666" s="21"/>
    </row>
    <row r="6667" spans="1:32" x14ac:dyDescent="0.2">
      <c r="A6667" s="1" t="s">
        <v>19631</v>
      </c>
      <c r="B6667" s="4" t="s">
        <v>19632</v>
      </c>
      <c r="C6667" s="4" t="s">
        <v>19633</v>
      </c>
      <c r="E6667" s="4"/>
      <c r="R6667" s="4"/>
      <c r="U6667" s="4"/>
      <c r="AD6667" s="4"/>
      <c r="AE6667" s="4"/>
      <c r="AF6667" s="21"/>
    </row>
    <row r="6668" spans="1:32" x14ac:dyDescent="0.2">
      <c r="A6668" s="1" t="s">
        <v>19634</v>
      </c>
      <c r="B6668" s="4" t="s">
        <v>19635</v>
      </c>
      <c r="C6668" s="4" t="s">
        <v>19636</v>
      </c>
      <c r="E6668" s="4"/>
      <c r="R6668" s="4"/>
      <c r="U6668" s="4"/>
      <c r="AD6668" s="4"/>
      <c r="AE6668" s="4"/>
      <c r="AF6668" s="21"/>
    </row>
    <row r="6669" spans="1:32" x14ac:dyDescent="0.2">
      <c r="A6669" s="1" t="s">
        <v>19637</v>
      </c>
      <c r="B6669" s="4" t="s">
        <v>19638</v>
      </c>
      <c r="C6669" s="4" t="s">
        <v>19639</v>
      </c>
      <c r="E6669" s="4"/>
      <c r="R6669" s="4"/>
      <c r="U6669" s="4"/>
      <c r="AD6669" s="4"/>
      <c r="AE6669" s="4"/>
      <c r="AF6669" s="21"/>
    </row>
    <row r="6670" spans="1:32" x14ac:dyDescent="0.2">
      <c r="A6670" s="1" t="s">
        <v>19640</v>
      </c>
      <c r="B6670" s="4" t="s">
        <v>19641</v>
      </c>
      <c r="C6670" s="4" t="s">
        <v>19642</v>
      </c>
      <c r="E6670" s="4"/>
      <c r="R6670" s="4"/>
      <c r="U6670" s="4"/>
      <c r="AD6670" s="4"/>
      <c r="AE6670" s="4"/>
      <c r="AF6670" s="21"/>
    </row>
    <row r="6671" spans="1:32" x14ac:dyDescent="0.2">
      <c r="A6671" s="1" t="s">
        <v>19643</v>
      </c>
      <c r="B6671" s="4" t="s">
        <v>17230</v>
      </c>
      <c r="C6671" s="4" t="s">
        <v>17231</v>
      </c>
      <c r="E6671" s="4"/>
      <c r="R6671" s="4"/>
      <c r="U6671" s="4"/>
      <c r="AD6671" s="4"/>
      <c r="AE6671" s="4"/>
      <c r="AF6671" s="21"/>
    </row>
    <row r="6672" spans="1:32" x14ac:dyDescent="0.2">
      <c r="A6672" s="1" t="s">
        <v>19644</v>
      </c>
      <c r="B6672" s="4" t="s">
        <v>19645</v>
      </c>
      <c r="C6672" s="4" t="s">
        <v>19646</v>
      </c>
      <c r="E6672" s="4"/>
      <c r="R6672" s="4"/>
      <c r="U6672" s="4"/>
      <c r="AD6672" s="4"/>
      <c r="AE6672" s="4"/>
      <c r="AF6672" s="21"/>
    </row>
    <row r="6673" spans="1:32" x14ac:dyDescent="0.2">
      <c r="A6673" s="1" t="s">
        <v>19647</v>
      </c>
      <c r="B6673" s="4" t="s">
        <v>19648</v>
      </c>
      <c r="C6673" s="4" t="s">
        <v>19649</v>
      </c>
      <c r="E6673" s="4"/>
      <c r="R6673" s="4"/>
      <c r="U6673" s="4"/>
      <c r="AD6673" s="4"/>
      <c r="AE6673" s="4"/>
      <c r="AF6673" s="21"/>
    </row>
    <row r="6674" spans="1:32" x14ac:dyDescent="0.2">
      <c r="A6674" s="1" t="s">
        <v>19650</v>
      </c>
      <c r="B6674" s="4" t="s">
        <v>19651</v>
      </c>
      <c r="C6674" s="4" t="s">
        <v>19652</v>
      </c>
      <c r="E6674" s="4"/>
      <c r="R6674" s="4"/>
      <c r="U6674" s="4"/>
      <c r="AD6674" s="4"/>
      <c r="AE6674" s="4"/>
      <c r="AF6674" s="21"/>
    </row>
    <row r="6675" spans="1:32" x14ac:dyDescent="0.2">
      <c r="A6675" s="1" t="s">
        <v>19653</v>
      </c>
      <c r="B6675" s="4" t="s">
        <v>19654</v>
      </c>
      <c r="C6675" s="4" t="s">
        <v>19655</v>
      </c>
      <c r="E6675" s="4"/>
      <c r="R6675" s="4"/>
      <c r="U6675" s="4"/>
      <c r="AD6675" s="4"/>
      <c r="AE6675" s="4"/>
      <c r="AF6675" s="21"/>
    </row>
    <row r="6676" spans="1:32" x14ac:dyDescent="0.2">
      <c r="A6676" s="1" t="s">
        <v>19656</v>
      </c>
      <c r="B6676" s="4" t="s">
        <v>19657</v>
      </c>
      <c r="C6676" s="4" t="s">
        <v>19658</v>
      </c>
      <c r="E6676" s="4"/>
      <c r="R6676" s="4"/>
      <c r="U6676" s="4"/>
      <c r="AD6676" s="4"/>
      <c r="AE6676" s="4"/>
      <c r="AF6676" s="21"/>
    </row>
    <row r="6677" spans="1:32" x14ac:dyDescent="0.2">
      <c r="A6677" s="1" t="s">
        <v>19659</v>
      </c>
      <c r="B6677" s="4" t="s">
        <v>19660</v>
      </c>
      <c r="C6677" s="4" t="s">
        <v>19661</v>
      </c>
      <c r="E6677" s="4"/>
      <c r="R6677" s="4"/>
      <c r="U6677" s="4"/>
      <c r="AD6677" s="4"/>
      <c r="AE6677" s="4"/>
      <c r="AF6677" s="21"/>
    </row>
    <row r="6678" spans="1:32" x14ac:dyDescent="0.2">
      <c r="A6678" s="1" t="s">
        <v>19662</v>
      </c>
      <c r="B6678" s="4" t="s">
        <v>19663</v>
      </c>
      <c r="C6678" s="4" t="s">
        <v>19663</v>
      </c>
      <c r="E6678" s="4"/>
      <c r="R6678" s="4"/>
      <c r="U6678" s="4"/>
      <c r="AD6678" s="4"/>
      <c r="AE6678" s="4"/>
      <c r="AF6678" s="21"/>
    </row>
    <row r="6679" spans="1:32" x14ac:dyDescent="0.2">
      <c r="A6679" s="1" t="s">
        <v>19664</v>
      </c>
      <c r="B6679" s="4" t="s">
        <v>19665</v>
      </c>
      <c r="C6679" s="4" t="s">
        <v>19666</v>
      </c>
      <c r="E6679" s="4"/>
      <c r="R6679" s="4"/>
      <c r="U6679" s="4"/>
      <c r="AD6679" s="4"/>
      <c r="AE6679" s="4"/>
      <c r="AF6679" s="21"/>
    </row>
    <row r="6680" spans="1:32" x14ac:dyDescent="0.2">
      <c r="A6680" s="1" t="s">
        <v>19667</v>
      </c>
      <c r="B6680" s="4" t="s">
        <v>19668</v>
      </c>
      <c r="C6680" s="4" t="s">
        <v>19669</v>
      </c>
      <c r="E6680" s="4"/>
      <c r="R6680" s="4"/>
      <c r="U6680" s="4"/>
      <c r="AD6680" s="4"/>
      <c r="AE6680" s="4"/>
      <c r="AF6680" s="21"/>
    </row>
    <row r="6681" spans="1:32" x14ac:dyDescent="0.2">
      <c r="A6681" s="1" t="s">
        <v>19670</v>
      </c>
      <c r="B6681" s="4" t="s">
        <v>19671</v>
      </c>
      <c r="C6681" s="4" t="s">
        <v>19672</v>
      </c>
      <c r="E6681" s="4"/>
      <c r="R6681" s="4"/>
      <c r="U6681" s="4"/>
      <c r="AD6681" s="4"/>
      <c r="AE6681" s="4"/>
      <c r="AF6681" s="21"/>
    </row>
    <row r="6682" spans="1:32" x14ac:dyDescent="0.2">
      <c r="A6682" s="1" t="s">
        <v>19673</v>
      </c>
      <c r="B6682" s="4" t="s">
        <v>19674</v>
      </c>
      <c r="C6682" s="4" t="s">
        <v>19675</v>
      </c>
      <c r="E6682" s="4"/>
      <c r="R6682" s="4"/>
      <c r="U6682" s="4"/>
      <c r="AD6682" s="4"/>
      <c r="AE6682" s="4"/>
      <c r="AF6682" s="21"/>
    </row>
    <row r="6683" spans="1:32" x14ac:dyDescent="0.2">
      <c r="A6683" s="1" t="s">
        <v>19676</v>
      </c>
      <c r="B6683" s="4" t="s">
        <v>19677</v>
      </c>
      <c r="C6683" s="4" t="s">
        <v>19678</v>
      </c>
      <c r="E6683" s="4"/>
      <c r="R6683" s="4"/>
      <c r="U6683" s="4"/>
      <c r="AD6683" s="4"/>
      <c r="AE6683" s="4"/>
      <c r="AF6683" s="21"/>
    </row>
    <row r="6684" spans="1:32" x14ac:dyDescent="0.2">
      <c r="A6684" s="1" t="s">
        <v>19679</v>
      </c>
      <c r="B6684" s="4" t="s">
        <v>19680</v>
      </c>
      <c r="C6684" s="4" t="s">
        <v>19681</v>
      </c>
      <c r="E6684" s="4"/>
      <c r="R6684" s="4"/>
      <c r="U6684" s="4"/>
      <c r="AD6684" s="4"/>
      <c r="AE6684" s="4"/>
      <c r="AF6684" s="21"/>
    </row>
    <row r="6685" spans="1:32" x14ac:dyDescent="0.2">
      <c r="A6685" s="1" t="s">
        <v>19682</v>
      </c>
      <c r="B6685" s="4" t="s">
        <v>19683</v>
      </c>
      <c r="C6685" s="4" t="s">
        <v>19684</v>
      </c>
      <c r="E6685" s="4"/>
      <c r="R6685" s="4"/>
      <c r="U6685" s="4"/>
      <c r="AD6685" s="4"/>
      <c r="AE6685" s="4"/>
      <c r="AF6685" s="21"/>
    </row>
    <row r="6686" spans="1:32" x14ac:dyDescent="0.2">
      <c r="A6686" s="1" t="s">
        <v>19685</v>
      </c>
      <c r="B6686" s="4" t="s">
        <v>19686</v>
      </c>
      <c r="C6686" s="4" t="s">
        <v>19687</v>
      </c>
      <c r="E6686" s="4"/>
      <c r="R6686" s="4"/>
      <c r="U6686" s="4"/>
      <c r="AD6686" s="4"/>
      <c r="AE6686" s="4"/>
      <c r="AF6686" s="21"/>
    </row>
    <row r="6687" spans="1:32" x14ac:dyDescent="0.2">
      <c r="A6687" s="1" t="s">
        <v>19688</v>
      </c>
      <c r="B6687" s="4" t="s">
        <v>19689</v>
      </c>
      <c r="C6687" s="4" t="s">
        <v>19690</v>
      </c>
      <c r="E6687" s="4"/>
      <c r="R6687" s="4"/>
      <c r="U6687" s="4"/>
      <c r="AD6687" s="4"/>
      <c r="AE6687" s="4"/>
      <c r="AF6687" s="21"/>
    </row>
    <row r="6688" spans="1:32" x14ac:dyDescent="0.2">
      <c r="A6688" s="1" t="s">
        <v>19691</v>
      </c>
      <c r="B6688" s="4" t="s">
        <v>19692</v>
      </c>
      <c r="C6688" s="4" t="s">
        <v>19693</v>
      </c>
      <c r="E6688" s="4"/>
      <c r="R6688" s="4"/>
      <c r="U6688" s="4"/>
      <c r="AD6688" s="4"/>
      <c r="AE6688" s="4"/>
      <c r="AF6688" s="21"/>
    </row>
    <row r="6689" spans="1:32" x14ac:dyDescent="0.2">
      <c r="A6689" s="1" t="s">
        <v>19694</v>
      </c>
      <c r="B6689" s="4" t="s">
        <v>19695</v>
      </c>
      <c r="C6689" s="4" t="s">
        <v>19696</v>
      </c>
      <c r="E6689" s="4"/>
      <c r="R6689" s="4"/>
      <c r="U6689" s="4"/>
      <c r="AD6689" s="4"/>
      <c r="AE6689" s="4"/>
      <c r="AF6689" s="21"/>
    </row>
    <row r="6690" spans="1:32" x14ac:dyDescent="0.2">
      <c r="A6690" s="1" t="s">
        <v>19697</v>
      </c>
      <c r="B6690" s="4" t="s">
        <v>19698</v>
      </c>
      <c r="C6690" s="4" t="s">
        <v>19699</v>
      </c>
      <c r="E6690" s="4"/>
      <c r="R6690" s="4"/>
      <c r="U6690" s="4"/>
      <c r="AD6690" s="4"/>
      <c r="AE6690" s="4"/>
      <c r="AF6690" s="21"/>
    </row>
    <row r="6691" spans="1:32" x14ac:dyDescent="0.2">
      <c r="A6691" s="1" t="s">
        <v>19700</v>
      </c>
      <c r="B6691" s="4" t="s">
        <v>19701</v>
      </c>
      <c r="C6691" s="4" t="s">
        <v>19702</v>
      </c>
      <c r="E6691" s="4"/>
      <c r="R6691" s="4"/>
      <c r="U6691" s="4"/>
      <c r="AD6691" s="4"/>
      <c r="AE6691" s="4"/>
      <c r="AF6691" s="21"/>
    </row>
    <row r="6692" spans="1:32" x14ac:dyDescent="0.2">
      <c r="A6692" s="1" t="s">
        <v>19703</v>
      </c>
      <c r="B6692" s="4" t="s">
        <v>19704</v>
      </c>
      <c r="C6692" s="4" t="s">
        <v>19705</v>
      </c>
      <c r="E6692" s="4"/>
      <c r="R6692" s="4"/>
      <c r="U6692" s="4"/>
      <c r="AD6692" s="4"/>
      <c r="AE6692" s="4"/>
      <c r="AF6692" s="21"/>
    </row>
    <row r="6693" spans="1:32" x14ac:dyDescent="0.2">
      <c r="A6693" s="1" t="s">
        <v>19706</v>
      </c>
      <c r="B6693" s="4" t="s">
        <v>19707</v>
      </c>
      <c r="C6693" s="4" t="s">
        <v>19708</v>
      </c>
      <c r="E6693" s="4"/>
      <c r="R6693" s="4"/>
      <c r="U6693" s="4"/>
      <c r="AD6693" s="4"/>
      <c r="AE6693" s="4"/>
      <c r="AF6693" s="21"/>
    </row>
    <row r="6694" spans="1:32" x14ac:dyDescent="0.2">
      <c r="A6694" s="1" t="s">
        <v>19709</v>
      </c>
      <c r="B6694" s="4" t="s">
        <v>19710</v>
      </c>
      <c r="C6694" s="4" t="s">
        <v>19711</v>
      </c>
      <c r="E6694" s="4"/>
      <c r="R6694" s="4"/>
      <c r="U6694" s="4"/>
      <c r="AD6694" s="4"/>
      <c r="AE6694" s="4"/>
      <c r="AF6694" s="21"/>
    </row>
    <row r="6695" spans="1:32" x14ac:dyDescent="0.2">
      <c r="A6695" s="1" t="s">
        <v>19712</v>
      </c>
      <c r="B6695" s="4" t="s">
        <v>19713</v>
      </c>
      <c r="C6695" s="4" t="s">
        <v>19714</v>
      </c>
      <c r="E6695" s="4"/>
      <c r="R6695" s="4"/>
      <c r="U6695" s="4"/>
      <c r="AD6695" s="4"/>
      <c r="AE6695" s="4"/>
      <c r="AF6695" s="21"/>
    </row>
    <row r="6696" spans="1:32" x14ac:dyDescent="0.2">
      <c r="A6696" s="1" t="s">
        <v>19715</v>
      </c>
      <c r="B6696" s="4" t="s">
        <v>19716</v>
      </c>
      <c r="C6696" s="4" t="s">
        <v>19717</v>
      </c>
      <c r="E6696" s="4"/>
      <c r="R6696" s="4"/>
      <c r="U6696" s="4"/>
      <c r="AD6696" s="4"/>
      <c r="AE6696" s="4"/>
      <c r="AF6696" s="21"/>
    </row>
    <row r="6697" spans="1:32" x14ac:dyDescent="0.2">
      <c r="A6697" s="1" t="s">
        <v>19718</v>
      </c>
      <c r="B6697" s="4" t="s">
        <v>19719</v>
      </c>
      <c r="C6697" s="4" t="s">
        <v>19720</v>
      </c>
      <c r="E6697" s="4"/>
      <c r="R6697" s="4"/>
      <c r="U6697" s="4"/>
      <c r="AD6697" s="4"/>
      <c r="AE6697" s="4"/>
      <c r="AF6697" s="21"/>
    </row>
    <row r="6698" spans="1:32" x14ac:dyDescent="0.2">
      <c r="A6698" s="1" t="s">
        <v>19721</v>
      </c>
      <c r="B6698" s="4" t="s">
        <v>19722</v>
      </c>
      <c r="C6698" s="4" t="s">
        <v>19723</v>
      </c>
      <c r="E6698" s="4"/>
      <c r="R6698" s="4"/>
      <c r="U6698" s="4"/>
      <c r="AD6698" s="4"/>
      <c r="AE6698" s="4"/>
      <c r="AF6698" s="21"/>
    </row>
    <row r="6699" spans="1:32" x14ac:dyDescent="0.2">
      <c r="A6699" s="1" t="s">
        <v>19724</v>
      </c>
      <c r="B6699" s="4" t="s">
        <v>19496</v>
      </c>
      <c r="C6699" s="4" t="s">
        <v>19497</v>
      </c>
      <c r="E6699" s="4"/>
      <c r="R6699" s="4"/>
      <c r="U6699" s="4"/>
      <c r="AD6699" s="4"/>
      <c r="AE6699" s="4"/>
      <c r="AF6699" s="21"/>
    </row>
    <row r="6700" spans="1:32" x14ac:dyDescent="0.2">
      <c r="A6700" s="1" t="s">
        <v>19725</v>
      </c>
      <c r="B6700" s="4" t="s">
        <v>19726</v>
      </c>
      <c r="C6700" s="4" t="s">
        <v>19727</v>
      </c>
      <c r="E6700" s="4"/>
      <c r="R6700" s="4"/>
      <c r="U6700" s="4"/>
      <c r="AD6700" s="4"/>
      <c r="AE6700" s="4"/>
      <c r="AF6700" s="21"/>
    </row>
    <row r="6701" spans="1:32" x14ac:dyDescent="0.2">
      <c r="A6701" s="1" t="s">
        <v>19728</v>
      </c>
      <c r="B6701" s="4" t="s">
        <v>19729</v>
      </c>
      <c r="C6701" s="4" t="s">
        <v>19730</v>
      </c>
      <c r="E6701" s="4"/>
      <c r="R6701" s="4"/>
      <c r="U6701" s="4"/>
      <c r="AD6701" s="4"/>
      <c r="AE6701" s="4"/>
      <c r="AF6701" s="21"/>
    </row>
    <row r="6702" spans="1:32" x14ac:dyDescent="0.2">
      <c r="A6702" s="1" t="s">
        <v>19731</v>
      </c>
      <c r="B6702" s="4" t="s">
        <v>19732</v>
      </c>
      <c r="C6702" s="4" t="s">
        <v>19732</v>
      </c>
      <c r="E6702" s="4"/>
      <c r="R6702" s="4"/>
      <c r="U6702" s="4"/>
      <c r="AD6702" s="4"/>
      <c r="AE6702" s="4"/>
      <c r="AF6702" s="21"/>
    </row>
    <row r="6703" spans="1:32" x14ac:dyDescent="0.2">
      <c r="A6703" s="1" t="s">
        <v>19733</v>
      </c>
      <c r="B6703" s="4" t="s">
        <v>19734</v>
      </c>
      <c r="C6703" s="4" t="s">
        <v>19735</v>
      </c>
      <c r="E6703" s="4"/>
      <c r="R6703" s="4"/>
      <c r="U6703" s="4"/>
      <c r="AD6703" s="4"/>
      <c r="AE6703" s="4"/>
      <c r="AF6703" s="21"/>
    </row>
    <row r="6704" spans="1:32" x14ac:dyDescent="0.2">
      <c r="A6704" s="1" t="s">
        <v>19736</v>
      </c>
      <c r="B6704" s="4" t="s">
        <v>19737</v>
      </c>
      <c r="C6704" s="4" t="s">
        <v>19738</v>
      </c>
      <c r="E6704" s="4"/>
      <c r="R6704" s="4"/>
      <c r="U6704" s="4"/>
      <c r="AD6704" s="4"/>
      <c r="AE6704" s="4"/>
      <c r="AF6704" s="21"/>
    </row>
    <row r="6705" spans="1:32" x14ac:dyDescent="0.2">
      <c r="A6705" s="1" t="s">
        <v>19739</v>
      </c>
      <c r="B6705" s="4" t="s">
        <v>19740</v>
      </c>
      <c r="C6705" s="4" t="s">
        <v>19741</v>
      </c>
      <c r="E6705" s="4"/>
      <c r="R6705" s="4"/>
      <c r="U6705" s="4"/>
      <c r="AD6705" s="4"/>
      <c r="AE6705" s="4"/>
      <c r="AF6705" s="21"/>
    </row>
    <row r="6706" spans="1:32" x14ac:dyDescent="0.2">
      <c r="A6706" s="1" t="s">
        <v>19742</v>
      </c>
      <c r="B6706" s="4" t="s">
        <v>19743</v>
      </c>
      <c r="C6706" s="4" t="s">
        <v>19744</v>
      </c>
      <c r="E6706" s="4"/>
      <c r="R6706" s="4"/>
      <c r="U6706" s="4"/>
      <c r="AD6706" s="4"/>
      <c r="AE6706" s="4"/>
      <c r="AF6706" s="21"/>
    </row>
    <row r="6707" spans="1:32" x14ac:dyDescent="0.2">
      <c r="A6707" s="1" t="s">
        <v>19745</v>
      </c>
      <c r="B6707" s="4" t="s">
        <v>19746</v>
      </c>
      <c r="C6707" s="4" t="s">
        <v>19747</v>
      </c>
      <c r="E6707" s="4"/>
      <c r="N6707">
        <v>1</v>
      </c>
      <c r="R6707" s="4"/>
      <c r="U6707" s="4"/>
      <c r="AD6707" s="4"/>
      <c r="AE6707" s="4"/>
      <c r="AF6707" s="21"/>
    </row>
    <row r="6708" spans="1:32" x14ac:dyDescent="0.2">
      <c r="A6708" s="1" t="s">
        <v>19748</v>
      </c>
      <c r="B6708" s="4" t="s">
        <v>19749</v>
      </c>
      <c r="C6708" s="4" t="s">
        <v>19750</v>
      </c>
      <c r="E6708" s="4"/>
      <c r="R6708" s="4"/>
      <c r="U6708" s="4"/>
      <c r="AD6708" s="4"/>
      <c r="AE6708" s="4"/>
      <c r="AF6708" s="21"/>
    </row>
    <row r="6709" spans="1:32" x14ac:dyDescent="0.2">
      <c r="A6709" s="1" t="s">
        <v>19751</v>
      </c>
      <c r="B6709" s="4" t="s">
        <v>19752</v>
      </c>
      <c r="C6709" s="4" t="s">
        <v>19753</v>
      </c>
      <c r="E6709" s="4"/>
      <c r="R6709" s="4"/>
      <c r="U6709" s="4"/>
      <c r="AD6709" s="4"/>
      <c r="AE6709" s="4"/>
      <c r="AF6709" s="21"/>
    </row>
    <row r="6710" spans="1:32" x14ac:dyDescent="0.2">
      <c r="A6710" s="1" t="s">
        <v>19754</v>
      </c>
      <c r="B6710" s="4" t="s">
        <v>19755</v>
      </c>
      <c r="C6710" s="4" t="s">
        <v>19756</v>
      </c>
      <c r="E6710" s="4"/>
      <c r="R6710" s="4"/>
      <c r="U6710" s="4"/>
      <c r="AD6710" s="4"/>
      <c r="AE6710" s="4"/>
      <c r="AF6710" s="21"/>
    </row>
    <row r="6711" spans="1:32" x14ac:dyDescent="0.2">
      <c r="A6711" s="1" t="s">
        <v>19757</v>
      </c>
      <c r="B6711" s="4" t="s">
        <v>19758</v>
      </c>
      <c r="C6711" s="4" t="s">
        <v>19759</v>
      </c>
      <c r="E6711" s="4"/>
      <c r="R6711" s="4"/>
      <c r="U6711" s="4"/>
      <c r="AD6711" s="4"/>
      <c r="AE6711" s="4"/>
      <c r="AF6711" s="21"/>
    </row>
    <row r="6712" spans="1:32" x14ac:dyDescent="0.2">
      <c r="A6712" s="1" t="s">
        <v>19760</v>
      </c>
      <c r="B6712" s="4" t="s">
        <v>19761</v>
      </c>
      <c r="C6712" s="4" t="s">
        <v>19762</v>
      </c>
      <c r="E6712" s="4"/>
      <c r="R6712" s="4"/>
      <c r="U6712" s="4"/>
      <c r="AD6712" s="4"/>
      <c r="AE6712" s="4"/>
      <c r="AF6712" s="21"/>
    </row>
    <row r="6713" spans="1:32" x14ac:dyDescent="0.2">
      <c r="A6713" s="1" t="s">
        <v>19763</v>
      </c>
      <c r="B6713" s="4" t="s">
        <v>19764</v>
      </c>
      <c r="C6713" s="4" t="s">
        <v>19765</v>
      </c>
      <c r="E6713" s="4"/>
      <c r="R6713" s="4"/>
      <c r="U6713" s="4"/>
      <c r="AD6713" s="4"/>
      <c r="AE6713" s="4"/>
      <c r="AF6713" s="21"/>
    </row>
    <row r="6714" spans="1:32" x14ac:dyDescent="0.2">
      <c r="A6714" s="1" t="s">
        <v>19766</v>
      </c>
      <c r="B6714" s="4" t="s">
        <v>19767</v>
      </c>
      <c r="C6714" s="4" t="s">
        <v>19768</v>
      </c>
      <c r="E6714" s="4"/>
      <c r="R6714" s="4"/>
      <c r="U6714" s="4"/>
      <c r="AD6714" s="4"/>
      <c r="AE6714" s="4"/>
      <c r="AF6714" s="21"/>
    </row>
    <row r="6715" spans="1:32" x14ac:dyDescent="0.2">
      <c r="A6715" s="1" t="s">
        <v>19769</v>
      </c>
      <c r="B6715" s="4" t="s">
        <v>19770</v>
      </c>
      <c r="C6715" s="4" t="s">
        <v>19771</v>
      </c>
      <c r="E6715" s="4"/>
      <c r="R6715" s="4"/>
      <c r="U6715" s="4"/>
      <c r="AD6715" s="4"/>
      <c r="AE6715" s="4"/>
      <c r="AF6715" s="21"/>
    </row>
    <row r="6716" spans="1:32" x14ac:dyDescent="0.2">
      <c r="A6716" s="1" t="s">
        <v>19772</v>
      </c>
      <c r="B6716" s="4" t="s">
        <v>19773</v>
      </c>
      <c r="C6716" s="4" t="s">
        <v>19774</v>
      </c>
      <c r="E6716" s="4"/>
      <c r="R6716" s="4"/>
      <c r="U6716" s="4"/>
      <c r="AD6716" s="4"/>
      <c r="AE6716" s="4"/>
      <c r="AF6716" s="21"/>
    </row>
    <row r="6717" spans="1:32" x14ac:dyDescent="0.2">
      <c r="A6717" s="1" t="s">
        <v>19775</v>
      </c>
      <c r="B6717" s="4" t="s">
        <v>19776</v>
      </c>
      <c r="C6717" s="4" t="s">
        <v>19777</v>
      </c>
      <c r="E6717" s="4"/>
      <c r="R6717" s="4"/>
      <c r="U6717" s="4"/>
      <c r="AD6717" s="4"/>
      <c r="AE6717" s="4"/>
      <c r="AF6717" s="21"/>
    </row>
    <row r="6718" spans="1:32" x14ac:dyDescent="0.2">
      <c r="A6718" s="1" t="s">
        <v>19778</v>
      </c>
      <c r="B6718" s="4" t="s">
        <v>17242</v>
      </c>
      <c r="C6718" s="4" t="s">
        <v>17243</v>
      </c>
      <c r="E6718" s="4"/>
      <c r="R6718" s="4"/>
      <c r="U6718" s="4"/>
      <c r="AD6718" s="4"/>
      <c r="AE6718" s="4"/>
      <c r="AF6718" s="21"/>
    </row>
    <row r="6719" spans="1:32" x14ac:dyDescent="0.2">
      <c r="A6719" s="1" t="s">
        <v>19779</v>
      </c>
      <c r="B6719" s="4" t="s">
        <v>19780</v>
      </c>
      <c r="C6719" s="4" t="s">
        <v>19781</v>
      </c>
      <c r="E6719" s="4"/>
      <c r="R6719" s="4"/>
      <c r="U6719" s="4"/>
      <c r="AD6719" s="4"/>
      <c r="AE6719" s="4"/>
      <c r="AF6719" s="21"/>
    </row>
    <row r="6720" spans="1:32" x14ac:dyDescent="0.2">
      <c r="A6720" s="1" t="s">
        <v>19782</v>
      </c>
      <c r="B6720" s="4" t="s">
        <v>19783</v>
      </c>
      <c r="C6720" s="4" t="s">
        <v>19784</v>
      </c>
      <c r="E6720" s="4"/>
      <c r="R6720" s="4"/>
      <c r="U6720" s="4"/>
      <c r="AD6720" s="4"/>
      <c r="AE6720" s="4"/>
      <c r="AF6720" s="21"/>
    </row>
    <row r="6721" spans="1:32" x14ac:dyDescent="0.2">
      <c r="A6721" s="1" t="s">
        <v>19785</v>
      </c>
      <c r="B6721" s="4" t="s">
        <v>19786</v>
      </c>
      <c r="C6721" s="4" t="s">
        <v>19787</v>
      </c>
      <c r="E6721" s="4"/>
      <c r="R6721" s="4"/>
      <c r="U6721" s="4"/>
      <c r="AD6721" s="4"/>
      <c r="AE6721" s="4"/>
      <c r="AF6721" s="21"/>
    </row>
    <row r="6722" spans="1:32" x14ac:dyDescent="0.2">
      <c r="A6722" s="1" t="s">
        <v>19788</v>
      </c>
      <c r="B6722" s="4" t="s">
        <v>19789</v>
      </c>
      <c r="C6722" s="4" t="s">
        <v>19790</v>
      </c>
      <c r="E6722" s="4"/>
      <c r="R6722" s="4"/>
      <c r="U6722" s="4"/>
      <c r="AD6722" s="4"/>
      <c r="AE6722" s="4"/>
      <c r="AF6722" s="21"/>
    </row>
    <row r="6723" spans="1:32" x14ac:dyDescent="0.2">
      <c r="A6723" s="1" t="s">
        <v>19791</v>
      </c>
      <c r="B6723" s="4" t="s">
        <v>19792</v>
      </c>
      <c r="C6723" s="4" t="s">
        <v>19793</v>
      </c>
      <c r="E6723" s="4"/>
      <c r="R6723" s="4"/>
      <c r="U6723" s="4"/>
      <c r="AD6723" s="4"/>
      <c r="AE6723" s="4"/>
      <c r="AF6723" s="21"/>
    </row>
    <row r="6724" spans="1:32" x14ac:dyDescent="0.2">
      <c r="A6724" s="1" t="s">
        <v>19794</v>
      </c>
      <c r="B6724" s="4" t="s">
        <v>19795</v>
      </c>
      <c r="C6724" s="4" t="s">
        <v>19796</v>
      </c>
      <c r="E6724" s="4"/>
      <c r="R6724" s="4"/>
      <c r="U6724" s="4"/>
      <c r="AD6724" s="4"/>
      <c r="AE6724" s="4"/>
      <c r="AF6724" s="21"/>
    </row>
    <row r="6725" spans="1:32" x14ac:dyDescent="0.2">
      <c r="A6725" s="1" t="s">
        <v>19797</v>
      </c>
      <c r="B6725" s="4" t="s">
        <v>19798</v>
      </c>
      <c r="C6725" s="4" t="s">
        <v>19799</v>
      </c>
      <c r="E6725" s="4"/>
      <c r="R6725" s="4"/>
      <c r="U6725" s="4"/>
      <c r="AD6725" s="4"/>
      <c r="AE6725" s="4"/>
      <c r="AF6725" s="21"/>
    </row>
    <row r="6726" spans="1:32" x14ac:dyDescent="0.2">
      <c r="A6726" s="1" t="s">
        <v>19800</v>
      </c>
      <c r="B6726" s="4" t="s">
        <v>19801</v>
      </c>
      <c r="C6726" s="4" t="s">
        <v>19802</v>
      </c>
      <c r="E6726" s="4"/>
      <c r="R6726" s="4"/>
      <c r="U6726" s="4"/>
      <c r="AD6726" s="4"/>
      <c r="AE6726" s="4"/>
      <c r="AF6726" s="21"/>
    </row>
    <row r="6727" spans="1:32" x14ac:dyDescent="0.2">
      <c r="A6727" s="1" t="s">
        <v>19803</v>
      </c>
      <c r="B6727" s="4" t="s">
        <v>19804</v>
      </c>
      <c r="C6727" s="4" t="s">
        <v>19805</v>
      </c>
      <c r="E6727" s="4"/>
      <c r="R6727" s="4"/>
      <c r="U6727" s="4"/>
      <c r="AD6727" s="4"/>
      <c r="AE6727" s="4"/>
      <c r="AF6727" s="21"/>
    </row>
    <row r="6728" spans="1:32" x14ac:dyDescent="0.2">
      <c r="A6728" s="1" t="s">
        <v>19806</v>
      </c>
      <c r="B6728" s="4" t="s">
        <v>19807</v>
      </c>
      <c r="C6728" s="4" t="s">
        <v>19808</v>
      </c>
      <c r="E6728" s="4"/>
      <c r="R6728" s="4"/>
      <c r="U6728" s="4"/>
      <c r="AD6728" s="4"/>
      <c r="AE6728" s="4"/>
      <c r="AF6728" s="21"/>
    </row>
    <row r="6729" spans="1:32" x14ac:dyDescent="0.2">
      <c r="A6729" s="1" t="s">
        <v>19809</v>
      </c>
      <c r="B6729" s="4" t="s">
        <v>19810</v>
      </c>
      <c r="C6729" s="4" t="s">
        <v>19811</v>
      </c>
      <c r="E6729" s="4"/>
      <c r="R6729" s="4"/>
      <c r="U6729" s="4"/>
      <c r="AD6729" s="4"/>
      <c r="AE6729" s="4"/>
      <c r="AF6729" s="21"/>
    </row>
    <row r="6730" spans="1:32" x14ac:dyDescent="0.2">
      <c r="A6730" s="1" t="s">
        <v>19812</v>
      </c>
      <c r="B6730" s="4" t="s">
        <v>19813</v>
      </c>
      <c r="C6730" s="4" t="s">
        <v>19814</v>
      </c>
      <c r="E6730" s="4"/>
      <c r="R6730" s="4"/>
      <c r="U6730" s="4"/>
      <c r="AD6730" s="4"/>
      <c r="AE6730" s="4"/>
      <c r="AF6730" s="21"/>
    </row>
    <row r="6731" spans="1:32" x14ac:dyDescent="0.2">
      <c r="A6731" s="1" t="s">
        <v>19815</v>
      </c>
      <c r="B6731" s="4" t="s">
        <v>19816</v>
      </c>
      <c r="C6731" s="4" t="s">
        <v>19817</v>
      </c>
      <c r="E6731" s="4"/>
      <c r="R6731" s="4"/>
      <c r="U6731" s="4"/>
      <c r="AD6731" s="4"/>
      <c r="AE6731" s="4"/>
      <c r="AF6731" s="21"/>
    </row>
    <row r="6732" spans="1:32" x14ac:dyDescent="0.2">
      <c r="A6732" s="1" t="s">
        <v>19818</v>
      </c>
      <c r="B6732" s="4" t="s">
        <v>19819</v>
      </c>
      <c r="C6732" s="4" t="s">
        <v>19820</v>
      </c>
      <c r="E6732" s="4"/>
      <c r="R6732" s="4"/>
      <c r="U6732" s="4"/>
      <c r="AD6732" s="4"/>
      <c r="AE6732" s="4"/>
      <c r="AF6732" s="21"/>
    </row>
    <row r="6733" spans="1:32" x14ac:dyDescent="0.2">
      <c r="A6733" s="1" t="s">
        <v>19821</v>
      </c>
      <c r="B6733" s="4" t="s">
        <v>19822</v>
      </c>
      <c r="C6733" s="4" t="s">
        <v>19823</v>
      </c>
      <c r="E6733" s="4"/>
      <c r="R6733" s="4"/>
      <c r="U6733" s="4"/>
      <c r="AD6733" s="4"/>
      <c r="AE6733" s="4"/>
      <c r="AF6733" s="21"/>
    </row>
    <row r="6734" spans="1:32" x14ac:dyDescent="0.2">
      <c r="A6734" s="1" t="s">
        <v>19824</v>
      </c>
      <c r="B6734" s="4" t="s">
        <v>19825</v>
      </c>
      <c r="C6734" s="4" t="s">
        <v>19826</v>
      </c>
      <c r="E6734" s="4"/>
      <c r="R6734" s="4"/>
      <c r="U6734" s="4"/>
      <c r="AD6734" s="4"/>
      <c r="AE6734" s="4"/>
      <c r="AF6734" s="21"/>
    </row>
    <row r="6735" spans="1:32" x14ac:dyDescent="0.2">
      <c r="A6735" s="1" t="s">
        <v>19827</v>
      </c>
      <c r="B6735" s="4" t="s">
        <v>19828</v>
      </c>
      <c r="C6735" s="4" t="s">
        <v>19828</v>
      </c>
      <c r="E6735" s="4"/>
      <c r="R6735" s="4"/>
      <c r="U6735" s="4"/>
      <c r="AD6735" s="4"/>
      <c r="AE6735" s="4"/>
      <c r="AF6735" s="21"/>
    </row>
    <row r="6736" spans="1:32" x14ac:dyDescent="0.2">
      <c r="A6736" s="1" t="s">
        <v>19829</v>
      </c>
      <c r="B6736" s="4" t="s">
        <v>19830</v>
      </c>
      <c r="C6736" s="4" t="s">
        <v>19831</v>
      </c>
      <c r="E6736" s="4"/>
      <c r="R6736" s="4"/>
      <c r="U6736" s="4"/>
      <c r="AD6736" s="4"/>
      <c r="AE6736" s="4"/>
      <c r="AF6736" s="21"/>
    </row>
    <row r="6737" spans="1:32" x14ac:dyDescent="0.2">
      <c r="A6737" s="1" t="s">
        <v>19832</v>
      </c>
      <c r="B6737" s="4" t="s">
        <v>19506</v>
      </c>
      <c r="C6737" s="4" t="s">
        <v>19507</v>
      </c>
      <c r="E6737" s="4"/>
      <c r="R6737" s="4"/>
      <c r="U6737" s="4"/>
      <c r="AD6737" s="4"/>
      <c r="AE6737" s="4"/>
      <c r="AF6737" s="21"/>
    </row>
    <row r="6738" spans="1:32" x14ac:dyDescent="0.2">
      <c r="A6738" s="1" t="s">
        <v>19833</v>
      </c>
      <c r="B6738" s="4" t="s">
        <v>19834</v>
      </c>
      <c r="C6738" s="4" t="s">
        <v>19835</v>
      </c>
      <c r="E6738" s="4"/>
      <c r="R6738" s="4"/>
      <c r="U6738" s="4"/>
      <c r="AD6738" s="4"/>
      <c r="AE6738" s="4"/>
      <c r="AF6738" s="21"/>
    </row>
    <row r="6739" spans="1:32" x14ac:dyDescent="0.2">
      <c r="A6739" s="1" t="s">
        <v>19836</v>
      </c>
      <c r="B6739" s="4" t="s">
        <v>19837</v>
      </c>
      <c r="C6739" s="4" t="s">
        <v>19838</v>
      </c>
      <c r="E6739" s="4"/>
      <c r="R6739" s="4"/>
      <c r="U6739" s="4"/>
      <c r="AD6739" s="4"/>
      <c r="AE6739" s="4"/>
      <c r="AF6739" s="21"/>
    </row>
    <row r="6740" spans="1:32" x14ac:dyDescent="0.2">
      <c r="A6740" s="1" t="s">
        <v>19839</v>
      </c>
      <c r="B6740" s="4" t="s">
        <v>19840</v>
      </c>
      <c r="C6740" s="4" t="s">
        <v>19841</v>
      </c>
      <c r="E6740" s="4"/>
      <c r="R6740" s="4"/>
      <c r="U6740" s="4"/>
      <c r="AD6740" s="4"/>
      <c r="AE6740" s="4"/>
      <c r="AF6740" s="21"/>
    </row>
    <row r="6741" spans="1:32" x14ac:dyDescent="0.2">
      <c r="A6741" s="1" t="s">
        <v>19842</v>
      </c>
      <c r="B6741" s="4" t="s">
        <v>19843</v>
      </c>
      <c r="C6741" s="4" t="s">
        <v>19844</v>
      </c>
      <c r="E6741" s="4"/>
      <c r="R6741" s="4"/>
      <c r="U6741" s="4"/>
      <c r="AD6741" s="4"/>
      <c r="AE6741" s="4"/>
      <c r="AF6741" s="21"/>
    </row>
    <row r="6742" spans="1:32" x14ac:dyDescent="0.2">
      <c r="A6742" s="1" t="s">
        <v>19845</v>
      </c>
      <c r="B6742" s="4" t="s">
        <v>19846</v>
      </c>
      <c r="C6742" s="4" t="s">
        <v>19847</v>
      </c>
      <c r="E6742" s="4"/>
      <c r="R6742" s="4"/>
      <c r="U6742" s="4"/>
      <c r="AD6742" s="4"/>
      <c r="AE6742" s="4"/>
      <c r="AF6742" s="21"/>
    </row>
    <row r="6743" spans="1:32" x14ac:dyDescent="0.2">
      <c r="A6743" s="1" t="s">
        <v>19848</v>
      </c>
      <c r="B6743" s="4" t="s">
        <v>19849</v>
      </c>
      <c r="C6743" s="4" t="s">
        <v>19850</v>
      </c>
      <c r="E6743" s="4"/>
      <c r="R6743" s="4"/>
      <c r="U6743" s="4"/>
      <c r="AD6743" s="4"/>
      <c r="AE6743" s="4"/>
      <c r="AF6743" s="21"/>
    </row>
    <row r="6744" spans="1:32" x14ac:dyDescent="0.2">
      <c r="A6744" s="1" t="s">
        <v>19851</v>
      </c>
      <c r="B6744" s="4" t="s">
        <v>19852</v>
      </c>
      <c r="C6744" s="4" t="s">
        <v>19853</v>
      </c>
      <c r="E6744" s="4"/>
      <c r="R6744" s="4"/>
      <c r="U6744" s="4"/>
      <c r="AD6744" s="4"/>
      <c r="AE6744" s="4"/>
      <c r="AF6744" s="21"/>
    </row>
    <row r="6745" spans="1:32" x14ac:dyDescent="0.2">
      <c r="A6745" s="1" t="s">
        <v>19854</v>
      </c>
      <c r="B6745" s="4" t="s">
        <v>19855</v>
      </c>
      <c r="C6745" s="4" t="s">
        <v>19856</v>
      </c>
      <c r="E6745" s="4"/>
      <c r="R6745" s="4"/>
      <c r="U6745" s="4"/>
      <c r="AD6745" s="4"/>
      <c r="AE6745" s="4"/>
      <c r="AF6745" s="21"/>
    </row>
    <row r="6746" spans="1:32" x14ac:dyDescent="0.2">
      <c r="A6746" s="1" t="s">
        <v>19857</v>
      </c>
      <c r="B6746" s="4" t="s">
        <v>19858</v>
      </c>
      <c r="C6746" s="4" t="s">
        <v>19859</v>
      </c>
      <c r="E6746" s="4"/>
      <c r="R6746" s="4"/>
      <c r="U6746" s="4"/>
      <c r="AD6746" s="4"/>
      <c r="AE6746" s="4"/>
      <c r="AF6746" s="21"/>
    </row>
    <row r="6747" spans="1:32" x14ac:dyDescent="0.2">
      <c r="A6747" s="1" t="s">
        <v>19860</v>
      </c>
      <c r="B6747" s="4" t="s">
        <v>19861</v>
      </c>
      <c r="C6747" s="4" t="s">
        <v>19862</v>
      </c>
      <c r="E6747" s="4"/>
      <c r="R6747" s="4"/>
      <c r="U6747" s="4"/>
      <c r="AD6747" s="4"/>
      <c r="AE6747" s="4"/>
      <c r="AF6747" s="21"/>
    </row>
    <row r="6748" spans="1:32" x14ac:dyDescent="0.2">
      <c r="A6748" s="1" t="s">
        <v>19863</v>
      </c>
      <c r="B6748" s="4" t="s">
        <v>19864</v>
      </c>
      <c r="C6748" s="4" t="s">
        <v>19865</v>
      </c>
      <c r="E6748" s="4"/>
      <c r="R6748" s="4"/>
      <c r="U6748" s="4"/>
      <c r="AD6748" s="4"/>
      <c r="AE6748" s="4"/>
      <c r="AF6748" s="21"/>
    </row>
    <row r="6749" spans="1:32" x14ac:dyDescent="0.2">
      <c r="A6749" s="1" t="s">
        <v>19866</v>
      </c>
      <c r="B6749" s="4" t="s">
        <v>19867</v>
      </c>
      <c r="C6749" s="4" t="s">
        <v>19868</v>
      </c>
      <c r="E6749" s="4"/>
      <c r="R6749" s="4"/>
      <c r="U6749" s="4"/>
      <c r="AD6749" s="4"/>
      <c r="AE6749" s="4"/>
      <c r="AF6749" s="21"/>
    </row>
    <row r="6750" spans="1:32" x14ac:dyDescent="0.2">
      <c r="A6750" s="1" t="s">
        <v>19869</v>
      </c>
      <c r="B6750" s="4" t="s">
        <v>19870</v>
      </c>
      <c r="C6750" s="4" t="s">
        <v>19870</v>
      </c>
      <c r="E6750" s="4"/>
      <c r="R6750" s="4"/>
      <c r="U6750" s="4"/>
      <c r="AD6750" s="4"/>
      <c r="AE6750" s="4"/>
      <c r="AF6750" s="21"/>
    </row>
    <row r="6751" spans="1:32" x14ac:dyDescent="0.2">
      <c r="A6751" s="1" t="s">
        <v>19871</v>
      </c>
      <c r="B6751" s="4" t="s">
        <v>19872</v>
      </c>
      <c r="C6751" s="4" t="s">
        <v>19873</v>
      </c>
      <c r="E6751" s="4"/>
      <c r="R6751" s="4"/>
      <c r="U6751" s="4"/>
      <c r="AD6751" s="4"/>
      <c r="AE6751" s="4"/>
      <c r="AF6751" s="21"/>
    </row>
    <row r="6752" spans="1:32" x14ac:dyDescent="0.2">
      <c r="A6752" s="1" t="s">
        <v>19874</v>
      </c>
      <c r="B6752" s="4" t="s">
        <v>19875</v>
      </c>
      <c r="C6752" s="4" t="s">
        <v>19876</v>
      </c>
      <c r="E6752" s="4"/>
      <c r="R6752" s="4"/>
      <c r="U6752" s="4"/>
      <c r="AD6752" s="4"/>
      <c r="AE6752" s="4"/>
      <c r="AF6752" s="21"/>
    </row>
    <row r="6753" spans="1:32" x14ac:dyDescent="0.2">
      <c r="A6753" s="1" t="s">
        <v>19877</v>
      </c>
      <c r="B6753" s="4" t="s">
        <v>19878</v>
      </c>
      <c r="C6753" s="4" t="s">
        <v>19879</v>
      </c>
      <c r="E6753" s="4"/>
      <c r="R6753" s="4"/>
      <c r="U6753" s="4"/>
      <c r="AD6753" s="4"/>
      <c r="AE6753" s="4"/>
      <c r="AF6753" s="21"/>
    </row>
    <row r="6754" spans="1:32" x14ac:dyDescent="0.2">
      <c r="A6754" s="1" t="s">
        <v>19880</v>
      </c>
      <c r="B6754" s="4" t="s">
        <v>19881</v>
      </c>
      <c r="C6754" s="4" t="s">
        <v>19882</v>
      </c>
      <c r="E6754" s="4"/>
      <c r="R6754" s="4"/>
      <c r="U6754" s="4"/>
      <c r="AD6754" s="4"/>
      <c r="AE6754" s="4"/>
      <c r="AF6754" s="21"/>
    </row>
    <row r="6755" spans="1:32" x14ac:dyDescent="0.2">
      <c r="A6755" s="1" t="s">
        <v>19883</v>
      </c>
      <c r="B6755" s="4" t="s">
        <v>19884</v>
      </c>
      <c r="C6755" s="4" t="s">
        <v>19885</v>
      </c>
      <c r="E6755" s="4"/>
      <c r="R6755" s="4"/>
      <c r="U6755" s="4"/>
      <c r="AD6755" s="4"/>
      <c r="AE6755" s="4"/>
      <c r="AF6755" s="21"/>
    </row>
    <row r="6756" spans="1:32" x14ac:dyDescent="0.2">
      <c r="A6756" s="1" t="s">
        <v>19886</v>
      </c>
      <c r="B6756" s="4" t="s">
        <v>19887</v>
      </c>
      <c r="C6756" s="4" t="s">
        <v>19888</v>
      </c>
      <c r="E6756" s="4"/>
      <c r="R6756" s="4"/>
      <c r="U6756" s="4"/>
      <c r="AD6756" s="4"/>
      <c r="AE6756" s="4"/>
      <c r="AF6756" s="21"/>
    </row>
    <row r="6757" spans="1:32" x14ac:dyDescent="0.2">
      <c r="A6757" s="1" t="s">
        <v>19889</v>
      </c>
      <c r="B6757" s="4" t="s">
        <v>19890</v>
      </c>
      <c r="C6757" s="4" t="s">
        <v>19891</v>
      </c>
      <c r="E6757" s="4"/>
      <c r="R6757" s="4"/>
      <c r="U6757" s="4"/>
      <c r="AD6757" s="4"/>
      <c r="AE6757" s="4"/>
      <c r="AF6757" s="21"/>
    </row>
    <row r="6758" spans="1:32" x14ac:dyDescent="0.2">
      <c r="A6758" s="1" t="s">
        <v>19892</v>
      </c>
      <c r="B6758" s="4" t="s">
        <v>19893</v>
      </c>
      <c r="C6758" s="4" t="s">
        <v>19894</v>
      </c>
      <c r="E6758" s="4"/>
      <c r="R6758" s="4"/>
      <c r="U6758" s="4"/>
      <c r="AD6758" s="4"/>
      <c r="AE6758" s="4"/>
      <c r="AF6758" s="21"/>
    </row>
    <row r="6759" spans="1:32" x14ac:dyDescent="0.2">
      <c r="A6759" s="1" t="s">
        <v>19895</v>
      </c>
      <c r="B6759" s="4" t="s">
        <v>19896</v>
      </c>
      <c r="C6759" s="4" t="s">
        <v>19897</v>
      </c>
      <c r="E6759" s="4"/>
      <c r="R6759" s="4"/>
      <c r="U6759" s="4"/>
      <c r="AD6759" s="4"/>
      <c r="AE6759" s="4"/>
      <c r="AF6759" s="21"/>
    </row>
    <row r="6760" spans="1:32" x14ac:dyDescent="0.2">
      <c r="A6760" s="1" t="s">
        <v>19898</v>
      </c>
      <c r="B6760" s="4" t="s">
        <v>19899</v>
      </c>
      <c r="C6760" s="4" t="s">
        <v>19900</v>
      </c>
      <c r="E6760" s="4"/>
      <c r="R6760" s="4"/>
      <c r="U6760" s="4"/>
      <c r="AD6760" s="4"/>
      <c r="AE6760" s="4"/>
      <c r="AF6760" s="21"/>
    </row>
    <row r="6761" spans="1:32" x14ac:dyDescent="0.2">
      <c r="A6761" s="1" t="s">
        <v>19901</v>
      </c>
      <c r="B6761" s="4" t="s">
        <v>19902</v>
      </c>
      <c r="C6761" s="4" t="s">
        <v>19903</v>
      </c>
      <c r="E6761" s="4"/>
      <c r="R6761" s="4"/>
      <c r="U6761" s="4"/>
      <c r="AD6761" s="4"/>
      <c r="AE6761" s="4"/>
      <c r="AF6761" s="21"/>
    </row>
    <row r="6762" spans="1:32" x14ac:dyDescent="0.2">
      <c r="A6762" s="1" t="s">
        <v>19904</v>
      </c>
      <c r="B6762" s="4" t="s">
        <v>19905</v>
      </c>
      <c r="C6762" s="4" t="s">
        <v>19906</v>
      </c>
      <c r="E6762" s="4"/>
      <c r="R6762" s="4"/>
      <c r="U6762" s="4"/>
      <c r="AD6762" s="4"/>
      <c r="AE6762" s="4"/>
      <c r="AF6762" s="21"/>
    </row>
    <row r="6763" spans="1:32" x14ac:dyDescent="0.2">
      <c r="A6763" s="1" t="s">
        <v>19907</v>
      </c>
      <c r="B6763" s="4" t="s">
        <v>19908</v>
      </c>
      <c r="C6763" s="4" t="s">
        <v>19909</v>
      </c>
      <c r="E6763" s="4"/>
      <c r="R6763" s="4"/>
      <c r="U6763" s="4"/>
      <c r="AD6763" s="4"/>
      <c r="AE6763" s="4"/>
      <c r="AF6763" s="21"/>
    </row>
    <row r="6764" spans="1:32" x14ac:dyDescent="0.2">
      <c r="A6764" s="1" t="s">
        <v>19910</v>
      </c>
      <c r="B6764" s="4" t="s">
        <v>19911</v>
      </c>
      <c r="C6764" s="4" t="s">
        <v>19912</v>
      </c>
      <c r="E6764" s="4"/>
      <c r="R6764" s="4"/>
      <c r="U6764" s="4"/>
      <c r="AD6764" s="4"/>
      <c r="AE6764" s="4"/>
      <c r="AF6764" s="21"/>
    </row>
    <row r="6765" spans="1:32" x14ac:dyDescent="0.2">
      <c r="A6765" s="1" t="s">
        <v>19913</v>
      </c>
      <c r="B6765" s="4" t="s">
        <v>19914</v>
      </c>
      <c r="C6765" s="4" t="s">
        <v>19915</v>
      </c>
      <c r="E6765" s="4"/>
      <c r="R6765" s="4"/>
      <c r="U6765" s="4"/>
      <c r="AD6765" s="4"/>
      <c r="AE6765" s="4"/>
      <c r="AF6765" s="21"/>
    </row>
    <row r="6766" spans="1:32" x14ac:dyDescent="0.2">
      <c r="A6766" s="1" t="s">
        <v>19916</v>
      </c>
      <c r="B6766" s="4" t="s">
        <v>19917</v>
      </c>
      <c r="C6766" s="4" t="s">
        <v>19918</v>
      </c>
      <c r="E6766" s="4"/>
      <c r="R6766" s="4"/>
      <c r="U6766" s="4"/>
      <c r="AD6766" s="4"/>
      <c r="AE6766" s="4"/>
      <c r="AF6766" s="21"/>
    </row>
    <row r="6767" spans="1:32" x14ac:dyDescent="0.2">
      <c r="A6767" s="1" t="s">
        <v>19919</v>
      </c>
      <c r="B6767" s="4" t="s">
        <v>19920</v>
      </c>
      <c r="C6767" s="4" t="s">
        <v>19921</v>
      </c>
      <c r="E6767" s="4"/>
      <c r="R6767" s="4"/>
      <c r="U6767" s="4"/>
      <c r="AD6767" s="4"/>
      <c r="AE6767" s="4"/>
      <c r="AF6767" s="21"/>
    </row>
    <row r="6768" spans="1:32" x14ac:dyDescent="0.2">
      <c r="A6768" s="1" t="s">
        <v>19922</v>
      </c>
      <c r="B6768" s="4" t="s">
        <v>19923</v>
      </c>
      <c r="C6768" s="4" t="s">
        <v>19924</v>
      </c>
      <c r="E6768" s="4"/>
      <c r="R6768" s="4"/>
      <c r="U6768" s="4"/>
      <c r="AD6768" s="4"/>
      <c r="AE6768" s="4"/>
      <c r="AF6768" s="21"/>
    </row>
    <row r="6769" spans="1:32" x14ac:dyDescent="0.2">
      <c r="A6769" s="1" t="s">
        <v>19925</v>
      </c>
      <c r="B6769" s="4" t="s">
        <v>19926</v>
      </c>
      <c r="C6769" s="4" t="s">
        <v>19927</v>
      </c>
      <c r="E6769" s="4"/>
      <c r="R6769" s="4"/>
      <c r="U6769" s="4"/>
      <c r="AD6769" s="4"/>
      <c r="AE6769" s="4"/>
      <c r="AF6769" s="21"/>
    </row>
    <row r="6770" spans="1:32" x14ac:dyDescent="0.2">
      <c r="A6770" s="1" t="s">
        <v>19928</v>
      </c>
      <c r="B6770" s="4" t="s">
        <v>19929</v>
      </c>
      <c r="C6770" s="4" t="s">
        <v>19930</v>
      </c>
      <c r="E6770" s="4"/>
      <c r="R6770" s="4"/>
      <c r="U6770" s="4"/>
      <c r="AD6770" s="4"/>
      <c r="AE6770" s="4"/>
      <c r="AF6770" s="21"/>
    </row>
    <row r="6771" spans="1:32" x14ac:dyDescent="0.2">
      <c r="A6771" s="1" t="s">
        <v>19931</v>
      </c>
      <c r="B6771" s="4" t="s">
        <v>19932</v>
      </c>
      <c r="C6771" s="4" t="s">
        <v>19933</v>
      </c>
      <c r="E6771" s="4"/>
      <c r="R6771" s="4"/>
      <c r="U6771" s="4"/>
      <c r="AD6771" s="4"/>
      <c r="AE6771" s="4"/>
      <c r="AF6771" s="21"/>
    </row>
    <row r="6772" spans="1:32" x14ac:dyDescent="0.2">
      <c r="A6772" s="1" t="s">
        <v>19934</v>
      </c>
      <c r="B6772" s="4" t="s">
        <v>19935</v>
      </c>
      <c r="C6772" s="4" t="s">
        <v>19936</v>
      </c>
      <c r="E6772" s="4"/>
      <c r="R6772" s="4"/>
      <c r="U6772" s="4"/>
      <c r="AD6772" s="4"/>
      <c r="AE6772" s="4"/>
      <c r="AF6772" s="21"/>
    </row>
    <row r="6773" spans="1:32" x14ac:dyDescent="0.2">
      <c r="A6773" s="1" t="s">
        <v>19937</v>
      </c>
      <c r="B6773" s="4" t="s">
        <v>6961</v>
      </c>
      <c r="C6773" s="4" t="s">
        <v>17254</v>
      </c>
      <c r="E6773" s="4"/>
      <c r="R6773" s="4"/>
      <c r="U6773" s="4"/>
      <c r="AD6773" s="4"/>
      <c r="AE6773" s="4"/>
      <c r="AF6773" s="21"/>
    </row>
    <row r="6774" spans="1:32" x14ac:dyDescent="0.2">
      <c r="A6774" s="1" t="s">
        <v>19938</v>
      </c>
      <c r="B6774" s="4" t="s">
        <v>19939</v>
      </c>
      <c r="C6774" s="4" t="s">
        <v>19940</v>
      </c>
      <c r="E6774" s="4"/>
      <c r="R6774" s="4"/>
      <c r="U6774" s="4"/>
      <c r="AD6774" s="4"/>
      <c r="AE6774" s="4"/>
      <c r="AF6774" s="21"/>
    </row>
    <row r="6775" spans="1:32" x14ac:dyDescent="0.2">
      <c r="A6775" s="1" t="s">
        <v>19941</v>
      </c>
      <c r="B6775" s="4" t="s">
        <v>19942</v>
      </c>
      <c r="C6775" s="4" t="s">
        <v>19943</v>
      </c>
      <c r="E6775" s="4"/>
      <c r="R6775" s="4"/>
      <c r="U6775" s="4"/>
      <c r="AD6775" s="4"/>
      <c r="AE6775" s="4"/>
      <c r="AF6775" s="21"/>
    </row>
    <row r="6776" spans="1:32" x14ac:dyDescent="0.2">
      <c r="A6776" s="1" t="s">
        <v>19944</v>
      </c>
      <c r="B6776" s="4" t="s">
        <v>19945</v>
      </c>
      <c r="C6776" s="4" t="s">
        <v>19946</v>
      </c>
      <c r="E6776" s="4"/>
      <c r="R6776" s="4"/>
      <c r="U6776" s="4"/>
      <c r="AD6776" s="4"/>
      <c r="AE6776" s="4"/>
      <c r="AF6776" s="21"/>
    </row>
    <row r="6777" spans="1:32" x14ac:dyDescent="0.2">
      <c r="A6777" s="1" t="s">
        <v>19947</v>
      </c>
      <c r="B6777" s="4" t="s">
        <v>19948</v>
      </c>
      <c r="C6777" s="4" t="s">
        <v>19949</v>
      </c>
      <c r="E6777" s="4"/>
      <c r="R6777" s="4"/>
      <c r="U6777" s="4"/>
      <c r="AD6777" s="4"/>
      <c r="AE6777" s="4"/>
      <c r="AF6777" s="21"/>
    </row>
    <row r="6778" spans="1:32" x14ac:dyDescent="0.2">
      <c r="A6778" s="1" t="s">
        <v>19950</v>
      </c>
      <c r="B6778" s="4" t="s">
        <v>19951</v>
      </c>
      <c r="C6778" s="4" t="s">
        <v>19952</v>
      </c>
      <c r="E6778" s="4"/>
      <c r="R6778" s="4"/>
      <c r="U6778" s="4"/>
      <c r="AD6778" s="4"/>
      <c r="AE6778" s="4"/>
      <c r="AF6778" s="21"/>
    </row>
    <row r="6779" spans="1:32" x14ac:dyDescent="0.2">
      <c r="A6779" s="1" t="s">
        <v>19953</v>
      </c>
      <c r="B6779" s="4" t="s">
        <v>19954</v>
      </c>
      <c r="C6779" s="4" t="s">
        <v>19955</v>
      </c>
      <c r="E6779" s="4"/>
      <c r="R6779" s="4"/>
      <c r="U6779" s="4"/>
      <c r="AD6779" s="4"/>
      <c r="AE6779" s="4"/>
      <c r="AF6779" s="21"/>
    </row>
    <row r="6780" spans="1:32" x14ac:dyDescent="0.2">
      <c r="A6780" s="1" t="s">
        <v>19956</v>
      </c>
      <c r="B6780" s="4" t="s">
        <v>19957</v>
      </c>
      <c r="C6780" s="4" t="s">
        <v>19958</v>
      </c>
      <c r="E6780" s="4"/>
      <c r="R6780" s="4"/>
      <c r="U6780" s="4"/>
      <c r="AD6780" s="4"/>
      <c r="AE6780" s="4"/>
      <c r="AF6780" s="21"/>
    </row>
    <row r="6781" spans="1:32" x14ac:dyDescent="0.2">
      <c r="A6781" s="1" t="s">
        <v>19959</v>
      </c>
      <c r="B6781" s="4" t="s">
        <v>19960</v>
      </c>
      <c r="C6781" s="4" t="s">
        <v>19961</v>
      </c>
      <c r="E6781" s="4"/>
      <c r="R6781" s="4"/>
      <c r="U6781" s="4"/>
      <c r="AD6781" s="4"/>
      <c r="AE6781" s="4"/>
      <c r="AF6781" s="21"/>
    </row>
    <row r="6782" spans="1:32" x14ac:dyDescent="0.2">
      <c r="A6782" s="1" t="s">
        <v>19962</v>
      </c>
      <c r="B6782" s="4" t="s">
        <v>19963</v>
      </c>
      <c r="C6782" s="4" t="s">
        <v>19964</v>
      </c>
      <c r="E6782" s="4"/>
      <c r="R6782" s="4"/>
      <c r="U6782" s="4"/>
      <c r="AD6782" s="4"/>
      <c r="AE6782" s="4"/>
      <c r="AF6782" s="21"/>
    </row>
    <row r="6783" spans="1:32" x14ac:dyDescent="0.2">
      <c r="A6783" s="1" t="s">
        <v>19965</v>
      </c>
      <c r="B6783" s="4" t="s">
        <v>19966</v>
      </c>
      <c r="C6783" s="4" t="s">
        <v>19967</v>
      </c>
      <c r="E6783" s="4"/>
      <c r="R6783" s="4"/>
      <c r="U6783" s="4"/>
      <c r="AD6783" s="4"/>
      <c r="AE6783" s="4"/>
      <c r="AF6783" s="21"/>
    </row>
    <row r="6784" spans="1:32" x14ac:dyDescent="0.2">
      <c r="A6784" s="1" t="s">
        <v>19968</v>
      </c>
      <c r="B6784" s="4" t="s">
        <v>19969</v>
      </c>
      <c r="C6784" s="4" t="s">
        <v>19970</v>
      </c>
      <c r="E6784" s="4"/>
      <c r="R6784" s="4"/>
      <c r="U6784" s="4"/>
      <c r="AD6784" s="4"/>
      <c r="AE6784" s="4"/>
      <c r="AF6784" s="21"/>
    </row>
    <row r="6785" spans="1:32" x14ac:dyDescent="0.2">
      <c r="A6785" s="1" t="s">
        <v>19971</v>
      </c>
      <c r="B6785" s="4" t="s">
        <v>19972</v>
      </c>
      <c r="C6785" s="4" t="s">
        <v>19973</v>
      </c>
      <c r="E6785" s="4"/>
      <c r="R6785" s="4"/>
      <c r="U6785" s="4"/>
      <c r="AD6785" s="4"/>
      <c r="AE6785" s="4"/>
      <c r="AF6785" s="21"/>
    </row>
    <row r="6786" spans="1:32" x14ac:dyDescent="0.2">
      <c r="A6786" s="1" t="s">
        <v>19974</v>
      </c>
      <c r="B6786" s="4" t="s">
        <v>19975</v>
      </c>
      <c r="C6786" s="4" t="s">
        <v>19976</v>
      </c>
      <c r="E6786" s="4"/>
      <c r="R6786" s="4"/>
      <c r="U6786" s="4"/>
      <c r="AD6786" s="4"/>
      <c r="AE6786" s="4"/>
      <c r="AF6786" s="21"/>
    </row>
    <row r="6787" spans="1:32" x14ac:dyDescent="0.2">
      <c r="A6787" s="1" t="s">
        <v>19977</v>
      </c>
      <c r="B6787" s="4" t="s">
        <v>19978</v>
      </c>
      <c r="C6787" s="4" t="s">
        <v>19979</v>
      </c>
      <c r="E6787" s="4"/>
      <c r="R6787" s="4"/>
      <c r="U6787" s="4"/>
      <c r="AD6787" s="4"/>
      <c r="AE6787" s="4"/>
      <c r="AF6787" s="21"/>
    </row>
    <row r="6788" spans="1:32" x14ac:dyDescent="0.2">
      <c r="A6788" s="1" t="s">
        <v>19980</v>
      </c>
      <c r="B6788" s="4" t="s">
        <v>19981</v>
      </c>
      <c r="C6788" s="4" t="s">
        <v>19982</v>
      </c>
      <c r="E6788" s="4"/>
      <c r="R6788" s="4"/>
      <c r="U6788" s="4"/>
      <c r="AD6788" s="4"/>
      <c r="AE6788" s="4"/>
      <c r="AF6788" s="21"/>
    </row>
    <row r="6789" spans="1:32" x14ac:dyDescent="0.2">
      <c r="A6789" s="1" t="s">
        <v>19983</v>
      </c>
      <c r="B6789" s="4" t="s">
        <v>19984</v>
      </c>
      <c r="C6789" s="4" t="s">
        <v>19985</v>
      </c>
      <c r="E6789" s="4"/>
      <c r="R6789" s="4"/>
      <c r="U6789" s="4"/>
      <c r="AD6789" s="4"/>
      <c r="AE6789" s="4"/>
      <c r="AF6789" s="21"/>
    </row>
    <row r="6790" spans="1:32" x14ac:dyDescent="0.2">
      <c r="A6790" s="1" t="s">
        <v>19986</v>
      </c>
      <c r="B6790" s="4" t="s">
        <v>19987</v>
      </c>
      <c r="C6790" s="4" t="s">
        <v>19988</v>
      </c>
      <c r="E6790" s="4"/>
      <c r="R6790" s="4"/>
      <c r="U6790" s="4"/>
      <c r="AD6790" s="4"/>
      <c r="AE6790" s="4"/>
      <c r="AF6790" s="21"/>
    </row>
    <row r="6791" spans="1:32" x14ac:dyDescent="0.2">
      <c r="A6791" s="1" t="s">
        <v>19989</v>
      </c>
      <c r="B6791" s="4" t="s">
        <v>19990</v>
      </c>
      <c r="C6791" s="4" t="s">
        <v>19991</v>
      </c>
      <c r="E6791" s="4"/>
      <c r="R6791" s="4"/>
      <c r="U6791" s="4"/>
      <c r="AD6791" s="4"/>
      <c r="AE6791" s="4"/>
      <c r="AF6791" s="21"/>
    </row>
    <row r="6792" spans="1:32" x14ac:dyDescent="0.2">
      <c r="A6792" s="1" t="s">
        <v>19992</v>
      </c>
      <c r="B6792" s="4" t="s">
        <v>17256</v>
      </c>
      <c r="C6792" s="4" t="s">
        <v>17257</v>
      </c>
      <c r="E6792" s="4"/>
      <c r="R6792" s="4"/>
      <c r="U6792" s="4"/>
      <c r="AD6792" s="4"/>
      <c r="AE6792" s="4"/>
      <c r="AF6792" s="21"/>
    </row>
    <row r="6793" spans="1:32" x14ac:dyDescent="0.2">
      <c r="A6793" s="1" t="s">
        <v>19993</v>
      </c>
      <c r="B6793" s="4" t="s">
        <v>19994</v>
      </c>
      <c r="C6793" s="4" t="s">
        <v>19995</v>
      </c>
      <c r="E6793" s="4"/>
      <c r="R6793" s="4"/>
      <c r="U6793" s="4"/>
      <c r="AD6793" s="4"/>
      <c r="AE6793" s="4"/>
      <c r="AF6793" s="21"/>
    </row>
    <row r="6794" spans="1:32" x14ac:dyDescent="0.2">
      <c r="A6794" s="1" t="s">
        <v>19996</v>
      </c>
      <c r="B6794" s="4" t="s">
        <v>19997</v>
      </c>
      <c r="C6794" s="4" t="s">
        <v>19998</v>
      </c>
      <c r="E6794" s="4"/>
      <c r="R6794" s="4"/>
      <c r="U6794" s="4"/>
      <c r="AD6794" s="4"/>
      <c r="AE6794" s="4"/>
      <c r="AF6794" s="21"/>
    </row>
    <row r="6795" spans="1:32" x14ac:dyDescent="0.2">
      <c r="A6795" s="1" t="s">
        <v>19999</v>
      </c>
      <c r="B6795" s="4" t="s">
        <v>20000</v>
      </c>
      <c r="C6795" s="4" t="s">
        <v>20001</v>
      </c>
      <c r="E6795" s="4"/>
      <c r="R6795" s="4"/>
      <c r="U6795" s="4"/>
      <c r="AD6795" s="4"/>
      <c r="AE6795" s="4"/>
      <c r="AF6795" s="21"/>
    </row>
    <row r="6796" spans="1:32" x14ac:dyDescent="0.2">
      <c r="A6796" s="1" t="s">
        <v>20002</v>
      </c>
      <c r="B6796" s="4" t="s">
        <v>20003</v>
      </c>
      <c r="C6796" s="4" t="s">
        <v>20003</v>
      </c>
      <c r="E6796" s="4"/>
      <c r="R6796" s="4"/>
      <c r="U6796" s="4"/>
      <c r="AD6796" s="4"/>
      <c r="AE6796" s="4"/>
      <c r="AF6796" s="21"/>
    </row>
    <row r="6797" spans="1:32" x14ac:dyDescent="0.2">
      <c r="A6797" s="1" t="s">
        <v>20004</v>
      </c>
      <c r="B6797" s="4" t="s">
        <v>20005</v>
      </c>
      <c r="C6797" s="4" t="s">
        <v>20006</v>
      </c>
      <c r="E6797" s="4"/>
      <c r="R6797" s="4"/>
      <c r="U6797" s="4"/>
      <c r="AD6797" s="4"/>
      <c r="AE6797" s="4"/>
      <c r="AF6797" s="21"/>
    </row>
    <row r="6798" spans="1:32" x14ac:dyDescent="0.2">
      <c r="A6798" s="1" t="s">
        <v>20007</v>
      </c>
      <c r="B6798" s="4" t="s">
        <v>20008</v>
      </c>
      <c r="C6798" s="4" t="s">
        <v>20009</v>
      </c>
      <c r="E6798" s="4"/>
      <c r="R6798" s="4"/>
      <c r="U6798" s="4"/>
      <c r="AD6798" s="4"/>
      <c r="AE6798" s="4"/>
      <c r="AF6798" s="21"/>
    </row>
    <row r="6799" spans="1:32" x14ac:dyDescent="0.2">
      <c r="A6799" s="1" t="s">
        <v>20010</v>
      </c>
      <c r="B6799" s="4" t="s">
        <v>20011</v>
      </c>
      <c r="C6799" s="4" t="s">
        <v>20012</v>
      </c>
      <c r="E6799" s="4"/>
      <c r="R6799" s="4"/>
      <c r="U6799" s="4"/>
      <c r="AD6799" s="4"/>
      <c r="AE6799" s="4"/>
      <c r="AF6799" s="21"/>
    </row>
    <row r="6800" spans="1:32" x14ac:dyDescent="0.2">
      <c r="A6800" s="1" t="s">
        <v>20013</v>
      </c>
      <c r="B6800" s="4" t="s">
        <v>20014</v>
      </c>
      <c r="C6800" s="4" t="s">
        <v>20015</v>
      </c>
      <c r="E6800" s="4"/>
      <c r="R6800" s="4"/>
      <c r="U6800" s="4"/>
      <c r="AD6800" s="4"/>
      <c r="AE6800" s="4"/>
      <c r="AF6800" s="21"/>
    </row>
    <row r="6801" spans="1:32" x14ac:dyDescent="0.2">
      <c r="A6801" s="1" t="s">
        <v>20016</v>
      </c>
      <c r="B6801" s="4" t="s">
        <v>20017</v>
      </c>
      <c r="C6801" s="4" t="s">
        <v>20018</v>
      </c>
      <c r="E6801" s="4"/>
      <c r="R6801" s="4"/>
      <c r="U6801" s="4"/>
      <c r="AD6801" s="4"/>
      <c r="AE6801" s="4"/>
      <c r="AF6801" s="21"/>
    </row>
    <row r="6802" spans="1:32" x14ac:dyDescent="0.2">
      <c r="A6802" s="1" t="s">
        <v>20019</v>
      </c>
      <c r="B6802" s="4" t="s">
        <v>20020</v>
      </c>
      <c r="C6802" s="4" t="s">
        <v>20021</v>
      </c>
      <c r="E6802" s="4"/>
      <c r="R6802" s="4"/>
      <c r="U6802" s="4"/>
      <c r="AD6802" s="4"/>
      <c r="AE6802" s="4"/>
      <c r="AF6802" s="21"/>
    </row>
    <row r="6803" spans="1:32" x14ac:dyDescent="0.2">
      <c r="A6803" s="1" t="s">
        <v>20022</v>
      </c>
      <c r="B6803" s="4" t="s">
        <v>20023</v>
      </c>
      <c r="C6803" s="4" t="s">
        <v>20024</v>
      </c>
      <c r="E6803" s="4"/>
      <c r="R6803" s="4"/>
      <c r="U6803" s="4"/>
      <c r="AD6803" s="4"/>
      <c r="AE6803" s="4"/>
      <c r="AF6803" s="21"/>
    </row>
    <row r="6804" spans="1:32" x14ac:dyDescent="0.2">
      <c r="A6804" s="1" t="s">
        <v>20025</v>
      </c>
      <c r="B6804" s="4" t="s">
        <v>20026</v>
      </c>
      <c r="C6804" s="4" t="s">
        <v>20027</v>
      </c>
      <c r="E6804" s="4"/>
      <c r="R6804" s="4"/>
      <c r="U6804" s="4"/>
      <c r="AD6804" s="4"/>
      <c r="AE6804" s="4"/>
      <c r="AF6804" s="21"/>
    </row>
    <row r="6805" spans="1:32" x14ac:dyDescent="0.2">
      <c r="A6805" s="1" t="s">
        <v>20028</v>
      </c>
      <c r="B6805" s="4" t="s">
        <v>20029</v>
      </c>
      <c r="C6805" s="4" t="s">
        <v>20030</v>
      </c>
      <c r="E6805" s="4"/>
      <c r="R6805" s="4"/>
      <c r="U6805" s="4"/>
      <c r="AD6805" s="4"/>
      <c r="AE6805" s="4"/>
      <c r="AF6805" s="21"/>
    </row>
    <row r="6806" spans="1:32" x14ac:dyDescent="0.2">
      <c r="A6806" s="1" t="s">
        <v>20031</v>
      </c>
      <c r="B6806" s="4" t="s">
        <v>20032</v>
      </c>
      <c r="C6806" s="4" t="s">
        <v>20033</v>
      </c>
      <c r="E6806" s="4"/>
      <c r="R6806" s="4"/>
      <c r="U6806" s="4"/>
      <c r="AD6806" s="4"/>
      <c r="AE6806" s="4"/>
      <c r="AF6806" s="21"/>
    </row>
    <row r="6807" spans="1:32" x14ac:dyDescent="0.2">
      <c r="A6807" s="1" t="s">
        <v>20034</v>
      </c>
      <c r="B6807" s="4" t="s">
        <v>20035</v>
      </c>
      <c r="C6807" s="4" t="s">
        <v>20036</v>
      </c>
      <c r="E6807" s="4"/>
      <c r="R6807" s="4"/>
      <c r="U6807" s="4"/>
      <c r="AD6807" s="4"/>
      <c r="AE6807" s="4"/>
      <c r="AF6807" s="21"/>
    </row>
    <row r="6808" spans="1:32" x14ac:dyDescent="0.2">
      <c r="A6808" s="1" t="s">
        <v>20037</v>
      </c>
      <c r="B6808" s="4" t="s">
        <v>20038</v>
      </c>
      <c r="C6808" s="4" t="s">
        <v>20039</v>
      </c>
      <c r="E6808" s="4"/>
      <c r="R6808" s="4"/>
      <c r="U6808" s="4"/>
      <c r="AD6808" s="4"/>
      <c r="AE6808" s="4"/>
      <c r="AF6808" s="21"/>
    </row>
    <row r="6809" spans="1:32" x14ac:dyDescent="0.2">
      <c r="A6809" s="1" t="s">
        <v>20040</v>
      </c>
      <c r="B6809" s="4" t="s">
        <v>7102</v>
      </c>
      <c r="C6809" s="4" t="s">
        <v>17033</v>
      </c>
      <c r="E6809" s="4"/>
      <c r="R6809" s="4"/>
      <c r="U6809" s="4"/>
      <c r="AD6809" s="4"/>
      <c r="AE6809" s="4"/>
      <c r="AF6809" s="21"/>
    </row>
    <row r="6810" spans="1:32" x14ac:dyDescent="0.2">
      <c r="A6810" s="1" t="s">
        <v>20041</v>
      </c>
      <c r="B6810" s="4" t="s">
        <v>20042</v>
      </c>
      <c r="C6810" s="4" t="s">
        <v>20043</v>
      </c>
      <c r="E6810" s="4"/>
      <c r="R6810" s="4"/>
      <c r="U6810" s="4"/>
      <c r="AD6810" s="4"/>
      <c r="AE6810" s="4"/>
      <c r="AF6810" s="21"/>
    </row>
    <row r="6811" spans="1:32" x14ac:dyDescent="0.2">
      <c r="A6811" s="1" t="s">
        <v>20044</v>
      </c>
      <c r="B6811" s="4" t="s">
        <v>20045</v>
      </c>
      <c r="C6811" s="4" t="s">
        <v>20046</v>
      </c>
      <c r="E6811" s="4"/>
      <c r="R6811" s="4"/>
      <c r="U6811" s="4"/>
      <c r="AD6811" s="4"/>
      <c r="AE6811" s="4"/>
      <c r="AF6811" s="21"/>
    </row>
    <row r="6812" spans="1:32" x14ac:dyDescent="0.2">
      <c r="A6812" s="1" t="s">
        <v>20047</v>
      </c>
      <c r="B6812" s="4" t="s">
        <v>20048</v>
      </c>
      <c r="C6812" s="4" t="s">
        <v>20049</v>
      </c>
      <c r="E6812" s="4"/>
      <c r="R6812" s="4"/>
      <c r="U6812" s="4"/>
      <c r="AD6812" s="4"/>
      <c r="AE6812" s="4"/>
      <c r="AF6812" s="21"/>
    </row>
    <row r="6813" spans="1:32" x14ac:dyDescent="0.2">
      <c r="A6813" s="1" t="s">
        <v>20050</v>
      </c>
      <c r="B6813" s="4" t="s">
        <v>2880</v>
      </c>
      <c r="C6813" s="4" t="s">
        <v>20051</v>
      </c>
      <c r="E6813" s="4"/>
      <c r="R6813" s="4"/>
      <c r="U6813" s="4"/>
      <c r="AD6813" s="4"/>
      <c r="AE6813" s="4"/>
      <c r="AF6813" s="21"/>
    </row>
    <row r="6814" spans="1:32" x14ac:dyDescent="0.2">
      <c r="A6814" s="1" t="s">
        <v>20052</v>
      </c>
      <c r="B6814" s="4" t="s">
        <v>20053</v>
      </c>
      <c r="C6814" s="4" t="s">
        <v>20054</v>
      </c>
      <c r="E6814" s="4"/>
      <c r="R6814" s="4"/>
      <c r="U6814" s="4"/>
      <c r="AD6814" s="4"/>
      <c r="AE6814" s="4"/>
      <c r="AF6814" s="21"/>
    </row>
    <row r="6815" spans="1:32" x14ac:dyDescent="0.2">
      <c r="A6815" s="1" t="s">
        <v>20055</v>
      </c>
      <c r="B6815" s="4" t="s">
        <v>20056</v>
      </c>
      <c r="C6815" s="4" t="s">
        <v>20056</v>
      </c>
      <c r="E6815" s="4"/>
      <c r="R6815" s="4"/>
      <c r="U6815" s="4"/>
      <c r="AD6815" s="4"/>
      <c r="AE6815" s="4"/>
      <c r="AF6815" s="21"/>
    </row>
    <row r="6816" spans="1:32" x14ac:dyDescent="0.2">
      <c r="A6816" s="1" t="s">
        <v>20057</v>
      </c>
      <c r="B6816" s="4" t="s">
        <v>20058</v>
      </c>
      <c r="C6816" s="4" t="s">
        <v>20059</v>
      </c>
      <c r="E6816" s="4"/>
      <c r="R6816" s="4"/>
      <c r="U6816" s="4"/>
      <c r="AD6816" s="4"/>
      <c r="AE6816" s="4"/>
      <c r="AF6816" s="21"/>
    </row>
    <row r="6817" spans="1:32" x14ac:dyDescent="0.2">
      <c r="A6817" s="1" t="s">
        <v>20060</v>
      </c>
      <c r="B6817" s="4" t="s">
        <v>17290</v>
      </c>
      <c r="C6817" s="4" t="s">
        <v>20061</v>
      </c>
      <c r="E6817" s="4"/>
      <c r="R6817" s="4"/>
      <c r="U6817" s="4"/>
      <c r="AD6817" s="4"/>
      <c r="AE6817" s="4"/>
      <c r="AF6817" s="21"/>
    </row>
    <row r="6818" spans="1:32" x14ac:dyDescent="0.2">
      <c r="A6818" s="1" t="s">
        <v>20062</v>
      </c>
      <c r="B6818" s="4" t="s">
        <v>20063</v>
      </c>
      <c r="C6818" s="4" t="s">
        <v>20064</v>
      </c>
      <c r="E6818" s="4"/>
      <c r="R6818" s="4"/>
      <c r="U6818" s="4"/>
      <c r="AD6818" s="4"/>
      <c r="AE6818" s="4"/>
      <c r="AF6818" s="21"/>
    </row>
    <row r="6819" spans="1:32" x14ac:dyDescent="0.2">
      <c r="A6819" s="1" t="s">
        <v>20065</v>
      </c>
      <c r="B6819" s="4" t="s">
        <v>20066</v>
      </c>
      <c r="C6819" s="4" t="s">
        <v>20067</v>
      </c>
      <c r="E6819" s="4"/>
      <c r="R6819" s="4"/>
      <c r="U6819" s="4"/>
      <c r="AD6819" s="4"/>
      <c r="AE6819" s="4"/>
      <c r="AF6819" s="21"/>
    </row>
    <row r="6820" spans="1:32" x14ac:dyDescent="0.2">
      <c r="A6820" s="1" t="s">
        <v>20068</v>
      </c>
      <c r="B6820" s="4" t="s">
        <v>20069</v>
      </c>
      <c r="C6820" s="4" t="s">
        <v>20070</v>
      </c>
      <c r="E6820" s="4"/>
      <c r="R6820" s="4"/>
      <c r="U6820" s="4"/>
      <c r="AD6820" s="4"/>
      <c r="AE6820" s="4"/>
      <c r="AF6820" s="21"/>
    </row>
    <row r="6821" spans="1:32" x14ac:dyDescent="0.2">
      <c r="A6821" s="1" t="s">
        <v>20071</v>
      </c>
      <c r="B6821" s="4" t="s">
        <v>20072</v>
      </c>
      <c r="C6821" s="4" t="s">
        <v>20073</v>
      </c>
      <c r="E6821" s="4"/>
      <c r="R6821" s="4"/>
      <c r="U6821" s="4"/>
      <c r="AD6821" s="4"/>
      <c r="AE6821" s="4"/>
      <c r="AF6821" s="21"/>
    </row>
    <row r="6822" spans="1:32" x14ac:dyDescent="0.2">
      <c r="A6822" s="1" t="s">
        <v>20074</v>
      </c>
      <c r="B6822" s="4" t="s">
        <v>20075</v>
      </c>
      <c r="C6822" s="4" t="s">
        <v>20076</v>
      </c>
      <c r="E6822" s="4"/>
      <c r="R6822" s="4"/>
      <c r="U6822" s="4"/>
      <c r="AD6822" s="4"/>
      <c r="AE6822" s="4"/>
      <c r="AF6822" s="21"/>
    </row>
    <row r="6823" spans="1:32" x14ac:dyDescent="0.2">
      <c r="A6823" s="1" t="s">
        <v>20077</v>
      </c>
      <c r="B6823" s="4" t="s">
        <v>7120</v>
      </c>
      <c r="C6823" s="4" t="s">
        <v>20078</v>
      </c>
      <c r="E6823" s="4"/>
      <c r="R6823" s="4"/>
      <c r="U6823" s="4"/>
      <c r="AD6823" s="4"/>
      <c r="AE6823" s="4"/>
      <c r="AF6823" s="21"/>
    </row>
    <row r="6824" spans="1:32" x14ac:dyDescent="0.2">
      <c r="A6824" s="1" t="s">
        <v>20079</v>
      </c>
      <c r="B6824" s="4" t="s">
        <v>20080</v>
      </c>
      <c r="C6824" s="4" t="s">
        <v>20081</v>
      </c>
      <c r="E6824" s="4"/>
      <c r="R6824" s="4"/>
      <c r="U6824" s="4"/>
      <c r="AD6824" s="4"/>
      <c r="AE6824" s="4"/>
      <c r="AF6824" s="21"/>
    </row>
    <row r="6825" spans="1:32" x14ac:dyDescent="0.2">
      <c r="A6825" s="1" t="s">
        <v>20082</v>
      </c>
      <c r="B6825" s="4" t="s">
        <v>17350</v>
      </c>
      <c r="C6825" s="4" t="s">
        <v>17351</v>
      </c>
      <c r="E6825" s="4"/>
      <c r="R6825" s="4"/>
      <c r="U6825" s="4"/>
      <c r="AD6825" s="4"/>
      <c r="AE6825" s="4"/>
      <c r="AF6825" s="21"/>
    </row>
    <row r="6826" spans="1:32" x14ac:dyDescent="0.2">
      <c r="A6826" s="1" t="s">
        <v>20083</v>
      </c>
      <c r="B6826" s="4" t="s">
        <v>20084</v>
      </c>
      <c r="C6826" s="4" t="s">
        <v>20085</v>
      </c>
      <c r="E6826" s="4"/>
      <c r="R6826" s="4"/>
      <c r="U6826" s="4"/>
      <c r="AD6826" s="4"/>
      <c r="AE6826" s="4"/>
      <c r="AF6826" s="21"/>
    </row>
    <row r="6827" spans="1:32" x14ac:dyDescent="0.2">
      <c r="A6827" s="1" t="s">
        <v>20086</v>
      </c>
      <c r="B6827" s="4" t="s">
        <v>20087</v>
      </c>
      <c r="C6827" s="4" t="s">
        <v>20088</v>
      </c>
      <c r="E6827" s="4"/>
      <c r="R6827" s="4"/>
      <c r="U6827" s="4"/>
      <c r="AD6827" s="4"/>
      <c r="AE6827" s="4"/>
      <c r="AF6827" s="21"/>
    </row>
    <row r="6828" spans="1:32" x14ac:dyDescent="0.2">
      <c r="A6828" s="1" t="s">
        <v>20089</v>
      </c>
      <c r="B6828" s="4" t="s">
        <v>17353</v>
      </c>
      <c r="C6828" s="4" t="s">
        <v>20090</v>
      </c>
      <c r="E6828" s="4"/>
      <c r="R6828" s="4"/>
      <c r="U6828" s="4"/>
      <c r="AD6828" s="4"/>
      <c r="AE6828" s="4"/>
      <c r="AF6828" s="21"/>
    </row>
    <row r="6829" spans="1:32" x14ac:dyDescent="0.2">
      <c r="A6829" s="1" t="s">
        <v>20091</v>
      </c>
      <c r="B6829" s="4" t="s">
        <v>20092</v>
      </c>
      <c r="C6829" s="4" t="s">
        <v>20093</v>
      </c>
      <c r="E6829" s="4"/>
      <c r="R6829" s="4"/>
      <c r="U6829" s="4"/>
      <c r="AD6829" s="4"/>
      <c r="AE6829" s="4"/>
      <c r="AF6829" s="21"/>
    </row>
    <row r="6830" spans="1:32" x14ac:dyDescent="0.2">
      <c r="A6830" s="1" t="s">
        <v>20094</v>
      </c>
      <c r="B6830" s="4" t="s">
        <v>20095</v>
      </c>
      <c r="C6830" s="4" t="s">
        <v>20096</v>
      </c>
      <c r="E6830" s="4"/>
      <c r="R6830" s="4"/>
      <c r="U6830" s="4"/>
      <c r="AD6830" s="4"/>
      <c r="AE6830" s="4"/>
      <c r="AF6830" s="21"/>
    </row>
    <row r="6831" spans="1:32" x14ac:dyDescent="0.2">
      <c r="A6831" s="1" t="s">
        <v>20097</v>
      </c>
      <c r="B6831" s="4" t="s">
        <v>20098</v>
      </c>
      <c r="C6831" s="4" t="s">
        <v>20099</v>
      </c>
      <c r="E6831" s="4"/>
      <c r="R6831" s="4"/>
      <c r="U6831" s="4"/>
      <c r="AD6831" s="4"/>
      <c r="AE6831" s="4"/>
      <c r="AF6831" s="21"/>
    </row>
    <row r="6832" spans="1:32" x14ac:dyDescent="0.2">
      <c r="A6832" s="1" t="s">
        <v>20100</v>
      </c>
      <c r="B6832" s="4" t="s">
        <v>20101</v>
      </c>
      <c r="C6832" s="4" t="s">
        <v>20101</v>
      </c>
      <c r="E6832" s="4"/>
      <c r="R6832" s="4"/>
      <c r="U6832" s="4"/>
      <c r="AD6832" s="4"/>
      <c r="AE6832" s="4"/>
      <c r="AF6832" s="21"/>
    </row>
    <row r="6833" spans="1:32" x14ac:dyDescent="0.2">
      <c r="A6833" s="1" t="s">
        <v>20102</v>
      </c>
      <c r="B6833" s="4" t="s">
        <v>20103</v>
      </c>
      <c r="C6833" s="4" t="s">
        <v>20104</v>
      </c>
      <c r="E6833" s="4"/>
      <c r="R6833" s="4"/>
      <c r="U6833" s="4"/>
      <c r="AD6833" s="4"/>
      <c r="AE6833" s="4"/>
      <c r="AF6833" s="21"/>
    </row>
    <row r="6834" spans="1:32" x14ac:dyDescent="0.2">
      <c r="A6834" s="1" t="s">
        <v>20105</v>
      </c>
      <c r="B6834" s="4" t="s">
        <v>20106</v>
      </c>
      <c r="C6834" s="4" t="s">
        <v>20107</v>
      </c>
      <c r="E6834" s="4"/>
      <c r="R6834" s="4"/>
      <c r="U6834" s="4"/>
      <c r="AD6834" s="4"/>
      <c r="AE6834" s="4"/>
      <c r="AF6834" s="21"/>
    </row>
    <row r="6835" spans="1:32" x14ac:dyDescent="0.2">
      <c r="A6835" s="1" t="s">
        <v>20108</v>
      </c>
      <c r="B6835" s="4" t="s">
        <v>20109</v>
      </c>
      <c r="C6835" s="4" t="s">
        <v>20110</v>
      </c>
      <c r="E6835" s="4"/>
      <c r="R6835" s="4"/>
      <c r="U6835" s="4"/>
      <c r="AD6835" s="4"/>
      <c r="AE6835" s="4"/>
      <c r="AF6835" s="21"/>
    </row>
    <row r="6836" spans="1:32" x14ac:dyDescent="0.2">
      <c r="A6836" s="1" t="s">
        <v>20111</v>
      </c>
      <c r="B6836" s="4" t="s">
        <v>20112</v>
      </c>
      <c r="C6836" s="4" t="s">
        <v>20113</v>
      </c>
      <c r="E6836" s="4"/>
      <c r="R6836" s="4"/>
      <c r="U6836" s="4"/>
      <c r="AD6836" s="4"/>
      <c r="AE6836" s="4"/>
      <c r="AF6836" s="21"/>
    </row>
    <row r="6837" spans="1:32" x14ac:dyDescent="0.2">
      <c r="A6837" s="1" t="s">
        <v>20114</v>
      </c>
      <c r="B6837" s="4" t="s">
        <v>20115</v>
      </c>
      <c r="C6837" s="4" t="s">
        <v>20116</v>
      </c>
      <c r="E6837" s="4"/>
      <c r="R6837" s="4"/>
      <c r="U6837" s="4"/>
      <c r="AD6837" s="4"/>
      <c r="AE6837" s="4"/>
      <c r="AF6837" s="21"/>
    </row>
    <row r="6838" spans="1:32" x14ac:dyDescent="0.2">
      <c r="A6838" s="1" t="s">
        <v>20117</v>
      </c>
      <c r="B6838" s="4" t="s">
        <v>20118</v>
      </c>
      <c r="C6838" s="4" t="s">
        <v>20118</v>
      </c>
      <c r="E6838" s="4"/>
      <c r="R6838" s="4"/>
      <c r="U6838" s="4"/>
      <c r="AD6838" s="4"/>
      <c r="AE6838" s="4"/>
      <c r="AF6838" s="21"/>
    </row>
    <row r="6839" spans="1:32" x14ac:dyDescent="0.2">
      <c r="A6839" s="1" t="s">
        <v>20119</v>
      </c>
      <c r="B6839" s="4" t="s">
        <v>17368</v>
      </c>
      <c r="C6839" s="4" t="s">
        <v>17369</v>
      </c>
      <c r="E6839" s="4"/>
      <c r="R6839" s="4"/>
      <c r="U6839" s="4"/>
      <c r="AD6839" s="4"/>
      <c r="AE6839" s="4"/>
      <c r="AF6839" s="21"/>
    </row>
    <row r="6840" spans="1:32" x14ac:dyDescent="0.2">
      <c r="A6840" s="1" t="s">
        <v>20120</v>
      </c>
      <c r="B6840" s="4" t="s">
        <v>20121</v>
      </c>
      <c r="C6840" s="4" t="s">
        <v>20122</v>
      </c>
      <c r="E6840" s="4"/>
      <c r="R6840" s="4"/>
      <c r="U6840" s="4"/>
      <c r="AD6840" s="4"/>
      <c r="AE6840" s="4"/>
      <c r="AF6840" s="21"/>
    </row>
    <row r="6841" spans="1:32" x14ac:dyDescent="0.2">
      <c r="A6841" s="1" t="s">
        <v>20123</v>
      </c>
      <c r="B6841" s="4" t="s">
        <v>20124</v>
      </c>
      <c r="C6841" s="4" t="s">
        <v>20125</v>
      </c>
      <c r="E6841" s="4"/>
      <c r="R6841" s="4"/>
      <c r="U6841" s="4"/>
      <c r="AD6841" s="4"/>
      <c r="AE6841" s="4"/>
      <c r="AF6841" s="21"/>
    </row>
    <row r="6842" spans="1:32" x14ac:dyDescent="0.2">
      <c r="A6842" s="1" t="s">
        <v>20126</v>
      </c>
      <c r="B6842" s="4" t="s">
        <v>20053</v>
      </c>
      <c r="C6842" s="4" t="s">
        <v>20054</v>
      </c>
      <c r="E6842" s="4"/>
      <c r="R6842" s="4"/>
      <c r="U6842" s="4"/>
      <c r="AD6842" s="4"/>
      <c r="AE6842" s="4"/>
      <c r="AF6842" s="21"/>
    </row>
    <row r="6843" spans="1:32" x14ac:dyDescent="0.2">
      <c r="A6843" s="1" t="s">
        <v>20127</v>
      </c>
      <c r="B6843" s="4" t="s">
        <v>20128</v>
      </c>
      <c r="C6843" s="4" t="s">
        <v>20128</v>
      </c>
      <c r="E6843" s="4"/>
      <c r="R6843" s="4"/>
      <c r="U6843" s="4"/>
      <c r="AD6843" s="4"/>
      <c r="AE6843" s="4"/>
      <c r="AF6843" s="21"/>
    </row>
    <row r="6844" spans="1:32" x14ac:dyDescent="0.2">
      <c r="A6844" s="1" t="s">
        <v>20129</v>
      </c>
      <c r="B6844" s="4" t="s">
        <v>20130</v>
      </c>
      <c r="C6844" s="4" t="s">
        <v>20130</v>
      </c>
      <c r="E6844" s="4"/>
      <c r="R6844" s="4"/>
      <c r="U6844" s="4"/>
      <c r="AD6844" s="4"/>
      <c r="AE6844" s="4"/>
      <c r="AF6844" s="21"/>
    </row>
    <row r="6845" spans="1:32" x14ac:dyDescent="0.2">
      <c r="A6845" s="1" t="s">
        <v>20131</v>
      </c>
      <c r="B6845" s="4" t="s">
        <v>20132</v>
      </c>
      <c r="C6845" s="4" t="s">
        <v>20133</v>
      </c>
      <c r="E6845" s="4"/>
      <c r="R6845" s="4"/>
      <c r="U6845" s="4"/>
      <c r="AD6845" s="4"/>
      <c r="AE6845" s="4"/>
      <c r="AF6845" s="21"/>
    </row>
    <row r="6846" spans="1:32" x14ac:dyDescent="0.2">
      <c r="A6846" s="1" t="s">
        <v>20134</v>
      </c>
      <c r="B6846" s="4" t="s">
        <v>20135</v>
      </c>
      <c r="C6846" s="4" t="s">
        <v>20136</v>
      </c>
      <c r="E6846" s="4"/>
      <c r="R6846" s="4"/>
      <c r="U6846" s="4"/>
      <c r="AD6846" s="4"/>
      <c r="AE6846" s="4"/>
      <c r="AF6846" s="21"/>
    </row>
    <row r="6847" spans="1:32" x14ac:dyDescent="0.2">
      <c r="A6847" s="1" t="s">
        <v>20137</v>
      </c>
      <c r="B6847" s="4" t="s">
        <v>20138</v>
      </c>
      <c r="C6847" s="4" t="s">
        <v>20139</v>
      </c>
      <c r="E6847" s="4"/>
      <c r="R6847" s="4"/>
      <c r="U6847" s="4"/>
      <c r="AD6847" s="4"/>
      <c r="AE6847" s="4"/>
      <c r="AF6847" s="21"/>
    </row>
    <row r="6848" spans="1:32" x14ac:dyDescent="0.2">
      <c r="A6848" s="1" t="s">
        <v>20140</v>
      </c>
      <c r="B6848" s="4" t="s">
        <v>20141</v>
      </c>
      <c r="C6848" s="4" t="s">
        <v>20142</v>
      </c>
      <c r="E6848" s="4"/>
      <c r="R6848" s="4"/>
      <c r="U6848" s="4"/>
      <c r="AD6848" s="4"/>
      <c r="AE6848" s="4"/>
      <c r="AF6848" s="21"/>
    </row>
    <row r="6849" spans="1:32" x14ac:dyDescent="0.2">
      <c r="A6849" s="1" t="s">
        <v>20143</v>
      </c>
      <c r="B6849" s="4" t="s">
        <v>20144</v>
      </c>
      <c r="C6849" s="4" t="s">
        <v>20145</v>
      </c>
      <c r="E6849" s="4"/>
      <c r="R6849" s="4"/>
      <c r="U6849" s="4"/>
      <c r="AD6849" s="4"/>
      <c r="AE6849" s="4"/>
      <c r="AF6849" s="21"/>
    </row>
    <row r="6850" spans="1:32" x14ac:dyDescent="0.2">
      <c r="A6850" s="1" t="s">
        <v>20146</v>
      </c>
      <c r="B6850" s="4" t="s">
        <v>20147</v>
      </c>
      <c r="C6850" s="4" t="s">
        <v>20148</v>
      </c>
      <c r="E6850" s="4"/>
      <c r="R6850" s="4"/>
      <c r="U6850" s="4"/>
      <c r="AD6850" s="4"/>
      <c r="AE6850" s="4"/>
      <c r="AF6850" s="21"/>
    </row>
    <row r="6851" spans="1:32" x14ac:dyDescent="0.2">
      <c r="A6851" s="1" t="s">
        <v>20149</v>
      </c>
      <c r="B6851" s="4" t="s">
        <v>20150</v>
      </c>
      <c r="C6851" s="4" t="s">
        <v>20151</v>
      </c>
      <c r="E6851" s="4"/>
      <c r="R6851" s="4"/>
      <c r="U6851" s="4"/>
      <c r="AD6851" s="4"/>
      <c r="AE6851" s="4"/>
      <c r="AF6851" s="21"/>
    </row>
    <row r="6852" spans="1:32" x14ac:dyDescent="0.2">
      <c r="A6852" s="1" t="s">
        <v>20152</v>
      </c>
      <c r="B6852" s="4" t="s">
        <v>20153</v>
      </c>
      <c r="C6852" s="4" t="s">
        <v>20154</v>
      </c>
      <c r="E6852" s="4"/>
      <c r="R6852" s="4"/>
      <c r="U6852" s="4"/>
      <c r="AD6852" s="4"/>
      <c r="AE6852" s="4"/>
      <c r="AF6852" s="21"/>
    </row>
    <row r="6853" spans="1:32" x14ac:dyDescent="0.2">
      <c r="A6853" s="1" t="s">
        <v>20155</v>
      </c>
      <c r="B6853" s="4" t="s">
        <v>20156</v>
      </c>
      <c r="C6853" s="4" t="s">
        <v>20157</v>
      </c>
      <c r="E6853" s="4"/>
      <c r="R6853" s="4"/>
      <c r="U6853" s="4"/>
      <c r="AD6853" s="4"/>
      <c r="AE6853" s="4"/>
      <c r="AF6853" s="21"/>
    </row>
    <row r="6854" spans="1:32" x14ac:dyDescent="0.2">
      <c r="A6854" s="1" t="s">
        <v>20158</v>
      </c>
      <c r="B6854" s="4" t="s">
        <v>20159</v>
      </c>
      <c r="C6854" s="4" t="s">
        <v>20160</v>
      </c>
      <c r="E6854" s="4"/>
      <c r="R6854" s="4"/>
      <c r="U6854" s="4"/>
      <c r="AD6854" s="4"/>
      <c r="AE6854" s="4"/>
      <c r="AF6854" s="21"/>
    </row>
    <row r="6855" spans="1:32" x14ac:dyDescent="0.2">
      <c r="A6855" s="1" t="s">
        <v>20161</v>
      </c>
      <c r="B6855" s="4" t="s">
        <v>20162</v>
      </c>
      <c r="C6855" s="4" t="s">
        <v>20163</v>
      </c>
      <c r="E6855" s="4"/>
      <c r="R6855" s="4"/>
      <c r="U6855" s="4"/>
      <c r="AD6855" s="4"/>
      <c r="AE6855" s="4"/>
      <c r="AF6855" s="21"/>
    </row>
    <row r="6856" spans="1:32" x14ac:dyDescent="0.2">
      <c r="A6856" s="1" t="s">
        <v>20164</v>
      </c>
      <c r="B6856" s="4" t="s">
        <v>20165</v>
      </c>
      <c r="C6856" s="4" t="s">
        <v>20166</v>
      </c>
      <c r="E6856" s="4"/>
      <c r="R6856" s="4"/>
      <c r="U6856" s="4"/>
      <c r="AD6856" s="4"/>
      <c r="AE6856" s="4"/>
      <c r="AF6856" s="21"/>
    </row>
    <row r="6857" spans="1:32" x14ac:dyDescent="0.2">
      <c r="A6857" s="1" t="s">
        <v>20167</v>
      </c>
      <c r="B6857" s="4" t="s">
        <v>20168</v>
      </c>
      <c r="C6857" s="4" t="s">
        <v>20169</v>
      </c>
      <c r="E6857" s="4"/>
      <c r="R6857" s="4"/>
      <c r="U6857" s="4"/>
      <c r="AD6857" s="4"/>
      <c r="AE6857" s="4"/>
      <c r="AF6857" s="21"/>
    </row>
    <row r="6858" spans="1:32" x14ac:dyDescent="0.2">
      <c r="A6858" s="1" t="s">
        <v>20170</v>
      </c>
      <c r="B6858" s="4" t="s">
        <v>20171</v>
      </c>
      <c r="C6858" s="4" t="s">
        <v>20172</v>
      </c>
      <c r="E6858" s="4"/>
      <c r="R6858" s="4"/>
      <c r="U6858" s="4"/>
      <c r="AD6858" s="4"/>
      <c r="AE6858" s="4"/>
      <c r="AF6858" s="21"/>
    </row>
    <row r="6859" spans="1:32" x14ac:dyDescent="0.2">
      <c r="A6859" s="1" t="s">
        <v>20173</v>
      </c>
      <c r="B6859" s="4" t="s">
        <v>20174</v>
      </c>
      <c r="C6859" s="4" t="s">
        <v>20175</v>
      </c>
      <c r="E6859" s="4"/>
      <c r="R6859" s="4"/>
      <c r="U6859" s="4"/>
      <c r="AD6859" s="4"/>
      <c r="AE6859" s="4"/>
      <c r="AF6859" s="21"/>
    </row>
    <row r="6860" spans="1:32" x14ac:dyDescent="0.2">
      <c r="A6860" s="1" t="s">
        <v>20176</v>
      </c>
      <c r="B6860" s="4" t="s">
        <v>20177</v>
      </c>
      <c r="C6860" s="4" t="s">
        <v>20177</v>
      </c>
      <c r="E6860" s="4"/>
      <c r="R6860" s="4"/>
      <c r="U6860" s="4"/>
      <c r="AD6860" s="4"/>
      <c r="AE6860" s="4"/>
      <c r="AF6860" s="21"/>
    </row>
    <row r="6861" spans="1:32" x14ac:dyDescent="0.2">
      <c r="A6861" s="1" t="s">
        <v>20178</v>
      </c>
      <c r="B6861" s="4" t="s">
        <v>20179</v>
      </c>
      <c r="C6861" s="4" t="s">
        <v>20180</v>
      </c>
      <c r="E6861" s="4"/>
      <c r="R6861" s="4"/>
      <c r="U6861" s="4"/>
      <c r="AD6861" s="4"/>
      <c r="AE6861" s="4"/>
      <c r="AF6861" s="21"/>
    </row>
    <row r="6862" spans="1:32" x14ac:dyDescent="0.2">
      <c r="A6862" s="1" t="s">
        <v>20181</v>
      </c>
      <c r="B6862" s="4" t="s">
        <v>20182</v>
      </c>
      <c r="C6862" s="4" t="s">
        <v>20183</v>
      </c>
      <c r="E6862" s="4"/>
      <c r="R6862" s="4"/>
      <c r="U6862" s="4"/>
      <c r="AD6862" s="4"/>
      <c r="AE6862" s="4"/>
      <c r="AF6862" s="21"/>
    </row>
    <row r="6863" spans="1:32" x14ac:dyDescent="0.2">
      <c r="A6863" s="1" t="s">
        <v>20184</v>
      </c>
      <c r="B6863" s="4" t="s">
        <v>20185</v>
      </c>
      <c r="C6863" s="4" t="s">
        <v>20186</v>
      </c>
      <c r="E6863" s="4"/>
      <c r="R6863" s="4"/>
      <c r="U6863" s="4"/>
      <c r="AD6863" s="4"/>
      <c r="AE6863" s="4"/>
      <c r="AF6863" s="21"/>
    </row>
    <row r="6864" spans="1:32" x14ac:dyDescent="0.2">
      <c r="A6864" s="1" t="s">
        <v>20187</v>
      </c>
      <c r="B6864" s="4" t="s">
        <v>20188</v>
      </c>
      <c r="C6864" s="4" t="s">
        <v>20189</v>
      </c>
      <c r="E6864" s="4"/>
      <c r="R6864" s="4"/>
      <c r="U6864" s="4"/>
      <c r="AD6864" s="4"/>
      <c r="AE6864" s="4"/>
      <c r="AF6864" s="21"/>
    </row>
    <row r="6865" spans="1:32" x14ac:dyDescent="0.2">
      <c r="A6865" s="1" t="s">
        <v>20190</v>
      </c>
      <c r="B6865" s="4" t="s">
        <v>20191</v>
      </c>
      <c r="C6865" s="4" t="s">
        <v>20192</v>
      </c>
      <c r="E6865" s="4"/>
      <c r="R6865" s="4"/>
      <c r="U6865" s="4"/>
      <c r="AD6865" s="4"/>
      <c r="AE6865" s="4"/>
      <c r="AF6865" s="21"/>
    </row>
    <row r="6866" spans="1:32" x14ac:dyDescent="0.2">
      <c r="A6866" s="1" t="s">
        <v>20193</v>
      </c>
      <c r="B6866" s="4" t="s">
        <v>20194</v>
      </c>
      <c r="C6866" s="4" t="s">
        <v>20195</v>
      </c>
      <c r="E6866" s="4"/>
      <c r="R6866" s="4"/>
      <c r="U6866" s="4"/>
      <c r="AD6866" s="4"/>
      <c r="AE6866" s="4"/>
      <c r="AF6866" s="21"/>
    </row>
    <row r="6867" spans="1:32" x14ac:dyDescent="0.2">
      <c r="A6867" s="1" t="s">
        <v>20196</v>
      </c>
      <c r="B6867" s="4" t="s">
        <v>20197</v>
      </c>
      <c r="C6867" s="4" t="s">
        <v>20198</v>
      </c>
      <c r="E6867" s="4"/>
      <c r="R6867" s="4"/>
      <c r="U6867" s="4"/>
      <c r="AD6867" s="4"/>
      <c r="AE6867" s="4"/>
      <c r="AF6867" s="21"/>
    </row>
    <row r="6868" spans="1:32" x14ac:dyDescent="0.2">
      <c r="A6868" s="1" t="s">
        <v>20199</v>
      </c>
      <c r="B6868" s="4" t="s">
        <v>20200</v>
      </c>
      <c r="C6868" s="4" t="s">
        <v>20201</v>
      </c>
      <c r="E6868" s="4"/>
      <c r="R6868" s="4"/>
      <c r="U6868" s="4"/>
      <c r="AD6868" s="4"/>
      <c r="AE6868" s="4"/>
      <c r="AF6868" s="21"/>
    </row>
    <row r="6869" spans="1:32" x14ac:dyDescent="0.2">
      <c r="A6869" s="1" t="s">
        <v>20202</v>
      </c>
      <c r="B6869" s="4" t="s">
        <v>20203</v>
      </c>
      <c r="C6869" s="4" t="s">
        <v>20204</v>
      </c>
      <c r="E6869" s="4"/>
      <c r="R6869" s="4"/>
      <c r="U6869" s="4"/>
      <c r="AD6869" s="4"/>
      <c r="AE6869" s="4"/>
      <c r="AF6869" s="21"/>
    </row>
    <row r="6870" spans="1:32" x14ac:dyDescent="0.2">
      <c r="A6870" s="1" t="s">
        <v>20205</v>
      </c>
      <c r="B6870" s="4" t="s">
        <v>20206</v>
      </c>
      <c r="C6870" s="4" t="s">
        <v>20207</v>
      </c>
      <c r="E6870" s="4"/>
      <c r="R6870" s="4"/>
      <c r="U6870" s="4"/>
      <c r="AD6870" s="4"/>
      <c r="AE6870" s="4"/>
      <c r="AF6870" s="21"/>
    </row>
    <row r="6871" spans="1:32" x14ac:dyDescent="0.2">
      <c r="A6871" s="1" t="s">
        <v>20208</v>
      </c>
      <c r="B6871" s="4" t="s">
        <v>20209</v>
      </c>
      <c r="C6871" s="4" t="s">
        <v>20210</v>
      </c>
      <c r="E6871" s="4"/>
      <c r="R6871" s="4"/>
      <c r="U6871" s="4"/>
      <c r="AD6871" s="4"/>
      <c r="AE6871" s="4"/>
      <c r="AF6871" s="21"/>
    </row>
    <row r="6872" spans="1:32" x14ac:dyDescent="0.2">
      <c r="A6872" s="1" t="s">
        <v>20211</v>
      </c>
      <c r="B6872" s="4" t="s">
        <v>20212</v>
      </c>
      <c r="C6872" s="4" t="s">
        <v>20213</v>
      </c>
      <c r="E6872" s="4"/>
      <c r="R6872" s="4"/>
      <c r="U6872" s="4"/>
      <c r="AD6872" s="4"/>
      <c r="AE6872" s="4"/>
      <c r="AF6872" s="21"/>
    </row>
    <row r="6873" spans="1:32" x14ac:dyDescent="0.2">
      <c r="A6873" s="1" t="s">
        <v>20214</v>
      </c>
      <c r="B6873" s="4" t="s">
        <v>20215</v>
      </c>
      <c r="C6873" s="4" t="s">
        <v>20216</v>
      </c>
      <c r="E6873" s="4"/>
      <c r="R6873" s="4"/>
      <c r="U6873" s="4"/>
      <c r="AD6873" s="4"/>
      <c r="AE6873" s="4"/>
      <c r="AF6873" s="21"/>
    </row>
    <row r="6874" spans="1:32" x14ac:dyDescent="0.2">
      <c r="A6874" s="1" t="s">
        <v>20217</v>
      </c>
      <c r="B6874" s="4" t="s">
        <v>20218</v>
      </c>
      <c r="C6874" s="4" t="s">
        <v>20219</v>
      </c>
      <c r="E6874" s="4"/>
      <c r="R6874" s="4"/>
      <c r="U6874" s="4"/>
      <c r="AD6874" s="4"/>
      <c r="AE6874" s="4"/>
      <c r="AF6874" s="21"/>
    </row>
    <row r="6875" spans="1:32" x14ac:dyDescent="0.2">
      <c r="A6875" s="1" t="s">
        <v>20220</v>
      </c>
      <c r="B6875" s="4" t="s">
        <v>20221</v>
      </c>
      <c r="C6875" s="4" t="s">
        <v>20222</v>
      </c>
      <c r="E6875" s="4"/>
      <c r="R6875" s="4"/>
      <c r="U6875" s="4"/>
      <c r="AD6875" s="4"/>
      <c r="AE6875" s="4"/>
      <c r="AF6875" s="21"/>
    </row>
    <row r="6876" spans="1:32" x14ac:dyDescent="0.2">
      <c r="A6876" s="1" t="s">
        <v>20223</v>
      </c>
      <c r="B6876" s="4" t="s">
        <v>20224</v>
      </c>
      <c r="C6876" s="4" t="s">
        <v>20225</v>
      </c>
      <c r="E6876" s="4"/>
      <c r="R6876" s="4"/>
      <c r="U6876" s="4"/>
      <c r="AD6876" s="4"/>
      <c r="AE6876" s="4"/>
      <c r="AF6876" s="21"/>
    </row>
    <row r="6877" spans="1:32" x14ac:dyDescent="0.2">
      <c r="A6877" s="1" t="s">
        <v>20226</v>
      </c>
      <c r="B6877" s="4" t="s">
        <v>20227</v>
      </c>
      <c r="C6877" s="4" t="s">
        <v>20228</v>
      </c>
      <c r="E6877" s="4"/>
      <c r="R6877" s="4"/>
      <c r="U6877" s="4"/>
      <c r="AD6877" s="4"/>
      <c r="AE6877" s="4"/>
      <c r="AF6877" s="21"/>
    </row>
    <row r="6878" spans="1:32" x14ac:dyDescent="0.2">
      <c r="A6878" s="1" t="s">
        <v>20229</v>
      </c>
      <c r="B6878" s="4" t="s">
        <v>20230</v>
      </c>
      <c r="C6878" s="4" t="s">
        <v>20231</v>
      </c>
      <c r="E6878" s="4"/>
      <c r="R6878" s="4"/>
      <c r="U6878" s="4"/>
      <c r="AD6878" s="4"/>
      <c r="AE6878" s="4"/>
      <c r="AF6878" s="21"/>
    </row>
    <row r="6879" spans="1:32" x14ac:dyDescent="0.2">
      <c r="A6879" s="1" t="s">
        <v>20232</v>
      </c>
      <c r="B6879" s="4" t="s">
        <v>20233</v>
      </c>
      <c r="C6879" s="4" t="s">
        <v>20234</v>
      </c>
      <c r="E6879" s="4"/>
      <c r="R6879" s="4"/>
      <c r="U6879" s="4"/>
      <c r="AD6879" s="4"/>
      <c r="AE6879" s="4"/>
      <c r="AF6879" s="21"/>
    </row>
    <row r="6880" spans="1:32" x14ac:dyDescent="0.2">
      <c r="A6880" s="1" t="s">
        <v>20235</v>
      </c>
      <c r="B6880" s="4" t="s">
        <v>20236</v>
      </c>
      <c r="C6880" s="4" t="s">
        <v>20237</v>
      </c>
      <c r="E6880" s="4"/>
      <c r="R6880" s="4"/>
      <c r="U6880" s="4"/>
      <c r="AD6880" s="4"/>
      <c r="AE6880" s="4"/>
      <c r="AF6880" s="21"/>
    </row>
    <row r="6881" spans="1:32" x14ac:dyDescent="0.2">
      <c r="A6881" s="1" t="s">
        <v>20238</v>
      </c>
      <c r="B6881" s="4" t="s">
        <v>20239</v>
      </c>
      <c r="C6881" s="4" t="s">
        <v>20240</v>
      </c>
      <c r="E6881" s="4"/>
      <c r="R6881" s="4"/>
      <c r="U6881" s="4"/>
      <c r="AD6881" s="4"/>
      <c r="AE6881" s="4"/>
      <c r="AF6881" s="21"/>
    </row>
    <row r="6882" spans="1:32" x14ac:dyDescent="0.2">
      <c r="A6882" s="1" t="s">
        <v>20241</v>
      </c>
      <c r="B6882" s="4" t="s">
        <v>20242</v>
      </c>
      <c r="C6882" s="4" t="s">
        <v>20243</v>
      </c>
      <c r="E6882" s="4"/>
      <c r="R6882" s="4"/>
      <c r="U6882" s="4"/>
      <c r="AD6882" s="4"/>
      <c r="AE6882" s="4"/>
      <c r="AF6882" s="21"/>
    </row>
    <row r="6883" spans="1:32" x14ac:dyDescent="0.2">
      <c r="A6883" s="1" t="s">
        <v>20244</v>
      </c>
      <c r="B6883" s="4" t="s">
        <v>20245</v>
      </c>
      <c r="C6883" s="4" t="s">
        <v>20246</v>
      </c>
      <c r="E6883" s="4"/>
      <c r="R6883" s="4"/>
      <c r="U6883" s="4"/>
      <c r="AD6883" s="4"/>
      <c r="AE6883" s="4"/>
      <c r="AF6883" s="21"/>
    </row>
    <row r="6884" spans="1:32" x14ac:dyDescent="0.2">
      <c r="A6884" s="1" t="s">
        <v>20247</v>
      </c>
      <c r="B6884" s="4" t="s">
        <v>20248</v>
      </c>
      <c r="C6884" s="4" t="s">
        <v>20249</v>
      </c>
      <c r="E6884" s="4"/>
      <c r="R6884" s="4"/>
      <c r="U6884" s="4"/>
      <c r="AD6884" s="4"/>
      <c r="AE6884" s="4"/>
      <c r="AF6884" s="21"/>
    </row>
    <row r="6885" spans="1:32" x14ac:dyDescent="0.2">
      <c r="A6885" s="1" t="s">
        <v>20250</v>
      </c>
      <c r="B6885" s="4" t="s">
        <v>20251</v>
      </c>
      <c r="C6885" s="4" t="s">
        <v>20252</v>
      </c>
      <c r="E6885" s="4"/>
      <c r="R6885" s="4"/>
      <c r="U6885" s="4"/>
      <c r="AD6885" s="4"/>
      <c r="AE6885" s="4"/>
      <c r="AF6885" s="21"/>
    </row>
    <row r="6886" spans="1:32" x14ac:dyDescent="0.2">
      <c r="A6886" s="1" t="s">
        <v>20253</v>
      </c>
      <c r="B6886" s="4" t="s">
        <v>20254</v>
      </c>
      <c r="C6886" s="4" t="s">
        <v>20255</v>
      </c>
      <c r="E6886" s="4"/>
      <c r="R6886" s="4"/>
      <c r="U6886" s="4"/>
      <c r="AD6886" s="4"/>
      <c r="AE6886" s="4"/>
      <c r="AF6886" s="21"/>
    </row>
    <row r="6887" spans="1:32" x14ac:dyDescent="0.2">
      <c r="A6887" s="1" t="s">
        <v>20256</v>
      </c>
      <c r="B6887" s="4" t="s">
        <v>20257</v>
      </c>
      <c r="C6887" s="4" t="s">
        <v>20258</v>
      </c>
      <c r="E6887" s="4"/>
      <c r="R6887" s="4"/>
      <c r="U6887" s="4"/>
      <c r="AD6887" s="4"/>
      <c r="AE6887" s="4"/>
      <c r="AF6887" s="21"/>
    </row>
    <row r="6888" spans="1:32" x14ac:dyDescent="0.2">
      <c r="A6888" s="1" t="s">
        <v>20259</v>
      </c>
      <c r="B6888" s="4" t="s">
        <v>20260</v>
      </c>
      <c r="C6888" s="4" t="s">
        <v>20261</v>
      </c>
      <c r="E6888" s="4"/>
      <c r="R6888" s="4"/>
      <c r="U6888" s="4"/>
      <c r="AD6888" s="4"/>
      <c r="AE6888" s="4"/>
      <c r="AF6888" s="21"/>
    </row>
    <row r="6889" spans="1:32" x14ac:dyDescent="0.2">
      <c r="A6889" s="1" t="s">
        <v>20262</v>
      </c>
      <c r="B6889" s="4" t="s">
        <v>20263</v>
      </c>
      <c r="C6889" s="4" t="s">
        <v>20264</v>
      </c>
      <c r="E6889" s="4"/>
      <c r="R6889" s="4"/>
      <c r="U6889" s="4"/>
      <c r="AD6889" s="4"/>
      <c r="AE6889" s="4"/>
      <c r="AF6889" s="21"/>
    </row>
    <row r="6890" spans="1:32" x14ac:dyDescent="0.2">
      <c r="A6890" s="1" t="s">
        <v>20265</v>
      </c>
      <c r="B6890" s="4" t="s">
        <v>20266</v>
      </c>
      <c r="C6890" s="4" t="s">
        <v>20267</v>
      </c>
      <c r="E6890" s="4"/>
      <c r="R6890" s="4"/>
      <c r="U6890" s="4"/>
      <c r="AD6890" s="4"/>
      <c r="AE6890" s="4"/>
      <c r="AF6890" s="21"/>
    </row>
    <row r="6891" spans="1:32" x14ac:dyDescent="0.2">
      <c r="A6891" s="1" t="s">
        <v>20268</v>
      </c>
      <c r="B6891" s="4" t="s">
        <v>20269</v>
      </c>
      <c r="C6891" s="4" t="s">
        <v>20270</v>
      </c>
      <c r="E6891" s="4"/>
      <c r="R6891" s="4"/>
      <c r="U6891" s="4"/>
      <c r="AD6891" s="4"/>
      <c r="AE6891" s="4"/>
      <c r="AF6891" s="21"/>
    </row>
    <row r="6892" spans="1:32" x14ac:dyDescent="0.2">
      <c r="A6892" s="1" t="s">
        <v>20271</v>
      </c>
      <c r="B6892" s="4" t="s">
        <v>20272</v>
      </c>
      <c r="C6892" s="4" t="s">
        <v>20273</v>
      </c>
      <c r="E6892" s="4"/>
      <c r="R6892" s="4"/>
      <c r="U6892" s="4"/>
      <c r="AD6892" s="4"/>
      <c r="AE6892" s="4"/>
      <c r="AF6892" s="21"/>
    </row>
    <row r="6893" spans="1:32" x14ac:dyDescent="0.2">
      <c r="A6893" s="1" t="s">
        <v>20274</v>
      </c>
      <c r="B6893" s="4" t="s">
        <v>20275</v>
      </c>
      <c r="C6893" s="4" t="s">
        <v>20276</v>
      </c>
      <c r="E6893" s="4"/>
      <c r="R6893" s="4"/>
      <c r="U6893" s="4"/>
      <c r="AD6893" s="4"/>
      <c r="AE6893" s="4"/>
      <c r="AF6893" s="21"/>
    </row>
    <row r="6894" spans="1:32" x14ac:dyDescent="0.2">
      <c r="A6894" s="1" t="s">
        <v>20277</v>
      </c>
      <c r="B6894" s="4" t="s">
        <v>20278</v>
      </c>
      <c r="C6894" s="4" t="s">
        <v>20279</v>
      </c>
      <c r="E6894" s="4"/>
      <c r="R6894" s="4"/>
      <c r="U6894" s="4"/>
      <c r="AD6894" s="4"/>
      <c r="AE6894" s="4"/>
      <c r="AF6894" s="21">
        <v>1</v>
      </c>
    </row>
    <row r="6895" spans="1:32" x14ac:dyDescent="0.2">
      <c r="A6895" s="1" t="s">
        <v>20280</v>
      </c>
      <c r="B6895" s="4" t="s">
        <v>20281</v>
      </c>
      <c r="C6895" s="4" t="s">
        <v>20282</v>
      </c>
      <c r="E6895" s="4"/>
      <c r="R6895" s="4"/>
      <c r="U6895" s="4"/>
      <c r="AD6895" s="4">
        <v>1</v>
      </c>
      <c r="AE6895" s="4">
        <v>1</v>
      </c>
      <c r="AF6895" s="21"/>
    </row>
    <row r="6896" spans="1:32" x14ac:dyDescent="0.2">
      <c r="A6896" s="1" t="s">
        <v>20283</v>
      </c>
      <c r="B6896" s="4" t="s">
        <v>20284</v>
      </c>
      <c r="C6896" s="4" t="s">
        <v>20285</v>
      </c>
      <c r="E6896" s="4"/>
      <c r="R6896" s="4"/>
      <c r="U6896" s="4"/>
      <c r="Y6896">
        <v>1</v>
      </c>
      <c r="AD6896" s="4"/>
      <c r="AE6896" s="4"/>
      <c r="AF6896" s="21"/>
    </row>
    <row r="6897" spans="1:32" x14ac:dyDescent="0.2">
      <c r="A6897" s="1" t="s">
        <v>20286</v>
      </c>
      <c r="B6897" s="4" t="s">
        <v>20287</v>
      </c>
      <c r="C6897" s="4" t="s">
        <v>20288</v>
      </c>
      <c r="E6897" s="4"/>
      <c r="R6897" s="4"/>
      <c r="U6897" s="4"/>
      <c r="AD6897" s="4"/>
      <c r="AE6897" s="4"/>
      <c r="AF6897" s="21"/>
    </row>
    <row r="6898" spans="1:32" x14ac:dyDescent="0.2">
      <c r="A6898" s="1" t="s">
        <v>20289</v>
      </c>
      <c r="B6898" s="4" t="s">
        <v>20290</v>
      </c>
      <c r="C6898" s="4" t="s">
        <v>20291</v>
      </c>
      <c r="E6898" s="4"/>
      <c r="R6898" s="4"/>
      <c r="U6898" s="4"/>
      <c r="AD6898" s="4"/>
      <c r="AE6898" s="4"/>
      <c r="AF6898" s="21"/>
    </row>
    <row r="6899" spans="1:32" x14ac:dyDescent="0.2">
      <c r="A6899" s="1" t="s">
        <v>20292</v>
      </c>
      <c r="B6899" s="4" t="s">
        <v>20293</v>
      </c>
      <c r="C6899" s="4" t="s">
        <v>20294</v>
      </c>
      <c r="E6899" s="4"/>
      <c r="R6899" s="4"/>
      <c r="U6899" s="4"/>
      <c r="AD6899" s="4"/>
      <c r="AE6899" s="4"/>
      <c r="AF6899" s="21"/>
    </row>
    <row r="6900" spans="1:32" x14ac:dyDescent="0.2">
      <c r="A6900" s="1" t="s">
        <v>20295</v>
      </c>
      <c r="B6900" s="4" t="s">
        <v>20296</v>
      </c>
      <c r="C6900" s="4" t="s">
        <v>20297</v>
      </c>
      <c r="E6900" s="4"/>
      <c r="R6900" s="4"/>
      <c r="U6900" s="4"/>
      <c r="AD6900" s="4"/>
      <c r="AE6900" s="4"/>
      <c r="AF6900" s="21"/>
    </row>
    <row r="6901" spans="1:32" x14ac:dyDescent="0.2">
      <c r="A6901" s="1" t="s">
        <v>20298</v>
      </c>
      <c r="B6901" s="4" t="s">
        <v>20299</v>
      </c>
      <c r="C6901" s="4" t="s">
        <v>20300</v>
      </c>
      <c r="E6901" s="4"/>
      <c r="R6901" s="4"/>
      <c r="U6901" s="4"/>
      <c r="AD6901" s="4"/>
      <c r="AE6901" s="4"/>
      <c r="AF6901" s="21"/>
    </row>
    <row r="6902" spans="1:32" x14ac:dyDescent="0.2">
      <c r="A6902" s="1" t="s">
        <v>20301</v>
      </c>
      <c r="B6902" s="4" t="s">
        <v>20302</v>
      </c>
      <c r="C6902" s="4" t="s">
        <v>20303</v>
      </c>
      <c r="E6902" s="4"/>
      <c r="R6902" s="4"/>
      <c r="U6902" s="4"/>
      <c r="AD6902" s="4"/>
      <c r="AE6902" s="4"/>
      <c r="AF6902" s="21"/>
    </row>
    <row r="6903" spans="1:32" x14ac:dyDescent="0.2">
      <c r="A6903" s="1" t="s">
        <v>20304</v>
      </c>
      <c r="B6903" s="4" t="s">
        <v>20305</v>
      </c>
      <c r="C6903" s="4" t="s">
        <v>20306</v>
      </c>
      <c r="E6903" s="4"/>
      <c r="R6903" s="4"/>
      <c r="U6903" s="4"/>
      <c r="AD6903" s="4"/>
      <c r="AE6903" s="4"/>
      <c r="AF6903" s="21"/>
    </row>
    <row r="6904" spans="1:32" x14ac:dyDescent="0.2">
      <c r="A6904" s="1" t="s">
        <v>20307</v>
      </c>
      <c r="B6904" s="4" t="s">
        <v>20308</v>
      </c>
      <c r="C6904" s="4" t="s">
        <v>20309</v>
      </c>
      <c r="E6904" s="4"/>
      <c r="R6904" s="4"/>
      <c r="U6904" s="4"/>
      <c r="AD6904" s="4"/>
      <c r="AE6904" s="4"/>
      <c r="AF6904" s="21"/>
    </row>
    <row r="6905" spans="1:32" x14ac:dyDescent="0.2">
      <c r="A6905" s="1" t="s">
        <v>20310</v>
      </c>
      <c r="B6905" s="4" t="s">
        <v>20311</v>
      </c>
      <c r="C6905" s="4" t="s">
        <v>20312</v>
      </c>
      <c r="E6905" s="4"/>
      <c r="R6905" s="4"/>
      <c r="U6905" s="4"/>
      <c r="AD6905" s="4"/>
      <c r="AE6905" s="4"/>
      <c r="AF6905" s="21"/>
    </row>
    <row r="6906" spans="1:32" x14ac:dyDescent="0.2">
      <c r="A6906" s="1" t="s">
        <v>20313</v>
      </c>
      <c r="B6906" s="4" t="s">
        <v>20314</v>
      </c>
      <c r="C6906" s="4" t="s">
        <v>20315</v>
      </c>
      <c r="E6906" s="4"/>
      <c r="R6906" s="4"/>
      <c r="U6906" s="4"/>
      <c r="AD6906" s="4"/>
      <c r="AE6906" s="4"/>
      <c r="AF6906" s="21"/>
    </row>
    <row r="6907" spans="1:32" x14ac:dyDescent="0.2">
      <c r="A6907" s="1" t="s">
        <v>20316</v>
      </c>
      <c r="B6907" s="4" t="s">
        <v>20317</v>
      </c>
      <c r="C6907" s="4" t="s">
        <v>20318</v>
      </c>
      <c r="E6907" s="4"/>
      <c r="R6907" s="4"/>
      <c r="U6907" s="4"/>
      <c r="AD6907" s="4"/>
      <c r="AE6907" s="4"/>
      <c r="AF6907" s="21"/>
    </row>
    <row r="6908" spans="1:32" x14ac:dyDescent="0.2">
      <c r="A6908" s="1" t="s">
        <v>20319</v>
      </c>
      <c r="B6908" s="4" t="s">
        <v>20320</v>
      </c>
      <c r="C6908" s="4" t="s">
        <v>20321</v>
      </c>
      <c r="E6908" s="4"/>
      <c r="R6908" s="4"/>
      <c r="U6908" s="4"/>
      <c r="AD6908" s="4"/>
      <c r="AE6908" s="4"/>
      <c r="AF6908" s="21"/>
    </row>
    <row r="6909" spans="1:32" x14ac:dyDescent="0.2">
      <c r="A6909" s="1" t="s">
        <v>20322</v>
      </c>
      <c r="B6909" s="4" t="s">
        <v>20323</v>
      </c>
      <c r="C6909" s="4" t="s">
        <v>20324</v>
      </c>
      <c r="E6909" s="4"/>
      <c r="R6909" s="4"/>
      <c r="U6909" s="4"/>
      <c r="AD6909" s="4"/>
      <c r="AE6909" s="4"/>
      <c r="AF6909" s="21"/>
    </row>
    <row r="6910" spans="1:32" x14ac:dyDescent="0.2">
      <c r="A6910" s="1" t="s">
        <v>20325</v>
      </c>
      <c r="B6910" s="4" t="s">
        <v>20326</v>
      </c>
      <c r="C6910" s="4" t="s">
        <v>20327</v>
      </c>
      <c r="E6910" s="4"/>
      <c r="R6910" s="4"/>
      <c r="U6910" s="4"/>
      <c r="AD6910" s="4"/>
      <c r="AE6910" s="4"/>
      <c r="AF6910" s="21"/>
    </row>
    <row r="6911" spans="1:32" x14ac:dyDescent="0.2">
      <c r="A6911" s="1" t="s">
        <v>20328</v>
      </c>
      <c r="B6911" s="4" t="s">
        <v>20329</v>
      </c>
      <c r="C6911" s="4" t="s">
        <v>20330</v>
      </c>
      <c r="E6911" s="4"/>
      <c r="R6911" s="4"/>
      <c r="U6911" s="4"/>
      <c r="AD6911" s="4"/>
      <c r="AE6911" s="4"/>
      <c r="AF6911" s="21"/>
    </row>
    <row r="6912" spans="1:32" x14ac:dyDescent="0.2">
      <c r="A6912" s="1" t="s">
        <v>20331</v>
      </c>
      <c r="B6912" s="4" t="s">
        <v>20332</v>
      </c>
      <c r="C6912" s="4" t="s">
        <v>20333</v>
      </c>
      <c r="E6912" s="4"/>
      <c r="R6912" s="4"/>
      <c r="U6912" s="4"/>
      <c r="AD6912" s="4"/>
      <c r="AE6912" s="4"/>
      <c r="AF6912" s="21"/>
    </row>
    <row r="6913" spans="1:32" x14ac:dyDescent="0.2">
      <c r="A6913" s="1" t="s">
        <v>20334</v>
      </c>
      <c r="B6913" s="4" t="s">
        <v>20335</v>
      </c>
      <c r="C6913" s="4" t="s">
        <v>20336</v>
      </c>
      <c r="E6913" s="4">
        <v>1</v>
      </c>
      <c r="R6913" s="4"/>
      <c r="U6913" s="4"/>
      <c r="AD6913" s="4">
        <v>1</v>
      </c>
      <c r="AE6913" s="4"/>
      <c r="AF6913" s="21">
        <v>1</v>
      </c>
    </row>
    <row r="6914" spans="1:32" x14ac:dyDescent="0.2">
      <c r="A6914" s="1" t="s">
        <v>20337</v>
      </c>
      <c r="B6914" s="4" t="s">
        <v>20338</v>
      </c>
      <c r="C6914" s="4" t="s">
        <v>20339</v>
      </c>
      <c r="E6914" s="4"/>
      <c r="G6914">
        <v>1</v>
      </c>
      <c r="H6914">
        <v>2</v>
      </c>
      <c r="I6914">
        <v>1</v>
      </c>
      <c r="J6914">
        <v>1</v>
      </c>
      <c r="M6914">
        <v>2</v>
      </c>
      <c r="N6914">
        <v>1</v>
      </c>
      <c r="O6914">
        <v>1</v>
      </c>
      <c r="Q6914">
        <v>1</v>
      </c>
      <c r="R6914" s="4">
        <v>1</v>
      </c>
      <c r="U6914" s="4">
        <v>1</v>
      </c>
      <c r="V6914">
        <v>1</v>
      </c>
      <c r="W6914">
        <v>1</v>
      </c>
      <c r="X6914">
        <v>1</v>
      </c>
      <c r="Z6914">
        <v>1</v>
      </c>
      <c r="AA6914">
        <v>1</v>
      </c>
      <c r="AB6914">
        <v>1</v>
      </c>
      <c r="AD6914" s="4"/>
      <c r="AE6914" s="4">
        <v>1</v>
      </c>
      <c r="AF6914" s="21"/>
    </row>
    <row r="6915" spans="1:32" x14ac:dyDescent="0.2">
      <c r="A6915" s="1" t="s">
        <v>20340</v>
      </c>
      <c r="B6915" s="4" t="s">
        <v>20341</v>
      </c>
      <c r="C6915" s="4" t="s">
        <v>20342</v>
      </c>
      <c r="E6915" s="4">
        <v>2</v>
      </c>
      <c r="R6915" s="4"/>
      <c r="U6915" s="4"/>
      <c r="AD6915" s="4">
        <v>1</v>
      </c>
      <c r="AE6915" s="4"/>
      <c r="AF6915" s="21">
        <v>2</v>
      </c>
    </row>
    <row r="6916" spans="1:32" x14ac:dyDescent="0.2">
      <c r="A6916" s="1" t="s">
        <v>20343</v>
      </c>
      <c r="B6916" s="4" t="s">
        <v>9</v>
      </c>
      <c r="C6916" s="4" t="s">
        <v>20344</v>
      </c>
      <c r="E6916" s="4"/>
      <c r="F6916">
        <v>2</v>
      </c>
      <c r="G6916">
        <v>2</v>
      </c>
      <c r="J6916">
        <v>3</v>
      </c>
      <c r="M6916">
        <v>1</v>
      </c>
      <c r="N6916">
        <v>1</v>
      </c>
      <c r="O6916">
        <v>1</v>
      </c>
      <c r="R6916" s="4">
        <v>1</v>
      </c>
      <c r="S6916">
        <v>1</v>
      </c>
      <c r="U6916" s="4">
        <v>2</v>
      </c>
      <c r="V6916">
        <v>1</v>
      </c>
      <c r="W6916">
        <v>1</v>
      </c>
      <c r="X6916">
        <v>2</v>
      </c>
      <c r="Y6916">
        <v>1</v>
      </c>
      <c r="AB6916">
        <v>3</v>
      </c>
      <c r="AD6916" s="4"/>
      <c r="AE6916" s="4">
        <v>1</v>
      </c>
      <c r="AF6916" s="21"/>
    </row>
    <row r="6917" spans="1:32" x14ac:dyDescent="0.2">
      <c r="A6917" s="1" t="s">
        <v>20345</v>
      </c>
      <c r="B6917" s="4" t="s">
        <v>20346</v>
      </c>
      <c r="C6917" s="4" t="s">
        <v>20347</v>
      </c>
      <c r="E6917" s="4"/>
      <c r="R6917" s="4"/>
      <c r="U6917" s="4"/>
      <c r="AD6917" s="4"/>
      <c r="AE6917" s="4"/>
      <c r="AF6917" s="21"/>
    </row>
    <row r="6918" spans="1:32" x14ac:dyDescent="0.2">
      <c r="A6918" s="1" t="s">
        <v>20348</v>
      </c>
      <c r="B6918" s="4" t="s">
        <v>20349</v>
      </c>
      <c r="C6918" s="4" t="s">
        <v>20350</v>
      </c>
      <c r="E6918" s="4"/>
      <c r="R6918" s="4"/>
      <c r="U6918" s="4"/>
      <c r="AD6918" s="4"/>
      <c r="AE6918" s="4"/>
      <c r="AF6918" s="21"/>
    </row>
    <row r="6919" spans="1:32" x14ac:dyDescent="0.2">
      <c r="A6919" s="1" t="s">
        <v>20351</v>
      </c>
      <c r="B6919" s="4" t="s">
        <v>20352</v>
      </c>
      <c r="C6919" s="4" t="s">
        <v>20353</v>
      </c>
      <c r="E6919" s="4"/>
      <c r="R6919" s="4"/>
      <c r="U6919" s="4"/>
      <c r="AD6919" s="4"/>
      <c r="AE6919" s="4"/>
      <c r="AF6919" s="21"/>
    </row>
    <row r="6920" spans="1:32" x14ac:dyDescent="0.2">
      <c r="A6920" s="1" t="s">
        <v>20354</v>
      </c>
      <c r="B6920" s="4" t="s">
        <v>20355</v>
      </c>
      <c r="C6920" s="4" t="s">
        <v>20356</v>
      </c>
      <c r="E6920" s="4"/>
      <c r="R6920" s="4"/>
      <c r="U6920" s="4"/>
      <c r="AD6920" s="4"/>
      <c r="AE6920" s="4"/>
      <c r="AF6920" s="21"/>
    </row>
    <row r="6921" spans="1:32" x14ac:dyDescent="0.2">
      <c r="A6921" s="1" t="s">
        <v>20357</v>
      </c>
      <c r="B6921" s="4" t="s">
        <v>20358</v>
      </c>
      <c r="C6921" s="4" t="s">
        <v>20359</v>
      </c>
      <c r="E6921" s="4"/>
      <c r="R6921" s="4"/>
      <c r="U6921" s="4"/>
      <c r="AD6921" s="4"/>
      <c r="AE6921" s="4"/>
      <c r="AF6921" s="21"/>
    </row>
    <row r="6922" spans="1:32" x14ac:dyDescent="0.2">
      <c r="A6922" s="1" t="s">
        <v>20360</v>
      </c>
      <c r="B6922" s="4" t="s">
        <v>20361</v>
      </c>
      <c r="C6922" s="4" t="s">
        <v>20362</v>
      </c>
      <c r="E6922" s="4"/>
      <c r="R6922" s="4"/>
      <c r="U6922" s="4"/>
      <c r="AD6922" s="4">
        <v>2</v>
      </c>
      <c r="AE6922" s="4"/>
      <c r="AF6922" s="21">
        <v>1</v>
      </c>
    </row>
    <row r="6923" spans="1:32" x14ac:dyDescent="0.2">
      <c r="A6923" s="1" t="s">
        <v>20363</v>
      </c>
      <c r="B6923" s="4" t="s">
        <v>20364</v>
      </c>
      <c r="C6923" s="4" t="s">
        <v>20364</v>
      </c>
      <c r="E6923" s="4"/>
      <c r="F6923">
        <v>1</v>
      </c>
      <c r="J6923">
        <v>1</v>
      </c>
      <c r="R6923" s="4"/>
      <c r="U6923" s="4"/>
      <c r="AD6923" s="4"/>
      <c r="AE6923" s="4">
        <v>3</v>
      </c>
      <c r="AF6923" s="21"/>
    </row>
    <row r="6924" spans="1:32" x14ac:dyDescent="0.2">
      <c r="A6924" s="1" t="s">
        <v>20365</v>
      </c>
      <c r="B6924" s="4" t="s">
        <v>20366</v>
      </c>
      <c r="C6924" s="4" t="s">
        <v>20367</v>
      </c>
      <c r="E6924" s="4">
        <v>1</v>
      </c>
      <c r="R6924" s="4"/>
      <c r="U6924" s="4"/>
      <c r="AD6924" s="4">
        <v>1</v>
      </c>
      <c r="AE6924" s="4"/>
      <c r="AF6924" s="21">
        <v>1</v>
      </c>
    </row>
    <row r="6925" spans="1:32" x14ac:dyDescent="0.2">
      <c r="A6925" s="1" t="s">
        <v>20368</v>
      </c>
      <c r="B6925" s="4" t="s">
        <v>20369</v>
      </c>
      <c r="C6925" s="4" t="s">
        <v>20370</v>
      </c>
      <c r="E6925" s="4"/>
      <c r="F6925">
        <v>1</v>
      </c>
      <c r="G6925">
        <v>1</v>
      </c>
      <c r="J6925">
        <v>1</v>
      </c>
      <c r="M6925">
        <v>2</v>
      </c>
      <c r="N6925">
        <v>1</v>
      </c>
      <c r="P6925">
        <v>1</v>
      </c>
      <c r="Q6925">
        <v>1</v>
      </c>
      <c r="R6925" s="4">
        <v>1</v>
      </c>
      <c r="U6925" s="4">
        <v>1</v>
      </c>
      <c r="X6925">
        <v>1</v>
      </c>
      <c r="Y6925">
        <v>1</v>
      </c>
      <c r="AA6925">
        <v>2</v>
      </c>
      <c r="AB6925">
        <v>2</v>
      </c>
      <c r="AD6925" s="4"/>
      <c r="AE6925" s="4">
        <v>1</v>
      </c>
      <c r="AF6925" s="21"/>
    </row>
    <row r="6926" spans="1:32" x14ac:dyDescent="0.2">
      <c r="A6926" s="1" t="s">
        <v>20371</v>
      </c>
      <c r="B6926" s="4" t="s">
        <v>20372</v>
      </c>
      <c r="C6926" s="4" t="s">
        <v>20373</v>
      </c>
      <c r="E6926" s="4"/>
      <c r="R6926" s="4"/>
      <c r="U6926" s="4"/>
      <c r="AD6926" s="4"/>
      <c r="AE6926" s="4"/>
      <c r="AF6926" s="21"/>
    </row>
    <row r="6927" spans="1:32" x14ac:dyDescent="0.2">
      <c r="A6927" s="1" t="s">
        <v>20374</v>
      </c>
      <c r="B6927" s="4" t="s">
        <v>20375</v>
      </c>
      <c r="C6927" s="4" t="s">
        <v>20376</v>
      </c>
      <c r="E6927" s="4"/>
      <c r="R6927" s="4"/>
      <c r="U6927" s="4"/>
      <c r="AD6927" s="4"/>
      <c r="AE6927" s="4"/>
      <c r="AF6927" s="21"/>
    </row>
    <row r="6928" spans="1:32" x14ac:dyDescent="0.2">
      <c r="A6928" s="1" t="s">
        <v>20377</v>
      </c>
      <c r="B6928" s="4" t="s">
        <v>20378</v>
      </c>
      <c r="C6928" s="4" t="s">
        <v>20379</v>
      </c>
      <c r="E6928" s="4">
        <v>1</v>
      </c>
      <c r="R6928" s="4"/>
      <c r="U6928" s="4"/>
      <c r="AD6928" s="4">
        <v>1</v>
      </c>
      <c r="AE6928" s="4"/>
      <c r="AF6928" s="21">
        <v>1</v>
      </c>
    </row>
    <row r="6929" spans="1:32" x14ac:dyDescent="0.2">
      <c r="A6929" s="1" t="s">
        <v>20380</v>
      </c>
      <c r="B6929" s="4" t="s">
        <v>20381</v>
      </c>
      <c r="C6929" s="4" t="s">
        <v>20382</v>
      </c>
      <c r="E6929" s="4">
        <v>1</v>
      </c>
      <c r="G6929">
        <v>1</v>
      </c>
      <c r="J6929">
        <v>1</v>
      </c>
      <c r="M6929">
        <v>1</v>
      </c>
      <c r="N6929">
        <v>1</v>
      </c>
      <c r="O6929">
        <v>1</v>
      </c>
      <c r="P6929">
        <v>1</v>
      </c>
      <c r="R6929" s="4">
        <v>1</v>
      </c>
      <c r="S6929">
        <v>1</v>
      </c>
      <c r="T6929">
        <v>1</v>
      </c>
      <c r="U6929" s="4">
        <v>1</v>
      </c>
      <c r="W6929">
        <v>1</v>
      </c>
      <c r="X6929">
        <v>2</v>
      </c>
      <c r="Z6929">
        <v>1</v>
      </c>
      <c r="AA6929">
        <v>1</v>
      </c>
      <c r="AD6929" s="4">
        <v>1</v>
      </c>
      <c r="AE6929" s="4">
        <v>1</v>
      </c>
      <c r="AF6929" s="21">
        <v>1</v>
      </c>
    </row>
    <row r="6930" spans="1:32" x14ac:dyDescent="0.2">
      <c r="A6930" s="1" t="s">
        <v>20383</v>
      </c>
      <c r="B6930" s="4" t="s">
        <v>20384</v>
      </c>
      <c r="C6930" s="4" t="s">
        <v>20385</v>
      </c>
      <c r="E6930" s="4"/>
      <c r="G6930">
        <v>1</v>
      </c>
      <c r="J6930">
        <v>1</v>
      </c>
      <c r="M6930">
        <v>1</v>
      </c>
      <c r="N6930">
        <v>1</v>
      </c>
      <c r="O6930">
        <v>1</v>
      </c>
      <c r="P6930">
        <v>1</v>
      </c>
      <c r="R6930" s="4">
        <v>1</v>
      </c>
      <c r="S6930">
        <v>1</v>
      </c>
      <c r="T6930">
        <v>1</v>
      </c>
      <c r="U6930" s="4">
        <v>1</v>
      </c>
      <c r="W6930">
        <v>1</v>
      </c>
      <c r="X6930">
        <v>2</v>
      </c>
      <c r="Z6930">
        <v>1</v>
      </c>
      <c r="AA6930">
        <v>1</v>
      </c>
      <c r="AD6930" s="4"/>
      <c r="AE6930" s="4">
        <v>1</v>
      </c>
      <c r="AF6930" s="21"/>
    </row>
    <row r="6931" spans="1:32" x14ac:dyDescent="0.2">
      <c r="A6931" s="1" t="s">
        <v>20386</v>
      </c>
      <c r="B6931" s="4" t="s">
        <v>20387</v>
      </c>
      <c r="C6931" s="4" t="s">
        <v>20388</v>
      </c>
      <c r="E6931" s="4"/>
      <c r="R6931" s="4"/>
      <c r="U6931" s="4"/>
      <c r="AD6931" s="4"/>
      <c r="AE6931" s="4"/>
      <c r="AF6931" s="21"/>
    </row>
    <row r="6932" spans="1:32" x14ac:dyDescent="0.2">
      <c r="A6932" s="1" t="s">
        <v>20389</v>
      </c>
      <c r="B6932" s="4" t="s">
        <v>20390</v>
      </c>
      <c r="C6932" s="4" t="s">
        <v>20391</v>
      </c>
      <c r="E6932" s="4">
        <v>1</v>
      </c>
      <c r="R6932" s="4"/>
      <c r="U6932" s="4"/>
      <c r="AD6932" s="4">
        <v>1</v>
      </c>
      <c r="AE6932" s="4"/>
      <c r="AF6932" s="21">
        <v>1</v>
      </c>
    </row>
    <row r="6933" spans="1:32" x14ac:dyDescent="0.2">
      <c r="A6933" s="1" t="s">
        <v>20392</v>
      </c>
      <c r="B6933" s="4" t="s">
        <v>20393</v>
      </c>
      <c r="C6933" s="4" t="s">
        <v>20394</v>
      </c>
      <c r="E6933" s="4"/>
      <c r="G6933">
        <v>1</v>
      </c>
      <c r="H6933">
        <v>1</v>
      </c>
      <c r="I6933">
        <v>1</v>
      </c>
      <c r="J6933">
        <v>1</v>
      </c>
      <c r="K6933">
        <v>1</v>
      </c>
      <c r="L6933">
        <v>1</v>
      </c>
      <c r="M6933">
        <v>1</v>
      </c>
      <c r="N6933">
        <v>1</v>
      </c>
      <c r="O6933">
        <v>1</v>
      </c>
      <c r="Q6933">
        <v>1</v>
      </c>
      <c r="R6933" s="4">
        <v>1</v>
      </c>
      <c r="T6933">
        <v>1</v>
      </c>
      <c r="U6933" s="4"/>
      <c r="W6933">
        <v>1</v>
      </c>
      <c r="X6933">
        <v>1</v>
      </c>
      <c r="Y6933">
        <v>1</v>
      </c>
      <c r="Z6933">
        <v>1</v>
      </c>
      <c r="AD6933" s="4"/>
      <c r="AE6933" s="4">
        <v>1</v>
      </c>
      <c r="AF6933" s="21"/>
    </row>
    <row r="6934" spans="1:32" x14ac:dyDescent="0.2">
      <c r="A6934" s="1" t="s">
        <v>20395</v>
      </c>
      <c r="B6934" s="4" t="s">
        <v>20396</v>
      </c>
      <c r="C6934" s="4" t="s">
        <v>20397</v>
      </c>
      <c r="E6934" s="4"/>
      <c r="R6934" s="4"/>
      <c r="U6934" s="4"/>
      <c r="AD6934" s="4"/>
      <c r="AE6934" s="4"/>
      <c r="AF6934" s="21"/>
    </row>
    <row r="6935" spans="1:32" x14ac:dyDescent="0.2">
      <c r="A6935" s="1" t="s">
        <v>20398</v>
      </c>
      <c r="B6935" s="4" t="s">
        <v>20399</v>
      </c>
      <c r="C6935" s="4" t="s">
        <v>20400</v>
      </c>
      <c r="E6935" s="4"/>
      <c r="R6935" s="4"/>
      <c r="U6935" s="4"/>
      <c r="AD6935" s="4"/>
      <c r="AE6935" s="4"/>
      <c r="AF6935" s="21"/>
    </row>
    <row r="6936" spans="1:32" x14ac:dyDescent="0.2">
      <c r="A6936" s="1" t="s">
        <v>20401</v>
      </c>
      <c r="B6936" s="4" t="s">
        <v>20402</v>
      </c>
      <c r="C6936" s="4" t="s">
        <v>20403</v>
      </c>
      <c r="E6936" s="4"/>
      <c r="R6936" s="4"/>
      <c r="U6936" s="4"/>
      <c r="AD6936" s="4"/>
      <c r="AE6936" s="4"/>
      <c r="AF6936" s="21"/>
    </row>
    <row r="6937" spans="1:32" x14ac:dyDescent="0.2">
      <c r="A6937" s="1" t="s">
        <v>20404</v>
      </c>
      <c r="B6937" s="4" t="s">
        <v>20405</v>
      </c>
      <c r="C6937" s="4" t="s">
        <v>20406</v>
      </c>
      <c r="E6937" s="4"/>
      <c r="R6937" s="4"/>
      <c r="U6937" s="4"/>
      <c r="AD6937" s="4"/>
      <c r="AE6937" s="4"/>
      <c r="AF6937" s="21"/>
    </row>
    <row r="6938" spans="1:32" x14ac:dyDescent="0.2">
      <c r="A6938" s="1" t="s">
        <v>20407</v>
      </c>
      <c r="B6938" s="4" t="s">
        <v>20408</v>
      </c>
      <c r="C6938" s="4" t="s">
        <v>20409</v>
      </c>
      <c r="E6938" s="4"/>
      <c r="R6938" s="4"/>
      <c r="U6938" s="4"/>
      <c r="AD6938" s="4"/>
      <c r="AE6938" s="4"/>
      <c r="AF6938" s="21"/>
    </row>
    <row r="6939" spans="1:32" x14ac:dyDescent="0.2">
      <c r="A6939" s="1" t="s">
        <v>20410</v>
      </c>
      <c r="B6939" s="4" t="s">
        <v>20411</v>
      </c>
      <c r="C6939" s="4" t="s">
        <v>20412</v>
      </c>
      <c r="E6939" s="4"/>
      <c r="R6939" s="4"/>
      <c r="U6939" s="4"/>
      <c r="AD6939" s="4"/>
      <c r="AE6939" s="4"/>
      <c r="AF6939" s="21"/>
    </row>
    <row r="6940" spans="1:32" x14ac:dyDescent="0.2">
      <c r="A6940" s="1" t="s">
        <v>20413</v>
      </c>
      <c r="B6940" s="4" t="s">
        <v>20414</v>
      </c>
      <c r="C6940" s="4" t="s">
        <v>20415</v>
      </c>
      <c r="E6940" s="4"/>
      <c r="R6940" s="4"/>
      <c r="U6940" s="4"/>
      <c r="AD6940" s="4"/>
      <c r="AE6940" s="4"/>
      <c r="AF6940" s="21"/>
    </row>
    <row r="6941" spans="1:32" x14ac:dyDescent="0.2">
      <c r="A6941" s="1" t="s">
        <v>20416</v>
      </c>
      <c r="B6941" s="4" t="s">
        <v>20417</v>
      </c>
      <c r="C6941" s="4" t="s">
        <v>20417</v>
      </c>
      <c r="E6941" s="4"/>
      <c r="R6941" s="4"/>
      <c r="U6941" s="4"/>
      <c r="AD6941" s="4"/>
      <c r="AE6941" s="4"/>
      <c r="AF6941" s="21"/>
    </row>
    <row r="6942" spans="1:32" x14ac:dyDescent="0.2">
      <c r="A6942" s="1" t="s">
        <v>20418</v>
      </c>
      <c r="B6942" s="4" t="s">
        <v>20419</v>
      </c>
      <c r="C6942" s="4" t="s">
        <v>20420</v>
      </c>
      <c r="E6942" s="4"/>
      <c r="R6942" s="4"/>
      <c r="U6942" s="4"/>
      <c r="AD6942" s="4"/>
      <c r="AE6942" s="4"/>
      <c r="AF6942" s="21"/>
    </row>
    <row r="6943" spans="1:32" x14ac:dyDescent="0.2">
      <c r="A6943" s="1" t="s">
        <v>20421</v>
      </c>
      <c r="B6943" s="4" t="s">
        <v>20422</v>
      </c>
      <c r="C6943" s="4" t="s">
        <v>20423</v>
      </c>
      <c r="E6943" s="4"/>
      <c r="R6943" s="4"/>
      <c r="U6943" s="4"/>
      <c r="AD6943" s="4"/>
      <c r="AE6943" s="4"/>
      <c r="AF6943" s="21"/>
    </row>
    <row r="6944" spans="1:32" x14ac:dyDescent="0.2">
      <c r="A6944" s="1" t="s">
        <v>20424</v>
      </c>
      <c r="B6944" s="4" t="s">
        <v>20425</v>
      </c>
      <c r="C6944" s="4" t="s">
        <v>20426</v>
      </c>
      <c r="E6944" s="4"/>
      <c r="R6944" s="4"/>
      <c r="U6944" s="4"/>
      <c r="AD6944" s="4"/>
      <c r="AE6944" s="4"/>
      <c r="AF6944" s="21"/>
    </row>
    <row r="6945" spans="1:32" x14ac:dyDescent="0.2">
      <c r="A6945" s="1" t="s">
        <v>20427</v>
      </c>
      <c r="B6945" s="4" t="s">
        <v>20428</v>
      </c>
      <c r="C6945" s="4" t="s">
        <v>20429</v>
      </c>
      <c r="E6945" s="4"/>
      <c r="R6945" s="4"/>
      <c r="U6945" s="4"/>
      <c r="AD6945" s="4"/>
      <c r="AE6945" s="4"/>
      <c r="AF6945" s="21"/>
    </row>
    <row r="6946" spans="1:32" x14ac:dyDescent="0.2">
      <c r="A6946" s="1" t="s">
        <v>20430</v>
      </c>
      <c r="B6946" s="4" t="s">
        <v>20431</v>
      </c>
      <c r="C6946" s="4" t="s">
        <v>20431</v>
      </c>
      <c r="E6946" s="4"/>
      <c r="R6946" s="4"/>
      <c r="U6946" s="4"/>
      <c r="AD6946" s="4"/>
      <c r="AE6946" s="4"/>
      <c r="AF6946" s="21"/>
    </row>
    <row r="6947" spans="1:32" x14ac:dyDescent="0.2">
      <c r="A6947" s="1" t="s">
        <v>20432</v>
      </c>
      <c r="B6947" s="4" t="s">
        <v>20433</v>
      </c>
      <c r="C6947" s="4" t="s">
        <v>20434</v>
      </c>
      <c r="E6947" s="4"/>
      <c r="R6947" s="4"/>
      <c r="U6947" s="4"/>
      <c r="AD6947" s="4"/>
      <c r="AE6947" s="4"/>
      <c r="AF6947" s="21"/>
    </row>
    <row r="6948" spans="1:32" x14ac:dyDescent="0.2">
      <c r="A6948" s="1" t="s">
        <v>20435</v>
      </c>
      <c r="B6948" s="4" t="s">
        <v>20436</v>
      </c>
      <c r="C6948" s="4" t="s">
        <v>20437</v>
      </c>
      <c r="E6948" s="4"/>
      <c r="R6948" s="4"/>
      <c r="U6948" s="4"/>
      <c r="AD6948" s="4"/>
      <c r="AE6948" s="4"/>
      <c r="AF6948" s="21"/>
    </row>
    <row r="6949" spans="1:32" x14ac:dyDescent="0.2">
      <c r="A6949" s="1" t="s">
        <v>20438</v>
      </c>
      <c r="B6949" s="4" t="s">
        <v>20439</v>
      </c>
      <c r="C6949" s="4" t="s">
        <v>20440</v>
      </c>
      <c r="E6949" s="4">
        <v>1</v>
      </c>
      <c r="R6949" s="4"/>
      <c r="U6949" s="4"/>
      <c r="AD6949" s="4"/>
      <c r="AE6949" s="4"/>
      <c r="AF6949" s="21"/>
    </row>
    <row r="6950" spans="1:32" x14ac:dyDescent="0.2">
      <c r="A6950" s="1" t="s">
        <v>20441</v>
      </c>
      <c r="B6950" s="4" t="s">
        <v>20442</v>
      </c>
      <c r="C6950" s="4" t="s">
        <v>20443</v>
      </c>
      <c r="E6950" s="4"/>
      <c r="F6950">
        <v>6</v>
      </c>
      <c r="G6950">
        <v>6</v>
      </c>
      <c r="H6950">
        <v>6</v>
      </c>
      <c r="O6950">
        <v>7</v>
      </c>
      <c r="R6950" s="4"/>
      <c r="U6950" s="4"/>
      <c r="AB6950">
        <v>6</v>
      </c>
      <c r="AD6950" s="4"/>
      <c r="AE6950" s="4"/>
      <c r="AF6950" s="21"/>
    </row>
    <row r="6951" spans="1:32" x14ac:dyDescent="0.2">
      <c r="A6951" s="1" t="s">
        <v>20444</v>
      </c>
      <c r="B6951" s="4" t="s">
        <v>20445</v>
      </c>
      <c r="C6951" s="4" t="s">
        <v>20446</v>
      </c>
      <c r="E6951" s="4"/>
      <c r="R6951" s="4"/>
      <c r="U6951" s="4"/>
      <c r="AD6951" s="4"/>
      <c r="AE6951" s="4"/>
      <c r="AF6951" s="21"/>
    </row>
    <row r="6952" spans="1:32" x14ac:dyDescent="0.2">
      <c r="A6952" s="1" t="s">
        <v>20447</v>
      </c>
      <c r="B6952" s="4" t="s">
        <v>20448</v>
      </c>
      <c r="C6952" s="4" t="s">
        <v>20449</v>
      </c>
      <c r="E6952" s="4"/>
      <c r="R6952" s="4"/>
      <c r="U6952" s="4"/>
      <c r="AD6952" s="4"/>
      <c r="AE6952" s="4"/>
      <c r="AF6952" s="21"/>
    </row>
    <row r="6953" spans="1:32" x14ac:dyDescent="0.2">
      <c r="A6953" s="1" t="s">
        <v>20450</v>
      </c>
      <c r="B6953" s="4" t="s">
        <v>20451</v>
      </c>
      <c r="C6953" s="4" t="s">
        <v>20452</v>
      </c>
      <c r="E6953" s="4"/>
      <c r="R6953" s="4"/>
      <c r="U6953" s="4"/>
      <c r="AD6953" s="4"/>
      <c r="AE6953" s="4"/>
      <c r="AF6953" s="21"/>
    </row>
    <row r="6954" spans="1:32" x14ac:dyDescent="0.2">
      <c r="A6954" s="1" t="s">
        <v>20453</v>
      </c>
      <c r="B6954" s="4" t="s">
        <v>20454</v>
      </c>
      <c r="C6954" s="4" t="s">
        <v>20455</v>
      </c>
      <c r="E6954" s="4"/>
      <c r="R6954" s="4"/>
      <c r="U6954" s="4"/>
      <c r="AD6954" s="4"/>
      <c r="AE6954" s="4"/>
      <c r="AF6954" s="21"/>
    </row>
    <row r="6955" spans="1:32" x14ac:dyDescent="0.2">
      <c r="A6955" s="1" t="s">
        <v>20456</v>
      </c>
      <c r="B6955" s="4" t="s">
        <v>20457</v>
      </c>
      <c r="C6955" s="4" t="s">
        <v>20458</v>
      </c>
      <c r="E6955" s="4"/>
      <c r="R6955" s="4"/>
      <c r="U6955" s="4"/>
      <c r="AD6955" s="4"/>
      <c r="AE6955" s="4"/>
      <c r="AF6955" s="21"/>
    </row>
    <row r="6956" spans="1:32" x14ac:dyDescent="0.2">
      <c r="A6956" s="1" t="s">
        <v>20459</v>
      </c>
      <c r="B6956" s="4" t="s">
        <v>20460</v>
      </c>
      <c r="C6956" s="4" t="s">
        <v>20461</v>
      </c>
      <c r="E6956" s="4"/>
      <c r="R6956" s="4"/>
      <c r="U6956" s="4"/>
      <c r="AD6956" s="4"/>
      <c r="AE6956" s="4"/>
      <c r="AF6956" s="21"/>
    </row>
    <row r="6957" spans="1:32" x14ac:dyDescent="0.2">
      <c r="A6957" s="1" t="s">
        <v>20462</v>
      </c>
      <c r="B6957" s="4" t="s">
        <v>20463</v>
      </c>
      <c r="C6957" s="4" t="s">
        <v>20464</v>
      </c>
      <c r="E6957" s="4"/>
      <c r="R6957" s="4"/>
      <c r="U6957" s="4"/>
      <c r="AD6957" s="4"/>
      <c r="AE6957" s="4"/>
      <c r="AF6957" s="21"/>
    </row>
    <row r="6958" spans="1:32" x14ac:dyDescent="0.2">
      <c r="A6958" s="1" t="s">
        <v>20465</v>
      </c>
      <c r="B6958" s="4" t="s">
        <v>20466</v>
      </c>
      <c r="C6958" s="4" t="s">
        <v>20467</v>
      </c>
      <c r="E6958" s="4"/>
      <c r="R6958" s="4"/>
      <c r="U6958" s="4"/>
      <c r="AD6958" s="4"/>
      <c r="AE6958" s="4"/>
      <c r="AF6958" s="21"/>
    </row>
    <row r="6959" spans="1:32" x14ac:dyDescent="0.2">
      <c r="A6959" s="1" t="s">
        <v>20468</v>
      </c>
      <c r="B6959" s="4" t="s">
        <v>20469</v>
      </c>
      <c r="C6959" s="4" t="s">
        <v>20470</v>
      </c>
      <c r="E6959" s="4"/>
      <c r="R6959" s="4"/>
      <c r="U6959" s="4"/>
      <c r="AD6959" s="4"/>
      <c r="AE6959" s="4"/>
      <c r="AF6959" s="21"/>
    </row>
    <row r="6960" spans="1:32" x14ac:dyDescent="0.2">
      <c r="A6960" s="1" t="s">
        <v>20471</v>
      </c>
      <c r="B6960" s="4" t="s">
        <v>20472</v>
      </c>
      <c r="C6960" s="4" t="s">
        <v>20473</v>
      </c>
      <c r="E6960" s="4"/>
      <c r="R6960" s="4"/>
      <c r="U6960" s="4"/>
      <c r="AD6960" s="4"/>
      <c r="AE6960" s="4"/>
      <c r="AF6960" s="21"/>
    </row>
    <row r="6961" spans="1:32" x14ac:dyDescent="0.2">
      <c r="A6961" s="1" t="s">
        <v>20474</v>
      </c>
      <c r="B6961" s="4" t="s">
        <v>20475</v>
      </c>
      <c r="C6961" s="4" t="s">
        <v>20476</v>
      </c>
      <c r="E6961" s="4"/>
      <c r="R6961" s="4"/>
      <c r="U6961" s="4"/>
      <c r="AD6961" s="4"/>
      <c r="AE6961" s="4"/>
      <c r="AF6961" s="21"/>
    </row>
    <row r="6962" spans="1:32" x14ac:dyDescent="0.2">
      <c r="A6962" s="1" t="s">
        <v>20477</v>
      </c>
      <c r="B6962" s="4" t="s">
        <v>20478</v>
      </c>
      <c r="C6962" s="4" t="s">
        <v>20479</v>
      </c>
      <c r="E6962" s="4"/>
      <c r="R6962" s="4"/>
      <c r="U6962" s="4"/>
      <c r="AD6962" s="4"/>
      <c r="AE6962" s="4"/>
      <c r="AF6962" s="21"/>
    </row>
    <row r="6963" spans="1:32" x14ac:dyDescent="0.2">
      <c r="A6963" s="1" t="s">
        <v>20480</v>
      </c>
      <c r="B6963" s="4" t="s">
        <v>20481</v>
      </c>
      <c r="C6963" s="4" t="s">
        <v>20482</v>
      </c>
      <c r="E6963" s="4"/>
      <c r="R6963" s="4"/>
      <c r="U6963" s="4"/>
      <c r="AD6963" s="4"/>
      <c r="AE6963" s="4"/>
      <c r="AF6963" s="21"/>
    </row>
    <row r="6964" spans="1:32" x14ac:dyDescent="0.2">
      <c r="A6964" s="1" t="s">
        <v>20483</v>
      </c>
      <c r="B6964" s="4" t="s">
        <v>20484</v>
      </c>
      <c r="C6964" s="4" t="s">
        <v>20485</v>
      </c>
      <c r="E6964" s="4"/>
      <c r="R6964" s="4"/>
      <c r="U6964" s="4"/>
      <c r="AD6964" s="4"/>
      <c r="AE6964" s="4"/>
      <c r="AF6964" s="21"/>
    </row>
    <row r="6965" spans="1:32" x14ac:dyDescent="0.2">
      <c r="A6965" s="1" t="s">
        <v>20486</v>
      </c>
      <c r="B6965" s="4" t="s">
        <v>20487</v>
      </c>
      <c r="C6965" s="4" t="s">
        <v>20488</v>
      </c>
      <c r="E6965" s="4"/>
      <c r="R6965" s="4"/>
      <c r="U6965" s="4"/>
      <c r="AD6965" s="4"/>
      <c r="AE6965" s="4"/>
      <c r="AF6965" s="21"/>
    </row>
    <row r="6966" spans="1:32" x14ac:dyDescent="0.2">
      <c r="A6966" s="1" t="s">
        <v>20489</v>
      </c>
      <c r="B6966" s="4" t="s">
        <v>20490</v>
      </c>
      <c r="C6966" s="4" t="s">
        <v>20491</v>
      </c>
      <c r="E6966" s="4"/>
      <c r="R6966" s="4"/>
      <c r="U6966" s="4"/>
      <c r="AD6966" s="4"/>
      <c r="AE6966" s="4"/>
      <c r="AF6966" s="21"/>
    </row>
    <row r="6967" spans="1:32" x14ac:dyDescent="0.2">
      <c r="A6967" s="1" t="s">
        <v>20492</v>
      </c>
      <c r="B6967" s="4" t="s">
        <v>20493</v>
      </c>
      <c r="C6967" s="4" t="s">
        <v>20494</v>
      </c>
      <c r="E6967" s="4"/>
      <c r="R6967" s="4"/>
      <c r="U6967" s="4"/>
      <c r="AD6967" s="4"/>
      <c r="AE6967" s="4"/>
      <c r="AF6967" s="21"/>
    </row>
    <row r="6968" spans="1:32" x14ac:dyDescent="0.2">
      <c r="A6968" s="1" t="s">
        <v>20495</v>
      </c>
      <c r="B6968" s="4" t="s">
        <v>20496</v>
      </c>
      <c r="C6968" s="4" t="s">
        <v>20497</v>
      </c>
      <c r="E6968" s="4"/>
      <c r="R6968" s="4"/>
      <c r="U6968" s="4"/>
      <c r="AD6968" s="4"/>
      <c r="AE6968" s="4"/>
      <c r="AF6968" s="21"/>
    </row>
    <row r="6969" spans="1:32" x14ac:dyDescent="0.2">
      <c r="A6969" s="1" t="s">
        <v>20498</v>
      </c>
      <c r="B6969" s="4" t="s">
        <v>20499</v>
      </c>
      <c r="C6969" s="4" t="s">
        <v>20500</v>
      </c>
      <c r="E6969" s="4"/>
      <c r="R6969" s="4"/>
      <c r="U6969" s="4"/>
      <c r="AD6969" s="4"/>
      <c r="AE6969" s="4"/>
      <c r="AF6969" s="21"/>
    </row>
    <row r="6970" spans="1:32" x14ac:dyDescent="0.2">
      <c r="A6970" s="1" t="s">
        <v>20501</v>
      </c>
      <c r="B6970" s="4" t="s">
        <v>20502</v>
      </c>
      <c r="C6970" s="4" t="s">
        <v>20503</v>
      </c>
      <c r="E6970" s="4"/>
      <c r="R6970" s="4"/>
      <c r="U6970" s="4"/>
      <c r="AD6970" s="4"/>
      <c r="AE6970" s="4"/>
      <c r="AF6970" s="21"/>
    </row>
    <row r="6971" spans="1:32" x14ac:dyDescent="0.2">
      <c r="A6971" s="1" t="s">
        <v>20504</v>
      </c>
      <c r="B6971" s="4" t="s">
        <v>20505</v>
      </c>
      <c r="C6971" s="4" t="s">
        <v>20506</v>
      </c>
      <c r="E6971" s="4"/>
      <c r="R6971" s="4"/>
      <c r="U6971" s="4"/>
      <c r="AD6971" s="4"/>
      <c r="AE6971" s="4"/>
      <c r="AF6971" s="21"/>
    </row>
    <row r="6972" spans="1:32" x14ac:dyDescent="0.2">
      <c r="A6972" s="1" t="s">
        <v>20507</v>
      </c>
      <c r="B6972" s="4" t="s">
        <v>20508</v>
      </c>
      <c r="C6972" s="4" t="s">
        <v>20509</v>
      </c>
      <c r="E6972" s="4"/>
      <c r="R6972" s="4"/>
      <c r="U6972" s="4"/>
      <c r="AD6972" s="4"/>
      <c r="AE6972" s="4"/>
      <c r="AF6972" s="21"/>
    </row>
    <row r="6973" spans="1:32" x14ac:dyDescent="0.2">
      <c r="A6973" s="1" t="s">
        <v>20510</v>
      </c>
      <c r="B6973" s="4" t="s">
        <v>17332</v>
      </c>
      <c r="C6973" s="4" t="s">
        <v>20511</v>
      </c>
      <c r="E6973" s="4"/>
      <c r="R6973" s="4"/>
      <c r="U6973" s="4"/>
      <c r="AD6973" s="4"/>
      <c r="AE6973" s="4"/>
      <c r="AF6973" s="21"/>
    </row>
    <row r="6974" spans="1:32" x14ac:dyDescent="0.2">
      <c r="A6974" s="1" t="s">
        <v>20512</v>
      </c>
      <c r="B6974" s="4" t="s">
        <v>20513</v>
      </c>
      <c r="C6974" s="4" t="s">
        <v>20514</v>
      </c>
      <c r="E6974" s="4"/>
      <c r="R6974" s="4"/>
      <c r="U6974" s="4"/>
      <c r="AD6974" s="4"/>
      <c r="AE6974" s="4"/>
      <c r="AF6974" s="21"/>
    </row>
    <row r="6975" spans="1:32" x14ac:dyDescent="0.2">
      <c r="A6975" s="1" t="s">
        <v>20515</v>
      </c>
      <c r="B6975" s="4" t="s">
        <v>20516</v>
      </c>
      <c r="C6975" s="4" t="s">
        <v>20517</v>
      </c>
      <c r="E6975" s="4"/>
      <c r="R6975" s="4"/>
      <c r="U6975" s="4"/>
      <c r="AD6975" s="4"/>
      <c r="AE6975" s="4"/>
      <c r="AF6975" s="21"/>
    </row>
    <row r="6976" spans="1:32" x14ac:dyDescent="0.2">
      <c r="A6976" s="1" t="s">
        <v>20518</v>
      </c>
      <c r="B6976" s="4" t="s">
        <v>20519</v>
      </c>
      <c r="C6976" s="4" t="s">
        <v>20520</v>
      </c>
      <c r="E6976" s="4"/>
      <c r="R6976" s="4"/>
      <c r="U6976" s="4"/>
      <c r="AD6976" s="4"/>
      <c r="AE6976" s="4"/>
      <c r="AF6976" s="21"/>
    </row>
    <row r="6977" spans="1:32" x14ac:dyDescent="0.2">
      <c r="A6977" s="1" t="s">
        <v>20521</v>
      </c>
      <c r="B6977" s="4" t="s">
        <v>20522</v>
      </c>
      <c r="C6977" s="4" t="s">
        <v>20523</v>
      </c>
      <c r="E6977" s="4"/>
      <c r="R6977" s="4"/>
      <c r="U6977" s="4"/>
      <c r="AD6977" s="4"/>
      <c r="AE6977" s="4"/>
      <c r="AF6977" s="21"/>
    </row>
    <row r="6978" spans="1:32" x14ac:dyDescent="0.2">
      <c r="A6978" s="1" t="s">
        <v>20524</v>
      </c>
      <c r="B6978" s="4" t="s">
        <v>20525</v>
      </c>
      <c r="C6978" s="4" t="s">
        <v>20526</v>
      </c>
      <c r="E6978" s="4"/>
      <c r="R6978" s="4"/>
      <c r="U6978" s="4"/>
      <c r="AD6978" s="4"/>
      <c r="AE6978" s="4"/>
      <c r="AF6978" s="21"/>
    </row>
    <row r="6979" spans="1:32" x14ac:dyDescent="0.2">
      <c r="A6979" s="1" t="s">
        <v>20527</v>
      </c>
      <c r="B6979" s="4" t="s">
        <v>20528</v>
      </c>
      <c r="C6979" s="4" t="s">
        <v>17960</v>
      </c>
      <c r="E6979" s="4"/>
      <c r="R6979" s="4"/>
      <c r="U6979" s="4"/>
      <c r="AD6979" s="4"/>
      <c r="AE6979" s="4"/>
      <c r="AF6979" s="21"/>
    </row>
    <row r="6980" spans="1:32" x14ac:dyDescent="0.2">
      <c r="A6980" s="1" t="s">
        <v>20529</v>
      </c>
      <c r="B6980" s="4" t="s">
        <v>20530</v>
      </c>
      <c r="C6980" s="4" t="s">
        <v>20531</v>
      </c>
      <c r="E6980" s="4"/>
      <c r="R6980" s="4"/>
      <c r="U6980" s="4"/>
      <c r="AD6980" s="4"/>
      <c r="AE6980" s="4"/>
      <c r="AF6980" s="21"/>
    </row>
    <row r="6981" spans="1:32" x14ac:dyDescent="0.2">
      <c r="A6981" s="1" t="s">
        <v>20532</v>
      </c>
      <c r="B6981" s="4" t="s">
        <v>20533</v>
      </c>
      <c r="C6981" s="4" t="s">
        <v>20534</v>
      </c>
      <c r="E6981" s="4"/>
      <c r="R6981" s="4"/>
      <c r="U6981" s="4"/>
      <c r="AD6981" s="4"/>
      <c r="AE6981" s="4"/>
      <c r="AF6981" s="21"/>
    </row>
    <row r="6982" spans="1:32" x14ac:dyDescent="0.2">
      <c r="A6982" s="1" t="s">
        <v>20535</v>
      </c>
      <c r="B6982" s="4" t="s">
        <v>20536</v>
      </c>
      <c r="C6982" s="4" t="s">
        <v>20537</v>
      </c>
      <c r="E6982" s="4"/>
      <c r="R6982" s="4"/>
      <c r="U6982" s="4"/>
      <c r="AD6982" s="4"/>
      <c r="AE6982" s="4"/>
      <c r="AF6982" s="21"/>
    </row>
    <row r="6983" spans="1:32" x14ac:dyDescent="0.2">
      <c r="A6983" s="1" t="s">
        <v>20538</v>
      </c>
      <c r="B6983" s="4" t="s">
        <v>20539</v>
      </c>
      <c r="C6983" s="4" t="s">
        <v>20540</v>
      </c>
      <c r="E6983" s="4"/>
      <c r="R6983" s="4"/>
      <c r="U6983" s="4"/>
      <c r="AD6983" s="4"/>
      <c r="AE6983" s="4"/>
      <c r="AF6983" s="21"/>
    </row>
    <row r="6984" spans="1:32" x14ac:dyDescent="0.2">
      <c r="A6984" s="1" t="s">
        <v>20541</v>
      </c>
      <c r="B6984" s="4" t="s">
        <v>20542</v>
      </c>
      <c r="C6984" s="4" t="s">
        <v>20543</v>
      </c>
      <c r="E6984" s="4"/>
      <c r="R6984" s="4"/>
      <c r="U6984" s="4"/>
      <c r="AD6984" s="4"/>
      <c r="AE6984" s="4"/>
      <c r="AF6984" s="21"/>
    </row>
    <row r="6985" spans="1:32" x14ac:dyDescent="0.2">
      <c r="A6985" s="1" t="s">
        <v>20544</v>
      </c>
      <c r="B6985" s="4" t="s">
        <v>20545</v>
      </c>
      <c r="C6985" s="4" t="s">
        <v>20546</v>
      </c>
      <c r="E6985" s="4"/>
      <c r="R6985" s="4"/>
      <c r="U6985" s="4"/>
      <c r="AD6985" s="4"/>
      <c r="AE6985" s="4"/>
      <c r="AF6985" s="21"/>
    </row>
    <row r="6986" spans="1:32" x14ac:dyDescent="0.2">
      <c r="A6986" s="1" t="s">
        <v>20547</v>
      </c>
      <c r="B6986" s="4" t="s">
        <v>20548</v>
      </c>
      <c r="C6986" s="4" t="s">
        <v>20549</v>
      </c>
      <c r="E6986" s="4"/>
      <c r="R6986" s="4"/>
      <c r="U6986" s="4"/>
      <c r="AD6986" s="4"/>
      <c r="AE6986" s="4"/>
      <c r="AF6986" s="21"/>
    </row>
    <row r="6987" spans="1:32" x14ac:dyDescent="0.2">
      <c r="A6987" s="1" t="s">
        <v>20550</v>
      </c>
      <c r="B6987" s="4" t="s">
        <v>20551</v>
      </c>
      <c r="C6987" s="4" t="s">
        <v>20552</v>
      </c>
      <c r="E6987" s="4"/>
      <c r="R6987" s="4"/>
      <c r="U6987" s="4"/>
      <c r="AD6987" s="4"/>
      <c r="AE6987" s="4"/>
      <c r="AF6987" s="21"/>
    </row>
    <row r="6988" spans="1:32" x14ac:dyDescent="0.2">
      <c r="A6988" s="1" t="s">
        <v>20553</v>
      </c>
      <c r="B6988" s="4" t="s">
        <v>20554</v>
      </c>
      <c r="C6988" s="4" t="s">
        <v>20555</v>
      </c>
      <c r="E6988" s="4"/>
      <c r="R6988" s="4"/>
      <c r="U6988" s="4"/>
      <c r="AD6988" s="4"/>
      <c r="AE6988" s="4"/>
      <c r="AF6988" s="21"/>
    </row>
    <row r="6989" spans="1:32" x14ac:dyDescent="0.2">
      <c r="A6989" s="1" t="s">
        <v>20556</v>
      </c>
      <c r="B6989" s="4" t="s">
        <v>20557</v>
      </c>
      <c r="C6989" s="4" t="s">
        <v>20558</v>
      </c>
      <c r="E6989" s="4"/>
      <c r="R6989" s="4"/>
      <c r="U6989" s="4"/>
      <c r="AD6989" s="4"/>
      <c r="AE6989" s="4"/>
      <c r="AF6989" s="21"/>
    </row>
    <row r="6990" spans="1:32" x14ac:dyDescent="0.2">
      <c r="A6990" s="1" t="s">
        <v>20559</v>
      </c>
      <c r="B6990" s="4" t="s">
        <v>20560</v>
      </c>
      <c r="C6990" s="4" t="s">
        <v>20561</v>
      </c>
      <c r="E6990" s="4"/>
      <c r="R6990" s="4"/>
      <c r="U6990" s="4"/>
      <c r="AD6990" s="4"/>
      <c r="AE6990" s="4"/>
      <c r="AF6990" s="21"/>
    </row>
    <row r="6991" spans="1:32" x14ac:dyDescent="0.2">
      <c r="A6991" s="1" t="s">
        <v>20562</v>
      </c>
      <c r="B6991" s="4" t="s">
        <v>20563</v>
      </c>
      <c r="C6991" s="4" t="s">
        <v>20564</v>
      </c>
      <c r="E6991" s="4"/>
      <c r="R6991" s="4"/>
      <c r="U6991" s="4"/>
      <c r="AD6991" s="4"/>
      <c r="AE6991" s="4"/>
      <c r="AF6991" s="21"/>
    </row>
    <row r="6992" spans="1:32" x14ac:dyDescent="0.2">
      <c r="A6992" s="1" t="s">
        <v>20565</v>
      </c>
      <c r="B6992" s="4" t="s">
        <v>20566</v>
      </c>
      <c r="C6992" s="4" t="s">
        <v>20567</v>
      </c>
      <c r="E6992" s="4"/>
      <c r="R6992" s="4"/>
      <c r="U6992" s="4"/>
      <c r="AD6992" s="4"/>
      <c r="AE6992" s="4"/>
      <c r="AF6992" s="21"/>
    </row>
    <row r="6993" spans="1:32" x14ac:dyDescent="0.2">
      <c r="A6993" s="1" t="s">
        <v>20568</v>
      </c>
      <c r="B6993" s="4" t="s">
        <v>20569</v>
      </c>
      <c r="C6993" s="4" t="s">
        <v>20570</v>
      </c>
      <c r="E6993" s="4"/>
      <c r="R6993" s="4"/>
      <c r="U6993" s="4"/>
      <c r="AD6993" s="4"/>
      <c r="AE6993" s="4"/>
      <c r="AF6993" s="21"/>
    </row>
    <row r="6994" spans="1:32" x14ac:dyDescent="0.2">
      <c r="A6994" s="1" t="s">
        <v>20571</v>
      </c>
      <c r="B6994" s="4" t="s">
        <v>20572</v>
      </c>
      <c r="C6994" s="4" t="s">
        <v>20573</v>
      </c>
      <c r="E6994" s="4"/>
      <c r="R6994" s="4"/>
      <c r="U6994" s="4"/>
      <c r="AD6994" s="4"/>
      <c r="AE6994" s="4"/>
      <c r="AF6994" s="21"/>
    </row>
    <row r="6995" spans="1:32" x14ac:dyDescent="0.2">
      <c r="A6995" s="1" t="s">
        <v>20574</v>
      </c>
      <c r="B6995" s="4" t="s">
        <v>20575</v>
      </c>
      <c r="C6995" s="4" t="s">
        <v>20576</v>
      </c>
      <c r="E6995" s="4"/>
      <c r="R6995" s="4"/>
      <c r="U6995" s="4"/>
      <c r="AD6995" s="4"/>
      <c r="AE6995" s="4"/>
      <c r="AF6995" s="21"/>
    </row>
    <row r="6996" spans="1:32" x14ac:dyDescent="0.2">
      <c r="A6996" s="1" t="s">
        <v>20577</v>
      </c>
      <c r="B6996" s="4" t="s">
        <v>20578</v>
      </c>
      <c r="C6996" s="4" t="s">
        <v>20579</v>
      </c>
      <c r="E6996" s="4"/>
      <c r="R6996" s="4"/>
      <c r="U6996" s="4"/>
      <c r="AD6996" s="4"/>
      <c r="AE6996" s="4"/>
      <c r="AF6996" s="21"/>
    </row>
    <row r="6997" spans="1:32" x14ac:dyDescent="0.2">
      <c r="A6997" s="1" t="s">
        <v>20580</v>
      </c>
      <c r="B6997" s="4" t="s">
        <v>20581</v>
      </c>
      <c r="C6997" s="4" t="s">
        <v>20582</v>
      </c>
      <c r="E6997" s="4"/>
      <c r="R6997" s="4"/>
      <c r="U6997" s="4"/>
      <c r="AD6997" s="4"/>
      <c r="AE6997" s="4"/>
      <c r="AF6997" s="21"/>
    </row>
    <row r="6998" spans="1:32" x14ac:dyDescent="0.2">
      <c r="A6998" s="1" t="s">
        <v>20583</v>
      </c>
      <c r="B6998" s="4" t="s">
        <v>20584</v>
      </c>
      <c r="C6998" s="4" t="s">
        <v>20585</v>
      </c>
      <c r="E6998" s="4"/>
      <c r="R6998" s="4"/>
      <c r="U6998" s="4"/>
      <c r="AD6998" s="4"/>
      <c r="AE6998" s="4"/>
      <c r="AF6998" s="21"/>
    </row>
    <row r="6999" spans="1:32" x14ac:dyDescent="0.2">
      <c r="A6999" s="1" t="s">
        <v>20586</v>
      </c>
      <c r="B6999" s="4" t="s">
        <v>20587</v>
      </c>
      <c r="C6999" s="4" t="s">
        <v>20588</v>
      </c>
      <c r="E6999" s="4"/>
      <c r="R6999" s="4"/>
      <c r="U6999" s="4"/>
      <c r="AD6999" s="4"/>
      <c r="AE6999" s="4"/>
      <c r="AF6999" s="21"/>
    </row>
    <row r="7000" spans="1:32" x14ac:dyDescent="0.2">
      <c r="A7000" s="1" t="s">
        <v>20589</v>
      </c>
      <c r="B7000" s="4" t="s">
        <v>20590</v>
      </c>
      <c r="C7000" s="4" t="s">
        <v>20591</v>
      </c>
      <c r="E7000" s="4"/>
      <c r="R7000" s="4"/>
      <c r="U7000" s="4"/>
      <c r="AD7000" s="4"/>
      <c r="AE7000" s="4"/>
      <c r="AF7000" s="21"/>
    </row>
    <row r="7001" spans="1:32" x14ac:dyDescent="0.2">
      <c r="A7001" s="1" t="s">
        <v>20592</v>
      </c>
      <c r="B7001" s="4" t="s">
        <v>20593</v>
      </c>
      <c r="C7001" s="4" t="s">
        <v>20594</v>
      </c>
      <c r="E7001" s="4"/>
      <c r="R7001" s="4"/>
      <c r="U7001" s="4"/>
      <c r="AD7001" s="4"/>
      <c r="AE7001" s="4"/>
      <c r="AF7001" s="21"/>
    </row>
    <row r="7002" spans="1:32" x14ac:dyDescent="0.2">
      <c r="A7002" s="1" t="s">
        <v>20595</v>
      </c>
      <c r="B7002" s="4" t="s">
        <v>20596</v>
      </c>
      <c r="C7002" s="4" t="s">
        <v>20597</v>
      </c>
      <c r="E7002" s="4"/>
      <c r="R7002" s="4"/>
      <c r="U7002" s="4"/>
      <c r="AD7002" s="4"/>
      <c r="AE7002" s="4"/>
      <c r="AF7002" s="21"/>
    </row>
    <row r="7003" spans="1:32" x14ac:dyDescent="0.2">
      <c r="A7003" s="1" t="s">
        <v>20598</v>
      </c>
      <c r="B7003" s="4" t="s">
        <v>20599</v>
      </c>
      <c r="C7003" s="4" t="s">
        <v>20600</v>
      </c>
      <c r="E7003" s="4"/>
      <c r="R7003" s="4"/>
      <c r="U7003" s="4"/>
      <c r="AD7003" s="4"/>
      <c r="AE7003" s="4"/>
      <c r="AF7003" s="21"/>
    </row>
    <row r="7004" spans="1:32" x14ac:dyDescent="0.2">
      <c r="A7004" s="1" t="s">
        <v>20601</v>
      </c>
      <c r="B7004" s="4" t="s">
        <v>20602</v>
      </c>
      <c r="C7004" s="4" t="s">
        <v>20603</v>
      </c>
      <c r="E7004" s="4"/>
      <c r="R7004" s="4"/>
      <c r="U7004" s="4"/>
      <c r="AD7004" s="4"/>
      <c r="AE7004" s="4"/>
      <c r="AF7004" s="21"/>
    </row>
    <row r="7005" spans="1:32" x14ac:dyDescent="0.2">
      <c r="A7005" s="1" t="s">
        <v>20604</v>
      </c>
      <c r="B7005" s="4" t="s">
        <v>4391</v>
      </c>
      <c r="C7005" s="4" t="s">
        <v>20605</v>
      </c>
      <c r="E7005" s="4"/>
      <c r="R7005" s="4"/>
      <c r="U7005" s="4"/>
      <c r="AD7005" s="4"/>
      <c r="AE7005" s="4"/>
      <c r="AF7005" s="21"/>
    </row>
    <row r="7006" spans="1:32" x14ac:dyDescent="0.2">
      <c r="A7006" s="1" t="s">
        <v>20606</v>
      </c>
      <c r="B7006" s="4" t="s">
        <v>17350</v>
      </c>
      <c r="C7006" s="4" t="s">
        <v>17351</v>
      </c>
      <c r="E7006" s="4"/>
      <c r="R7006" s="4"/>
      <c r="U7006" s="4"/>
      <c r="AD7006" s="4"/>
      <c r="AE7006" s="4"/>
      <c r="AF7006" s="21"/>
    </row>
    <row r="7007" spans="1:32" x14ac:dyDescent="0.2">
      <c r="A7007" s="1" t="s">
        <v>20607</v>
      </c>
      <c r="B7007" s="4" t="s">
        <v>20608</v>
      </c>
      <c r="C7007" s="4" t="s">
        <v>20609</v>
      </c>
      <c r="E7007" s="4"/>
      <c r="R7007" s="4"/>
      <c r="U7007" s="4"/>
      <c r="AD7007" s="4"/>
      <c r="AE7007" s="4"/>
      <c r="AF7007" s="21"/>
    </row>
    <row r="7008" spans="1:32" x14ac:dyDescent="0.2">
      <c r="A7008" s="1" t="s">
        <v>20610</v>
      </c>
      <c r="B7008" s="4" t="s">
        <v>20611</v>
      </c>
      <c r="C7008" s="4" t="s">
        <v>20612</v>
      </c>
      <c r="E7008" s="4"/>
      <c r="R7008" s="4"/>
      <c r="U7008" s="4"/>
      <c r="AD7008" s="4"/>
      <c r="AE7008" s="4"/>
      <c r="AF7008" s="21"/>
    </row>
    <row r="7009" spans="1:32" x14ac:dyDescent="0.2">
      <c r="A7009" s="1" t="s">
        <v>20613</v>
      </c>
      <c r="B7009" s="4" t="s">
        <v>20614</v>
      </c>
      <c r="C7009" s="4" t="s">
        <v>20615</v>
      </c>
      <c r="E7009" s="4"/>
      <c r="R7009" s="4"/>
      <c r="U7009" s="4"/>
      <c r="AD7009" s="4"/>
      <c r="AE7009" s="4"/>
      <c r="AF7009" s="21"/>
    </row>
    <row r="7010" spans="1:32" x14ac:dyDescent="0.2">
      <c r="A7010" s="1" t="s">
        <v>20616</v>
      </c>
      <c r="B7010" s="4" t="s">
        <v>20617</v>
      </c>
      <c r="C7010" s="4" t="s">
        <v>20618</v>
      </c>
      <c r="E7010" s="4"/>
      <c r="R7010" s="4"/>
      <c r="U7010" s="4"/>
      <c r="AD7010" s="4"/>
      <c r="AE7010" s="4"/>
      <c r="AF7010" s="21"/>
    </row>
    <row r="7011" spans="1:32" x14ac:dyDescent="0.2">
      <c r="A7011" s="1" t="s">
        <v>20619</v>
      </c>
      <c r="B7011" s="4" t="s">
        <v>20620</v>
      </c>
      <c r="C7011" s="4" t="s">
        <v>20621</v>
      </c>
      <c r="E7011" s="4"/>
      <c r="R7011" s="4"/>
      <c r="U7011" s="4"/>
      <c r="AD7011" s="4"/>
      <c r="AE7011" s="4"/>
      <c r="AF7011" s="21"/>
    </row>
    <row r="7012" spans="1:32" x14ac:dyDescent="0.2">
      <c r="A7012" s="1" t="s">
        <v>20622</v>
      </c>
      <c r="B7012" s="4" t="s">
        <v>20623</v>
      </c>
      <c r="C7012" s="4" t="s">
        <v>20624</v>
      </c>
      <c r="E7012" s="4"/>
      <c r="R7012" s="4"/>
      <c r="U7012" s="4"/>
      <c r="AD7012" s="4"/>
      <c r="AE7012" s="4"/>
      <c r="AF7012" s="21"/>
    </row>
    <row r="7013" spans="1:32" x14ac:dyDescent="0.2">
      <c r="A7013" s="1" t="s">
        <v>20625</v>
      </c>
      <c r="B7013" s="4" t="s">
        <v>17353</v>
      </c>
      <c r="C7013" s="4" t="s">
        <v>20090</v>
      </c>
      <c r="E7013" s="4"/>
      <c r="R7013" s="4"/>
      <c r="U7013" s="4"/>
      <c r="AD7013" s="4"/>
      <c r="AE7013" s="4"/>
      <c r="AF7013" s="21"/>
    </row>
    <row r="7014" spans="1:32" x14ac:dyDescent="0.2">
      <c r="A7014" s="1" t="s">
        <v>20626</v>
      </c>
      <c r="B7014" s="4" t="s">
        <v>20627</v>
      </c>
      <c r="C7014" s="4" t="s">
        <v>20628</v>
      </c>
      <c r="E7014" s="4"/>
      <c r="R7014" s="4"/>
      <c r="U7014" s="4"/>
      <c r="AD7014" s="4"/>
      <c r="AE7014" s="4"/>
      <c r="AF7014" s="21"/>
    </row>
    <row r="7015" spans="1:32" x14ac:dyDescent="0.2">
      <c r="A7015" s="1" t="s">
        <v>20629</v>
      </c>
      <c r="B7015" s="4" t="s">
        <v>20630</v>
      </c>
      <c r="C7015" s="4" t="s">
        <v>20631</v>
      </c>
      <c r="E7015" s="4"/>
      <c r="R7015" s="4"/>
      <c r="U7015" s="4"/>
      <c r="AD7015" s="4"/>
      <c r="AE7015" s="4"/>
      <c r="AF7015" s="21"/>
    </row>
    <row r="7016" spans="1:32" x14ac:dyDescent="0.2">
      <c r="A7016" s="1" t="s">
        <v>20632</v>
      </c>
      <c r="B7016" s="4" t="s">
        <v>20633</v>
      </c>
      <c r="C7016" s="4" t="s">
        <v>20634</v>
      </c>
      <c r="E7016" s="4"/>
      <c r="R7016" s="4"/>
      <c r="U7016" s="4"/>
      <c r="AD7016" s="4"/>
      <c r="AE7016" s="4"/>
      <c r="AF7016" s="21"/>
    </row>
    <row r="7017" spans="1:32" x14ac:dyDescent="0.2">
      <c r="A7017" s="1" t="s">
        <v>20635</v>
      </c>
      <c r="B7017" s="4" t="s">
        <v>20636</v>
      </c>
      <c r="C7017" s="4" t="s">
        <v>20637</v>
      </c>
      <c r="E7017" s="4"/>
      <c r="R7017" s="4"/>
      <c r="U7017" s="4"/>
      <c r="AD7017" s="4"/>
      <c r="AE7017" s="4"/>
      <c r="AF7017" s="21"/>
    </row>
    <row r="7018" spans="1:32" x14ac:dyDescent="0.2">
      <c r="A7018" s="1" t="s">
        <v>20638</v>
      </c>
      <c r="B7018" s="4" t="s">
        <v>20639</v>
      </c>
      <c r="C7018" s="4" t="s">
        <v>20640</v>
      </c>
      <c r="E7018" s="4"/>
      <c r="R7018" s="4"/>
      <c r="U7018" s="4"/>
      <c r="AD7018" s="4"/>
      <c r="AE7018" s="4"/>
      <c r="AF7018" s="21"/>
    </row>
    <row r="7019" spans="1:32" x14ac:dyDescent="0.2">
      <c r="A7019" s="1" t="s">
        <v>20641</v>
      </c>
      <c r="B7019" s="4" t="s">
        <v>20642</v>
      </c>
      <c r="C7019" s="4" t="s">
        <v>20643</v>
      </c>
      <c r="E7019" s="4"/>
      <c r="R7019" s="4"/>
      <c r="U7019" s="4"/>
      <c r="AD7019" s="4"/>
      <c r="AE7019" s="4"/>
      <c r="AF7019" s="21"/>
    </row>
    <row r="7020" spans="1:32" x14ac:dyDescent="0.2">
      <c r="A7020" s="1" t="s">
        <v>20644</v>
      </c>
      <c r="B7020" s="4" t="s">
        <v>20645</v>
      </c>
      <c r="C7020" s="4" t="s">
        <v>20646</v>
      </c>
      <c r="E7020" s="4"/>
      <c r="R7020" s="4"/>
      <c r="U7020" s="4"/>
      <c r="AD7020" s="4"/>
      <c r="AE7020" s="4"/>
      <c r="AF7020" s="21"/>
    </row>
    <row r="7021" spans="1:32" x14ac:dyDescent="0.2">
      <c r="A7021" s="1" t="s">
        <v>20647</v>
      </c>
      <c r="B7021" s="4" t="s">
        <v>20648</v>
      </c>
      <c r="C7021" s="4" t="s">
        <v>20649</v>
      </c>
      <c r="E7021" s="4"/>
      <c r="R7021" s="4"/>
      <c r="U7021" s="4"/>
      <c r="AD7021" s="4"/>
      <c r="AE7021" s="4"/>
      <c r="AF7021" s="21"/>
    </row>
    <row r="7022" spans="1:32" x14ac:dyDescent="0.2">
      <c r="A7022" s="1" t="s">
        <v>20650</v>
      </c>
      <c r="B7022" s="4" t="s">
        <v>20098</v>
      </c>
      <c r="C7022" s="4" t="s">
        <v>20651</v>
      </c>
      <c r="E7022" s="4"/>
      <c r="R7022" s="4"/>
      <c r="U7022" s="4"/>
      <c r="AD7022" s="4"/>
      <c r="AE7022" s="4"/>
      <c r="AF7022" s="21"/>
    </row>
    <row r="7023" spans="1:32" x14ac:dyDescent="0.2">
      <c r="A7023" s="1" t="s">
        <v>20652</v>
      </c>
      <c r="B7023" s="4" t="s">
        <v>20653</v>
      </c>
      <c r="C7023" s="4" t="s">
        <v>20654</v>
      </c>
      <c r="E7023" s="4"/>
      <c r="R7023" s="4"/>
      <c r="U7023" s="4"/>
      <c r="AD7023" s="4"/>
      <c r="AE7023" s="4"/>
      <c r="AF7023" s="21"/>
    </row>
    <row r="7024" spans="1:32" x14ac:dyDescent="0.2">
      <c r="A7024" s="1" t="s">
        <v>20655</v>
      </c>
      <c r="B7024" s="4" t="s">
        <v>20656</v>
      </c>
      <c r="C7024" s="4" t="s">
        <v>20657</v>
      </c>
      <c r="E7024" s="4"/>
      <c r="R7024" s="4"/>
      <c r="U7024" s="4"/>
      <c r="AD7024" s="4"/>
      <c r="AE7024" s="4"/>
      <c r="AF7024" s="21"/>
    </row>
    <row r="7025" spans="1:32" x14ac:dyDescent="0.2">
      <c r="A7025" s="1" t="s">
        <v>20658</v>
      </c>
      <c r="B7025" s="4" t="s">
        <v>20659</v>
      </c>
      <c r="C7025" s="4" t="s">
        <v>20660</v>
      </c>
      <c r="E7025" s="4"/>
      <c r="R7025" s="4"/>
      <c r="U7025" s="4"/>
      <c r="AD7025" s="4"/>
      <c r="AE7025" s="4"/>
      <c r="AF7025" s="21"/>
    </row>
    <row r="7026" spans="1:32" x14ac:dyDescent="0.2">
      <c r="A7026" s="1" t="s">
        <v>20661</v>
      </c>
      <c r="B7026" s="4" t="s">
        <v>20662</v>
      </c>
      <c r="C7026" s="4" t="s">
        <v>20663</v>
      </c>
      <c r="E7026" s="4"/>
      <c r="R7026" s="4"/>
      <c r="U7026" s="4"/>
      <c r="AD7026" s="4"/>
      <c r="AE7026" s="4"/>
      <c r="AF7026" s="21"/>
    </row>
    <row r="7027" spans="1:32" x14ac:dyDescent="0.2">
      <c r="A7027" s="1" t="s">
        <v>20664</v>
      </c>
      <c r="B7027" s="4" t="s">
        <v>20665</v>
      </c>
      <c r="C7027" s="4" t="s">
        <v>20666</v>
      </c>
      <c r="E7027" s="4"/>
      <c r="R7027" s="4"/>
      <c r="U7027" s="4"/>
      <c r="AD7027" s="4"/>
      <c r="AE7027" s="4"/>
      <c r="AF7027" s="21"/>
    </row>
    <row r="7028" spans="1:32" x14ac:dyDescent="0.2">
      <c r="A7028" s="1" t="s">
        <v>20667</v>
      </c>
      <c r="B7028" s="4" t="s">
        <v>20668</v>
      </c>
      <c r="C7028" s="4" t="s">
        <v>20669</v>
      </c>
      <c r="E7028" s="4"/>
      <c r="R7028" s="4"/>
      <c r="U7028" s="4"/>
      <c r="AD7028" s="4"/>
      <c r="AE7028" s="4"/>
      <c r="AF7028" s="21"/>
    </row>
    <row r="7029" spans="1:32" x14ac:dyDescent="0.2">
      <c r="A7029" s="1" t="s">
        <v>20670</v>
      </c>
      <c r="B7029" s="4" t="s">
        <v>20671</v>
      </c>
      <c r="C7029" s="4" t="s">
        <v>20672</v>
      </c>
      <c r="E7029" s="4"/>
      <c r="R7029" s="4"/>
      <c r="U7029" s="4"/>
      <c r="AD7029" s="4"/>
      <c r="AE7029" s="4"/>
      <c r="AF7029" s="21"/>
    </row>
    <row r="7030" spans="1:32" x14ac:dyDescent="0.2">
      <c r="A7030" s="1" t="s">
        <v>20673</v>
      </c>
      <c r="B7030" s="4" t="s">
        <v>20674</v>
      </c>
      <c r="C7030" s="4" t="s">
        <v>20675</v>
      </c>
      <c r="E7030" s="4"/>
      <c r="R7030" s="4"/>
      <c r="U7030" s="4"/>
      <c r="AD7030" s="4"/>
      <c r="AE7030" s="4"/>
      <c r="AF7030" s="21"/>
    </row>
    <row r="7031" spans="1:32" x14ac:dyDescent="0.2">
      <c r="A7031" s="1" t="s">
        <v>20676</v>
      </c>
      <c r="B7031" s="4" t="s">
        <v>20677</v>
      </c>
      <c r="C7031" s="4" t="s">
        <v>20678</v>
      </c>
      <c r="E7031" s="4"/>
      <c r="R7031" s="4"/>
      <c r="U7031" s="4"/>
      <c r="AD7031" s="4"/>
      <c r="AE7031" s="4"/>
      <c r="AF7031" s="21"/>
    </row>
    <row r="7032" spans="1:32" x14ac:dyDescent="0.2">
      <c r="A7032" s="1" t="s">
        <v>20679</v>
      </c>
      <c r="B7032" s="4" t="s">
        <v>17368</v>
      </c>
      <c r="C7032" s="4" t="s">
        <v>17369</v>
      </c>
      <c r="E7032" s="4"/>
      <c r="R7032" s="4"/>
      <c r="U7032" s="4"/>
      <c r="AD7032" s="4"/>
      <c r="AE7032" s="4"/>
      <c r="AF7032" s="21"/>
    </row>
    <row r="7033" spans="1:32" x14ac:dyDescent="0.2">
      <c r="A7033" s="1" t="s">
        <v>20680</v>
      </c>
      <c r="B7033" s="4" t="s">
        <v>20681</v>
      </c>
      <c r="C7033" s="4" t="s">
        <v>20682</v>
      </c>
      <c r="E7033" s="4"/>
      <c r="R7033" s="4"/>
      <c r="U7033" s="4"/>
      <c r="AD7033" s="4"/>
      <c r="AE7033" s="4"/>
      <c r="AF7033" s="21"/>
    </row>
    <row r="7034" spans="1:32" x14ac:dyDescent="0.2">
      <c r="A7034" s="1" t="s">
        <v>20683</v>
      </c>
      <c r="B7034" s="4" t="s">
        <v>20684</v>
      </c>
      <c r="C7034" s="4" t="s">
        <v>20685</v>
      </c>
      <c r="E7034" s="4"/>
      <c r="R7034" s="4"/>
      <c r="U7034" s="4"/>
      <c r="AD7034" s="4"/>
      <c r="AE7034" s="4"/>
      <c r="AF7034" s="21"/>
    </row>
    <row r="7035" spans="1:32" x14ac:dyDescent="0.2">
      <c r="A7035" s="1" t="s">
        <v>20686</v>
      </c>
      <c r="B7035" s="4" t="s">
        <v>20687</v>
      </c>
      <c r="C7035" s="4" t="s">
        <v>20688</v>
      </c>
      <c r="E7035" s="4"/>
      <c r="R7035" s="4"/>
      <c r="U7035" s="4"/>
      <c r="AD7035" s="4"/>
      <c r="AE7035" s="4"/>
      <c r="AF7035" s="21"/>
    </row>
    <row r="7036" spans="1:32" x14ac:dyDescent="0.2">
      <c r="A7036" s="1" t="s">
        <v>20689</v>
      </c>
      <c r="B7036" s="4" t="s">
        <v>20690</v>
      </c>
      <c r="C7036" s="4" t="s">
        <v>20691</v>
      </c>
      <c r="E7036" s="4"/>
      <c r="R7036" s="4"/>
      <c r="U7036" s="4"/>
      <c r="AD7036" s="4"/>
      <c r="AE7036" s="4"/>
      <c r="AF7036" s="21"/>
    </row>
    <row r="7037" spans="1:32" x14ac:dyDescent="0.2">
      <c r="A7037" s="1" t="s">
        <v>20692</v>
      </c>
      <c r="B7037" s="4" t="s">
        <v>20693</v>
      </c>
      <c r="C7037" s="4" t="s">
        <v>20693</v>
      </c>
      <c r="E7037" s="4"/>
      <c r="R7037" s="4"/>
      <c r="U7037" s="4"/>
      <c r="AD7037" s="4"/>
      <c r="AE7037" s="4"/>
      <c r="AF7037" s="21"/>
    </row>
    <row r="7038" spans="1:32" x14ac:dyDescent="0.2">
      <c r="A7038" s="1" t="s">
        <v>20694</v>
      </c>
      <c r="B7038" s="4" t="s">
        <v>20695</v>
      </c>
      <c r="C7038" s="4" t="s">
        <v>20696</v>
      </c>
      <c r="E7038" s="4"/>
      <c r="R7038" s="4"/>
      <c r="U7038" s="4"/>
      <c r="AD7038" s="4"/>
      <c r="AE7038" s="4"/>
      <c r="AF7038" s="21"/>
    </row>
    <row r="7039" spans="1:32" x14ac:dyDescent="0.2">
      <c r="A7039" s="1" t="s">
        <v>20697</v>
      </c>
      <c r="B7039" s="4" t="s">
        <v>20698</v>
      </c>
      <c r="C7039" s="4" t="s">
        <v>20699</v>
      </c>
      <c r="E7039" s="4"/>
      <c r="R7039" s="4"/>
      <c r="U7039" s="4"/>
      <c r="AD7039" s="4"/>
      <c r="AE7039" s="4"/>
      <c r="AF7039" s="21"/>
    </row>
    <row r="7040" spans="1:32" x14ac:dyDescent="0.2">
      <c r="A7040" s="1" t="s">
        <v>20700</v>
      </c>
      <c r="B7040" s="4" t="s">
        <v>20701</v>
      </c>
      <c r="C7040" s="4" t="s">
        <v>20701</v>
      </c>
      <c r="E7040" s="4"/>
      <c r="R7040" s="4"/>
      <c r="U7040" s="4"/>
      <c r="AD7040" s="4"/>
      <c r="AE7040" s="4"/>
      <c r="AF7040" s="21"/>
    </row>
    <row r="7041" spans="1:32" x14ac:dyDescent="0.2">
      <c r="A7041" s="1" t="s">
        <v>20702</v>
      </c>
      <c r="B7041" s="4" t="s">
        <v>20703</v>
      </c>
      <c r="C7041" s="4" t="s">
        <v>20703</v>
      </c>
      <c r="E7041" s="4"/>
      <c r="R7041" s="4"/>
      <c r="U7041" s="4"/>
      <c r="AD7041" s="4"/>
      <c r="AE7041" s="4"/>
      <c r="AF7041" s="21"/>
    </row>
    <row r="7042" spans="1:32" x14ac:dyDescent="0.2">
      <c r="A7042" s="1" t="s">
        <v>20704</v>
      </c>
      <c r="B7042" s="4" t="s">
        <v>20705</v>
      </c>
      <c r="C7042" s="4" t="s">
        <v>20706</v>
      </c>
      <c r="E7042" s="4"/>
      <c r="R7042" s="4"/>
      <c r="U7042" s="4"/>
      <c r="AD7042" s="4"/>
      <c r="AE7042" s="4"/>
      <c r="AF7042" s="21"/>
    </row>
    <row r="7043" spans="1:32" x14ac:dyDescent="0.2">
      <c r="A7043" s="1" t="s">
        <v>20707</v>
      </c>
      <c r="B7043" s="4" t="s">
        <v>20708</v>
      </c>
      <c r="C7043" s="4" t="s">
        <v>20709</v>
      </c>
      <c r="E7043" s="4"/>
      <c r="R7043" s="4"/>
      <c r="U7043" s="4"/>
      <c r="AD7043" s="4"/>
      <c r="AE7043" s="4"/>
      <c r="AF7043" s="21"/>
    </row>
    <row r="7044" spans="1:32" x14ac:dyDescent="0.2">
      <c r="A7044" s="1" t="s">
        <v>20710</v>
      </c>
      <c r="B7044" s="4" t="s">
        <v>20711</v>
      </c>
      <c r="C7044" s="4" t="s">
        <v>20712</v>
      </c>
      <c r="E7044" s="4"/>
      <c r="R7044" s="4"/>
      <c r="U7044" s="4"/>
      <c r="AD7044" s="4"/>
      <c r="AE7044" s="4"/>
      <c r="AF7044" s="21"/>
    </row>
    <row r="7045" spans="1:32" x14ac:dyDescent="0.2">
      <c r="A7045" s="1" t="s">
        <v>20713</v>
      </c>
      <c r="B7045" s="4" t="s">
        <v>20714</v>
      </c>
      <c r="C7045" s="4" t="s">
        <v>20715</v>
      </c>
      <c r="E7045" s="4"/>
      <c r="R7045" s="4"/>
      <c r="U7045" s="4"/>
      <c r="AD7045" s="4"/>
      <c r="AE7045" s="4"/>
      <c r="AF7045" s="21"/>
    </row>
    <row r="7046" spans="1:32" x14ac:dyDescent="0.2">
      <c r="A7046" s="1" t="s">
        <v>20716</v>
      </c>
      <c r="B7046" s="4" t="s">
        <v>20717</v>
      </c>
      <c r="C7046" s="4" t="s">
        <v>3833</v>
      </c>
      <c r="E7046" s="4"/>
      <c r="R7046" s="4"/>
      <c r="U7046" s="4"/>
      <c r="AD7046" s="4"/>
      <c r="AE7046" s="4"/>
      <c r="AF7046" s="21"/>
    </row>
    <row r="7047" spans="1:32" x14ac:dyDescent="0.2">
      <c r="A7047" s="1" t="s">
        <v>20718</v>
      </c>
      <c r="B7047" s="4" t="s">
        <v>20719</v>
      </c>
      <c r="C7047" s="4" t="s">
        <v>1595</v>
      </c>
      <c r="E7047" s="4"/>
      <c r="R7047" s="4"/>
      <c r="U7047" s="4"/>
      <c r="AD7047" s="4"/>
      <c r="AE7047" s="4"/>
      <c r="AF7047" s="21"/>
    </row>
    <row r="7048" spans="1:32" x14ac:dyDescent="0.2">
      <c r="A7048" s="1" t="s">
        <v>20720</v>
      </c>
      <c r="B7048" s="4" t="s">
        <v>20721</v>
      </c>
      <c r="C7048" s="4" t="s">
        <v>218</v>
      </c>
      <c r="E7048" s="4">
        <v>1</v>
      </c>
      <c r="R7048" s="4"/>
      <c r="U7048" s="4"/>
      <c r="AD7048" s="4">
        <v>1</v>
      </c>
      <c r="AE7048" s="4"/>
      <c r="AF7048" s="21">
        <v>1</v>
      </c>
    </row>
    <row r="7049" spans="1:32" x14ac:dyDescent="0.2">
      <c r="A7049" s="1" t="s">
        <v>20722</v>
      </c>
      <c r="B7049" s="4" t="s">
        <v>20723</v>
      </c>
      <c r="C7049" s="4" t="s">
        <v>20724</v>
      </c>
      <c r="E7049" s="4"/>
      <c r="R7049" s="4"/>
      <c r="U7049" s="4"/>
      <c r="AD7049" s="4"/>
      <c r="AE7049" s="4"/>
      <c r="AF7049" s="21"/>
    </row>
    <row r="7050" spans="1:32" x14ac:dyDescent="0.2">
      <c r="A7050" s="1" t="s">
        <v>20725</v>
      </c>
      <c r="B7050" s="4" t="s">
        <v>20726</v>
      </c>
      <c r="C7050" s="4" t="s">
        <v>111</v>
      </c>
      <c r="E7050" s="4"/>
      <c r="F7050">
        <v>1</v>
      </c>
      <c r="G7050">
        <v>1</v>
      </c>
      <c r="J7050">
        <v>1</v>
      </c>
      <c r="N7050">
        <v>1</v>
      </c>
      <c r="P7050">
        <v>1</v>
      </c>
      <c r="Q7050">
        <v>1</v>
      </c>
      <c r="R7050" s="4">
        <v>1</v>
      </c>
      <c r="U7050" s="4">
        <v>1</v>
      </c>
      <c r="X7050">
        <v>1</v>
      </c>
      <c r="AA7050">
        <v>1</v>
      </c>
      <c r="AD7050" s="4"/>
      <c r="AE7050" s="4">
        <v>1</v>
      </c>
      <c r="AF7050" s="21"/>
    </row>
    <row r="7051" spans="1:32" x14ac:dyDescent="0.2">
      <c r="A7051" s="1" t="s">
        <v>20727</v>
      </c>
      <c r="B7051" s="4" t="s">
        <v>20728</v>
      </c>
      <c r="C7051" s="4" t="s">
        <v>20729</v>
      </c>
      <c r="E7051" s="4"/>
      <c r="R7051" s="4"/>
      <c r="U7051" s="4"/>
      <c r="AD7051" s="4"/>
      <c r="AE7051" s="4"/>
      <c r="AF7051" s="21"/>
    </row>
    <row r="7052" spans="1:32" x14ac:dyDescent="0.2">
      <c r="A7052" s="1" t="s">
        <v>20730</v>
      </c>
      <c r="B7052" s="4" t="s">
        <v>20731</v>
      </c>
      <c r="C7052" s="4" t="s">
        <v>20732</v>
      </c>
      <c r="E7052" s="4"/>
      <c r="R7052" s="4"/>
      <c r="U7052" s="4"/>
      <c r="AD7052" s="4"/>
      <c r="AE7052" s="4"/>
      <c r="AF7052" s="21"/>
    </row>
    <row r="7053" spans="1:32" x14ac:dyDescent="0.2">
      <c r="A7053" s="1" t="s">
        <v>20733</v>
      </c>
      <c r="B7053" s="4" t="s">
        <v>20734</v>
      </c>
      <c r="C7053" s="4" t="s">
        <v>20735</v>
      </c>
      <c r="E7053" s="4"/>
      <c r="R7053" s="4"/>
      <c r="U7053" s="4"/>
      <c r="AD7053" s="4"/>
      <c r="AE7053" s="4"/>
      <c r="AF7053" s="21"/>
    </row>
    <row r="7054" spans="1:32" x14ac:dyDescent="0.2">
      <c r="A7054" s="1" t="s">
        <v>20736</v>
      </c>
      <c r="B7054" s="4" t="s">
        <v>20737</v>
      </c>
      <c r="C7054" s="4" t="s">
        <v>20738</v>
      </c>
      <c r="E7054" s="4"/>
      <c r="R7054" s="4"/>
      <c r="U7054" s="4"/>
      <c r="AD7054" s="4"/>
      <c r="AE7054" s="4"/>
      <c r="AF7054" s="21"/>
    </row>
    <row r="7055" spans="1:32" x14ac:dyDescent="0.2">
      <c r="A7055" s="1" t="s">
        <v>20739</v>
      </c>
      <c r="B7055" s="4" t="s">
        <v>20740</v>
      </c>
      <c r="C7055" s="4" t="s">
        <v>20741</v>
      </c>
      <c r="E7055" s="4"/>
      <c r="R7055" s="4"/>
      <c r="U7055" s="4"/>
      <c r="AD7055" s="4"/>
      <c r="AE7055" s="4"/>
      <c r="AF7055" s="21"/>
    </row>
    <row r="7056" spans="1:32" x14ac:dyDescent="0.2">
      <c r="A7056" s="1" t="s">
        <v>20742</v>
      </c>
      <c r="B7056" s="4" t="s">
        <v>20743</v>
      </c>
      <c r="C7056" s="4" t="s">
        <v>20744</v>
      </c>
      <c r="E7056" s="4"/>
      <c r="R7056" s="4"/>
      <c r="U7056" s="4"/>
      <c r="AD7056" s="4"/>
      <c r="AE7056" s="4"/>
      <c r="AF7056" s="21"/>
    </row>
    <row r="7057" spans="1:32" x14ac:dyDescent="0.2">
      <c r="A7057" s="1" t="s">
        <v>20745</v>
      </c>
      <c r="B7057" s="4" t="s">
        <v>20746</v>
      </c>
      <c r="C7057" s="4" t="s">
        <v>20747</v>
      </c>
      <c r="E7057" s="4"/>
      <c r="R7057" s="4"/>
      <c r="U7057" s="4"/>
      <c r="AD7057" s="4"/>
      <c r="AE7057" s="4"/>
      <c r="AF7057" s="21"/>
    </row>
    <row r="7058" spans="1:32" x14ac:dyDescent="0.2">
      <c r="A7058" s="1" t="s">
        <v>20748</v>
      </c>
      <c r="B7058" s="4" t="s">
        <v>20749</v>
      </c>
      <c r="C7058" s="4" t="s">
        <v>20750</v>
      </c>
      <c r="E7058" s="4"/>
      <c r="R7058" s="4"/>
      <c r="U7058" s="4"/>
      <c r="AD7058" s="4"/>
      <c r="AE7058" s="4"/>
      <c r="AF7058" s="21"/>
    </row>
    <row r="7059" spans="1:32" x14ac:dyDescent="0.2">
      <c r="A7059" s="1" t="s">
        <v>20751</v>
      </c>
      <c r="B7059" s="4" t="s">
        <v>20752</v>
      </c>
      <c r="C7059" s="4" t="s">
        <v>20753</v>
      </c>
      <c r="E7059" s="4"/>
      <c r="R7059" s="4"/>
      <c r="U7059" s="4"/>
      <c r="AD7059" s="4"/>
      <c r="AE7059" s="4"/>
      <c r="AF7059" s="21"/>
    </row>
    <row r="7060" spans="1:32" x14ac:dyDescent="0.2">
      <c r="A7060" s="1" t="s">
        <v>20754</v>
      </c>
      <c r="B7060" s="4" t="s">
        <v>20755</v>
      </c>
      <c r="C7060" s="4" t="s">
        <v>20756</v>
      </c>
      <c r="E7060" s="4"/>
      <c r="R7060" s="4"/>
      <c r="U7060" s="4"/>
      <c r="AD7060" s="4"/>
      <c r="AE7060" s="4"/>
      <c r="AF7060" s="21"/>
    </row>
    <row r="7061" spans="1:32" x14ac:dyDescent="0.2">
      <c r="A7061" s="1" t="s">
        <v>20757</v>
      </c>
      <c r="B7061" s="4" t="s">
        <v>20758</v>
      </c>
      <c r="C7061" s="4" t="s">
        <v>20759</v>
      </c>
      <c r="E7061" s="4"/>
      <c r="R7061" s="4"/>
      <c r="U7061" s="4"/>
      <c r="AD7061" s="4"/>
      <c r="AE7061" s="4"/>
      <c r="AF7061" s="21"/>
    </row>
    <row r="7062" spans="1:32" x14ac:dyDescent="0.2">
      <c r="A7062" s="1" t="s">
        <v>20760</v>
      </c>
      <c r="B7062" s="4" t="s">
        <v>20761</v>
      </c>
      <c r="C7062" s="4" t="s">
        <v>20762</v>
      </c>
      <c r="E7062" s="4"/>
      <c r="R7062" s="4"/>
      <c r="U7062" s="4"/>
      <c r="AD7062" s="4"/>
      <c r="AE7062" s="4"/>
      <c r="AF7062" s="21"/>
    </row>
    <row r="7063" spans="1:32" x14ac:dyDescent="0.2">
      <c r="A7063" s="1" t="s">
        <v>20763</v>
      </c>
      <c r="B7063" s="4" t="s">
        <v>20764</v>
      </c>
      <c r="C7063" s="4" t="s">
        <v>20765</v>
      </c>
      <c r="E7063" s="4"/>
      <c r="R7063" s="4"/>
      <c r="U7063" s="4"/>
      <c r="AD7063" s="4"/>
      <c r="AE7063" s="4"/>
      <c r="AF7063" s="21"/>
    </row>
    <row r="7064" spans="1:32" x14ac:dyDescent="0.2">
      <c r="A7064" s="1" t="s">
        <v>20766</v>
      </c>
      <c r="B7064" s="4" t="s">
        <v>4310</v>
      </c>
      <c r="C7064" s="4" t="s">
        <v>20767</v>
      </c>
      <c r="E7064" s="4"/>
      <c r="R7064" s="4"/>
      <c r="U7064" s="4"/>
      <c r="AD7064" s="4"/>
      <c r="AE7064" s="4"/>
      <c r="AF7064" s="21">
        <v>1</v>
      </c>
    </row>
    <row r="7065" spans="1:32" x14ac:dyDescent="0.2">
      <c r="A7065" s="1" t="s">
        <v>20768</v>
      </c>
      <c r="B7065" s="4" t="s">
        <v>20769</v>
      </c>
      <c r="C7065" s="4" t="s">
        <v>20770</v>
      </c>
      <c r="E7065" s="4"/>
      <c r="R7065" s="4"/>
      <c r="U7065" s="4"/>
      <c r="AD7065" s="4"/>
      <c r="AE7065" s="4"/>
      <c r="AF7065" s="21"/>
    </row>
    <row r="7066" spans="1:32" x14ac:dyDescent="0.2">
      <c r="A7066" s="1" t="s">
        <v>20771</v>
      </c>
      <c r="B7066" s="4" t="s">
        <v>20772</v>
      </c>
      <c r="C7066" s="4" t="s">
        <v>20773</v>
      </c>
      <c r="E7066" s="4"/>
      <c r="N7066">
        <v>1</v>
      </c>
      <c r="O7066">
        <v>1</v>
      </c>
      <c r="R7066" s="4"/>
      <c r="U7066" s="4"/>
      <c r="W7066">
        <v>1</v>
      </c>
      <c r="AB7066">
        <v>2</v>
      </c>
      <c r="AD7066" s="4"/>
      <c r="AE7066" s="4">
        <v>1</v>
      </c>
      <c r="AF7066" s="21"/>
    </row>
    <row r="7067" spans="1:32" x14ac:dyDescent="0.2">
      <c r="A7067" s="1" t="s">
        <v>20774</v>
      </c>
      <c r="B7067" s="4" t="s">
        <v>20775</v>
      </c>
      <c r="C7067" s="4" t="s">
        <v>20776</v>
      </c>
      <c r="E7067" s="4"/>
      <c r="R7067" s="4"/>
      <c r="U7067" s="4"/>
      <c r="AD7067" s="4"/>
      <c r="AE7067" s="4"/>
      <c r="AF7067" s="21"/>
    </row>
    <row r="7068" spans="1:32" x14ac:dyDescent="0.2">
      <c r="A7068" s="1" t="s">
        <v>20777</v>
      </c>
      <c r="B7068" s="4" t="s">
        <v>20778</v>
      </c>
      <c r="C7068" s="4" t="s">
        <v>20779</v>
      </c>
      <c r="E7068" s="4"/>
      <c r="R7068" s="4"/>
      <c r="U7068" s="4"/>
      <c r="AD7068" s="4"/>
      <c r="AE7068" s="4"/>
      <c r="AF7068" s="21"/>
    </row>
    <row r="7069" spans="1:32" x14ac:dyDescent="0.2">
      <c r="A7069" s="1" t="s">
        <v>20780</v>
      </c>
      <c r="B7069" s="4" t="s">
        <v>20781</v>
      </c>
      <c r="C7069" s="4" t="s">
        <v>20782</v>
      </c>
      <c r="E7069" s="4"/>
      <c r="R7069" s="4"/>
      <c r="U7069" s="4"/>
      <c r="AD7069" s="4"/>
      <c r="AE7069" s="4"/>
      <c r="AF7069" s="21"/>
    </row>
    <row r="7070" spans="1:32" x14ac:dyDescent="0.2">
      <c r="A7070" s="1" t="s">
        <v>20783</v>
      </c>
      <c r="B7070" s="4" t="s">
        <v>20784</v>
      </c>
      <c r="C7070" s="4" t="s">
        <v>20785</v>
      </c>
      <c r="E7070" s="4"/>
      <c r="R7070" s="4"/>
      <c r="U7070" s="4"/>
      <c r="AD7070" s="4"/>
      <c r="AE7070" s="4"/>
      <c r="AF7070" s="21"/>
    </row>
    <row r="7071" spans="1:32" x14ac:dyDescent="0.2">
      <c r="A7071" s="1" t="s">
        <v>20786</v>
      </c>
      <c r="B7071" s="4" t="s">
        <v>20787</v>
      </c>
      <c r="C7071" s="4" t="s">
        <v>20788</v>
      </c>
      <c r="E7071" s="4"/>
      <c r="R7071" s="4"/>
      <c r="U7071" s="4"/>
      <c r="AD7071" s="4"/>
      <c r="AE7071" s="4"/>
      <c r="AF7071" s="21"/>
    </row>
    <row r="7072" spans="1:32" x14ac:dyDescent="0.2">
      <c r="A7072" s="1" t="s">
        <v>20789</v>
      </c>
      <c r="B7072" s="4" t="s">
        <v>20790</v>
      </c>
      <c r="C7072" s="4" t="s">
        <v>20791</v>
      </c>
      <c r="E7072" s="4"/>
      <c r="R7072" s="4"/>
      <c r="U7072" s="4"/>
      <c r="AD7072" s="4"/>
      <c r="AE7072" s="4"/>
      <c r="AF7072" s="21"/>
    </row>
    <row r="7073" spans="1:32" x14ac:dyDescent="0.2">
      <c r="A7073" s="1" t="s">
        <v>20792</v>
      </c>
      <c r="B7073" s="4" t="s">
        <v>20793</v>
      </c>
      <c r="C7073" s="4" t="s">
        <v>20794</v>
      </c>
      <c r="E7073" s="4"/>
      <c r="R7073" s="4"/>
      <c r="U7073" s="4"/>
      <c r="AD7073" s="4"/>
      <c r="AE7073" s="4"/>
      <c r="AF7073" s="21"/>
    </row>
    <row r="7074" spans="1:32" x14ac:dyDescent="0.2">
      <c r="A7074" s="1" t="s">
        <v>20795</v>
      </c>
      <c r="B7074" s="4" t="s">
        <v>20796</v>
      </c>
      <c r="C7074" s="4" t="s">
        <v>20797</v>
      </c>
      <c r="E7074" s="4"/>
      <c r="R7074" s="4"/>
      <c r="U7074" s="4"/>
      <c r="AD7074" s="4">
        <v>1</v>
      </c>
      <c r="AE7074" s="4"/>
      <c r="AF7074" s="21"/>
    </row>
    <row r="7075" spans="1:32" x14ac:dyDescent="0.2">
      <c r="A7075" s="1" t="s">
        <v>20798</v>
      </c>
      <c r="B7075" s="4" t="s">
        <v>20799</v>
      </c>
      <c r="C7075" s="4" t="s">
        <v>20800</v>
      </c>
      <c r="E7075" s="4"/>
      <c r="R7075" s="4"/>
      <c r="U7075" s="4"/>
      <c r="AD7075" s="4"/>
      <c r="AE7075" s="4"/>
      <c r="AF7075" s="21"/>
    </row>
    <row r="7076" spans="1:32" x14ac:dyDescent="0.2">
      <c r="A7076" s="1" t="s">
        <v>20801</v>
      </c>
      <c r="B7076" s="4" t="s">
        <v>20802</v>
      </c>
      <c r="C7076" s="4" t="s">
        <v>20802</v>
      </c>
      <c r="E7076" s="4"/>
      <c r="R7076" s="4"/>
      <c r="U7076" s="4"/>
      <c r="AD7076" s="4"/>
      <c r="AE7076" s="4">
        <v>2</v>
      </c>
      <c r="AF7076" s="21"/>
    </row>
    <row r="7077" spans="1:32" x14ac:dyDescent="0.2">
      <c r="A7077" s="1" t="s">
        <v>20803</v>
      </c>
      <c r="B7077" s="4" t="s">
        <v>20804</v>
      </c>
      <c r="C7077" s="4" t="s">
        <v>20805</v>
      </c>
      <c r="E7077" s="4"/>
      <c r="R7077" s="4"/>
      <c r="U7077" s="4"/>
      <c r="AD7077" s="4"/>
      <c r="AE7077" s="4"/>
      <c r="AF7077" s="21"/>
    </row>
    <row r="7078" spans="1:32" x14ac:dyDescent="0.2">
      <c r="A7078" s="1" t="s">
        <v>20806</v>
      </c>
      <c r="B7078" s="4" t="s">
        <v>20807</v>
      </c>
      <c r="C7078" s="4" t="s">
        <v>20808</v>
      </c>
      <c r="E7078" s="4">
        <v>1</v>
      </c>
      <c r="J7078">
        <v>1</v>
      </c>
      <c r="R7078" s="4"/>
      <c r="U7078" s="4"/>
      <c r="AD7078" s="4">
        <v>1</v>
      </c>
      <c r="AE7078" s="4"/>
      <c r="AF7078" s="21">
        <v>1</v>
      </c>
    </row>
    <row r="7079" spans="1:32" x14ac:dyDescent="0.2">
      <c r="A7079" s="1" t="s">
        <v>20809</v>
      </c>
      <c r="B7079" s="4" t="s">
        <v>20810</v>
      </c>
      <c r="C7079" s="4" t="s">
        <v>18574</v>
      </c>
      <c r="E7079" s="4"/>
      <c r="R7079" s="4"/>
      <c r="U7079" s="4"/>
      <c r="AD7079" s="4"/>
      <c r="AE7079" s="4"/>
      <c r="AF7079" s="21"/>
    </row>
    <row r="7080" spans="1:32" x14ac:dyDescent="0.2">
      <c r="A7080" s="1" t="s">
        <v>20811</v>
      </c>
      <c r="B7080" s="4" t="s">
        <v>20812</v>
      </c>
      <c r="C7080" s="4" t="s">
        <v>20813</v>
      </c>
      <c r="E7080" s="4"/>
      <c r="G7080">
        <v>1</v>
      </c>
      <c r="H7080">
        <v>2</v>
      </c>
      <c r="J7080">
        <v>1</v>
      </c>
      <c r="M7080">
        <v>2</v>
      </c>
      <c r="N7080">
        <v>1</v>
      </c>
      <c r="O7080">
        <v>1</v>
      </c>
      <c r="P7080">
        <v>1</v>
      </c>
      <c r="Q7080">
        <v>1</v>
      </c>
      <c r="R7080" s="4">
        <v>1</v>
      </c>
      <c r="S7080">
        <v>1</v>
      </c>
      <c r="T7080">
        <v>1</v>
      </c>
      <c r="U7080" s="4">
        <v>1</v>
      </c>
      <c r="W7080">
        <v>1</v>
      </c>
      <c r="AD7080" s="4">
        <v>2</v>
      </c>
      <c r="AE7080" s="4">
        <v>1</v>
      </c>
      <c r="AF7080" s="21"/>
    </row>
    <row r="7081" spans="1:32" x14ac:dyDescent="0.2">
      <c r="A7081" s="1" t="s">
        <v>20814</v>
      </c>
      <c r="B7081" s="4" t="s">
        <v>20815</v>
      </c>
      <c r="C7081" s="4" t="s">
        <v>20816</v>
      </c>
      <c r="E7081" s="4"/>
      <c r="R7081" s="4"/>
      <c r="U7081" s="4"/>
      <c r="AD7081" s="4"/>
      <c r="AE7081" s="4"/>
      <c r="AF7081" s="21"/>
    </row>
    <row r="7082" spans="1:32" x14ac:dyDescent="0.2">
      <c r="A7082" s="1" t="s">
        <v>20817</v>
      </c>
      <c r="B7082" s="4" t="s">
        <v>20818</v>
      </c>
      <c r="C7082" s="4" t="s">
        <v>20819</v>
      </c>
      <c r="E7082" s="4"/>
      <c r="O7082">
        <v>1</v>
      </c>
      <c r="R7082" s="4"/>
      <c r="U7082" s="4"/>
      <c r="AD7082" s="4"/>
      <c r="AE7082" s="4"/>
      <c r="AF7082" s="21"/>
    </row>
    <row r="7083" spans="1:32" x14ac:dyDescent="0.2">
      <c r="A7083" s="1" t="s">
        <v>20820</v>
      </c>
      <c r="B7083" s="4" t="s">
        <v>20821</v>
      </c>
      <c r="C7083" s="4" t="s">
        <v>20822</v>
      </c>
      <c r="E7083" s="4"/>
      <c r="R7083" s="4"/>
      <c r="U7083" s="4"/>
      <c r="AD7083" s="4">
        <v>4</v>
      </c>
      <c r="AE7083" s="4"/>
      <c r="AF7083" s="21">
        <v>5</v>
      </c>
    </row>
    <row r="7084" spans="1:32" x14ac:dyDescent="0.2">
      <c r="A7084" s="1" t="s">
        <v>20823</v>
      </c>
      <c r="B7084" s="4" t="s">
        <v>20824</v>
      </c>
      <c r="C7084" s="4" t="s">
        <v>20825</v>
      </c>
      <c r="E7084" s="4"/>
      <c r="R7084" s="4"/>
      <c r="U7084" s="4"/>
      <c r="AD7084" s="4"/>
      <c r="AE7084" s="4"/>
      <c r="AF7084" s="21"/>
    </row>
    <row r="7085" spans="1:32" x14ac:dyDescent="0.2">
      <c r="A7085" s="1" t="s">
        <v>20826</v>
      </c>
      <c r="B7085" s="4" t="s">
        <v>20827</v>
      </c>
      <c r="C7085" s="4" t="s">
        <v>20828</v>
      </c>
      <c r="E7085" s="4"/>
      <c r="G7085">
        <v>1</v>
      </c>
      <c r="I7085">
        <v>1</v>
      </c>
      <c r="J7085">
        <v>1</v>
      </c>
      <c r="R7085" s="4"/>
      <c r="U7085" s="4"/>
      <c r="AB7085">
        <v>1</v>
      </c>
      <c r="AD7085" s="4"/>
      <c r="AE7085" s="4">
        <v>3</v>
      </c>
      <c r="AF7085" s="21"/>
    </row>
    <row r="7086" spans="1:32" x14ac:dyDescent="0.2">
      <c r="A7086" s="1" t="s">
        <v>20829</v>
      </c>
      <c r="B7086" s="4" t="s">
        <v>20830</v>
      </c>
      <c r="C7086" s="4" t="s">
        <v>20831</v>
      </c>
      <c r="E7086" s="4">
        <v>1</v>
      </c>
      <c r="R7086" s="4"/>
      <c r="U7086" s="4"/>
      <c r="AD7086" s="4"/>
      <c r="AE7086" s="4"/>
      <c r="AF7086" s="21"/>
    </row>
    <row r="7087" spans="1:32" x14ac:dyDescent="0.2">
      <c r="A7087" s="1" t="s">
        <v>20832</v>
      </c>
      <c r="B7087" s="4" t="s">
        <v>20833</v>
      </c>
      <c r="C7087" s="4" t="s">
        <v>20834</v>
      </c>
      <c r="E7087" s="4"/>
      <c r="R7087" s="4"/>
      <c r="U7087" s="4"/>
      <c r="AD7087" s="4"/>
      <c r="AE7087" s="4"/>
      <c r="AF7087" s="21"/>
    </row>
    <row r="7088" spans="1:32" x14ac:dyDescent="0.2">
      <c r="A7088" s="1" t="s">
        <v>20835</v>
      </c>
      <c r="B7088" s="4" t="s">
        <v>20836</v>
      </c>
      <c r="C7088" s="4" t="s">
        <v>20837</v>
      </c>
      <c r="E7088" s="4"/>
      <c r="F7088">
        <v>1</v>
      </c>
      <c r="N7088">
        <v>1</v>
      </c>
      <c r="R7088" s="4"/>
      <c r="U7088" s="4"/>
      <c r="AB7088">
        <v>1</v>
      </c>
      <c r="AD7088" s="4"/>
      <c r="AE7088" s="4"/>
      <c r="AF7088" s="21"/>
    </row>
    <row r="7089" spans="1:32" x14ac:dyDescent="0.2">
      <c r="A7089" s="1" t="s">
        <v>20838</v>
      </c>
      <c r="B7089" s="4" t="s">
        <v>20839</v>
      </c>
      <c r="C7089" s="4" t="s">
        <v>20840</v>
      </c>
      <c r="E7089" s="4"/>
      <c r="R7089" s="4"/>
      <c r="U7089" s="4"/>
      <c r="AD7089" s="4"/>
      <c r="AE7089" s="4"/>
      <c r="AF7089" s="21"/>
    </row>
    <row r="7090" spans="1:32" x14ac:dyDescent="0.2">
      <c r="A7090" s="1" t="s">
        <v>20841</v>
      </c>
      <c r="B7090" s="4" t="s">
        <v>20842</v>
      </c>
      <c r="C7090" s="4" t="s">
        <v>20843</v>
      </c>
      <c r="E7090" s="4"/>
      <c r="R7090" s="4"/>
      <c r="U7090" s="4"/>
      <c r="AD7090" s="4"/>
      <c r="AE7090" s="4"/>
      <c r="AF7090" s="21"/>
    </row>
    <row r="7091" spans="1:32" x14ac:dyDescent="0.2">
      <c r="A7091" s="1" t="s">
        <v>20844</v>
      </c>
      <c r="B7091" s="4" t="s">
        <v>20845</v>
      </c>
      <c r="C7091" s="4" t="s">
        <v>20846</v>
      </c>
      <c r="E7091" s="4"/>
      <c r="R7091" s="4"/>
      <c r="U7091" s="4"/>
      <c r="AD7091" s="4"/>
      <c r="AE7091" s="4"/>
      <c r="AF7091" s="21"/>
    </row>
    <row r="7092" spans="1:32" x14ac:dyDescent="0.2">
      <c r="A7092" s="1" t="s">
        <v>20847</v>
      </c>
      <c r="B7092" s="4" t="s">
        <v>20848</v>
      </c>
      <c r="C7092" s="4" t="s">
        <v>20849</v>
      </c>
      <c r="E7092" s="4"/>
      <c r="R7092" s="4"/>
      <c r="U7092" s="4"/>
      <c r="AD7092" s="4"/>
      <c r="AE7092" s="4"/>
      <c r="AF7092" s="21"/>
    </row>
    <row r="7093" spans="1:32" x14ac:dyDescent="0.2">
      <c r="A7093" s="1" t="s">
        <v>20850</v>
      </c>
      <c r="B7093" s="4" t="s">
        <v>20851</v>
      </c>
      <c r="C7093" s="4" t="s">
        <v>20852</v>
      </c>
      <c r="E7093" s="4"/>
      <c r="R7093" s="4"/>
      <c r="U7093" s="4"/>
      <c r="AD7093" s="4"/>
      <c r="AE7093" s="4"/>
      <c r="AF7093" s="21"/>
    </row>
    <row r="7094" spans="1:32" x14ac:dyDescent="0.2">
      <c r="A7094" s="1" t="s">
        <v>20853</v>
      </c>
      <c r="B7094" s="4" t="s">
        <v>20854</v>
      </c>
      <c r="C7094" s="4" t="s">
        <v>20855</v>
      </c>
      <c r="E7094" s="4"/>
      <c r="R7094" s="4"/>
      <c r="U7094" s="4"/>
      <c r="AD7094" s="4"/>
      <c r="AE7094" s="4"/>
      <c r="AF7094" s="21"/>
    </row>
    <row r="7095" spans="1:32" x14ac:dyDescent="0.2">
      <c r="A7095" s="1" t="s">
        <v>20856</v>
      </c>
      <c r="B7095" s="4" t="s">
        <v>20857</v>
      </c>
      <c r="C7095" s="4" t="s">
        <v>20858</v>
      </c>
      <c r="E7095" s="4"/>
      <c r="R7095" s="4"/>
      <c r="U7095" s="4"/>
      <c r="AD7095" s="4"/>
      <c r="AE7095" s="4"/>
      <c r="AF7095" s="21"/>
    </row>
    <row r="7096" spans="1:32" x14ac:dyDescent="0.2">
      <c r="A7096" s="1" t="s">
        <v>20859</v>
      </c>
      <c r="B7096" s="4" t="s">
        <v>20860</v>
      </c>
      <c r="C7096" s="4" t="s">
        <v>20861</v>
      </c>
      <c r="E7096" s="4"/>
      <c r="R7096" s="4"/>
      <c r="U7096" s="4"/>
      <c r="AD7096" s="4"/>
      <c r="AE7096" s="4"/>
      <c r="AF7096" s="21"/>
    </row>
    <row r="7097" spans="1:32" x14ac:dyDescent="0.2">
      <c r="A7097" s="1" t="s">
        <v>20862</v>
      </c>
      <c r="B7097" s="4" t="s">
        <v>20863</v>
      </c>
      <c r="C7097" s="4" t="s">
        <v>20864</v>
      </c>
      <c r="E7097" s="4"/>
      <c r="R7097" s="4"/>
      <c r="U7097" s="4"/>
      <c r="AD7097" s="4"/>
      <c r="AE7097" s="4"/>
      <c r="AF7097" s="21"/>
    </row>
    <row r="7098" spans="1:32" x14ac:dyDescent="0.2">
      <c r="A7098" s="1" t="s">
        <v>20865</v>
      </c>
      <c r="B7098" s="4" t="s">
        <v>20866</v>
      </c>
      <c r="C7098" s="4" t="s">
        <v>20867</v>
      </c>
      <c r="E7098" s="4"/>
      <c r="R7098" s="4"/>
      <c r="U7098" s="4"/>
      <c r="AD7098" s="4"/>
      <c r="AE7098" s="4"/>
      <c r="AF7098" s="21"/>
    </row>
    <row r="7099" spans="1:32" x14ac:dyDescent="0.2">
      <c r="A7099" s="1" t="s">
        <v>20868</v>
      </c>
      <c r="B7099" s="4" t="s">
        <v>20869</v>
      </c>
      <c r="C7099" s="4" t="s">
        <v>20870</v>
      </c>
      <c r="E7099" s="4"/>
      <c r="R7099" s="4"/>
      <c r="U7099" s="4"/>
      <c r="AD7099" s="4"/>
      <c r="AE7099" s="4"/>
      <c r="AF7099" s="21"/>
    </row>
    <row r="7100" spans="1:32" x14ac:dyDescent="0.2">
      <c r="A7100" s="1" t="s">
        <v>20871</v>
      </c>
      <c r="B7100" s="4" t="s">
        <v>20872</v>
      </c>
      <c r="C7100" s="4" t="s">
        <v>20872</v>
      </c>
      <c r="E7100" s="4"/>
      <c r="R7100" s="4"/>
      <c r="U7100" s="4"/>
      <c r="AD7100" s="4"/>
      <c r="AE7100" s="4"/>
      <c r="AF7100" s="21"/>
    </row>
    <row r="7101" spans="1:32" x14ac:dyDescent="0.2">
      <c r="A7101" s="1" t="s">
        <v>20873</v>
      </c>
      <c r="B7101" s="4" t="s">
        <v>20874</v>
      </c>
      <c r="C7101" s="4" t="s">
        <v>20875</v>
      </c>
      <c r="E7101" s="4"/>
      <c r="R7101" s="4"/>
      <c r="U7101" s="4"/>
      <c r="AD7101" s="4"/>
      <c r="AE7101" s="4"/>
      <c r="AF7101" s="21"/>
    </row>
    <row r="7102" spans="1:32" x14ac:dyDescent="0.2">
      <c r="A7102" s="1" t="s">
        <v>20876</v>
      </c>
      <c r="B7102" s="4" t="s">
        <v>20877</v>
      </c>
      <c r="C7102" s="4" t="s">
        <v>20878</v>
      </c>
      <c r="E7102" s="4"/>
      <c r="R7102" s="4"/>
      <c r="U7102" s="4"/>
      <c r="AD7102" s="4"/>
      <c r="AE7102" s="4"/>
      <c r="AF7102" s="21"/>
    </row>
    <row r="7103" spans="1:32" x14ac:dyDescent="0.2">
      <c r="A7103" s="1" t="s">
        <v>20879</v>
      </c>
      <c r="B7103" s="4" t="s">
        <v>20880</v>
      </c>
      <c r="C7103" s="4" t="s">
        <v>20881</v>
      </c>
      <c r="E7103" s="4"/>
      <c r="R7103" s="4"/>
      <c r="U7103" s="4"/>
      <c r="AD7103" s="4"/>
      <c r="AE7103" s="4"/>
      <c r="AF7103" s="21"/>
    </row>
    <row r="7104" spans="1:32" x14ac:dyDescent="0.2">
      <c r="A7104" s="1" t="s">
        <v>20882</v>
      </c>
      <c r="B7104" s="4" t="s">
        <v>20883</v>
      </c>
      <c r="C7104" s="4" t="s">
        <v>20884</v>
      </c>
      <c r="E7104" s="4"/>
      <c r="R7104" s="4"/>
      <c r="U7104" s="4"/>
      <c r="AD7104" s="4"/>
      <c r="AE7104" s="4"/>
      <c r="AF7104" s="21"/>
    </row>
    <row r="7105" spans="1:32" x14ac:dyDescent="0.2">
      <c r="A7105" s="1" t="s">
        <v>20885</v>
      </c>
      <c r="B7105" s="4" t="s">
        <v>20886</v>
      </c>
      <c r="C7105" s="4" t="s">
        <v>20887</v>
      </c>
      <c r="E7105" s="4"/>
      <c r="R7105" s="4"/>
      <c r="U7105" s="4"/>
      <c r="AD7105" s="4"/>
      <c r="AE7105" s="4"/>
      <c r="AF7105" s="21"/>
    </row>
    <row r="7106" spans="1:32" x14ac:dyDescent="0.2">
      <c r="A7106" s="1" t="s">
        <v>20888</v>
      </c>
      <c r="B7106" s="4" t="s">
        <v>20889</v>
      </c>
      <c r="C7106" s="4" t="s">
        <v>20890</v>
      </c>
      <c r="E7106" s="4"/>
      <c r="R7106" s="4"/>
      <c r="U7106" s="4"/>
      <c r="AD7106" s="4"/>
      <c r="AE7106" s="4"/>
      <c r="AF7106" s="21"/>
    </row>
    <row r="7107" spans="1:32" x14ac:dyDescent="0.2">
      <c r="A7107" s="1" t="s">
        <v>20891</v>
      </c>
      <c r="B7107" s="4" t="s">
        <v>20892</v>
      </c>
      <c r="C7107" s="4" t="s">
        <v>20893</v>
      </c>
      <c r="E7107" s="4"/>
      <c r="R7107" s="4"/>
      <c r="U7107" s="4"/>
      <c r="AD7107" s="4"/>
      <c r="AE7107" s="4"/>
      <c r="AF7107" s="21"/>
    </row>
    <row r="7108" spans="1:32" x14ac:dyDescent="0.2">
      <c r="A7108" s="1" t="s">
        <v>20894</v>
      </c>
      <c r="B7108" s="4" t="s">
        <v>17381</v>
      </c>
      <c r="C7108" s="4" t="s">
        <v>17382</v>
      </c>
      <c r="E7108" s="4"/>
      <c r="R7108" s="4"/>
      <c r="U7108" s="4"/>
      <c r="AD7108" s="4"/>
      <c r="AE7108" s="4"/>
      <c r="AF7108" s="21"/>
    </row>
    <row r="7109" spans="1:32" x14ac:dyDescent="0.2">
      <c r="A7109" s="1" t="s">
        <v>20895</v>
      </c>
      <c r="B7109" s="4" t="s">
        <v>20896</v>
      </c>
      <c r="C7109" s="4" t="s">
        <v>20897</v>
      </c>
      <c r="E7109" s="4"/>
      <c r="R7109" s="4"/>
      <c r="U7109" s="4"/>
      <c r="AD7109" s="4"/>
      <c r="AE7109" s="4"/>
      <c r="AF7109" s="21"/>
    </row>
    <row r="7110" spans="1:32" x14ac:dyDescent="0.2">
      <c r="A7110" s="1" t="s">
        <v>20898</v>
      </c>
      <c r="B7110" s="4" t="s">
        <v>20899</v>
      </c>
      <c r="C7110" s="4" t="s">
        <v>20900</v>
      </c>
      <c r="E7110" s="4"/>
      <c r="F7110">
        <v>1</v>
      </c>
      <c r="R7110" s="4"/>
      <c r="U7110" s="4"/>
      <c r="AD7110" s="4"/>
      <c r="AE7110" s="4"/>
      <c r="AF7110" s="21"/>
    </row>
    <row r="7111" spans="1:32" x14ac:dyDescent="0.2">
      <c r="A7111" s="1" t="s">
        <v>20901</v>
      </c>
      <c r="B7111" s="4" t="s">
        <v>20902</v>
      </c>
      <c r="C7111" s="4" t="s">
        <v>20903</v>
      </c>
      <c r="E7111" s="4"/>
      <c r="R7111" s="4"/>
      <c r="U7111" s="4"/>
      <c r="AD7111" s="4"/>
      <c r="AE7111" s="4"/>
      <c r="AF7111" s="21"/>
    </row>
    <row r="7112" spans="1:32" x14ac:dyDescent="0.2">
      <c r="A7112" s="1" t="s">
        <v>20904</v>
      </c>
      <c r="B7112" s="4" t="s">
        <v>20905</v>
      </c>
      <c r="C7112" s="4" t="s">
        <v>20906</v>
      </c>
      <c r="E7112" s="4"/>
      <c r="R7112" s="4"/>
      <c r="U7112" s="4"/>
      <c r="AD7112" s="4"/>
      <c r="AE7112" s="4"/>
      <c r="AF7112" s="21"/>
    </row>
    <row r="7113" spans="1:32" x14ac:dyDescent="0.2">
      <c r="A7113" s="1" t="s">
        <v>20907</v>
      </c>
      <c r="B7113" s="4" t="s">
        <v>20908</v>
      </c>
      <c r="C7113" s="4" t="s">
        <v>20909</v>
      </c>
      <c r="E7113" s="4"/>
      <c r="R7113" s="4"/>
      <c r="U7113" s="4"/>
      <c r="AD7113" s="4"/>
      <c r="AE7113" s="4"/>
      <c r="AF7113" s="21"/>
    </row>
    <row r="7114" spans="1:32" x14ac:dyDescent="0.2">
      <c r="A7114" s="1" t="s">
        <v>20910</v>
      </c>
      <c r="B7114" s="4" t="s">
        <v>20911</v>
      </c>
      <c r="C7114" s="4" t="s">
        <v>1532</v>
      </c>
      <c r="E7114" s="4"/>
      <c r="N7114">
        <v>1</v>
      </c>
      <c r="O7114">
        <v>1</v>
      </c>
      <c r="R7114" s="4"/>
      <c r="U7114" s="4"/>
      <c r="AD7114" s="4"/>
      <c r="AE7114" s="4"/>
      <c r="AF7114" s="21"/>
    </row>
    <row r="7115" spans="1:32" x14ac:dyDescent="0.2">
      <c r="A7115" s="1" t="s">
        <v>20912</v>
      </c>
      <c r="B7115" s="4" t="s">
        <v>20913</v>
      </c>
      <c r="C7115" s="4" t="s">
        <v>1532</v>
      </c>
      <c r="E7115" s="4"/>
      <c r="R7115" s="4"/>
      <c r="U7115" s="4"/>
      <c r="AD7115" s="4"/>
      <c r="AE7115" s="4"/>
      <c r="AF7115" s="21"/>
    </row>
    <row r="7116" spans="1:32" x14ac:dyDescent="0.2">
      <c r="A7116" s="1" t="s">
        <v>20914</v>
      </c>
      <c r="B7116" s="4" t="s">
        <v>20915</v>
      </c>
      <c r="C7116" s="4" t="s">
        <v>1532</v>
      </c>
      <c r="E7116" s="4"/>
      <c r="R7116" s="4"/>
      <c r="U7116" s="4"/>
      <c r="AD7116" s="4"/>
      <c r="AE7116" s="4"/>
      <c r="AF7116" s="21"/>
    </row>
    <row r="7117" spans="1:32" x14ac:dyDescent="0.2">
      <c r="A7117" s="1" t="s">
        <v>20916</v>
      </c>
      <c r="B7117" s="4" t="s">
        <v>20917</v>
      </c>
      <c r="C7117" s="4" t="s">
        <v>20918</v>
      </c>
      <c r="E7117" s="4">
        <v>3</v>
      </c>
      <c r="R7117" s="4"/>
      <c r="U7117" s="4"/>
      <c r="AD7117" s="4">
        <v>2</v>
      </c>
      <c r="AE7117" s="4"/>
      <c r="AF7117" s="21">
        <v>2</v>
      </c>
    </row>
    <row r="7118" spans="1:32" x14ac:dyDescent="0.2">
      <c r="A7118" s="1" t="s">
        <v>20919</v>
      </c>
      <c r="B7118" s="4" t="s">
        <v>20920</v>
      </c>
      <c r="C7118" s="4" t="s">
        <v>1664</v>
      </c>
      <c r="E7118" s="4"/>
      <c r="R7118" s="4"/>
      <c r="U7118" s="4"/>
      <c r="AD7118" s="4"/>
      <c r="AE7118" s="4"/>
      <c r="AF7118" s="21"/>
    </row>
    <row r="7119" spans="1:32" x14ac:dyDescent="0.2">
      <c r="A7119" s="1" t="s">
        <v>20921</v>
      </c>
      <c r="B7119" s="4" t="s">
        <v>20922</v>
      </c>
      <c r="C7119" s="4" t="s">
        <v>20923</v>
      </c>
      <c r="E7119" s="4"/>
      <c r="F7119">
        <v>1</v>
      </c>
      <c r="G7119">
        <v>2</v>
      </c>
      <c r="I7119">
        <v>1</v>
      </c>
      <c r="J7119">
        <v>3</v>
      </c>
      <c r="M7119">
        <v>2</v>
      </c>
      <c r="N7119">
        <v>2</v>
      </c>
      <c r="O7119">
        <v>2</v>
      </c>
      <c r="P7119">
        <v>2</v>
      </c>
      <c r="Q7119">
        <v>3</v>
      </c>
      <c r="R7119" s="4">
        <v>4</v>
      </c>
      <c r="S7119">
        <v>1</v>
      </c>
      <c r="T7119">
        <v>3</v>
      </c>
      <c r="U7119" s="4">
        <v>3</v>
      </c>
      <c r="V7119">
        <v>2</v>
      </c>
      <c r="W7119">
        <v>1</v>
      </c>
      <c r="X7119">
        <v>1</v>
      </c>
      <c r="AA7119">
        <v>2</v>
      </c>
      <c r="AD7119" s="4">
        <v>1</v>
      </c>
      <c r="AE7119" s="4">
        <v>2</v>
      </c>
      <c r="AF7119" s="21"/>
    </row>
    <row r="7120" spans="1:32" x14ac:dyDescent="0.2">
      <c r="A7120" s="1" t="s">
        <v>20924</v>
      </c>
      <c r="B7120" s="4" t="s">
        <v>20925</v>
      </c>
      <c r="C7120" s="4" t="s">
        <v>1664</v>
      </c>
      <c r="E7120" s="4"/>
      <c r="R7120" s="4"/>
      <c r="U7120" s="4"/>
      <c r="AD7120" s="4"/>
      <c r="AE7120" s="4"/>
      <c r="AF7120" s="21"/>
    </row>
    <row r="7121" spans="1:32" x14ac:dyDescent="0.2">
      <c r="A7121" s="1" t="s">
        <v>20926</v>
      </c>
      <c r="B7121" s="4" t="s">
        <v>20927</v>
      </c>
      <c r="C7121" s="4" t="s">
        <v>84</v>
      </c>
      <c r="E7121" s="4"/>
      <c r="G7121">
        <v>1</v>
      </c>
      <c r="M7121">
        <v>1</v>
      </c>
      <c r="O7121">
        <v>1</v>
      </c>
      <c r="R7121" s="4"/>
      <c r="U7121" s="4"/>
      <c r="V7121">
        <v>1</v>
      </c>
      <c r="AD7121" s="4"/>
      <c r="AE7121" s="4"/>
      <c r="AF7121" s="21"/>
    </row>
    <row r="7122" spans="1:32" x14ac:dyDescent="0.2">
      <c r="A7122" s="1" t="s">
        <v>20928</v>
      </c>
      <c r="B7122" s="4" t="s">
        <v>20929</v>
      </c>
      <c r="C7122" s="4" t="s">
        <v>299</v>
      </c>
      <c r="E7122" s="4"/>
      <c r="R7122" s="4"/>
      <c r="U7122" s="4"/>
      <c r="AD7122" s="4"/>
      <c r="AE7122" s="4"/>
      <c r="AF7122" s="21"/>
    </row>
    <row r="7123" spans="1:32" x14ac:dyDescent="0.2">
      <c r="A7123" s="1" t="s">
        <v>20930</v>
      </c>
      <c r="B7123" s="4" t="s">
        <v>20931</v>
      </c>
      <c r="C7123" s="4" t="s">
        <v>20932</v>
      </c>
      <c r="E7123" s="4"/>
      <c r="J7123">
        <v>1</v>
      </c>
      <c r="K7123">
        <v>1</v>
      </c>
      <c r="L7123">
        <v>1</v>
      </c>
      <c r="R7123" s="4"/>
      <c r="U7123" s="4"/>
      <c r="AD7123" s="4"/>
      <c r="AE7123" s="4"/>
      <c r="AF7123" s="21"/>
    </row>
    <row r="7124" spans="1:32" x14ac:dyDescent="0.2">
      <c r="A7124" s="1" t="s">
        <v>20933</v>
      </c>
      <c r="B7124" s="4" t="s">
        <v>20934</v>
      </c>
      <c r="C7124" s="4" t="s">
        <v>20935</v>
      </c>
      <c r="E7124" s="4"/>
      <c r="R7124" s="4"/>
      <c r="U7124" s="4"/>
      <c r="AD7124" s="4"/>
      <c r="AE7124" s="4"/>
      <c r="AF7124" s="21"/>
    </row>
    <row r="7125" spans="1:32" x14ac:dyDescent="0.2">
      <c r="A7125" s="1" t="s">
        <v>20936</v>
      </c>
      <c r="B7125" s="4" t="s">
        <v>20937</v>
      </c>
      <c r="C7125" s="4" t="s">
        <v>17960</v>
      </c>
      <c r="E7125" s="4"/>
      <c r="R7125" s="4"/>
      <c r="U7125" s="4"/>
      <c r="AD7125" s="4"/>
      <c r="AE7125" s="4"/>
      <c r="AF7125" s="21"/>
    </row>
    <row r="7126" spans="1:32" x14ac:dyDescent="0.2">
      <c r="A7126" s="1" t="s">
        <v>20938</v>
      </c>
      <c r="B7126" s="4" t="s">
        <v>20939</v>
      </c>
      <c r="C7126" s="4" t="s">
        <v>1198</v>
      </c>
      <c r="E7126" s="4">
        <v>1</v>
      </c>
      <c r="R7126" s="4"/>
      <c r="U7126" s="4"/>
      <c r="AD7126" s="4">
        <v>1</v>
      </c>
      <c r="AE7126" s="4"/>
      <c r="AF7126" s="21">
        <v>1</v>
      </c>
    </row>
    <row r="7127" spans="1:32" x14ac:dyDescent="0.2">
      <c r="A7127" s="1" t="s">
        <v>20940</v>
      </c>
      <c r="B7127" s="4" t="s">
        <v>20941</v>
      </c>
      <c r="C7127" s="4" t="s">
        <v>1198</v>
      </c>
      <c r="E7127" s="4"/>
      <c r="R7127" s="4"/>
      <c r="U7127" s="4"/>
      <c r="AD7127" s="4"/>
      <c r="AE7127" s="4"/>
      <c r="AF7127" s="21"/>
    </row>
    <row r="7128" spans="1:32" x14ac:dyDescent="0.2">
      <c r="A7128" s="1" t="s">
        <v>20942</v>
      </c>
      <c r="B7128" s="4" t="s">
        <v>20943</v>
      </c>
      <c r="C7128" s="4" t="s">
        <v>20944</v>
      </c>
      <c r="E7128" s="4"/>
      <c r="G7128">
        <v>1</v>
      </c>
      <c r="J7128">
        <v>1</v>
      </c>
      <c r="M7128">
        <v>1</v>
      </c>
      <c r="P7128">
        <v>1</v>
      </c>
      <c r="Q7128">
        <v>1</v>
      </c>
      <c r="R7128" s="4"/>
      <c r="S7128">
        <v>1</v>
      </c>
      <c r="T7128">
        <v>1</v>
      </c>
      <c r="U7128" s="4">
        <v>1</v>
      </c>
      <c r="X7128">
        <v>1</v>
      </c>
      <c r="Z7128">
        <v>1</v>
      </c>
      <c r="AD7128" s="4"/>
      <c r="AE7128" s="4">
        <v>1</v>
      </c>
      <c r="AF7128" s="21"/>
    </row>
    <row r="7129" spans="1:32" x14ac:dyDescent="0.2">
      <c r="A7129" s="1" t="s">
        <v>20945</v>
      </c>
      <c r="B7129" s="4" t="s">
        <v>20946</v>
      </c>
      <c r="C7129" s="4" t="s">
        <v>20947</v>
      </c>
      <c r="E7129" s="4"/>
      <c r="R7129" s="4"/>
      <c r="U7129" s="4"/>
      <c r="AD7129" s="4"/>
      <c r="AE7129" s="4"/>
      <c r="AF7129" s="21"/>
    </row>
    <row r="7130" spans="1:32" x14ac:dyDescent="0.2">
      <c r="A7130" s="1" t="s">
        <v>20948</v>
      </c>
      <c r="B7130" s="4" t="s">
        <v>20949</v>
      </c>
      <c r="C7130" s="4" t="s">
        <v>20947</v>
      </c>
      <c r="E7130" s="4"/>
      <c r="R7130" s="4"/>
      <c r="U7130" s="4"/>
      <c r="AD7130" s="4"/>
      <c r="AE7130" s="4"/>
      <c r="AF7130" s="21"/>
    </row>
    <row r="7131" spans="1:32" x14ac:dyDescent="0.2">
      <c r="A7131" s="1" t="s">
        <v>20950</v>
      </c>
      <c r="B7131" s="4" t="s">
        <v>20951</v>
      </c>
      <c r="C7131" s="4" t="s">
        <v>20952</v>
      </c>
      <c r="E7131" s="4"/>
      <c r="R7131" s="4"/>
      <c r="U7131" s="4"/>
      <c r="AD7131" s="4"/>
      <c r="AE7131" s="4"/>
      <c r="AF7131" s="21"/>
    </row>
    <row r="7132" spans="1:32" x14ac:dyDescent="0.2">
      <c r="A7132" s="1" t="s">
        <v>20953</v>
      </c>
      <c r="B7132" s="4" t="s">
        <v>20954</v>
      </c>
      <c r="C7132" s="4" t="s">
        <v>20955</v>
      </c>
      <c r="E7132" s="4"/>
      <c r="R7132" s="4"/>
      <c r="U7132" s="4"/>
      <c r="AD7132" s="4"/>
      <c r="AE7132" s="4"/>
      <c r="AF7132" s="21"/>
    </row>
    <row r="7133" spans="1:32" x14ac:dyDescent="0.2">
      <c r="A7133" s="1" t="s">
        <v>20956</v>
      </c>
      <c r="B7133" s="4" t="s">
        <v>20957</v>
      </c>
      <c r="C7133" s="4" t="s">
        <v>20958</v>
      </c>
      <c r="E7133" s="4"/>
      <c r="R7133" s="4"/>
      <c r="U7133" s="4"/>
      <c r="AD7133" s="4"/>
      <c r="AE7133" s="4"/>
      <c r="AF7133" s="21"/>
    </row>
    <row r="7134" spans="1:32" x14ac:dyDescent="0.2">
      <c r="A7134" s="1" t="s">
        <v>20959</v>
      </c>
      <c r="B7134" s="4" t="s">
        <v>20960</v>
      </c>
      <c r="C7134" s="4" t="s">
        <v>20961</v>
      </c>
      <c r="E7134" s="4"/>
      <c r="R7134" s="4"/>
      <c r="U7134" s="4"/>
      <c r="AD7134" s="4"/>
      <c r="AE7134" s="4"/>
      <c r="AF7134" s="21"/>
    </row>
    <row r="7135" spans="1:32" x14ac:dyDescent="0.2">
      <c r="A7135" s="1" t="s">
        <v>20962</v>
      </c>
      <c r="B7135" s="4" t="s">
        <v>20963</v>
      </c>
      <c r="C7135" s="4" t="s">
        <v>20964</v>
      </c>
      <c r="E7135" s="4"/>
      <c r="R7135" s="4"/>
      <c r="U7135" s="4"/>
      <c r="AD7135" s="4"/>
      <c r="AE7135" s="4"/>
      <c r="AF7135" s="21"/>
    </row>
    <row r="7136" spans="1:32" x14ac:dyDescent="0.2">
      <c r="A7136" s="1" t="s">
        <v>20965</v>
      </c>
      <c r="B7136" s="4" t="s">
        <v>20966</v>
      </c>
      <c r="C7136" s="4" t="s">
        <v>20967</v>
      </c>
      <c r="E7136" s="4"/>
      <c r="R7136" s="4"/>
      <c r="U7136" s="4"/>
      <c r="AD7136" s="4"/>
      <c r="AE7136" s="4"/>
      <c r="AF7136" s="21"/>
    </row>
    <row r="7137" spans="1:32" x14ac:dyDescent="0.2">
      <c r="A7137" s="1" t="s">
        <v>20968</v>
      </c>
      <c r="B7137" s="4" t="s">
        <v>20969</v>
      </c>
      <c r="C7137" s="4" t="s">
        <v>20970</v>
      </c>
      <c r="E7137" s="4"/>
      <c r="R7137" s="4"/>
      <c r="U7137" s="4"/>
      <c r="AD7137" s="4"/>
      <c r="AE7137" s="4"/>
      <c r="AF7137" s="21"/>
    </row>
    <row r="7138" spans="1:32" x14ac:dyDescent="0.2">
      <c r="A7138" s="1" t="s">
        <v>20971</v>
      </c>
      <c r="B7138" s="4" t="s">
        <v>20972</v>
      </c>
      <c r="C7138" s="4" t="s">
        <v>20973</v>
      </c>
      <c r="E7138" s="4"/>
      <c r="R7138" s="4"/>
      <c r="U7138" s="4"/>
      <c r="AD7138" s="4"/>
      <c r="AE7138" s="4"/>
      <c r="AF7138" s="21"/>
    </row>
    <row r="7139" spans="1:32" x14ac:dyDescent="0.2">
      <c r="A7139" s="1" t="s">
        <v>20974</v>
      </c>
      <c r="B7139" s="4" t="s">
        <v>20975</v>
      </c>
      <c r="C7139" s="4" t="s">
        <v>20976</v>
      </c>
      <c r="E7139" s="4"/>
      <c r="R7139" s="4"/>
      <c r="U7139" s="4"/>
      <c r="AD7139" s="4"/>
      <c r="AE7139" s="4"/>
      <c r="AF7139" s="21"/>
    </row>
    <row r="7140" spans="1:32" x14ac:dyDescent="0.2">
      <c r="A7140" s="1" t="s">
        <v>20977</v>
      </c>
      <c r="B7140" s="4" t="s">
        <v>20978</v>
      </c>
      <c r="C7140" s="4" t="s">
        <v>20979</v>
      </c>
      <c r="E7140" s="4"/>
      <c r="R7140" s="4"/>
      <c r="U7140" s="4"/>
      <c r="AD7140" s="4"/>
      <c r="AE7140" s="4"/>
      <c r="AF7140" s="21"/>
    </row>
    <row r="7141" spans="1:32" x14ac:dyDescent="0.2">
      <c r="A7141" s="1" t="s">
        <v>20980</v>
      </c>
      <c r="B7141" s="4" t="s">
        <v>20981</v>
      </c>
      <c r="C7141" s="4" t="s">
        <v>20982</v>
      </c>
      <c r="E7141" s="4"/>
      <c r="R7141" s="4"/>
      <c r="U7141" s="4"/>
      <c r="AD7141" s="4"/>
      <c r="AE7141" s="4"/>
      <c r="AF7141" s="21"/>
    </row>
    <row r="7142" spans="1:32" x14ac:dyDescent="0.2">
      <c r="A7142" s="1" t="s">
        <v>20983</v>
      </c>
      <c r="B7142" s="4" t="s">
        <v>20984</v>
      </c>
      <c r="C7142" s="4" t="s">
        <v>20985</v>
      </c>
      <c r="E7142" s="4"/>
      <c r="R7142" s="4"/>
      <c r="U7142" s="4"/>
      <c r="AD7142" s="4"/>
      <c r="AE7142" s="4"/>
      <c r="AF7142" s="21"/>
    </row>
    <row r="7143" spans="1:32" x14ac:dyDescent="0.2">
      <c r="A7143" s="1" t="s">
        <v>20986</v>
      </c>
      <c r="B7143" s="4" t="s">
        <v>20987</v>
      </c>
      <c r="C7143" s="4" t="s">
        <v>20988</v>
      </c>
      <c r="E7143" s="4"/>
      <c r="R7143" s="4"/>
      <c r="U7143" s="4"/>
      <c r="AD7143" s="4"/>
      <c r="AE7143" s="4"/>
      <c r="AF7143" s="21"/>
    </row>
    <row r="7144" spans="1:32" x14ac:dyDescent="0.2">
      <c r="A7144" s="1" t="s">
        <v>20989</v>
      </c>
      <c r="B7144" s="4" t="s">
        <v>20990</v>
      </c>
      <c r="C7144" s="4" t="s">
        <v>20991</v>
      </c>
      <c r="E7144" s="4"/>
      <c r="R7144" s="4"/>
      <c r="U7144" s="4"/>
      <c r="AD7144" s="4"/>
      <c r="AE7144" s="4"/>
      <c r="AF7144" s="21"/>
    </row>
    <row r="7145" spans="1:32" x14ac:dyDescent="0.2">
      <c r="A7145" s="1" t="s">
        <v>20992</v>
      </c>
      <c r="B7145" s="4" t="s">
        <v>20993</v>
      </c>
      <c r="C7145" s="4" t="s">
        <v>20994</v>
      </c>
      <c r="E7145" s="4"/>
      <c r="R7145" s="4"/>
      <c r="U7145" s="4"/>
      <c r="AD7145" s="4"/>
      <c r="AE7145" s="4"/>
      <c r="AF7145" s="21"/>
    </row>
    <row r="7146" spans="1:32" x14ac:dyDescent="0.2">
      <c r="A7146" s="1" t="s">
        <v>20995</v>
      </c>
      <c r="B7146" s="4" t="s">
        <v>20996</v>
      </c>
      <c r="C7146" s="4" t="s">
        <v>20997</v>
      </c>
      <c r="E7146" s="4"/>
      <c r="R7146" s="4"/>
      <c r="U7146" s="4"/>
      <c r="AD7146" s="4"/>
      <c r="AE7146" s="4"/>
      <c r="AF7146" s="21"/>
    </row>
    <row r="7147" spans="1:32" x14ac:dyDescent="0.2">
      <c r="A7147" s="1" t="s">
        <v>20998</v>
      </c>
      <c r="B7147" s="4" t="s">
        <v>20999</v>
      </c>
      <c r="C7147" s="4" t="s">
        <v>21000</v>
      </c>
      <c r="E7147" s="4"/>
      <c r="R7147" s="4"/>
      <c r="U7147" s="4"/>
      <c r="AD7147" s="4"/>
      <c r="AE7147" s="4"/>
      <c r="AF7147" s="21"/>
    </row>
    <row r="7148" spans="1:32" x14ac:dyDescent="0.2">
      <c r="A7148" s="1" t="s">
        <v>21001</v>
      </c>
      <c r="B7148" s="4" t="s">
        <v>7155</v>
      </c>
      <c r="C7148" s="4" t="s">
        <v>17419</v>
      </c>
      <c r="E7148" s="4"/>
      <c r="R7148" s="4"/>
      <c r="U7148" s="4"/>
      <c r="AD7148" s="4"/>
      <c r="AE7148" s="4"/>
      <c r="AF7148" s="21"/>
    </row>
    <row r="7149" spans="1:32" x14ac:dyDescent="0.2">
      <c r="A7149" s="1" t="s">
        <v>21002</v>
      </c>
      <c r="B7149" s="4" t="s">
        <v>20778</v>
      </c>
      <c r="C7149" s="4" t="s">
        <v>21003</v>
      </c>
      <c r="E7149" s="4"/>
      <c r="R7149" s="4"/>
      <c r="U7149" s="4"/>
      <c r="AD7149" s="4"/>
      <c r="AE7149" s="4"/>
      <c r="AF7149" s="21"/>
    </row>
    <row r="7150" spans="1:32" x14ac:dyDescent="0.2">
      <c r="A7150" s="1" t="s">
        <v>21004</v>
      </c>
      <c r="B7150" s="4" t="s">
        <v>21005</v>
      </c>
      <c r="C7150" s="4" t="s">
        <v>21006</v>
      </c>
      <c r="E7150" s="4"/>
      <c r="R7150" s="4"/>
      <c r="U7150" s="4"/>
      <c r="AD7150" s="4"/>
      <c r="AE7150" s="4"/>
      <c r="AF7150" s="21"/>
    </row>
    <row r="7151" spans="1:32" x14ac:dyDescent="0.2">
      <c r="A7151" s="1" t="s">
        <v>21007</v>
      </c>
      <c r="B7151" s="4" t="s">
        <v>21008</v>
      </c>
      <c r="C7151" s="4" t="s">
        <v>21009</v>
      </c>
      <c r="E7151" s="4"/>
      <c r="R7151" s="4"/>
      <c r="U7151" s="4"/>
      <c r="AD7151" s="4"/>
      <c r="AE7151" s="4"/>
      <c r="AF7151" s="21"/>
    </row>
    <row r="7152" spans="1:32" x14ac:dyDescent="0.2">
      <c r="A7152" s="1" t="s">
        <v>21010</v>
      </c>
      <c r="B7152" s="4" t="s">
        <v>21011</v>
      </c>
      <c r="C7152" s="4" t="s">
        <v>21012</v>
      </c>
      <c r="E7152" s="4"/>
      <c r="R7152" s="4"/>
      <c r="U7152" s="4"/>
      <c r="AD7152" s="4"/>
      <c r="AE7152" s="4"/>
      <c r="AF7152" s="21"/>
    </row>
    <row r="7153" spans="1:32" x14ac:dyDescent="0.2">
      <c r="A7153" s="1" t="s">
        <v>21013</v>
      </c>
      <c r="B7153" s="4" t="s">
        <v>21014</v>
      </c>
      <c r="C7153" s="4" t="s">
        <v>21015</v>
      </c>
      <c r="E7153" s="4"/>
      <c r="R7153" s="4"/>
      <c r="U7153" s="4"/>
      <c r="AD7153" s="4"/>
      <c r="AE7153" s="4"/>
      <c r="AF7153" s="21"/>
    </row>
    <row r="7154" spans="1:32" x14ac:dyDescent="0.2">
      <c r="A7154" s="1" t="s">
        <v>21016</v>
      </c>
      <c r="B7154" s="4" t="s">
        <v>21017</v>
      </c>
      <c r="C7154" s="4" t="s">
        <v>21018</v>
      </c>
      <c r="E7154" s="4"/>
      <c r="R7154" s="4"/>
      <c r="U7154" s="4"/>
      <c r="AD7154" s="4"/>
      <c r="AE7154" s="4"/>
      <c r="AF7154" s="21"/>
    </row>
    <row r="7155" spans="1:32" x14ac:dyDescent="0.2">
      <c r="A7155" s="1" t="s">
        <v>21019</v>
      </c>
      <c r="B7155" s="4" t="s">
        <v>21020</v>
      </c>
      <c r="C7155" s="4" t="s">
        <v>21021</v>
      </c>
      <c r="E7155" s="4"/>
      <c r="R7155" s="4"/>
      <c r="U7155" s="4"/>
      <c r="AD7155" s="4"/>
      <c r="AE7155" s="4"/>
      <c r="AF7155" s="21"/>
    </row>
    <row r="7156" spans="1:32" x14ac:dyDescent="0.2">
      <c r="A7156" s="1" t="s">
        <v>21022</v>
      </c>
      <c r="B7156" s="4" t="s">
        <v>21023</v>
      </c>
      <c r="C7156" s="4" t="s">
        <v>21024</v>
      </c>
      <c r="E7156" s="4"/>
      <c r="R7156" s="4"/>
      <c r="U7156" s="4"/>
      <c r="AD7156" s="4"/>
      <c r="AE7156" s="4"/>
      <c r="AF7156" s="21"/>
    </row>
    <row r="7157" spans="1:32" x14ac:dyDescent="0.2">
      <c r="A7157" s="1" t="s">
        <v>21025</v>
      </c>
      <c r="B7157" s="4" t="s">
        <v>21026</v>
      </c>
      <c r="C7157" s="4" t="s">
        <v>21027</v>
      </c>
      <c r="E7157" s="4"/>
      <c r="R7157" s="4"/>
      <c r="U7157" s="4"/>
      <c r="AD7157" s="4"/>
      <c r="AE7157" s="4"/>
      <c r="AF7157" s="21"/>
    </row>
    <row r="7158" spans="1:32" x14ac:dyDescent="0.2">
      <c r="A7158" s="1" t="s">
        <v>21028</v>
      </c>
      <c r="B7158" s="4" t="s">
        <v>21029</v>
      </c>
      <c r="C7158" s="4" t="s">
        <v>21030</v>
      </c>
      <c r="E7158" s="4"/>
      <c r="R7158" s="4"/>
      <c r="U7158" s="4"/>
      <c r="AD7158" s="4"/>
      <c r="AE7158" s="4"/>
      <c r="AF7158" s="21"/>
    </row>
    <row r="7159" spans="1:32" x14ac:dyDescent="0.2">
      <c r="A7159" s="1" t="s">
        <v>21031</v>
      </c>
      <c r="B7159" s="4" t="s">
        <v>21032</v>
      </c>
      <c r="C7159" s="4" t="s">
        <v>21033</v>
      </c>
      <c r="E7159" s="4"/>
      <c r="R7159" s="4"/>
      <c r="U7159" s="4"/>
      <c r="AD7159" s="4"/>
      <c r="AE7159" s="4"/>
      <c r="AF7159" s="21"/>
    </row>
    <row r="7160" spans="1:32" x14ac:dyDescent="0.2">
      <c r="A7160" s="1" t="s">
        <v>21034</v>
      </c>
      <c r="B7160" s="4" t="s">
        <v>21035</v>
      </c>
      <c r="C7160" s="4" t="s">
        <v>21036</v>
      </c>
      <c r="E7160" s="4"/>
      <c r="R7160" s="4"/>
      <c r="U7160" s="4"/>
      <c r="AD7160" s="4"/>
      <c r="AE7160" s="4"/>
      <c r="AF7160" s="21"/>
    </row>
    <row r="7161" spans="1:32" x14ac:dyDescent="0.2">
      <c r="A7161" s="1" t="s">
        <v>21037</v>
      </c>
      <c r="B7161" s="4" t="s">
        <v>21038</v>
      </c>
      <c r="C7161" s="4" t="s">
        <v>21039</v>
      </c>
      <c r="E7161" s="4"/>
      <c r="R7161" s="4"/>
      <c r="U7161" s="4"/>
      <c r="AD7161" s="4"/>
      <c r="AE7161" s="4"/>
      <c r="AF7161" s="21"/>
    </row>
    <row r="7162" spans="1:32" x14ac:dyDescent="0.2">
      <c r="A7162" s="1" t="s">
        <v>21040</v>
      </c>
      <c r="B7162" s="4" t="s">
        <v>21041</v>
      </c>
      <c r="C7162" s="4" t="s">
        <v>21042</v>
      </c>
      <c r="E7162" s="4"/>
      <c r="R7162" s="4"/>
      <c r="U7162" s="4"/>
      <c r="AD7162" s="4"/>
      <c r="AE7162" s="4"/>
      <c r="AF7162" s="21"/>
    </row>
    <row r="7163" spans="1:32" x14ac:dyDescent="0.2">
      <c r="A7163" s="1" t="s">
        <v>21043</v>
      </c>
      <c r="B7163" s="4" t="s">
        <v>21044</v>
      </c>
      <c r="C7163" s="4" t="s">
        <v>21045</v>
      </c>
      <c r="E7163" s="4"/>
      <c r="R7163" s="4"/>
      <c r="U7163" s="4"/>
      <c r="AD7163" s="4"/>
      <c r="AE7163" s="4"/>
      <c r="AF7163" s="21"/>
    </row>
    <row r="7164" spans="1:32" x14ac:dyDescent="0.2">
      <c r="A7164" s="1" t="s">
        <v>21046</v>
      </c>
      <c r="B7164" s="4" t="s">
        <v>21047</v>
      </c>
      <c r="C7164" s="4" t="s">
        <v>21048</v>
      </c>
      <c r="E7164" s="4"/>
      <c r="R7164" s="4"/>
      <c r="U7164" s="4"/>
      <c r="AD7164" s="4"/>
      <c r="AE7164" s="4"/>
      <c r="AF7164" s="21"/>
    </row>
    <row r="7165" spans="1:32" x14ac:dyDescent="0.2">
      <c r="A7165" s="1" t="s">
        <v>21049</v>
      </c>
      <c r="B7165" s="4" t="s">
        <v>21050</v>
      </c>
      <c r="C7165" s="4" t="s">
        <v>21051</v>
      </c>
      <c r="E7165" s="4"/>
      <c r="R7165" s="4"/>
      <c r="U7165" s="4"/>
      <c r="AD7165" s="4"/>
      <c r="AE7165" s="4"/>
      <c r="AF7165" s="21"/>
    </row>
    <row r="7166" spans="1:32" x14ac:dyDescent="0.2">
      <c r="A7166" s="1" t="s">
        <v>21052</v>
      </c>
      <c r="B7166" s="4" t="s">
        <v>21053</v>
      </c>
      <c r="C7166" s="4" t="s">
        <v>21054</v>
      </c>
      <c r="E7166" s="4"/>
      <c r="R7166" s="4"/>
      <c r="U7166" s="4"/>
      <c r="AD7166" s="4"/>
      <c r="AE7166" s="4"/>
      <c r="AF7166" s="21"/>
    </row>
    <row r="7167" spans="1:32" x14ac:dyDescent="0.2">
      <c r="A7167" s="1" t="s">
        <v>21055</v>
      </c>
      <c r="B7167" s="4" t="s">
        <v>7135</v>
      </c>
      <c r="C7167" s="4" t="s">
        <v>17377</v>
      </c>
      <c r="E7167" s="4"/>
      <c r="R7167" s="4"/>
      <c r="U7167" s="4"/>
      <c r="AD7167" s="4"/>
      <c r="AE7167" s="4"/>
      <c r="AF7167" s="21"/>
    </row>
    <row r="7168" spans="1:32" x14ac:dyDescent="0.2">
      <c r="A7168" s="1" t="s">
        <v>21056</v>
      </c>
      <c r="B7168" s="4" t="s">
        <v>21057</v>
      </c>
      <c r="C7168" s="4" t="s">
        <v>21058</v>
      </c>
      <c r="E7168" s="4"/>
      <c r="R7168" s="4"/>
      <c r="U7168" s="4"/>
      <c r="AD7168" s="4"/>
      <c r="AE7168" s="4"/>
      <c r="AF7168" s="21"/>
    </row>
    <row r="7169" spans="1:32" x14ac:dyDescent="0.2">
      <c r="A7169" s="1" t="s">
        <v>21059</v>
      </c>
      <c r="B7169" s="4" t="s">
        <v>21060</v>
      </c>
      <c r="C7169" s="4" t="s">
        <v>21061</v>
      </c>
      <c r="E7169" s="4"/>
      <c r="R7169" s="4"/>
      <c r="U7169" s="4"/>
      <c r="AD7169" s="4"/>
      <c r="AE7169" s="4"/>
      <c r="AF7169" s="21"/>
    </row>
    <row r="7170" spans="1:32" x14ac:dyDescent="0.2">
      <c r="A7170" s="1" t="s">
        <v>21062</v>
      </c>
      <c r="B7170" s="4" t="s">
        <v>21063</v>
      </c>
      <c r="C7170" s="4" t="s">
        <v>21064</v>
      </c>
      <c r="E7170" s="4"/>
      <c r="R7170" s="4"/>
      <c r="U7170" s="4"/>
      <c r="AD7170" s="4"/>
      <c r="AE7170" s="4"/>
      <c r="AF7170" s="21"/>
    </row>
    <row r="7171" spans="1:32" x14ac:dyDescent="0.2">
      <c r="A7171" s="1" t="s">
        <v>21065</v>
      </c>
      <c r="B7171" s="4" t="s">
        <v>21066</v>
      </c>
      <c r="C7171" s="4" t="s">
        <v>21067</v>
      </c>
      <c r="E7171" s="4"/>
      <c r="R7171" s="4"/>
      <c r="U7171" s="4"/>
      <c r="AD7171" s="4"/>
      <c r="AE7171" s="4"/>
      <c r="AF7171" s="21"/>
    </row>
    <row r="7172" spans="1:32" x14ac:dyDescent="0.2">
      <c r="A7172" s="1" t="s">
        <v>21068</v>
      </c>
      <c r="B7172" s="4" t="s">
        <v>21069</v>
      </c>
      <c r="C7172" s="4" t="s">
        <v>21070</v>
      </c>
      <c r="E7172" s="4"/>
      <c r="R7172" s="4"/>
      <c r="U7172" s="4"/>
      <c r="AD7172" s="4"/>
      <c r="AE7172" s="4"/>
      <c r="AF7172" s="21"/>
    </row>
    <row r="7173" spans="1:32" x14ac:dyDescent="0.2">
      <c r="A7173" s="1" t="s">
        <v>21071</v>
      </c>
      <c r="B7173" s="4" t="s">
        <v>21072</v>
      </c>
      <c r="C7173" s="4" t="s">
        <v>21073</v>
      </c>
      <c r="E7173" s="4"/>
      <c r="R7173" s="4"/>
      <c r="U7173" s="4"/>
      <c r="AD7173" s="4"/>
      <c r="AE7173" s="4"/>
      <c r="AF7173" s="21"/>
    </row>
    <row r="7174" spans="1:32" x14ac:dyDescent="0.2">
      <c r="A7174" s="1" t="s">
        <v>21074</v>
      </c>
      <c r="B7174" s="4" t="s">
        <v>21075</v>
      </c>
      <c r="C7174" s="4" t="s">
        <v>21076</v>
      </c>
      <c r="E7174" s="4"/>
      <c r="R7174" s="4"/>
      <c r="U7174" s="4"/>
      <c r="AD7174" s="4"/>
      <c r="AE7174" s="4"/>
      <c r="AF7174" s="21"/>
    </row>
    <row r="7175" spans="1:32" x14ac:dyDescent="0.2">
      <c r="A7175" s="1" t="s">
        <v>21077</v>
      </c>
      <c r="B7175" s="4" t="s">
        <v>21078</v>
      </c>
      <c r="C7175" s="4" t="s">
        <v>21079</v>
      </c>
      <c r="E7175" s="4"/>
      <c r="R7175" s="4"/>
      <c r="U7175" s="4"/>
      <c r="AD7175" s="4"/>
      <c r="AE7175" s="4"/>
      <c r="AF7175" s="21"/>
    </row>
    <row r="7176" spans="1:32" x14ac:dyDescent="0.2">
      <c r="A7176" s="1" t="s">
        <v>21080</v>
      </c>
      <c r="B7176" s="4" t="s">
        <v>21081</v>
      </c>
      <c r="C7176" s="4" t="s">
        <v>21082</v>
      </c>
      <c r="E7176" s="4"/>
      <c r="R7176" s="4"/>
      <c r="U7176" s="4"/>
      <c r="AD7176" s="4"/>
      <c r="AE7176" s="4"/>
      <c r="AF7176" s="21"/>
    </row>
    <row r="7177" spans="1:32" x14ac:dyDescent="0.2">
      <c r="A7177" s="1" t="s">
        <v>21083</v>
      </c>
      <c r="B7177" s="4" t="s">
        <v>21084</v>
      </c>
      <c r="C7177" s="4" t="s">
        <v>21085</v>
      </c>
      <c r="E7177" s="4"/>
      <c r="R7177" s="4"/>
      <c r="U7177" s="4"/>
      <c r="AD7177" s="4"/>
      <c r="AE7177" s="4"/>
      <c r="AF7177" s="21"/>
    </row>
    <row r="7178" spans="1:32" x14ac:dyDescent="0.2">
      <c r="A7178" s="1" t="s">
        <v>21086</v>
      </c>
      <c r="B7178" s="4" t="s">
        <v>21087</v>
      </c>
      <c r="C7178" s="4" t="s">
        <v>21088</v>
      </c>
      <c r="E7178" s="4"/>
      <c r="R7178" s="4"/>
      <c r="U7178" s="4"/>
      <c r="AD7178" s="4"/>
      <c r="AE7178" s="4"/>
      <c r="AF7178" s="21"/>
    </row>
    <row r="7179" spans="1:32" x14ac:dyDescent="0.2">
      <c r="A7179" s="1" t="s">
        <v>21089</v>
      </c>
      <c r="B7179" s="4" t="s">
        <v>21090</v>
      </c>
      <c r="C7179" s="4" t="s">
        <v>21091</v>
      </c>
      <c r="E7179" s="4"/>
      <c r="R7179" s="4"/>
      <c r="U7179" s="4"/>
      <c r="AD7179" s="4"/>
      <c r="AE7179" s="4"/>
      <c r="AF7179" s="21"/>
    </row>
    <row r="7180" spans="1:32" x14ac:dyDescent="0.2">
      <c r="A7180" s="1" t="s">
        <v>21092</v>
      </c>
      <c r="B7180" s="4" t="s">
        <v>21093</v>
      </c>
      <c r="C7180" s="4" t="s">
        <v>12109</v>
      </c>
      <c r="E7180" s="4"/>
      <c r="R7180" s="4"/>
      <c r="U7180" s="4"/>
      <c r="AD7180" s="4"/>
      <c r="AE7180" s="4"/>
      <c r="AF7180" s="21"/>
    </row>
    <row r="7181" spans="1:32" x14ac:dyDescent="0.2">
      <c r="A7181" s="1" t="s">
        <v>21094</v>
      </c>
      <c r="B7181" s="4" t="s">
        <v>21095</v>
      </c>
      <c r="C7181" s="4" t="s">
        <v>21096</v>
      </c>
      <c r="E7181" s="4"/>
      <c r="R7181" s="4"/>
      <c r="U7181" s="4"/>
      <c r="AD7181" s="4"/>
      <c r="AE7181" s="4"/>
      <c r="AF7181" s="21"/>
    </row>
    <row r="7182" spans="1:32" x14ac:dyDescent="0.2">
      <c r="A7182" s="1" t="s">
        <v>21097</v>
      </c>
      <c r="B7182" s="4" t="s">
        <v>21098</v>
      </c>
      <c r="C7182" s="4" t="s">
        <v>21099</v>
      </c>
      <c r="E7182" s="4"/>
      <c r="R7182" s="4"/>
      <c r="U7182" s="4"/>
      <c r="AD7182" s="4"/>
      <c r="AE7182" s="4"/>
      <c r="AF7182" s="21"/>
    </row>
    <row r="7183" spans="1:32" x14ac:dyDescent="0.2">
      <c r="A7183" s="1" t="s">
        <v>21100</v>
      </c>
      <c r="B7183" s="4" t="s">
        <v>21101</v>
      </c>
      <c r="C7183" s="4" t="s">
        <v>21102</v>
      </c>
      <c r="E7183" s="4"/>
      <c r="R7183" s="4"/>
      <c r="U7183" s="4"/>
      <c r="AD7183" s="4"/>
      <c r="AE7183" s="4"/>
      <c r="AF7183" s="21"/>
    </row>
    <row r="7184" spans="1:32" x14ac:dyDescent="0.2">
      <c r="A7184" s="1" t="s">
        <v>21103</v>
      </c>
      <c r="B7184" s="4" t="s">
        <v>21104</v>
      </c>
      <c r="C7184" s="4" t="s">
        <v>21105</v>
      </c>
      <c r="E7184" s="4"/>
      <c r="R7184" s="4"/>
      <c r="U7184" s="4"/>
      <c r="AD7184" s="4"/>
      <c r="AE7184" s="4"/>
      <c r="AF7184" s="21"/>
    </row>
    <row r="7185" spans="1:32" x14ac:dyDescent="0.2">
      <c r="A7185" s="1" t="s">
        <v>21106</v>
      </c>
      <c r="B7185" s="4" t="s">
        <v>21107</v>
      </c>
      <c r="C7185" s="4" t="s">
        <v>21108</v>
      </c>
      <c r="E7185" s="4"/>
      <c r="R7185" s="4"/>
      <c r="U7185" s="4"/>
      <c r="AD7185" s="4"/>
      <c r="AE7185" s="4"/>
      <c r="AF7185" s="21"/>
    </row>
    <row r="7186" spans="1:32" x14ac:dyDescent="0.2">
      <c r="A7186" s="1" t="s">
        <v>21109</v>
      </c>
      <c r="B7186" s="4" t="s">
        <v>21110</v>
      </c>
      <c r="C7186" s="4" t="s">
        <v>21111</v>
      </c>
      <c r="E7186" s="4"/>
      <c r="R7186" s="4"/>
      <c r="U7186" s="4"/>
      <c r="AD7186" s="4"/>
      <c r="AE7186" s="4"/>
      <c r="AF7186" s="21"/>
    </row>
    <row r="7187" spans="1:32" x14ac:dyDescent="0.2">
      <c r="A7187" s="1" t="s">
        <v>21112</v>
      </c>
      <c r="B7187" s="4" t="s">
        <v>21113</v>
      </c>
      <c r="C7187" s="4" t="s">
        <v>21114</v>
      </c>
      <c r="E7187" s="4"/>
      <c r="R7187" s="4"/>
      <c r="U7187" s="4"/>
      <c r="AD7187" s="4"/>
      <c r="AE7187" s="4"/>
      <c r="AF7187" s="21"/>
    </row>
    <row r="7188" spans="1:32" x14ac:dyDescent="0.2">
      <c r="A7188" s="1" t="s">
        <v>21115</v>
      </c>
      <c r="B7188" s="4" t="s">
        <v>21116</v>
      </c>
      <c r="C7188" s="4" t="s">
        <v>21117</v>
      </c>
      <c r="E7188" s="4"/>
      <c r="R7188" s="4"/>
      <c r="U7188" s="4"/>
      <c r="AD7188" s="4"/>
      <c r="AE7188" s="4"/>
      <c r="AF7188" s="21"/>
    </row>
    <row r="7189" spans="1:32" x14ac:dyDescent="0.2">
      <c r="A7189" s="1" t="s">
        <v>21118</v>
      </c>
      <c r="B7189" s="4" t="s">
        <v>21119</v>
      </c>
      <c r="C7189" s="4" t="s">
        <v>21120</v>
      </c>
      <c r="E7189" s="4"/>
      <c r="R7189" s="4"/>
      <c r="U7189" s="4"/>
      <c r="AD7189" s="4"/>
      <c r="AE7189" s="4"/>
      <c r="AF7189" s="21"/>
    </row>
    <row r="7190" spans="1:32" x14ac:dyDescent="0.2">
      <c r="A7190" s="1" t="s">
        <v>21121</v>
      </c>
      <c r="B7190" s="4" t="s">
        <v>17381</v>
      </c>
      <c r="C7190" s="4" t="s">
        <v>17382</v>
      </c>
      <c r="E7190" s="4"/>
      <c r="R7190" s="4"/>
      <c r="U7190" s="4"/>
      <c r="AD7190" s="4"/>
      <c r="AE7190" s="4"/>
      <c r="AF7190" s="21"/>
    </row>
    <row r="7191" spans="1:32" x14ac:dyDescent="0.2">
      <c r="A7191" s="1" t="s">
        <v>21122</v>
      </c>
      <c r="B7191" s="4" t="s">
        <v>21123</v>
      </c>
      <c r="C7191" s="4" t="s">
        <v>21124</v>
      </c>
      <c r="E7191" s="4"/>
      <c r="R7191" s="4"/>
      <c r="U7191" s="4"/>
      <c r="AD7191" s="4"/>
      <c r="AE7191" s="4"/>
      <c r="AF7191" s="21"/>
    </row>
    <row r="7192" spans="1:32" x14ac:dyDescent="0.2">
      <c r="A7192" s="1" t="s">
        <v>21125</v>
      </c>
      <c r="B7192" s="4" t="s">
        <v>21126</v>
      </c>
      <c r="C7192" s="4" t="s">
        <v>21127</v>
      </c>
      <c r="E7192" s="4"/>
      <c r="R7192" s="4"/>
      <c r="U7192" s="4"/>
      <c r="AD7192" s="4"/>
      <c r="AE7192" s="4"/>
      <c r="AF7192" s="21"/>
    </row>
    <row r="7193" spans="1:32" x14ac:dyDescent="0.2">
      <c r="A7193" s="1" t="s">
        <v>21128</v>
      </c>
      <c r="B7193" s="4" t="s">
        <v>21129</v>
      </c>
      <c r="C7193" s="4" t="s">
        <v>21130</v>
      </c>
      <c r="E7193" s="4"/>
      <c r="R7193" s="4"/>
      <c r="U7193" s="4"/>
      <c r="AD7193" s="4"/>
      <c r="AE7193" s="4"/>
      <c r="AF7193" s="21"/>
    </row>
    <row r="7194" spans="1:32" x14ac:dyDescent="0.2">
      <c r="A7194" s="1" t="s">
        <v>21131</v>
      </c>
      <c r="B7194" s="4" t="s">
        <v>21132</v>
      </c>
      <c r="C7194" s="4" t="s">
        <v>21133</v>
      </c>
      <c r="E7194" s="4"/>
      <c r="R7194" s="4"/>
      <c r="U7194" s="4"/>
      <c r="AD7194" s="4"/>
      <c r="AE7194" s="4"/>
      <c r="AF7194" s="21"/>
    </row>
    <row r="7195" spans="1:32" x14ac:dyDescent="0.2">
      <c r="A7195" s="1" t="s">
        <v>21134</v>
      </c>
      <c r="B7195" s="4" t="s">
        <v>21135</v>
      </c>
      <c r="C7195" s="4" t="s">
        <v>21136</v>
      </c>
      <c r="E7195" s="4"/>
      <c r="R7195" s="4"/>
      <c r="U7195" s="4"/>
      <c r="AD7195" s="4"/>
      <c r="AE7195" s="4"/>
      <c r="AF7195" s="21"/>
    </row>
    <row r="7196" spans="1:32" x14ac:dyDescent="0.2">
      <c r="A7196" s="1" t="s">
        <v>21137</v>
      </c>
      <c r="B7196" s="4" t="s">
        <v>21138</v>
      </c>
      <c r="C7196" s="4" t="s">
        <v>21139</v>
      </c>
      <c r="E7196" s="4"/>
      <c r="R7196" s="4"/>
      <c r="U7196" s="4"/>
      <c r="AD7196" s="4"/>
      <c r="AE7196" s="4"/>
      <c r="AF7196" s="21"/>
    </row>
    <row r="7197" spans="1:32" x14ac:dyDescent="0.2">
      <c r="A7197" s="1" t="s">
        <v>21140</v>
      </c>
      <c r="B7197" s="4" t="s">
        <v>21141</v>
      </c>
      <c r="C7197" s="4" t="s">
        <v>21142</v>
      </c>
      <c r="E7197" s="4"/>
      <c r="R7197" s="4"/>
      <c r="U7197" s="4"/>
      <c r="AD7197" s="4"/>
      <c r="AE7197" s="4"/>
      <c r="AF7197" s="21"/>
    </row>
    <row r="7198" spans="1:32" x14ac:dyDescent="0.2">
      <c r="A7198" s="1" t="s">
        <v>21143</v>
      </c>
      <c r="B7198" s="4" t="s">
        <v>21144</v>
      </c>
      <c r="C7198" s="4" t="s">
        <v>21145</v>
      </c>
      <c r="E7198" s="4"/>
      <c r="R7198" s="4"/>
      <c r="U7198" s="4"/>
      <c r="AD7198" s="4"/>
      <c r="AE7198" s="4"/>
      <c r="AF7198" s="21"/>
    </row>
    <row r="7199" spans="1:32" x14ac:dyDescent="0.2">
      <c r="A7199" s="1" t="s">
        <v>21146</v>
      </c>
      <c r="B7199" s="4" t="s">
        <v>21147</v>
      </c>
      <c r="C7199" s="4" t="s">
        <v>21148</v>
      </c>
      <c r="E7199" s="4"/>
      <c r="R7199" s="4"/>
      <c r="U7199" s="4"/>
      <c r="AD7199" s="4"/>
      <c r="AE7199" s="4"/>
      <c r="AF7199" s="21"/>
    </row>
    <row r="7200" spans="1:32" x14ac:dyDescent="0.2">
      <c r="A7200" s="1" t="s">
        <v>21149</v>
      </c>
      <c r="B7200" s="4" t="s">
        <v>21150</v>
      </c>
      <c r="C7200" s="4" t="s">
        <v>21151</v>
      </c>
      <c r="E7200" s="4"/>
      <c r="R7200" s="4"/>
      <c r="U7200" s="4"/>
      <c r="AD7200" s="4"/>
      <c r="AE7200" s="4"/>
      <c r="AF7200" s="21"/>
    </row>
    <row r="7201" spans="1:32" x14ac:dyDescent="0.2">
      <c r="A7201" s="1" t="s">
        <v>21152</v>
      </c>
      <c r="B7201" s="4" t="s">
        <v>21153</v>
      </c>
      <c r="C7201" s="4" t="s">
        <v>21154</v>
      </c>
      <c r="E7201" s="4"/>
      <c r="R7201" s="4"/>
      <c r="U7201" s="4"/>
      <c r="AD7201" s="4"/>
      <c r="AE7201" s="4"/>
      <c r="AF7201" s="21"/>
    </row>
    <row r="7202" spans="1:32" x14ac:dyDescent="0.2">
      <c r="A7202" s="1" t="s">
        <v>21155</v>
      </c>
      <c r="B7202" s="4" t="s">
        <v>21156</v>
      </c>
      <c r="C7202" s="4" t="s">
        <v>21157</v>
      </c>
      <c r="E7202" s="4"/>
      <c r="R7202" s="4"/>
      <c r="U7202" s="4"/>
      <c r="AD7202" s="4"/>
      <c r="AE7202" s="4"/>
      <c r="AF7202" s="21"/>
    </row>
    <row r="7203" spans="1:32" x14ac:dyDescent="0.2">
      <c r="A7203" s="1" t="s">
        <v>21158</v>
      </c>
      <c r="B7203" s="4" t="s">
        <v>21159</v>
      </c>
      <c r="C7203" s="4" t="s">
        <v>21160</v>
      </c>
      <c r="E7203" s="4"/>
      <c r="R7203" s="4"/>
      <c r="U7203" s="4"/>
      <c r="AD7203" s="4"/>
      <c r="AE7203" s="4"/>
      <c r="AF7203" s="21"/>
    </row>
    <row r="7204" spans="1:32" x14ac:dyDescent="0.2">
      <c r="A7204" s="1" t="s">
        <v>21161</v>
      </c>
      <c r="B7204" s="4" t="s">
        <v>21162</v>
      </c>
      <c r="C7204" s="4" t="s">
        <v>21163</v>
      </c>
      <c r="E7204" s="4"/>
      <c r="R7204" s="4"/>
      <c r="U7204" s="4"/>
      <c r="AD7204" s="4"/>
      <c r="AE7204" s="4"/>
      <c r="AF7204" s="21"/>
    </row>
    <row r="7205" spans="1:32" x14ac:dyDescent="0.2">
      <c r="A7205" s="1" t="s">
        <v>21164</v>
      </c>
      <c r="B7205" s="4" t="s">
        <v>21165</v>
      </c>
      <c r="C7205" s="4" t="s">
        <v>21166</v>
      </c>
      <c r="E7205" s="4"/>
      <c r="R7205" s="4"/>
      <c r="U7205" s="4"/>
      <c r="AD7205" s="4"/>
      <c r="AE7205" s="4"/>
      <c r="AF7205" s="21"/>
    </row>
    <row r="7206" spans="1:32" x14ac:dyDescent="0.2">
      <c r="A7206" s="1" t="s">
        <v>21167</v>
      </c>
      <c r="B7206" s="4" t="s">
        <v>21168</v>
      </c>
      <c r="C7206" s="4" t="s">
        <v>21169</v>
      </c>
      <c r="E7206" s="4"/>
      <c r="R7206" s="4"/>
      <c r="U7206" s="4"/>
      <c r="AD7206" s="4"/>
      <c r="AE7206" s="4"/>
      <c r="AF7206" s="21"/>
    </row>
    <row r="7207" spans="1:32" x14ac:dyDescent="0.2">
      <c r="A7207" s="1" t="s">
        <v>21170</v>
      </c>
      <c r="B7207" s="4" t="s">
        <v>21171</v>
      </c>
      <c r="C7207" s="4" t="s">
        <v>21172</v>
      </c>
      <c r="E7207" s="4"/>
      <c r="R7207" s="4"/>
      <c r="U7207" s="4"/>
      <c r="AD7207" s="4"/>
      <c r="AE7207" s="4"/>
      <c r="AF7207" s="21"/>
    </row>
    <row r="7208" spans="1:32" x14ac:dyDescent="0.2">
      <c r="A7208" s="1" t="s">
        <v>21173</v>
      </c>
      <c r="B7208" s="4" t="s">
        <v>21174</v>
      </c>
      <c r="C7208" s="4" t="s">
        <v>21175</v>
      </c>
      <c r="E7208" s="4"/>
      <c r="R7208" s="4"/>
      <c r="U7208" s="4"/>
      <c r="AD7208" s="4"/>
      <c r="AE7208" s="4"/>
      <c r="AF7208" s="21"/>
    </row>
    <row r="7209" spans="1:32" x14ac:dyDescent="0.2">
      <c r="A7209" s="1" t="s">
        <v>21176</v>
      </c>
      <c r="B7209" s="4" t="s">
        <v>21177</v>
      </c>
      <c r="C7209" s="4" t="s">
        <v>21178</v>
      </c>
      <c r="E7209" s="4"/>
      <c r="R7209" s="4"/>
      <c r="U7209" s="4"/>
      <c r="AD7209" s="4"/>
      <c r="AE7209" s="4"/>
      <c r="AF7209" s="21"/>
    </row>
    <row r="7210" spans="1:32" x14ac:dyDescent="0.2">
      <c r="A7210" s="1" t="s">
        <v>21179</v>
      </c>
      <c r="B7210" s="4" t="s">
        <v>21180</v>
      </c>
      <c r="C7210" s="4" t="s">
        <v>21181</v>
      </c>
      <c r="E7210" s="4"/>
      <c r="R7210" s="4"/>
      <c r="U7210" s="4"/>
      <c r="AD7210" s="4"/>
      <c r="AE7210" s="4"/>
      <c r="AF7210" s="21"/>
    </row>
    <row r="7211" spans="1:32" x14ac:dyDescent="0.2">
      <c r="A7211" s="1" t="s">
        <v>21182</v>
      </c>
      <c r="B7211" s="4" t="s">
        <v>21183</v>
      </c>
      <c r="C7211" s="4" t="s">
        <v>21184</v>
      </c>
      <c r="E7211" s="4"/>
      <c r="R7211" s="4"/>
      <c r="U7211" s="4"/>
      <c r="AD7211" s="4"/>
      <c r="AE7211" s="4"/>
      <c r="AF7211" s="21"/>
    </row>
    <row r="7212" spans="1:32" x14ac:dyDescent="0.2">
      <c r="A7212" s="1" t="s">
        <v>21185</v>
      </c>
      <c r="B7212" s="4" t="s">
        <v>21186</v>
      </c>
      <c r="C7212" s="4" t="s">
        <v>21187</v>
      </c>
      <c r="E7212" s="4"/>
      <c r="R7212" s="4"/>
      <c r="U7212" s="4"/>
      <c r="AD7212" s="4"/>
      <c r="AE7212" s="4"/>
      <c r="AF7212" s="21"/>
    </row>
    <row r="7213" spans="1:32" x14ac:dyDescent="0.2">
      <c r="A7213" s="1" t="s">
        <v>21188</v>
      </c>
      <c r="B7213" s="4" t="s">
        <v>21189</v>
      </c>
      <c r="C7213" s="4" t="s">
        <v>21190</v>
      </c>
      <c r="E7213" s="4"/>
      <c r="R7213" s="4"/>
      <c r="U7213" s="4"/>
      <c r="AD7213" s="4"/>
      <c r="AE7213" s="4"/>
      <c r="AF7213" s="21"/>
    </row>
    <row r="7214" spans="1:32" x14ac:dyDescent="0.2">
      <c r="A7214" s="1" t="s">
        <v>21191</v>
      </c>
      <c r="B7214" s="4" t="s">
        <v>21192</v>
      </c>
      <c r="C7214" s="4" t="s">
        <v>21193</v>
      </c>
      <c r="E7214" s="4"/>
      <c r="R7214" s="4"/>
      <c r="U7214" s="4"/>
      <c r="AD7214" s="4"/>
      <c r="AE7214" s="4"/>
      <c r="AF7214" s="21"/>
    </row>
    <row r="7215" spans="1:32" x14ac:dyDescent="0.2">
      <c r="A7215" s="1" t="s">
        <v>21194</v>
      </c>
      <c r="B7215" s="4" t="s">
        <v>21195</v>
      </c>
      <c r="C7215" s="4" t="s">
        <v>21196</v>
      </c>
      <c r="E7215" s="4"/>
      <c r="R7215" s="4"/>
      <c r="U7215" s="4"/>
      <c r="AD7215" s="4"/>
      <c r="AE7215" s="4"/>
      <c r="AF7215" s="21"/>
    </row>
    <row r="7216" spans="1:32" x14ac:dyDescent="0.2">
      <c r="A7216" s="1" t="s">
        <v>21197</v>
      </c>
      <c r="B7216" s="4" t="s">
        <v>21198</v>
      </c>
      <c r="C7216" s="4" t="s">
        <v>21199</v>
      </c>
      <c r="E7216" s="4"/>
      <c r="R7216" s="4"/>
      <c r="U7216" s="4"/>
      <c r="AD7216" s="4"/>
      <c r="AE7216" s="4"/>
      <c r="AF7216" s="21"/>
    </row>
    <row r="7217" spans="1:32" x14ac:dyDescent="0.2">
      <c r="A7217" s="1" t="s">
        <v>21200</v>
      </c>
      <c r="B7217" s="4" t="s">
        <v>21201</v>
      </c>
      <c r="C7217" s="4" t="s">
        <v>21202</v>
      </c>
      <c r="E7217" s="4"/>
      <c r="R7217" s="4"/>
      <c r="U7217" s="4"/>
      <c r="AD7217" s="4"/>
      <c r="AE7217" s="4"/>
      <c r="AF7217" s="21"/>
    </row>
    <row r="7218" spans="1:32" x14ac:dyDescent="0.2">
      <c r="A7218" s="1" t="s">
        <v>21203</v>
      </c>
      <c r="B7218" s="4" t="s">
        <v>21204</v>
      </c>
      <c r="C7218" s="4" t="s">
        <v>21205</v>
      </c>
      <c r="E7218" s="4"/>
      <c r="R7218" s="4"/>
      <c r="U7218" s="4"/>
      <c r="AD7218" s="4"/>
      <c r="AE7218" s="4"/>
      <c r="AF7218" s="21"/>
    </row>
    <row r="7219" spans="1:32" x14ac:dyDescent="0.2">
      <c r="A7219" s="1" t="s">
        <v>21206</v>
      </c>
      <c r="B7219" s="4" t="s">
        <v>21207</v>
      </c>
      <c r="C7219" s="4" t="s">
        <v>21208</v>
      </c>
      <c r="E7219" s="4"/>
      <c r="R7219" s="4"/>
      <c r="U7219" s="4"/>
      <c r="AD7219" s="4"/>
      <c r="AE7219" s="4"/>
      <c r="AF7219" s="21"/>
    </row>
    <row r="7220" spans="1:32" x14ac:dyDescent="0.2">
      <c r="A7220" s="1" t="s">
        <v>21209</v>
      </c>
      <c r="B7220" s="4" t="s">
        <v>21210</v>
      </c>
      <c r="C7220" s="4" t="s">
        <v>21211</v>
      </c>
      <c r="E7220" s="4"/>
      <c r="R7220" s="4"/>
      <c r="U7220" s="4"/>
      <c r="AD7220" s="4"/>
      <c r="AE7220" s="4"/>
      <c r="AF7220" s="21"/>
    </row>
    <row r="7221" spans="1:32" x14ac:dyDescent="0.2">
      <c r="A7221" s="1" t="s">
        <v>21212</v>
      </c>
      <c r="B7221" s="4" t="s">
        <v>21213</v>
      </c>
      <c r="C7221" s="4" t="s">
        <v>21214</v>
      </c>
      <c r="E7221" s="4"/>
      <c r="R7221" s="4"/>
      <c r="U7221" s="4"/>
      <c r="AD7221" s="4"/>
      <c r="AE7221" s="4"/>
      <c r="AF7221" s="21"/>
    </row>
    <row r="7222" spans="1:32" x14ac:dyDescent="0.2">
      <c r="A7222" s="1" t="s">
        <v>21215</v>
      </c>
      <c r="B7222" s="4" t="s">
        <v>21216</v>
      </c>
      <c r="C7222" s="4" t="s">
        <v>21217</v>
      </c>
      <c r="E7222" s="4"/>
      <c r="R7222" s="4"/>
      <c r="U7222" s="4"/>
      <c r="AD7222" s="4"/>
      <c r="AE7222" s="4"/>
      <c r="AF7222" s="21"/>
    </row>
    <row r="7223" spans="1:32" x14ac:dyDescent="0.2">
      <c r="A7223" s="1" t="s">
        <v>21218</v>
      </c>
      <c r="B7223" s="4" t="s">
        <v>21219</v>
      </c>
      <c r="C7223" s="4" t="s">
        <v>21220</v>
      </c>
      <c r="E7223" s="4"/>
      <c r="R7223" s="4"/>
      <c r="U7223" s="4"/>
      <c r="AD7223" s="4"/>
      <c r="AE7223" s="4"/>
      <c r="AF7223" s="21"/>
    </row>
    <row r="7224" spans="1:32" x14ac:dyDescent="0.2">
      <c r="A7224" s="1" t="s">
        <v>21221</v>
      </c>
      <c r="B7224" s="4" t="s">
        <v>21222</v>
      </c>
      <c r="C7224" s="4" t="s">
        <v>21223</v>
      </c>
      <c r="E7224" s="4"/>
      <c r="R7224" s="4"/>
      <c r="U7224" s="4"/>
      <c r="AD7224" s="4"/>
      <c r="AE7224" s="4"/>
      <c r="AF7224" s="21"/>
    </row>
    <row r="7225" spans="1:32" x14ac:dyDescent="0.2">
      <c r="A7225" s="1" t="s">
        <v>21224</v>
      </c>
      <c r="B7225" s="4" t="s">
        <v>21225</v>
      </c>
      <c r="C7225" s="4" t="s">
        <v>21226</v>
      </c>
      <c r="E7225" s="4"/>
      <c r="R7225" s="4"/>
      <c r="U7225" s="4"/>
      <c r="AD7225" s="4"/>
      <c r="AE7225" s="4"/>
      <c r="AF7225" s="21"/>
    </row>
    <row r="7226" spans="1:32" x14ac:dyDescent="0.2">
      <c r="A7226" s="1" t="s">
        <v>21227</v>
      </c>
      <c r="B7226" s="4" t="s">
        <v>21228</v>
      </c>
      <c r="C7226" s="4" t="s">
        <v>21229</v>
      </c>
      <c r="E7226" s="4"/>
      <c r="R7226" s="4"/>
      <c r="U7226" s="4"/>
      <c r="AD7226" s="4"/>
      <c r="AE7226" s="4"/>
      <c r="AF7226" s="21"/>
    </row>
    <row r="7227" spans="1:32" x14ac:dyDescent="0.2">
      <c r="A7227" s="1" t="s">
        <v>21230</v>
      </c>
      <c r="B7227" s="4" t="s">
        <v>21231</v>
      </c>
      <c r="C7227" s="4" t="s">
        <v>21232</v>
      </c>
      <c r="E7227" s="4"/>
      <c r="R7227" s="4"/>
      <c r="U7227" s="4"/>
      <c r="AD7227" s="4"/>
      <c r="AE7227" s="4"/>
      <c r="AF7227" s="21"/>
    </row>
    <row r="7228" spans="1:32" x14ac:dyDescent="0.2">
      <c r="A7228" s="1" t="s">
        <v>21233</v>
      </c>
      <c r="B7228" s="4" t="s">
        <v>21234</v>
      </c>
      <c r="C7228" s="4" t="s">
        <v>21235</v>
      </c>
      <c r="E7228" s="4"/>
      <c r="R7228" s="4"/>
      <c r="U7228" s="4"/>
      <c r="AD7228" s="4"/>
      <c r="AE7228" s="4"/>
      <c r="AF7228" s="21"/>
    </row>
    <row r="7229" spans="1:32" x14ac:dyDescent="0.2">
      <c r="A7229" s="1" t="s">
        <v>21236</v>
      </c>
      <c r="B7229" s="4" t="s">
        <v>21237</v>
      </c>
      <c r="C7229" s="4" t="s">
        <v>21238</v>
      </c>
      <c r="E7229" s="4"/>
      <c r="R7229" s="4"/>
      <c r="U7229" s="4"/>
      <c r="AD7229" s="4"/>
      <c r="AE7229" s="4"/>
      <c r="AF7229" s="21"/>
    </row>
    <row r="7230" spans="1:32" x14ac:dyDescent="0.2">
      <c r="A7230" s="1" t="s">
        <v>21239</v>
      </c>
      <c r="B7230" s="4" t="s">
        <v>21240</v>
      </c>
      <c r="C7230" s="4" t="s">
        <v>21241</v>
      </c>
      <c r="E7230" s="4"/>
      <c r="R7230" s="4"/>
      <c r="U7230" s="4"/>
      <c r="AD7230" s="4"/>
      <c r="AE7230" s="4"/>
      <c r="AF7230" s="21"/>
    </row>
    <row r="7231" spans="1:32" x14ac:dyDescent="0.2">
      <c r="A7231" s="1" t="s">
        <v>21242</v>
      </c>
      <c r="B7231" s="4" t="s">
        <v>21243</v>
      </c>
      <c r="C7231" s="4" t="s">
        <v>21244</v>
      </c>
      <c r="E7231" s="4"/>
      <c r="R7231" s="4"/>
      <c r="U7231" s="4"/>
      <c r="AD7231" s="4"/>
      <c r="AE7231" s="4"/>
      <c r="AF7231" s="21"/>
    </row>
    <row r="7232" spans="1:32" x14ac:dyDescent="0.2">
      <c r="A7232" s="1" t="s">
        <v>21245</v>
      </c>
      <c r="B7232" s="4" t="s">
        <v>21246</v>
      </c>
      <c r="C7232" s="4" t="s">
        <v>21247</v>
      </c>
      <c r="E7232" s="4"/>
      <c r="R7232" s="4"/>
      <c r="U7232" s="4"/>
      <c r="AD7232" s="4"/>
      <c r="AE7232" s="4"/>
      <c r="AF7232" s="21"/>
    </row>
    <row r="7233" spans="1:32" x14ac:dyDescent="0.2">
      <c r="A7233" s="1" t="s">
        <v>21248</v>
      </c>
      <c r="B7233" s="4" t="s">
        <v>21249</v>
      </c>
      <c r="C7233" s="4" t="s">
        <v>21250</v>
      </c>
      <c r="E7233" s="4"/>
      <c r="R7233" s="4"/>
      <c r="U7233" s="4"/>
      <c r="AD7233" s="4"/>
      <c r="AE7233" s="4"/>
      <c r="AF7233" s="21"/>
    </row>
    <row r="7234" spans="1:32" x14ac:dyDescent="0.2">
      <c r="A7234" s="1" t="s">
        <v>21251</v>
      </c>
      <c r="B7234" s="4" t="s">
        <v>21252</v>
      </c>
      <c r="C7234" s="4" t="s">
        <v>21253</v>
      </c>
      <c r="E7234" s="4"/>
      <c r="R7234" s="4"/>
      <c r="U7234" s="4"/>
      <c r="AD7234" s="4"/>
      <c r="AE7234" s="4"/>
      <c r="AF7234" s="21"/>
    </row>
    <row r="7235" spans="1:32" x14ac:dyDescent="0.2">
      <c r="A7235" s="1" t="s">
        <v>21254</v>
      </c>
      <c r="B7235" s="4" t="s">
        <v>21255</v>
      </c>
      <c r="C7235" s="4" t="s">
        <v>21256</v>
      </c>
      <c r="E7235" s="4"/>
      <c r="R7235" s="4"/>
      <c r="U7235" s="4"/>
      <c r="AD7235" s="4"/>
      <c r="AE7235" s="4"/>
      <c r="AF7235" s="21"/>
    </row>
    <row r="7236" spans="1:32" x14ac:dyDescent="0.2">
      <c r="A7236" s="1" t="s">
        <v>21257</v>
      </c>
      <c r="B7236" s="4" t="s">
        <v>21258</v>
      </c>
      <c r="C7236" s="4" t="s">
        <v>21259</v>
      </c>
      <c r="E7236" s="4"/>
      <c r="R7236" s="4"/>
      <c r="U7236" s="4"/>
      <c r="AD7236" s="4"/>
      <c r="AE7236" s="4"/>
      <c r="AF7236" s="21"/>
    </row>
    <row r="7237" spans="1:32" x14ac:dyDescent="0.2">
      <c r="A7237" s="1" t="s">
        <v>21260</v>
      </c>
      <c r="B7237" s="4" t="s">
        <v>21261</v>
      </c>
      <c r="C7237" s="4" t="s">
        <v>21262</v>
      </c>
      <c r="E7237" s="4"/>
      <c r="R7237" s="4"/>
      <c r="U7237" s="4"/>
      <c r="AD7237" s="4"/>
      <c r="AE7237" s="4"/>
      <c r="AF7237" s="21"/>
    </row>
    <row r="7238" spans="1:32" x14ac:dyDescent="0.2">
      <c r="A7238" s="1" t="s">
        <v>21263</v>
      </c>
      <c r="B7238" s="4" t="s">
        <v>21264</v>
      </c>
      <c r="C7238" s="4" t="s">
        <v>21265</v>
      </c>
      <c r="E7238" s="4"/>
      <c r="R7238" s="4"/>
      <c r="U7238" s="4"/>
      <c r="AD7238" s="4"/>
      <c r="AE7238" s="4"/>
      <c r="AF7238" s="21"/>
    </row>
    <row r="7239" spans="1:32" x14ac:dyDescent="0.2">
      <c r="A7239" s="1" t="s">
        <v>21266</v>
      </c>
      <c r="B7239" s="4" t="s">
        <v>21267</v>
      </c>
      <c r="C7239" s="4" t="s">
        <v>21268</v>
      </c>
      <c r="E7239" s="4"/>
      <c r="R7239" s="4"/>
      <c r="U7239" s="4"/>
      <c r="AD7239" s="4"/>
      <c r="AE7239" s="4"/>
      <c r="AF7239" s="21"/>
    </row>
    <row r="7240" spans="1:32" x14ac:dyDescent="0.2">
      <c r="A7240" s="1" t="s">
        <v>21269</v>
      </c>
      <c r="B7240" s="4" t="s">
        <v>21270</v>
      </c>
      <c r="C7240" s="4" t="s">
        <v>21271</v>
      </c>
      <c r="E7240" s="4"/>
      <c r="R7240" s="4"/>
      <c r="U7240" s="4"/>
      <c r="AD7240" s="4"/>
      <c r="AE7240" s="4"/>
      <c r="AF7240" s="21"/>
    </row>
    <row r="7241" spans="1:32" x14ac:dyDescent="0.2">
      <c r="A7241" s="1" t="s">
        <v>21272</v>
      </c>
      <c r="B7241" s="4" t="s">
        <v>21273</v>
      </c>
      <c r="C7241" s="4" t="s">
        <v>21274</v>
      </c>
      <c r="E7241" s="4"/>
      <c r="R7241" s="4"/>
      <c r="U7241" s="4"/>
      <c r="AD7241" s="4"/>
      <c r="AE7241" s="4"/>
      <c r="AF7241" s="21"/>
    </row>
    <row r="7242" spans="1:32" x14ac:dyDescent="0.2">
      <c r="A7242" s="1" t="s">
        <v>21275</v>
      </c>
      <c r="B7242" s="4" t="s">
        <v>21276</v>
      </c>
      <c r="C7242" s="4" t="s">
        <v>21277</v>
      </c>
      <c r="E7242" s="4"/>
      <c r="R7242" s="4"/>
      <c r="U7242" s="4"/>
      <c r="AD7242" s="4"/>
      <c r="AE7242" s="4"/>
      <c r="AF7242" s="21"/>
    </row>
    <row r="7243" spans="1:32" x14ac:dyDescent="0.2">
      <c r="A7243" s="1" t="s">
        <v>21278</v>
      </c>
      <c r="B7243" s="4" t="s">
        <v>21279</v>
      </c>
      <c r="C7243" s="4" t="s">
        <v>21280</v>
      </c>
      <c r="E7243" s="4"/>
      <c r="R7243" s="4"/>
      <c r="U7243" s="4"/>
      <c r="AD7243" s="4"/>
      <c r="AE7243" s="4"/>
      <c r="AF7243" s="21"/>
    </row>
    <row r="7244" spans="1:32" x14ac:dyDescent="0.2">
      <c r="A7244" s="1" t="s">
        <v>21281</v>
      </c>
      <c r="B7244" s="4" t="s">
        <v>21282</v>
      </c>
      <c r="C7244" s="4" t="s">
        <v>21283</v>
      </c>
      <c r="E7244" s="4"/>
      <c r="R7244" s="4"/>
      <c r="U7244" s="4"/>
      <c r="AD7244" s="4"/>
      <c r="AE7244" s="4"/>
      <c r="AF7244" s="21"/>
    </row>
    <row r="7245" spans="1:32" x14ac:dyDescent="0.2">
      <c r="A7245" s="1" t="s">
        <v>21284</v>
      </c>
      <c r="B7245" s="4" t="s">
        <v>21285</v>
      </c>
      <c r="C7245" s="4" t="s">
        <v>21286</v>
      </c>
      <c r="E7245" s="4"/>
      <c r="R7245" s="4"/>
      <c r="U7245" s="4"/>
      <c r="AD7245" s="4"/>
      <c r="AE7245" s="4"/>
      <c r="AF7245" s="21"/>
    </row>
    <row r="7246" spans="1:32" x14ac:dyDescent="0.2">
      <c r="A7246" s="1" t="s">
        <v>21287</v>
      </c>
      <c r="B7246" s="4" t="s">
        <v>21288</v>
      </c>
      <c r="C7246" s="4" t="s">
        <v>21289</v>
      </c>
      <c r="E7246" s="4"/>
      <c r="R7246" s="4"/>
      <c r="U7246" s="4"/>
      <c r="AD7246" s="4"/>
      <c r="AE7246" s="4"/>
      <c r="AF7246" s="21"/>
    </row>
    <row r="7247" spans="1:32" x14ac:dyDescent="0.2">
      <c r="A7247" s="1" t="s">
        <v>21290</v>
      </c>
      <c r="B7247" s="4" t="s">
        <v>21291</v>
      </c>
      <c r="C7247" s="4" t="s">
        <v>21292</v>
      </c>
      <c r="E7247" s="4"/>
      <c r="R7247" s="4"/>
      <c r="U7247" s="4"/>
      <c r="AD7247" s="4"/>
      <c r="AE7247" s="4"/>
      <c r="AF7247" s="21">
        <v>2</v>
      </c>
    </row>
    <row r="7248" spans="1:32" x14ac:dyDescent="0.2">
      <c r="A7248" s="1" t="s">
        <v>21293</v>
      </c>
      <c r="B7248" s="4" t="s">
        <v>21294</v>
      </c>
      <c r="C7248" s="4" t="s">
        <v>21295</v>
      </c>
      <c r="E7248" s="4"/>
      <c r="R7248" s="4"/>
      <c r="U7248" s="4"/>
      <c r="AD7248" s="4"/>
      <c r="AE7248" s="4"/>
      <c r="AF7248" s="21"/>
    </row>
    <row r="7249" spans="1:32" x14ac:dyDescent="0.2">
      <c r="A7249" s="1" t="s">
        <v>21296</v>
      </c>
      <c r="B7249" s="4" t="s">
        <v>21297</v>
      </c>
      <c r="C7249" s="4" t="s">
        <v>1667</v>
      </c>
      <c r="E7249" s="4"/>
      <c r="F7249">
        <v>1</v>
      </c>
      <c r="G7249">
        <v>1</v>
      </c>
      <c r="H7249">
        <v>1</v>
      </c>
      <c r="J7249">
        <v>1</v>
      </c>
      <c r="M7249">
        <v>1</v>
      </c>
      <c r="R7249" s="4"/>
      <c r="U7249" s="4"/>
      <c r="AD7249" s="4"/>
      <c r="AE7249" s="4"/>
      <c r="AF7249" s="21"/>
    </row>
    <row r="7250" spans="1:32" x14ac:dyDescent="0.2">
      <c r="A7250" s="1" t="s">
        <v>21298</v>
      </c>
      <c r="B7250" s="4" t="s">
        <v>21299</v>
      </c>
      <c r="C7250" s="4" t="s">
        <v>21300</v>
      </c>
      <c r="E7250" s="4"/>
      <c r="R7250" s="4"/>
      <c r="U7250" s="4"/>
      <c r="AD7250" s="4"/>
      <c r="AE7250" s="4"/>
      <c r="AF7250" s="21"/>
    </row>
    <row r="7251" spans="1:32" x14ac:dyDescent="0.2">
      <c r="A7251" s="1" t="s">
        <v>21301</v>
      </c>
      <c r="B7251" s="4" t="s">
        <v>21302</v>
      </c>
      <c r="C7251" s="4" t="s">
        <v>21303</v>
      </c>
      <c r="E7251" s="4"/>
      <c r="R7251" s="4"/>
      <c r="U7251" s="4"/>
      <c r="AD7251" s="4"/>
      <c r="AE7251" s="4"/>
      <c r="AF7251" s="21"/>
    </row>
    <row r="7252" spans="1:32" x14ac:dyDescent="0.2">
      <c r="A7252" s="1" t="s">
        <v>21304</v>
      </c>
      <c r="B7252" s="4" t="s">
        <v>21305</v>
      </c>
      <c r="C7252" s="4" t="s">
        <v>21306</v>
      </c>
      <c r="E7252" s="4"/>
      <c r="R7252" s="4"/>
      <c r="U7252" s="4"/>
      <c r="AD7252" s="4"/>
      <c r="AE7252" s="4"/>
      <c r="AF7252" s="21"/>
    </row>
    <row r="7253" spans="1:32" x14ac:dyDescent="0.2">
      <c r="A7253" s="1" t="s">
        <v>21307</v>
      </c>
      <c r="B7253" s="4" t="s">
        <v>21308</v>
      </c>
      <c r="C7253" s="4" t="s">
        <v>21309</v>
      </c>
      <c r="E7253" s="4"/>
      <c r="R7253" s="4"/>
      <c r="U7253" s="4"/>
      <c r="AD7253" s="4"/>
      <c r="AE7253" s="4"/>
      <c r="AF7253" s="21"/>
    </row>
    <row r="7254" spans="1:32" x14ac:dyDescent="0.2">
      <c r="A7254" s="1" t="s">
        <v>21310</v>
      </c>
      <c r="B7254" s="4" t="s">
        <v>21311</v>
      </c>
      <c r="C7254" s="4" t="s">
        <v>21312</v>
      </c>
      <c r="E7254" s="4"/>
      <c r="R7254" s="4"/>
      <c r="U7254" s="4"/>
      <c r="AD7254" s="4"/>
      <c r="AE7254" s="4"/>
      <c r="AF7254" s="21"/>
    </row>
    <row r="7255" spans="1:32" x14ac:dyDescent="0.2">
      <c r="A7255" s="1" t="s">
        <v>21313</v>
      </c>
      <c r="B7255" s="4" t="s">
        <v>21314</v>
      </c>
      <c r="C7255" s="4" t="s">
        <v>21315</v>
      </c>
      <c r="E7255" s="4"/>
      <c r="R7255" s="4"/>
      <c r="U7255" s="4"/>
      <c r="AD7255" s="4"/>
      <c r="AE7255" s="4"/>
      <c r="AF7255" s="21"/>
    </row>
    <row r="7256" spans="1:32" x14ac:dyDescent="0.2">
      <c r="A7256" s="1" t="s">
        <v>21316</v>
      </c>
      <c r="B7256" s="4" t="s">
        <v>21317</v>
      </c>
      <c r="C7256" s="4" t="s">
        <v>21318</v>
      </c>
      <c r="E7256" s="4"/>
      <c r="F7256">
        <v>1</v>
      </c>
      <c r="G7256">
        <v>1</v>
      </c>
      <c r="I7256">
        <v>1</v>
      </c>
      <c r="N7256">
        <v>1</v>
      </c>
      <c r="R7256" s="4"/>
      <c r="U7256" s="4"/>
      <c r="V7256">
        <v>2</v>
      </c>
      <c r="AD7256" s="4"/>
      <c r="AE7256" s="4">
        <v>1</v>
      </c>
      <c r="AF7256" s="21"/>
    </row>
    <row r="7257" spans="1:32" x14ac:dyDescent="0.2">
      <c r="A7257" s="1" t="s">
        <v>21319</v>
      </c>
      <c r="B7257" s="4" t="s">
        <v>21320</v>
      </c>
      <c r="C7257" s="4" t="s">
        <v>21321</v>
      </c>
      <c r="E7257" s="4"/>
      <c r="R7257" s="4"/>
      <c r="U7257" s="4"/>
      <c r="AD7257" s="4"/>
      <c r="AE7257" s="4"/>
      <c r="AF7257" s="21"/>
    </row>
    <row r="7258" spans="1:32" x14ac:dyDescent="0.2">
      <c r="A7258" s="1" t="s">
        <v>21322</v>
      </c>
      <c r="B7258" s="4" t="s">
        <v>21323</v>
      </c>
      <c r="C7258" s="4" t="s">
        <v>21324</v>
      </c>
      <c r="E7258" s="4"/>
      <c r="R7258" s="4"/>
      <c r="U7258" s="4"/>
      <c r="AD7258" s="4"/>
      <c r="AE7258" s="4"/>
      <c r="AF7258" s="21"/>
    </row>
    <row r="7259" spans="1:32" x14ac:dyDescent="0.2">
      <c r="A7259" s="1" t="s">
        <v>21325</v>
      </c>
      <c r="B7259" s="4" t="s">
        <v>21326</v>
      </c>
      <c r="C7259" s="4" t="s">
        <v>21327</v>
      </c>
      <c r="E7259" s="4"/>
      <c r="R7259" s="4"/>
      <c r="U7259" s="4"/>
      <c r="AD7259" s="4"/>
      <c r="AE7259" s="4"/>
      <c r="AF7259" s="21"/>
    </row>
    <row r="7260" spans="1:32" x14ac:dyDescent="0.2">
      <c r="A7260" s="1" t="s">
        <v>21328</v>
      </c>
      <c r="B7260" s="4" t="s">
        <v>21329</v>
      </c>
      <c r="C7260" s="4" t="s">
        <v>21330</v>
      </c>
      <c r="E7260" s="4"/>
      <c r="R7260" s="4"/>
      <c r="U7260" s="4"/>
      <c r="AD7260" s="4"/>
      <c r="AE7260" s="4"/>
      <c r="AF7260" s="21"/>
    </row>
    <row r="7261" spans="1:32" x14ac:dyDescent="0.2">
      <c r="A7261" s="1" t="s">
        <v>21331</v>
      </c>
      <c r="B7261" s="4" t="s">
        <v>21332</v>
      </c>
      <c r="C7261" s="4" t="s">
        <v>21333</v>
      </c>
      <c r="E7261" s="4"/>
      <c r="R7261" s="4"/>
      <c r="U7261" s="4"/>
      <c r="AD7261" s="4"/>
      <c r="AE7261" s="4"/>
      <c r="AF7261" s="21"/>
    </row>
    <row r="7262" spans="1:32" x14ac:dyDescent="0.2">
      <c r="A7262" s="1" t="s">
        <v>21334</v>
      </c>
      <c r="B7262" s="4" t="s">
        <v>21335</v>
      </c>
      <c r="C7262" s="4" t="s">
        <v>21336</v>
      </c>
      <c r="E7262" s="4"/>
      <c r="R7262" s="4"/>
      <c r="U7262" s="4"/>
      <c r="AD7262" s="4"/>
      <c r="AE7262" s="4"/>
      <c r="AF7262" s="21"/>
    </row>
    <row r="7263" spans="1:32" x14ac:dyDescent="0.2">
      <c r="A7263" s="1" t="s">
        <v>21337</v>
      </c>
      <c r="B7263" s="4" t="s">
        <v>21338</v>
      </c>
      <c r="C7263" s="4" t="s">
        <v>21339</v>
      </c>
      <c r="E7263" s="4"/>
      <c r="R7263" s="4"/>
      <c r="U7263" s="4"/>
      <c r="AD7263" s="4"/>
      <c r="AE7263" s="4"/>
      <c r="AF7263" s="21"/>
    </row>
    <row r="7264" spans="1:32" x14ac:dyDescent="0.2">
      <c r="A7264" s="1" t="s">
        <v>21340</v>
      </c>
      <c r="B7264" s="4" t="s">
        <v>7147</v>
      </c>
      <c r="C7264" s="4" t="s">
        <v>21341</v>
      </c>
      <c r="E7264" s="4"/>
      <c r="R7264" s="4"/>
      <c r="U7264" s="4"/>
      <c r="AD7264" s="4"/>
      <c r="AE7264" s="4"/>
      <c r="AF7264" s="21"/>
    </row>
    <row r="7265" spans="1:32" x14ac:dyDescent="0.2">
      <c r="A7265" s="1" t="s">
        <v>21342</v>
      </c>
      <c r="B7265" s="4" t="s">
        <v>21343</v>
      </c>
      <c r="C7265" s="4" t="s">
        <v>21344</v>
      </c>
      <c r="E7265" s="4"/>
      <c r="R7265" s="4"/>
      <c r="U7265" s="4"/>
      <c r="AD7265" s="4"/>
      <c r="AE7265" s="4"/>
      <c r="AF7265" s="21"/>
    </row>
    <row r="7266" spans="1:32" x14ac:dyDescent="0.2">
      <c r="A7266" s="1" t="s">
        <v>21345</v>
      </c>
      <c r="B7266" s="4" t="s">
        <v>21346</v>
      </c>
      <c r="C7266" s="4" t="s">
        <v>21347</v>
      </c>
      <c r="E7266" s="4"/>
      <c r="R7266" s="4"/>
      <c r="U7266" s="4"/>
      <c r="AD7266" s="4"/>
      <c r="AE7266" s="4"/>
      <c r="AF7266" s="21"/>
    </row>
    <row r="7267" spans="1:32" x14ac:dyDescent="0.2">
      <c r="A7267" s="1" t="s">
        <v>21348</v>
      </c>
      <c r="B7267" s="4" t="s">
        <v>21349</v>
      </c>
      <c r="C7267" s="4" t="s">
        <v>21350</v>
      </c>
      <c r="E7267" s="4"/>
      <c r="R7267" s="4"/>
      <c r="U7267" s="4"/>
      <c r="AD7267" s="4"/>
      <c r="AE7267" s="4"/>
      <c r="AF7267" s="21"/>
    </row>
    <row r="7268" spans="1:32" x14ac:dyDescent="0.2">
      <c r="A7268" s="1" t="s">
        <v>21351</v>
      </c>
      <c r="B7268" s="4" t="s">
        <v>21352</v>
      </c>
      <c r="C7268" s="4" t="s">
        <v>21353</v>
      </c>
      <c r="E7268" s="4"/>
      <c r="R7268" s="4"/>
      <c r="U7268" s="4"/>
      <c r="AD7268" s="4"/>
      <c r="AE7268" s="4"/>
      <c r="AF7268" s="21"/>
    </row>
    <row r="7269" spans="1:32" x14ac:dyDescent="0.2">
      <c r="A7269" s="1" t="s">
        <v>21354</v>
      </c>
      <c r="B7269" s="4" t="s">
        <v>21355</v>
      </c>
      <c r="C7269" s="4" t="s">
        <v>21356</v>
      </c>
      <c r="E7269" s="4"/>
      <c r="R7269" s="4"/>
      <c r="U7269" s="4"/>
      <c r="AD7269" s="4"/>
      <c r="AE7269" s="4"/>
      <c r="AF7269" s="21"/>
    </row>
    <row r="7270" spans="1:32" x14ac:dyDescent="0.2">
      <c r="A7270" s="1" t="s">
        <v>21357</v>
      </c>
      <c r="B7270" s="4" t="s">
        <v>21358</v>
      </c>
      <c r="C7270" s="4" t="s">
        <v>21359</v>
      </c>
      <c r="E7270" s="4"/>
      <c r="R7270" s="4"/>
      <c r="U7270" s="4"/>
      <c r="AD7270" s="4"/>
      <c r="AE7270" s="4"/>
      <c r="AF7270" s="21"/>
    </row>
    <row r="7271" spans="1:32" x14ac:dyDescent="0.2">
      <c r="A7271" s="1" t="s">
        <v>21360</v>
      </c>
      <c r="B7271" s="4" t="s">
        <v>21361</v>
      </c>
      <c r="C7271" s="4" t="s">
        <v>21362</v>
      </c>
      <c r="E7271" s="4">
        <v>1</v>
      </c>
      <c r="R7271" s="4"/>
      <c r="U7271" s="4"/>
      <c r="AD7271" s="4"/>
      <c r="AE7271" s="4"/>
      <c r="AF7271" s="21">
        <v>1</v>
      </c>
    </row>
    <row r="7272" spans="1:32" x14ac:dyDescent="0.2">
      <c r="A7272" s="1" t="s">
        <v>21363</v>
      </c>
      <c r="B7272" s="4" t="s">
        <v>21364</v>
      </c>
      <c r="C7272" s="4" t="s">
        <v>21365</v>
      </c>
      <c r="E7272" s="4">
        <v>1</v>
      </c>
      <c r="R7272" s="4"/>
      <c r="U7272" s="4"/>
      <c r="AD7272" s="4">
        <v>1</v>
      </c>
      <c r="AE7272" s="4"/>
      <c r="AF7272" s="21">
        <v>1</v>
      </c>
    </row>
    <row r="7273" spans="1:32" x14ac:dyDescent="0.2">
      <c r="A7273" s="1" t="s">
        <v>21366</v>
      </c>
      <c r="B7273" s="4" t="s">
        <v>21367</v>
      </c>
      <c r="C7273" s="4" t="s">
        <v>21368</v>
      </c>
      <c r="E7273" s="4"/>
      <c r="G7273">
        <v>1</v>
      </c>
      <c r="I7273">
        <v>1</v>
      </c>
      <c r="J7273">
        <v>1</v>
      </c>
      <c r="P7273">
        <v>1</v>
      </c>
      <c r="Q7273">
        <v>1</v>
      </c>
      <c r="R7273" s="4">
        <v>1</v>
      </c>
      <c r="T7273">
        <v>1</v>
      </c>
      <c r="U7273" s="4">
        <v>1</v>
      </c>
      <c r="AB7273">
        <v>1</v>
      </c>
      <c r="AD7273" s="4"/>
      <c r="AE7273" s="4"/>
      <c r="AF7273" s="21"/>
    </row>
    <row r="7274" spans="1:32" x14ac:dyDescent="0.2">
      <c r="A7274" s="1" t="s">
        <v>21369</v>
      </c>
      <c r="B7274" s="4" t="s">
        <v>21370</v>
      </c>
      <c r="C7274" s="4" t="s">
        <v>21371</v>
      </c>
      <c r="E7274" s="4"/>
      <c r="G7274">
        <v>1</v>
      </c>
      <c r="H7274">
        <v>1</v>
      </c>
      <c r="J7274">
        <v>1</v>
      </c>
      <c r="K7274">
        <v>1</v>
      </c>
      <c r="L7274">
        <v>1</v>
      </c>
      <c r="M7274">
        <v>1</v>
      </c>
      <c r="N7274">
        <v>1</v>
      </c>
      <c r="O7274">
        <v>1</v>
      </c>
      <c r="P7274">
        <v>1</v>
      </c>
      <c r="Q7274">
        <v>1</v>
      </c>
      <c r="R7274" s="4"/>
      <c r="T7274">
        <v>1</v>
      </c>
      <c r="U7274" s="4">
        <v>1</v>
      </c>
      <c r="W7274">
        <v>1</v>
      </c>
      <c r="AB7274">
        <v>1</v>
      </c>
      <c r="AD7274" s="4"/>
      <c r="AE7274" s="4">
        <v>1</v>
      </c>
      <c r="AF7274" s="21"/>
    </row>
    <row r="7275" spans="1:32" x14ac:dyDescent="0.2">
      <c r="A7275" s="1" t="s">
        <v>21372</v>
      </c>
      <c r="B7275" s="4" t="s">
        <v>21373</v>
      </c>
      <c r="C7275" s="4" t="s">
        <v>21374</v>
      </c>
      <c r="E7275" s="4"/>
      <c r="R7275" s="4"/>
      <c r="U7275" s="4"/>
      <c r="AD7275" s="4"/>
      <c r="AE7275" s="4"/>
      <c r="AF7275" s="21"/>
    </row>
    <row r="7276" spans="1:32" x14ac:dyDescent="0.2">
      <c r="A7276" s="1" t="s">
        <v>21375</v>
      </c>
      <c r="B7276" s="4" t="s">
        <v>21376</v>
      </c>
      <c r="C7276" s="4" t="s">
        <v>21377</v>
      </c>
      <c r="E7276" s="4"/>
      <c r="R7276" s="4"/>
      <c r="U7276" s="4"/>
      <c r="AD7276" s="4"/>
      <c r="AE7276" s="4"/>
      <c r="AF7276" s="21"/>
    </row>
    <row r="7277" spans="1:32" x14ac:dyDescent="0.2">
      <c r="A7277" s="1" t="s">
        <v>21378</v>
      </c>
      <c r="B7277" s="4" t="s">
        <v>21379</v>
      </c>
      <c r="C7277" s="4" t="s">
        <v>21380</v>
      </c>
      <c r="E7277" s="4"/>
      <c r="R7277" s="4"/>
      <c r="U7277" s="4"/>
      <c r="AD7277" s="4"/>
      <c r="AE7277" s="4"/>
      <c r="AF7277" s="21"/>
    </row>
    <row r="7278" spans="1:32" x14ac:dyDescent="0.2">
      <c r="A7278" s="1" t="s">
        <v>21381</v>
      </c>
      <c r="B7278" s="4" t="s">
        <v>21382</v>
      </c>
      <c r="C7278" s="4" t="s">
        <v>21383</v>
      </c>
      <c r="E7278" s="4"/>
      <c r="R7278" s="4"/>
      <c r="U7278" s="4"/>
      <c r="AD7278" s="4"/>
      <c r="AE7278" s="4"/>
      <c r="AF7278" s="21"/>
    </row>
    <row r="7279" spans="1:32" x14ac:dyDescent="0.2">
      <c r="A7279" s="1" t="s">
        <v>21384</v>
      </c>
      <c r="B7279" s="4" t="s">
        <v>21385</v>
      </c>
      <c r="C7279" s="4" t="s">
        <v>21386</v>
      </c>
      <c r="E7279" s="4"/>
      <c r="G7279">
        <v>1</v>
      </c>
      <c r="H7279">
        <v>1</v>
      </c>
      <c r="R7279" s="4"/>
      <c r="U7279" s="4"/>
      <c r="AD7279" s="4"/>
      <c r="AE7279" s="4"/>
      <c r="AF7279" s="21"/>
    </row>
    <row r="7280" spans="1:32" x14ac:dyDescent="0.2">
      <c r="A7280" s="1" t="s">
        <v>21387</v>
      </c>
      <c r="B7280" s="4" t="s">
        <v>21388</v>
      </c>
      <c r="C7280" s="4" t="s">
        <v>21388</v>
      </c>
      <c r="E7280" s="4"/>
      <c r="R7280" s="4"/>
      <c r="U7280" s="4"/>
      <c r="AD7280" s="4"/>
      <c r="AE7280" s="4"/>
      <c r="AF7280" s="21"/>
    </row>
    <row r="7281" spans="1:32" x14ac:dyDescent="0.2">
      <c r="A7281" s="1" t="s">
        <v>21389</v>
      </c>
      <c r="B7281" s="4" t="s">
        <v>21390</v>
      </c>
      <c r="C7281" s="4" t="s">
        <v>21391</v>
      </c>
      <c r="E7281" s="4"/>
      <c r="R7281" s="4"/>
      <c r="U7281" s="4"/>
      <c r="AD7281" s="4"/>
      <c r="AE7281" s="4"/>
      <c r="AF7281" s="21"/>
    </row>
    <row r="7282" spans="1:32" x14ac:dyDescent="0.2">
      <c r="A7282" s="1" t="s">
        <v>21392</v>
      </c>
      <c r="B7282" s="4" t="s">
        <v>21393</v>
      </c>
      <c r="C7282" s="4" t="s">
        <v>21394</v>
      </c>
      <c r="E7282" s="4"/>
      <c r="R7282" s="4"/>
      <c r="U7282" s="4"/>
      <c r="AD7282" s="4"/>
      <c r="AE7282" s="4"/>
      <c r="AF7282" s="21"/>
    </row>
    <row r="7283" spans="1:32" x14ac:dyDescent="0.2">
      <c r="A7283" s="1" t="s">
        <v>21395</v>
      </c>
      <c r="B7283" s="4" t="s">
        <v>21396</v>
      </c>
      <c r="C7283" s="4" t="s">
        <v>21397</v>
      </c>
      <c r="E7283" s="4"/>
      <c r="R7283" s="4"/>
      <c r="U7283" s="4"/>
      <c r="AD7283" s="4"/>
      <c r="AE7283" s="4"/>
      <c r="AF7283" s="21"/>
    </row>
    <row r="7284" spans="1:32" x14ac:dyDescent="0.2">
      <c r="A7284" s="1" t="s">
        <v>21398</v>
      </c>
      <c r="B7284" s="4" t="s">
        <v>21399</v>
      </c>
      <c r="C7284" s="4" t="s">
        <v>21400</v>
      </c>
      <c r="E7284" s="4"/>
      <c r="R7284" s="4"/>
      <c r="U7284" s="4"/>
      <c r="AD7284" s="4"/>
      <c r="AE7284" s="4"/>
      <c r="AF7284" s="21"/>
    </row>
    <row r="7285" spans="1:32" x14ac:dyDescent="0.2">
      <c r="A7285" s="1" t="s">
        <v>21401</v>
      </c>
      <c r="B7285" s="4" t="s">
        <v>21402</v>
      </c>
      <c r="C7285" s="4" t="s">
        <v>21403</v>
      </c>
      <c r="E7285" s="4"/>
      <c r="R7285" s="4"/>
      <c r="U7285" s="4"/>
      <c r="AD7285" s="4"/>
      <c r="AE7285" s="4"/>
      <c r="AF7285" s="21"/>
    </row>
    <row r="7286" spans="1:32" x14ac:dyDescent="0.2">
      <c r="A7286" s="1" t="s">
        <v>21404</v>
      </c>
      <c r="B7286" s="4" t="s">
        <v>21405</v>
      </c>
      <c r="C7286" s="4" t="s">
        <v>21406</v>
      </c>
      <c r="E7286" s="4"/>
      <c r="R7286" s="4"/>
      <c r="U7286" s="4"/>
      <c r="AD7286" s="4"/>
      <c r="AE7286" s="4"/>
      <c r="AF7286" s="21"/>
    </row>
    <row r="7287" spans="1:32" x14ac:dyDescent="0.2">
      <c r="A7287" s="1" t="s">
        <v>21407</v>
      </c>
      <c r="B7287" s="4" t="s">
        <v>21408</v>
      </c>
      <c r="C7287" s="4" t="s">
        <v>21409</v>
      </c>
      <c r="E7287" s="4"/>
      <c r="R7287" s="4"/>
      <c r="U7287" s="4"/>
      <c r="AD7287" s="4"/>
      <c r="AE7287" s="4"/>
      <c r="AF7287" s="21"/>
    </row>
    <row r="7288" spans="1:32" x14ac:dyDescent="0.2">
      <c r="A7288" s="1" t="s">
        <v>21410</v>
      </c>
      <c r="B7288" s="4" t="s">
        <v>21411</v>
      </c>
      <c r="C7288" s="4" t="s">
        <v>21412</v>
      </c>
      <c r="E7288" s="4"/>
      <c r="R7288" s="4"/>
      <c r="U7288" s="4"/>
      <c r="AD7288" s="4"/>
      <c r="AE7288" s="4"/>
      <c r="AF7288" s="21"/>
    </row>
    <row r="7289" spans="1:32" x14ac:dyDescent="0.2">
      <c r="A7289" s="1" t="s">
        <v>21413</v>
      </c>
      <c r="B7289" s="4" t="s">
        <v>21414</v>
      </c>
      <c r="C7289" s="4" t="s">
        <v>21415</v>
      </c>
      <c r="E7289" s="4"/>
      <c r="R7289" s="4"/>
      <c r="U7289" s="4"/>
      <c r="AD7289" s="4"/>
      <c r="AE7289" s="4"/>
      <c r="AF7289" s="21"/>
    </row>
    <row r="7290" spans="1:32" x14ac:dyDescent="0.2">
      <c r="A7290" s="1" t="s">
        <v>21416</v>
      </c>
      <c r="B7290" s="4" t="s">
        <v>7149</v>
      </c>
      <c r="C7290" s="4" t="s">
        <v>17396</v>
      </c>
      <c r="E7290" s="4"/>
      <c r="R7290" s="4"/>
      <c r="U7290" s="4"/>
      <c r="AD7290" s="4"/>
      <c r="AE7290" s="4"/>
      <c r="AF7290" s="21"/>
    </row>
    <row r="7291" spans="1:32" x14ac:dyDescent="0.2">
      <c r="A7291" s="1" t="s">
        <v>21417</v>
      </c>
      <c r="B7291" s="4" t="s">
        <v>21418</v>
      </c>
      <c r="C7291" s="4" t="s">
        <v>21419</v>
      </c>
      <c r="E7291" s="4"/>
      <c r="R7291" s="4"/>
      <c r="U7291" s="4"/>
      <c r="AD7291" s="4"/>
      <c r="AE7291" s="4"/>
      <c r="AF7291" s="21"/>
    </row>
    <row r="7292" spans="1:32" x14ac:dyDescent="0.2">
      <c r="A7292" s="1" t="s">
        <v>21420</v>
      </c>
      <c r="B7292" s="4" t="s">
        <v>21421</v>
      </c>
      <c r="C7292" s="4" t="s">
        <v>21422</v>
      </c>
      <c r="E7292" s="4"/>
      <c r="R7292" s="4"/>
      <c r="U7292" s="4"/>
      <c r="AD7292" s="4"/>
      <c r="AE7292" s="4"/>
      <c r="AF7292" s="21"/>
    </row>
    <row r="7293" spans="1:32" x14ac:dyDescent="0.2">
      <c r="A7293" s="1" t="s">
        <v>21423</v>
      </c>
      <c r="B7293" s="4" t="s">
        <v>21424</v>
      </c>
      <c r="C7293" s="4" t="s">
        <v>21425</v>
      </c>
      <c r="E7293" s="4"/>
      <c r="R7293" s="4"/>
      <c r="U7293" s="4"/>
      <c r="AD7293" s="4"/>
      <c r="AE7293" s="4"/>
      <c r="AF7293" s="21"/>
    </row>
    <row r="7294" spans="1:32" x14ac:dyDescent="0.2">
      <c r="A7294" s="1" t="s">
        <v>21426</v>
      </c>
      <c r="B7294" s="4" t="s">
        <v>21427</v>
      </c>
      <c r="C7294" s="4" t="s">
        <v>21428</v>
      </c>
      <c r="E7294" s="4"/>
      <c r="R7294" s="4"/>
      <c r="U7294" s="4"/>
      <c r="AD7294" s="4"/>
      <c r="AE7294" s="4"/>
      <c r="AF7294" s="21"/>
    </row>
    <row r="7295" spans="1:32" x14ac:dyDescent="0.2">
      <c r="A7295" s="1" t="s">
        <v>21429</v>
      </c>
      <c r="B7295" s="4" t="s">
        <v>21430</v>
      </c>
      <c r="C7295" s="4" t="s">
        <v>21431</v>
      </c>
      <c r="E7295" s="4"/>
      <c r="R7295" s="4"/>
      <c r="U7295" s="4"/>
      <c r="AD7295" s="4"/>
      <c r="AE7295" s="4"/>
      <c r="AF7295" s="21">
        <v>1</v>
      </c>
    </row>
    <row r="7296" spans="1:32" x14ac:dyDescent="0.2">
      <c r="A7296" s="1" t="s">
        <v>21432</v>
      </c>
      <c r="B7296" s="4" t="s">
        <v>21433</v>
      </c>
      <c r="C7296" s="4" t="s">
        <v>21434</v>
      </c>
      <c r="E7296" s="4"/>
      <c r="R7296" s="4"/>
      <c r="U7296" s="4"/>
      <c r="AD7296" s="4"/>
      <c r="AE7296" s="4"/>
      <c r="AF7296" s="21"/>
    </row>
    <row r="7297" spans="1:32" x14ac:dyDescent="0.2">
      <c r="A7297" s="1" t="s">
        <v>21435</v>
      </c>
      <c r="B7297" s="4" t="s">
        <v>21436</v>
      </c>
      <c r="C7297" s="4" t="s">
        <v>21437</v>
      </c>
      <c r="E7297" s="4"/>
      <c r="I7297">
        <v>1</v>
      </c>
      <c r="J7297">
        <v>1</v>
      </c>
      <c r="R7297" s="4"/>
      <c r="U7297" s="4"/>
      <c r="AD7297" s="4"/>
      <c r="AE7297" s="4"/>
      <c r="AF7297" s="21"/>
    </row>
    <row r="7298" spans="1:32" x14ac:dyDescent="0.2">
      <c r="A7298" s="1" t="s">
        <v>21438</v>
      </c>
      <c r="B7298" s="4" t="s">
        <v>21439</v>
      </c>
      <c r="C7298" s="4" t="s">
        <v>21440</v>
      </c>
      <c r="E7298" s="4"/>
      <c r="R7298" s="4"/>
      <c r="U7298" s="4"/>
      <c r="AD7298" s="4"/>
      <c r="AE7298" s="4"/>
      <c r="AF7298" s="21"/>
    </row>
    <row r="7299" spans="1:32" x14ac:dyDescent="0.2">
      <c r="A7299" s="1" t="s">
        <v>21441</v>
      </c>
      <c r="B7299" s="4" t="s">
        <v>21442</v>
      </c>
      <c r="C7299" s="4" t="s">
        <v>21443</v>
      </c>
      <c r="E7299" s="4"/>
      <c r="R7299" s="4"/>
      <c r="U7299" s="4"/>
      <c r="AD7299" s="4"/>
      <c r="AE7299" s="4"/>
      <c r="AF7299" s="21"/>
    </row>
    <row r="7300" spans="1:32" x14ac:dyDescent="0.2">
      <c r="A7300" s="1" t="s">
        <v>21444</v>
      </c>
      <c r="B7300" s="4" t="s">
        <v>21445</v>
      </c>
      <c r="C7300" s="4" t="s">
        <v>21446</v>
      </c>
      <c r="E7300" s="4"/>
      <c r="R7300" s="4"/>
      <c r="U7300" s="4"/>
      <c r="AD7300" s="4"/>
      <c r="AE7300" s="4"/>
      <c r="AF7300" s="21"/>
    </row>
    <row r="7301" spans="1:32" x14ac:dyDescent="0.2">
      <c r="A7301" s="1" t="s">
        <v>21447</v>
      </c>
      <c r="B7301" s="4" t="s">
        <v>21448</v>
      </c>
      <c r="C7301" s="4" t="s">
        <v>21449</v>
      </c>
      <c r="E7301" s="4"/>
      <c r="R7301" s="4"/>
      <c r="U7301" s="4"/>
      <c r="AD7301" s="4"/>
      <c r="AE7301" s="4"/>
      <c r="AF7301" s="21"/>
    </row>
    <row r="7302" spans="1:32" x14ac:dyDescent="0.2">
      <c r="A7302" s="1" t="s">
        <v>21450</v>
      </c>
      <c r="B7302" s="4" t="s">
        <v>21451</v>
      </c>
      <c r="C7302" s="4" t="s">
        <v>21452</v>
      </c>
      <c r="E7302" s="4"/>
      <c r="R7302" s="4"/>
      <c r="U7302" s="4"/>
      <c r="AD7302" s="4"/>
      <c r="AE7302" s="4"/>
      <c r="AF7302" s="21"/>
    </row>
    <row r="7303" spans="1:32" x14ac:dyDescent="0.2">
      <c r="A7303" s="1" t="s">
        <v>21453</v>
      </c>
      <c r="B7303" s="4" t="s">
        <v>21454</v>
      </c>
      <c r="C7303" s="4" t="s">
        <v>21455</v>
      </c>
      <c r="E7303" s="4"/>
      <c r="R7303" s="4"/>
      <c r="U7303" s="4"/>
      <c r="AD7303" s="4"/>
      <c r="AE7303" s="4"/>
      <c r="AF7303" s="21"/>
    </row>
    <row r="7304" spans="1:32" x14ac:dyDescent="0.2">
      <c r="A7304" s="1" t="s">
        <v>21456</v>
      </c>
      <c r="B7304" s="4" t="s">
        <v>21457</v>
      </c>
      <c r="C7304" s="4" t="s">
        <v>21458</v>
      </c>
      <c r="E7304" s="4"/>
      <c r="R7304" s="4"/>
      <c r="U7304" s="4"/>
      <c r="AD7304" s="4"/>
      <c r="AE7304" s="4"/>
      <c r="AF7304" s="21"/>
    </row>
    <row r="7305" spans="1:32" x14ac:dyDescent="0.2">
      <c r="A7305" s="1" t="s">
        <v>21459</v>
      </c>
      <c r="B7305" s="4" t="s">
        <v>21460</v>
      </c>
      <c r="C7305" s="4" t="s">
        <v>21461</v>
      </c>
      <c r="E7305" s="4"/>
      <c r="R7305" s="4"/>
      <c r="U7305" s="4"/>
      <c r="AD7305" s="4"/>
      <c r="AE7305" s="4"/>
      <c r="AF7305" s="21"/>
    </row>
    <row r="7306" spans="1:32" x14ac:dyDescent="0.2">
      <c r="A7306" s="1" t="s">
        <v>21462</v>
      </c>
      <c r="B7306" s="4" t="s">
        <v>21463</v>
      </c>
      <c r="C7306" s="4" t="s">
        <v>21464</v>
      </c>
      <c r="E7306" s="4"/>
      <c r="R7306" s="4"/>
      <c r="U7306" s="4"/>
      <c r="AD7306" s="4"/>
      <c r="AE7306" s="4"/>
      <c r="AF7306" s="21"/>
    </row>
    <row r="7307" spans="1:32" x14ac:dyDescent="0.2">
      <c r="A7307" s="1" t="s">
        <v>21465</v>
      </c>
      <c r="B7307" s="4" t="s">
        <v>21466</v>
      </c>
      <c r="C7307" s="4" t="s">
        <v>21467</v>
      </c>
      <c r="E7307" s="4"/>
      <c r="R7307" s="4"/>
      <c r="U7307" s="4"/>
      <c r="AD7307" s="4"/>
      <c r="AE7307" s="4"/>
      <c r="AF7307" s="21"/>
    </row>
    <row r="7308" spans="1:32" x14ac:dyDescent="0.2">
      <c r="A7308" s="1" t="s">
        <v>21468</v>
      </c>
      <c r="B7308" s="4" t="s">
        <v>21469</v>
      </c>
      <c r="C7308" s="4" t="s">
        <v>21470</v>
      </c>
      <c r="E7308" s="4"/>
      <c r="R7308" s="4"/>
      <c r="U7308" s="4"/>
      <c r="AD7308" s="4"/>
      <c r="AE7308" s="4"/>
      <c r="AF7308" s="21"/>
    </row>
    <row r="7309" spans="1:32" x14ac:dyDescent="0.2">
      <c r="A7309" s="1" t="s">
        <v>21471</v>
      </c>
      <c r="B7309" s="4" t="s">
        <v>21472</v>
      </c>
      <c r="C7309" s="4" t="s">
        <v>21473</v>
      </c>
      <c r="E7309" s="4"/>
      <c r="R7309" s="4"/>
      <c r="U7309" s="4"/>
      <c r="AD7309" s="4"/>
      <c r="AE7309" s="4"/>
      <c r="AF7309" s="21"/>
    </row>
    <row r="7310" spans="1:32" x14ac:dyDescent="0.2">
      <c r="A7310" s="1" t="s">
        <v>21474</v>
      </c>
      <c r="B7310" s="4" t="s">
        <v>21475</v>
      </c>
      <c r="C7310" s="4" t="s">
        <v>21476</v>
      </c>
      <c r="E7310" s="4"/>
      <c r="R7310" s="4"/>
      <c r="U7310" s="4"/>
      <c r="AD7310" s="4"/>
      <c r="AE7310" s="4"/>
      <c r="AF7310" s="21"/>
    </row>
    <row r="7311" spans="1:32" x14ac:dyDescent="0.2">
      <c r="A7311" s="1" t="s">
        <v>21477</v>
      </c>
      <c r="B7311" s="4" t="s">
        <v>21478</v>
      </c>
      <c r="C7311" s="4" t="s">
        <v>21479</v>
      </c>
      <c r="E7311" s="4"/>
      <c r="R7311" s="4"/>
      <c r="U7311" s="4"/>
      <c r="AD7311" s="4"/>
      <c r="AE7311" s="4"/>
      <c r="AF7311" s="21"/>
    </row>
    <row r="7312" spans="1:32" x14ac:dyDescent="0.2">
      <c r="A7312" s="1" t="s">
        <v>21480</v>
      </c>
      <c r="B7312" s="4" t="s">
        <v>21481</v>
      </c>
      <c r="C7312" s="4" t="s">
        <v>21482</v>
      </c>
      <c r="E7312" s="4"/>
      <c r="R7312" s="4"/>
      <c r="U7312" s="4"/>
      <c r="AD7312" s="4"/>
      <c r="AE7312" s="4"/>
      <c r="AF7312" s="21"/>
    </row>
    <row r="7313" spans="1:32" x14ac:dyDescent="0.2">
      <c r="A7313" s="1" t="s">
        <v>21483</v>
      </c>
      <c r="B7313" s="4" t="s">
        <v>21484</v>
      </c>
      <c r="C7313" s="4" t="s">
        <v>21485</v>
      </c>
      <c r="E7313" s="4"/>
      <c r="R7313" s="4"/>
      <c r="U7313" s="4"/>
      <c r="AD7313" s="4"/>
      <c r="AE7313" s="4"/>
      <c r="AF7313" s="21"/>
    </row>
    <row r="7314" spans="1:32" x14ac:dyDescent="0.2">
      <c r="A7314" s="1" t="s">
        <v>21486</v>
      </c>
      <c r="B7314" s="4" t="s">
        <v>21487</v>
      </c>
      <c r="C7314" s="4" t="s">
        <v>21488</v>
      </c>
      <c r="E7314" s="4"/>
      <c r="R7314" s="4"/>
      <c r="U7314" s="4"/>
      <c r="AD7314" s="4"/>
      <c r="AE7314" s="4"/>
      <c r="AF7314" s="21"/>
    </row>
    <row r="7315" spans="1:32" x14ac:dyDescent="0.2">
      <c r="A7315" s="1" t="s">
        <v>21489</v>
      </c>
      <c r="B7315" s="4" t="s">
        <v>21490</v>
      </c>
      <c r="C7315" s="4" t="s">
        <v>21491</v>
      </c>
      <c r="E7315" s="4"/>
      <c r="R7315" s="4"/>
      <c r="U7315" s="4"/>
      <c r="AD7315" s="4"/>
      <c r="AE7315" s="4"/>
      <c r="AF7315" s="21"/>
    </row>
    <row r="7316" spans="1:32" x14ac:dyDescent="0.2">
      <c r="A7316" s="1" t="s">
        <v>21492</v>
      </c>
      <c r="B7316" s="4" t="s">
        <v>21493</v>
      </c>
      <c r="C7316" s="4" t="s">
        <v>21494</v>
      </c>
      <c r="E7316" s="4"/>
      <c r="R7316" s="4"/>
      <c r="U7316" s="4"/>
      <c r="AD7316" s="4"/>
      <c r="AE7316" s="4"/>
      <c r="AF7316" s="21"/>
    </row>
    <row r="7317" spans="1:32" x14ac:dyDescent="0.2">
      <c r="A7317" s="1" t="s">
        <v>21495</v>
      </c>
      <c r="B7317" s="4" t="s">
        <v>21496</v>
      </c>
      <c r="C7317" s="4" t="s">
        <v>21497</v>
      </c>
      <c r="E7317" s="4"/>
      <c r="R7317" s="4"/>
      <c r="U7317" s="4"/>
      <c r="AD7317" s="4"/>
      <c r="AE7317" s="4"/>
      <c r="AF7317" s="21"/>
    </row>
    <row r="7318" spans="1:32" x14ac:dyDescent="0.2">
      <c r="A7318" s="1" t="s">
        <v>21498</v>
      </c>
      <c r="B7318" s="4" t="s">
        <v>21499</v>
      </c>
      <c r="C7318" s="4" t="s">
        <v>21500</v>
      </c>
      <c r="E7318" s="4"/>
      <c r="R7318" s="4"/>
      <c r="U7318" s="4"/>
      <c r="AD7318" s="4"/>
      <c r="AE7318" s="4"/>
      <c r="AF7318" s="21"/>
    </row>
    <row r="7319" spans="1:32" x14ac:dyDescent="0.2">
      <c r="A7319" s="1" t="s">
        <v>21501</v>
      </c>
      <c r="B7319" s="4" t="s">
        <v>21502</v>
      </c>
      <c r="C7319" s="4" t="s">
        <v>21503</v>
      </c>
      <c r="E7319" s="4"/>
      <c r="R7319" s="4"/>
      <c r="U7319" s="4"/>
      <c r="AD7319" s="4"/>
      <c r="AE7319" s="4">
        <v>1</v>
      </c>
      <c r="AF7319" s="21"/>
    </row>
    <row r="7320" spans="1:32" x14ac:dyDescent="0.2">
      <c r="A7320" s="1" t="s">
        <v>21504</v>
      </c>
      <c r="B7320" s="4" t="s">
        <v>21505</v>
      </c>
      <c r="C7320" s="4" t="s">
        <v>21506</v>
      </c>
      <c r="E7320" s="4"/>
      <c r="R7320" s="4"/>
      <c r="U7320" s="4"/>
      <c r="AD7320" s="4"/>
      <c r="AE7320" s="4"/>
      <c r="AF7320" s="21"/>
    </row>
    <row r="7321" spans="1:32" x14ac:dyDescent="0.2">
      <c r="A7321" s="1" t="s">
        <v>21507</v>
      </c>
      <c r="B7321" s="4" t="s">
        <v>21508</v>
      </c>
      <c r="C7321" s="4" t="s">
        <v>21509</v>
      </c>
      <c r="E7321" s="4"/>
      <c r="R7321" s="4"/>
      <c r="U7321" s="4"/>
      <c r="AD7321" s="4"/>
      <c r="AE7321" s="4"/>
      <c r="AF7321" s="21"/>
    </row>
    <row r="7322" spans="1:32" x14ac:dyDescent="0.2">
      <c r="A7322" s="1" t="s">
        <v>21510</v>
      </c>
      <c r="B7322" s="4" t="s">
        <v>21511</v>
      </c>
      <c r="C7322" s="4" t="s">
        <v>21512</v>
      </c>
      <c r="E7322" s="4"/>
      <c r="R7322" s="4"/>
      <c r="U7322" s="4"/>
      <c r="AD7322" s="4"/>
      <c r="AE7322" s="4"/>
      <c r="AF7322" s="21"/>
    </row>
    <row r="7323" spans="1:32" x14ac:dyDescent="0.2">
      <c r="A7323" s="1" t="s">
        <v>21513</v>
      </c>
      <c r="B7323" s="4" t="s">
        <v>21514</v>
      </c>
      <c r="C7323" s="4" t="s">
        <v>21515</v>
      </c>
      <c r="E7323" s="4"/>
      <c r="R7323" s="4"/>
      <c r="U7323" s="4"/>
      <c r="AD7323" s="4"/>
      <c r="AE7323" s="4"/>
      <c r="AF7323" s="21"/>
    </row>
    <row r="7324" spans="1:32" x14ac:dyDescent="0.2">
      <c r="A7324" s="1" t="s">
        <v>21516</v>
      </c>
      <c r="B7324" s="4" t="s">
        <v>21517</v>
      </c>
      <c r="C7324" s="4" t="s">
        <v>21518</v>
      </c>
      <c r="E7324" s="4"/>
      <c r="R7324" s="4"/>
      <c r="U7324" s="4"/>
      <c r="AD7324" s="4"/>
      <c r="AE7324" s="4"/>
      <c r="AF7324" s="21"/>
    </row>
    <row r="7325" spans="1:32" x14ac:dyDescent="0.2">
      <c r="A7325" s="1" t="s">
        <v>21519</v>
      </c>
      <c r="B7325" s="4" t="s">
        <v>21520</v>
      </c>
      <c r="C7325" s="4" t="s">
        <v>21521</v>
      </c>
      <c r="E7325" s="4"/>
      <c r="R7325" s="4"/>
      <c r="U7325" s="4"/>
      <c r="AD7325" s="4"/>
      <c r="AE7325" s="4"/>
      <c r="AF7325" s="21"/>
    </row>
    <row r="7326" spans="1:32" x14ac:dyDescent="0.2">
      <c r="A7326" s="1" t="s">
        <v>21522</v>
      </c>
      <c r="B7326" s="4" t="s">
        <v>21523</v>
      </c>
      <c r="C7326" s="4" t="s">
        <v>21524</v>
      </c>
      <c r="E7326" s="4"/>
      <c r="R7326" s="4"/>
      <c r="U7326" s="4"/>
      <c r="AD7326" s="4"/>
      <c r="AE7326" s="4"/>
      <c r="AF7326" s="21"/>
    </row>
    <row r="7327" spans="1:32" x14ac:dyDescent="0.2">
      <c r="A7327" s="1" t="s">
        <v>21525</v>
      </c>
      <c r="B7327" s="4" t="s">
        <v>21526</v>
      </c>
      <c r="C7327" s="4" t="s">
        <v>21527</v>
      </c>
      <c r="E7327" s="4"/>
      <c r="R7327" s="4"/>
      <c r="U7327" s="4"/>
      <c r="AD7327" s="4"/>
      <c r="AE7327" s="4"/>
      <c r="AF7327" s="21"/>
    </row>
    <row r="7328" spans="1:32" x14ac:dyDescent="0.2">
      <c r="A7328" s="1" t="s">
        <v>21528</v>
      </c>
      <c r="B7328" s="4" t="s">
        <v>21529</v>
      </c>
      <c r="C7328" s="4" t="s">
        <v>21530</v>
      </c>
      <c r="E7328" s="4"/>
      <c r="R7328" s="4"/>
      <c r="U7328" s="4"/>
      <c r="AD7328" s="4"/>
      <c r="AE7328" s="4"/>
      <c r="AF7328" s="21"/>
    </row>
    <row r="7329" spans="1:32" x14ac:dyDescent="0.2">
      <c r="A7329" s="1" t="s">
        <v>21531</v>
      </c>
      <c r="B7329" s="4" t="s">
        <v>21532</v>
      </c>
      <c r="C7329" s="4" t="s">
        <v>21533</v>
      </c>
      <c r="E7329" s="4"/>
      <c r="R7329" s="4"/>
      <c r="U7329" s="4"/>
      <c r="AD7329" s="4"/>
      <c r="AE7329" s="4"/>
      <c r="AF7329" s="21"/>
    </row>
    <row r="7330" spans="1:32" x14ac:dyDescent="0.2">
      <c r="A7330" s="1" t="s">
        <v>21534</v>
      </c>
      <c r="B7330" s="4" t="s">
        <v>21535</v>
      </c>
      <c r="C7330" s="4" t="s">
        <v>21536</v>
      </c>
      <c r="E7330" s="4"/>
      <c r="R7330" s="4"/>
      <c r="U7330" s="4"/>
      <c r="AD7330" s="4"/>
      <c r="AE7330" s="4"/>
      <c r="AF7330" s="21"/>
    </row>
    <row r="7331" spans="1:32" x14ac:dyDescent="0.2">
      <c r="A7331" s="1" t="s">
        <v>21537</v>
      </c>
      <c r="B7331" s="4" t="s">
        <v>21538</v>
      </c>
      <c r="C7331" s="4" t="s">
        <v>21539</v>
      </c>
      <c r="E7331" s="4"/>
      <c r="R7331" s="4"/>
      <c r="U7331" s="4"/>
      <c r="AD7331" s="4"/>
      <c r="AE7331" s="4"/>
      <c r="AF7331" s="21"/>
    </row>
    <row r="7332" spans="1:32" x14ac:dyDescent="0.2">
      <c r="A7332" s="1" t="s">
        <v>21540</v>
      </c>
      <c r="B7332" s="4" t="s">
        <v>21541</v>
      </c>
      <c r="C7332" s="4" t="s">
        <v>21542</v>
      </c>
      <c r="E7332" s="4"/>
      <c r="R7332" s="4"/>
      <c r="U7332" s="4"/>
      <c r="AD7332" s="4"/>
      <c r="AE7332" s="4"/>
      <c r="AF7332" s="21"/>
    </row>
    <row r="7333" spans="1:32" x14ac:dyDescent="0.2">
      <c r="A7333" s="1" t="s">
        <v>21543</v>
      </c>
      <c r="B7333" s="4" t="s">
        <v>21544</v>
      </c>
      <c r="C7333" s="4" t="s">
        <v>21545</v>
      </c>
      <c r="E7333" s="4"/>
      <c r="R7333" s="4"/>
      <c r="U7333" s="4"/>
      <c r="AD7333" s="4"/>
      <c r="AE7333" s="4"/>
      <c r="AF7333" s="21"/>
    </row>
    <row r="7334" spans="1:32" x14ac:dyDescent="0.2">
      <c r="A7334" s="1" t="s">
        <v>21546</v>
      </c>
      <c r="B7334" s="4" t="s">
        <v>21547</v>
      </c>
      <c r="C7334" s="4" t="s">
        <v>21548</v>
      </c>
      <c r="E7334" s="4"/>
      <c r="R7334" s="4"/>
      <c r="U7334" s="4"/>
      <c r="AD7334" s="4"/>
      <c r="AE7334" s="4"/>
      <c r="AF7334" s="21"/>
    </row>
    <row r="7335" spans="1:32" x14ac:dyDescent="0.2">
      <c r="A7335" s="1" t="s">
        <v>21549</v>
      </c>
      <c r="B7335" s="4" t="s">
        <v>21550</v>
      </c>
      <c r="C7335" s="4" t="s">
        <v>21551</v>
      </c>
      <c r="E7335" s="4"/>
      <c r="R7335" s="4"/>
      <c r="U7335" s="4"/>
      <c r="AD7335" s="4"/>
      <c r="AE7335" s="4"/>
      <c r="AF7335" s="21"/>
    </row>
    <row r="7336" spans="1:32" x14ac:dyDescent="0.2">
      <c r="A7336" s="1" t="s">
        <v>21552</v>
      </c>
      <c r="B7336" s="4" t="s">
        <v>21553</v>
      </c>
      <c r="C7336" s="4" t="s">
        <v>21554</v>
      </c>
      <c r="E7336" s="4"/>
      <c r="R7336" s="4"/>
      <c r="U7336" s="4"/>
      <c r="AD7336" s="4"/>
      <c r="AE7336" s="4"/>
      <c r="AF7336" s="21"/>
    </row>
    <row r="7337" spans="1:32" x14ac:dyDescent="0.2">
      <c r="A7337" s="1" t="s">
        <v>21555</v>
      </c>
      <c r="B7337" s="4" t="s">
        <v>21556</v>
      </c>
      <c r="C7337" s="4" t="s">
        <v>21557</v>
      </c>
      <c r="E7337" s="4"/>
      <c r="R7337" s="4"/>
      <c r="U7337" s="4"/>
      <c r="AD7337" s="4"/>
      <c r="AE7337" s="4"/>
      <c r="AF7337" s="21"/>
    </row>
    <row r="7338" spans="1:32" x14ac:dyDescent="0.2">
      <c r="A7338" s="1" t="s">
        <v>21558</v>
      </c>
      <c r="B7338" s="4" t="s">
        <v>21559</v>
      </c>
      <c r="C7338" s="4" t="s">
        <v>21560</v>
      </c>
      <c r="E7338" s="4"/>
      <c r="R7338" s="4"/>
      <c r="U7338" s="4"/>
      <c r="AD7338" s="4"/>
      <c r="AE7338" s="4"/>
      <c r="AF7338" s="21"/>
    </row>
    <row r="7339" spans="1:32" x14ac:dyDescent="0.2">
      <c r="A7339" s="1" t="s">
        <v>21561</v>
      </c>
      <c r="B7339" s="4" t="s">
        <v>21562</v>
      </c>
      <c r="C7339" s="4" t="s">
        <v>21563</v>
      </c>
      <c r="E7339" s="4"/>
      <c r="R7339" s="4"/>
      <c r="U7339" s="4"/>
      <c r="AD7339" s="4"/>
      <c r="AE7339" s="4"/>
      <c r="AF7339" s="21"/>
    </row>
    <row r="7340" spans="1:32" x14ac:dyDescent="0.2">
      <c r="A7340" s="1" t="s">
        <v>21564</v>
      </c>
      <c r="B7340" s="4" t="s">
        <v>21565</v>
      </c>
      <c r="C7340" s="4" t="s">
        <v>21566</v>
      </c>
      <c r="E7340" s="4"/>
      <c r="R7340" s="4"/>
      <c r="U7340" s="4"/>
      <c r="AD7340" s="4"/>
      <c r="AE7340" s="4"/>
      <c r="AF7340" s="21"/>
    </row>
    <row r="7341" spans="1:32" x14ac:dyDescent="0.2">
      <c r="A7341" s="1" t="s">
        <v>21567</v>
      </c>
      <c r="B7341" s="4" t="s">
        <v>21568</v>
      </c>
      <c r="C7341" s="4" t="s">
        <v>21569</v>
      </c>
      <c r="E7341" s="4"/>
      <c r="R7341" s="4"/>
      <c r="U7341" s="4"/>
      <c r="AD7341" s="4"/>
      <c r="AE7341" s="4"/>
      <c r="AF7341" s="21"/>
    </row>
    <row r="7342" spans="1:32" x14ac:dyDescent="0.2">
      <c r="A7342" s="1" t="s">
        <v>21570</v>
      </c>
      <c r="B7342" s="4" t="s">
        <v>21571</v>
      </c>
      <c r="C7342" s="4" t="s">
        <v>21572</v>
      </c>
      <c r="E7342" s="4"/>
      <c r="R7342" s="4"/>
      <c r="U7342" s="4"/>
      <c r="AD7342" s="4"/>
      <c r="AE7342" s="4"/>
      <c r="AF7342" s="21"/>
    </row>
    <row r="7343" spans="1:32" x14ac:dyDescent="0.2">
      <c r="A7343" s="1" t="s">
        <v>21573</v>
      </c>
      <c r="B7343" s="4" t="s">
        <v>7155</v>
      </c>
      <c r="C7343" s="4" t="s">
        <v>21574</v>
      </c>
      <c r="E7343" s="4"/>
      <c r="R7343" s="4"/>
      <c r="U7343" s="4"/>
      <c r="AD7343" s="4"/>
      <c r="AE7343" s="4"/>
      <c r="AF7343" s="21"/>
    </row>
    <row r="7344" spans="1:32" x14ac:dyDescent="0.2">
      <c r="A7344" s="1" t="s">
        <v>21575</v>
      </c>
      <c r="B7344" s="4" t="s">
        <v>21576</v>
      </c>
      <c r="C7344" s="4" t="s">
        <v>21577</v>
      </c>
      <c r="E7344" s="4"/>
      <c r="R7344" s="4"/>
      <c r="U7344" s="4"/>
      <c r="AD7344" s="4"/>
      <c r="AE7344" s="4"/>
      <c r="AF7344" s="21"/>
    </row>
    <row r="7345" spans="1:32" x14ac:dyDescent="0.2">
      <c r="A7345" s="1" t="s">
        <v>21578</v>
      </c>
      <c r="B7345" s="4" t="s">
        <v>21579</v>
      </c>
      <c r="C7345" s="4" t="s">
        <v>21580</v>
      </c>
      <c r="E7345" s="4"/>
      <c r="R7345" s="4"/>
      <c r="U7345" s="4"/>
      <c r="AD7345" s="4"/>
      <c r="AE7345" s="4"/>
      <c r="AF7345" s="21"/>
    </row>
    <row r="7346" spans="1:32" x14ac:dyDescent="0.2">
      <c r="A7346" s="1" t="s">
        <v>21581</v>
      </c>
      <c r="B7346" s="4" t="s">
        <v>21582</v>
      </c>
      <c r="C7346" s="4" t="s">
        <v>21583</v>
      </c>
      <c r="E7346" s="4"/>
      <c r="R7346" s="4"/>
      <c r="U7346" s="4"/>
      <c r="AD7346" s="4"/>
      <c r="AE7346" s="4"/>
      <c r="AF7346" s="21"/>
    </row>
    <row r="7347" spans="1:32" x14ac:dyDescent="0.2">
      <c r="A7347" s="1" t="s">
        <v>21584</v>
      </c>
      <c r="B7347" s="4" t="s">
        <v>21585</v>
      </c>
      <c r="C7347" s="4" t="s">
        <v>21585</v>
      </c>
      <c r="E7347" s="4"/>
      <c r="R7347" s="4"/>
      <c r="U7347" s="4"/>
      <c r="AD7347" s="4"/>
      <c r="AE7347" s="4"/>
      <c r="AF7347" s="21"/>
    </row>
    <row r="7348" spans="1:32" x14ac:dyDescent="0.2">
      <c r="A7348" s="1" t="s">
        <v>21586</v>
      </c>
      <c r="B7348" s="4" t="s">
        <v>21587</v>
      </c>
      <c r="C7348" s="4" t="s">
        <v>21588</v>
      </c>
      <c r="E7348" s="4">
        <v>6</v>
      </c>
      <c r="R7348" s="4"/>
      <c r="U7348" s="4"/>
      <c r="AD7348" s="4">
        <v>11</v>
      </c>
      <c r="AE7348" s="4"/>
      <c r="AF7348" s="21">
        <v>32</v>
      </c>
    </row>
    <row r="7349" spans="1:32" x14ac:dyDescent="0.2">
      <c r="A7349" s="1" t="s">
        <v>21589</v>
      </c>
      <c r="B7349" s="4" t="s">
        <v>21590</v>
      </c>
      <c r="C7349" s="4" t="s">
        <v>21591</v>
      </c>
      <c r="E7349" s="4"/>
      <c r="R7349" s="4"/>
      <c r="U7349" s="4"/>
      <c r="AD7349" s="4"/>
      <c r="AE7349" s="4"/>
      <c r="AF7349" s="21"/>
    </row>
    <row r="7350" spans="1:32" x14ac:dyDescent="0.2">
      <c r="A7350" s="1" t="s">
        <v>21592</v>
      </c>
      <c r="B7350" s="4" t="s">
        <v>21593</v>
      </c>
      <c r="C7350" s="4" t="s">
        <v>21594</v>
      </c>
      <c r="E7350" s="4"/>
      <c r="F7350">
        <v>1</v>
      </c>
      <c r="G7350">
        <v>1</v>
      </c>
      <c r="H7350">
        <v>1</v>
      </c>
      <c r="J7350">
        <v>1</v>
      </c>
      <c r="M7350">
        <v>1</v>
      </c>
      <c r="N7350">
        <v>1</v>
      </c>
      <c r="O7350">
        <v>1</v>
      </c>
      <c r="P7350">
        <v>2</v>
      </c>
      <c r="Q7350">
        <v>1</v>
      </c>
      <c r="R7350" s="4">
        <v>3</v>
      </c>
      <c r="S7350">
        <v>2</v>
      </c>
      <c r="T7350">
        <v>1</v>
      </c>
      <c r="U7350" s="4">
        <v>2</v>
      </c>
      <c r="V7350">
        <v>1</v>
      </c>
      <c r="Y7350">
        <v>1</v>
      </c>
      <c r="AB7350">
        <v>1</v>
      </c>
      <c r="AD7350" s="4"/>
      <c r="AE7350" s="4">
        <v>6</v>
      </c>
      <c r="AF7350" s="21"/>
    </row>
    <row r="7351" spans="1:32" x14ac:dyDescent="0.2">
      <c r="A7351" s="1" t="s">
        <v>21595</v>
      </c>
      <c r="B7351" s="4" t="s">
        <v>21596</v>
      </c>
      <c r="C7351" s="4" t="s">
        <v>21597</v>
      </c>
      <c r="E7351" s="4"/>
      <c r="R7351" s="4"/>
      <c r="U7351" s="4"/>
      <c r="AD7351" s="4"/>
      <c r="AE7351" s="4"/>
      <c r="AF7351" s="21"/>
    </row>
    <row r="7352" spans="1:32" x14ac:dyDescent="0.2">
      <c r="A7352" s="1" t="s">
        <v>21598</v>
      </c>
      <c r="B7352" s="4" t="s">
        <v>21599</v>
      </c>
      <c r="C7352" s="4" t="s">
        <v>21600</v>
      </c>
      <c r="E7352" s="4"/>
      <c r="R7352" s="4"/>
      <c r="U7352" s="4"/>
      <c r="AD7352" s="4"/>
      <c r="AE7352" s="4"/>
      <c r="AF7352" s="21"/>
    </row>
    <row r="7353" spans="1:32" x14ac:dyDescent="0.2">
      <c r="A7353" s="1" t="s">
        <v>21601</v>
      </c>
      <c r="B7353" s="4" t="s">
        <v>21602</v>
      </c>
      <c r="C7353" s="4" t="s">
        <v>21603</v>
      </c>
      <c r="E7353" s="4"/>
      <c r="R7353" s="4"/>
      <c r="U7353" s="4"/>
      <c r="AD7353" s="4"/>
      <c r="AE7353" s="4"/>
      <c r="AF7353" s="21"/>
    </row>
    <row r="7354" spans="1:32" x14ac:dyDescent="0.2">
      <c r="A7354" s="1" t="s">
        <v>21604</v>
      </c>
      <c r="B7354" s="4" t="s">
        <v>21605</v>
      </c>
      <c r="C7354" s="4" t="s">
        <v>21606</v>
      </c>
      <c r="E7354" s="4"/>
      <c r="R7354" s="4"/>
      <c r="U7354" s="4"/>
      <c r="AD7354" s="4"/>
      <c r="AE7354" s="4"/>
      <c r="AF7354" s="21"/>
    </row>
    <row r="7355" spans="1:32" x14ac:dyDescent="0.2">
      <c r="A7355" s="1" t="s">
        <v>21607</v>
      </c>
      <c r="B7355" s="4" t="s">
        <v>21608</v>
      </c>
      <c r="C7355" s="4" t="s">
        <v>21609</v>
      </c>
      <c r="E7355" s="4"/>
      <c r="R7355" s="4"/>
      <c r="U7355" s="4"/>
      <c r="AD7355" s="4"/>
      <c r="AE7355" s="4"/>
      <c r="AF7355" s="21"/>
    </row>
    <row r="7356" spans="1:32" x14ac:dyDescent="0.2">
      <c r="A7356" s="1" t="s">
        <v>21610</v>
      </c>
      <c r="B7356" s="4" t="s">
        <v>21611</v>
      </c>
      <c r="C7356" s="4" t="s">
        <v>5524</v>
      </c>
      <c r="E7356" s="4"/>
      <c r="R7356" s="4"/>
      <c r="U7356" s="4"/>
      <c r="AD7356" s="4"/>
      <c r="AE7356" s="4"/>
      <c r="AF7356" s="21"/>
    </row>
    <row r="7357" spans="1:32" x14ac:dyDescent="0.2">
      <c r="A7357" s="1" t="s">
        <v>21612</v>
      </c>
      <c r="B7357" s="4" t="s">
        <v>21613</v>
      </c>
      <c r="C7357" s="4" t="s">
        <v>21614</v>
      </c>
      <c r="E7357" s="4"/>
      <c r="R7357" s="4"/>
      <c r="U7357" s="4"/>
      <c r="AD7357" s="4"/>
      <c r="AE7357" s="4"/>
      <c r="AF7357" s="21"/>
    </row>
    <row r="7358" spans="1:32" x14ac:dyDescent="0.2">
      <c r="A7358" s="1" t="s">
        <v>21615</v>
      </c>
      <c r="B7358" s="4" t="s">
        <v>21616</v>
      </c>
      <c r="C7358" s="4" t="s">
        <v>21617</v>
      </c>
      <c r="E7358" s="4">
        <v>2</v>
      </c>
      <c r="R7358" s="4"/>
      <c r="U7358" s="4"/>
      <c r="AD7358" s="4">
        <v>2</v>
      </c>
      <c r="AE7358" s="4"/>
      <c r="AF7358" s="21">
        <v>2</v>
      </c>
    </row>
    <row r="7359" spans="1:32" x14ac:dyDescent="0.2">
      <c r="A7359" s="1" t="s">
        <v>21618</v>
      </c>
      <c r="B7359" s="4" t="s">
        <v>21619</v>
      </c>
      <c r="C7359" s="4" t="s">
        <v>21620</v>
      </c>
      <c r="E7359" s="4"/>
      <c r="R7359" s="4"/>
      <c r="U7359" s="4"/>
      <c r="AD7359" s="4"/>
      <c r="AE7359" s="4"/>
      <c r="AF7359" s="21"/>
    </row>
    <row r="7360" spans="1:32" x14ac:dyDescent="0.2">
      <c r="A7360" s="1" t="s">
        <v>21621</v>
      </c>
      <c r="B7360" s="4" t="s">
        <v>21622</v>
      </c>
      <c r="C7360" s="4" t="s">
        <v>21623</v>
      </c>
      <c r="E7360" s="4"/>
      <c r="G7360">
        <v>2</v>
      </c>
      <c r="H7360">
        <v>1</v>
      </c>
      <c r="J7360">
        <v>2</v>
      </c>
      <c r="K7360">
        <v>1</v>
      </c>
      <c r="L7360">
        <v>1</v>
      </c>
      <c r="M7360">
        <v>2</v>
      </c>
      <c r="N7360">
        <v>2</v>
      </c>
      <c r="O7360">
        <v>1</v>
      </c>
      <c r="P7360">
        <v>2</v>
      </c>
      <c r="Q7360">
        <v>2</v>
      </c>
      <c r="R7360" s="4">
        <v>2</v>
      </c>
      <c r="S7360">
        <v>1</v>
      </c>
      <c r="U7360" s="4">
        <v>2</v>
      </c>
      <c r="V7360">
        <v>1</v>
      </c>
      <c r="W7360">
        <v>1</v>
      </c>
      <c r="X7360">
        <v>1</v>
      </c>
      <c r="Z7360">
        <v>2</v>
      </c>
      <c r="AA7360">
        <v>1</v>
      </c>
      <c r="AD7360" s="4"/>
      <c r="AE7360" s="4">
        <v>3</v>
      </c>
      <c r="AF7360" s="21"/>
    </row>
    <row r="7361" spans="1:32" x14ac:dyDescent="0.2">
      <c r="A7361" s="1" t="s">
        <v>21624</v>
      </c>
      <c r="B7361" s="4" t="s">
        <v>21625</v>
      </c>
      <c r="C7361" s="4" t="s">
        <v>96</v>
      </c>
      <c r="E7361" s="4"/>
      <c r="R7361" s="4"/>
      <c r="U7361" s="4"/>
      <c r="AD7361" s="4"/>
      <c r="AE7361" s="4"/>
      <c r="AF7361" s="21"/>
    </row>
    <row r="7362" spans="1:32" x14ac:dyDescent="0.2">
      <c r="A7362" s="1" t="s">
        <v>21626</v>
      </c>
      <c r="B7362" s="4" t="s">
        <v>21627</v>
      </c>
      <c r="C7362" s="4" t="s">
        <v>21628</v>
      </c>
      <c r="E7362" s="4"/>
      <c r="R7362" s="4"/>
      <c r="U7362" s="4"/>
      <c r="AD7362" s="4"/>
      <c r="AE7362" s="4"/>
      <c r="AF7362" s="21"/>
    </row>
    <row r="7363" spans="1:32" x14ac:dyDescent="0.2">
      <c r="A7363" s="1" t="s">
        <v>21629</v>
      </c>
      <c r="B7363" s="4" t="s">
        <v>21630</v>
      </c>
      <c r="C7363" s="4" t="s">
        <v>21631</v>
      </c>
      <c r="E7363" s="4"/>
      <c r="R7363" s="4"/>
      <c r="U7363" s="4"/>
      <c r="AD7363" s="4"/>
      <c r="AE7363" s="4"/>
      <c r="AF7363" s="21"/>
    </row>
    <row r="7364" spans="1:32" x14ac:dyDescent="0.2">
      <c r="A7364" s="1" t="s">
        <v>21632</v>
      </c>
      <c r="B7364" s="4" t="s">
        <v>21633</v>
      </c>
      <c r="C7364" s="4" t="s">
        <v>21634</v>
      </c>
      <c r="E7364" s="4"/>
      <c r="R7364" s="4"/>
      <c r="U7364" s="4"/>
      <c r="AD7364" s="4"/>
      <c r="AE7364" s="4"/>
      <c r="AF7364" s="21"/>
    </row>
    <row r="7365" spans="1:32" x14ac:dyDescent="0.2">
      <c r="A7365" s="1" t="s">
        <v>21635</v>
      </c>
      <c r="B7365" s="4" t="s">
        <v>21636</v>
      </c>
      <c r="C7365" s="4" t="s">
        <v>21637</v>
      </c>
      <c r="E7365" s="4"/>
      <c r="R7365" s="4"/>
      <c r="U7365" s="4"/>
      <c r="AD7365" s="4"/>
      <c r="AE7365" s="4"/>
      <c r="AF7365" s="21"/>
    </row>
    <row r="7366" spans="1:32" x14ac:dyDescent="0.2">
      <c r="A7366" s="1" t="s">
        <v>21638</v>
      </c>
      <c r="B7366" s="4" t="s">
        <v>21639</v>
      </c>
      <c r="C7366" s="4" t="s">
        <v>21640</v>
      </c>
      <c r="E7366" s="4"/>
      <c r="R7366" s="4"/>
      <c r="U7366" s="4"/>
      <c r="AD7366" s="4"/>
      <c r="AE7366" s="4"/>
      <c r="AF7366" s="21"/>
    </row>
    <row r="7367" spans="1:32" x14ac:dyDescent="0.2">
      <c r="A7367" s="1" t="s">
        <v>21641</v>
      </c>
      <c r="B7367" s="4" t="s">
        <v>21642</v>
      </c>
      <c r="C7367" s="4" t="s">
        <v>21643</v>
      </c>
      <c r="E7367" s="4"/>
      <c r="F7367">
        <v>1</v>
      </c>
      <c r="R7367" s="4"/>
      <c r="U7367" s="4"/>
      <c r="AD7367" s="4"/>
      <c r="AE7367" s="4"/>
      <c r="AF7367" s="21"/>
    </row>
    <row r="7368" spans="1:32" x14ac:dyDescent="0.2">
      <c r="A7368" s="1" t="s">
        <v>21644</v>
      </c>
      <c r="B7368" s="4" t="s">
        <v>21645</v>
      </c>
      <c r="C7368" s="4" t="s">
        <v>21646</v>
      </c>
      <c r="E7368" s="4"/>
      <c r="R7368" s="4"/>
      <c r="U7368" s="4"/>
      <c r="AD7368" s="4"/>
      <c r="AE7368" s="4"/>
      <c r="AF7368" s="21"/>
    </row>
    <row r="7369" spans="1:32" x14ac:dyDescent="0.2">
      <c r="A7369" s="1" t="s">
        <v>21647</v>
      </c>
      <c r="B7369" s="4" t="s">
        <v>21648</v>
      </c>
      <c r="C7369" s="4" t="s">
        <v>21649</v>
      </c>
      <c r="E7369" s="4"/>
      <c r="R7369" s="4"/>
      <c r="U7369" s="4"/>
      <c r="AD7369" s="4"/>
      <c r="AE7369" s="4"/>
      <c r="AF7369" s="21"/>
    </row>
    <row r="7370" spans="1:32" x14ac:dyDescent="0.2">
      <c r="A7370" s="1" t="s">
        <v>21650</v>
      </c>
      <c r="B7370" s="4" t="s">
        <v>21651</v>
      </c>
      <c r="C7370" s="4" t="s">
        <v>21652</v>
      </c>
      <c r="E7370" s="4"/>
      <c r="R7370" s="4"/>
      <c r="U7370" s="4"/>
      <c r="AD7370" s="4"/>
      <c r="AE7370" s="4"/>
      <c r="AF7370" s="21"/>
    </row>
    <row r="7371" spans="1:32" x14ac:dyDescent="0.2">
      <c r="A7371" s="1" t="s">
        <v>21653</v>
      </c>
      <c r="B7371" s="4" t="s">
        <v>21654</v>
      </c>
      <c r="C7371" s="4" t="s">
        <v>21655</v>
      </c>
      <c r="E7371" s="4"/>
      <c r="R7371" s="4"/>
      <c r="U7371" s="4"/>
      <c r="AD7371" s="4"/>
      <c r="AE7371" s="4"/>
      <c r="AF7371" s="21"/>
    </row>
    <row r="7372" spans="1:32" x14ac:dyDescent="0.2">
      <c r="A7372" s="1" t="s">
        <v>21656</v>
      </c>
      <c r="B7372" s="4" t="s">
        <v>21657</v>
      </c>
      <c r="C7372" s="4" t="s">
        <v>21657</v>
      </c>
      <c r="E7372" s="4"/>
      <c r="R7372" s="4"/>
      <c r="U7372" s="4"/>
      <c r="AD7372" s="4"/>
      <c r="AE7372" s="4"/>
      <c r="AF7372" s="21">
        <v>1</v>
      </c>
    </row>
    <row r="7373" spans="1:32" x14ac:dyDescent="0.2">
      <c r="A7373" s="1" t="s">
        <v>21658</v>
      </c>
      <c r="B7373" s="4" t="s">
        <v>21659</v>
      </c>
      <c r="C7373" s="4" t="s">
        <v>21660</v>
      </c>
      <c r="E7373" s="4"/>
      <c r="R7373" s="4"/>
      <c r="U7373" s="4"/>
      <c r="AD7373" s="4"/>
      <c r="AE7373" s="4"/>
      <c r="AF7373" s="21"/>
    </row>
    <row r="7374" spans="1:32" x14ac:dyDescent="0.2">
      <c r="A7374" s="1" t="s">
        <v>21661</v>
      </c>
      <c r="B7374" s="4" t="s">
        <v>21662</v>
      </c>
      <c r="C7374" s="4" t="s">
        <v>21663</v>
      </c>
      <c r="E7374" s="4"/>
      <c r="R7374" s="4"/>
      <c r="U7374" s="4"/>
      <c r="AD7374" s="4"/>
      <c r="AE7374" s="4"/>
      <c r="AF7374" s="21"/>
    </row>
    <row r="7375" spans="1:32" x14ac:dyDescent="0.2">
      <c r="A7375" s="1" t="s">
        <v>21664</v>
      </c>
      <c r="B7375" s="4" t="s">
        <v>21665</v>
      </c>
      <c r="C7375" s="4" t="s">
        <v>21666</v>
      </c>
      <c r="E7375" s="4"/>
      <c r="R7375" s="4"/>
      <c r="U7375" s="4"/>
      <c r="AD7375" s="4"/>
      <c r="AE7375" s="4"/>
      <c r="AF7375" s="21"/>
    </row>
    <row r="7376" spans="1:32" x14ac:dyDescent="0.2">
      <c r="A7376" s="1" t="s">
        <v>21667</v>
      </c>
      <c r="B7376" s="4" t="s">
        <v>21668</v>
      </c>
      <c r="C7376" s="4" t="s">
        <v>21669</v>
      </c>
      <c r="E7376" s="4"/>
      <c r="R7376" s="4"/>
      <c r="U7376" s="4"/>
      <c r="AD7376" s="4"/>
      <c r="AE7376" s="4"/>
      <c r="AF7376" s="21"/>
    </row>
    <row r="7377" spans="1:32" x14ac:dyDescent="0.2">
      <c r="A7377" s="1" t="s">
        <v>21670</v>
      </c>
      <c r="B7377" s="4" t="s">
        <v>21671</v>
      </c>
      <c r="C7377" s="4" t="s">
        <v>21672</v>
      </c>
      <c r="E7377" s="4">
        <v>3</v>
      </c>
      <c r="R7377" s="4"/>
      <c r="U7377" s="4"/>
      <c r="AD7377" s="4">
        <v>3</v>
      </c>
      <c r="AE7377" s="4"/>
      <c r="AF7377" s="21">
        <v>4</v>
      </c>
    </row>
    <row r="7378" spans="1:32" x14ac:dyDescent="0.2">
      <c r="A7378" s="1" t="s">
        <v>21673</v>
      </c>
      <c r="B7378" s="4" t="s">
        <v>21674</v>
      </c>
      <c r="C7378" s="4" t="s">
        <v>21675</v>
      </c>
      <c r="E7378" s="4"/>
      <c r="R7378" s="4"/>
      <c r="U7378" s="4"/>
      <c r="AD7378" s="4"/>
      <c r="AE7378" s="4"/>
      <c r="AF7378" s="21"/>
    </row>
    <row r="7379" spans="1:32" x14ac:dyDescent="0.2">
      <c r="A7379" s="1" t="s">
        <v>21676</v>
      </c>
      <c r="B7379" s="4" t="s">
        <v>21677</v>
      </c>
      <c r="C7379" s="4" t="s">
        <v>275</v>
      </c>
      <c r="E7379" s="4"/>
      <c r="G7379">
        <v>2</v>
      </c>
      <c r="H7379">
        <v>1</v>
      </c>
      <c r="I7379">
        <v>2</v>
      </c>
      <c r="J7379">
        <v>4</v>
      </c>
      <c r="K7379">
        <v>2</v>
      </c>
      <c r="L7379">
        <v>2</v>
      </c>
      <c r="N7379">
        <v>3</v>
      </c>
      <c r="O7379">
        <v>2</v>
      </c>
      <c r="P7379">
        <v>3</v>
      </c>
      <c r="Q7379">
        <v>2</v>
      </c>
      <c r="R7379" s="4">
        <v>3</v>
      </c>
      <c r="S7379">
        <v>2</v>
      </c>
      <c r="T7379">
        <v>3</v>
      </c>
      <c r="U7379" s="4">
        <v>3</v>
      </c>
      <c r="V7379">
        <v>2</v>
      </c>
      <c r="W7379">
        <v>1</v>
      </c>
      <c r="X7379">
        <v>3</v>
      </c>
      <c r="Y7379">
        <v>1</v>
      </c>
      <c r="Z7379">
        <v>1</v>
      </c>
      <c r="AA7379">
        <v>1</v>
      </c>
      <c r="AD7379" s="4"/>
      <c r="AE7379" s="4">
        <v>3</v>
      </c>
      <c r="AF7379" s="21"/>
    </row>
    <row r="7380" spans="1:32" x14ac:dyDescent="0.2">
      <c r="A7380" s="1" t="s">
        <v>21678</v>
      </c>
      <c r="B7380" s="4" t="s">
        <v>21679</v>
      </c>
      <c r="C7380" s="4" t="s">
        <v>8252</v>
      </c>
      <c r="E7380" s="4"/>
      <c r="R7380" s="4"/>
      <c r="U7380" s="4"/>
      <c r="AD7380" s="4"/>
      <c r="AE7380" s="4"/>
      <c r="AF7380" s="21">
        <v>1</v>
      </c>
    </row>
    <row r="7381" spans="1:32" x14ac:dyDescent="0.2">
      <c r="A7381" s="1" t="s">
        <v>21680</v>
      </c>
      <c r="B7381" s="4" t="s">
        <v>21681</v>
      </c>
      <c r="C7381" s="4" t="s">
        <v>4677</v>
      </c>
      <c r="E7381" s="4"/>
      <c r="R7381" s="4"/>
      <c r="U7381" s="4"/>
      <c r="AD7381" s="4"/>
      <c r="AE7381" s="4"/>
      <c r="AF7381" s="21"/>
    </row>
    <row r="7382" spans="1:32" x14ac:dyDescent="0.2">
      <c r="A7382" s="1" t="s">
        <v>21682</v>
      </c>
      <c r="B7382" s="4" t="s">
        <v>21683</v>
      </c>
      <c r="C7382" s="4" t="s">
        <v>21684</v>
      </c>
      <c r="E7382" s="4"/>
      <c r="R7382" s="4"/>
      <c r="U7382" s="4"/>
      <c r="AD7382" s="4"/>
      <c r="AE7382" s="4"/>
      <c r="AF7382" s="21"/>
    </row>
    <row r="7383" spans="1:32" x14ac:dyDescent="0.2">
      <c r="A7383" s="1" t="s">
        <v>21685</v>
      </c>
      <c r="B7383" s="4" t="s">
        <v>21686</v>
      </c>
      <c r="C7383" s="4" t="s">
        <v>21687</v>
      </c>
      <c r="E7383" s="4"/>
      <c r="R7383" s="4"/>
      <c r="U7383" s="4"/>
      <c r="AD7383" s="4"/>
      <c r="AE7383" s="4"/>
      <c r="AF7383" s="21"/>
    </row>
    <row r="7384" spans="1:32" x14ac:dyDescent="0.2">
      <c r="A7384" s="1" t="s">
        <v>21688</v>
      </c>
      <c r="B7384" s="4" t="s">
        <v>21689</v>
      </c>
      <c r="C7384" s="4" t="s">
        <v>21690</v>
      </c>
      <c r="E7384" s="4"/>
      <c r="R7384" s="4"/>
      <c r="U7384" s="4"/>
      <c r="AD7384" s="4"/>
      <c r="AE7384" s="4"/>
      <c r="AF7384" s="21"/>
    </row>
    <row r="7385" spans="1:32" x14ac:dyDescent="0.2">
      <c r="A7385" s="1" t="s">
        <v>21691</v>
      </c>
      <c r="B7385" s="4" t="s">
        <v>21692</v>
      </c>
      <c r="C7385" s="4" t="s">
        <v>21693</v>
      </c>
      <c r="E7385" s="4"/>
      <c r="R7385" s="4"/>
      <c r="U7385" s="4"/>
      <c r="AD7385" s="4"/>
      <c r="AE7385" s="4"/>
      <c r="AF7385" s="21"/>
    </row>
    <row r="7386" spans="1:32" x14ac:dyDescent="0.2">
      <c r="A7386" s="1" t="s">
        <v>21694</v>
      </c>
      <c r="B7386" s="4" t="s">
        <v>21695</v>
      </c>
      <c r="C7386" s="4" t="s">
        <v>21696</v>
      </c>
      <c r="E7386" s="4"/>
      <c r="R7386" s="4"/>
      <c r="U7386" s="4"/>
      <c r="AD7386" s="4"/>
      <c r="AE7386" s="4"/>
      <c r="AF7386" s="21"/>
    </row>
    <row r="7387" spans="1:32" x14ac:dyDescent="0.2">
      <c r="A7387" s="1" t="s">
        <v>21697</v>
      </c>
      <c r="B7387" s="4" t="s">
        <v>21698</v>
      </c>
      <c r="C7387" s="4" t="s">
        <v>10156</v>
      </c>
      <c r="E7387" s="4"/>
      <c r="R7387" s="4"/>
      <c r="U7387" s="4"/>
      <c r="AD7387" s="4">
        <v>1</v>
      </c>
      <c r="AE7387" s="4"/>
      <c r="AF7387" s="21">
        <v>1</v>
      </c>
    </row>
    <row r="7388" spans="1:32" x14ac:dyDescent="0.2">
      <c r="A7388" s="1" t="s">
        <v>21699</v>
      </c>
      <c r="B7388" s="4" t="s">
        <v>21700</v>
      </c>
      <c r="C7388" s="4" t="s">
        <v>21701</v>
      </c>
      <c r="E7388" s="4"/>
      <c r="R7388" s="4"/>
      <c r="U7388" s="4"/>
      <c r="AD7388" s="4"/>
      <c r="AE7388" s="4"/>
      <c r="AF7388" s="21"/>
    </row>
    <row r="7389" spans="1:32" x14ac:dyDescent="0.2">
      <c r="A7389" s="1" t="s">
        <v>21702</v>
      </c>
      <c r="B7389" s="4" t="s">
        <v>21703</v>
      </c>
      <c r="C7389" s="4" t="s">
        <v>21704</v>
      </c>
      <c r="E7389" s="4"/>
      <c r="R7389" s="4"/>
      <c r="U7389" s="4"/>
      <c r="AD7389" s="4"/>
      <c r="AE7389" s="4"/>
      <c r="AF7389" s="21"/>
    </row>
    <row r="7390" spans="1:32" x14ac:dyDescent="0.2">
      <c r="A7390" s="1" t="s">
        <v>21705</v>
      </c>
      <c r="B7390" s="4" t="s">
        <v>21706</v>
      </c>
      <c r="C7390" s="4" t="s">
        <v>21707</v>
      </c>
      <c r="E7390" s="4"/>
      <c r="R7390" s="4"/>
      <c r="U7390" s="4"/>
      <c r="AD7390" s="4"/>
      <c r="AE7390" s="4"/>
      <c r="AF7390" s="21"/>
    </row>
    <row r="7391" spans="1:32" x14ac:dyDescent="0.2">
      <c r="A7391" s="1" t="s">
        <v>21708</v>
      </c>
      <c r="B7391" s="4" t="s">
        <v>21709</v>
      </c>
      <c r="C7391" s="4" t="s">
        <v>21710</v>
      </c>
      <c r="E7391" s="4"/>
      <c r="R7391" s="4"/>
      <c r="U7391" s="4"/>
      <c r="AD7391" s="4"/>
      <c r="AE7391" s="4"/>
      <c r="AF7391" s="21"/>
    </row>
    <row r="7392" spans="1:32" x14ac:dyDescent="0.2">
      <c r="A7392" s="1" t="s">
        <v>21711</v>
      </c>
      <c r="B7392" s="4" t="s">
        <v>21712</v>
      </c>
      <c r="C7392" s="4" t="s">
        <v>21713</v>
      </c>
      <c r="E7392" s="4"/>
      <c r="R7392" s="4"/>
      <c r="U7392" s="4"/>
      <c r="AD7392" s="4"/>
      <c r="AE7392" s="4"/>
      <c r="AF7392" s="21"/>
    </row>
    <row r="7393" spans="1:32" x14ac:dyDescent="0.2">
      <c r="A7393" s="1" t="s">
        <v>21714</v>
      </c>
      <c r="B7393" s="4" t="s">
        <v>17050</v>
      </c>
      <c r="C7393" s="4" t="s">
        <v>17051</v>
      </c>
      <c r="E7393" s="4"/>
      <c r="R7393" s="4"/>
      <c r="U7393" s="4"/>
      <c r="AD7393" s="4"/>
      <c r="AE7393" s="4"/>
      <c r="AF7393" s="21"/>
    </row>
    <row r="7394" spans="1:32" x14ac:dyDescent="0.2">
      <c r="A7394" s="1" t="s">
        <v>21715</v>
      </c>
      <c r="B7394" s="4" t="s">
        <v>21716</v>
      </c>
      <c r="C7394" s="4" t="s">
        <v>21717</v>
      </c>
      <c r="E7394" s="4"/>
      <c r="R7394" s="4"/>
      <c r="U7394" s="4"/>
      <c r="AD7394" s="4"/>
      <c r="AE7394" s="4"/>
      <c r="AF7394" s="21"/>
    </row>
    <row r="7395" spans="1:32" x14ac:dyDescent="0.2">
      <c r="A7395" s="1" t="s">
        <v>21718</v>
      </c>
      <c r="B7395" s="4" t="s">
        <v>21719</v>
      </c>
      <c r="C7395" s="4" t="s">
        <v>21720</v>
      </c>
      <c r="E7395" s="4"/>
      <c r="R7395" s="4"/>
      <c r="U7395" s="4"/>
      <c r="AD7395" s="4"/>
      <c r="AE7395" s="4"/>
      <c r="AF7395" s="21"/>
    </row>
    <row r="7396" spans="1:32" x14ac:dyDescent="0.2">
      <c r="A7396" s="1" t="s">
        <v>21721</v>
      </c>
      <c r="B7396" s="4" t="s">
        <v>21722</v>
      </c>
      <c r="C7396" s="4" t="s">
        <v>21723</v>
      </c>
      <c r="E7396" s="4"/>
      <c r="R7396" s="4"/>
      <c r="U7396" s="4"/>
      <c r="AD7396" s="4"/>
      <c r="AE7396" s="4"/>
      <c r="AF7396" s="21"/>
    </row>
    <row r="7397" spans="1:32" x14ac:dyDescent="0.2">
      <c r="A7397" s="1" t="s">
        <v>21724</v>
      </c>
      <c r="B7397" s="4" t="s">
        <v>21725</v>
      </c>
      <c r="C7397" s="4" t="s">
        <v>21726</v>
      </c>
      <c r="E7397" s="4"/>
      <c r="R7397" s="4"/>
      <c r="U7397" s="4"/>
      <c r="AD7397" s="4"/>
      <c r="AE7397" s="4"/>
      <c r="AF7397" s="21"/>
    </row>
    <row r="7398" spans="1:32" x14ac:dyDescent="0.2">
      <c r="A7398" s="1" t="s">
        <v>21727</v>
      </c>
      <c r="B7398" s="4" t="s">
        <v>21728</v>
      </c>
      <c r="C7398" s="4" t="s">
        <v>12109</v>
      </c>
      <c r="E7398" s="4"/>
      <c r="R7398" s="4"/>
      <c r="U7398" s="4"/>
      <c r="AD7398" s="4"/>
      <c r="AE7398" s="4"/>
      <c r="AF7398" s="21"/>
    </row>
    <row r="7399" spans="1:32" x14ac:dyDescent="0.2">
      <c r="A7399" s="1" t="s">
        <v>21729</v>
      </c>
      <c r="B7399" s="4" t="s">
        <v>17446</v>
      </c>
      <c r="C7399" s="4" t="s">
        <v>17447</v>
      </c>
      <c r="E7399" s="4"/>
      <c r="R7399" s="4"/>
      <c r="U7399" s="4"/>
      <c r="AD7399" s="4"/>
      <c r="AE7399" s="4"/>
      <c r="AF7399" s="21">
        <v>1</v>
      </c>
    </row>
    <row r="7400" spans="1:32" x14ac:dyDescent="0.2">
      <c r="A7400" s="1" t="s">
        <v>21730</v>
      </c>
      <c r="B7400" s="4" t="s">
        <v>21731</v>
      </c>
      <c r="C7400" s="4" t="s">
        <v>21732</v>
      </c>
      <c r="E7400" s="4"/>
      <c r="R7400" s="4"/>
      <c r="U7400" s="4"/>
      <c r="AD7400" s="4"/>
      <c r="AE7400" s="4"/>
      <c r="AF7400" s="21"/>
    </row>
    <row r="7401" spans="1:32" x14ac:dyDescent="0.2">
      <c r="A7401" s="1" t="s">
        <v>21733</v>
      </c>
      <c r="B7401" s="4" t="s">
        <v>17452</v>
      </c>
      <c r="C7401" s="4" t="s">
        <v>21734</v>
      </c>
      <c r="E7401" s="4"/>
      <c r="O7401">
        <v>2</v>
      </c>
      <c r="R7401" s="4"/>
      <c r="U7401" s="4"/>
      <c r="V7401">
        <v>2</v>
      </c>
      <c r="Z7401">
        <v>1</v>
      </c>
      <c r="AD7401" s="4"/>
      <c r="AE7401" s="4"/>
      <c r="AF7401" s="21"/>
    </row>
    <row r="7402" spans="1:32" x14ac:dyDescent="0.2">
      <c r="A7402" s="1" t="s">
        <v>21735</v>
      </c>
      <c r="B7402" s="4" t="s">
        <v>21736</v>
      </c>
      <c r="C7402" s="4" t="s">
        <v>21737</v>
      </c>
      <c r="E7402" s="4"/>
      <c r="R7402" s="4"/>
      <c r="U7402" s="4"/>
      <c r="AD7402" s="4"/>
      <c r="AE7402" s="4"/>
      <c r="AF7402" s="21"/>
    </row>
    <row r="7403" spans="1:32" x14ac:dyDescent="0.2">
      <c r="A7403" s="1" t="s">
        <v>21738</v>
      </c>
      <c r="B7403" s="4" t="s">
        <v>21739</v>
      </c>
      <c r="C7403" s="4" t="s">
        <v>21740</v>
      </c>
      <c r="E7403" s="4"/>
      <c r="R7403" s="4"/>
      <c r="U7403" s="4"/>
      <c r="AD7403" s="4"/>
      <c r="AE7403" s="4"/>
      <c r="AF7403" s="21"/>
    </row>
    <row r="7404" spans="1:32" x14ac:dyDescent="0.2">
      <c r="A7404" s="1" t="s">
        <v>21741</v>
      </c>
      <c r="B7404" s="4" t="s">
        <v>21742</v>
      </c>
      <c r="C7404" s="4" t="s">
        <v>21743</v>
      </c>
      <c r="E7404" s="4"/>
      <c r="R7404" s="4"/>
      <c r="U7404" s="4"/>
      <c r="AD7404" s="4"/>
      <c r="AE7404" s="4"/>
      <c r="AF7404" s="21"/>
    </row>
    <row r="7405" spans="1:32" x14ac:dyDescent="0.2">
      <c r="A7405" s="1" t="s">
        <v>21744</v>
      </c>
      <c r="B7405" s="4" t="s">
        <v>21745</v>
      </c>
      <c r="C7405" s="4" t="s">
        <v>21746</v>
      </c>
      <c r="E7405" s="4"/>
      <c r="R7405" s="4"/>
      <c r="U7405" s="4"/>
      <c r="AD7405" s="4"/>
      <c r="AE7405" s="4"/>
      <c r="AF7405" s="21"/>
    </row>
    <row r="7406" spans="1:32" x14ac:dyDescent="0.2">
      <c r="A7406" s="1" t="s">
        <v>21747</v>
      </c>
      <c r="B7406" s="4" t="s">
        <v>17467</v>
      </c>
      <c r="C7406" s="4" t="s">
        <v>21748</v>
      </c>
      <c r="E7406" s="4"/>
      <c r="R7406" s="4"/>
      <c r="U7406" s="4"/>
      <c r="AD7406" s="4"/>
      <c r="AE7406" s="4"/>
      <c r="AF7406" s="21"/>
    </row>
    <row r="7407" spans="1:32" x14ac:dyDescent="0.2">
      <c r="A7407" s="1" t="s">
        <v>21749</v>
      </c>
      <c r="B7407" s="4" t="s">
        <v>17540</v>
      </c>
      <c r="C7407" s="4" t="s">
        <v>21750</v>
      </c>
      <c r="E7407" s="4"/>
      <c r="R7407" s="4"/>
      <c r="U7407" s="4"/>
      <c r="AD7407" s="4">
        <v>3</v>
      </c>
      <c r="AE7407" s="4"/>
      <c r="AF7407" s="21"/>
    </row>
    <row r="7408" spans="1:32" x14ac:dyDescent="0.2">
      <c r="A7408" s="1" t="s">
        <v>21751</v>
      </c>
      <c r="B7408" s="4" t="s">
        <v>21752</v>
      </c>
      <c r="C7408" s="4" t="s">
        <v>21753</v>
      </c>
      <c r="E7408" s="4"/>
      <c r="R7408" s="4"/>
      <c r="U7408" s="4"/>
      <c r="AD7408" s="4"/>
      <c r="AE7408" s="4"/>
      <c r="AF7408" s="21"/>
    </row>
    <row r="7409" spans="1:32" x14ac:dyDescent="0.2">
      <c r="A7409" s="1" t="s">
        <v>21754</v>
      </c>
      <c r="B7409" s="4" t="s">
        <v>21755</v>
      </c>
      <c r="C7409" s="4" t="s">
        <v>21756</v>
      </c>
      <c r="E7409" s="4"/>
      <c r="R7409" s="4"/>
      <c r="U7409" s="4"/>
      <c r="AD7409" s="4"/>
      <c r="AE7409" s="4"/>
      <c r="AF7409" s="21"/>
    </row>
    <row r="7410" spans="1:32" x14ac:dyDescent="0.2">
      <c r="A7410" s="1" t="s">
        <v>21757</v>
      </c>
      <c r="B7410" s="4" t="s">
        <v>21758</v>
      </c>
      <c r="C7410" s="4" t="s">
        <v>21746</v>
      </c>
      <c r="E7410" s="4"/>
      <c r="R7410" s="4"/>
      <c r="U7410" s="4"/>
      <c r="AD7410" s="4"/>
      <c r="AE7410" s="4"/>
      <c r="AF7410" s="21"/>
    </row>
    <row r="7411" spans="1:32" x14ac:dyDescent="0.2">
      <c r="A7411" s="1" t="s">
        <v>21759</v>
      </c>
      <c r="B7411" s="4" t="s">
        <v>21760</v>
      </c>
      <c r="C7411" s="4" t="s">
        <v>21761</v>
      </c>
      <c r="E7411" s="4"/>
      <c r="R7411" s="4"/>
      <c r="U7411" s="4"/>
      <c r="AD7411" s="4"/>
      <c r="AE7411" s="4"/>
      <c r="AF7411" s="21"/>
    </row>
    <row r="7412" spans="1:32" x14ac:dyDescent="0.2">
      <c r="A7412" s="1" t="s">
        <v>21762</v>
      </c>
      <c r="B7412" s="4" t="s">
        <v>21763</v>
      </c>
      <c r="C7412" s="4" t="s">
        <v>21764</v>
      </c>
      <c r="E7412" s="4"/>
      <c r="R7412" s="4"/>
      <c r="U7412" s="4"/>
      <c r="AD7412" s="4"/>
      <c r="AE7412" s="4"/>
      <c r="AF7412" s="21"/>
    </row>
    <row r="7413" spans="1:32" x14ac:dyDescent="0.2">
      <c r="A7413" s="1" t="s">
        <v>21765</v>
      </c>
      <c r="B7413" s="4" t="s">
        <v>21766</v>
      </c>
      <c r="C7413" s="4" t="s">
        <v>21767</v>
      </c>
      <c r="E7413" s="4"/>
      <c r="R7413" s="4"/>
      <c r="U7413" s="4"/>
      <c r="AD7413" s="4"/>
      <c r="AE7413" s="4"/>
      <c r="AF7413" s="21"/>
    </row>
    <row r="7414" spans="1:32" x14ac:dyDescent="0.2">
      <c r="A7414" s="1" t="s">
        <v>21768</v>
      </c>
      <c r="B7414" s="4" t="s">
        <v>21769</v>
      </c>
      <c r="C7414" s="4" t="s">
        <v>21770</v>
      </c>
      <c r="E7414" s="4"/>
      <c r="R7414" s="4"/>
      <c r="U7414" s="4"/>
      <c r="AD7414" s="4"/>
      <c r="AE7414" s="4"/>
      <c r="AF7414" s="21"/>
    </row>
    <row r="7415" spans="1:32" x14ac:dyDescent="0.2">
      <c r="A7415" s="1" t="s">
        <v>21771</v>
      </c>
      <c r="B7415" s="4" t="s">
        <v>21772</v>
      </c>
      <c r="C7415" s="4" t="s">
        <v>1327</v>
      </c>
      <c r="E7415" s="4"/>
      <c r="R7415" s="4"/>
      <c r="U7415" s="4"/>
      <c r="AD7415" s="4"/>
      <c r="AE7415" s="4"/>
      <c r="AF7415" s="21"/>
    </row>
    <row r="7416" spans="1:32" x14ac:dyDescent="0.2">
      <c r="A7416" s="1" t="s">
        <v>21773</v>
      </c>
      <c r="B7416" s="4" t="s">
        <v>21774</v>
      </c>
      <c r="C7416" s="4" t="s">
        <v>21775</v>
      </c>
      <c r="E7416" s="4"/>
      <c r="G7416">
        <v>1</v>
      </c>
      <c r="I7416">
        <v>1</v>
      </c>
      <c r="J7416">
        <v>1</v>
      </c>
      <c r="R7416" s="4"/>
      <c r="U7416" s="4"/>
      <c r="AD7416" s="4"/>
      <c r="AE7416" s="4"/>
      <c r="AF7416" s="21"/>
    </row>
    <row r="7417" spans="1:32" x14ac:dyDescent="0.2">
      <c r="A7417" s="1" t="s">
        <v>21776</v>
      </c>
      <c r="B7417" s="4" t="s">
        <v>21777</v>
      </c>
      <c r="C7417" s="4" t="s">
        <v>21778</v>
      </c>
      <c r="E7417" s="4"/>
      <c r="R7417" s="4"/>
      <c r="U7417" s="4"/>
      <c r="AD7417" s="4"/>
      <c r="AE7417" s="4"/>
      <c r="AF7417" s="21"/>
    </row>
    <row r="7418" spans="1:32" x14ac:dyDescent="0.2">
      <c r="A7418" s="1" t="s">
        <v>21779</v>
      </c>
      <c r="B7418" s="4" t="s">
        <v>21780</v>
      </c>
      <c r="C7418" s="4" t="s">
        <v>21781</v>
      </c>
      <c r="E7418" s="4"/>
      <c r="R7418" s="4"/>
      <c r="U7418" s="4"/>
      <c r="AD7418" s="4"/>
      <c r="AE7418" s="4"/>
      <c r="AF7418" s="21"/>
    </row>
    <row r="7419" spans="1:32" x14ac:dyDescent="0.2">
      <c r="A7419" s="1" t="s">
        <v>21782</v>
      </c>
      <c r="B7419" s="4" t="s">
        <v>21783</v>
      </c>
      <c r="C7419" s="4" t="s">
        <v>21784</v>
      </c>
      <c r="E7419" s="4"/>
      <c r="R7419" s="4"/>
      <c r="U7419" s="4"/>
      <c r="AD7419" s="4"/>
      <c r="AE7419" s="4"/>
      <c r="AF7419" s="21"/>
    </row>
    <row r="7420" spans="1:32" x14ac:dyDescent="0.2">
      <c r="A7420" s="1" t="s">
        <v>21785</v>
      </c>
      <c r="B7420" s="4" t="s">
        <v>21786</v>
      </c>
      <c r="C7420" s="4" t="s">
        <v>21787</v>
      </c>
      <c r="E7420" s="4"/>
      <c r="R7420" s="4"/>
      <c r="U7420" s="4"/>
      <c r="AD7420" s="4"/>
      <c r="AE7420" s="4"/>
      <c r="AF7420" s="21"/>
    </row>
    <row r="7421" spans="1:32" x14ac:dyDescent="0.2">
      <c r="A7421" s="1" t="s">
        <v>21788</v>
      </c>
      <c r="B7421" s="4" t="s">
        <v>21789</v>
      </c>
      <c r="C7421" s="4" t="s">
        <v>21790</v>
      </c>
      <c r="E7421" s="4"/>
      <c r="R7421" s="4"/>
      <c r="U7421" s="4"/>
      <c r="AD7421" s="4"/>
      <c r="AE7421" s="4"/>
      <c r="AF7421" s="21"/>
    </row>
    <row r="7422" spans="1:32" x14ac:dyDescent="0.2">
      <c r="A7422" s="1" t="s">
        <v>21791</v>
      </c>
      <c r="B7422" s="4" t="s">
        <v>21792</v>
      </c>
      <c r="C7422" s="4" t="s">
        <v>21793</v>
      </c>
      <c r="E7422" s="4"/>
      <c r="R7422" s="4"/>
      <c r="U7422" s="4"/>
      <c r="AD7422" s="4"/>
      <c r="AE7422" s="4"/>
      <c r="AF7422" s="21"/>
    </row>
    <row r="7423" spans="1:32" x14ac:dyDescent="0.2">
      <c r="A7423" s="1" t="s">
        <v>21794</v>
      </c>
      <c r="B7423" s="4" t="s">
        <v>21795</v>
      </c>
      <c r="C7423" s="4" t="s">
        <v>21796</v>
      </c>
      <c r="E7423" s="4"/>
      <c r="R7423" s="4"/>
      <c r="U7423" s="4"/>
      <c r="AD7423" s="4"/>
      <c r="AE7423" s="4"/>
      <c r="AF7423" s="21"/>
    </row>
    <row r="7424" spans="1:32" x14ac:dyDescent="0.2">
      <c r="A7424" s="1" t="s">
        <v>21797</v>
      </c>
      <c r="B7424" s="4" t="s">
        <v>21798</v>
      </c>
      <c r="C7424" s="4" t="s">
        <v>21799</v>
      </c>
      <c r="E7424" s="4"/>
      <c r="R7424" s="4"/>
      <c r="U7424" s="4"/>
      <c r="AD7424" s="4"/>
      <c r="AE7424" s="4"/>
      <c r="AF7424" s="21"/>
    </row>
    <row r="7425" spans="1:32" x14ac:dyDescent="0.2">
      <c r="A7425" s="1" t="s">
        <v>21800</v>
      </c>
      <c r="B7425" s="4" t="s">
        <v>21801</v>
      </c>
      <c r="C7425" s="4" t="s">
        <v>21802</v>
      </c>
      <c r="E7425" s="4"/>
      <c r="R7425" s="4"/>
      <c r="U7425" s="4"/>
      <c r="AD7425" s="4"/>
      <c r="AE7425" s="4"/>
      <c r="AF7425" s="21"/>
    </row>
    <row r="7426" spans="1:32" x14ac:dyDescent="0.2">
      <c r="A7426" s="1" t="s">
        <v>21803</v>
      </c>
      <c r="B7426" s="4" t="s">
        <v>21804</v>
      </c>
      <c r="C7426" s="4" t="s">
        <v>21805</v>
      </c>
      <c r="E7426" s="4"/>
      <c r="R7426" s="4"/>
      <c r="U7426" s="4"/>
      <c r="AD7426" s="4"/>
      <c r="AE7426" s="4"/>
      <c r="AF7426" s="21"/>
    </row>
    <row r="7427" spans="1:32" x14ac:dyDescent="0.2">
      <c r="A7427" s="1" t="s">
        <v>21806</v>
      </c>
      <c r="B7427" s="4" t="s">
        <v>21807</v>
      </c>
      <c r="C7427" s="4" t="s">
        <v>21808</v>
      </c>
      <c r="E7427" s="4"/>
      <c r="R7427" s="4"/>
      <c r="U7427" s="4"/>
      <c r="AD7427" s="4"/>
      <c r="AE7427" s="4"/>
      <c r="AF7427" s="21"/>
    </row>
    <row r="7428" spans="1:32" x14ac:dyDescent="0.2">
      <c r="A7428" s="1" t="s">
        <v>21809</v>
      </c>
      <c r="B7428" s="4" t="s">
        <v>21810</v>
      </c>
      <c r="C7428" s="4" t="s">
        <v>21811</v>
      </c>
      <c r="E7428" s="4"/>
      <c r="R7428" s="4"/>
      <c r="U7428" s="4"/>
      <c r="AD7428" s="4"/>
      <c r="AE7428" s="4"/>
      <c r="AF7428" s="21"/>
    </row>
    <row r="7429" spans="1:32" x14ac:dyDescent="0.2">
      <c r="A7429" s="1" t="s">
        <v>21812</v>
      </c>
      <c r="B7429" s="4" t="s">
        <v>21813</v>
      </c>
      <c r="C7429" s="4" t="s">
        <v>21814</v>
      </c>
      <c r="E7429" s="4"/>
      <c r="R7429" s="4"/>
      <c r="U7429" s="4"/>
      <c r="AD7429" s="4"/>
      <c r="AE7429" s="4"/>
      <c r="AF7429" s="21"/>
    </row>
    <row r="7430" spans="1:32" x14ac:dyDescent="0.2">
      <c r="A7430" s="1" t="s">
        <v>21815</v>
      </c>
      <c r="B7430" s="4" t="s">
        <v>21816</v>
      </c>
      <c r="C7430" s="4" t="s">
        <v>21817</v>
      </c>
      <c r="E7430" s="4"/>
      <c r="R7430" s="4"/>
      <c r="U7430" s="4"/>
      <c r="AD7430" s="4"/>
      <c r="AE7430" s="4"/>
      <c r="AF7430" s="21"/>
    </row>
    <row r="7431" spans="1:32" x14ac:dyDescent="0.2">
      <c r="A7431" s="1" t="s">
        <v>21818</v>
      </c>
      <c r="B7431" s="4" t="s">
        <v>7220</v>
      </c>
      <c r="C7431" s="4" t="s">
        <v>21819</v>
      </c>
      <c r="E7431" s="4"/>
      <c r="R7431" s="4"/>
      <c r="U7431" s="4"/>
      <c r="AD7431" s="4"/>
      <c r="AE7431" s="4"/>
      <c r="AF7431" s="21"/>
    </row>
    <row r="7432" spans="1:32" x14ac:dyDescent="0.2">
      <c r="A7432" s="1" t="s">
        <v>21820</v>
      </c>
      <c r="B7432" s="4" t="s">
        <v>21821</v>
      </c>
      <c r="C7432" s="4" t="s">
        <v>21822</v>
      </c>
      <c r="E7432" s="4"/>
      <c r="R7432" s="4"/>
      <c r="U7432" s="4"/>
      <c r="AD7432" s="4"/>
      <c r="AE7432" s="4"/>
      <c r="AF7432" s="21"/>
    </row>
    <row r="7433" spans="1:32" x14ac:dyDescent="0.2">
      <c r="A7433" s="1" t="s">
        <v>21823</v>
      </c>
      <c r="B7433" s="4" t="s">
        <v>21824</v>
      </c>
      <c r="C7433" s="4" t="s">
        <v>21825</v>
      </c>
      <c r="E7433" s="4"/>
      <c r="R7433" s="4"/>
      <c r="U7433" s="4"/>
      <c r="AD7433" s="4"/>
      <c r="AE7433" s="4"/>
      <c r="AF7433" s="21"/>
    </row>
    <row r="7434" spans="1:32" x14ac:dyDescent="0.2">
      <c r="A7434" s="1" t="s">
        <v>21826</v>
      </c>
      <c r="B7434" s="4" t="s">
        <v>21827</v>
      </c>
      <c r="C7434" s="4" t="s">
        <v>21828</v>
      </c>
      <c r="E7434" s="4"/>
      <c r="R7434" s="4"/>
      <c r="U7434" s="4"/>
      <c r="AD7434" s="4"/>
      <c r="AE7434" s="4"/>
      <c r="AF7434" s="21"/>
    </row>
    <row r="7435" spans="1:32" x14ac:dyDescent="0.2">
      <c r="A7435" s="1" t="s">
        <v>21829</v>
      </c>
      <c r="B7435" s="4" t="s">
        <v>21830</v>
      </c>
      <c r="C7435" s="4" t="s">
        <v>21831</v>
      </c>
      <c r="E7435" s="4"/>
      <c r="R7435" s="4"/>
      <c r="U7435" s="4"/>
      <c r="AD7435" s="4"/>
      <c r="AE7435" s="4"/>
      <c r="AF7435" s="21"/>
    </row>
    <row r="7436" spans="1:32" x14ac:dyDescent="0.2">
      <c r="A7436" s="1" t="s">
        <v>21832</v>
      </c>
      <c r="B7436" s="4" t="s">
        <v>21833</v>
      </c>
      <c r="C7436" s="4" t="s">
        <v>21834</v>
      </c>
      <c r="E7436" s="4"/>
      <c r="R7436" s="4"/>
      <c r="U7436" s="4"/>
      <c r="AD7436" s="4"/>
      <c r="AE7436" s="4"/>
      <c r="AF7436" s="21"/>
    </row>
    <row r="7437" spans="1:32" x14ac:dyDescent="0.2">
      <c r="A7437" s="1" t="s">
        <v>21835</v>
      </c>
      <c r="B7437" s="4" t="s">
        <v>21836</v>
      </c>
      <c r="C7437" s="4" t="s">
        <v>21837</v>
      </c>
      <c r="E7437" s="4"/>
      <c r="R7437" s="4"/>
      <c r="U7437" s="4"/>
      <c r="AD7437" s="4"/>
      <c r="AE7437" s="4"/>
      <c r="AF7437" s="21"/>
    </row>
    <row r="7438" spans="1:32" x14ac:dyDescent="0.2">
      <c r="A7438" s="1" t="s">
        <v>21838</v>
      </c>
      <c r="B7438" s="4" t="s">
        <v>21839</v>
      </c>
      <c r="C7438" s="4" t="s">
        <v>21840</v>
      </c>
      <c r="E7438" s="4"/>
      <c r="R7438" s="4"/>
      <c r="U7438" s="4"/>
      <c r="AD7438" s="4"/>
      <c r="AE7438" s="4"/>
      <c r="AF7438" s="21"/>
    </row>
    <row r="7439" spans="1:32" x14ac:dyDescent="0.2">
      <c r="A7439" s="1" t="s">
        <v>21841</v>
      </c>
      <c r="B7439" s="4" t="s">
        <v>21842</v>
      </c>
      <c r="C7439" s="4" t="s">
        <v>21843</v>
      </c>
      <c r="E7439" s="4"/>
      <c r="R7439" s="4"/>
      <c r="U7439" s="4"/>
      <c r="AD7439" s="4"/>
      <c r="AE7439" s="4"/>
      <c r="AF7439" s="21"/>
    </row>
    <row r="7440" spans="1:32" x14ac:dyDescent="0.2">
      <c r="A7440" s="1" t="s">
        <v>21844</v>
      </c>
      <c r="B7440" s="4" t="s">
        <v>21845</v>
      </c>
      <c r="C7440" s="4" t="s">
        <v>21846</v>
      </c>
      <c r="E7440" s="4"/>
      <c r="R7440" s="4"/>
      <c r="U7440" s="4"/>
      <c r="AD7440" s="4"/>
      <c r="AE7440" s="4"/>
      <c r="AF7440" s="21"/>
    </row>
    <row r="7441" spans="1:32" x14ac:dyDescent="0.2">
      <c r="A7441" s="1" t="s">
        <v>21847</v>
      </c>
      <c r="B7441" s="4" t="s">
        <v>21848</v>
      </c>
      <c r="C7441" s="4" t="s">
        <v>21849</v>
      </c>
      <c r="E7441" s="4"/>
      <c r="R7441" s="4"/>
      <c r="U7441" s="4"/>
      <c r="AD7441" s="4"/>
      <c r="AE7441" s="4"/>
      <c r="AF7441" s="21"/>
    </row>
    <row r="7442" spans="1:32" x14ac:dyDescent="0.2">
      <c r="A7442" s="1" t="s">
        <v>21850</v>
      </c>
      <c r="B7442" s="4" t="s">
        <v>21851</v>
      </c>
      <c r="C7442" s="4" t="s">
        <v>21852</v>
      </c>
      <c r="E7442" s="4"/>
      <c r="R7442" s="4"/>
      <c r="U7442" s="4"/>
      <c r="AD7442" s="4"/>
      <c r="AE7442" s="4"/>
      <c r="AF7442" s="21"/>
    </row>
    <row r="7443" spans="1:32" x14ac:dyDescent="0.2">
      <c r="A7443" s="1" t="s">
        <v>21853</v>
      </c>
      <c r="B7443" s="4" t="s">
        <v>21854</v>
      </c>
      <c r="C7443" s="4" t="s">
        <v>21855</v>
      </c>
      <c r="E7443" s="4"/>
      <c r="R7443" s="4"/>
      <c r="U7443" s="4"/>
      <c r="AD7443" s="4"/>
      <c r="AE7443" s="4"/>
      <c r="AF7443" s="21"/>
    </row>
    <row r="7444" spans="1:32" x14ac:dyDescent="0.2">
      <c r="A7444" s="1" t="s">
        <v>21856</v>
      </c>
      <c r="B7444" s="4" t="s">
        <v>21857</v>
      </c>
      <c r="C7444" s="4" t="s">
        <v>21840</v>
      </c>
      <c r="E7444" s="4"/>
      <c r="R7444" s="4"/>
      <c r="U7444" s="4"/>
      <c r="AD7444" s="4"/>
      <c r="AE7444" s="4"/>
      <c r="AF7444" s="21"/>
    </row>
    <row r="7445" spans="1:32" x14ac:dyDescent="0.2">
      <c r="A7445" s="1" t="s">
        <v>21858</v>
      </c>
      <c r="B7445" s="4" t="s">
        <v>21859</v>
      </c>
      <c r="C7445" s="4" t="s">
        <v>21860</v>
      </c>
      <c r="E7445" s="4"/>
      <c r="R7445" s="4"/>
      <c r="U7445" s="4"/>
      <c r="AD7445" s="4"/>
      <c r="AE7445" s="4"/>
      <c r="AF7445" s="21"/>
    </row>
    <row r="7446" spans="1:32" x14ac:dyDescent="0.2">
      <c r="A7446" s="1" t="s">
        <v>21861</v>
      </c>
      <c r="B7446" s="4" t="s">
        <v>21862</v>
      </c>
      <c r="C7446" s="4" t="s">
        <v>21863</v>
      </c>
      <c r="E7446" s="4"/>
      <c r="R7446" s="4"/>
      <c r="U7446" s="4"/>
      <c r="AD7446" s="4"/>
      <c r="AE7446" s="4"/>
      <c r="AF7446" s="21"/>
    </row>
    <row r="7447" spans="1:32" x14ac:dyDescent="0.2">
      <c r="A7447" s="1" t="s">
        <v>21864</v>
      </c>
      <c r="B7447" s="4" t="s">
        <v>21865</v>
      </c>
      <c r="C7447" s="4" t="s">
        <v>21866</v>
      </c>
      <c r="E7447" s="4"/>
      <c r="R7447" s="4"/>
      <c r="U7447" s="4"/>
      <c r="AD7447" s="4"/>
      <c r="AE7447" s="4"/>
      <c r="AF7447" s="21"/>
    </row>
    <row r="7448" spans="1:32" x14ac:dyDescent="0.2">
      <c r="A7448" s="1" t="s">
        <v>21867</v>
      </c>
      <c r="B7448" s="4" t="s">
        <v>21868</v>
      </c>
      <c r="C7448" s="4" t="s">
        <v>21869</v>
      </c>
      <c r="E7448" s="4"/>
      <c r="R7448" s="4"/>
      <c r="U7448" s="4"/>
      <c r="AD7448" s="4"/>
      <c r="AE7448" s="4"/>
      <c r="AF7448" s="21"/>
    </row>
    <row r="7449" spans="1:32" x14ac:dyDescent="0.2">
      <c r="A7449" s="1" t="s">
        <v>21870</v>
      </c>
      <c r="B7449" s="4" t="s">
        <v>21871</v>
      </c>
      <c r="C7449" s="4" t="s">
        <v>21872</v>
      </c>
      <c r="E7449" s="4"/>
      <c r="R7449" s="4"/>
      <c r="U7449" s="4"/>
      <c r="AD7449" s="4"/>
      <c r="AE7449" s="4"/>
      <c r="AF7449" s="21"/>
    </row>
    <row r="7450" spans="1:32" x14ac:dyDescent="0.2">
      <c r="A7450" s="1" t="s">
        <v>21873</v>
      </c>
      <c r="B7450" s="4" t="s">
        <v>21874</v>
      </c>
      <c r="C7450" s="4" t="s">
        <v>21875</v>
      </c>
      <c r="E7450" s="4"/>
      <c r="R7450" s="4"/>
      <c r="U7450" s="4"/>
      <c r="AD7450" s="4"/>
      <c r="AE7450" s="4"/>
      <c r="AF7450" s="21"/>
    </row>
    <row r="7451" spans="1:32" x14ac:dyDescent="0.2">
      <c r="A7451" s="1" t="s">
        <v>21876</v>
      </c>
      <c r="B7451" s="4" t="s">
        <v>21877</v>
      </c>
      <c r="C7451" s="4" t="s">
        <v>21878</v>
      </c>
      <c r="E7451" s="4"/>
      <c r="R7451" s="4"/>
      <c r="U7451" s="4"/>
      <c r="AD7451" s="4"/>
      <c r="AE7451" s="4"/>
      <c r="AF7451" s="21"/>
    </row>
    <row r="7452" spans="1:32" x14ac:dyDescent="0.2">
      <c r="A7452" s="1" t="s">
        <v>21879</v>
      </c>
      <c r="B7452" s="4" t="s">
        <v>21880</v>
      </c>
      <c r="C7452" s="4" t="s">
        <v>21881</v>
      </c>
      <c r="E7452" s="4"/>
      <c r="R7452" s="4"/>
      <c r="U7452" s="4"/>
      <c r="AD7452" s="4"/>
      <c r="AE7452" s="4"/>
      <c r="AF7452" s="21"/>
    </row>
    <row r="7453" spans="1:32" x14ac:dyDescent="0.2">
      <c r="A7453" s="1" t="s">
        <v>21882</v>
      </c>
      <c r="B7453" s="4" t="s">
        <v>21883</v>
      </c>
      <c r="C7453" s="4" t="s">
        <v>21884</v>
      </c>
      <c r="E7453" s="4"/>
      <c r="R7453" s="4"/>
      <c r="U7453" s="4"/>
      <c r="AD7453" s="4"/>
      <c r="AE7453" s="4"/>
      <c r="AF7453" s="21"/>
    </row>
    <row r="7454" spans="1:32" x14ac:dyDescent="0.2">
      <c r="A7454" s="1" t="s">
        <v>21885</v>
      </c>
      <c r="B7454" s="4" t="s">
        <v>21886</v>
      </c>
      <c r="C7454" s="4" t="s">
        <v>21887</v>
      </c>
      <c r="E7454" s="4"/>
      <c r="R7454" s="4"/>
      <c r="U7454" s="4"/>
      <c r="AD7454" s="4"/>
      <c r="AE7454" s="4"/>
      <c r="AF7454" s="21"/>
    </row>
    <row r="7455" spans="1:32" x14ac:dyDescent="0.2">
      <c r="A7455" s="1" t="s">
        <v>21888</v>
      </c>
      <c r="B7455" s="4" t="s">
        <v>21889</v>
      </c>
      <c r="C7455" s="4" t="s">
        <v>21890</v>
      </c>
      <c r="E7455" s="4"/>
      <c r="R7455" s="4"/>
      <c r="U7455" s="4"/>
      <c r="AD7455" s="4"/>
      <c r="AE7455" s="4"/>
      <c r="AF7455" s="21"/>
    </row>
    <row r="7456" spans="1:32" x14ac:dyDescent="0.2">
      <c r="A7456" s="1" t="s">
        <v>21891</v>
      </c>
      <c r="B7456" s="4" t="s">
        <v>21892</v>
      </c>
      <c r="C7456" s="4" t="s">
        <v>21893</v>
      </c>
      <c r="E7456" s="4"/>
      <c r="R7456" s="4"/>
      <c r="U7456" s="4"/>
      <c r="AD7456" s="4"/>
      <c r="AE7456" s="4"/>
      <c r="AF7456" s="21"/>
    </row>
    <row r="7457" spans="1:32" x14ac:dyDescent="0.2">
      <c r="A7457" s="1" t="s">
        <v>21894</v>
      </c>
      <c r="B7457" s="4" t="s">
        <v>21895</v>
      </c>
      <c r="C7457" s="4" t="s">
        <v>21896</v>
      </c>
      <c r="E7457" s="4"/>
      <c r="R7457" s="4"/>
      <c r="U7457" s="4"/>
      <c r="AD7457" s="4"/>
      <c r="AE7457" s="4"/>
      <c r="AF7457" s="21"/>
    </row>
    <row r="7458" spans="1:32" x14ac:dyDescent="0.2">
      <c r="A7458" s="1" t="s">
        <v>21897</v>
      </c>
      <c r="B7458" s="4" t="s">
        <v>21898</v>
      </c>
      <c r="C7458" s="4" t="s">
        <v>21899</v>
      </c>
      <c r="E7458" s="4"/>
      <c r="R7458" s="4"/>
      <c r="U7458" s="4"/>
      <c r="AD7458" s="4"/>
      <c r="AE7458" s="4"/>
      <c r="AF7458" s="21"/>
    </row>
    <row r="7459" spans="1:32" x14ac:dyDescent="0.2">
      <c r="A7459" s="1" t="s">
        <v>21900</v>
      </c>
      <c r="B7459" s="4" t="s">
        <v>21901</v>
      </c>
      <c r="C7459" s="4" t="s">
        <v>21902</v>
      </c>
      <c r="E7459" s="4"/>
      <c r="R7459" s="4"/>
      <c r="U7459" s="4"/>
      <c r="AD7459" s="4"/>
      <c r="AE7459" s="4"/>
      <c r="AF7459" s="21"/>
    </row>
    <row r="7460" spans="1:32" x14ac:dyDescent="0.2">
      <c r="A7460" s="1" t="s">
        <v>21903</v>
      </c>
      <c r="B7460" s="4" t="s">
        <v>21904</v>
      </c>
      <c r="C7460" s="4" t="s">
        <v>21905</v>
      </c>
      <c r="E7460" s="4"/>
      <c r="R7460" s="4"/>
      <c r="U7460" s="4"/>
      <c r="AD7460" s="4"/>
      <c r="AE7460" s="4"/>
      <c r="AF7460" s="21"/>
    </row>
    <row r="7461" spans="1:32" x14ac:dyDescent="0.2">
      <c r="A7461" s="1" t="s">
        <v>21906</v>
      </c>
      <c r="B7461" s="4" t="s">
        <v>21907</v>
      </c>
      <c r="C7461" s="4" t="s">
        <v>21908</v>
      </c>
      <c r="E7461" s="4"/>
      <c r="R7461" s="4"/>
      <c r="U7461" s="4"/>
      <c r="AD7461" s="4"/>
      <c r="AE7461" s="4"/>
      <c r="AF7461" s="21"/>
    </row>
    <row r="7462" spans="1:32" x14ac:dyDescent="0.2">
      <c r="A7462" s="1" t="s">
        <v>21909</v>
      </c>
      <c r="B7462" s="4" t="s">
        <v>21910</v>
      </c>
      <c r="C7462" s="4" t="s">
        <v>21911</v>
      </c>
      <c r="E7462" s="4"/>
      <c r="R7462" s="4"/>
      <c r="U7462" s="4"/>
      <c r="AD7462" s="4"/>
      <c r="AE7462" s="4"/>
      <c r="AF7462" s="21"/>
    </row>
    <row r="7463" spans="1:32" x14ac:dyDescent="0.2">
      <c r="A7463" s="1" t="s">
        <v>21912</v>
      </c>
      <c r="B7463" s="4" t="s">
        <v>21913</v>
      </c>
      <c r="C7463" s="4" t="s">
        <v>21914</v>
      </c>
      <c r="E7463" s="4"/>
      <c r="R7463" s="4"/>
      <c r="U7463" s="4"/>
      <c r="AD7463" s="4"/>
      <c r="AE7463" s="4"/>
      <c r="AF7463" s="21"/>
    </row>
    <row r="7464" spans="1:32" x14ac:dyDescent="0.2">
      <c r="A7464" s="1" t="s">
        <v>21915</v>
      </c>
      <c r="B7464" s="4" t="s">
        <v>21916</v>
      </c>
      <c r="C7464" s="4" t="s">
        <v>21917</v>
      </c>
      <c r="E7464" s="4"/>
      <c r="R7464" s="4"/>
      <c r="U7464" s="4"/>
      <c r="AD7464" s="4"/>
      <c r="AE7464" s="4"/>
      <c r="AF7464" s="21"/>
    </row>
    <row r="7465" spans="1:32" x14ac:dyDescent="0.2">
      <c r="A7465" s="1" t="s">
        <v>21918</v>
      </c>
      <c r="B7465" s="4" t="s">
        <v>21919</v>
      </c>
      <c r="C7465" s="4" t="s">
        <v>21920</v>
      </c>
      <c r="E7465" s="4"/>
      <c r="R7465" s="4"/>
      <c r="U7465" s="4"/>
      <c r="AD7465" s="4"/>
      <c r="AE7465" s="4"/>
      <c r="AF7465" s="21"/>
    </row>
    <row r="7466" spans="1:32" x14ac:dyDescent="0.2">
      <c r="A7466" s="1" t="s">
        <v>21921</v>
      </c>
      <c r="B7466" s="4" t="s">
        <v>21922</v>
      </c>
      <c r="C7466" s="4" t="s">
        <v>21923</v>
      </c>
      <c r="E7466" s="4"/>
      <c r="R7466" s="4"/>
      <c r="U7466" s="4"/>
      <c r="AD7466" s="4"/>
      <c r="AE7466" s="4"/>
      <c r="AF7466" s="21"/>
    </row>
    <row r="7467" spans="1:32" x14ac:dyDescent="0.2">
      <c r="A7467" s="1" t="s">
        <v>21924</v>
      </c>
      <c r="B7467" s="4" t="s">
        <v>21925</v>
      </c>
      <c r="C7467" s="4" t="s">
        <v>21926</v>
      </c>
      <c r="E7467" s="4"/>
      <c r="R7467" s="4"/>
      <c r="U7467" s="4"/>
      <c r="AD7467" s="4"/>
      <c r="AE7467" s="4"/>
      <c r="AF7467" s="21"/>
    </row>
    <row r="7468" spans="1:32" x14ac:dyDescent="0.2">
      <c r="A7468" s="1" t="s">
        <v>21927</v>
      </c>
      <c r="B7468" s="4" t="s">
        <v>21928</v>
      </c>
      <c r="C7468" s="4" t="s">
        <v>21929</v>
      </c>
      <c r="E7468" s="4"/>
      <c r="R7468" s="4"/>
      <c r="U7468" s="4"/>
      <c r="AD7468" s="4"/>
      <c r="AE7468" s="4"/>
      <c r="AF7468" s="21"/>
    </row>
    <row r="7469" spans="1:32" x14ac:dyDescent="0.2">
      <c r="A7469" s="1" t="s">
        <v>21930</v>
      </c>
      <c r="B7469" s="4" t="s">
        <v>21931</v>
      </c>
      <c r="C7469" s="4" t="s">
        <v>21932</v>
      </c>
      <c r="E7469" s="4"/>
      <c r="R7469" s="4"/>
      <c r="U7469" s="4"/>
      <c r="AD7469" s="4"/>
      <c r="AE7469" s="4"/>
      <c r="AF7469" s="21"/>
    </row>
    <row r="7470" spans="1:32" x14ac:dyDescent="0.2">
      <c r="A7470" s="1" t="s">
        <v>21933</v>
      </c>
      <c r="B7470" s="4" t="s">
        <v>21934</v>
      </c>
      <c r="C7470" s="4" t="s">
        <v>21935</v>
      </c>
      <c r="E7470" s="4"/>
      <c r="R7470" s="4"/>
      <c r="U7470" s="4"/>
      <c r="AD7470" s="4"/>
      <c r="AE7470" s="4"/>
      <c r="AF7470" s="21"/>
    </row>
    <row r="7471" spans="1:32" x14ac:dyDescent="0.2">
      <c r="A7471" s="1" t="s">
        <v>21936</v>
      </c>
      <c r="B7471" s="4" t="s">
        <v>21937</v>
      </c>
      <c r="C7471" s="4" t="s">
        <v>21938</v>
      </c>
      <c r="E7471" s="4"/>
      <c r="R7471" s="4"/>
      <c r="U7471" s="4"/>
      <c r="AD7471" s="4"/>
      <c r="AE7471" s="4"/>
      <c r="AF7471" s="21"/>
    </row>
    <row r="7472" spans="1:32" x14ac:dyDescent="0.2">
      <c r="A7472" s="1" t="s">
        <v>21939</v>
      </c>
      <c r="B7472" s="4" t="s">
        <v>21940</v>
      </c>
      <c r="C7472" s="4" t="s">
        <v>21941</v>
      </c>
      <c r="E7472" s="4"/>
      <c r="R7472" s="4"/>
      <c r="U7472" s="4"/>
      <c r="AD7472" s="4"/>
      <c r="AE7472" s="4"/>
      <c r="AF7472" s="21"/>
    </row>
    <row r="7473" spans="1:32" x14ac:dyDescent="0.2">
      <c r="A7473" s="1" t="s">
        <v>21942</v>
      </c>
      <c r="B7473" s="4" t="s">
        <v>21943</v>
      </c>
      <c r="C7473" s="4" t="s">
        <v>21944</v>
      </c>
      <c r="E7473" s="4"/>
      <c r="R7473" s="4"/>
      <c r="U7473" s="4"/>
      <c r="AD7473" s="4"/>
      <c r="AE7473" s="4"/>
      <c r="AF7473" s="21"/>
    </row>
    <row r="7474" spans="1:32" x14ac:dyDescent="0.2">
      <c r="A7474" s="1" t="s">
        <v>21945</v>
      </c>
      <c r="B7474" s="4" t="s">
        <v>21946</v>
      </c>
      <c r="C7474" s="4" t="s">
        <v>21947</v>
      </c>
      <c r="E7474" s="4"/>
      <c r="R7474" s="4"/>
      <c r="U7474" s="4"/>
      <c r="AD7474" s="4"/>
      <c r="AE7474" s="4"/>
      <c r="AF7474" s="21"/>
    </row>
    <row r="7475" spans="1:32" x14ac:dyDescent="0.2">
      <c r="A7475" s="1" t="s">
        <v>21948</v>
      </c>
      <c r="B7475" s="4" t="s">
        <v>1353</v>
      </c>
      <c r="C7475" s="4" t="s">
        <v>21949</v>
      </c>
      <c r="E7475" s="4"/>
      <c r="R7475" s="4"/>
      <c r="U7475" s="4"/>
      <c r="AD7475" s="4"/>
      <c r="AE7475" s="4"/>
      <c r="AF7475" s="21"/>
    </row>
    <row r="7476" spans="1:32" x14ac:dyDescent="0.2">
      <c r="A7476" s="1" t="s">
        <v>21950</v>
      </c>
      <c r="B7476" s="4" t="s">
        <v>21951</v>
      </c>
      <c r="C7476" s="4" t="s">
        <v>21952</v>
      </c>
      <c r="E7476" s="4"/>
      <c r="R7476" s="4"/>
      <c r="U7476" s="4"/>
      <c r="AD7476" s="4"/>
      <c r="AE7476" s="4"/>
      <c r="AF7476" s="21"/>
    </row>
    <row r="7477" spans="1:32" x14ac:dyDescent="0.2">
      <c r="A7477" s="1" t="s">
        <v>21953</v>
      </c>
      <c r="B7477" s="4" t="s">
        <v>21954</v>
      </c>
      <c r="C7477" s="4" t="s">
        <v>21955</v>
      </c>
      <c r="E7477" s="4"/>
      <c r="R7477" s="4"/>
      <c r="U7477" s="4"/>
      <c r="AD7477" s="4"/>
      <c r="AE7477" s="4"/>
      <c r="AF7477" s="21"/>
    </row>
    <row r="7478" spans="1:32" x14ac:dyDescent="0.2">
      <c r="A7478" s="1" t="s">
        <v>21956</v>
      </c>
      <c r="B7478" s="4" t="s">
        <v>21957</v>
      </c>
      <c r="C7478" s="4" t="s">
        <v>21958</v>
      </c>
      <c r="E7478" s="4"/>
      <c r="R7478" s="4"/>
      <c r="U7478" s="4"/>
      <c r="AD7478" s="4"/>
      <c r="AE7478" s="4"/>
      <c r="AF7478" s="21"/>
    </row>
    <row r="7479" spans="1:32" x14ac:dyDescent="0.2">
      <c r="A7479" s="1" t="s">
        <v>21959</v>
      </c>
      <c r="B7479" s="4" t="s">
        <v>21960</v>
      </c>
      <c r="C7479" s="4" t="s">
        <v>21961</v>
      </c>
      <c r="E7479" s="4"/>
      <c r="R7479" s="4"/>
      <c r="U7479" s="4"/>
      <c r="AD7479" s="4"/>
      <c r="AE7479" s="4"/>
      <c r="AF7479" s="21"/>
    </row>
    <row r="7480" spans="1:32" x14ac:dyDescent="0.2">
      <c r="A7480" s="1" t="s">
        <v>21962</v>
      </c>
      <c r="B7480" s="4" t="s">
        <v>21963</v>
      </c>
      <c r="C7480" s="4" t="s">
        <v>21964</v>
      </c>
      <c r="E7480" s="4"/>
      <c r="R7480" s="4"/>
      <c r="U7480" s="4"/>
      <c r="AD7480" s="4"/>
      <c r="AE7480" s="4"/>
      <c r="AF7480" s="21"/>
    </row>
    <row r="7481" spans="1:32" x14ac:dyDescent="0.2">
      <c r="A7481" s="1" t="s">
        <v>21965</v>
      </c>
      <c r="B7481" s="4" t="s">
        <v>21966</v>
      </c>
      <c r="C7481" s="4" t="s">
        <v>21967</v>
      </c>
      <c r="E7481" s="4"/>
      <c r="R7481" s="4"/>
      <c r="U7481" s="4"/>
      <c r="AD7481" s="4"/>
      <c r="AE7481" s="4"/>
      <c r="AF7481" s="21"/>
    </row>
    <row r="7482" spans="1:32" x14ac:dyDescent="0.2">
      <c r="A7482" s="1" t="s">
        <v>21968</v>
      </c>
      <c r="B7482" s="4" t="s">
        <v>21969</v>
      </c>
      <c r="C7482" s="4" t="s">
        <v>21970</v>
      </c>
      <c r="E7482" s="4"/>
      <c r="R7482" s="4"/>
      <c r="U7482" s="4"/>
      <c r="AD7482" s="4"/>
      <c r="AE7482" s="4"/>
      <c r="AF7482" s="21"/>
    </row>
    <row r="7483" spans="1:32" x14ac:dyDescent="0.2">
      <c r="A7483" s="1" t="s">
        <v>21971</v>
      </c>
      <c r="B7483" s="4" t="s">
        <v>21972</v>
      </c>
      <c r="C7483" s="4" t="s">
        <v>21973</v>
      </c>
      <c r="E7483" s="4"/>
      <c r="R7483" s="4"/>
      <c r="U7483" s="4"/>
      <c r="AD7483" s="4"/>
      <c r="AE7483" s="4"/>
      <c r="AF7483" s="21"/>
    </row>
    <row r="7484" spans="1:32" x14ac:dyDescent="0.2">
      <c r="A7484" s="1" t="s">
        <v>21974</v>
      </c>
      <c r="B7484" s="4" t="s">
        <v>21975</v>
      </c>
      <c r="C7484" s="4" t="s">
        <v>21976</v>
      </c>
      <c r="E7484" s="4"/>
      <c r="R7484" s="4"/>
      <c r="U7484" s="4"/>
      <c r="AD7484" s="4"/>
      <c r="AE7484" s="4"/>
      <c r="AF7484" s="21"/>
    </row>
    <row r="7485" spans="1:32" x14ac:dyDescent="0.2">
      <c r="A7485" s="1" t="s">
        <v>21977</v>
      </c>
      <c r="B7485" s="4" t="s">
        <v>21978</v>
      </c>
      <c r="C7485" s="4" t="s">
        <v>21979</v>
      </c>
      <c r="E7485" s="4"/>
      <c r="R7485" s="4"/>
      <c r="U7485" s="4"/>
      <c r="AD7485" s="4"/>
      <c r="AE7485" s="4"/>
      <c r="AF7485" s="21"/>
    </row>
    <row r="7486" spans="1:32" x14ac:dyDescent="0.2">
      <c r="A7486" s="1" t="s">
        <v>21980</v>
      </c>
      <c r="B7486" s="4" t="s">
        <v>21981</v>
      </c>
      <c r="C7486" s="4" t="s">
        <v>21982</v>
      </c>
      <c r="E7486" s="4"/>
      <c r="R7486" s="4"/>
      <c r="U7486" s="4"/>
      <c r="AD7486" s="4"/>
      <c r="AE7486" s="4"/>
      <c r="AF7486" s="21"/>
    </row>
    <row r="7487" spans="1:32" x14ac:dyDescent="0.2">
      <c r="A7487" s="1" t="s">
        <v>21983</v>
      </c>
      <c r="B7487" s="4" t="s">
        <v>21984</v>
      </c>
      <c r="C7487" s="4" t="s">
        <v>21985</v>
      </c>
      <c r="E7487" s="4"/>
      <c r="R7487" s="4"/>
      <c r="U7487" s="4"/>
      <c r="AD7487" s="4"/>
      <c r="AE7487" s="4"/>
      <c r="AF7487" s="21"/>
    </row>
    <row r="7488" spans="1:32" x14ac:dyDescent="0.2">
      <c r="A7488" s="1" t="s">
        <v>21986</v>
      </c>
      <c r="B7488" s="4" t="s">
        <v>21987</v>
      </c>
      <c r="C7488" s="4" t="s">
        <v>21988</v>
      </c>
      <c r="E7488" s="4"/>
      <c r="R7488" s="4"/>
      <c r="U7488" s="4"/>
      <c r="AD7488" s="4"/>
      <c r="AE7488" s="4"/>
      <c r="AF7488" s="21"/>
    </row>
    <row r="7489" spans="1:32" x14ac:dyDescent="0.2">
      <c r="A7489" s="1" t="s">
        <v>21989</v>
      </c>
      <c r="B7489" s="4" t="s">
        <v>21990</v>
      </c>
      <c r="C7489" s="4" t="s">
        <v>21991</v>
      </c>
      <c r="E7489" s="4"/>
      <c r="R7489" s="4"/>
      <c r="U7489" s="4"/>
      <c r="AD7489" s="4"/>
      <c r="AE7489" s="4"/>
      <c r="AF7489" s="21"/>
    </row>
    <row r="7490" spans="1:32" x14ac:dyDescent="0.2">
      <c r="A7490" s="1" t="s">
        <v>21992</v>
      </c>
      <c r="B7490" s="4" t="s">
        <v>21993</v>
      </c>
      <c r="C7490" s="4" t="s">
        <v>21994</v>
      </c>
      <c r="E7490" s="4"/>
      <c r="R7490" s="4"/>
      <c r="U7490" s="4"/>
      <c r="AD7490" s="4"/>
      <c r="AE7490" s="4"/>
      <c r="AF7490" s="21"/>
    </row>
    <row r="7491" spans="1:32" x14ac:dyDescent="0.2">
      <c r="A7491" s="1" t="s">
        <v>21995</v>
      </c>
      <c r="B7491" s="4" t="s">
        <v>21996</v>
      </c>
      <c r="C7491" s="4" t="s">
        <v>21997</v>
      </c>
      <c r="E7491" s="4"/>
      <c r="R7491" s="4"/>
      <c r="U7491" s="4"/>
      <c r="AD7491" s="4"/>
      <c r="AE7491" s="4"/>
      <c r="AF7491" s="21"/>
    </row>
    <row r="7492" spans="1:32" x14ac:dyDescent="0.2">
      <c r="A7492" s="1" t="s">
        <v>21998</v>
      </c>
      <c r="B7492" s="4" t="s">
        <v>21999</v>
      </c>
      <c r="C7492" s="4" t="s">
        <v>22000</v>
      </c>
      <c r="E7492" s="4"/>
      <c r="R7492" s="4"/>
      <c r="U7492" s="4"/>
      <c r="AD7492" s="4"/>
      <c r="AE7492" s="4"/>
      <c r="AF7492" s="21"/>
    </row>
    <row r="7493" spans="1:32" x14ac:dyDescent="0.2">
      <c r="A7493" s="1" t="s">
        <v>22001</v>
      </c>
      <c r="B7493" s="4" t="s">
        <v>22002</v>
      </c>
      <c r="C7493" s="4" t="s">
        <v>22003</v>
      </c>
      <c r="E7493" s="4"/>
      <c r="R7493" s="4"/>
      <c r="U7493" s="4"/>
      <c r="AD7493" s="4"/>
      <c r="AE7493" s="4"/>
      <c r="AF7493" s="21"/>
    </row>
    <row r="7494" spans="1:32" x14ac:dyDescent="0.2">
      <c r="A7494" s="1" t="s">
        <v>22004</v>
      </c>
      <c r="B7494" s="4" t="s">
        <v>22005</v>
      </c>
      <c r="C7494" s="4" t="s">
        <v>22006</v>
      </c>
      <c r="E7494" s="4"/>
      <c r="R7494" s="4"/>
      <c r="U7494" s="4"/>
      <c r="AD7494" s="4"/>
      <c r="AE7494" s="4"/>
      <c r="AF7494" s="21"/>
    </row>
    <row r="7495" spans="1:32" x14ac:dyDescent="0.2">
      <c r="A7495" s="1" t="s">
        <v>22007</v>
      </c>
      <c r="B7495" s="4" t="s">
        <v>22008</v>
      </c>
      <c r="C7495" s="4" t="s">
        <v>22009</v>
      </c>
      <c r="E7495" s="4"/>
      <c r="R7495" s="4"/>
      <c r="U7495" s="4"/>
      <c r="AD7495" s="4"/>
      <c r="AE7495" s="4"/>
      <c r="AF7495" s="21"/>
    </row>
    <row r="7496" spans="1:32" x14ac:dyDescent="0.2">
      <c r="A7496" s="1" t="s">
        <v>22010</v>
      </c>
      <c r="B7496" s="4" t="s">
        <v>22011</v>
      </c>
      <c r="C7496" s="4" t="s">
        <v>22012</v>
      </c>
      <c r="E7496" s="4"/>
      <c r="R7496" s="4"/>
      <c r="U7496" s="4"/>
      <c r="AD7496" s="4"/>
      <c r="AE7496" s="4"/>
      <c r="AF7496" s="21"/>
    </row>
    <row r="7497" spans="1:32" x14ac:dyDescent="0.2">
      <c r="A7497" s="1" t="s">
        <v>22013</v>
      </c>
      <c r="B7497" s="4" t="s">
        <v>22014</v>
      </c>
      <c r="C7497" s="4" t="s">
        <v>22015</v>
      </c>
      <c r="E7497" s="4"/>
      <c r="R7497" s="4"/>
      <c r="U7497" s="4"/>
      <c r="AD7497" s="4"/>
      <c r="AE7497" s="4"/>
      <c r="AF7497" s="21"/>
    </row>
    <row r="7498" spans="1:32" x14ac:dyDescent="0.2">
      <c r="A7498" s="1" t="s">
        <v>22016</v>
      </c>
      <c r="B7498" s="4" t="s">
        <v>22017</v>
      </c>
      <c r="C7498" s="4" t="s">
        <v>22018</v>
      </c>
      <c r="E7498" s="4"/>
      <c r="R7498" s="4"/>
      <c r="U7498" s="4"/>
      <c r="AD7498" s="4"/>
      <c r="AE7498" s="4"/>
      <c r="AF7498" s="21"/>
    </row>
    <row r="7499" spans="1:32" x14ac:dyDescent="0.2">
      <c r="A7499" s="1" t="s">
        <v>22019</v>
      </c>
      <c r="B7499" s="4" t="s">
        <v>22020</v>
      </c>
      <c r="C7499" s="4" t="s">
        <v>22021</v>
      </c>
      <c r="E7499" s="4"/>
      <c r="R7499" s="4"/>
      <c r="U7499" s="4"/>
      <c r="AD7499" s="4"/>
      <c r="AE7499" s="4"/>
      <c r="AF7499" s="21"/>
    </row>
    <row r="7500" spans="1:32" x14ac:dyDescent="0.2">
      <c r="A7500" s="1" t="s">
        <v>22022</v>
      </c>
      <c r="B7500" s="4" t="s">
        <v>22023</v>
      </c>
      <c r="C7500" s="4" t="s">
        <v>22024</v>
      </c>
      <c r="E7500" s="4"/>
      <c r="R7500" s="4"/>
      <c r="U7500" s="4"/>
      <c r="AD7500" s="4"/>
      <c r="AE7500" s="4"/>
      <c r="AF7500" s="21"/>
    </row>
    <row r="7501" spans="1:32" x14ac:dyDescent="0.2">
      <c r="A7501" s="1" t="s">
        <v>22025</v>
      </c>
      <c r="B7501" s="4" t="s">
        <v>22026</v>
      </c>
      <c r="C7501" s="4" t="s">
        <v>22027</v>
      </c>
      <c r="E7501" s="4"/>
      <c r="R7501" s="4"/>
      <c r="U7501" s="4"/>
      <c r="AD7501" s="4"/>
      <c r="AE7501" s="4"/>
      <c r="AF7501" s="21"/>
    </row>
    <row r="7502" spans="1:32" x14ac:dyDescent="0.2">
      <c r="A7502" s="1" t="s">
        <v>22028</v>
      </c>
      <c r="B7502" s="4" t="s">
        <v>22029</v>
      </c>
      <c r="C7502" s="4" t="s">
        <v>22030</v>
      </c>
      <c r="E7502" s="4"/>
      <c r="R7502" s="4"/>
      <c r="U7502" s="4"/>
      <c r="AD7502" s="4"/>
      <c r="AE7502" s="4"/>
      <c r="AF7502" s="21"/>
    </row>
    <row r="7503" spans="1:32" x14ac:dyDescent="0.2">
      <c r="A7503" s="1" t="s">
        <v>22031</v>
      </c>
      <c r="B7503" s="4" t="s">
        <v>1597</v>
      </c>
      <c r="C7503" s="4" t="s">
        <v>22032</v>
      </c>
      <c r="E7503" s="4"/>
      <c r="R7503" s="4"/>
      <c r="U7503" s="4"/>
      <c r="AD7503" s="4"/>
      <c r="AE7503" s="4"/>
      <c r="AF7503" s="21"/>
    </row>
    <row r="7504" spans="1:32" x14ac:dyDescent="0.2">
      <c r="A7504" s="1" t="s">
        <v>22033</v>
      </c>
      <c r="B7504" s="4" t="s">
        <v>22034</v>
      </c>
      <c r="C7504" s="4" t="s">
        <v>22035</v>
      </c>
      <c r="E7504" s="4"/>
      <c r="R7504" s="4"/>
      <c r="U7504" s="4"/>
      <c r="AD7504" s="4"/>
      <c r="AE7504" s="4"/>
      <c r="AF7504" s="21"/>
    </row>
    <row r="7505" spans="1:32" x14ac:dyDescent="0.2">
      <c r="A7505" s="1" t="s">
        <v>22036</v>
      </c>
      <c r="B7505" s="4" t="s">
        <v>22037</v>
      </c>
      <c r="C7505" s="4" t="s">
        <v>22038</v>
      </c>
      <c r="E7505" s="4"/>
      <c r="R7505" s="4"/>
      <c r="U7505" s="4"/>
      <c r="AD7505" s="4"/>
      <c r="AE7505" s="4"/>
      <c r="AF7505" s="21"/>
    </row>
    <row r="7506" spans="1:32" x14ac:dyDescent="0.2">
      <c r="A7506" s="1" t="s">
        <v>22039</v>
      </c>
      <c r="B7506" s="4" t="s">
        <v>22040</v>
      </c>
      <c r="C7506" s="4" t="s">
        <v>22041</v>
      </c>
      <c r="E7506" s="4"/>
      <c r="R7506" s="4"/>
      <c r="U7506" s="4"/>
      <c r="AD7506" s="4"/>
      <c r="AE7506" s="4"/>
      <c r="AF7506" s="21"/>
    </row>
    <row r="7507" spans="1:32" x14ac:dyDescent="0.2">
      <c r="A7507" s="1" t="s">
        <v>22042</v>
      </c>
      <c r="B7507" s="4" t="s">
        <v>22043</v>
      </c>
      <c r="C7507" s="4" t="s">
        <v>22044</v>
      </c>
      <c r="E7507" s="4"/>
      <c r="R7507" s="4"/>
      <c r="U7507" s="4"/>
      <c r="AD7507" s="4"/>
      <c r="AE7507" s="4"/>
      <c r="AF7507" s="21"/>
    </row>
    <row r="7508" spans="1:32" x14ac:dyDescent="0.2">
      <c r="A7508" s="1" t="s">
        <v>22045</v>
      </c>
      <c r="B7508" s="4" t="s">
        <v>22046</v>
      </c>
      <c r="C7508" s="4" t="s">
        <v>22047</v>
      </c>
      <c r="E7508" s="4"/>
      <c r="R7508" s="4"/>
      <c r="U7508" s="4"/>
      <c r="AD7508" s="4"/>
      <c r="AE7508" s="4"/>
      <c r="AF7508" s="21"/>
    </row>
    <row r="7509" spans="1:32" x14ac:dyDescent="0.2">
      <c r="A7509" s="1" t="s">
        <v>22048</v>
      </c>
      <c r="B7509" s="4" t="s">
        <v>22049</v>
      </c>
      <c r="C7509" s="4" t="s">
        <v>22050</v>
      </c>
      <c r="E7509" s="4"/>
      <c r="R7509" s="4"/>
      <c r="U7509" s="4"/>
      <c r="AD7509" s="4"/>
      <c r="AE7509" s="4"/>
      <c r="AF7509" s="21"/>
    </row>
    <row r="7510" spans="1:32" x14ac:dyDescent="0.2">
      <c r="A7510" s="1" t="s">
        <v>22051</v>
      </c>
      <c r="B7510" s="4" t="s">
        <v>22052</v>
      </c>
      <c r="C7510" s="4" t="s">
        <v>22053</v>
      </c>
      <c r="E7510" s="4"/>
      <c r="R7510" s="4"/>
      <c r="U7510" s="4"/>
      <c r="AD7510" s="4"/>
      <c r="AE7510" s="4"/>
      <c r="AF7510" s="21"/>
    </row>
    <row r="7511" spans="1:32" x14ac:dyDescent="0.2">
      <c r="A7511" s="1" t="s">
        <v>22054</v>
      </c>
      <c r="B7511" s="4" t="s">
        <v>22055</v>
      </c>
      <c r="C7511" s="4" t="s">
        <v>22056</v>
      </c>
      <c r="E7511" s="4"/>
      <c r="R7511" s="4"/>
      <c r="U7511" s="4"/>
      <c r="AD7511" s="4"/>
      <c r="AE7511" s="4"/>
      <c r="AF7511" s="21"/>
    </row>
    <row r="7512" spans="1:32" x14ac:dyDescent="0.2">
      <c r="A7512" s="1" t="s">
        <v>22057</v>
      </c>
      <c r="B7512" s="4" t="s">
        <v>22058</v>
      </c>
      <c r="C7512" s="4" t="s">
        <v>22058</v>
      </c>
      <c r="E7512" s="4"/>
      <c r="R7512" s="4"/>
      <c r="U7512" s="4"/>
      <c r="AD7512" s="4"/>
      <c r="AE7512" s="4"/>
      <c r="AF7512" s="21"/>
    </row>
    <row r="7513" spans="1:32" x14ac:dyDescent="0.2">
      <c r="A7513" s="1" t="s">
        <v>22059</v>
      </c>
      <c r="B7513" s="4" t="s">
        <v>22060</v>
      </c>
      <c r="C7513" s="4" t="s">
        <v>22061</v>
      </c>
      <c r="E7513" s="4"/>
      <c r="R7513" s="4"/>
      <c r="U7513" s="4"/>
      <c r="AD7513" s="4"/>
      <c r="AE7513" s="4"/>
      <c r="AF7513" s="21"/>
    </row>
    <row r="7514" spans="1:32" x14ac:dyDescent="0.2">
      <c r="A7514" s="1" t="s">
        <v>22062</v>
      </c>
      <c r="B7514" s="4" t="s">
        <v>22063</v>
      </c>
      <c r="C7514" s="4" t="s">
        <v>22064</v>
      </c>
      <c r="E7514" s="4"/>
      <c r="R7514" s="4"/>
      <c r="U7514" s="4"/>
      <c r="AD7514" s="4"/>
      <c r="AE7514" s="4"/>
      <c r="AF7514" s="21"/>
    </row>
    <row r="7515" spans="1:32" x14ac:dyDescent="0.2">
      <c r="A7515" s="1" t="s">
        <v>22065</v>
      </c>
      <c r="B7515" s="4" t="s">
        <v>22066</v>
      </c>
      <c r="C7515" s="4" t="s">
        <v>22067</v>
      </c>
      <c r="E7515" s="4"/>
      <c r="R7515" s="4"/>
      <c r="U7515" s="4"/>
      <c r="AD7515" s="4"/>
      <c r="AE7515" s="4"/>
      <c r="AF7515" s="21"/>
    </row>
    <row r="7516" spans="1:32" x14ac:dyDescent="0.2">
      <c r="A7516" s="1" t="s">
        <v>22068</v>
      </c>
      <c r="B7516" s="4" t="s">
        <v>22069</v>
      </c>
      <c r="C7516" s="4" t="s">
        <v>22070</v>
      </c>
      <c r="E7516" s="4"/>
      <c r="R7516" s="4"/>
      <c r="U7516" s="4"/>
      <c r="AD7516" s="4"/>
      <c r="AE7516" s="4"/>
      <c r="AF7516" s="21"/>
    </row>
    <row r="7517" spans="1:32" x14ac:dyDescent="0.2">
      <c r="A7517" s="1" t="s">
        <v>22071</v>
      </c>
      <c r="B7517" s="4" t="s">
        <v>22072</v>
      </c>
      <c r="C7517" s="4" t="s">
        <v>22073</v>
      </c>
      <c r="E7517" s="4"/>
      <c r="R7517" s="4"/>
      <c r="U7517" s="4"/>
      <c r="AD7517" s="4"/>
      <c r="AE7517" s="4"/>
      <c r="AF7517" s="21"/>
    </row>
    <row r="7518" spans="1:32" x14ac:dyDescent="0.2">
      <c r="A7518" s="1" t="s">
        <v>22074</v>
      </c>
      <c r="B7518" s="4" t="s">
        <v>22075</v>
      </c>
      <c r="C7518" s="4" t="s">
        <v>22076</v>
      </c>
      <c r="E7518" s="4"/>
      <c r="R7518" s="4"/>
      <c r="U7518" s="4"/>
      <c r="AD7518" s="4"/>
      <c r="AE7518" s="4"/>
      <c r="AF7518" s="21"/>
    </row>
    <row r="7519" spans="1:32" x14ac:dyDescent="0.2">
      <c r="A7519" s="1" t="s">
        <v>22077</v>
      </c>
      <c r="B7519" s="4" t="s">
        <v>22078</v>
      </c>
      <c r="C7519" s="4" t="s">
        <v>22079</v>
      </c>
      <c r="E7519" s="4"/>
      <c r="R7519" s="4"/>
      <c r="U7519" s="4"/>
      <c r="AD7519" s="4"/>
      <c r="AE7519" s="4"/>
      <c r="AF7519" s="21"/>
    </row>
    <row r="7520" spans="1:32" x14ac:dyDescent="0.2">
      <c r="A7520" s="1" t="s">
        <v>22080</v>
      </c>
      <c r="B7520" s="4" t="s">
        <v>22081</v>
      </c>
      <c r="C7520" s="4" t="s">
        <v>22082</v>
      </c>
      <c r="E7520" s="4"/>
      <c r="R7520" s="4"/>
      <c r="U7520" s="4"/>
      <c r="AD7520" s="4"/>
      <c r="AE7520" s="4"/>
      <c r="AF7520" s="21"/>
    </row>
    <row r="7521" spans="1:32" x14ac:dyDescent="0.2">
      <c r="A7521" s="1" t="s">
        <v>22083</v>
      </c>
      <c r="B7521" s="4" t="s">
        <v>22084</v>
      </c>
      <c r="C7521" s="4" t="s">
        <v>22085</v>
      </c>
      <c r="E7521" s="4"/>
      <c r="R7521" s="4"/>
      <c r="U7521" s="4"/>
      <c r="AD7521" s="4"/>
      <c r="AE7521" s="4"/>
      <c r="AF7521" s="21"/>
    </row>
    <row r="7522" spans="1:32" x14ac:dyDescent="0.2">
      <c r="A7522" s="1" t="s">
        <v>22086</v>
      </c>
      <c r="B7522" s="4" t="s">
        <v>22087</v>
      </c>
      <c r="C7522" s="4" t="s">
        <v>22088</v>
      </c>
      <c r="E7522" s="4"/>
      <c r="R7522" s="4"/>
      <c r="U7522" s="4"/>
      <c r="AD7522" s="4"/>
      <c r="AE7522" s="4"/>
      <c r="AF7522" s="21"/>
    </row>
    <row r="7523" spans="1:32" x14ac:dyDescent="0.2">
      <c r="A7523" s="1" t="s">
        <v>22089</v>
      </c>
      <c r="B7523" s="4" t="s">
        <v>22090</v>
      </c>
      <c r="C7523" s="4" t="s">
        <v>22091</v>
      </c>
      <c r="E7523" s="4"/>
      <c r="R7523" s="4"/>
      <c r="U7523" s="4"/>
      <c r="AD7523" s="4"/>
      <c r="AE7523" s="4"/>
      <c r="AF7523" s="21"/>
    </row>
    <row r="7524" spans="1:32" x14ac:dyDescent="0.2">
      <c r="A7524" s="1" t="s">
        <v>22092</v>
      </c>
      <c r="B7524" s="4" t="s">
        <v>22093</v>
      </c>
      <c r="C7524" s="4" t="s">
        <v>22094</v>
      </c>
      <c r="E7524" s="4"/>
      <c r="R7524" s="4"/>
      <c r="U7524" s="4"/>
      <c r="AD7524" s="4"/>
      <c r="AE7524" s="4"/>
      <c r="AF7524" s="21"/>
    </row>
    <row r="7525" spans="1:32" x14ac:dyDescent="0.2">
      <c r="A7525" s="1" t="s">
        <v>22095</v>
      </c>
      <c r="B7525" s="4" t="s">
        <v>22096</v>
      </c>
      <c r="C7525" s="4" t="s">
        <v>22097</v>
      </c>
      <c r="E7525" s="4"/>
      <c r="R7525" s="4"/>
      <c r="U7525" s="4"/>
      <c r="AD7525" s="4"/>
      <c r="AE7525" s="4"/>
      <c r="AF7525" s="21"/>
    </row>
    <row r="7526" spans="1:32" x14ac:dyDescent="0.2">
      <c r="A7526" s="1" t="s">
        <v>22098</v>
      </c>
      <c r="B7526" s="4" t="s">
        <v>22099</v>
      </c>
      <c r="C7526" s="4" t="s">
        <v>22100</v>
      </c>
      <c r="E7526" s="4"/>
      <c r="R7526" s="4"/>
      <c r="U7526" s="4"/>
      <c r="AD7526" s="4"/>
      <c r="AE7526" s="4"/>
      <c r="AF7526" s="21"/>
    </row>
    <row r="7527" spans="1:32" x14ac:dyDescent="0.2">
      <c r="A7527" s="1" t="s">
        <v>22101</v>
      </c>
      <c r="B7527" s="4" t="s">
        <v>22102</v>
      </c>
      <c r="C7527" s="4" t="s">
        <v>22103</v>
      </c>
      <c r="E7527" s="4"/>
      <c r="R7527" s="4"/>
      <c r="U7527" s="4"/>
      <c r="AD7527" s="4"/>
      <c r="AE7527" s="4"/>
      <c r="AF7527" s="21"/>
    </row>
    <row r="7528" spans="1:32" x14ac:dyDescent="0.2">
      <c r="A7528" s="1" t="s">
        <v>22104</v>
      </c>
      <c r="B7528" s="4" t="s">
        <v>22105</v>
      </c>
      <c r="C7528" s="4" t="s">
        <v>22106</v>
      </c>
      <c r="E7528" s="4"/>
      <c r="R7528" s="4"/>
      <c r="U7528" s="4"/>
      <c r="AD7528" s="4"/>
      <c r="AE7528" s="4"/>
      <c r="AF7528" s="21"/>
    </row>
    <row r="7529" spans="1:32" x14ac:dyDescent="0.2">
      <c r="A7529" s="1" t="s">
        <v>22107</v>
      </c>
      <c r="B7529" s="4" t="s">
        <v>22108</v>
      </c>
      <c r="C7529" s="4" t="s">
        <v>22109</v>
      </c>
      <c r="E7529" s="4"/>
      <c r="R7529" s="4"/>
      <c r="U7529" s="4"/>
      <c r="AD7529" s="4"/>
      <c r="AE7529" s="4"/>
      <c r="AF7529" s="21"/>
    </row>
    <row r="7530" spans="1:32" x14ac:dyDescent="0.2">
      <c r="A7530" s="1" t="s">
        <v>22110</v>
      </c>
      <c r="B7530" s="4" t="s">
        <v>22111</v>
      </c>
      <c r="C7530" s="4" t="s">
        <v>22112</v>
      </c>
      <c r="E7530" s="4"/>
      <c r="R7530" s="4"/>
      <c r="U7530" s="4"/>
      <c r="AD7530" s="4"/>
      <c r="AE7530" s="4"/>
      <c r="AF7530" s="21"/>
    </row>
    <row r="7531" spans="1:32" x14ac:dyDescent="0.2">
      <c r="A7531" s="1" t="s">
        <v>22113</v>
      </c>
      <c r="B7531" s="4" t="s">
        <v>22114</v>
      </c>
      <c r="C7531" s="4" t="s">
        <v>22115</v>
      </c>
      <c r="E7531" s="4"/>
      <c r="R7531" s="4"/>
      <c r="U7531" s="4"/>
      <c r="AD7531" s="4"/>
      <c r="AE7531" s="4"/>
      <c r="AF7531" s="21"/>
    </row>
    <row r="7532" spans="1:32" x14ac:dyDescent="0.2">
      <c r="A7532" s="1" t="s">
        <v>22116</v>
      </c>
      <c r="B7532" s="4" t="s">
        <v>22117</v>
      </c>
      <c r="C7532" s="4" t="s">
        <v>22118</v>
      </c>
      <c r="E7532" s="4"/>
      <c r="R7532" s="4"/>
      <c r="U7532" s="4"/>
      <c r="AD7532" s="4"/>
      <c r="AE7532" s="4"/>
      <c r="AF7532" s="21"/>
    </row>
    <row r="7533" spans="1:32" x14ac:dyDescent="0.2">
      <c r="A7533" s="1" t="s">
        <v>22119</v>
      </c>
      <c r="B7533" s="4" t="s">
        <v>22120</v>
      </c>
      <c r="C7533" s="4" t="s">
        <v>22121</v>
      </c>
      <c r="E7533" s="4"/>
      <c r="R7533" s="4"/>
      <c r="U7533" s="4"/>
      <c r="AD7533" s="4"/>
      <c r="AE7533" s="4"/>
      <c r="AF7533" s="21"/>
    </row>
    <row r="7534" spans="1:32" x14ac:dyDescent="0.2">
      <c r="A7534" s="1" t="s">
        <v>22122</v>
      </c>
      <c r="B7534" s="4" t="s">
        <v>22123</v>
      </c>
      <c r="C7534" s="4" t="s">
        <v>22124</v>
      </c>
      <c r="E7534" s="4"/>
      <c r="R7534" s="4"/>
      <c r="U7534" s="4"/>
      <c r="AD7534" s="4"/>
      <c r="AE7534" s="4"/>
      <c r="AF7534" s="21"/>
    </row>
    <row r="7535" spans="1:32" x14ac:dyDescent="0.2">
      <c r="A7535" s="1" t="s">
        <v>22125</v>
      </c>
      <c r="B7535" s="4" t="s">
        <v>22126</v>
      </c>
      <c r="C7535" s="4" t="s">
        <v>22127</v>
      </c>
      <c r="E7535" s="4"/>
      <c r="R7535" s="4"/>
      <c r="U7535" s="4"/>
      <c r="AD7535" s="4"/>
      <c r="AE7535" s="4"/>
      <c r="AF7535" s="21"/>
    </row>
    <row r="7536" spans="1:32" x14ac:dyDescent="0.2">
      <c r="A7536" s="1" t="s">
        <v>22128</v>
      </c>
      <c r="B7536" s="4" t="s">
        <v>22129</v>
      </c>
      <c r="C7536" s="4" t="s">
        <v>22130</v>
      </c>
      <c r="E7536" s="4"/>
      <c r="R7536" s="4"/>
      <c r="U7536" s="4"/>
      <c r="AD7536" s="4"/>
      <c r="AE7536" s="4"/>
      <c r="AF7536" s="21"/>
    </row>
    <row r="7537" spans="1:32" x14ac:dyDescent="0.2">
      <c r="A7537" s="1" t="s">
        <v>22131</v>
      </c>
      <c r="B7537" s="4" t="s">
        <v>22132</v>
      </c>
      <c r="C7537" s="4" t="s">
        <v>22133</v>
      </c>
      <c r="E7537" s="4"/>
      <c r="R7537" s="4"/>
      <c r="U7537" s="4"/>
      <c r="AD7537" s="4"/>
      <c r="AE7537" s="4"/>
      <c r="AF7537" s="21"/>
    </row>
    <row r="7538" spans="1:32" x14ac:dyDescent="0.2">
      <c r="A7538" s="1" t="s">
        <v>22134</v>
      </c>
      <c r="B7538" s="4" t="s">
        <v>22135</v>
      </c>
      <c r="C7538" s="4" t="s">
        <v>22136</v>
      </c>
      <c r="E7538" s="4"/>
      <c r="R7538" s="4"/>
      <c r="U7538" s="4"/>
      <c r="AD7538" s="4"/>
      <c r="AE7538" s="4"/>
      <c r="AF7538" s="21"/>
    </row>
    <row r="7539" spans="1:32" x14ac:dyDescent="0.2">
      <c r="A7539" s="1" t="s">
        <v>22137</v>
      </c>
      <c r="B7539" s="4" t="s">
        <v>22138</v>
      </c>
      <c r="C7539" s="4" t="s">
        <v>22139</v>
      </c>
      <c r="E7539" s="4"/>
      <c r="R7539" s="4"/>
      <c r="U7539" s="4"/>
      <c r="AD7539" s="4"/>
      <c r="AE7539" s="4"/>
      <c r="AF7539" s="21"/>
    </row>
    <row r="7540" spans="1:32" x14ac:dyDescent="0.2">
      <c r="A7540" s="1" t="s">
        <v>22140</v>
      </c>
      <c r="B7540" s="4" t="s">
        <v>22141</v>
      </c>
      <c r="C7540" s="4" t="s">
        <v>22142</v>
      </c>
      <c r="E7540" s="4"/>
      <c r="R7540" s="4"/>
      <c r="U7540" s="4"/>
      <c r="AD7540" s="4"/>
      <c r="AE7540" s="4"/>
      <c r="AF7540" s="21"/>
    </row>
    <row r="7541" spans="1:32" x14ac:dyDescent="0.2">
      <c r="A7541" s="1" t="s">
        <v>22143</v>
      </c>
      <c r="B7541" s="4" t="s">
        <v>22144</v>
      </c>
      <c r="C7541" s="4" t="s">
        <v>22145</v>
      </c>
      <c r="E7541" s="4"/>
      <c r="R7541" s="4"/>
      <c r="U7541" s="4"/>
      <c r="AD7541" s="4"/>
      <c r="AE7541" s="4"/>
      <c r="AF7541" s="21"/>
    </row>
    <row r="7542" spans="1:32" x14ac:dyDescent="0.2">
      <c r="A7542" s="1" t="s">
        <v>22146</v>
      </c>
      <c r="B7542" s="4" t="s">
        <v>22147</v>
      </c>
      <c r="C7542" s="4" t="s">
        <v>22148</v>
      </c>
      <c r="E7542" s="4"/>
      <c r="R7542" s="4"/>
      <c r="U7542" s="4"/>
      <c r="AD7542" s="4"/>
      <c r="AE7542" s="4"/>
      <c r="AF7542" s="21"/>
    </row>
    <row r="7543" spans="1:32" x14ac:dyDescent="0.2">
      <c r="A7543" s="1" t="s">
        <v>22149</v>
      </c>
      <c r="B7543" s="4" t="s">
        <v>22150</v>
      </c>
      <c r="C7543" s="4" t="s">
        <v>22151</v>
      </c>
      <c r="E7543" s="4"/>
      <c r="R7543" s="4"/>
      <c r="U7543" s="4"/>
      <c r="AD7543" s="4"/>
      <c r="AE7543" s="4"/>
      <c r="AF7543" s="21"/>
    </row>
    <row r="7544" spans="1:32" x14ac:dyDescent="0.2">
      <c r="A7544" s="1" t="s">
        <v>22152</v>
      </c>
      <c r="B7544" s="4" t="s">
        <v>22153</v>
      </c>
      <c r="C7544" s="4" t="s">
        <v>22154</v>
      </c>
      <c r="E7544" s="4"/>
      <c r="R7544" s="4"/>
      <c r="U7544" s="4"/>
      <c r="AD7544" s="4"/>
      <c r="AE7544" s="4"/>
      <c r="AF7544" s="21"/>
    </row>
    <row r="7545" spans="1:32" x14ac:dyDescent="0.2">
      <c r="A7545" s="1" t="s">
        <v>22155</v>
      </c>
      <c r="B7545" s="4" t="s">
        <v>22156</v>
      </c>
      <c r="C7545" s="4" t="s">
        <v>22157</v>
      </c>
      <c r="E7545" s="4"/>
      <c r="R7545" s="4"/>
      <c r="U7545" s="4"/>
      <c r="AD7545" s="4"/>
      <c r="AE7545" s="4"/>
      <c r="AF7545" s="21"/>
    </row>
    <row r="7546" spans="1:32" x14ac:dyDescent="0.2">
      <c r="A7546" s="1" t="s">
        <v>22158</v>
      </c>
      <c r="B7546" s="4" t="s">
        <v>22159</v>
      </c>
      <c r="C7546" s="4" t="s">
        <v>22160</v>
      </c>
      <c r="E7546" s="4"/>
      <c r="R7546" s="4"/>
      <c r="U7546" s="4"/>
      <c r="AD7546" s="4"/>
      <c r="AE7546" s="4"/>
      <c r="AF7546" s="21"/>
    </row>
    <row r="7547" spans="1:32" x14ac:dyDescent="0.2">
      <c r="A7547" s="1" t="s">
        <v>22161</v>
      </c>
      <c r="B7547" s="4" t="s">
        <v>22162</v>
      </c>
      <c r="C7547" s="4" t="s">
        <v>22163</v>
      </c>
      <c r="E7547" s="4"/>
      <c r="R7547" s="4"/>
      <c r="U7547" s="4"/>
      <c r="AD7547" s="4"/>
      <c r="AE7547" s="4"/>
      <c r="AF7547" s="21"/>
    </row>
    <row r="7548" spans="1:32" x14ac:dyDescent="0.2">
      <c r="A7548" s="1" t="s">
        <v>22164</v>
      </c>
      <c r="B7548" s="4" t="s">
        <v>22165</v>
      </c>
      <c r="C7548" s="4" t="s">
        <v>22166</v>
      </c>
      <c r="E7548" s="4"/>
      <c r="R7548" s="4"/>
      <c r="U7548" s="4"/>
      <c r="AD7548" s="4"/>
      <c r="AE7548" s="4"/>
      <c r="AF7548" s="21"/>
    </row>
    <row r="7549" spans="1:32" x14ac:dyDescent="0.2">
      <c r="A7549" s="1" t="s">
        <v>22167</v>
      </c>
      <c r="B7549" s="4" t="s">
        <v>22168</v>
      </c>
      <c r="C7549" s="4" t="s">
        <v>22169</v>
      </c>
      <c r="E7549" s="4"/>
      <c r="R7549" s="4"/>
      <c r="U7549" s="4"/>
      <c r="AD7549" s="4"/>
      <c r="AE7549" s="4"/>
      <c r="AF7549" s="21"/>
    </row>
    <row r="7550" spans="1:32" x14ac:dyDescent="0.2">
      <c r="A7550" s="1" t="s">
        <v>22170</v>
      </c>
      <c r="B7550" s="4" t="s">
        <v>22171</v>
      </c>
      <c r="C7550" s="4" t="s">
        <v>22172</v>
      </c>
      <c r="E7550" s="4"/>
      <c r="R7550" s="4"/>
      <c r="U7550" s="4"/>
      <c r="AD7550" s="4"/>
      <c r="AE7550" s="4"/>
      <c r="AF7550" s="21"/>
    </row>
    <row r="7551" spans="1:32" x14ac:dyDescent="0.2">
      <c r="A7551" s="1" t="s">
        <v>22173</v>
      </c>
      <c r="B7551" s="4" t="s">
        <v>22174</v>
      </c>
      <c r="C7551" s="4" t="s">
        <v>22175</v>
      </c>
      <c r="E7551" s="4"/>
      <c r="R7551" s="4"/>
      <c r="U7551" s="4"/>
      <c r="AD7551" s="4"/>
      <c r="AE7551" s="4"/>
      <c r="AF7551" s="21"/>
    </row>
    <row r="7552" spans="1:32" x14ac:dyDescent="0.2">
      <c r="A7552" s="1" t="s">
        <v>22176</v>
      </c>
      <c r="B7552" s="4" t="s">
        <v>22177</v>
      </c>
      <c r="C7552" s="4" t="s">
        <v>22178</v>
      </c>
      <c r="E7552" s="4"/>
      <c r="R7552" s="4"/>
      <c r="U7552" s="4"/>
      <c r="AD7552" s="4"/>
      <c r="AE7552" s="4"/>
      <c r="AF7552" s="21"/>
    </row>
    <row r="7553" spans="1:32" x14ac:dyDescent="0.2">
      <c r="A7553" s="1" t="s">
        <v>22179</v>
      </c>
      <c r="B7553" s="4" t="s">
        <v>22180</v>
      </c>
      <c r="C7553" s="4" t="s">
        <v>22181</v>
      </c>
      <c r="E7553" s="4"/>
      <c r="R7553" s="4"/>
      <c r="U7553" s="4"/>
      <c r="AD7553" s="4"/>
      <c r="AE7553" s="4"/>
      <c r="AF7553" s="21"/>
    </row>
    <row r="7554" spans="1:32" x14ac:dyDescent="0.2">
      <c r="A7554" s="1" t="s">
        <v>22182</v>
      </c>
      <c r="B7554" s="4" t="s">
        <v>22183</v>
      </c>
      <c r="C7554" s="4" t="s">
        <v>22184</v>
      </c>
      <c r="E7554" s="4"/>
      <c r="R7554" s="4"/>
      <c r="U7554" s="4"/>
      <c r="AD7554" s="4"/>
      <c r="AE7554" s="4"/>
      <c r="AF7554" s="21"/>
    </row>
    <row r="7555" spans="1:32" x14ac:dyDescent="0.2">
      <c r="A7555" s="1" t="s">
        <v>22185</v>
      </c>
      <c r="B7555" s="4" t="s">
        <v>22186</v>
      </c>
      <c r="C7555" s="4" t="s">
        <v>22187</v>
      </c>
      <c r="E7555" s="4"/>
      <c r="R7555" s="4"/>
      <c r="U7555" s="4"/>
      <c r="AD7555" s="4"/>
      <c r="AE7555" s="4"/>
      <c r="AF7555" s="21"/>
    </row>
    <row r="7556" spans="1:32" x14ac:dyDescent="0.2">
      <c r="A7556" s="1" t="s">
        <v>22188</v>
      </c>
      <c r="B7556" s="4" t="s">
        <v>22189</v>
      </c>
      <c r="C7556" s="4" t="s">
        <v>22190</v>
      </c>
      <c r="E7556" s="4"/>
      <c r="R7556" s="4"/>
      <c r="U7556" s="4"/>
      <c r="AD7556" s="4"/>
      <c r="AE7556" s="4"/>
      <c r="AF7556" s="21"/>
    </row>
    <row r="7557" spans="1:32" x14ac:dyDescent="0.2">
      <c r="A7557" s="1" t="s">
        <v>22191</v>
      </c>
      <c r="B7557" s="4" t="s">
        <v>22192</v>
      </c>
      <c r="C7557" s="4" t="s">
        <v>22193</v>
      </c>
      <c r="E7557" s="4"/>
      <c r="R7557" s="4"/>
      <c r="U7557" s="4"/>
      <c r="AD7557" s="4"/>
      <c r="AE7557" s="4"/>
      <c r="AF7557" s="21"/>
    </row>
    <row r="7558" spans="1:32" x14ac:dyDescent="0.2">
      <c r="A7558" s="1" t="s">
        <v>22194</v>
      </c>
      <c r="B7558" s="4" t="s">
        <v>22195</v>
      </c>
      <c r="C7558" s="4" t="s">
        <v>22196</v>
      </c>
      <c r="E7558" s="4"/>
      <c r="R7558" s="4"/>
      <c r="U7558" s="4"/>
      <c r="AD7558" s="4"/>
      <c r="AE7558" s="4"/>
      <c r="AF7558" s="21"/>
    </row>
    <row r="7559" spans="1:32" x14ac:dyDescent="0.2">
      <c r="A7559" s="1" t="s">
        <v>22197</v>
      </c>
      <c r="B7559" s="4" t="s">
        <v>22198</v>
      </c>
      <c r="C7559" s="4" t="s">
        <v>22199</v>
      </c>
      <c r="E7559" s="4"/>
      <c r="R7559" s="4"/>
      <c r="U7559" s="4"/>
      <c r="AD7559" s="4"/>
      <c r="AE7559" s="4"/>
      <c r="AF7559" s="21"/>
    </row>
    <row r="7560" spans="1:32" x14ac:dyDescent="0.2">
      <c r="A7560" s="1" t="s">
        <v>22200</v>
      </c>
      <c r="B7560" s="4" t="s">
        <v>22201</v>
      </c>
      <c r="C7560" s="4" t="s">
        <v>22202</v>
      </c>
      <c r="E7560" s="4"/>
      <c r="R7560" s="4"/>
      <c r="U7560" s="4"/>
      <c r="AD7560" s="4"/>
      <c r="AE7560" s="4"/>
      <c r="AF7560" s="21"/>
    </row>
    <row r="7561" spans="1:32" x14ac:dyDescent="0.2">
      <c r="A7561" s="1" t="s">
        <v>22203</v>
      </c>
      <c r="B7561" s="4" t="s">
        <v>22204</v>
      </c>
      <c r="C7561" s="4" t="s">
        <v>22205</v>
      </c>
      <c r="E7561" s="4"/>
      <c r="R7561" s="4"/>
      <c r="U7561" s="4"/>
      <c r="AD7561" s="4"/>
      <c r="AE7561" s="4"/>
      <c r="AF7561" s="21"/>
    </row>
    <row r="7562" spans="1:32" x14ac:dyDescent="0.2">
      <c r="A7562" s="1" t="s">
        <v>22206</v>
      </c>
      <c r="B7562" s="4" t="s">
        <v>22207</v>
      </c>
      <c r="C7562" s="4" t="s">
        <v>22208</v>
      </c>
      <c r="E7562" s="4"/>
      <c r="R7562" s="4"/>
      <c r="U7562" s="4"/>
      <c r="AD7562" s="4"/>
      <c r="AE7562" s="4"/>
      <c r="AF7562" s="21"/>
    </row>
    <row r="7563" spans="1:32" x14ac:dyDescent="0.2">
      <c r="A7563" s="1" t="s">
        <v>22209</v>
      </c>
      <c r="B7563" s="4" t="s">
        <v>22210</v>
      </c>
      <c r="C7563" s="4" t="s">
        <v>22211</v>
      </c>
      <c r="E7563" s="4"/>
      <c r="R7563" s="4"/>
      <c r="U7563" s="4"/>
      <c r="AD7563" s="4"/>
      <c r="AE7563" s="4"/>
      <c r="AF7563" s="21"/>
    </row>
    <row r="7564" spans="1:32" x14ac:dyDescent="0.2">
      <c r="A7564" s="1" t="s">
        <v>22212</v>
      </c>
      <c r="B7564" s="4" t="s">
        <v>22213</v>
      </c>
      <c r="C7564" s="4" t="s">
        <v>22214</v>
      </c>
      <c r="E7564" s="4"/>
      <c r="R7564" s="4"/>
      <c r="U7564" s="4"/>
      <c r="AD7564" s="4"/>
      <c r="AE7564" s="4"/>
      <c r="AF7564" s="21"/>
    </row>
    <row r="7565" spans="1:32" x14ac:dyDescent="0.2">
      <c r="A7565" s="1" t="s">
        <v>22215</v>
      </c>
      <c r="B7565" s="4" t="s">
        <v>22216</v>
      </c>
      <c r="C7565" s="4" t="s">
        <v>22217</v>
      </c>
      <c r="E7565" s="4"/>
      <c r="R7565" s="4"/>
      <c r="U7565" s="4"/>
      <c r="AD7565" s="4"/>
      <c r="AE7565" s="4"/>
      <c r="AF7565" s="21"/>
    </row>
    <row r="7566" spans="1:32" x14ac:dyDescent="0.2">
      <c r="A7566" s="1" t="s">
        <v>22218</v>
      </c>
      <c r="B7566" s="4" t="s">
        <v>22219</v>
      </c>
      <c r="C7566" s="4" t="s">
        <v>22220</v>
      </c>
      <c r="E7566" s="4"/>
      <c r="R7566" s="4"/>
      <c r="U7566" s="4"/>
      <c r="AD7566" s="4"/>
      <c r="AE7566" s="4"/>
      <c r="AF7566" s="21"/>
    </row>
    <row r="7567" spans="1:32" x14ac:dyDescent="0.2">
      <c r="A7567" s="1" t="s">
        <v>22221</v>
      </c>
      <c r="B7567" s="4" t="s">
        <v>22222</v>
      </c>
      <c r="C7567" s="4" t="s">
        <v>22223</v>
      </c>
      <c r="E7567" s="4"/>
      <c r="R7567" s="4"/>
      <c r="U7567" s="4"/>
      <c r="AD7567" s="4"/>
      <c r="AE7567" s="4"/>
      <c r="AF7567" s="21"/>
    </row>
    <row r="7568" spans="1:32" x14ac:dyDescent="0.2">
      <c r="A7568" s="1" t="s">
        <v>22224</v>
      </c>
      <c r="B7568" s="4" t="s">
        <v>22225</v>
      </c>
      <c r="C7568" s="4" t="s">
        <v>22226</v>
      </c>
      <c r="E7568" s="4"/>
      <c r="R7568" s="4"/>
      <c r="U7568" s="4"/>
      <c r="AD7568" s="4"/>
      <c r="AE7568" s="4"/>
      <c r="AF7568" s="21"/>
    </row>
    <row r="7569" spans="1:32" x14ac:dyDescent="0.2">
      <c r="A7569" s="1" t="s">
        <v>22227</v>
      </c>
      <c r="B7569" s="4" t="s">
        <v>22228</v>
      </c>
      <c r="C7569" s="4" t="s">
        <v>22229</v>
      </c>
      <c r="E7569" s="4"/>
      <c r="R7569" s="4"/>
      <c r="U7569" s="4"/>
      <c r="AD7569" s="4"/>
      <c r="AE7569" s="4"/>
      <c r="AF7569" s="21"/>
    </row>
    <row r="7570" spans="1:32" x14ac:dyDescent="0.2">
      <c r="A7570" s="1" t="s">
        <v>22230</v>
      </c>
      <c r="B7570" s="4" t="s">
        <v>22231</v>
      </c>
      <c r="C7570" s="4" t="s">
        <v>22232</v>
      </c>
      <c r="E7570" s="4"/>
      <c r="R7570" s="4"/>
      <c r="U7570" s="4"/>
      <c r="AD7570" s="4"/>
      <c r="AE7570" s="4"/>
      <c r="AF7570" s="21"/>
    </row>
    <row r="7571" spans="1:32" x14ac:dyDescent="0.2">
      <c r="A7571" s="1" t="s">
        <v>22233</v>
      </c>
      <c r="B7571" s="4" t="s">
        <v>22234</v>
      </c>
      <c r="C7571" s="4" t="s">
        <v>22235</v>
      </c>
      <c r="E7571" s="4"/>
      <c r="R7571" s="4"/>
      <c r="U7571" s="4"/>
      <c r="AD7571" s="4"/>
      <c r="AE7571" s="4"/>
      <c r="AF7571" s="21"/>
    </row>
    <row r="7572" spans="1:32" x14ac:dyDescent="0.2">
      <c r="A7572" s="1" t="s">
        <v>22236</v>
      </c>
      <c r="B7572" s="4" t="s">
        <v>22237</v>
      </c>
      <c r="C7572" s="4" t="s">
        <v>22238</v>
      </c>
      <c r="E7572" s="4"/>
      <c r="R7572" s="4"/>
      <c r="U7572" s="4"/>
      <c r="AD7572" s="4"/>
      <c r="AE7572" s="4"/>
      <c r="AF7572" s="21"/>
    </row>
    <row r="7573" spans="1:32" x14ac:dyDescent="0.2">
      <c r="A7573" s="1" t="s">
        <v>22239</v>
      </c>
      <c r="B7573" s="4" t="s">
        <v>22240</v>
      </c>
      <c r="C7573" s="4" t="s">
        <v>22241</v>
      </c>
      <c r="E7573" s="4"/>
      <c r="R7573" s="4"/>
      <c r="U7573" s="4"/>
      <c r="AD7573" s="4"/>
      <c r="AE7573" s="4"/>
      <c r="AF7573" s="21"/>
    </row>
    <row r="7574" spans="1:32" x14ac:dyDescent="0.2">
      <c r="A7574" s="1" t="s">
        <v>22242</v>
      </c>
      <c r="B7574" s="4" t="s">
        <v>22243</v>
      </c>
      <c r="C7574" s="4" t="s">
        <v>22244</v>
      </c>
      <c r="E7574" s="4"/>
      <c r="R7574" s="4"/>
      <c r="U7574" s="4"/>
      <c r="AD7574" s="4"/>
      <c r="AE7574" s="4"/>
      <c r="AF7574" s="21"/>
    </row>
    <row r="7575" spans="1:32" x14ac:dyDescent="0.2">
      <c r="A7575" s="1" t="s">
        <v>22245</v>
      </c>
      <c r="B7575" s="4" t="s">
        <v>22246</v>
      </c>
      <c r="C7575" s="4" t="s">
        <v>22247</v>
      </c>
      <c r="E7575" s="4"/>
      <c r="R7575" s="4"/>
      <c r="U7575" s="4"/>
      <c r="AD7575" s="4"/>
      <c r="AE7575" s="4"/>
      <c r="AF7575" s="21"/>
    </row>
    <row r="7576" spans="1:32" x14ac:dyDescent="0.2">
      <c r="A7576" s="1" t="s">
        <v>22248</v>
      </c>
      <c r="B7576" s="4" t="s">
        <v>22249</v>
      </c>
      <c r="C7576" s="4" t="s">
        <v>22250</v>
      </c>
      <c r="E7576" s="4"/>
      <c r="R7576" s="4"/>
      <c r="U7576" s="4"/>
      <c r="AD7576" s="4"/>
      <c r="AE7576" s="4"/>
      <c r="AF7576" s="21"/>
    </row>
    <row r="7577" spans="1:32" x14ac:dyDescent="0.2">
      <c r="A7577" s="1" t="s">
        <v>22251</v>
      </c>
      <c r="B7577" s="4" t="s">
        <v>22252</v>
      </c>
      <c r="C7577" s="4" t="s">
        <v>22253</v>
      </c>
      <c r="E7577" s="4"/>
      <c r="R7577" s="4"/>
      <c r="U7577" s="4"/>
      <c r="AD7577" s="4"/>
      <c r="AE7577" s="4"/>
      <c r="AF7577" s="21"/>
    </row>
    <row r="7578" spans="1:32" x14ac:dyDescent="0.2">
      <c r="A7578" s="1" t="s">
        <v>22254</v>
      </c>
      <c r="B7578" s="4" t="s">
        <v>22255</v>
      </c>
      <c r="C7578" s="4" t="s">
        <v>22256</v>
      </c>
      <c r="E7578" s="4"/>
      <c r="R7578" s="4"/>
      <c r="U7578" s="4"/>
      <c r="AD7578" s="4"/>
      <c r="AE7578" s="4"/>
      <c r="AF7578" s="21"/>
    </row>
    <row r="7579" spans="1:32" x14ac:dyDescent="0.2">
      <c r="A7579" s="1" t="s">
        <v>22257</v>
      </c>
      <c r="B7579" s="4" t="s">
        <v>22258</v>
      </c>
      <c r="C7579" s="4" t="s">
        <v>22259</v>
      </c>
      <c r="E7579" s="4"/>
      <c r="R7579" s="4"/>
      <c r="U7579" s="4"/>
      <c r="AD7579" s="4"/>
      <c r="AE7579" s="4"/>
      <c r="AF7579" s="21"/>
    </row>
    <row r="7580" spans="1:32" x14ac:dyDescent="0.2">
      <c r="A7580" s="1" t="s">
        <v>22260</v>
      </c>
      <c r="B7580" s="4" t="s">
        <v>22261</v>
      </c>
      <c r="C7580" s="4" t="s">
        <v>22262</v>
      </c>
      <c r="E7580" s="4"/>
      <c r="R7580" s="4"/>
      <c r="U7580" s="4"/>
      <c r="AD7580" s="4"/>
      <c r="AE7580" s="4"/>
      <c r="AF7580" s="21"/>
    </row>
    <row r="7581" spans="1:32" x14ac:dyDescent="0.2">
      <c r="A7581" s="1" t="s">
        <v>22263</v>
      </c>
      <c r="B7581" s="4" t="s">
        <v>22264</v>
      </c>
      <c r="C7581" s="4" t="s">
        <v>22265</v>
      </c>
      <c r="E7581" s="4"/>
      <c r="R7581" s="4"/>
      <c r="U7581" s="4"/>
      <c r="AD7581" s="4"/>
      <c r="AE7581" s="4"/>
      <c r="AF7581" s="21"/>
    </row>
    <row r="7582" spans="1:32" x14ac:dyDescent="0.2">
      <c r="A7582" s="1" t="s">
        <v>22266</v>
      </c>
      <c r="B7582" s="4" t="s">
        <v>22267</v>
      </c>
      <c r="C7582" s="4" t="s">
        <v>22268</v>
      </c>
      <c r="E7582" s="4"/>
      <c r="R7582" s="4"/>
      <c r="U7582" s="4"/>
      <c r="AD7582" s="4"/>
      <c r="AE7582" s="4"/>
      <c r="AF7582" s="21"/>
    </row>
    <row r="7583" spans="1:32" x14ac:dyDescent="0.2">
      <c r="A7583" s="1" t="s">
        <v>22269</v>
      </c>
      <c r="B7583" s="4" t="s">
        <v>22270</v>
      </c>
      <c r="C7583" s="4" t="s">
        <v>22271</v>
      </c>
      <c r="E7583" s="4"/>
      <c r="R7583" s="4"/>
      <c r="U7583" s="4"/>
      <c r="AD7583" s="4"/>
      <c r="AE7583" s="4"/>
      <c r="AF7583" s="21"/>
    </row>
    <row r="7584" spans="1:32" x14ac:dyDescent="0.2">
      <c r="A7584" s="1" t="s">
        <v>22272</v>
      </c>
      <c r="B7584" s="4" t="s">
        <v>22273</v>
      </c>
      <c r="C7584" s="4" t="s">
        <v>22274</v>
      </c>
      <c r="E7584" s="4"/>
      <c r="R7584" s="4"/>
      <c r="U7584" s="4"/>
      <c r="AD7584" s="4"/>
      <c r="AE7584" s="4"/>
      <c r="AF7584" s="21"/>
    </row>
    <row r="7585" spans="1:32" x14ac:dyDescent="0.2">
      <c r="A7585" s="1" t="s">
        <v>22275</v>
      </c>
      <c r="B7585" s="4" t="s">
        <v>22276</v>
      </c>
      <c r="C7585" s="4" t="s">
        <v>22277</v>
      </c>
      <c r="E7585" s="4"/>
      <c r="R7585" s="4"/>
      <c r="U7585" s="4"/>
      <c r="AD7585" s="4"/>
      <c r="AE7585" s="4"/>
      <c r="AF7585" s="21"/>
    </row>
    <row r="7586" spans="1:32" x14ac:dyDescent="0.2">
      <c r="A7586" s="1" t="s">
        <v>22278</v>
      </c>
      <c r="B7586" s="4" t="s">
        <v>22279</v>
      </c>
      <c r="C7586" s="4" t="s">
        <v>22280</v>
      </c>
      <c r="E7586" s="4"/>
      <c r="R7586" s="4"/>
      <c r="U7586" s="4"/>
      <c r="AD7586" s="4"/>
      <c r="AE7586" s="4"/>
      <c r="AF7586" s="21"/>
    </row>
    <row r="7587" spans="1:32" x14ac:dyDescent="0.2">
      <c r="A7587" s="1" t="s">
        <v>22281</v>
      </c>
      <c r="B7587" s="4" t="s">
        <v>22282</v>
      </c>
      <c r="C7587" s="4" t="s">
        <v>22283</v>
      </c>
      <c r="E7587" s="4">
        <v>1</v>
      </c>
      <c r="R7587" s="4"/>
      <c r="U7587" s="4"/>
      <c r="AD7587" s="4">
        <v>1</v>
      </c>
      <c r="AE7587" s="4"/>
      <c r="AF7587" s="21">
        <v>1</v>
      </c>
    </row>
    <row r="7588" spans="1:32" x14ac:dyDescent="0.2">
      <c r="A7588" s="1" t="s">
        <v>22284</v>
      </c>
      <c r="B7588" s="4" t="s">
        <v>22285</v>
      </c>
      <c r="C7588" s="4" t="s">
        <v>22286</v>
      </c>
      <c r="E7588" s="4"/>
      <c r="R7588" s="4"/>
      <c r="U7588" s="4"/>
      <c r="AD7588" s="4"/>
      <c r="AE7588" s="4"/>
      <c r="AF7588" s="21"/>
    </row>
    <row r="7589" spans="1:32" x14ac:dyDescent="0.2">
      <c r="A7589" s="1" t="s">
        <v>22287</v>
      </c>
      <c r="B7589" s="4" t="s">
        <v>22288</v>
      </c>
      <c r="C7589" s="4" t="s">
        <v>22289</v>
      </c>
      <c r="E7589" s="4"/>
      <c r="F7589">
        <v>1</v>
      </c>
      <c r="G7589">
        <v>1</v>
      </c>
      <c r="H7589">
        <v>1</v>
      </c>
      <c r="I7589">
        <v>1</v>
      </c>
      <c r="J7589">
        <v>1</v>
      </c>
      <c r="K7589">
        <v>1</v>
      </c>
      <c r="L7589">
        <v>1</v>
      </c>
      <c r="M7589">
        <v>1</v>
      </c>
      <c r="N7589">
        <v>1</v>
      </c>
      <c r="O7589">
        <v>1</v>
      </c>
      <c r="Q7589">
        <v>1</v>
      </c>
      <c r="R7589" s="4">
        <v>1</v>
      </c>
      <c r="T7589">
        <v>1</v>
      </c>
      <c r="U7589" s="4">
        <v>1</v>
      </c>
      <c r="V7589">
        <v>1</v>
      </c>
      <c r="X7589">
        <v>1</v>
      </c>
      <c r="Y7589">
        <v>1</v>
      </c>
      <c r="Z7589">
        <v>1</v>
      </c>
      <c r="AB7589">
        <v>1</v>
      </c>
      <c r="AD7589" s="4"/>
      <c r="AE7589" s="4">
        <v>1</v>
      </c>
      <c r="AF7589" s="21"/>
    </row>
    <row r="7590" spans="1:32" x14ac:dyDescent="0.2">
      <c r="A7590" s="1" t="s">
        <v>22290</v>
      </c>
      <c r="B7590" s="4" t="s">
        <v>22291</v>
      </c>
      <c r="C7590" s="4" t="s">
        <v>22292</v>
      </c>
      <c r="E7590" s="4"/>
      <c r="R7590" s="4"/>
      <c r="U7590" s="4"/>
      <c r="AD7590" s="4"/>
      <c r="AE7590" s="4"/>
      <c r="AF7590" s="21"/>
    </row>
    <row r="7591" spans="1:32" x14ac:dyDescent="0.2">
      <c r="A7591" s="1" t="s">
        <v>22293</v>
      </c>
      <c r="B7591" s="4" t="s">
        <v>22294</v>
      </c>
      <c r="C7591" s="4" t="s">
        <v>22295</v>
      </c>
      <c r="E7591" s="4"/>
      <c r="R7591" s="4"/>
      <c r="U7591" s="4"/>
      <c r="AD7591" s="4"/>
      <c r="AE7591" s="4"/>
      <c r="AF7591" s="21"/>
    </row>
    <row r="7592" spans="1:32" x14ac:dyDescent="0.2">
      <c r="A7592" s="1" t="s">
        <v>22296</v>
      </c>
      <c r="B7592" s="4" t="s">
        <v>22297</v>
      </c>
      <c r="C7592" s="4" t="s">
        <v>22298</v>
      </c>
      <c r="E7592" s="4"/>
      <c r="R7592" s="4"/>
      <c r="U7592" s="4"/>
      <c r="AD7592" s="4"/>
      <c r="AE7592" s="4"/>
      <c r="AF7592" s="21"/>
    </row>
    <row r="7593" spans="1:32" x14ac:dyDescent="0.2">
      <c r="A7593" s="1" t="s">
        <v>22299</v>
      </c>
      <c r="B7593" s="4" t="s">
        <v>22300</v>
      </c>
      <c r="C7593" s="4" t="s">
        <v>22301</v>
      </c>
      <c r="E7593" s="4"/>
      <c r="R7593" s="4"/>
      <c r="U7593" s="4"/>
      <c r="AD7593" s="4"/>
      <c r="AE7593" s="4"/>
      <c r="AF7593" s="21"/>
    </row>
    <row r="7594" spans="1:32" x14ac:dyDescent="0.2">
      <c r="A7594" s="1" t="s">
        <v>22302</v>
      </c>
      <c r="B7594" s="4" t="s">
        <v>22303</v>
      </c>
      <c r="C7594" s="4" t="s">
        <v>22304</v>
      </c>
      <c r="E7594" s="4"/>
      <c r="R7594" s="4"/>
      <c r="U7594" s="4"/>
      <c r="AD7594" s="4"/>
      <c r="AE7594" s="4"/>
      <c r="AF7594" s="21"/>
    </row>
    <row r="7595" spans="1:32" x14ac:dyDescent="0.2">
      <c r="A7595" s="1" t="s">
        <v>22305</v>
      </c>
      <c r="B7595" s="4" t="s">
        <v>22306</v>
      </c>
      <c r="C7595" s="4" t="s">
        <v>22307</v>
      </c>
      <c r="E7595" s="4"/>
      <c r="R7595" s="4"/>
      <c r="U7595" s="4"/>
      <c r="AD7595" s="4"/>
      <c r="AE7595" s="4"/>
      <c r="AF7595" s="21"/>
    </row>
    <row r="7596" spans="1:32" x14ac:dyDescent="0.2">
      <c r="A7596" s="1" t="s">
        <v>22308</v>
      </c>
      <c r="B7596" s="4" t="s">
        <v>22309</v>
      </c>
      <c r="C7596" s="4" t="s">
        <v>22310</v>
      </c>
      <c r="E7596" s="4"/>
      <c r="R7596" s="4"/>
      <c r="U7596" s="4"/>
      <c r="AD7596" s="4"/>
      <c r="AE7596" s="4"/>
      <c r="AF7596" s="21"/>
    </row>
    <row r="7597" spans="1:32" x14ac:dyDescent="0.2">
      <c r="A7597" s="1" t="s">
        <v>22311</v>
      </c>
      <c r="B7597" s="4" t="s">
        <v>22312</v>
      </c>
      <c r="C7597" s="4" t="s">
        <v>22313</v>
      </c>
      <c r="E7597" s="4"/>
      <c r="R7597" s="4"/>
      <c r="U7597" s="4"/>
      <c r="AD7597" s="4"/>
      <c r="AE7597" s="4"/>
      <c r="AF7597" s="21"/>
    </row>
    <row r="7598" spans="1:32" x14ac:dyDescent="0.2">
      <c r="A7598" s="1" t="s">
        <v>22314</v>
      </c>
      <c r="B7598" s="4" t="s">
        <v>22315</v>
      </c>
      <c r="C7598" s="4" t="s">
        <v>22316</v>
      </c>
      <c r="E7598" s="4"/>
      <c r="R7598" s="4"/>
      <c r="U7598" s="4"/>
      <c r="AD7598" s="4"/>
      <c r="AE7598" s="4"/>
      <c r="AF7598" s="21"/>
    </row>
    <row r="7599" spans="1:32" x14ac:dyDescent="0.2">
      <c r="A7599" s="1" t="s">
        <v>22317</v>
      </c>
      <c r="B7599" s="4" t="s">
        <v>22318</v>
      </c>
      <c r="C7599" s="4" t="s">
        <v>22319</v>
      </c>
      <c r="E7599" s="4"/>
      <c r="R7599" s="4"/>
      <c r="U7599" s="4"/>
      <c r="AD7599" s="4"/>
      <c r="AE7599" s="4"/>
      <c r="AF7599" s="21"/>
    </row>
    <row r="7600" spans="1:32" x14ac:dyDescent="0.2">
      <c r="A7600" s="1" t="s">
        <v>22320</v>
      </c>
      <c r="B7600" s="4" t="s">
        <v>22321</v>
      </c>
      <c r="C7600" s="4" t="s">
        <v>22322</v>
      </c>
      <c r="E7600" s="4"/>
      <c r="R7600" s="4"/>
      <c r="U7600" s="4"/>
      <c r="AD7600" s="4"/>
      <c r="AE7600" s="4"/>
      <c r="AF7600" s="21"/>
    </row>
    <row r="7601" spans="1:32" x14ac:dyDescent="0.2">
      <c r="A7601" s="1" t="s">
        <v>22323</v>
      </c>
      <c r="B7601" s="4" t="s">
        <v>22324</v>
      </c>
      <c r="C7601" s="4" t="s">
        <v>22325</v>
      </c>
      <c r="E7601" s="4"/>
      <c r="R7601" s="4"/>
      <c r="U7601" s="4"/>
      <c r="AD7601" s="4"/>
      <c r="AE7601" s="4"/>
      <c r="AF7601" s="21"/>
    </row>
    <row r="7602" spans="1:32" x14ac:dyDescent="0.2">
      <c r="A7602" s="1" t="s">
        <v>22326</v>
      </c>
      <c r="B7602" s="4" t="s">
        <v>22327</v>
      </c>
      <c r="C7602" s="4" t="s">
        <v>22328</v>
      </c>
      <c r="E7602" s="4"/>
      <c r="R7602" s="4"/>
      <c r="U7602" s="4"/>
      <c r="AD7602" s="4"/>
      <c r="AE7602" s="4"/>
      <c r="AF7602" s="21"/>
    </row>
    <row r="7603" spans="1:32" x14ac:dyDescent="0.2">
      <c r="A7603" s="1" t="s">
        <v>22329</v>
      </c>
      <c r="B7603" s="4" t="s">
        <v>22330</v>
      </c>
      <c r="C7603" s="4" t="s">
        <v>22331</v>
      </c>
      <c r="E7603" s="4"/>
      <c r="R7603" s="4"/>
      <c r="U7603" s="4"/>
      <c r="AD7603" s="4"/>
      <c r="AE7603" s="4"/>
      <c r="AF7603" s="21"/>
    </row>
    <row r="7604" spans="1:32" x14ac:dyDescent="0.2">
      <c r="A7604" s="1" t="s">
        <v>22332</v>
      </c>
      <c r="B7604" s="4" t="s">
        <v>22333</v>
      </c>
      <c r="C7604" s="4" t="s">
        <v>22334</v>
      </c>
      <c r="E7604" s="4"/>
      <c r="R7604" s="4"/>
      <c r="U7604" s="4"/>
      <c r="AD7604" s="4"/>
      <c r="AE7604" s="4"/>
      <c r="AF7604" s="21"/>
    </row>
    <row r="7605" spans="1:32" x14ac:dyDescent="0.2">
      <c r="A7605" s="1" t="s">
        <v>22335</v>
      </c>
      <c r="B7605" s="4" t="s">
        <v>22336</v>
      </c>
      <c r="C7605" s="4" t="s">
        <v>22337</v>
      </c>
      <c r="E7605" s="4"/>
      <c r="R7605" s="4"/>
      <c r="U7605" s="4"/>
      <c r="AD7605" s="4"/>
      <c r="AE7605" s="4"/>
      <c r="AF7605" s="21"/>
    </row>
    <row r="7606" spans="1:32" x14ac:dyDescent="0.2">
      <c r="A7606" s="1" t="s">
        <v>22338</v>
      </c>
      <c r="B7606" s="4" t="s">
        <v>22339</v>
      </c>
      <c r="C7606" s="4" t="s">
        <v>22340</v>
      </c>
      <c r="E7606" s="4"/>
      <c r="R7606" s="4"/>
      <c r="U7606" s="4"/>
      <c r="AD7606" s="4"/>
      <c r="AE7606" s="4"/>
      <c r="AF7606" s="21"/>
    </row>
    <row r="7607" spans="1:32" x14ac:dyDescent="0.2">
      <c r="A7607" s="1" t="s">
        <v>22341</v>
      </c>
      <c r="B7607" s="4" t="s">
        <v>17446</v>
      </c>
      <c r="C7607" s="4" t="s">
        <v>22342</v>
      </c>
      <c r="E7607" s="4"/>
      <c r="R7607" s="4"/>
      <c r="U7607" s="4"/>
      <c r="AD7607" s="4"/>
      <c r="AE7607" s="4"/>
      <c r="AF7607" s="21"/>
    </row>
    <row r="7608" spans="1:32" x14ac:dyDescent="0.2">
      <c r="A7608" s="1" t="s">
        <v>22343</v>
      </c>
      <c r="B7608" s="4" t="s">
        <v>22344</v>
      </c>
      <c r="C7608" s="4" t="s">
        <v>22345</v>
      </c>
      <c r="E7608" s="4"/>
      <c r="R7608" s="4"/>
      <c r="U7608" s="4"/>
      <c r="AD7608" s="4"/>
      <c r="AE7608" s="4"/>
      <c r="AF7608" s="21"/>
    </row>
    <row r="7609" spans="1:32" x14ac:dyDescent="0.2">
      <c r="A7609" s="1" t="s">
        <v>22346</v>
      </c>
      <c r="B7609" s="4" t="s">
        <v>22347</v>
      </c>
      <c r="C7609" s="4" t="s">
        <v>22348</v>
      </c>
      <c r="E7609" s="4"/>
      <c r="R7609" s="4"/>
      <c r="U7609" s="4"/>
      <c r="AD7609" s="4"/>
      <c r="AE7609" s="4"/>
      <c r="AF7609" s="21"/>
    </row>
    <row r="7610" spans="1:32" x14ac:dyDescent="0.2">
      <c r="A7610" s="1" t="s">
        <v>22349</v>
      </c>
      <c r="B7610" s="4" t="s">
        <v>22350</v>
      </c>
      <c r="C7610" s="4" t="s">
        <v>22351</v>
      </c>
      <c r="E7610" s="4"/>
      <c r="R7610" s="4"/>
      <c r="U7610" s="4"/>
      <c r="AD7610" s="4"/>
      <c r="AE7610" s="4"/>
      <c r="AF7610" s="21"/>
    </row>
    <row r="7611" spans="1:32" x14ac:dyDescent="0.2">
      <c r="A7611" s="1" t="s">
        <v>22352</v>
      </c>
      <c r="B7611" s="4" t="s">
        <v>22353</v>
      </c>
      <c r="C7611" s="4" t="s">
        <v>22354</v>
      </c>
      <c r="E7611" s="4"/>
      <c r="R7611" s="4"/>
      <c r="U7611" s="4"/>
      <c r="Y7611">
        <v>1</v>
      </c>
      <c r="AD7611" s="4"/>
      <c r="AE7611" s="4"/>
      <c r="AF7611" s="21"/>
    </row>
    <row r="7612" spans="1:32" x14ac:dyDescent="0.2">
      <c r="A7612" s="1" t="s">
        <v>22355</v>
      </c>
      <c r="B7612" s="4" t="s">
        <v>22356</v>
      </c>
      <c r="C7612" s="4" t="s">
        <v>22357</v>
      </c>
      <c r="E7612" s="4"/>
      <c r="R7612" s="4"/>
      <c r="U7612" s="4"/>
      <c r="AD7612" s="4"/>
      <c r="AE7612" s="4"/>
      <c r="AF7612" s="21"/>
    </row>
    <row r="7613" spans="1:32" x14ac:dyDescent="0.2">
      <c r="A7613" s="1" t="s">
        <v>22358</v>
      </c>
      <c r="B7613" s="4" t="s">
        <v>22359</v>
      </c>
      <c r="C7613" s="4" t="s">
        <v>22360</v>
      </c>
      <c r="E7613" s="4"/>
      <c r="R7613" s="4"/>
      <c r="U7613" s="4"/>
      <c r="AD7613" s="4"/>
      <c r="AE7613" s="4"/>
      <c r="AF7613" s="21"/>
    </row>
    <row r="7614" spans="1:32" x14ac:dyDescent="0.2">
      <c r="A7614" s="1" t="s">
        <v>22361</v>
      </c>
      <c r="B7614" s="4" t="s">
        <v>22362</v>
      </c>
      <c r="C7614" s="4" t="s">
        <v>22363</v>
      </c>
      <c r="E7614" s="4"/>
      <c r="R7614" s="4"/>
      <c r="U7614" s="4"/>
      <c r="AD7614" s="4"/>
      <c r="AE7614" s="4"/>
      <c r="AF7614" s="21"/>
    </row>
    <row r="7615" spans="1:32" x14ac:dyDescent="0.2">
      <c r="A7615" s="1" t="s">
        <v>22364</v>
      </c>
      <c r="B7615" s="4" t="s">
        <v>22365</v>
      </c>
      <c r="C7615" s="4" t="s">
        <v>22366</v>
      </c>
      <c r="E7615" s="4"/>
      <c r="R7615" s="4"/>
      <c r="U7615" s="4"/>
      <c r="AD7615" s="4"/>
      <c r="AE7615" s="4"/>
      <c r="AF7615" s="21">
        <v>1</v>
      </c>
    </row>
    <row r="7616" spans="1:32" x14ac:dyDescent="0.2">
      <c r="A7616" s="1" t="s">
        <v>22367</v>
      </c>
      <c r="B7616" s="4" t="s">
        <v>22368</v>
      </c>
      <c r="C7616" s="4" t="s">
        <v>22369</v>
      </c>
      <c r="E7616" s="4"/>
      <c r="R7616" s="4"/>
      <c r="U7616" s="4"/>
      <c r="AD7616" s="4"/>
      <c r="AE7616" s="4"/>
      <c r="AF7616" s="21"/>
    </row>
    <row r="7617" spans="1:32" x14ac:dyDescent="0.2">
      <c r="A7617" s="1" t="s">
        <v>22370</v>
      </c>
      <c r="B7617" s="4" t="s">
        <v>22371</v>
      </c>
      <c r="C7617" s="4" t="s">
        <v>22372</v>
      </c>
      <c r="E7617" s="4"/>
      <c r="R7617" s="4"/>
      <c r="U7617" s="4"/>
      <c r="AD7617" s="4"/>
      <c r="AE7617" s="4"/>
      <c r="AF7617" s="21"/>
    </row>
    <row r="7618" spans="1:32" x14ac:dyDescent="0.2">
      <c r="A7618" s="1" t="s">
        <v>22373</v>
      </c>
      <c r="B7618" s="4" t="s">
        <v>22374</v>
      </c>
      <c r="C7618" s="4" t="s">
        <v>22375</v>
      </c>
      <c r="E7618" s="4"/>
      <c r="R7618" s="4"/>
      <c r="U7618" s="4"/>
      <c r="AD7618" s="4"/>
      <c r="AE7618" s="4"/>
      <c r="AF7618" s="21"/>
    </row>
    <row r="7619" spans="1:32" x14ac:dyDescent="0.2">
      <c r="A7619" s="1" t="s">
        <v>22376</v>
      </c>
      <c r="B7619" s="4" t="s">
        <v>22377</v>
      </c>
      <c r="C7619" s="4" t="s">
        <v>17366</v>
      </c>
      <c r="E7619" s="4"/>
      <c r="R7619" s="4"/>
      <c r="U7619" s="4"/>
      <c r="AD7619" s="4">
        <v>1</v>
      </c>
      <c r="AE7619" s="4"/>
      <c r="AF7619" s="21"/>
    </row>
    <row r="7620" spans="1:32" x14ac:dyDescent="0.2">
      <c r="A7620" s="1" t="s">
        <v>22378</v>
      </c>
      <c r="B7620" s="4" t="s">
        <v>22379</v>
      </c>
      <c r="C7620" s="4" t="s">
        <v>22380</v>
      </c>
      <c r="E7620" s="4"/>
      <c r="M7620">
        <v>1</v>
      </c>
      <c r="R7620" s="4"/>
      <c r="U7620" s="4"/>
      <c r="AD7620" s="4"/>
      <c r="AE7620" s="4"/>
      <c r="AF7620" s="21"/>
    </row>
    <row r="7621" spans="1:32" x14ac:dyDescent="0.2">
      <c r="A7621" s="1" t="s">
        <v>22381</v>
      </c>
      <c r="B7621" s="4" t="s">
        <v>22382</v>
      </c>
      <c r="C7621" s="4" t="s">
        <v>22383</v>
      </c>
      <c r="E7621" s="4"/>
      <c r="R7621" s="4"/>
      <c r="U7621" s="4"/>
      <c r="AA7621">
        <v>2</v>
      </c>
      <c r="AD7621" s="4"/>
      <c r="AE7621" s="4">
        <v>1</v>
      </c>
      <c r="AF7621" s="21"/>
    </row>
    <row r="7622" spans="1:32" x14ac:dyDescent="0.2">
      <c r="A7622" s="1" t="s">
        <v>22384</v>
      </c>
      <c r="B7622" s="4" t="s">
        <v>22385</v>
      </c>
      <c r="C7622" s="4" t="s">
        <v>22383</v>
      </c>
      <c r="E7622" s="4"/>
      <c r="R7622" s="4"/>
      <c r="U7622" s="4"/>
      <c r="AD7622" s="4"/>
      <c r="AE7622" s="4"/>
      <c r="AF7622" s="21"/>
    </row>
    <row r="7623" spans="1:32" x14ac:dyDescent="0.2">
      <c r="A7623" s="1" t="s">
        <v>22386</v>
      </c>
      <c r="B7623" s="4" t="s">
        <v>22387</v>
      </c>
      <c r="C7623" s="4" t="s">
        <v>22388</v>
      </c>
      <c r="E7623" s="4">
        <v>6</v>
      </c>
      <c r="R7623" s="4"/>
      <c r="U7623" s="4"/>
      <c r="AD7623" s="4">
        <v>5</v>
      </c>
      <c r="AE7623" s="4"/>
      <c r="AF7623" s="21">
        <v>5</v>
      </c>
    </row>
    <row r="7624" spans="1:32" x14ac:dyDescent="0.2">
      <c r="A7624" s="1" t="s">
        <v>22389</v>
      </c>
      <c r="B7624" s="4" t="s">
        <v>22390</v>
      </c>
      <c r="C7624" s="4" t="s">
        <v>22391</v>
      </c>
      <c r="E7624" s="4"/>
      <c r="R7624" s="4"/>
      <c r="U7624" s="4"/>
      <c r="AD7624" s="4"/>
      <c r="AE7624" s="4"/>
      <c r="AF7624" s="21"/>
    </row>
    <row r="7625" spans="1:32" x14ac:dyDescent="0.2">
      <c r="A7625" s="1" t="s">
        <v>22392</v>
      </c>
      <c r="B7625" s="4" t="s">
        <v>22393</v>
      </c>
      <c r="C7625" s="4" t="s">
        <v>22394</v>
      </c>
      <c r="E7625" s="4"/>
      <c r="G7625">
        <v>5</v>
      </c>
      <c r="H7625">
        <v>5</v>
      </c>
      <c r="I7625">
        <v>2</v>
      </c>
      <c r="J7625">
        <v>5</v>
      </c>
      <c r="K7625">
        <v>3</v>
      </c>
      <c r="L7625">
        <v>3</v>
      </c>
      <c r="M7625">
        <v>4</v>
      </c>
      <c r="N7625">
        <v>2</v>
      </c>
      <c r="O7625">
        <v>6</v>
      </c>
      <c r="P7625">
        <v>6</v>
      </c>
      <c r="Q7625">
        <v>2</v>
      </c>
      <c r="R7625" s="4">
        <v>5</v>
      </c>
      <c r="S7625">
        <v>2</v>
      </c>
      <c r="T7625">
        <v>6</v>
      </c>
      <c r="U7625" s="4">
        <v>6</v>
      </c>
      <c r="V7625">
        <v>1</v>
      </c>
      <c r="W7625">
        <v>3</v>
      </c>
      <c r="X7625">
        <v>5</v>
      </c>
      <c r="Y7625">
        <v>2</v>
      </c>
      <c r="Z7625">
        <v>5</v>
      </c>
      <c r="AA7625">
        <v>2</v>
      </c>
      <c r="AB7625">
        <v>2</v>
      </c>
      <c r="AD7625" s="4"/>
      <c r="AE7625" s="4">
        <v>7</v>
      </c>
      <c r="AF7625" s="21"/>
    </row>
    <row r="7626" spans="1:32" x14ac:dyDescent="0.2">
      <c r="A7626" s="1" t="s">
        <v>22395</v>
      </c>
      <c r="B7626" s="4" t="s">
        <v>22396</v>
      </c>
      <c r="C7626" s="4" t="s">
        <v>22397</v>
      </c>
      <c r="E7626" s="4"/>
      <c r="R7626" s="4"/>
      <c r="U7626" s="4"/>
      <c r="AD7626" s="4"/>
      <c r="AE7626" s="4"/>
      <c r="AF7626" s="21"/>
    </row>
    <row r="7627" spans="1:32" x14ac:dyDescent="0.2">
      <c r="A7627" s="1" t="s">
        <v>22398</v>
      </c>
      <c r="B7627" s="4" t="s">
        <v>22399</v>
      </c>
      <c r="C7627" s="4" t="s">
        <v>22400</v>
      </c>
      <c r="E7627" s="4"/>
      <c r="R7627" s="4"/>
      <c r="U7627" s="4"/>
      <c r="AD7627" s="4"/>
      <c r="AE7627" s="4"/>
      <c r="AF7627" s="21"/>
    </row>
    <row r="7628" spans="1:32" x14ac:dyDescent="0.2">
      <c r="A7628" s="1" t="s">
        <v>22401</v>
      </c>
      <c r="B7628" s="4" t="s">
        <v>22402</v>
      </c>
      <c r="C7628" s="4" t="s">
        <v>22403</v>
      </c>
      <c r="E7628" s="4"/>
      <c r="R7628" s="4"/>
      <c r="U7628" s="4"/>
      <c r="AD7628" s="4"/>
      <c r="AE7628" s="4"/>
      <c r="AF7628" s="21"/>
    </row>
    <row r="7629" spans="1:32" x14ac:dyDescent="0.2">
      <c r="A7629" s="1" t="s">
        <v>22404</v>
      </c>
      <c r="B7629" s="4" t="s">
        <v>22405</v>
      </c>
      <c r="C7629" s="4" t="s">
        <v>22406</v>
      </c>
      <c r="E7629" s="4"/>
      <c r="R7629" s="4"/>
      <c r="U7629" s="4"/>
      <c r="AD7629" s="4"/>
      <c r="AE7629" s="4"/>
      <c r="AF7629" s="21"/>
    </row>
    <row r="7630" spans="1:32" x14ac:dyDescent="0.2">
      <c r="A7630" s="1" t="s">
        <v>22407</v>
      </c>
      <c r="B7630" s="4" t="s">
        <v>22408</v>
      </c>
      <c r="C7630" s="4" t="s">
        <v>22409</v>
      </c>
      <c r="E7630" s="4"/>
      <c r="R7630" s="4"/>
      <c r="U7630" s="4"/>
      <c r="AD7630" s="4"/>
      <c r="AE7630" s="4"/>
      <c r="AF7630" s="21"/>
    </row>
    <row r="7631" spans="1:32" x14ac:dyDescent="0.2">
      <c r="A7631" s="1" t="s">
        <v>22410</v>
      </c>
      <c r="B7631" s="4" t="s">
        <v>22411</v>
      </c>
      <c r="C7631" s="4" t="s">
        <v>22412</v>
      </c>
      <c r="E7631" s="4"/>
      <c r="R7631" s="4"/>
      <c r="U7631" s="4"/>
      <c r="AD7631" s="4"/>
      <c r="AE7631" s="4"/>
      <c r="AF7631" s="21"/>
    </row>
    <row r="7632" spans="1:32" x14ac:dyDescent="0.2">
      <c r="A7632" s="1" t="s">
        <v>22413</v>
      </c>
      <c r="B7632" s="4" t="s">
        <v>22414</v>
      </c>
      <c r="C7632" s="4" t="s">
        <v>22415</v>
      </c>
      <c r="E7632" s="4"/>
      <c r="R7632" s="4"/>
      <c r="U7632" s="4"/>
      <c r="AD7632" s="4"/>
      <c r="AE7632" s="4"/>
      <c r="AF7632" s="21"/>
    </row>
    <row r="7633" spans="1:32" x14ac:dyDescent="0.2">
      <c r="A7633" s="1" t="s">
        <v>22416</v>
      </c>
      <c r="B7633" s="4" t="s">
        <v>22417</v>
      </c>
      <c r="C7633" s="4" t="s">
        <v>22418</v>
      </c>
      <c r="E7633" s="4"/>
      <c r="R7633" s="4"/>
      <c r="U7633" s="4"/>
      <c r="AD7633" s="4"/>
      <c r="AE7633" s="4"/>
      <c r="AF7633" s="21"/>
    </row>
    <row r="7634" spans="1:32" x14ac:dyDescent="0.2">
      <c r="A7634" s="1" t="s">
        <v>22419</v>
      </c>
      <c r="B7634" s="4" t="s">
        <v>22420</v>
      </c>
      <c r="C7634" s="4" t="s">
        <v>22421</v>
      </c>
      <c r="E7634" s="4"/>
      <c r="R7634" s="4"/>
      <c r="U7634" s="4"/>
      <c r="AD7634" s="4"/>
      <c r="AE7634" s="4"/>
      <c r="AF7634" s="21"/>
    </row>
    <row r="7635" spans="1:32" x14ac:dyDescent="0.2">
      <c r="A7635" s="1" t="s">
        <v>22422</v>
      </c>
      <c r="B7635" s="4" t="s">
        <v>22423</v>
      </c>
      <c r="C7635" s="4" t="s">
        <v>22424</v>
      </c>
      <c r="E7635" s="4"/>
      <c r="R7635" s="4"/>
      <c r="U7635" s="4"/>
      <c r="AD7635" s="4"/>
      <c r="AE7635" s="4"/>
      <c r="AF7635" s="21"/>
    </row>
    <row r="7636" spans="1:32" x14ac:dyDescent="0.2">
      <c r="A7636" s="1" t="s">
        <v>22425</v>
      </c>
      <c r="B7636" s="4" t="s">
        <v>22426</v>
      </c>
      <c r="C7636" s="4" t="s">
        <v>22427</v>
      </c>
      <c r="E7636" s="4"/>
      <c r="R7636" s="4"/>
      <c r="U7636" s="4"/>
      <c r="AD7636" s="4"/>
      <c r="AE7636" s="4"/>
      <c r="AF7636" s="21"/>
    </row>
    <row r="7637" spans="1:32" x14ac:dyDescent="0.2">
      <c r="A7637" s="1" t="s">
        <v>22428</v>
      </c>
      <c r="B7637" s="4" t="s">
        <v>22429</v>
      </c>
      <c r="C7637" s="4" t="s">
        <v>22430</v>
      </c>
      <c r="E7637" s="4"/>
      <c r="R7637" s="4"/>
      <c r="U7637" s="4"/>
      <c r="AD7637" s="4"/>
      <c r="AE7637" s="4"/>
      <c r="AF7637" s="21"/>
    </row>
    <row r="7638" spans="1:32" x14ac:dyDescent="0.2">
      <c r="A7638" s="1" t="s">
        <v>22431</v>
      </c>
      <c r="B7638" s="4" t="s">
        <v>22432</v>
      </c>
      <c r="C7638" s="4" t="s">
        <v>22433</v>
      </c>
      <c r="E7638" s="4"/>
      <c r="R7638" s="4"/>
      <c r="U7638" s="4"/>
      <c r="AD7638" s="4"/>
      <c r="AE7638" s="4"/>
      <c r="AF7638" s="21"/>
    </row>
    <row r="7639" spans="1:32" x14ac:dyDescent="0.2">
      <c r="A7639" s="1" t="s">
        <v>22434</v>
      </c>
      <c r="B7639" s="4" t="s">
        <v>22435</v>
      </c>
      <c r="C7639" s="4" t="s">
        <v>22436</v>
      </c>
      <c r="E7639" s="4"/>
      <c r="R7639" s="4"/>
      <c r="U7639" s="4"/>
      <c r="AD7639" s="4"/>
      <c r="AE7639" s="4"/>
      <c r="AF7639" s="21"/>
    </row>
    <row r="7640" spans="1:32" x14ac:dyDescent="0.2">
      <c r="A7640" s="1" t="s">
        <v>22437</v>
      </c>
      <c r="B7640" s="4" t="s">
        <v>22438</v>
      </c>
      <c r="C7640" s="4" t="s">
        <v>22439</v>
      </c>
      <c r="E7640" s="4"/>
      <c r="R7640" s="4"/>
      <c r="U7640" s="4"/>
      <c r="AD7640" s="4"/>
      <c r="AE7640" s="4"/>
      <c r="AF7640" s="21"/>
    </row>
    <row r="7641" spans="1:32" x14ac:dyDescent="0.2">
      <c r="A7641" s="1" t="s">
        <v>22440</v>
      </c>
      <c r="B7641" s="4" t="s">
        <v>22441</v>
      </c>
      <c r="C7641" s="4" t="s">
        <v>22442</v>
      </c>
      <c r="E7641" s="4"/>
      <c r="R7641" s="4"/>
      <c r="U7641" s="4"/>
      <c r="AD7641" s="4"/>
      <c r="AE7641" s="4"/>
      <c r="AF7641" s="21"/>
    </row>
    <row r="7642" spans="1:32" x14ac:dyDescent="0.2">
      <c r="A7642" s="1" t="s">
        <v>22443</v>
      </c>
      <c r="B7642" s="4" t="s">
        <v>22444</v>
      </c>
      <c r="C7642" s="4" t="s">
        <v>22445</v>
      </c>
      <c r="E7642" s="4">
        <v>4</v>
      </c>
      <c r="R7642" s="4"/>
      <c r="U7642" s="4"/>
      <c r="AD7642" s="4">
        <v>4</v>
      </c>
      <c r="AE7642" s="4"/>
      <c r="AF7642" s="21">
        <v>3</v>
      </c>
    </row>
    <row r="7643" spans="1:32" x14ac:dyDescent="0.2">
      <c r="A7643" s="1" t="s">
        <v>22446</v>
      </c>
      <c r="B7643" s="4" t="s">
        <v>22447</v>
      </c>
      <c r="C7643" s="4" t="s">
        <v>4154</v>
      </c>
      <c r="E7643" s="4"/>
      <c r="R7643" s="4"/>
      <c r="U7643" s="4"/>
      <c r="AD7643" s="4"/>
      <c r="AE7643" s="4"/>
      <c r="AF7643" s="21"/>
    </row>
    <row r="7644" spans="1:32" x14ac:dyDescent="0.2">
      <c r="A7644" s="1" t="s">
        <v>22448</v>
      </c>
      <c r="B7644" s="4" t="s">
        <v>22449</v>
      </c>
      <c r="C7644" s="4" t="s">
        <v>22450</v>
      </c>
      <c r="E7644" s="4"/>
      <c r="F7644">
        <v>1</v>
      </c>
      <c r="G7644">
        <v>4</v>
      </c>
      <c r="H7644">
        <v>6</v>
      </c>
      <c r="I7644">
        <v>2</v>
      </c>
      <c r="J7644">
        <v>4</v>
      </c>
      <c r="K7644">
        <v>2</v>
      </c>
      <c r="L7644">
        <v>2</v>
      </c>
      <c r="M7644">
        <v>2</v>
      </c>
      <c r="N7644">
        <v>1</v>
      </c>
      <c r="O7644">
        <v>3</v>
      </c>
      <c r="P7644">
        <v>4</v>
      </c>
      <c r="Q7644">
        <v>3</v>
      </c>
      <c r="R7644" s="4">
        <v>4</v>
      </c>
      <c r="S7644">
        <v>2</v>
      </c>
      <c r="T7644">
        <v>1</v>
      </c>
      <c r="U7644" s="4">
        <v>4</v>
      </c>
      <c r="V7644">
        <v>2</v>
      </c>
      <c r="W7644">
        <v>2</v>
      </c>
      <c r="X7644">
        <v>2</v>
      </c>
      <c r="Y7644">
        <v>2</v>
      </c>
      <c r="Z7644">
        <v>2</v>
      </c>
      <c r="AA7644">
        <v>2</v>
      </c>
      <c r="AB7644">
        <v>3</v>
      </c>
      <c r="AD7644" s="4"/>
      <c r="AE7644" s="4">
        <v>4</v>
      </c>
      <c r="AF7644" s="21"/>
    </row>
    <row r="7645" spans="1:32" x14ac:dyDescent="0.2">
      <c r="A7645" s="1" t="s">
        <v>22451</v>
      </c>
      <c r="B7645" s="4" t="s">
        <v>22452</v>
      </c>
      <c r="C7645" s="4" t="s">
        <v>22453</v>
      </c>
      <c r="E7645" s="4"/>
      <c r="R7645" s="4"/>
      <c r="U7645" s="4"/>
      <c r="AD7645" s="4"/>
      <c r="AE7645" s="4"/>
      <c r="AF7645" s="21"/>
    </row>
    <row r="7646" spans="1:32" x14ac:dyDescent="0.2">
      <c r="A7646" s="1" t="s">
        <v>22454</v>
      </c>
      <c r="B7646" s="4" t="s">
        <v>22455</v>
      </c>
      <c r="C7646" s="4" t="s">
        <v>22456</v>
      </c>
      <c r="E7646" s="4"/>
      <c r="R7646" s="4"/>
      <c r="U7646" s="4"/>
      <c r="AD7646" s="4"/>
      <c r="AE7646" s="4"/>
      <c r="AF7646" s="21"/>
    </row>
    <row r="7647" spans="1:32" x14ac:dyDescent="0.2">
      <c r="A7647" s="1" t="s">
        <v>22457</v>
      </c>
      <c r="B7647" s="4" t="s">
        <v>22458</v>
      </c>
      <c r="C7647" s="4" t="s">
        <v>22459</v>
      </c>
      <c r="E7647" s="4"/>
      <c r="R7647" s="4"/>
      <c r="U7647" s="4"/>
      <c r="AD7647" s="4"/>
      <c r="AE7647" s="4"/>
      <c r="AF7647" s="21"/>
    </row>
    <row r="7648" spans="1:32" x14ac:dyDescent="0.2">
      <c r="A7648" s="1" t="s">
        <v>22460</v>
      </c>
      <c r="B7648" s="4" t="s">
        <v>22461</v>
      </c>
      <c r="C7648" s="4" t="s">
        <v>22462</v>
      </c>
      <c r="E7648" s="4"/>
      <c r="R7648" s="4"/>
      <c r="U7648" s="4"/>
      <c r="AD7648" s="4"/>
      <c r="AE7648" s="4"/>
      <c r="AF7648" s="21"/>
    </row>
    <row r="7649" spans="1:32" x14ac:dyDescent="0.2">
      <c r="A7649" s="1" t="s">
        <v>22463</v>
      </c>
      <c r="B7649" s="4" t="s">
        <v>22464</v>
      </c>
      <c r="C7649" s="4" t="s">
        <v>7531</v>
      </c>
      <c r="E7649" s="4"/>
      <c r="R7649" s="4"/>
      <c r="U7649" s="4"/>
      <c r="AD7649" s="4"/>
      <c r="AE7649" s="4"/>
      <c r="AF7649" s="21"/>
    </row>
    <row r="7650" spans="1:32" x14ac:dyDescent="0.2">
      <c r="A7650" s="1" t="s">
        <v>22465</v>
      </c>
      <c r="B7650" s="4" t="s">
        <v>22466</v>
      </c>
      <c r="C7650" s="4" t="s">
        <v>22467</v>
      </c>
      <c r="E7650" s="4"/>
      <c r="R7650" s="4"/>
      <c r="U7650" s="4"/>
      <c r="AD7650" s="4"/>
      <c r="AE7650" s="4"/>
      <c r="AF7650" s="21"/>
    </row>
    <row r="7651" spans="1:32" x14ac:dyDescent="0.2">
      <c r="A7651" s="1" t="s">
        <v>22468</v>
      </c>
      <c r="B7651" s="4" t="s">
        <v>22469</v>
      </c>
      <c r="C7651" s="4" t="s">
        <v>22470</v>
      </c>
      <c r="E7651" s="4"/>
      <c r="R7651" s="4"/>
      <c r="U7651" s="4"/>
      <c r="AD7651" s="4"/>
      <c r="AE7651" s="4"/>
      <c r="AF7651" s="21"/>
    </row>
    <row r="7652" spans="1:32" x14ac:dyDescent="0.2">
      <c r="A7652" s="1" t="s">
        <v>22471</v>
      </c>
      <c r="B7652" s="4" t="s">
        <v>22472</v>
      </c>
      <c r="C7652" s="4" t="s">
        <v>22473</v>
      </c>
      <c r="E7652" s="4"/>
      <c r="R7652" s="4"/>
      <c r="U7652" s="4"/>
      <c r="AD7652" s="4"/>
      <c r="AE7652" s="4"/>
      <c r="AF7652" s="21"/>
    </row>
    <row r="7653" spans="1:32" x14ac:dyDescent="0.2">
      <c r="A7653" s="1" t="s">
        <v>22474</v>
      </c>
      <c r="B7653" s="4" t="s">
        <v>22475</v>
      </c>
      <c r="C7653" s="4" t="s">
        <v>22476</v>
      </c>
      <c r="E7653" s="4">
        <v>1</v>
      </c>
      <c r="R7653" s="4"/>
      <c r="U7653" s="4"/>
      <c r="AD7653" s="4">
        <v>1</v>
      </c>
      <c r="AE7653" s="4"/>
      <c r="AF7653" s="21">
        <v>1</v>
      </c>
    </row>
    <row r="7654" spans="1:32" x14ac:dyDescent="0.2">
      <c r="A7654" s="1" t="s">
        <v>22477</v>
      </c>
      <c r="B7654" s="4" t="s">
        <v>22478</v>
      </c>
      <c r="C7654" s="4" t="s">
        <v>22479</v>
      </c>
      <c r="E7654" s="4"/>
      <c r="R7654" s="4"/>
      <c r="U7654" s="4"/>
      <c r="AD7654" s="4"/>
      <c r="AE7654" s="4"/>
      <c r="AF7654" s="21"/>
    </row>
    <row r="7655" spans="1:32" x14ac:dyDescent="0.2">
      <c r="A7655" s="1" t="s">
        <v>22480</v>
      </c>
      <c r="B7655" s="4" t="s">
        <v>22481</v>
      </c>
      <c r="C7655" s="4" t="s">
        <v>22482</v>
      </c>
      <c r="E7655" s="4"/>
      <c r="G7655">
        <v>1</v>
      </c>
      <c r="H7655">
        <v>1</v>
      </c>
      <c r="J7655">
        <v>1</v>
      </c>
      <c r="K7655">
        <v>1</v>
      </c>
      <c r="L7655">
        <v>1</v>
      </c>
      <c r="M7655">
        <v>1</v>
      </c>
      <c r="O7655">
        <v>1</v>
      </c>
      <c r="Q7655">
        <v>1</v>
      </c>
      <c r="R7655" s="4">
        <v>1</v>
      </c>
      <c r="S7655">
        <v>1</v>
      </c>
      <c r="T7655">
        <v>1</v>
      </c>
      <c r="U7655" s="4">
        <v>1</v>
      </c>
      <c r="V7655">
        <v>1</v>
      </c>
      <c r="X7655">
        <v>2</v>
      </c>
      <c r="Y7655">
        <v>1</v>
      </c>
      <c r="Z7655">
        <v>1</v>
      </c>
      <c r="AA7655">
        <v>1</v>
      </c>
      <c r="AB7655">
        <v>1</v>
      </c>
      <c r="AD7655" s="4"/>
      <c r="AE7655" s="4">
        <v>1</v>
      </c>
      <c r="AF7655" s="21"/>
    </row>
    <row r="7656" spans="1:32" x14ac:dyDescent="0.2">
      <c r="A7656" s="1" t="s">
        <v>22483</v>
      </c>
      <c r="B7656" s="4" t="s">
        <v>22484</v>
      </c>
      <c r="C7656" s="4" t="s">
        <v>22485</v>
      </c>
      <c r="E7656" s="4"/>
      <c r="R7656" s="4"/>
      <c r="U7656" s="4"/>
      <c r="AD7656" s="4"/>
      <c r="AE7656" s="4"/>
      <c r="AF7656" s="21"/>
    </row>
    <row r="7657" spans="1:32" x14ac:dyDescent="0.2">
      <c r="A7657" s="1" t="s">
        <v>22486</v>
      </c>
      <c r="B7657" s="4" t="s">
        <v>22487</v>
      </c>
      <c r="C7657" s="4" t="s">
        <v>22485</v>
      </c>
      <c r="E7657" s="4"/>
      <c r="R7657" s="4"/>
      <c r="U7657" s="4"/>
      <c r="AD7657" s="4"/>
      <c r="AE7657" s="4"/>
      <c r="AF7657" s="21"/>
    </row>
    <row r="7658" spans="1:32" x14ac:dyDescent="0.2">
      <c r="A7658" s="1" t="s">
        <v>22488</v>
      </c>
      <c r="B7658" s="4" t="s">
        <v>22489</v>
      </c>
      <c r="C7658" s="4" t="s">
        <v>22490</v>
      </c>
      <c r="E7658" s="4"/>
      <c r="R7658" s="4"/>
      <c r="U7658" s="4"/>
      <c r="AD7658" s="4"/>
      <c r="AE7658" s="4"/>
      <c r="AF7658" s="21"/>
    </row>
    <row r="7659" spans="1:32" x14ac:dyDescent="0.2">
      <c r="A7659" s="1" t="s">
        <v>22491</v>
      </c>
      <c r="B7659" s="4" t="s">
        <v>22492</v>
      </c>
      <c r="C7659" s="4" t="s">
        <v>22493</v>
      </c>
      <c r="E7659" s="4"/>
      <c r="M7659">
        <v>1</v>
      </c>
      <c r="R7659" s="4"/>
      <c r="U7659" s="4"/>
      <c r="AD7659" s="4">
        <v>1</v>
      </c>
      <c r="AE7659" s="4"/>
      <c r="AF7659" s="21"/>
    </row>
    <row r="7660" spans="1:32" x14ac:dyDescent="0.2">
      <c r="A7660" s="1" t="s">
        <v>22494</v>
      </c>
      <c r="B7660" s="4" t="s">
        <v>22495</v>
      </c>
      <c r="C7660" s="4" t="s">
        <v>22496</v>
      </c>
      <c r="E7660" s="4"/>
      <c r="R7660" s="4"/>
      <c r="U7660" s="4"/>
      <c r="AD7660" s="4"/>
      <c r="AE7660" s="4"/>
      <c r="AF7660" s="21"/>
    </row>
    <row r="7661" spans="1:32" x14ac:dyDescent="0.2">
      <c r="A7661" s="1" t="s">
        <v>22497</v>
      </c>
      <c r="B7661" s="4" t="s">
        <v>22498</v>
      </c>
      <c r="C7661" s="4" t="s">
        <v>12470</v>
      </c>
      <c r="E7661" s="4"/>
      <c r="R7661" s="4"/>
      <c r="U7661" s="4"/>
      <c r="AD7661" s="4"/>
      <c r="AE7661" s="4"/>
      <c r="AF7661" s="21"/>
    </row>
    <row r="7662" spans="1:32" x14ac:dyDescent="0.2">
      <c r="A7662" s="1" t="s">
        <v>22499</v>
      </c>
      <c r="B7662" s="4" t="s">
        <v>22500</v>
      </c>
      <c r="C7662" s="4" t="s">
        <v>2068</v>
      </c>
      <c r="E7662" s="4"/>
      <c r="R7662" s="4"/>
      <c r="U7662" s="4"/>
      <c r="AD7662" s="4"/>
      <c r="AE7662" s="4">
        <v>2</v>
      </c>
      <c r="AF7662" s="21"/>
    </row>
    <row r="7663" spans="1:32" x14ac:dyDescent="0.2">
      <c r="A7663" s="1" t="s">
        <v>22501</v>
      </c>
      <c r="B7663" s="4" t="s">
        <v>22502</v>
      </c>
      <c r="C7663" s="4" t="s">
        <v>22503</v>
      </c>
      <c r="E7663" s="4"/>
      <c r="R7663" s="4"/>
      <c r="U7663" s="4"/>
      <c r="AD7663" s="4"/>
      <c r="AE7663" s="4"/>
      <c r="AF7663" s="21"/>
    </row>
    <row r="7664" spans="1:32" x14ac:dyDescent="0.2">
      <c r="A7664" s="1" t="s">
        <v>22504</v>
      </c>
      <c r="B7664" s="4" t="s">
        <v>22505</v>
      </c>
      <c r="C7664" s="4" t="s">
        <v>296</v>
      </c>
      <c r="E7664" s="4"/>
      <c r="R7664" s="4"/>
      <c r="U7664" s="4"/>
      <c r="AD7664" s="4"/>
      <c r="AE7664" s="4"/>
      <c r="AF7664" s="21"/>
    </row>
    <row r="7665" spans="1:32" x14ac:dyDescent="0.2">
      <c r="A7665" s="1" t="s">
        <v>22506</v>
      </c>
      <c r="B7665" s="4" t="s">
        <v>22507</v>
      </c>
      <c r="C7665" s="4" t="s">
        <v>22508</v>
      </c>
      <c r="E7665" s="4"/>
      <c r="R7665" s="4"/>
      <c r="U7665" s="4"/>
      <c r="AD7665" s="4"/>
      <c r="AE7665" s="4"/>
      <c r="AF7665" s="21"/>
    </row>
    <row r="7666" spans="1:32" x14ac:dyDescent="0.2">
      <c r="A7666" s="1" t="s">
        <v>22509</v>
      </c>
      <c r="B7666" s="4" t="s">
        <v>22510</v>
      </c>
      <c r="C7666" s="4" t="s">
        <v>22511</v>
      </c>
      <c r="E7666" s="4"/>
      <c r="R7666" s="4"/>
      <c r="U7666" s="4"/>
      <c r="AD7666" s="4"/>
      <c r="AE7666" s="4"/>
      <c r="AF7666" s="21"/>
    </row>
    <row r="7667" spans="1:32" x14ac:dyDescent="0.2">
      <c r="A7667" s="1" t="s">
        <v>22512</v>
      </c>
      <c r="B7667" s="4" t="s">
        <v>22513</v>
      </c>
      <c r="C7667" s="4" t="s">
        <v>22514</v>
      </c>
      <c r="E7667" s="4"/>
      <c r="R7667" s="4"/>
      <c r="U7667" s="4"/>
      <c r="AD7667" s="4"/>
      <c r="AE7667" s="4"/>
      <c r="AF7667" s="21"/>
    </row>
    <row r="7668" spans="1:32" x14ac:dyDescent="0.2">
      <c r="A7668" s="1" t="s">
        <v>22515</v>
      </c>
      <c r="B7668" s="4" t="s">
        <v>22516</v>
      </c>
      <c r="C7668" s="4" t="s">
        <v>22517</v>
      </c>
      <c r="E7668" s="4"/>
      <c r="R7668" s="4"/>
      <c r="U7668" s="4"/>
      <c r="AD7668" s="4"/>
      <c r="AE7668" s="4"/>
      <c r="AF7668" s="21"/>
    </row>
    <row r="7669" spans="1:32" x14ac:dyDescent="0.2">
      <c r="A7669" s="1" t="s">
        <v>22518</v>
      </c>
      <c r="B7669" s="4" t="s">
        <v>22519</v>
      </c>
      <c r="C7669" s="4" t="s">
        <v>22520</v>
      </c>
      <c r="E7669" s="4"/>
      <c r="R7669" s="4"/>
      <c r="U7669" s="4"/>
      <c r="AD7669" s="4"/>
      <c r="AE7669" s="4"/>
      <c r="AF7669" s="21"/>
    </row>
    <row r="7670" spans="1:32" x14ac:dyDescent="0.2">
      <c r="A7670" s="1" t="s">
        <v>22521</v>
      </c>
      <c r="B7670" s="4" t="s">
        <v>22522</v>
      </c>
      <c r="C7670" s="4" t="s">
        <v>22523</v>
      </c>
      <c r="E7670" s="4"/>
      <c r="R7670" s="4"/>
      <c r="U7670" s="4"/>
      <c r="AD7670" s="4"/>
      <c r="AE7670" s="4"/>
      <c r="AF7670" s="21"/>
    </row>
    <row r="7671" spans="1:32" x14ac:dyDescent="0.2">
      <c r="A7671" s="1" t="s">
        <v>22524</v>
      </c>
      <c r="B7671" s="4" t="s">
        <v>22525</v>
      </c>
      <c r="C7671" s="4" t="s">
        <v>22526</v>
      </c>
      <c r="E7671" s="4"/>
      <c r="R7671" s="4"/>
      <c r="U7671" s="4"/>
      <c r="AD7671" s="4"/>
      <c r="AE7671" s="4"/>
      <c r="AF7671" s="21"/>
    </row>
    <row r="7672" spans="1:32" x14ac:dyDescent="0.2">
      <c r="A7672" s="1" t="s">
        <v>22527</v>
      </c>
      <c r="B7672" s="4" t="s">
        <v>22528</v>
      </c>
      <c r="C7672" s="4" t="s">
        <v>22529</v>
      </c>
      <c r="E7672" s="4"/>
      <c r="R7672" s="4"/>
      <c r="U7672" s="4"/>
      <c r="AD7672" s="4"/>
      <c r="AE7672" s="4"/>
      <c r="AF7672" s="21"/>
    </row>
    <row r="7673" spans="1:32" x14ac:dyDescent="0.2">
      <c r="A7673" s="1" t="s">
        <v>22530</v>
      </c>
      <c r="B7673" s="4" t="s">
        <v>22531</v>
      </c>
      <c r="C7673" s="4" t="s">
        <v>22532</v>
      </c>
      <c r="E7673" s="4"/>
      <c r="R7673" s="4"/>
      <c r="U7673" s="4"/>
      <c r="AD7673" s="4"/>
      <c r="AE7673" s="4"/>
      <c r="AF7673" s="21"/>
    </row>
    <row r="7674" spans="1:32" x14ac:dyDescent="0.2">
      <c r="A7674" s="1" t="s">
        <v>22533</v>
      </c>
      <c r="B7674" s="4" t="s">
        <v>22534</v>
      </c>
      <c r="C7674" s="4" t="s">
        <v>22534</v>
      </c>
      <c r="E7674" s="4"/>
      <c r="R7674" s="4"/>
      <c r="U7674" s="4"/>
      <c r="AD7674" s="4"/>
      <c r="AE7674" s="4"/>
      <c r="AF7674" s="21"/>
    </row>
    <row r="7675" spans="1:32" x14ac:dyDescent="0.2">
      <c r="A7675" s="1" t="s">
        <v>22535</v>
      </c>
      <c r="B7675" s="4" t="s">
        <v>22536</v>
      </c>
      <c r="C7675" s="4" t="s">
        <v>22537</v>
      </c>
      <c r="E7675" s="4"/>
      <c r="R7675" s="4"/>
      <c r="U7675" s="4"/>
      <c r="AD7675" s="4"/>
      <c r="AE7675" s="4"/>
      <c r="AF7675" s="21"/>
    </row>
    <row r="7676" spans="1:32" x14ac:dyDescent="0.2">
      <c r="A7676" s="1" t="s">
        <v>22538</v>
      </c>
      <c r="B7676" s="4" t="s">
        <v>22539</v>
      </c>
      <c r="C7676" s="4" t="s">
        <v>22540</v>
      </c>
      <c r="E7676" s="4">
        <v>1</v>
      </c>
      <c r="R7676" s="4"/>
      <c r="U7676" s="4"/>
      <c r="AD7676" s="4">
        <v>1</v>
      </c>
      <c r="AE7676" s="4"/>
      <c r="AF7676" s="21">
        <v>1</v>
      </c>
    </row>
    <row r="7677" spans="1:32" x14ac:dyDescent="0.2">
      <c r="A7677" s="1" t="s">
        <v>22541</v>
      </c>
      <c r="B7677" s="4" t="s">
        <v>22542</v>
      </c>
      <c r="C7677" s="4" t="s">
        <v>22543</v>
      </c>
      <c r="E7677" s="4"/>
      <c r="R7677" s="4"/>
      <c r="U7677" s="4"/>
      <c r="AD7677" s="4"/>
      <c r="AE7677" s="4"/>
      <c r="AF7677" s="21"/>
    </row>
    <row r="7678" spans="1:32" x14ac:dyDescent="0.2">
      <c r="A7678" s="1" t="s">
        <v>22544</v>
      </c>
      <c r="B7678" s="4" t="s">
        <v>22545</v>
      </c>
      <c r="C7678" s="4" t="s">
        <v>22546</v>
      </c>
      <c r="E7678" s="4"/>
      <c r="G7678">
        <v>1</v>
      </c>
      <c r="I7678">
        <v>1</v>
      </c>
      <c r="J7678">
        <v>1</v>
      </c>
      <c r="M7678">
        <v>1</v>
      </c>
      <c r="N7678">
        <v>1</v>
      </c>
      <c r="O7678">
        <v>1</v>
      </c>
      <c r="P7678">
        <v>1</v>
      </c>
      <c r="Q7678">
        <v>1</v>
      </c>
      <c r="R7678" s="4">
        <v>1</v>
      </c>
      <c r="T7678">
        <v>1</v>
      </c>
      <c r="U7678" s="4">
        <v>1</v>
      </c>
      <c r="W7678">
        <v>1</v>
      </c>
      <c r="X7678">
        <v>2</v>
      </c>
      <c r="Z7678">
        <v>1</v>
      </c>
      <c r="AA7678">
        <v>1</v>
      </c>
      <c r="AD7678" s="4"/>
      <c r="AE7678" s="4">
        <v>1</v>
      </c>
      <c r="AF7678" s="21"/>
    </row>
    <row r="7679" spans="1:32" x14ac:dyDescent="0.2">
      <c r="A7679" s="1" t="s">
        <v>22547</v>
      </c>
      <c r="B7679" s="4" t="s">
        <v>22548</v>
      </c>
      <c r="C7679" s="4" t="s">
        <v>22549</v>
      </c>
      <c r="E7679" s="4"/>
      <c r="R7679" s="4"/>
      <c r="U7679" s="4"/>
      <c r="AD7679" s="4"/>
      <c r="AE7679" s="4"/>
      <c r="AF7679" s="21"/>
    </row>
    <row r="7680" spans="1:32" x14ac:dyDescent="0.2">
      <c r="A7680" s="1" t="s">
        <v>22550</v>
      </c>
      <c r="B7680" s="4" t="s">
        <v>22551</v>
      </c>
      <c r="C7680" s="4" t="s">
        <v>22552</v>
      </c>
      <c r="E7680" s="4"/>
      <c r="R7680" s="4"/>
      <c r="U7680" s="4"/>
      <c r="AD7680" s="4"/>
      <c r="AE7680" s="4"/>
      <c r="AF7680" s="21"/>
    </row>
    <row r="7681" spans="1:32" x14ac:dyDescent="0.2">
      <c r="A7681" s="1" t="s">
        <v>22553</v>
      </c>
      <c r="B7681" s="4" t="s">
        <v>22554</v>
      </c>
      <c r="C7681" s="4" t="s">
        <v>22555</v>
      </c>
      <c r="E7681" s="4"/>
      <c r="R7681" s="4"/>
      <c r="U7681" s="4"/>
      <c r="AD7681" s="4"/>
      <c r="AE7681" s="4"/>
      <c r="AF7681" s="21"/>
    </row>
    <row r="7682" spans="1:32" x14ac:dyDescent="0.2">
      <c r="A7682" s="1" t="s">
        <v>22556</v>
      </c>
      <c r="B7682" s="4" t="s">
        <v>22557</v>
      </c>
      <c r="C7682" s="4" t="s">
        <v>22558</v>
      </c>
      <c r="E7682" s="4"/>
      <c r="R7682" s="4"/>
      <c r="U7682" s="4"/>
      <c r="AD7682" s="4"/>
      <c r="AE7682" s="4"/>
      <c r="AF7682" s="21"/>
    </row>
    <row r="7683" spans="1:32" x14ac:dyDescent="0.2">
      <c r="A7683" s="1" t="s">
        <v>22559</v>
      </c>
      <c r="B7683" s="4" t="s">
        <v>22560</v>
      </c>
      <c r="C7683" s="4" t="s">
        <v>22561</v>
      </c>
      <c r="E7683" s="4"/>
      <c r="R7683" s="4"/>
      <c r="U7683" s="4"/>
      <c r="AD7683" s="4"/>
      <c r="AE7683" s="4"/>
      <c r="AF7683" s="21"/>
    </row>
    <row r="7684" spans="1:32" x14ac:dyDescent="0.2">
      <c r="A7684" s="1" t="s">
        <v>22562</v>
      </c>
      <c r="B7684" s="4" t="s">
        <v>22563</v>
      </c>
      <c r="C7684" s="4" t="s">
        <v>22564</v>
      </c>
      <c r="E7684" s="4">
        <v>1</v>
      </c>
      <c r="R7684" s="4"/>
      <c r="U7684" s="4"/>
      <c r="AD7684" s="4">
        <v>1</v>
      </c>
      <c r="AE7684" s="4"/>
      <c r="AF7684" s="21">
        <v>1</v>
      </c>
    </row>
    <row r="7685" spans="1:32" x14ac:dyDescent="0.2">
      <c r="A7685" s="1" t="s">
        <v>22565</v>
      </c>
      <c r="B7685" s="4" t="s">
        <v>22566</v>
      </c>
      <c r="C7685" s="4" t="s">
        <v>22567</v>
      </c>
      <c r="E7685" s="4"/>
      <c r="R7685" s="4"/>
      <c r="U7685" s="4"/>
      <c r="AD7685" s="4">
        <v>1</v>
      </c>
      <c r="AE7685" s="4"/>
      <c r="AF7685" s="21"/>
    </row>
    <row r="7686" spans="1:32" x14ac:dyDescent="0.2">
      <c r="A7686" s="1" t="s">
        <v>22568</v>
      </c>
      <c r="B7686" s="4" t="s">
        <v>22569</v>
      </c>
      <c r="C7686" s="4" t="s">
        <v>22570</v>
      </c>
      <c r="E7686" s="4"/>
      <c r="G7686">
        <v>2</v>
      </c>
      <c r="H7686">
        <v>1</v>
      </c>
      <c r="I7686">
        <v>1</v>
      </c>
      <c r="J7686">
        <v>1</v>
      </c>
      <c r="M7686">
        <v>2</v>
      </c>
      <c r="N7686">
        <v>2</v>
      </c>
      <c r="O7686">
        <v>2</v>
      </c>
      <c r="P7686">
        <v>1</v>
      </c>
      <c r="Q7686">
        <v>1</v>
      </c>
      <c r="R7686" s="4">
        <v>1</v>
      </c>
      <c r="S7686">
        <v>1</v>
      </c>
      <c r="T7686">
        <v>1</v>
      </c>
      <c r="U7686" s="4">
        <v>1</v>
      </c>
      <c r="V7686">
        <v>2</v>
      </c>
      <c r="X7686">
        <v>3</v>
      </c>
      <c r="Y7686">
        <v>1</v>
      </c>
      <c r="Z7686">
        <v>1</v>
      </c>
      <c r="AA7686">
        <v>1</v>
      </c>
      <c r="AB7686">
        <v>1</v>
      </c>
      <c r="AD7686" s="4"/>
      <c r="AE7686" s="4">
        <v>1</v>
      </c>
      <c r="AF7686" s="21"/>
    </row>
    <row r="7687" spans="1:32" x14ac:dyDescent="0.2">
      <c r="A7687" s="1" t="s">
        <v>22571</v>
      </c>
      <c r="B7687" s="4" t="s">
        <v>22572</v>
      </c>
      <c r="C7687" s="4" t="s">
        <v>22573</v>
      </c>
      <c r="E7687" s="4"/>
      <c r="R7687" s="4"/>
      <c r="U7687" s="4"/>
      <c r="AD7687" s="4"/>
      <c r="AE7687" s="4"/>
      <c r="AF7687" s="21"/>
    </row>
    <row r="7688" spans="1:32" x14ac:dyDescent="0.2">
      <c r="A7688" s="1" t="s">
        <v>22574</v>
      </c>
      <c r="B7688" s="4" t="s">
        <v>22575</v>
      </c>
      <c r="C7688" s="4" t="s">
        <v>22576</v>
      </c>
      <c r="E7688" s="4"/>
      <c r="R7688" s="4"/>
      <c r="U7688" s="4"/>
      <c r="AA7688">
        <v>3</v>
      </c>
      <c r="AB7688">
        <v>6</v>
      </c>
      <c r="AD7688" s="4"/>
      <c r="AE7688" s="4"/>
      <c r="AF7688" s="21"/>
    </row>
    <row r="7689" spans="1:32" x14ac:dyDescent="0.2">
      <c r="A7689" s="1" t="s">
        <v>22577</v>
      </c>
      <c r="B7689" s="4" t="s">
        <v>22578</v>
      </c>
      <c r="C7689" s="4" t="s">
        <v>22579</v>
      </c>
      <c r="E7689" s="4"/>
      <c r="R7689" s="4"/>
      <c r="U7689" s="4"/>
      <c r="AD7689" s="4"/>
      <c r="AE7689" s="4"/>
      <c r="AF7689" s="21"/>
    </row>
    <row r="7690" spans="1:32" x14ac:dyDescent="0.2">
      <c r="A7690" s="1" t="s">
        <v>22580</v>
      </c>
      <c r="B7690" s="4" t="s">
        <v>22581</v>
      </c>
      <c r="C7690" s="4" t="s">
        <v>22582</v>
      </c>
      <c r="E7690" s="4"/>
      <c r="R7690" s="4"/>
      <c r="U7690" s="4"/>
      <c r="AD7690" s="4"/>
      <c r="AE7690" s="4"/>
      <c r="AF7690" s="21"/>
    </row>
    <row r="7691" spans="1:32" x14ac:dyDescent="0.2">
      <c r="A7691" s="1" t="s">
        <v>22583</v>
      </c>
      <c r="B7691" s="4" t="s">
        <v>22584</v>
      </c>
      <c r="C7691" s="4" t="s">
        <v>22585</v>
      </c>
      <c r="E7691" s="4"/>
      <c r="R7691" s="4"/>
      <c r="U7691" s="4"/>
      <c r="AD7691" s="4"/>
      <c r="AE7691" s="4"/>
      <c r="AF7691" s="21"/>
    </row>
    <row r="7692" spans="1:32" x14ac:dyDescent="0.2">
      <c r="A7692" s="1" t="s">
        <v>22586</v>
      </c>
      <c r="B7692" s="4" t="s">
        <v>22587</v>
      </c>
      <c r="C7692" s="4" t="s">
        <v>22588</v>
      </c>
      <c r="E7692" s="4"/>
      <c r="R7692" s="4"/>
      <c r="U7692" s="4"/>
      <c r="AD7692" s="4"/>
      <c r="AE7692" s="4"/>
      <c r="AF7692" s="21"/>
    </row>
    <row r="7693" spans="1:32" x14ac:dyDescent="0.2">
      <c r="A7693" s="1" t="s">
        <v>22589</v>
      </c>
      <c r="B7693" s="4" t="s">
        <v>22590</v>
      </c>
      <c r="C7693" s="4" t="s">
        <v>22591</v>
      </c>
      <c r="E7693" s="4"/>
      <c r="R7693" s="4"/>
      <c r="U7693" s="4"/>
      <c r="AD7693" s="4"/>
      <c r="AE7693" s="4"/>
      <c r="AF7693" s="21"/>
    </row>
    <row r="7694" spans="1:32" x14ac:dyDescent="0.2">
      <c r="A7694" s="1" t="s">
        <v>22592</v>
      </c>
      <c r="B7694" s="4" t="s">
        <v>22593</v>
      </c>
      <c r="C7694" s="4" t="s">
        <v>22594</v>
      </c>
      <c r="E7694" s="4"/>
      <c r="R7694" s="4"/>
      <c r="U7694" s="4"/>
      <c r="AD7694" s="4"/>
      <c r="AE7694" s="4"/>
      <c r="AF7694" s="21"/>
    </row>
    <row r="7695" spans="1:32" x14ac:dyDescent="0.2">
      <c r="A7695" s="1" t="s">
        <v>22595</v>
      </c>
      <c r="B7695" s="4" t="s">
        <v>22596</v>
      </c>
      <c r="C7695" s="4" t="s">
        <v>22597</v>
      </c>
      <c r="E7695" s="4"/>
      <c r="R7695" s="4"/>
      <c r="U7695" s="4"/>
      <c r="AD7695" s="4"/>
      <c r="AE7695" s="4"/>
      <c r="AF7695" s="21"/>
    </row>
    <row r="7696" spans="1:32" x14ac:dyDescent="0.2">
      <c r="A7696" s="1" t="s">
        <v>22598</v>
      </c>
      <c r="B7696" s="4" t="s">
        <v>22599</v>
      </c>
      <c r="C7696" s="4" t="s">
        <v>22600</v>
      </c>
      <c r="E7696" s="4"/>
      <c r="R7696" s="4"/>
      <c r="U7696" s="4"/>
      <c r="AD7696" s="4"/>
      <c r="AE7696" s="4"/>
      <c r="AF7696" s="21"/>
    </row>
    <row r="7697" spans="1:32" x14ac:dyDescent="0.2">
      <c r="A7697" s="1" t="s">
        <v>22601</v>
      </c>
      <c r="B7697" s="4" t="s">
        <v>22602</v>
      </c>
      <c r="C7697" s="4" t="s">
        <v>22603</v>
      </c>
      <c r="E7697" s="4"/>
      <c r="R7697" s="4"/>
      <c r="U7697" s="4"/>
      <c r="AD7697" s="4"/>
      <c r="AE7697" s="4"/>
      <c r="AF7697" s="21"/>
    </row>
    <row r="7698" spans="1:32" x14ac:dyDescent="0.2">
      <c r="A7698" s="1" t="s">
        <v>22604</v>
      </c>
      <c r="B7698" s="4" t="s">
        <v>22605</v>
      </c>
      <c r="C7698" s="4" t="s">
        <v>22606</v>
      </c>
      <c r="E7698" s="4"/>
      <c r="R7698" s="4"/>
      <c r="U7698" s="4"/>
      <c r="AD7698" s="4"/>
      <c r="AE7698" s="4"/>
      <c r="AF7698" s="21"/>
    </row>
    <row r="7699" spans="1:32" x14ac:dyDescent="0.2">
      <c r="A7699" s="1" t="s">
        <v>22607</v>
      </c>
      <c r="B7699" s="4" t="s">
        <v>22608</v>
      </c>
      <c r="C7699" s="4" t="s">
        <v>22609</v>
      </c>
      <c r="E7699" s="4"/>
      <c r="R7699" s="4"/>
      <c r="U7699" s="4"/>
      <c r="AD7699" s="4"/>
      <c r="AE7699" s="4"/>
      <c r="AF7699" s="21"/>
    </row>
    <row r="7700" spans="1:32" x14ac:dyDescent="0.2">
      <c r="A7700" s="1" t="s">
        <v>22610</v>
      </c>
      <c r="B7700" s="4" t="s">
        <v>22611</v>
      </c>
      <c r="C7700" s="4" t="s">
        <v>22612</v>
      </c>
      <c r="E7700" s="4"/>
      <c r="R7700" s="4"/>
      <c r="U7700" s="4"/>
      <c r="AD7700" s="4"/>
      <c r="AE7700" s="4"/>
      <c r="AF7700" s="21"/>
    </row>
    <row r="7701" spans="1:32" x14ac:dyDescent="0.2">
      <c r="A7701" s="1" t="s">
        <v>22613</v>
      </c>
      <c r="B7701" s="4" t="s">
        <v>22614</v>
      </c>
      <c r="C7701" s="4" t="s">
        <v>22615</v>
      </c>
      <c r="E7701" s="4"/>
      <c r="R7701" s="4"/>
      <c r="U7701" s="4"/>
      <c r="AD7701" s="4"/>
      <c r="AE7701" s="4"/>
      <c r="AF7701" s="21"/>
    </row>
    <row r="7702" spans="1:32" x14ac:dyDescent="0.2">
      <c r="A7702" s="1" t="s">
        <v>22616</v>
      </c>
      <c r="B7702" s="4" t="s">
        <v>22617</v>
      </c>
      <c r="C7702" s="4" t="s">
        <v>22618</v>
      </c>
      <c r="E7702" s="4"/>
      <c r="R7702" s="4"/>
      <c r="U7702" s="4"/>
      <c r="AD7702" s="4"/>
      <c r="AE7702" s="4"/>
      <c r="AF7702" s="21"/>
    </row>
    <row r="7703" spans="1:32" x14ac:dyDescent="0.2">
      <c r="A7703" s="1" t="s">
        <v>22619</v>
      </c>
      <c r="B7703" s="4" t="s">
        <v>22620</v>
      </c>
      <c r="C7703" s="4" t="s">
        <v>22621</v>
      </c>
      <c r="E7703" s="4"/>
      <c r="R7703" s="4"/>
      <c r="U7703" s="4"/>
      <c r="AD7703" s="4"/>
      <c r="AE7703" s="4">
        <v>1</v>
      </c>
      <c r="AF7703" s="21"/>
    </row>
    <row r="7704" spans="1:32" x14ac:dyDescent="0.2">
      <c r="A7704" s="1" t="s">
        <v>22622</v>
      </c>
      <c r="B7704" s="4" t="s">
        <v>22623</v>
      </c>
      <c r="C7704" s="4" t="s">
        <v>22624</v>
      </c>
      <c r="E7704" s="4"/>
      <c r="R7704" s="4"/>
      <c r="U7704" s="4"/>
      <c r="AD7704" s="4"/>
      <c r="AE7704" s="4"/>
      <c r="AF7704" s="21"/>
    </row>
    <row r="7705" spans="1:32" x14ac:dyDescent="0.2">
      <c r="A7705" s="1" t="s">
        <v>22625</v>
      </c>
      <c r="B7705" s="4" t="s">
        <v>22626</v>
      </c>
      <c r="C7705" s="4" t="s">
        <v>22627</v>
      </c>
      <c r="E7705" s="4"/>
      <c r="R7705" s="4"/>
      <c r="U7705" s="4"/>
      <c r="AD7705" s="4"/>
      <c r="AE7705" s="4"/>
      <c r="AF7705" s="21"/>
    </row>
    <row r="7706" spans="1:32" x14ac:dyDescent="0.2">
      <c r="A7706" s="1" t="s">
        <v>22628</v>
      </c>
      <c r="B7706" s="4" t="s">
        <v>17449</v>
      </c>
      <c r="C7706" s="4" t="s">
        <v>22629</v>
      </c>
      <c r="E7706" s="4"/>
      <c r="R7706" s="4"/>
      <c r="U7706" s="4"/>
      <c r="AD7706" s="4"/>
      <c r="AE7706" s="4"/>
      <c r="AF7706" s="21"/>
    </row>
    <row r="7707" spans="1:32" x14ac:dyDescent="0.2">
      <c r="A7707" s="1" t="s">
        <v>22630</v>
      </c>
      <c r="B7707" s="4" t="s">
        <v>22631</v>
      </c>
      <c r="C7707" s="4" t="s">
        <v>22632</v>
      </c>
      <c r="E7707" s="4"/>
      <c r="R7707" s="4"/>
      <c r="U7707" s="4"/>
      <c r="AD7707" s="4"/>
      <c r="AE7707" s="4"/>
      <c r="AF7707" s="21">
        <v>1</v>
      </c>
    </row>
    <row r="7708" spans="1:32" x14ac:dyDescent="0.2">
      <c r="A7708" s="1" t="s">
        <v>22633</v>
      </c>
      <c r="B7708" s="4" t="s">
        <v>22634</v>
      </c>
      <c r="C7708" s="4" t="s">
        <v>22635</v>
      </c>
      <c r="E7708" s="4"/>
      <c r="R7708" s="4"/>
      <c r="U7708" s="4"/>
      <c r="AD7708" s="4"/>
      <c r="AE7708" s="4"/>
      <c r="AF7708" s="21"/>
    </row>
    <row r="7709" spans="1:32" x14ac:dyDescent="0.2">
      <c r="A7709" s="1" t="s">
        <v>22636</v>
      </c>
      <c r="B7709" s="4" t="s">
        <v>22637</v>
      </c>
      <c r="C7709" s="4" t="s">
        <v>22638</v>
      </c>
      <c r="E7709" s="4"/>
      <c r="R7709" s="4"/>
      <c r="U7709" s="4"/>
      <c r="AD7709" s="4"/>
      <c r="AE7709" s="4">
        <v>6</v>
      </c>
      <c r="AF7709" s="21"/>
    </row>
    <row r="7710" spans="1:32" x14ac:dyDescent="0.2">
      <c r="A7710" s="1" t="s">
        <v>22639</v>
      </c>
      <c r="B7710" s="4" t="s">
        <v>22640</v>
      </c>
      <c r="C7710" s="4" t="s">
        <v>22641</v>
      </c>
      <c r="E7710" s="4"/>
      <c r="R7710" s="4"/>
      <c r="U7710" s="4"/>
      <c r="AD7710" s="4"/>
      <c r="AE7710" s="4"/>
      <c r="AF7710" s="21"/>
    </row>
    <row r="7711" spans="1:32" x14ac:dyDescent="0.2">
      <c r="A7711" s="1" t="s">
        <v>22642</v>
      </c>
      <c r="B7711" s="4" t="s">
        <v>22643</v>
      </c>
      <c r="C7711" s="4" t="s">
        <v>22644</v>
      </c>
      <c r="E7711" s="4"/>
      <c r="R7711" s="4"/>
      <c r="U7711" s="4"/>
      <c r="AD7711" s="4"/>
      <c r="AE7711" s="4"/>
      <c r="AF7711" s="21"/>
    </row>
    <row r="7712" spans="1:32" x14ac:dyDescent="0.2">
      <c r="A7712" s="1" t="s">
        <v>22645</v>
      </c>
      <c r="B7712" s="4" t="s">
        <v>22646</v>
      </c>
      <c r="C7712" s="4" t="s">
        <v>22647</v>
      </c>
      <c r="E7712" s="4"/>
      <c r="R7712" s="4"/>
      <c r="U7712" s="4"/>
      <c r="AD7712" s="4"/>
      <c r="AE7712" s="4"/>
      <c r="AF7712" s="21"/>
    </row>
    <row r="7713" spans="1:32" x14ac:dyDescent="0.2">
      <c r="A7713" s="1" t="s">
        <v>22648</v>
      </c>
      <c r="B7713" s="4" t="s">
        <v>22649</v>
      </c>
      <c r="C7713" s="4" t="s">
        <v>22650</v>
      </c>
      <c r="E7713" s="4"/>
      <c r="R7713" s="4"/>
      <c r="U7713" s="4"/>
      <c r="AD7713" s="4"/>
      <c r="AE7713" s="4"/>
      <c r="AF7713" s="21"/>
    </row>
    <row r="7714" spans="1:32" x14ac:dyDescent="0.2">
      <c r="A7714" s="1" t="s">
        <v>22651</v>
      </c>
      <c r="B7714" s="4" t="s">
        <v>22652</v>
      </c>
      <c r="C7714" s="4" t="s">
        <v>22653</v>
      </c>
      <c r="E7714" s="4"/>
      <c r="R7714" s="4"/>
      <c r="U7714" s="4"/>
      <c r="AD7714" s="4"/>
      <c r="AE7714" s="4"/>
      <c r="AF7714" s="21"/>
    </row>
    <row r="7715" spans="1:32" x14ac:dyDescent="0.2">
      <c r="A7715" s="1" t="s">
        <v>22654</v>
      </c>
      <c r="B7715" s="4" t="s">
        <v>22655</v>
      </c>
      <c r="C7715" s="4" t="s">
        <v>22656</v>
      </c>
      <c r="E7715" s="4"/>
      <c r="R7715" s="4"/>
      <c r="U7715" s="4"/>
      <c r="AD7715" s="4"/>
      <c r="AE7715" s="4"/>
      <c r="AF7715" s="21"/>
    </row>
    <row r="7716" spans="1:32" x14ac:dyDescent="0.2">
      <c r="A7716" s="1" t="s">
        <v>22657</v>
      </c>
      <c r="B7716" s="4" t="s">
        <v>22658</v>
      </c>
      <c r="C7716" s="4" t="s">
        <v>22659</v>
      </c>
      <c r="E7716" s="4"/>
      <c r="R7716" s="4"/>
      <c r="U7716" s="4"/>
      <c r="AD7716" s="4"/>
      <c r="AE7716" s="4"/>
      <c r="AF7716" s="21"/>
    </row>
    <row r="7717" spans="1:32" x14ac:dyDescent="0.2">
      <c r="A7717" s="1" t="s">
        <v>22660</v>
      </c>
      <c r="B7717" s="4" t="s">
        <v>22661</v>
      </c>
      <c r="C7717" s="4" t="s">
        <v>22662</v>
      </c>
      <c r="E7717" s="4"/>
      <c r="R7717" s="4"/>
      <c r="U7717" s="4"/>
      <c r="AD7717" s="4"/>
      <c r="AE7717" s="4"/>
      <c r="AF7717" s="21"/>
    </row>
    <row r="7718" spans="1:32" x14ac:dyDescent="0.2">
      <c r="A7718" s="1" t="s">
        <v>22663</v>
      </c>
      <c r="B7718" s="4" t="s">
        <v>22664</v>
      </c>
      <c r="C7718" s="4" t="s">
        <v>22665</v>
      </c>
      <c r="E7718" s="4"/>
      <c r="R7718" s="4"/>
      <c r="U7718" s="4"/>
      <c r="AD7718" s="4"/>
      <c r="AE7718" s="4"/>
      <c r="AF7718" s="21"/>
    </row>
    <row r="7719" spans="1:32" x14ac:dyDescent="0.2">
      <c r="A7719" s="1" t="s">
        <v>22666</v>
      </c>
      <c r="B7719" s="4" t="s">
        <v>22667</v>
      </c>
      <c r="C7719" s="4" t="s">
        <v>22668</v>
      </c>
      <c r="E7719" s="4"/>
      <c r="R7719" s="4"/>
      <c r="U7719" s="4"/>
      <c r="AD7719" s="4"/>
      <c r="AE7719" s="4"/>
      <c r="AF7719" s="21"/>
    </row>
    <row r="7720" spans="1:32" x14ac:dyDescent="0.2">
      <c r="A7720" s="1" t="s">
        <v>22669</v>
      </c>
      <c r="B7720" s="4" t="s">
        <v>22670</v>
      </c>
      <c r="C7720" s="4" t="s">
        <v>22671</v>
      </c>
      <c r="E7720" s="4"/>
      <c r="R7720" s="4"/>
      <c r="U7720" s="4"/>
      <c r="AD7720" s="4"/>
      <c r="AE7720" s="4"/>
      <c r="AF7720" s="21"/>
    </row>
    <row r="7721" spans="1:32" x14ac:dyDescent="0.2">
      <c r="A7721" s="1" t="s">
        <v>22672</v>
      </c>
      <c r="B7721" s="4" t="s">
        <v>22673</v>
      </c>
      <c r="C7721" s="4" t="s">
        <v>22674</v>
      </c>
      <c r="E7721" s="4"/>
      <c r="R7721" s="4"/>
      <c r="U7721" s="4"/>
      <c r="AD7721" s="4"/>
      <c r="AE7721" s="4"/>
      <c r="AF7721" s="21"/>
    </row>
    <row r="7722" spans="1:32" x14ac:dyDescent="0.2">
      <c r="A7722" s="1" t="s">
        <v>22675</v>
      </c>
      <c r="B7722" s="4" t="s">
        <v>22676</v>
      </c>
      <c r="C7722" s="4" t="s">
        <v>22677</v>
      </c>
      <c r="E7722" s="4"/>
      <c r="R7722" s="4"/>
      <c r="U7722" s="4"/>
      <c r="AD7722" s="4"/>
      <c r="AE7722" s="4"/>
      <c r="AF7722" s="21"/>
    </row>
    <row r="7723" spans="1:32" x14ac:dyDescent="0.2">
      <c r="A7723" s="1" t="s">
        <v>22678</v>
      </c>
      <c r="B7723" s="4" t="s">
        <v>22679</v>
      </c>
      <c r="C7723" s="4" t="s">
        <v>22680</v>
      </c>
      <c r="E7723" s="4"/>
      <c r="R7723" s="4"/>
      <c r="U7723" s="4"/>
      <c r="AD7723" s="4"/>
      <c r="AE7723" s="4"/>
      <c r="AF7723" s="21"/>
    </row>
    <row r="7724" spans="1:32" x14ac:dyDescent="0.2">
      <c r="A7724" s="1" t="s">
        <v>22681</v>
      </c>
      <c r="B7724" s="4" t="s">
        <v>22682</v>
      </c>
      <c r="C7724" s="4" t="s">
        <v>22683</v>
      </c>
      <c r="E7724" s="4"/>
      <c r="R7724" s="4"/>
      <c r="U7724" s="4"/>
      <c r="AD7724" s="4"/>
      <c r="AE7724" s="4"/>
      <c r="AF7724" s="21"/>
    </row>
    <row r="7725" spans="1:32" x14ac:dyDescent="0.2">
      <c r="A7725" s="1" t="s">
        <v>22684</v>
      </c>
      <c r="B7725" s="4" t="s">
        <v>22685</v>
      </c>
      <c r="C7725" s="4" t="s">
        <v>22686</v>
      </c>
      <c r="E7725" s="4">
        <v>1</v>
      </c>
      <c r="R7725" s="4"/>
      <c r="U7725" s="4"/>
      <c r="AD7725" s="4">
        <v>1</v>
      </c>
      <c r="AE7725" s="4"/>
      <c r="AF7725" s="21">
        <v>1</v>
      </c>
    </row>
    <row r="7726" spans="1:32" x14ac:dyDescent="0.2">
      <c r="A7726" s="1" t="s">
        <v>22687</v>
      </c>
      <c r="B7726" s="4" t="s">
        <v>22688</v>
      </c>
      <c r="C7726" s="4" t="s">
        <v>22689</v>
      </c>
      <c r="E7726" s="4"/>
      <c r="R7726" s="4"/>
      <c r="U7726" s="4"/>
      <c r="AD7726" s="4"/>
      <c r="AE7726" s="4"/>
      <c r="AF7726" s="21"/>
    </row>
    <row r="7727" spans="1:32" x14ac:dyDescent="0.2">
      <c r="A7727" s="1" t="s">
        <v>22690</v>
      </c>
      <c r="B7727" s="4" t="s">
        <v>22691</v>
      </c>
      <c r="C7727" s="4" t="s">
        <v>22692</v>
      </c>
      <c r="E7727" s="4"/>
      <c r="G7727">
        <v>1</v>
      </c>
      <c r="H7727">
        <v>1</v>
      </c>
      <c r="J7727">
        <v>1</v>
      </c>
      <c r="M7727">
        <v>2</v>
      </c>
      <c r="N7727">
        <v>1</v>
      </c>
      <c r="O7727">
        <v>1</v>
      </c>
      <c r="P7727">
        <v>1</v>
      </c>
      <c r="Q7727">
        <v>1</v>
      </c>
      <c r="R7727" s="4">
        <v>1</v>
      </c>
      <c r="S7727">
        <v>1</v>
      </c>
      <c r="T7727">
        <v>1</v>
      </c>
      <c r="U7727" s="4">
        <v>1</v>
      </c>
      <c r="W7727">
        <v>1</v>
      </c>
      <c r="AD7727" s="4"/>
      <c r="AE7727" s="4">
        <v>1</v>
      </c>
      <c r="AF7727" s="21"/>
    </row>
    <row r="7728" spans="1:32" x14ac:dyDescent="0.2">
      <c r="A7728" s="1" t="s">
        <v>22693</v>
      </c>
      <c r="B7728" s="4" t="s">
        <v>22694</v>
      </c>
      <c r="C7728" s="4" t="s">
        <v>22695</v>
      </c>
      <c r="E7728" s="4"/>
      <c r="R7728" s="4"/>
      <c r="U7728" s="4"/>
      <c r="AD7728" s="4"/>
      <c r="AE7728" s="4"/>
      <c r="AF7728" s="21"/>
    </row>
    <row r="7729" spans="1:32" x14ac:dyDescent="0.2">
      <c r="A7729" s="1" t="s">
        <v>22696</v>
      </c>
      <c r="B7729" s="4" t="s">
        <v>22697</v>
      </c>
      <c r="C7729" s="4" t="s">
        <v>22698</v>
      </c>
      <c r="E7729" s="4"/>
      <c r="R7729" s="4"/>
      <c r="U7729" s="4"/>
      <c r="AD7729" s="4"/>
      <c r="AE7729" s="4"/>
      <c r="AF7729" s="21"/>
    </row>
    <row r="7730" spans="1:32" x14ac:dyDescent="0.2">
      <c r="A7730" s="1" t="s">
        <v>22699</v>
      </c>
      <c r="B7730" s="4" t="s">
        <v>22700</v>
      </c>
      <c r="C7730" s="4" t="s">
        <v>22698</v>
      </c>
      <c r="E7730" s="4"/>
      <c r="R7730" s="4"/>
      <c r="U7730" s="4"/>
      <c r="AD7730" s="4"/>
      <c r="AE7730" s="4"/>
      <c r="AF7730" s="21"/>
    </row>
    <row r="7731" spans="1:32" x14ac:dyDescent="0.2">
      <c r="A7731" s="1" t="s">
        <v>22701</v>
      </c>
      <c r="B7731" s="4" t="s">
        <v>22702</v>
      </c>
      <c r="C7731" s="4" t="s">
        <v>22703</v>
      </c>
      <c r="E7731" s="4"/>
      <c r="R7731" s="4"/>
      <c r="U7731" s="4"/>
      <c r="AD7731" s="4"/>
      <c r="AE7731" s="4"/>
      <c r="AF7731" s="21"/>
    </row>
    <row r="7732" spans="1:32" x14ac:dyDescent="0.2">
      <c r="A7732" s="1" t="s">
        <v>22704</v>
      </c>
      <c r="B7732" s="4" t="s">
        <v>22705</v>
      </c>
      <c r="C7732" s="4" t="s">
        <v>22706</v>
      </c>
      <c r="E7732" s="4"/>
      <c r="R7732" s="4"/>
      <c r="U7732" s="4"/>
      <c r="AD7732" s="4"/>
      <c r="AE7732" s="4"/>
      <c r="AF7732" s="21"/>
    </row>
    <row r="7733" spans="1:32" x14ac:dyDescent="0.2">
      <c r="A7733" s="1" t="s">
        <v>22707</v>
      </c>
      <c r="B7733" s="4" t="s">
        <v>22708</v>
      </c>
      <c r="C7733" s="4" t="s">
        <v>22709</v>
      </c>
      <c r="E7733" s="4"/>
      <c r="R7733" s="4"/>
      <c r="U7733" s="4"/>
      <c r="AD7733" s="4"/>
      <c r="AE7733" s="4"/>
      <c r="AF7733" s="21"/>
    </row>
    <row r="7734" spans="1:32" x14ac:dyDescent="0.2">
      <c r="A7734" s="1" t="s">
        <v>22710</v>
      </c>
      <c r="B7734" s="4" t="s">
        <v>22711</v>
      </c>
      <c r="C7734" s="4" t="s">
        <v>22712</v>
      </c>
      <c r="E7734" s="4"/>
      <c r="R7734" s="4"/>
      <c r="U7734" s="4"/>
      <c r="AD7734" s="4"/>
      <c r="AE7734" s="4"/>
      <c r="AF7734" s="21"/>
    </row>
    <row r="7735" spans="1:32" x14ac:dyDescent="0.2">
      <c r="A7735" s="1" t="s">
        <v>22713</v>
      </c>
      <c r="B7735" s="4" t="s">
        <v>22714</v>
      </c>
      <c r="C7735" s="4" t="s">
        <v>22715</v>
      </c>
      <c r="E7735" s="4"/>
      <c r="R7735" s="4"/>
      <c r="U7735" s="4"/>
      <c r="AD7735" s="4"/>
      <c r="AE7735" s="4"/>
      <c r="AF7735" s="21"/>
    </row>
    <row r="7736" spans="1:32" x14ac:dyDescent="0.2">
      <c r="A7736" s="1" t="s">
        <v>22716</v>
      </c>
      <c r="B7736" s="4" t="s">
        <v>22717</v>
      </c>
      <c r="C7736" s="4" t="s">
        <v>22718</v>
      </c>
      <c r="E7736" s="4"/>
      <c r="R7736" s="4"/>
      <c r="U7736" s="4"/>
      <c r="AD7736" s="4"/>
      <c r="AE7736" s="4"/>
      <c r="AF7736" s="21"/>
    </row>
    <row r="7737" spans="1:32" x14ac:dyDescent="0.2">
      <c r="A7737" s="1" t="s">
        <v>22719</v>
      </c>
      <c r="B7737" s="4" t="s">
        <v>22720</v>
      </c>
      <c r="C7737" s="4" t="s">
        <v>22721</v>
      </c>
      <c r="E7737" s="4"/>
      <c r="R7737" s="4"/>
      <c r="U7737" s="4"/>
      <c r="AD7737" s="4"/>
      <c r="AE7737" s="4"/>
      <c r="AF7737" s="21"/>
    </row>
    <row r="7738" spans="1:32" x14ac:dyDescent="0.2">
      <c r="A7738" s="1" t="s">
        <v>22722</v>
      </c>
      <c r="B7738" s="4" t="s">
        <v>22723</v>
      </c>
      <c r="C7738" s="4" t="s">
        <v>22724</v>
      </c>
      <c r="E7738" s="4"/>
      <c r="R7738" s="4"/>
      <c r="U7738" s="4"/>
      <c r="AD7738" s="4"/>
      <c r="AE7738" s="4"/>
      <c r="AF7738" s="21"/>
    </row>
    <row r="7739" spans="1:32" x14ac:dyDescent="0.2">
      <c r="A7739" s="1" t="s">
        <v>22725</v>
      </c>
      <c r="B7739" s="4" t="s">
        <v>22726</v>
      </c>
      <c r="C7739" s="4" t="s">
        <v>22727</v>
      </c>
      <c r="E7739" s="4"/>
      <c r="R7739" s="4"/>
      <c r="U7739" s="4"/>
      <c r="AD7739" s="4"/>
      <c r="AE7739" s="4"/>
      <c r="AF7739" s="21"/>
    </row>
    <row r="7740" spans="1:32" x14ac:dyDescent="0.2">
      <c r="A7740" s="1" t="s">
        <v>22728</v>
      </c>
      <c r="B7740" s="4" t="s">
        <v>22729</v>
      </c>
      <c r="C7740" s="4" t="s">
        <v>22730</v>
      </c>
      <c r="E7740" s="4"/>
      <c r="R7740" s="4"/>
      <c r="U7740" s="4"/>
      <c r="AD7740" s="4"/>
      <c r="AE7740" s="4"/>
      <c r="AF7740" s="21"/>
    </row>
    <row r="7741" spans="1:32" x14ac:dyDescent="0.2">
      <c r="A7741" s="1" t="s">
        <v>22731</v>
      </c>
      <c r="B7741" s="4" t="s">
        <v>22732</v>
      </c>
      <c r="C7741" s="4" t="s">
        <v>22733</v>
      </c>
      <c r="E7741" s="4"/>
      <c r="R7741" s="4"/>
      <c r="U7741" s="4"/>
      <c r="AD7741" s="4"/>
      <c r="AE7741" s="4"/>
      <c r="AF7741" s="21"/>
    </row>
    <row r="7742" spans="1:32" x14ac:dyDescent="0.2">
      <c r="A7742" s="1" t="s">
        <v>22734</v>
      </c>
      <c r="B7742" s="4" t="s">
        <v>22735</v>
      </c>
      <c r="C7742" s="4" t="s">
        <v>22736</v>
      </c>
      <c r="E7742" s="4"/>
      <c r="R7742" s="4"/>
      <c r="U7742" s="4"/>
      <c r="AD7742" s="4"/>
      <c r="AE7742" s="4"/>
      <c r="AF7742" s="21"/>
    </row>
    <row r="7743" spans="1:32" x14ac:dyDescent="0.2">
      <c r="A7743" s="1" t="s">
        <v>22737</v>
      </c>
      <c r="B7743" s="4" t="s">
        <v>22738</v>
      </c>
      <c r="C7743" s="4" t="s">
        <v>22739</v>
      </c>
      <c r="E7743" s="4"/>
      <c r="R7743" s="4"/>
      <c r="U7743" s="4"/>
      <c r="AD7743" s="4"/>
      <c r="AE7743" s="4"/>
      <c r="AF7743" s="21"/>
    </row>
    <row r="7744" spans="1:32" x14ac:dyDescent="0.2">
      <c r="A7744" s="1" t="s">
        <v>22740</v>
      </c>
      <c r="B7744" s="4" t="s">
        <v>22741</v>
      </c>
      <c r="C7744" s="4" t="s">
        <v>22742</v>
      </c>
      <c r="E7744" s="4"/>
      <c r="R7744" s="4"/>
      <c r="U7744" s="4"/>
      <c r="AD7744" s="4">
        <v>1</v>
      </c>
      <c r="AE7744" s="4"/>
      <c r="AF7744" s="21"/>
    </row>
    <row r="7745" spans="1:32" x14ac:dyDescent="0.2">
      <c r="A7745" s="1" t="s">
        <v>22743</v>
      </c>
      <c r="B7745" s="4" t="s">
        <v>22744</v>
      </c>
      <c r="C7745" s="4" t="s">
        <v>22745</v>
      </c>
      <c r="E7745" s="4"/>
      <c r="R7745" s="4"/>
      <c r="U7745" s="4"/>
      <c r="AD7745" s="4"/>
      <c r="AE7745" s="4"/>
      <c r="AF7745" s="21"/>
    </row>
    <row r="7746" spans="1:32" x14ac:dyDescent="0.2">
      <c r="A7746" s="1" t="s">
        <v>22746</v>
      </c>
      <c r="B7746" s="4" t="s">
        <v>22747</v>
      </c>
      <c r="C7746" s="4" t="s">
        <v>22748</v>
      </c>
      <c r="E7746" s="4"/>
      <c r="R7746" s="4"/>
      <c r="U7746" s="4"/>
      <c r="V7746">
        <v>1</v>
      </c>
      <c r="AD7746" s="4"/>
      <c r="AE7746" s="4"/>
      <c r="AF7746" s="21"/>
    </row>
    <row r="7747" spans="1:32" x14ac:dyDescent="0.2">
      <c r="A7747" s="1" t="s">
        <v>22749</v>
      </c>
      <c r="B7747" s="4" t="s">
        <v>22750</v>
      </c>
      <c r="C7747" s="4" t="s">
        <v>22750</v>
      </c>
      <c r="E7747" s="4"/>
      <c r="R7747" s="4"/>
      <c r="U7747" s="4"/>
      <c r="AD7747" s="4"/>
      <c r="AE7747" s="4"/>
      <c r="AF7747" s="21"/>
    </row>
    <row r="7748" spans="1:32" x14ac:dyDescent="0.2">
      <c r="A7748" s="1" t="s">
        <v>22751</v>
      </c>
      <c r="B7748" s="4" t="s">
        <v>22752</v>
      </c>
      <c r="C7748" s="4" t="s">
        <v>22753</v>
      </c>
      <c r="E7748" s="4"/>
      <c r="R7748" s="4"/>
      <c r="U7748" s="4"/>
      <c r="AD7748" s="4"/>
      <c r="AE7748" s="4"/>
      <c r="AF7748" s="21"/>
    </row>
    <row r="7749" spans="1:32" x14ac:dyDescent="0.2">
      <c r="A7749" s="1" t="s">
        <v>22754</v>
      </c>
      <c r="B7749" s="4" t="s">
        <v>22755</v>
      </c>
      <c r="C7749" s="4" t="s">
        <v>22756</v>
      </c>
      <c r="E7749" s="4"/>
      <c r="R7749" s="4"/>
      <c r="U7749" s="4"/>
      <c r="AD7749" s="4"/>
      <c r="AE7749" s="4"/>
      <c r="AF7749" s="21"/>
    </row>
    <row r="7750" spans="1:32" x14ac:dyDescent="0.2">
      <c r="A7750" s="1" t="s">
        <v>22757</v>
      </c>
      <c r="B7750" s="4" t="s">
        <v>22758</v>
      </c>
      <c r="C7750" s="4" t="s">
        <v>22759</v>
      </c>
      <c r="E7750" s="4"/>
      <c r="R7750" s="4"/>
      <c r="U7750" s="4"/>
      <c r="AD7750" s="4"/>
      <c r="AE7750" s="4"/>
      <c r="AF7750" s="21"/>
    </row>
    <row r="7751" spans="1:32" x14ac:dyDescent="0.2">
      <c r="A7751" s="1" t="s">
        <v>22760</v>
      </c>
      <c r="B7751" s="4" t="s">
        <v>22761</v>
      </c>
      <c r="C7751" s="4" t="s">
        <v>22762</v>
      </c>
      <c r="E7751" s="4"/>
      <c r="R7751" s="4"/>
      <c r="U7751" s="4"/>
      <c r="AD7751" s="4"/>
      <c r="AE7751" s="4"/>
      <c r="AF7751" s="21"/>
    </row>
    <row r="7752" spans="1:32" x14ac:dyDescent="0.2">
      <c r="A7752" s="1" t="s">
        <v>22763</v>
      </c>
      <c r="B7752" s="4" t="s">
        <v>22764</v>
      </c>
      <c r="C7752" s="4" t="s">
        <v>22765</v>
      </c>
      <c r="E7752" s="4"/>
      <c r="R7752" s="4"/>
      <c r="U7752" s="4"/>
      <c r="AD7752" s="4"/>
      <c r="AE7752" s="4"/>
      <c r="AF7752" s="21"/>
    </row>
    <row r="7753" spans="1:32" x14ac:dyDescent="0.2">
      <c r="A7753" s="1" t="s">
        <v>22766</v>
      </c>
      <c r="B7753" s="4" t="s">
        <v>22767</v>
      </c>
      <c r="C7753" s="4" t="s">
        <v>22768</v>
      </c>
      <c r="E7753" s="4"/>
      <c r="R7753" s="4"/>
      <c r="U7753" s="4"/>
      <c r="AD7753" s="4"/>
      <c r="AE7753" s="4"/>
      <c r="AF7753" s="21"/>
    </row>
    <row r="7754" spans="1:32" x14ac:dyDescent="0.2">
      <c r="A7754" s="1" t="s">
        <v>22769</v>
      </c>
      <c r="B7754" s="4" t="s">
        <v>22770</v>
      </c>
      <c r="C7754" s="4" t="s">
        <v>22771</v>
      </c>
      <c r="E7754" s="4"/>
      <c r="R7754" s="4"/>
      <c r="U7754" s="4"/>
      <c r="AD7754" s="4"/>
      <c r="AE7754" s="4"/>
      <c r="AF7754" s="21"/>
    </row>
    <row r="7755" spans="1:32" x14ac:dyDescent="0.2">
      <c r="A7755" s="1" t="s">
        <v>22772</v>
      </c>
      <c r="B7755" s="4" t="s">
        <v>22773</v>
      </c>
      <c r="C7755" s="4" t="s">
        <v>22774</v>
      </c>
      <c r="E7755" s="4"/>
      <c r="R7755" s="4"/>
      <c r="U7755" s="4"/>
      <c r="AD7755" s="4"/>
      <c r="AE7755" s="4"/>
      <c r="AF7755" s="21"/>
    </row>
    <row r="7756" spans="1:32" x14ac:dyDescent="0.2">
      <c r="A7756" s="1" t="s">
        <v>22775</v>
      </c>
      <c r="B7756" s="4" t="s">
        <v>22776</v>
      </c>
      <c r="C7756" s="4" t="s">
        <v>22777</v>
      </c>
      <c r="E7756" s="4"/>
      <c r="R7756" s="4"/>
      <c r="U7756" s="4"/>
      <c r="AD7756" s="4"/>
      <c r="AE7756" s="4"/>
      <c r="AF7756" s="21"/>
    </row>
    <row r="7757" spans="1:32" x14ac:dyDescent="0.2">
      <c r="A7757" s="1" t="s">
        <v>22778</v>
      </c>
      <c r="B7757" s="4" t="s">
        <v>22779</v>
      </c>
      <c r="C7757" s="4" t="s">
        <v>22780</v>
      </c>
      <c r="E7757" s="4"/>
      <c r="R7757" s="4"/>
      <c r="U7757" s="4"/>
      <c r="AD7757" s="4"/>
      <c r="AE7757" s="4"/>
      <c r="AF7757" s="21"/>
    </row>
    <row r="7758" spans="1:32" x14ac:dyDescent="0.2">
      <c r="A7758" s="1" t="s">
        <v>22781</v>
      </c>
      <c r="B7758" s="4" t="s">
        <v>22782</v>
      </c>
      <c r="C7758" s="4" t="s">
        <v>22782</v>
      </c>
      <c r="E7758" s="4"/>
      <c r="R7758" s="4"/>
      <c r="U7758" s="4"/>
      <c r="AD7758" s="4"/>
      <c r="AE7758" s="4"/>
      <c r="AF7758" s="21"/>
    </row>
    <row r="7759" spans="1:32" x14ac:dyDescent="0.2">
      <c r="A7759" s="1" t="s">
        <v>22783</v>
      </c>
      <c r="B7759" s="4" t="s">
        <v>22784</v>
      </c>
      <c r="C7759" s="4" t="s">
        <v>22785</v>
      </c>
      <c r="E7759" s="4"/>
      <c r="R7759" s="4"/>
      <c r="U7759" s="4"/>
      <c r="AD7759" s="4"/>
      <c r="AE7759" s="4"/>
      <c r="AF7759" s="21"/>
    </row>
    <row r="7760" spans="1:32" x14ac:dyDescent="0.2">
      <c r="A7760" s="1" t="s">
        <v>22786</v>
      </c>
      <c r="B7760" s="4" t="s">
        <v>22787</v>
      </c>
      <c r="C7760" s="4" t="s">
        <v>22788</v>
      </c>
      <c r="E7760" s="4"/>
      <c r="R7760" s="4"/>
      <c r="U7760" s="4"/>
      <c r="AD7760" s="4"/>
      <c r="AE7760" s="4"/>
      <c r="AF7760" s="21"/>
    </row>
    <row r="7761" spans="1:32" x14ac:dyDescent="0.2">
      <c r="A7761" s="1" t="s">
        <v>22789</v>
      </c>
      <c r="B7761" s="4" t="s">
        <v>22790</v>
      </c>
      <c r="C7761" s="4" t="s">
        <v>22791</v>
      </c>
      <c r="E7761" s="4"/>
      <c r="R7761" s="4"/>
      <c r="U7761" s="4"/>
      <c r="AD7761" s="4"/>
      <c r="AE7761" s="4"/>
      <c r="AF7761" s="21"/>
    </row>
    <row r="7762" spans="1:32" x14ac:dyDescent="0.2">
      <c r="A7762" s="1" t="s">
        <v>22792</v>
      </c>
      <c r="B7762" s="4" t="s">
        <v>22793</v>
      </c>
      <c r="C7762" s="4" t="s">
        <v>22794</v>
      </c>
      <c r="E7762" s="4"/>
      <c r="R7762" s="4"/>
      <c r="U7762" s="4"/>
      <c r="AD7762" s="4"/>
      <c r="AE7762" s="4"/>
      <c r="AF7762" s="21"/>
    </row>
    <row r="7763" spans="1:32" x14ac:dyDescent="0.2">
      <c r="A7763" s="1" t="s">
        <v>22795</v>
      </c>
      <c r="B7763" s="4" t="s">
        <v>22796</v>
      </c>
      <c r="C7763" s="4" t="s">
        <v>22797</v>
      </c>
      <c r="E7763" s="4"/>
      <c r="R7763" s="4"/>
      <c r="U7763" s="4"/>
      <c r="AD7763" s="4"/>
      <c r="AE7763" s="4"/>
      <c r="AF7763" s="21"/>
    </row>
    <row r="7764" spans="1:32" x14ac:dyDescent="0.2">
      <c r="A7764" s="1" t="s">
        <v>22798</v>
      </c>
      <c r="B7764" s="4" t="s">
        <v>22799</v>
      </c>
      <c r="C7764" s="4" t="s">
        <v>22800</v>
      </c>
      <c r="E7764" s="4"/>
      <c r="R7764" s="4"/>
      <c r="U7764" s="4"/>
      <c r="AD7764" s="4"/>
      <c r="AE7764" s="4"/>
      <c r="AF7764" s="21"/>
    </row>
    <row r="7765" spans="1:32" x14ac:dyDescent="0.2">
      <c r="A7765" s="1" t="s">
        <v>22801</v>
      </c>
      <c r="B7765" s="4" t="s">
        <v>22802</v>
      </c>
      <c r="C7765" s="4" t="s">
        <v>22803</v>
      </c>
      <c r="E7765" s="4"/>
      <c r="R7765" s="4"/>
      <c r="U7765" s="4"/>
      <c r="AD7765" s="4"/>
      <c r="AE7765" s="4"/>
      <c r="AF7765" s="21"/>
    </row>
    <row r="7766" spans="1:32" x14ac:dyDescent="0.2">
      <c r="A7766" s="1" t="s">
        <v>22804</v>
      </c>
      <c r="B7766" s="4" t="s">
        <v>22805</v>
      </c>
      <c r="C7766" s="4" t="s">
        <v>22806</v>
      </c>
      <c r="E7766" s="4"/>
      <c r="R7766" s="4"/>
      <c r="U7766" s="4"/>
      <c r="AD7766" s="4"/>
      <c r="AE7766" s="4"/>
      <c r="AF7766" s="21"/>
    </row>
    <row r="7767" spans="1:32" x14ac:dyDescent="0.2">
      <c r="A7767" s="1" t="s">
        <v>22807</v>
      </c>
      <c r="B7767" s="4" t="s">
        <v>22808</v>
      </c>
      <c r="C7767" s="4" t="s">
        <v>22809</v>
      </c>
      <c r="E7767" s="4"/>
      <c r="R7767" s="4"/>
      <c r="U7767" s="4"/>
      <c r="AD7767" s="4"/>
      <c r="AE7767" s="4"/>
      <c r="AF7767" s="21"/>
    </row>
    <row r="7768" spans="1:32" x14ac:dyDescent="0.2">
      <c r="A7768" s="1" t="s">
        <v>22810</v>
      </c>
      <c r="B7768" s="4" t="s">
        <v>22811</v>
      </c>
      <c r="C7768" s="4" t="s">
        <v>22812</v>
      </c>
      <c r="E7768" s="4"/>
      <c r="R7768" s="4"/>
      <c r="U7768" s="4"/>
      <c r="AD7768" s="4"/>
      <c r="AE7768" s="4"/>
      <c r="AF7768" s="21"/>
    </row>
    <row r="7769" spans="1:32" x14ac:dyDescent="0.2">
      <c r="A7769" s="1" t="s">
        <v>22813</v>
      </c>
      <c r="B7769" s="4" t="s">
        <v>22814</v>
      </c>
      <c r="C7769" s="4" t="s">
        <v>22815</v>
      </c>
      <c r="E7769" s="4"/>
      <c r="R7769" s="4"/>
      <c r="U7769" s="4"/>
      <c r="AD7769" s="4"/>
      <c r="AE7769" s="4"/>
      <c r="AF7769" s="21"/>
    </row>
    <row r="7770" spans="1:32" x14ac:dyDescent="0.2">
      <c r="A7770" s="1" t="s">
        <v>22816</v>
      </c>
      <c r="B7770" s="4" t="s">
        <v>22817</v>
      </c>
      <c r="C7770" s="4" t="s">
        <v>22818</v>
      </c>
      <c r="E7770" s="4"/>
      <c r="R7770" s="4"/>
      <c r="U7770" s="4"/>
      <c r="AD7770" s="4"/>
      <c r="AE7770" s="4"/>
      <c r="AF7770" s="21"/>
    </row>
    <row r="7771" spans="1:32" x14ac:dyDescent="0.2">
      <c r="A7771" s="1" t="s">
        <v>22819</v>
      </c>
      <c r="B7771" s="4" t="s">
        <v>22820</v>
      </c>
      <c r="C7771" s="4" t="s">
        <v>22821</v>
      </c>
      <c r="E7771" s="4"/>
      <c r="R7771" s="4"/>
      <c r="U7771" s="4"/>
      <c r="AD7771" s="4"/>
      <c r="AE7771" s="4"/>
      <c r="AF7771" s="21"/>
    </row>
    <row r="7772" spans="1:32" x14ac:dyDescent="0.2">
      <c r="A7772" s="1" t="s">
        <v>22822</v>
      </c>
      <c r="B7772" s="4" t="s">
        <v>22823</v>
      </c>
      <c r="C7772" s="4" t="s">
        <v>22824</v>
      </c>
      <c r="E7772" s="4"/>
      <c r="R7772" s="4"/>
      <c r="U7772" s="4"/>
      <c r="AD7772" s="4"/>
      <c r="AE7772" s="4"/>
      <c r="AF7772" s="21"/>
    </row>
    <row r="7773" spans="1:32" x14ac:dyDescent="0.2">
      <c r="A7773" s="1" t="s">
        <v>22825</v>
      </c>
      <c r="B7773" s="4" t="s">
        <v>22826</v>
      </c>
      <c r="C7773" s="4" t="s">
        <v>9490</v>
      </c>
      <c r="E7773" s="4"/>
      <c r="R7773" s="4"/>
      <c r="U7773" s="4"/>
      <c r="AD7773" s="4"/>
      <c r="AE7773" s="4"/>
      <c r="AF7773" s="21"/>
    </row>
    <row r="7774" spans="1:32" x14ac:dyDescent="0.2">
      <c r="A7774" s="1" t="s">
        <v>22827</v>
      </c>
      <c r="B7774" s="4" t="s">
        <v>22828</v>
      </c>
      <c r="C7774" s="4" t="s">
        <v>22829</v>
      </c>
      <c r="E7774" s="4"/>
      <c r="R7774" s="4"/>
      <c r="U7774" s="4"/>
      <c r="AD7774" s="4"/>
      <c r="AE7774" s="4"/>
      <c r="AF7774" s="21"/>
    </row>
    <row r="7775" spans="1:32" x14ac:dyDescent="0.2">
      <c r="A7775" s="1" t="s">
        <v>22830</v>
      </c>
      <c r="B7775" s="4" t="s">
        <v>22831</v>
      </c>
      <c r="C7775" s="4" t="s">
        <v>22832</v>
      </c>
      <c r="E7775" s="4"/>
      <c r="R7775" s="4"/>
      <c r="U7775" s="4"/>
      <c r="AD7775" s="4"/>
      <c r="AE7775" s="4"/>
      <c r="AF7775" s="21"/>
    </row>
    <row r="7776" spans="1:32" x14ac:dyDescent="0.2">
      <c r="A7776" s="1" t="s">
        <v>22833</v>
      </c>
      <c r="B7776" s="4" t="s">
        <v>22834</v>
      </c>
      <c r="C7776" s="4" t="s">
        <v>22835</v>
      </c>
      <c r="E7776" s="4"/>
      <c r="R7776" s="4"/>
      <c r="U7776" s="4"/>
      <c r="AD7776" s="4"/>
      <c r="AE7776" s="4"/>
      <c r="AF7776" s="21"/>
    </row>
    <row r="7777" spans="1:32" x14ac:dyDescent="0.2">
      <c r="A7777" s="1" t="s">
        <v>22836</v>
      </c>
      <c r="B7777" s="4" t="s">
        <v>22837</v>
      </c>
      <c r="C7777" s="4" t="s">
        <v>22838</v>
      </c>
      <c r="E7777" s="4"/>
      <c r="R7777" s="4"/>
      <c r="U7777" s="4"/>
      <c r="AD7777" s="4"/>
      <c r="AE7777" s="4"/>
      <c r="AF7777" s="21"/>
    </row>
    <row r="7778" spans="1:32" x14ac:dyDescent="0.2">
      <c r="A7778" s="1" t="s">
        <v>22839</v>
      </c>
      <c r="B7778" s="4" t="s">
        <v>22840</v>
      </c>
      <c r="C7778" s="4" t="s">
        <v>22841</v>
      </c>
      <c r="E7778" s="4"/>
      <c r="R7778" s="4"/>
      <c r="U7778" s="4"/>
      <c r="AD7778" s="4"/>
      <c r="AE7778" s="4"/>
      <c r="AF7778" s="21"/>
    </row>
    <row r="7779" spans="1:32" x14ac:dyDescent="0.2">
      <c r="A7779" s="1" t="s">
        <v>22842</v>
      </c>
      <c r="B7779" s="4" t="s">
        <v>22843</v>
      </c>
      <c r="C7779" s="4" t="s">
        <v>22844</v>
      </c>
      <c r="E7779" s="4"/>
      <c r="R7779" s="4"/>
      <c r="U7779" s="4"/>
      <c r="AD7779" s="4"/>
      <c r="AE7779" s="4"/>
      <c r="AF7779" s="21"/>
    </row>
    <row r="7780" spans="1:32" x14ac:dyDescent="0.2">
      <c r="A7780" s="1" t="s">
        <v>22845</v>
      </c>
      <c r="B7780" s="4" t="s">
        <v>22846</v>
      </c>
      <c r="C7780" s="4" t="s">
        <v>22847</v>
      </c>
      <c r="E7780" s="4">
        <v>1</v>
      </c>
      <c r="R7780" s="4"/>
      <c r="U7780" s="4"/>
      <c r="AD7780" s="4">
        <v>1</v>
      </c>
      <c r="AE7780" s="4"/>
      <c r="AF7780" s="21">
        <v>1</v>
      </c>
    </row>
    <row r="7781" spans="1:32" x14ac:dyDescent="0.2">
      <c r="A7781" s="1" t="s">
        <v>22848</v>
      </c>
      <c r="B7781" s="4" t="s">
        <v>22849</v>
      </c>
      <c r="C7781" s="4" t="s">
        <v>22850</v>
      </c>
      <c r="E7781" s="4"/>
      <c r="R7781" s="4"/>
      <c r="U7781" s="4"/>
      <c r="AD7781" s="4"/>
      <c r="AE7781" s="4"/>
      <c r="AF7781" s="21"/>
    </row>
    <row r="7782" spans="1:32" x14ac:dyDescent="0.2">
      <c r="A7782" s="1" t="s">
        <v>22851</v>
      </c>
      <c r="B7782" s="4" t="s">
        <v>22852</v>
      </c>
      <c r="C7782" s="4" t="s">
        <v>22853</v>
      </c>
      <c r="E7782" s="4"/>
      <c r="G7782">
        <v>1</v>
      </c>
      <c r="I7782">
        <v>1</v>
      </c>
      <c r="J7782">
        <v>1</v>
      </c>
      <c r="M7782">
        <v>1</v>
      </c>
      <c r="N7782">
        <v>1</v>
      </c>
      <c r="P7782">
        <v>1</v>
      </c>
      <c r="Q7782">
        <v>1</v>
      </c>
      <c r="R7782" s="4">
        <v>1</v>
      </c>
      <c r="S7782">
        <v>1</v>
      </c>
      <c r="T7782">
        <v>1</v>
      </c>
      <c r="U7782" s="4">
        <v>1</v>
      </c>
      <c r="V7782">
        <v>1</v>
      </c>
      <c r="W7782">
        <v>1</v>
      </c>
      <c r="X7782">
        <v>1</v>
      </c>
      <c r="Z7782">
        <v>1</v>
      </c>
      <c r="AA7782">
        <v>1</v>
      </c>
      <c r="AB7782">
        <v>1</v>
      </c>
      <c r="AD7782" s="4"/>
      <c r="AE7782" s="4">
        <v>1</v>
      </c>
      <c r="AF7782" s="21"/>
    </row>
    <row r="7783" spans="1:32" x14ac:dyDescent="0.2">
      <c r="A7783" s="1" t="s">
        <v>22854</v>
      </c>
      <c r="B7783" s="4" t="s">
        <v>22855</v>
      </c>
      <c r="C7783" s="4" t="s">
        <v>22856</v>
      </c>
      <c r="E7783" s="4"/>
      <c r="R7783" s="4"/>
      <c r="U7783" s="4"/>
      <c r="AD7783" s="4"/>
      <c r="AE7783" s="4"/>
      <c r="AF7783" s="21"/>
    </row>
    <row r="7784" spans="1:32" x14ac:dyDescent="0.2">
      <c r="A7784" s="1" t="s">
        <v>22857</v>
      </c>
      <c r="B7784" s="4" t="s">
        <v>22858</v>
      </c>
      <c r="C7784" s="4" t="s">
        <v>22859</v>
      </c>
      <c r="E7784" s="4"/>
      <c r="R7784" s="4"/>
      <c r="U7784" s="4"/>
      <c r="AD7784" s="4"/>
      <c r="AE7784" s="4"/>
      <c r="AF7784" s="21"/>
    </row>
    <row r="7785" spans="1:32" x14ac:dyDescent="0.2">
      <c r="A7785" s="1" t="s">
        <v>22860</v>
      </c>
      <c r="B7785" s="4" t="s">
        <v>22861</v>
      </c>
      <c r="C7785" s="4" t="s">
        <v>22862</v>
      </c>
      <c r="E7785" s="4"/>
      <c r="R7785" s="4"/>
      <c r="U7785" s="4"/>
      <c r="AD7785" s="4"/>
      <c r="AE7785" s="4"/>
      <c r="AF7785" s="21"/>
    </row>
    <row r="7786" spans="1:32" x14ac:dyDescent="0.2">
      <c r="A7786" s="1" t="s">
        <v>22863</v>
      </c>
      <c r="B7786" s="4" t="s">
        <v>22864</v>
      </c>
      <c r="C7786" s="4" t="s">
        <v>22865</v>
      </c>
      <c r="E7786" s="4"/>
      <c r="R7786" s="4"/>
      <c r="U7786" s="4"/>
      <c r="AD7786" s="4"/>
      <c r="AE7786" s="4"/>
      <c r="AF7786" s="21"/>
    </row>
    <row r="7787" spans="1:32" x14ac:dyDescent="0.2">
      <c r="A7787" s="1" t="s">
        <v>22866</v>
      </c>
      <c r="B7787" s="4" t="s">
        <v>22867</v>
      </c>
      <c r="C7787" s="4" t="s">
        <v>22868</v>
      </c>
      <c r="E7787" s="4"/>
      <c r="R7787" s="4"/>
      <c r="U7787" s="4"/>
      <c r="AD7787" s="4"/>
      <c r="AE7787" s="4"/>
      <c r="AF7787" s="21"/>
    </row>
    <row r="7788" spans="1:32" x14ac:dyDescent="0.2">
      <c r="A7788" s="1" t="s">
        <v>22869</v>
      </c>
      <c r="B7788" s="4" t="s">
        <v>22870</v>
      </c>
      <c r="C7788" s="4" t="s">
        <v>22871</v>
      </c>
      <c r="E7788" s="4"/>
      <c r="R7788" s="4"/>
      <c r="U7788" s="4"/>
      <c r="AD7788" s="4"/>
      <c r="AE7788" s="4"/>
      <c r="AF7788" s="21"/>
    </row>
    <row r="7789" spans="1:32" x14ac:dyDescent="0.2">
      <c r="A7789" s="1" t="s">
        <v>22872</v>
      </c>
      <c r="B7789" s="4" t="s">
        <v>22873</v>
      </c>
      <c r="C7789" s="4" t="s">
        <v>22874</v>
      </c>
      <c r="E7789" s="4"/>
      <c r="R7789" s="4"/>
      <c r="U7789" s="4"/>
      <c r="AD7789" s="4"/>
      <c r="AE7789" s="4"/>
      <c r="AF7789" s="21"/>
    </row>
    <row r="7790" spans="1:32" x14ac:dyDescent="0.2">
      <c r="A7790" s="1" t="s">
        <v>22875</v>
      </c>
      <c r="B7790" s="4" t="s">
        <v>22876</v>
      </c>
      <c r="C7790" s="4" t="s">
        <v>22876</v>
      </c>
      <c r="E7790" s="4"/>
      <c r="R7790" s="4"/>
      <c r="U7790" s="4"/>
      <c r="AD7790" s="4"/>
      <c r="AE7790" s="4"/>
      <c r="AF7790" s="21"/>
    </row>
    <row r="7791" spans="1:32" x14ac:dyDescent="0.2">
      <c r="A7791" s="1" t="s">
        <v>22877</v>
      </c>
      <c r="B7791" s="4" t="s">
        <v>22878</v>
      </c>
      <c r="C7791" s="4" t="s">
        <v>22879</v>
      </c>
      <c r="E7791" s="4"/>
      <c r="R7791" s="4"/>
      <c r="U7791" s="4"/>
      <c r="AD7791" s="4"/>
      <c r="AE7791" s="4"/>
      <c r="AF7791" s="21"/>
    </row>
    <row r="7792" spans="1:32" x14ac:dyDescent="0.2">
      <c r="A7792" s="1" t="s">
        <v>22880</v>
      </c>
      <c r="B7792" s="4" t="s">
        <v>22881</v>
      </c>
      <c r="C7792" s="4" t="s">
        <v>22881</v>
      </c>
      <c r="E7792" s="4"/>
      <c r="R7792" s="4"/>
      <c r="U7792" s="4"/>
      <c r="AD7792" s="4"/>
      <c r="AE7792" s="4"/>
      <c r="AF7792" s="21"/>
    </row>
    <row r="7793" spans="1:32" x14ac:dyDescent="0.2">
      <c r="A7793" s="1" t="s">
        <v>22882</v>
      </c>
      <c r="B7793" s="4" t="s">
        <v>22883</v>
      </c>
      <c r="C7793" s="4" t="s">
        <v>22884</v>
      </c>
      <c r="E7793" s="4"/>
      <c r="R7793" s="4"/>
      <c r="U7793" s="4"/>
      <c r="AD7793" s="4"/>
      <c r="AE7793" s="4"/>
      <c r="AF7793" s="21"/>
    </row>
    <row r="7794" spans="1:32" x14ac:dyDescent="0.2">
      <c r="A7794" s="1" t="s">
        <v>22885</v>
      </c>
      <c r="B7794" s="4" t="s">
        <v>22886</v>
      </c>
      <c r="C7794" s="4" t="s">
        <v>22887</v>
      </c>
      <c r="E7794" s="4"/>
      <c r="R7794" s="4"/>
      <c r="U7794" s="4"/>
      <c r="AD7794" s="4"/>
      <c r="AE7794" s="4"/>
      <c r="AF7794" s="21"/>
    </row>
    <row r="7795" spans="1:32" x14ac:dyDescent="0.2">
      <c r="A7795" s="1" t="s">
        <v>22888</v>
      </c>
      <c r="B7795" s="4" t="s">
        <v>22889</v>
      </c>
      <c r="C7795" s="4" t="s">
        <v>22890</v>
      </c>
      <c r="E7795" s="4"/>
      <c r="R7795" s="4"/>
      <c r="U7795" s="4"/>
      <c r="AD7795" s="4"/>
      <c r="AE7795" s="4"/>
      <c r="AF7795" s="21"/>
    </row>
    <row r="7796" spans="1:32" x14ac:dyDescent="0.2">
      <c r="A7796" s="1" t="s">
        <v>22891</v>
      </c>
      <c r="B7796" s="4" t="s">
        <v>22892</v>
      </c>
      <c r="C7796" s="4" t="s">
        <v>22893</v>
      </c>
      <c r="E7796" s="4"/>
      <c r="R7796" s="4"/>
      <c r="U7796" s="4"/>
      <c r="AD7796" s="4"/>
      <c r="AE7796" s="4"/>
      <c r="AF7796" s="21"/>
    </row>
    <row r="7797" spans="1:32" x14ac:dyDescent="0.2">
      <c r="A7797" s="1" t="s">
        <v>22894</v>
      </c>
      <c r="B7797" s="4" t="s">
        <v>22895</v>
      </c>
      <c r="C7797" s="4" t="s">
        <v>22896</v>
      </c>
      <c r="E7797" s="4"/>
      <c r="R7797" s="4"/>
      <c r="U7797" s="4"/>
      <c r="AD7797" s="4"/>
      <c r="AE7797" s="4"/>
      <c r="AF7797" s="21"/>
    </row>
    <row r="7798" spans="1:32" x14ac:dyDescent="0.2">
      <c r="A7798" s="1" t="s">
        <v>22897</v>
      </c>
      <c r="B7798" s="4" t="s">
        <v>22898</v>
      </c>
      <c r="C7798" s="4" t="s">
        <v>22899</v>
      </c>
      <c r="E7798" s="4"/>
      <c r="R7798" s="4"/>
      <c r="U7798" s="4"/>
      <c r="AD7798" s="4"/>
      <c r="AE7798" s="4"/>
      <c r="AF7798" s="21"/>
    </row>
    <row r="7799" spans="1:32" x14ac:dyDescent="0.2">
      <c r="A7799" s="1" t="s">
        <v>22900</v>
      </c>
      <c r="B7799" s="4" t="s">
        <v>22901</v>
      </c>
      <c r="C7799" s="4" t="s">
        <v>12476</v>
      </c>
      <c r="E7799" s="4"/>
      <c r="R7799" s="4"/>
      <c r="U7799" s="4"/>
      <c r="AD7799" s="4"/>
      <c r="AE7799" s="4"/>
      <c r="AF7799" s="21"/>
    </row>
    <row r="7800" spans="1:32" x14ac:dyDescent="0.2">
      <c r="A7800" s="1" t="s">
        <v>22902</v>
      </c>
      <c r="B7800" s="4" t="s">
        <v>22903</v>
      </c>
      <c r="C7800" s="4" t="s">
        <v>22904</v>
      </c>
      <c r="E7800" s="4"/>
      <c r="R7800" s="4"/>
      <c r="U7800" s="4"/>
      <c r="AD7800" s="4"/>
      <c r="AE7800" s="4"/>
      <c r="AF7800" s="21"/>
    </row>
    <row r="7801" spans="1:32" x14ac:dyDescent="0.2">
      <c r="A7801" s="1" t="s">
        <v>22905</v>
      </c>
      <c r="B7801" s="4" t="s">
        <v>22906</v>
      </c>
      <c r="C7801" s="4" t="s">
        <v>22907</v>
      </c>
      <c r="E7801" s="4"/>
      <c r="R7801" s="4"/>
      <c r="U7801" s="4"/>
      <c r="AD7801" s="4"/>
      <c r="AE7801" s="4"/>
      <c r="AF7801" s="21"/>
    </row>
    <row r="7802" spans="1:32" x14ac:dyDescent="0.2">
      <c r="A7802" s="1" t="s">
        <v>22908</v>
      </c>
      <c r="B7802" s="4" t="s">
        <v>22909</v>
      </c>
      <c r="C7802" s="4" t="s">
        <v>22910</v>
      </c>
      <c r="E7802" s="4"/>
      <c r="R7802" s="4"/>
      <c r="U7802" s="4"/>
      <c r="AD7802" s="4"/>
      <c r="AE7802" s="4"/>
      <c r="AF7802" s="21"/>
    </row>
    <row r="7803" spans="1:32" x14ac:dyDescent="0.2">
      <c r="A7803" s="1" t="s">
        <v>22911</v>
      </c>
      <c r="B7803" s="4" t="s">
        <v>22912</v>
      </c>
      <c r="C7803" s="4" t="s">
        <v>22913</v>
      </c>
      <c r="E7803" s="4"/>
      <c r="R7803" s="4"/>
      <c r="U7803" s="4"/>
      <c r="AD7803" s="4"/>
      <c r="AE7803" s="4"/>
      <c r="AF7803" s="21"/>
    </row>
    <row r="7804" spans="1:32" x14ac:dyDescent="0.2">
      <c r="A7804" s="1" t="s">
        <v>22914</v>
      </c>
      <c r="B7804" s="4" t="s">
        <v>22915</v>
      </c>
      <c r="C7804" s="4" t="s">
        <v>22916</v>
      </c>
      <c r="E7804" s="4"/>
      <c r="R7804" s="4"/>
      <c r="U7804" s="4"/>
      <c r="AD7804" s="4">
        <v>1</v>
      </c>
      <c r="AE7804" s="4"/>
      <c r="AF7804" s="21"/>
    </row>
    <row r="7805" spans="1:32" x14ac:dyDescent="0.2">
      <c r="A7805" s="1" t="s">
        <v>22917</v>
      </c>
      <c r="B7805" s="4" t="s">
        <v>22918</v>
      </c>
      <c r="C7805" s="4" t="s">
        <v>22919</v>
      </c>
      <c r="E7805" s="4">
        <v>1</v>
      </c>
      <c r="R7805" s="4"/>
      <c r="U7805" s="4"/>
      <c r="AD7805" s="4">
        <v>2</v>
      </c>
      <c r="AE7805" s="4"/>
      <c r="AF7805" s="21">
        <v>1</v>
      </c>
    </row>
    <row r="7806" spans="1:32" x14ac:dyDescent="0.2">
      <c r="A7806" s="1" t="s">
        <v>22920</v>
      </c>
      <c r="B7806" s="4" t="s">
        <v>22921</v>
      </c>
      <c r="C7806" s="4" t="s">
        <v>22922</v>
      </c>
      <c r="E7806" s="4"/>
      <c r="R7806" s="4"/>
      <c r="U7806" s="4"/>
      <c r="AD7806" s="4"/>
      <c r="AE7806" s="4"/>
      <c r="AF7806" s="21"/>
    </row>
    <row r="7807" spans="1:32" x14ac:dyDescent="0.2">
      <c r="A7807" s="1" t="s">
        <v>22923</v>
      </c>
      <c r="B7807" s="4" t="s">
        <v>22924</v>
      </c>
      <c r="C7807" s="4" t="s">
        <v>6159</v>
      </c>
      <c r="E7807" s="4"/>
      <c r="G7807">
        <v>1</v>
      </c>
      <c r="H7807">
        <v>1</v>
      </c>
      <c r="J7807">
        <v>1</v>
      </c>
      <c r="M7807">
        <v>1</v>
      </c>
      <c r="N7807">
        <v>1</v>
      </c>
      <c r="O7807">
        <v>1</v>
      </c>
      <c r="R7807" s="4"/>
      <c r="U7807" s="4"/>
      <c r="AB7807">
        <v>1</v>
      </c>
      <c r="AD7807" s="4">
        <v>1</v>
      </c>
      <c r="AE7807" s="4"/>
      <c r="AF7807" s="21"/>
    </row>
    <row r="7808" spans="1:32" x14ac:dyDescent="0.2">
      <c r="A7808" s="1" t="s">
        <v>22925</v>
      </c>
      <c r="B7808" s="4" t="s">
        <v>22926</v>
      </c>
      <c r="C7808" s="4" t="s">
        <v>22927</v>
      </c>
      <c r="E7808" s="4"/>
      <c r="M7808">
        <v>1</v>
      </c>
      <c r="N7808">
        <v>1</v>
      </c>
      <c r="O7808">
        <v>3</v>
      </c>
      <c r="P7808">
        <v>3</v>
      </c>
      <c r="Q7808">
        <v>3</v>
      </c>
      <c r="R7808" s="4">
        <v>3</v>
      </c>
      <c r="S7808">
        <v>1</v>
      </c>
      <c r="T7808">
        <v>2</v>
      </c>
      <c r="U7808" s="4">
        <v>3</v>
      </c>
      <c r="V7808">
        <v>1</v>
      </c>
      <c r="Z7808">
        <v>1</v>
      </c>
      <c r="AD7808" s="4"/>
      <c r="AE7808" s="4">
        <v>2</v>
      </c>
      <c r="AF7808" s="21"/>
    </row>
    <row r="7809" spans="1:32" x14ac:dyDescent="0.2">
      <c r="A7809" s="1" t="s">
        <v>22928</v>
      </c>
      <c r="B7809" s="4" t="s">
        <v>22929</v>
      </c>
      <c r="C7809" s="4" t="s">
        <v>22930</v>
      </c>
      <c r="E7809" s="4"/>
      <c r="R7809" s="4"/>
      <c r="U7809" s="4"/>
      <c r="AD7809" s="4"/>
      <c r="AE7809" s="4"/>
      <c r="AF7809" s="21">
        <v>1</v>
      </c>
    </row>
    <row r="7810" spans="1:32" x14ac:dyDescent="0.2">
      <c r="A7810" s="1" t="s">
        <v>22931</v>
      </c>
      <c r="B7810" s="4" t="s">
        <v>22932</v>
      </c>
      <c r="C7810" s="4" t="s">
        <v>22933</v>
      </c>
      <c r="E7810" s="4">
        <v>1</v>
      </c>
      <c r="R7810" s="4"/>
      <c r="U7810" s="4"/>
      <c r="AD7810" s="4"/>
      <c r="AE7810" s="4"/>
      <c r="AF7810" s="21">
        <v>1</v>
      </c>
    </row>
    <row r="7811" spans="1:32" x14ac:dyDescent="0.2">
      <c r="A7811" s="1" t="s">
        <v>22934</v>
      </c>
      <c r="B7811" s="4" t="s">
        <v>22935</v>
      </c>
      <c r="C7811" s="4" t="s">
        <v>2867</v>
      </c>
      <c r="E7811" s="4"/>
      <c r="R7811" s="4"/>
      <c r="U7811" s="4"/>
      <c r="AD7811" s="4"/>
      <c r="AE7811" s="4"/>
      <c r="AF7811" s="21"/>
    </row>
    <row r="7812" spans="1:32" x14ac:dyDescent="0.2">
      <c r="A7812" s="1" t="s">
        <v>22936</v>
      </c>
      <c r="B7812" s="4" t="s">
        <v>22937</v>
      </c>
      <c r="C7812" s="4" t="s">
        <v>2867</v>
      </c>
      <c r="E7812" s="4"/>
      <c r="R7812" s="4"/>
      <c r="U7812" s="4"/>
      <c r="AD7812" s="4"/>
      <c r="AE7812" s="4"/>
      <c r="AF7812" s="21"/>
    </row>
    <row r="7813" spans="1:32" x14ac:dyDescent="0.2">
      <c r="A7813" s="1" t="s">
        <v>22938</v>
      </c>
      <c r="B7813" s="4" t="s">
        <v>22939</v>
      </c>
      <c r="C7813" s="4" t="s">
        <v>2867</v>
      </c>
      <c r="E7813" s="4"/>
      <c r="M7813">
        <v>2</v>
      </c>
      <c r="N7813">
        <v>1</v>
      </c>
      <c r="O7813">
        <v>1</v>
      </c>
      <c r="P7813">
        <v>1</v>
      </c>
      <c r="R7813" s="4"/>
      <c r="T7813">
        <v>1</v>
      </c>
      <c r="U7813" s="4">
        <v>1</v>
      </c>
      <c r="V7813">
        <v>1</v>
      </c>
      <c r="AD7813" s="4"/>
      <c r="AE7813" s="4"/>
      <c r="AF7813" s="21"/>
    </row>
    <row r="7814" spans="1:32" x14ac:dyDescent="0.2">
      <c r="A7814" s="1" t="s">
        <v>22940</v>
      </c>
      <c r="B7814" s="4" t="s">
        <v>22941</v>
      </c>
      <c r="C7814" s="4" t="s">
        <v>22942</v>
      </c>
      <c r="E7814" s="4"/>
      <c r="R7814" s="4"/>
      <c r="U7814" s="4"/>
      <c r="AD7814" s="4"/>
      <c r="AE7814" s="4"/>
      <c r="AF7814" s="21"/>
    </row>
    <row r="7815" spans="1:32" x14ac:dyDescent="0.2">
      <c r="A7815" s="1" t="s">
        <v>22943</v>
      </c>
      <c r="B7815" s="4" t="s">
        <v>22944</v>
      </c>
      <c r="C7815" s="4" t="s">
        <v>22945</v>
      </c>
      <c r="E7815" s="4"/>
      <c r="R7815" s="4"/>
      <c r="U7815" s="4"/>
      <c r="AD7815" s="4"/>
      <c r="AE7815" s="4"/>
      <c r="AF7815" s="21"/>
    </row>
    <row r="7816" spans="1:32" x14ac:dyDescent="0.2">
      <c r="A7816" s="1" t="s">
        <v>22946</v>
      </c>
      <c r="B7816" s="4" t="s">
        <v>22947</v>
      </c>
      <c r="C7816" s="4" t="s">
        <v>22948</v>
      </c>
      <c r="E7816" s="4"/>
      <c r="R7816" s="4"/>
      <c r="U7816" s="4"/>
      <c r="AD7816" s="4"/>
      <c r="AE7816" s="4"/>
      <c r="AF7816" s="21"/>
    </row>
    <row r="7817" spans="1:32" x14ac:dyDescent="0.2">
      <c r="A7817" s="1" t="s">
        <v>22949</v>
      </c>
      <c r="B7817" s="4" t="s">
        <v>22950</v>
      </c>
      <c r="C7817" s="4" t="s">
        <v>22951</v>
      </c>
      <c r="E7817" s="4"/>
      <c r="R7817" s="4"/>
      <c r="U7817" s="4"/>
      <c r="AD7817" s="4"/>
      <c r="AE7817" s="4"/>
      <c r="AF7817" s="21"/>
    </row>
    <row r="7818" spans="1:32" x14ac:dyDescent="0.2">
      <c r="A7818" s="1" t="s">
        <v>22952</v>
      </c>
      <c r="B7818" s="4" t="s">
        <v>22953</v>
      </c>
      <c r="C7818" s="4" t="s">
        <v>22954</v>
      </c>
      <c r="E7818" s="4"/>
      <c r="R7818" s="4"/>
      <c r="U7818" s="4"/>
      <c r="AD7818" s="4"/>
      <c r="AE7818" s="4"/>
      <c r="AF7818" s="21"/>
    </row>
    <row r="7819" spans="1:32" x14ac:dyDescent="0.2">
      <c r="A7819" s="1" t="s">
        <v>22955</v>
      </c>
      <c r="B7819" s="4" t="s">
        <v>22956</v>
      </c>
      <c r="C7819" s="4" t="s">
        <v>22957</v>
      </c>
      <c r="E7819" s="4"/>
      <c r="R7819" s="4"/>
      <c r="U7819" s="4"/>
      <c r="AD7819" s="4"/>
      <c r="AE7819" s="4"/>
      <c r="AF7819" s="21"/>
    </row>
    <row r="7820" spans="1:32" x14ac:dyDescent="0.2">
      <c r="A7820" s="1" t="s">
        <v>22958</v>
      </c>
      <c r="B7820" s="4" t="s">
        <v>22959</v>
      </c>
      <c r="C7820" s="4" t="s">
        <v>22960</v>
      </c>
      <c r="E7820" s="4"/>
      <c r="R7820" s="4"/>
      <c r="U7820" s="4"/>
      <c r="AD7820" s="4"/>
      <c r="AE7820" s="4"/>
      <c r="AF7820" s="21"/>
    </row>
    <row r="7821" spans="1:32" x14ac:dyDescent="0.2">
      <c r="A7821" s="1" t="s">
        <v>22961</v>
      </c>
      <c r="B7821" s="4" t="s">
        <v>22962</v>
      </c>
      <c r="C7821" s="4" t="s">
        <v>22963</v>
      </c>
      <c r="E7821" s="4">
        <v>1</v>
      </c>
      <c r="R7821" s="4"/>
      <c r="U7821" s="4"/>
      <c r="AD7821" s="4">
        <v>1</v>
      </c>
      <c r="AE7821" s="4"/>
      <c r="AF7821" s="21">
        <v>1</v>
      </c>
    </row>
    <row r="7822" spans="1:32" x14ac:dyDescent="0.2">
      <c r="A7822" s="1" t="s">
        <v>22964</v>
      </c>
      <c r="B7822" s="4" t="s">
        <v>22965</v>
      </c>
      <c r="C7822" s="4" t="s">
        <v>22966</v>
      </c>
      <c r="E7822" s="4"/>
      <c r="R7822" s="4"/>
      <c r="U7822" s="4"/>
      <c r="AD7822" s="4"/>
      <c r="AE7822" s="4"/>
      <c r="AF7822" s="21"/>
    </row>
    <row r="7823" spans="1:32" x14ac:dyDescent="0.2">
      <c r="A7823" s="1" t="s">
        <v>22967</v>
      </c>
      <c r="B7823" s="4" t="s">
        <v>22968</v>
      </c>
      <c r="C7823" s="4" t="s">
        <v>22969</v>
      </c>
      <c r="E7823" s="4"/>
      <c r="R7823" s="4"/>
      <c r="U7823" s="4"/>
      <c r="AD7823" s="4"/>
      <c r="AE7823" s="4"/>
      <c r="AF7823" s="21"/>
    </row>
    <row r="7824" spans="1:32" x14ac:dyDescent="0.2">
      <c r="A7824" s="1" t="s">
        <v>22970</v>
      </c>
      <c r="B7824" s="4" t="s">
        <v>22971</v>
      </c>
      <c r="C7824" s="4" t="s">
        <v>22972</v>
      </c>
      <c r="E7824" s="4"/>
      <c r="G7824">
        <v>1</v>
      </c>
      <c r="I7824">
        <v>1</v>
      </c>
      <c r="J7824">
        <v>1</v>
      </c>
      <c r="M7824">
        <v>1</v>
      </c>
      <c r="P7824">
        <v>1</v>
      </c>
      <c r="Q7824">
        <v>1</v>
      </c>
      <c r="R7824" s="4">
        <v>1</v>
      </c>
      <c r="T7824">
        <v>1</v>
      </c>
      <c r="U7824" s="4">
        <v>1</v>
      </c>
      <c r="V7824">
        <v>1</v>
      </c>
      <c r="W7824">
        <v>1</v>
      </c>
      <c r="Z7824">
        <v>1</v>
      </c>
      <c r="AA7824">
        <v>1</v>
      </c>
      <c r="AB7824">
        <v>2</v>
      </c>
      <c r="AD7824" s="4"/>
      <c r="AE7824" s="4">
        <v>1</v>
      </c>
      <c r="AF7824" s="21"/>
    </row>
    <row r="7825" spans="1:32" x14ac:dyDescent="0.2">
      <c r="A7825" s="1" t="s">
        <v>22973</v>
      </c>
      <c r="B7825" s="4" t="s">
        <v>22974</v>
      </c>
      <c r="C7825" s="4" t="s">
        <v>17366</v>
      </c>
      <c r="E7825" s="4"/>
      <c r="R7825" s="4"/>
      <c r="U7825" s="4"/>
      <c r="AD7825" s="4"/>
      <c r="AE7825" s="4"/>
      <c r="AF7825" s="21"/>
    </row>
    <row r="7826" spans="1:32" x14ac:dyDescent="0.2">
      <c r="A7826" s="1" t="s">
        <v>22975</v>
      </c>
      <c r="B7826" s="4" t="s">
        <v>22976</v>
      </c>
      <c r="C7826" s="4" t="s">
        <v>22977</v>
      </c>
      <c r="E7826" s="4"/>
      <c r="R7826" s="4"/>
      <c r="U7826" s="4"/>
      <c r="AD7826" s="4"/>
      <c r="AE7826" s="4"/>
      <c r="AF7826" s="21"/>
    </row>
    <row r="7827" spans="1:32" x14ac:dyDescent="0.2">
      <c r="A7827" s="1" t="s">
        <v>22978</v>
      </c>
      <c r="B7827" s="4" t="s">
        <v>22979</v>
      </c>
      <c r="C7827" s="4" t="s">
        <v>22980</v>
      </c>
      <c r="E7827" s="4"/>
      <c r="R7827" s="4"/>
      <c r="U7827" s="4"/>
      <c r="AD7827" s="4"/>
      <c r="AE7827" s="4"/>
      <c r="AF7827" s="21"/>
    </row>
    <row r="7828" spans="1:32" x14ac:dyDescent="0.2">
      <c r="A7828" s="1" t="s">
        <v>22981</v>
      </c>
      <c r="B7828" s="4" t="s">
        <v>22982</v>
      </c>
      <c r="C7828" s="4" t="s">
        <v>22983</v>
      </c>
      <c r="E7828" s="4"/>
      <c r="R7828" s="4"/>
      <c r="U7828" s="4"/>
      <c r="AD7828" s="4"/>
      <c r="AE7828" s="4"/>
      <c r="AF7828" s="21"/>
    </row>
    <row r="7829" spans="1:32" x14ac:dyDescent="0.2">
      <c r="A7829" s="1" t="s">
        <v>22984</v>
      </c>
      <c r="B7829" s="4" t="s">
        <v>22985</v>
      </c>
      <c r="C7829" s="4" t="s">
        <v>13206</v>
      </c>
      <c r="E7829" s="4"/>
      <c r="R7829" s="4"/>
      <c r="U7829" s="4"/>
      <c r="AD7829" s="4"/>
      <c r="AE7829" s="4"/>
      <c r="AF7829" s="21"/>
    </row>
    <row r="7830" spans="1:32" x14ac:dyDescent="0.2">
      <c r="A7830" s="1" t="s">
        <v>22986</v>
      </c>
      <c r="B7830" s="4" t="s">
        <v>22987</v>
      </c>
      <c r="C7830" s="4" t="s">
        <v>22988</v>
      </c>
      <c r="E7830" s="4"/>
      <c r="R7830" s="4"/>
      <c r="U7830" s="4"/>
      <c r="AD7830" s="4"/>
      <c r="AE7830" s="4"/>
      <c r="AF7830" s="21"/>
    </row>
    <row r="7831" spans="1:32" x14ac:dyDescent="0.2">
      <c r="A7831" s="1" t="s">
        <v>22989</v>
      </c>
      <c r="B7831" s="4" t="s">
        <v>22990</v>
      </c>
      <c r="C7831" s="4" t="s">
        <v>22991</v>
      </c>
      <c r="E7831" s="4"/>
      <c r="R7831" s="4"/>
      <c r="U7831" s="4"/>
      <c r="AD7831" s="4"/>
      <c r="AE7831" s="4"/>
      <c r="AF7831" s="21"/>
    </row>
    <row r="7832" spans="1:32" x14ac:dyDescent="0.2">
      <c r="A7832" s="1" t="s">
        <v>22992</v>
      </c>
      <c r="B7832" s="4" t="s">
        <v>22993</v>
      </c>
      <c r="C7832" s="4" t="s">
        <v>22994</v>
      </c>
      <c r="E7832" s="4"/>
      <c r="R7832" s="4"/>
      <c r="U7832" s="4"/>
      <c r="AD7832" s="4"/>
      <c r="AE7832" s="4"/>
      <c r="AF7832" s="21"/>
    </row>
    <row r="7833" spans="1:32" x14ac:dyDescent="0.2">
      <c r="A7833" s="1" t="s">
        <v>22995</v>
      </c>
      <c r="B7833" s="4" t="s">
        <v>22996</v>
      </c>
      <c r="C7833" s="4" t="s">
        <v>22997</v>
      </c>
      <c r="E7833" s="4"/>
      <c r="R7833" s="4"/>
      <c r="U7833" s="4"/>
      <c r="AD7833" s="4"/>
      <c r="AE7833" s="4"/>
      <c r="AF7833" s="21"/>
    </row>
    <row r="7834" spans="1:32" x14ac:dyDescent="0.2">
      <c r="A7834" s="1" t="s">
        <v>22998</v>
      </c>
      <c r="B7834" s="4" t="s">
        <v>22999</v>
      </c>
      <c r="C7834" s="4" t="s">
        <v>23000</v>
      </c>
      <c r="E7834" s="4"/>
      <c r="R7834" s="4"/>
      <c r="U7834" s="4"/>
      <c r="AD7834" s="4"/>
      <c r="AE7834" s="4"/>
      <c r="AF7834" s="21"/>
    </row>
    <row r="7835" spans="1:32" x14ac:dyDescent="0.2">
      <c r="A7835" s="1" t="s">
        <v>23001</v>
      </c>
      <c r="B7835" s="4" t="s">
        <v>23002</v>
      </c>
      <c r="C7835" s="4" t="s">
        <v>23003</v>
      </c>
      <c r="E7835" s="4"/>
      <c r="R7835" s="4"/>
      <c r="U7835" s="4"/>
      <c r="AD7835" s="4"/>
      <c r="AE7835" s="4"/>
      <c r="AF7835" s="21"/>
    </row>
    <row r="7836" spans="1:32" x14ac:dyDescent="0.2">
      <c r="A7836" s="1" t="s">
        <v>23004</v>
      </c>
      <c r="B7836" s="4" t="s">
        <v>23005</v>
      </c>
      <c r="C7836" s="4" t="s">
        <v>23006</v>
      </c>
      <c r="E7836" s="4"/>
      <c r="R7836" s="4"/>
      <c r="U7836" s="4"/>
      <c r="AD7836" s="4"/>
      <c r="AE7836" s="4"/>
      <c r="AF7836" s="21"/>
    </row>
    <row r="7837" spans="1:32" x14ac:dyDescent="0.2">
      <c r="A7837" s="1" t="s">
        <v>23007</v>
      </c>
      <c r="B7837" s="4" t="s">
        <v>23008</v>
      </c>
      <c r="C7837" s="4" t="s">
        <v>23009</v>
      </c>
      <c r="E7837" s="4"/>
      <c r="R7837" s="4"/>
      <c r="U7837" s="4"/>
      <c r="AD7837" s="4"/>
      <c r="AE7837" s="4"/>
      <c r="AF7837" s="21"/>
    </row>
    <row r="7838" spans="1:32" x14ac:dyDescent="0.2">
      <c r="A7838" s="1" t="s">
        <v>23010</v>
      </c>
      <c r="B7838" s="4" t="s">
        <v>23011</v>
      </c>
      <c r="C7838" s="4" t="s">
        <v>23012</v>
      </c>
      <c r="E7838" s="4"/>
      <c r="R7838" s="4"/>
      <c r="U7838" s="4"/>
      <c r="AD7838" s="4"/>
      <c r="AE7838" s="4"/>
      <c r="AF7838" s="21"/>
    </row>
    <row r="7839" spans="1:32" x14ac:dyDescent="0.2">
      <c r="A7839" s="1" t="s">
        <v>23013</v>
      </c>
      <c r="B7839" s="4" t="s">
        <v>23014</v>
      </c>
      <c r="C7839" s="4" t="s">
        <v>23015</v>
      </c>
      <c r="E7839" s="4"/>
      <c r="R7839" s="4"/>
      <c r="U7839" s="4"/>
      <c r="AD7839" s="4"/>
      <c r="AE7839" s="4"/>
      <c r="AF7839" s="21"/>
    </row>
    <row r="7840" spans="1:32" x14ac:dyDescent="0.2">
      <c r="A7840" s="1" t="s">
        <v>23016</v>
      </c>
      <c r="B7840" s="4" t="s">
        <v>23017</v>
      </c>
      <c r="C7840" s="4" t="s">
        <v>23018</v>
      </c>
      <c r="E7840" s="4"/>
      <c r="R7840" s="4"/>
      <c r="U7840" s="4"/>
      <c r="AD7840" s="4"/>
      <c r="AE7840" s="4"/>
      <c r="AF7840" s="21"/>
    </row>
    <row r="7841" spans="1:32" x14ac:dyDescent="0.2">
      <c r="A7841" s="1" t="s">
        <v>23019</v>
      </c>
      <c r="B7841" s="4" t="s">
        <v>23020</v>
      </c>
      <c r="C7841" s="4" t="s">
        <v>23021</v>
      </c>
      <c r="E7841" s="4"/>
      <c r="R7841" s="4"/>
      <c r="U7841" s="4"/>
      <c r="AD7841" s="4"/>
      <c r="AE7841" s="4"/>
      <c r="AF7841" s="21"/>
    </row>
    <row r="7842" spans="1:32" x14ac:dyDescent="0.2">
      <c r="A7842" s="1" t="s">
        <v>23022</v>
      </c>
      <c r="B7842" s="4" t="s">
        <v>23023</v>
      </c>
      <c r="C7842" s="4" t="s">
        <v>23024</v>
      </c>
      <c r="E7842" s="4"/>
      <c r="R7842" s="4"/>
      <c r="U7842" s="4"/>
      <c r="AD7842" s="4"/>
      <c r="AE7842" s="4"/>
      <c r="AF7842" s="21"/>
    </row>
    <row r="7843" spans="1:32" x14ac:dyDescent="0.2">
      <c r="A7843" s="1" t="s">
        <v>23025</v>
      </c>
      <c r="B7843" s="4" t="s">
        <v>23026</v>
      </c>
      <c r="C7843" s="4" t="s">
        <v>23027</v>
      </c>
      <c r="E7843" s="4"/>
      <c r="R7843" s="4"/>
      <c r="U7843" s="4"/>
      <c r="AD7843" s="4"/>
      <c r="AE7843" s="4"/>
      <c r="AF7843" s="21"/>
    </row>
    <row r="7844" spans="1:32" x14ac:dyDescent="0.2">
      <c r="A7844" s="1" t="s">
        <v>23028</v>
      </c>
      <c r="B7844" s="4" t="s">
        <v>23029</v>
      </c>
      <c r="C7844" s="4" t="s">
        <v>23030</v>
      </c>
      <c r="E7844" s="4"/>
      <c r="R7844" s="4"/>
      <c r="U7844" s="4"/>
      <c r="AD7844" s="4"/>
      <c r="AE7844" s="4"/>
      <c r="AF7844" s="21"/>
    </row>
    <row r="7845" spans="1:32" x14ac:dyDescent="0.2">
      <c r="A7845" s="1" t="s">
        <v>23031</v>
      </c>
      <c r="B7845" s="4" t="s">
        <v>23032</v>
      </c>
      <c r="C7845" s="4" t="s">
        <v>23033</v>
      </c>
      <c r="E7845" s="4"/>
      <c r="R7845" s="4"/>
      <c r="U7845" s="4"/>
      <c r="AD7845" s="4"/>
      <c r="AE7845" s="4"/>
      <c r="AF7845" s="21"/>
    </row>
    <row r="7846" spans="1:32" x14ac:dyDescent="0.2">
      <c r="A7846" s="1" t="s">
        <v>23034</v>
      </c>
      <c r="B7846" s="4" t="s">
        <v>23035</v>
      </c>
      <c r="C7846" s="4" t="s">
        <v>23036</v>
      </c>
      <c r="E7846" s="4"/>
      <c r="R7846" s="4"/>
      <c r="U7846" s="4"/>
      <c r="AD7846" s="4"/>
      <c r="AE7846" s="4"/>
      <c r="AF7846" s="21"/>
    </row>
    <row r="7847" spans="1:32" x14ac:dyDescent="0.2">
      <c r="A7847" s="1" t="s">
        <v>23037</v>
      </c>
      <c r="B7847" s="4" t="s">
        <v>23038</v>
      </c>
      <c r="C7847" s="4" t="s">
        <v>23039</v>
      </c>
      <c r="E7847" s="4"/>
      <c r="R7847" s="4"/>
      <c r="U7847" s="4"/>
      <c r="AD7847" s="4"/>
      <c r="AE7847" s="4"/>
      <c r="AF7847" s="21"/>
    </row>
    <row r="7848" spans="1:32" x14ac:dyDescent="0.2">
      <c r="A7848" s="1" t="s">
        <v>23040</v>
      </c>
      <c r="B7848" s="4" t="s">
        <v>23041</v>
      </c>
      <c r="C7848" s="4" t="s">
        <v>23042</v>
      </c>
      <c r="E7848" s="4"/>
      <c r="R7848" s="4"/>
      <c r="U7848" s="4"/>
      <c r="AD7848" s="4"/>
      <c r="AE7848" s="4"/>
      <c r="AF7848" s="21"/>
    </row>
    <row r="7849" spans="1:32" x14ac:dyDescent="0.2">
      <c r="A7849" s="1" t="s">
        <v>23043</v>
      </c>
      <c r="B7849" s="4" t="s">
        <v>23044</v>
      </c>
      <c r="C7849" s="4" t="s">
        <v>23045</v>
      </c>
      <c r="E7849" s="4"/>
      <c r="R7849" s="4"/>
      <c r="U7849" s="4"/>
      <c r="AD7849" s="4"/>
      <c r="AE7849" s="4"/>
      <c r="AF7849" s="21"/>
    </row>
    <row r="7850" spans="1:32" x14ac:dyDescent="0.2">
      <c r="A7850" s="1" t="s">
        <v>23046</v>
      </c>
      <c r="B7850" s="4" t="s">
        <v>23047</v>
      </c>
      <c r="C7850" s="4" t="s">
        <v>23048</v>
      </c>
      <c r="E7850" s="4"/>
      <c r="R7850" s="4"/>
      <c r="U7850" s="4"/>
      <c r="AD7850" s="4"/>
      <c r="AE7850" s="4"/>
      <c r="AF7850" s="21"/>
    </row>
    <row r="7851" spans="1:32" x14ac:dyDescent="0.2">
      <c r="A7851" s="1" t="s">
        <v>23049</v>
      </c>
      <c r="B7851" s="4" t="s">
        <v>23050</v>
      </c>
      <c r="C7851" s="4" t="s">
        <v>23051</v>
      </c>
      <c r="E7851" s="4"/>
      <c r="R7851" s="4"/>
      <c r="U7851" s="4"/>
      <c r="AD7851" s="4"/>
      <c r="AE7851" s="4"/>
      <c r="AF7851" s="21"/>
    </row>
    <row r="7852" spans="1:32" x14ac:dyDescent="0.2">
      <c r="A7852" s="1" t="s">
        <v>23052</v>
      </c>
      <c r="B7852" s="4" t="s">
        <v>23053</v>
      </c>
      <c r="C7852" s="4" t="s">
        <v>23054</v>
      </c>
      <c r="E7852" s="4"/>
      <c r="R7852" s="4"/>
      <c r="U7852" s="4"/>
      <c r="AD7852" s="4"/>
      <c r="AE7852" s="4"/>
      <c r="AF7852" s="21"/>
    </row>
    <row r="7853" spans="1:32" x14ac:dyDescent="0.2">
      <c r="A7853" s="1" t="s">
        <v>23055</v>
      </c>
      <c r="B7853" s="4" t="s">
        <v>23056</v>
      </c>
      <c r="C7853" s="4" t="s">
        <v>23057</v>
      </c>
      <c r="E7853" s="4"/>
      <c r="R7853" s="4"/>
      <c r="U7853" s="4"/>
      <c r="AD7853" s="4"/>
      <c r="AE7853" s="4"/>
      <c r="AF7853" s="21"/>
    </row>
    <row r="7854" spans="1:32" x14ac:dyDescent="0.2">
      <c r="A7854" s="1" t="s">
        <v>23058</v>
      </c>
      <c r="B7854" s="4" t="s">
        <v>23059</v>
      </c>
      <c r="C7854" s="4" t="s">
        <v>23060</v>
      </c>
      <c r="E7854" s="4"/>
      <c r="R7854" s="4"/>
      <c r="U7854" s="4"/>
      <c r="AD7854" s="4"/>
      <c r="AE7854" s="4"/>
      <c r="AF7854" s="21"/>
    </row>
    <row r="7855" spans="1:32" x14ac:dyDescent="0.2">
      <c r="A7855" s="1" t="s">
        <v>23061</v>
      </c>
      <c r="B7855" s="4" t="s">
        <v>23062</v>
      </c>
      <c r="C7855" s="4" t="s">
        <v>23063</v>
      </c>
      <c r="E7855" s="4"/>
      <c r="R7855" s="4"/>
      <c r="U7855" s="4"/>
      <c r="AD7855" s="4"/>
      <c r="AE7855" s="4"/>
      <c r="AF7855" s="21"/>
    </row>
    <row r="7856" spans="1:32" x14ac:dyDescent="0.2">
      <c r="A7856" s="1" t="s">
        <v>23064</v>
      </c>
      <c r="B7856" s="4" t="s">
        <v>23065</v>
      </c>
      <c r="C7856" s="4" t="s">
        <v>23066</v>
      </c>
      <c r="E7856" s="4"/>
      <c r="R7856" s="4"/>
      <c r="U7856" s="4"/>
      <c r="AD7856" s="4"/>
      <c r="AE7856" s="4"/>
      <c r="AF7856" s="21"/>
    </row>
    <row r="7857" spans="1:32" x14ac:dyDescent="0.2">
      <c r="A7857" s="1" t="s">
        <v>23067</v>
      </c>
      <c r="B7857" s="4" t="s">
        <v>23068</v>
      </c>
      <c r="C7857" s="4" t="s">
        <v>23069</v>
      </c>
      <c r="E7857" s="4"/>
      <c r="R7857" s="4"/>
      <c r="U7857" s="4"/>
      <c r="AD7857" s="4"/>
      <c r="AE7857" s="4"/>
      <c r="AF7857" s="21"/>
    </row>
    <row r="7858" spans="1:32" x14ac:dyDescent="0.2">
      <c r="A7858" s="1" t="s">
        <v>23070</v>
      </c>
      <c r="B7858" s="4" t="s">
        <v>23071</v>
      </c>
      <c r="C7858" s="4" t="s">
        <v>23072</v>
      </c>
      <c r="E7858" s="4"/>
      <c r="R7858" s="4"/>
      <c r="U7858" s="4"/>
      <c r="AD7858" s="4"/>
      <c r="AE7858" s="4"/>
      <c r="AF7858" s="21"/>
    </row>
    <row r="7859" spans="1:32" x14ac:dyDescent="0.2">
      <c r="A7859" s="1" t="s">
        <v>23073</v>
      </c>
      <c r="B7859" s="4" t="s">
        <v>23074</v>
      </c>
      <c r="C7859" s="4" t="s">
        <v>23075</v>
      </c>
      <c r="E7859" s="4"/>
      <c r="R7859" s="4"/>
      <c r="U7859" s="4"/>
      <c r="AD7859" s="4"/>
      <c r="AE7859" s="4"/>
      <c r="AF7859" s="21"/>
    </row>
    <row r="7860" spans="1:32" x14ac:dyDescent="0.2">
      <c r="A7860" s="1" t="s">
        <v>23076</v>
      </c>
      <c r="B7860" s="4" t="s">
        <v>23077</v>
      </c>
      <c r="C7860" s="4" t="s">
        <v>23078</v>
      </c>
      <c r="E7860" s="4"/>
      <c r="R7860" s="4"/>
      <c r="U7860" s="4"/>
      <c r="AD7860" s="4"/>
      <c r="AE7860" s="4"/>
      <c r="AF7860" s="21"/>
    </row>
    <row r="7861" spans="1:32" x14ac:dyDescent="0.2">
      <c r="A7861" s="1" t="s">
        <v>23079</v>
      </c>
      <c r="B7861" s="4" t="s">
        <v>23080</v>
      </c>
      <c r="C7861" s="4" t="s">
        <v>23081</v>
      </c>
      <c r="E7861" s="4"/>
      <c r="R7861" s="4"/>
      <c r="U7861" s="4"/>
      <c r="AD7861" s="4"/>
      <c r="AE7861" s="4"/>
      <c r="AF7861" s="21"/>
    </row>
    <row r="7862" spans="1:32" x14ac:dyDescent="0.2">
      <c r="A7862" s="1" t="s">
        <v>23082</v>
      </c>
      <c r="B7862" s="4" t="s">
        <v>23083</v>
      </c>
      <c r="C7862" s="4" t="s">
        <v>23084</v>
      </c>
      <c r="E7862" s="4"/>
      <c r="R7862" s="4"/>
      <c r="U7862" s="4"/>
      <c r="AD7862" s="4"/>
      <c r="AE7862" s="4"/>
      <c r="AF7862" s="21"/>
    </row>
    <row r="7863" spans="1:32" x14ac:dyDescent="0.2">
      <c r="A7863" s="1" t="s">
        <v>23085</v>
      </c>
      <c r="B7863" s="4" t="s">
        <v>23086</v>
      </c>
      <c r="C7863" s="4" t="s">
        <v>23087</v>
      </c>
      <c r="E7863" s="4"/>
      <c r="R7863" s="4"/>
      <c r="U7863" s="4"/>
      <c r="AD7863" s="4"/>
      <c r="AE7863" s="4"/>
      <c r="AF7863" s="21"/>
    </row>
    <row r="7864" spans="1:32" x14ac:dyDescent="0.2">
      <c r="A7864" s="1" t="s">
        <v>23088</v>
      </c>
      <c r="B7864" s="4" t="s">
        <v>23089</v>
      </c>
      <c r="C7864" s="4" t="s">
        <v>23090</v>
      </c>
      <c r="E7864" s="4"/>
      <c r="R7864" s="4"/>
      <c r="U7864" s="4"/>
      <c r="AD7864" s="4"/>
      <c r="AE7864" s="4"/>
      <c r="AF7864" s="21"/>
    </row>
    <row r="7865" spans="1:32" x14ac:dyDescent="0.2">
      <c r="A7865" s="1" t="s">
        <v>23091</v>
      </c>
      <c r="B7865" s="4" t="s">
        <v>23092</v>
      </c>
      <c r="C7865" s="4" t="s">
        <v>23093</v>
      </c>
      <c r="E7865" s="4"/>
      <c r="R7865" s="4"/>
      <c r="U7865" s="4"/>
      <c r="AD7865" s="4"/>
      <c r="AE7865" s="4"/>
      <c r="AF7865" s="21"/>
    </row>
    <row r="7866" spans="1:32" x14ac:dyDescent="0.2">
      <c r="A7866" s="1" t="s">
        <v>23094</v>
      </c>
      <c r="B7866" s="4" t="s">
        <v>23095</v>
      </c>
      <c r="C7866" s="4" t="s">
        <v>23096</v>
      </c>
      <c r="E7866" s="4"/>
      <c r="R7866" s="4"/>
      <c r="U7866" s="4"/>
      <c r="AD7866" s="4"/>
      <c r="AE7866" s="4"/>
      <c r="AF7866" s="21"/>
    </row>
    <row r="7867" spans="1:32" x14ac:dyDescent="0.2">
      <c r="A7867" s="1" t="s">
        <v>23097</v>
      </c>
      <c r="B7867" s="4" t="s">
        <v>23098</v>
      </c>
      <c r="C7867" s="4" t="s">
        <v>23099</v>
      </c>
      <c r="E7867" s="4"/>
      <c r="R7867" s="4"/>
      <c r="U7867" s="4"/>
      <c r="AD7867" s="4"/>
      <c r="AE7867" s="4"/>
      <c r="AF7867" s="21"/>
    </row>
    <row r="7868" spans="1:32" x14ac:dyDescent="0.2">
      <c r="A7868" s="1" t="s">
        <v>23100</v>
      </c>
      <c r="B7868" s="4" t="s">
        <v>23101</v>
      </c>
      <c r="C7868" s="4" t="s">
        <v>23102</v>
      </c>
      <c r="E7868" s="4"/>
      <c r="R7868" s="4"/>
      <c r="U7868" s="4"/>
      <c r="AD7868" s="4"/>
      <c r="AE7868" s="4"/>
      <c r="AF7868" s="21"/>
    </row>
    <row r="7869" spans="1:32" x14ac:dyDescent="0.2">
      <c r="A7869" s="1" t="s">
        <v>23103</v>
      </c>
      <c r="B7869" s="4" t="s">
        <v>23104</v>
      </c>
      <c r="C7869" s="4" t="s">
        <v>23105</v>
      </c>
      <c r="E7869" s="4"/>
      <c r="R7869" s="4"/>
      <c r="U7869" s="4"/>
      <c r="AD7869" s="4"/>
      <c r="AE7869" s="4"/>
      <c r="AF7869" s="21"/>
    </row>
    <row r="7870" spans="1:32" x14ac:dyDescent="0.2">
      <c r="A7870" s="1" t="s">
        <v>23106</v>
      </c>
      <c r="B7870" s="4" t="s">
        <v>23107</v>
      </c>
      <c r="C7870" s="4" t="s">
        <v>23108</v>
      </c>
      <c r="E7870" s="4"/>
      <c r="R7870" s="4"/>
      <c r="U7870" s="4"/>
      <c r="AD7870" s="4"/>
      <c r="AE7870" s="4"/>
      <c r="AF7870" s="21"/>
    </row>
    <row r="7871" spans="1:32" x14ac:dyDescent="0.2">
      <c r="A7871" s="1" t="s">
        <v>23109</v>
      </c>
      <c r="B7871" s="4" t="s">
        <v>23110</v>
      </c>
      <c r="C7871" s="4" t="s">
        <v>23110</v>
      </c>
      <c r="E7871" s="4"/>
      <c r="R7871" s="4"/>
      <c r="U7871" s="4"/>
      <c r="AD7871" s="4"/>
      <c r="AE7871" s="4"/>
      <c r="AF7871" s="21"/>
    </row>
    <row r="7872" spans="1:32" x14ac:dyDescent="0.2">
      <c r="A7872" s="1" t="s">
        <v>23111</v>
      </c>
      <c r="B7872" s="4" t="s">
        <v>23112</v>
      </c>
      <c r="C7872" s="4" t="s">
        <v>23113</v>
      </c>
      <c r="E7872" s="4"/>
      <c r="R7872" s="4"/>
      <c r="U7872" s="4"/>
      <c r="AD7872" s="4"/>
      <c r="AE7872" s="4"/>
      <c r="AF7872" s="21"/>
    </row>
    <row r="7873" spans="1:32" x14ac:dyDescent="0.2">
      <c r="A7873" s="1" t="s">
        <v>23114</v>
      </c>
      <c r="B7873" s="4" t="s">
        <v>23115</v>
      </c>
      <c r="C7873" s="4" t="s">
        <v>23116</v>
      </c>
      <c r="E7873" s="4"/>
      <c r="R7873" s="4"/>
      <c r="U7873" s="4"/>
      <c r="AD7873" s="4"/>
      <c r="AE7873" s="4"/>
      <c r="AF7873" s="21"/>
    </row>
    <row r="7874" spans="1:32" x14ac:dyDescent="0.2">
      <c r="A7874" s="1" t="s">
        <v>23117</v>
      </c>
      <c r="B7874" s="4" t="s">
        <v>23118</v>
      </c>
      <c r="C7874" s="4" t="s">
        <v>23119</v>
      </c>
      <c r="E7874" s="4"/>
      <c r="R7874" s="4"/>
      <c r="U7874" s="4"/>
      <c r="AD7874" s="4"/>
      <c r="AE7874" s="4"/>
      <c r="AF7874" s="21"/>
    </row>
    <row r="7875" spans="1:32" x14ac:dyDescent="0.2">
      <c r="A7875" s="1" t="s">
        <v>23120</v>
      </c>
      <c r="B7875" s="4" t="s">
        <v>23121</v>
      </c>
      <c r="C7875" s="4" t="s">
        <v>23121</v>
      </c>
      <c r="E7875" s="4"/>
      <c r="R7875" s="4"/>
      <c r="U7875" s="4"/>
      <c r="AD7875" s="4"/>
      <c r="AE7875" s="4"/>
      <c r="AF7875" s="21"/>
    </row>
    <row r="7876" spans="1:32" x14ac:dyDescent="0.2">
      <c r="A7876" s="1" t="s">
        <v>23122</v>
      </c>
      <c r="B7876" s="4" t="s">
        <v>23123</v>
      </c>
      <c r="C7876" s="4" t="s">
        <v>23123</v>
      </c>
      <c r="E7876" s="4"/>
      <c r="R7876" s="4"/>
      <c r="U7876" s="4"/>
      <c r="AD7876" s="4"/>
      <c r="AE7876" s="4"/>
      <c r="AF7876" s="21"/>
    </row>
    <row r="7877" spans="1:32" x14ac:dyDescent="0.2">
      <c r="A7877" s="1" t="s">
        <v>23124</v>
      </c>
      <c r="B7877" s="4" t="s">
        <v>23125</v>
      </c>
      <c r="C7877" s="4" t="s">
        <v>23126</v>
      </c>
      <c r="E7877" s="4"/>
      <c r="R7877" s="4"/>
      <c r="U7877" s="4"/>
      <c r="AD7877" s="4"/>
      <c r="AE7877" s="4"/>
      <c r="AF7877" s="21"/>
    </row>
    <row r="7878" spans="1:32" x14ac:dyDescent="0.2">
      <c r="A7878" s="1" t="s">
        <v>23127</v>
      </c>
      <c r="B7878" s="4" t="s">
        <v>23128</v>
      </c>
      <c r="C7878" s="4" t="s">
        <v>23128</v>
      </c>
      <c r="E7878" s="4"/>
      <c r="R7878" s="4"/>
      <c r="U7878" s="4"/>
      <c r="AD7878" s="4"/>
      <c r="AE7878" s="4"/>
      <c r="AF7878" s="21"/>
    </row>
    <row r="7879" spans="1:32" x14ac:dyDescent="0.2">
      <c r="A7879" s="1" t="s">
        <v>23129</v>
      </c>
      <c r="B7879" s="4" t="s">
        <v>23130</v>
      </c>
      <c r="C7879" s="4" t="s">
        <v>23131</v>
      </c>
      <c r="E7879" s="4"/>
      <c r="R7879" s="4"/>
      <c r="U7879" s="4"/>
      <c r="AD7879" s="4"/>
      <c r="AE7879" s="4"/>
      <c r="AF7879" s="21"/>
    </row>
    <row r="7880" spans="1:32" x14ac:dyDescent="0.2">
      <c r="A7880" s="1" t="s">
        <v>23132</v>
      </c>
      <c r="B7880" s="4" t="s">
        <v>23133</v>
      </c>
      <c r="C7880" s="4" t="s">
        <v>23134</v>
      </c>
      <c r="E7880" s="4"/>
      <c r="R7880" s="4"/>
      <c r="U7880" s="4"/>
      <c r="AD7880" s="4"/>
      <c r="AE7880" s="4"/>
      <c r="AF7880" s="21"/>
    </row>
    <row r="7881" spans="1:32" x14ac:dyDescent="0.2">
      <c r="A7881" s="1" t="s">
        <v>23135</v>
      </c>
      <c r="B7881" s="4" t="s">
        <v>23136</v>
      </c>
      <c r="C7881" s="4" t="s">
        <v>23137</v>
      </c>
      <c r="E7881" s="4"/>
      <c r="R7881" s="4"/>
      <c r="U7881" s="4"/>
      <c r="AD7881" s="4"/>
      <c r="AE7881" s="4"/>
      <c r="AF7881" s="21"/>
    </row>
    <row r="7882" spans="1:32" x14ac:dyDescent="0.2">
      <c r="A7882" s="1" t="s">
        <v>23138</v>
      </c>
      <c r="B7882" s="4" t="s">
        <v>23139</v>
      </c>
      <c r="C7882" s="4" t="s">
        <v>23140</v>
      </c>
      <c r="E7882" s="4"/>
      <c r="R7882" s="4"/>
      <c r="U7882" s="4"/>
      <c r="AD7882" s="4"/>
      <c r="AE7882" s="4"/>
      <c r="AF7882" s="21"/>
    </row>
    <row r="7883" spans="1:32" x14ac:dyDescent="0.2">
      <c r="A7883" s="1" t="s">
        <v>23141</v>
      </c>
      <c r="B7883" s="4" t="s">
        <v>23142</v>
      </c>
      <c r="C7883" s="4" t="s">
        <v>23143</v>
      </c>
      <c r="E7883" s="4"/>
      <c r="R7883" s="4"/>
      <c r="U7883" s="4"/>
      <c r="AD7883" s="4"/>
      <c r="AE7883" s="4"/>
      <c r="AF7883" s="21"/>
    </row>
    <row r="7884" spans="1:32" x14ac:dyDescent="0.2">
      <c r="A7884" s="1" t="s">
        <v>23144</v>
      </c>
      <c r="B7884" s="4" t="s">
        <v>23145</v>
      </c>
      <c r="C7884" s="4" t="s">
        <v>23146</v>
      </c>
      <c r="E7884" s="4"/>
      <c r="R7884" s="4"/>
      <c r="U7884" s="4"/>
      <c r="AD7884" s="4"/>
      <c r="AE7884" s="4"/>
      <c r="AF7884" s="21"/>
    </row>
    <row r="7885" spans="1:32" x14ac:dyDescent="0.2">
      <c r="A7885" s="1" t="s">
        <v>23147</v>
      </c>
      <c r="B7885" s="4" t="s">
        <v>23148</v>
      </c>
      <c r="C7885" s="4" t="s">
        <v>23149</v>
      </c>
      <c r="E7885" s="4"/>
      <c r="R7885" s="4"/>
      <c r="U7885" s="4"/>
      <c r="AD7885" s="4"/>
      <c r="AE7885" s="4"/>
      <c r="AF7885" s="21"/>
    </row>
    <row r="7886" spans="1:32" x14ac:dyDescent="0.2">
      <c r="A7886" s="1" t="s">
        <v>23150</v>
      </c>
      <c r="B7886" s="4" t="s">
        <v>23151</v>
      </c>
      <c r="C7886" s="4" t="s">
        <v>23152</v>
      </c>
      <c r="E7886" s="4"/>
      <c r="R7886" s="4"/>
      <c r="U7886" s="4"/>
      <c r="AD7886" s="4"/>
      <c r="AE7886" s="4"/>
      <c r="AF7886" s="21"/>
    </row>
    <row r="7887" spans="1:32" x14ac:dyDescent="0.2">
      <c r="A7887" s="1" t="s">
        <v>23153</v>
      </c>
      <c r="B7887" s="4" t="s">
        <v>23154</v>
      </c>
      <c r="C7887" s="4" t="s">
        <v>23155</v>
      </c>
      <c r="E7887" s="4"/>
      <c r="R7887" s="4"/>
      <c r="U7887" s="4"/>
      <c r="AD7887" s="4"/>
      <c r="AE7887" s="4"/>
      <c r="AF7887" s="21"/>
    </row>
    <row r="7888" spans="1:32" x14ac:dyDescent="0.2">
      <c r="A7888" s="1" t="s">
        <v>23156</v>
      </c>
      <c r="B7888" s="4" t="s">
        <v>23157</v>
      </c>
      <c r="C7888" s="4" t="s">
        <v>23158</v>
      </c>
      <c r="E7888" s="4"/>
      <c r="R7888" s="4"/>
      <c r="U7888" s="4"/>
      <c r="AD7888" s="4"/>
      <c r="AE7888" s="4"/>
      <c r="AF7888" s="21"/>
    </row>
    <row r="7889" spans="1:32" x14ac:dyDescent="0.2">
      <c r="A7889" s="1" t="s">
        <v>23159</v>
      </c>
      <c r="B7889" s="4" t="s">
        <v>23160</v>
      </c>
      <c r="C7889" s="4" t="s">
        <v>23161</v>
      </c>
      <c r="E7889" s="4"/>
      <c r="R7889" s="4"/>
      <c r="U7889" s="4"/>
      <c r="AD7889" s="4"/>
      <c r="AE7889" s="4"/>
      <c r="AF7889" s="21"/>
    </row>
    <row r="7890" spans="1:32" x14ac:dyDescent="0.2">
      <c r="A7890" s="1" t="s">
        <v>23162</v>
      </c>
      <c r="B7890" s="4" t="s">
        <v>23163</v>
      </c>
      <c r="C7890" s="4" t="s">
        <v>23164</v>
      </c>
      <c r="E7890" s="4"/>
      <c r="R7890" s="4"/>
      <c r="U7890" s="4"/>
      <c r="AD7890" s="4"/>
      <c r="AE7890" s="4"/>
      <c r="AF7890" s="21"/>
    </row>
    <row r="7891" spans="1:32" x14ac:dyDescent="0.2">
      <c r="A7891" s="1" t="s">
        <v>23165</v>
      </c>
      <c r="B7891" s="4" t="s">
        <v>23166</v>
      </c>
      <c r="C7891" s="4" t="s">
        <v>23167</v>
      </c>
      <c r="E7891" s="4">
        <v>1</v>
      </c>
      <c r="R7891" s="4"/>
      <c r="U7891" s="4"/>
      <c r="AD7891" s="4">
        <v>1</v>
      </c>
      <c r="AE7891" s="4"/>
      <c r="AF7891" s="21">
        <v>1</v>
      </c>
    </row>
    <row r="7892" spans="1:32" x14ac:dyDescent="0.2">
      <c r="A7892" s="1" t="s">
        <v>23168</v>
      </c>
      <c r="B7892" s="4" t="s">
        <v>23169</v>
      </c>
      <c r="C7892" s="4" t="s">
        <v>23170</v>
      </c>
      <c r="E7892" s="4"/>
      <c r="R7892" s="4"/>
      <c r="U7892" s="4"/>
      <c r="AD7892" s="4"/>
      <c r="AE7892" s="4"/>
      <c r="AF7892" s="21"/>
    </row>
    <row r="7893" spans="1:32" x14ac:dyDescent="0.2">
      <c r="A7893" s="1" t="s">
        <v>23171</v>
      </c>
      <c r="B7893" s="4" t="s">
        <v>23172</v>
      </c>
      <c r="C7893" s="4" t="s">
        <v>23173</v>
      </c>
      <c r="E7893" s="4"/>
      <c r="R7893" s="4"/>
      <c r="U7893" s="4"/>
      <c r="AD7893" s="4"/>
      <c r="AE7893" s="4"/>
      <c r="AF7893" s="21"/>
    </row>
    <row r="7894" spans="1:32" x14ac:dyDescent="0.2">
      <c r="A7894" s="1" t="s">
        <v>23174</v>
      </c>
      <c r="B7894" s="4" t="s">
        <v>23175</v>
      </c>
      <c r="C7894" s="4" t="s">
        <v>23176</v>
      </c>
      <c r="E7894" s="4"/>
      <c r="F7894">
        <v>1</v>
      </c>
      <c r="G7894">
        <v>1</v>
      </c>
      <c r="J7894">
        <v>1</v>
      </c>
      <c r="M7894">
        <v>1</v>
      </c>
      <c r="N7894">
        <v>1</v>
      </c>
      <c r="P7894">
        <v>1</v>
      </c>
      <c r="Q7894">
        <v>1</v>
      </c>
      <c r="R7894" s="4">
        <v>1</v>
      </c>
      <c r="T7894">
        <v>1</v>
      </c>
      <c r="U7894" s="4">
        <v>1</v>
      </c>
      <c r="V7894">
        <v>1</v>
      </c>
      <c r="X7894">
        <v>1</v>
      </c>
      <c r="Z7894">
        <v>1</v>
      </c>
      <c r="AA7894">
        <v>1</v>
      </c>
      <c r="AD7894" s="4"/>
      <c r="AE7894" s="4">
        <v>1</v>
      </c>
      <c r="AF7894" s="21"/>
    </row>
    <row r="7895" spans="1:32" x14ac:dyDescent="0.2">
      <c r="A7895" s="1" t="s">
        <v>23177</v>
      </c>
      <c r="B7895" s="4" t="s">
        <v>23178</v>
      </c>
      <c r="C7895" s="4" t="s">
        <v>23179</v>
      </c>
      <c r="E7895" s="4"/>
      <c r="R7895" s="4"/>
      <c r="U7895" s="4"/>
      <c r="AD7895" s="4"/>
      <c r="AE7895" s="4"/>
      <c r="AF7895" s="21"/>
    </row>
    <row r="7896" spans="1:32" x14ac:dyDescent="0.2">
      <c r="A7896" s="1" t="s">
        <v>23180</v>
      </c>
      <c r="B7896" s="4" t="s">
        <v>23181</v>
      </c>
      <c r="C7896" s="4" t="s">
        <v>23182</v>
      </c>
      <c r="E7896" s="4"/>
      <c r="R7896" s="4"/>
      <c r="U7896" s="4"/>
      <c r="AD7896" s="4"/>
      <c r="AE7896" s="4"/>
      <c r="AF7896" s="21"/>
    </row>
    <row r="7897" spans="1:32" x14ac:dyDescent="0.2">
      <c r="A7897" s="1" t="s">
        <v>23183</v>
      </c>
      <c r="B7897" s="4" t="s">
        <v>23184</v>
      </c>
      <c r="C7897" s="4" t="s">
        <v>23185</v>
      </c>
      <c r="E7897" s="4"/>
      <c r="R7897" s="4"/>
      <c r="U7897" s="4"/>
      <c r="AD7897" s="4"/>
      <c r="AE7897" s="4"/>
      <c r="AF7897" s="21"/>
    </row>
    <row r="7898" spans="1:32" x14ac:dyDescent="0.2">
      <c r="A7898" s="1" t="s">
        <v>23186</v>
      </c>
      <c r="B7898" s="4" t="s">
        <v>23187</v>
      </c>
      <c r="C7898" s="4" t="s">
        <v>23188</v>
      </c>
      <c r="E7898" s="4"/>
      <c r="R7898" s="4"/>
      <c r="U7898" s="4"/>
      <c r="AD7898" s="4"/>
      <c r="AE7898" s="4"/>
      <c r="AF7898" s="21"/>
    </row>
    <row r="7899" spans="1:32" x14ac:dyDescent="0.2">
      <c r="A7899" s="1" t="s">
        <v>23189</v>
      </c>
      <c r="B7899" s="4" t="s">
        <v>23190</v>
      </c>
      <c r="C7899" s="4" t="s">
        <v>23190</v>
      </c>
      <c r="E7899" s="4"/>
      <c r="R7899" s="4"/>
      <c r="U7899" s="4"/>
      <c r="AD7899" s="4"/>
      <c r="AE7899" s="4"/>
      <c r="AF7899" s="21"/>
    </row>
    <row r="7900" spans="1:32" x14ac:dyDescent="0.2">
      <c r="A7900" s="1" t="s">
        <v>23191</v>
      </c>
      <c r="B7900" s="4" t="s">
        <v>23192</v>
      </c>
      <c r="C7900" s="4" t="s">
        <v>23193</v>
      </c>
      <c r="E7900" s="4"/>
      <c r="R7900" s="4"/>
      <c r="U7900" s="4"/>
      <c r="AD7900" s="4"/>
      <c r="AE7900" s="4"/>
      <c r="AF7900" s="21"/>
    </row>
    <row r="7901" spans="1:32" x14ac:dyDescent="0.2">
      <c r="A7901" s="1" t="s">
        <v>23194</v>
      </c>
      <c r="B7901" s="4" t="s">
        <v>23195</v>
      </c>
      <c r="C7901" s="4" t="s">
        <v>23196</v>
      </c>
      <c r="E7901" s="4"/>
      <c r="R7901" s="4"/>
      <c r="U7901" s="4"/>
      <c r="AD7901" s="4"/>
      <c r="AE7901" s="4"/>
      <c r="AF7901" s="21"/>
    </row>
    <row r="7902" spans="1:32" x14ac:dyDescent="0.2">
      <c r="A7902" s="1" t="s">
        <v>23197</v>
      </c>
      <c r="B7902" s="4" t="s">
        <v>23198</v>
      </c>
      <c r="C7902" s="4" t="s">
        <v>23199</v>
      </c>
      <c r="E7902" s="4"/>
      <c r="R7902" s="4"/>
      <c r="U7902" s="4"/>
      <c r="AD7902" s="4"/>
      <c r="AE7902" s="4"/>
      <c r="AF7902" s="21"/>
    </row>
    <row r="7903" spans="1:32" x14ac:dyDescent="0.2">
      <c r="A7903" s="1" t="s">
        <v>23200</v>
      </c>
      <c r="B7903" s="4" t="s">
        <v>23201</v>
      </c>
      <c r="C7903" s="4" t="s">
        <v>23202</v>
      </c>
      <c r="E7903" s="4"/>
      <c r="R7903" s="4"/>
      <c r="U7903" s="4"/>
      <c r="AD7903" s="4"/>
      <c r="AE7903" s="4"/>
      <c r="AF7903" s="21"/>
    </row>
    <row r="7904" spans="1:32" x14ac:dyDescent="0.2">
      <c r="A7904" s="1" t="s">
        <v>23203</v>
      </c>
      <c r="B7904" s="4" t="s">
        <v>23204</v>
      </c>
      <c r="C7904" s="4" t="s">
        <v>23205</v>
      </c>
      <c r="E7904" s="4"/>
      <c r="R7904" s="4"/>
      <c r="U7904" s="4"/>
      <c r="AD7904" s="4"/>
      <c r="AE7904" s="4"/>
      <c r="AF7904" s="21"/>
    </row>
    <row r="7905" spans="1:32" x14ac:dyDescent="0.2">
      <c r="A7905" s="1" t="s">
        <v>23206</v>
      </c>
      <c r="B7905" s="4" t="s">
        <v>23207</v>
      </c>
      <c r="C7905" s="4" t="s">
        <v>23208</v>
      </c>
      <c r="E7905" s="4"/>
      <c r="R7905" s="4"/>
      <c r="U7905" s="4"/>
      <c r="AD7905" s="4"/>
      <c r="AE7905" s="4"/>
      <c r="AF7905" s="21"/>
    </row>
    <row r="7906" spans="1:32" x14ac:dyDescent="0.2">
      <c r="A7906" s="1" t="s">
        <v>23209</v>
      </c>
      <c r="B7906" s="4" t="s">
        <v>23210</v>
      </c>
      <c r="C7906" s="4" t="s">
        <v>23211</v>
      </c>
      <c r="E7906" s="4"/>
      <c r="R7906" s="4"/>
      <c r="U7906" s="4"/>
      <c r="AD7906" s="4"/>
      <c r="AE7906" s="4"/>
      <c r="AF7906" s="21"/>
    </row>
    <row r="7907" spans="1:32" x14ac:dyDescent="0.2">
      <c r="A7907" s="1" t="s">
        <v>23212</v>
      </c>
      <c r="B7907" s="4" t="s">
        <v>23213</v>
      </c>
      <c r="C7907" s="4" t="s">
        <v>23214</v>
      </c>
      <c r="E7907" s="4"/>
      <c r="R7907" s="4"/>
      <c r="U7907" s="4"/>
      <c r="AD7907" s="4"/>
      <c r="AE7907" s="4"/>
      <c r="AF7907" s="21"/>
    </row>
    <row r="7908" spans="1:32" x14ac:dyDescent="0.2">
      <c r="A7908" s="1" t="s">
        <v>23215</v>
      </c>
      <c r="B7908" s="4" t="s">
        <v>23216</v>
      </c>
      <c r="C7908" s="4" t="s">
        <v>23217</v>
      </c>
      <c r="E7908" s="4"/>
      <c r="R7908" s="4"/>
      <c r="U7908" s="4"/>
      <c r="AD7908" s="4"/>
      <c r="AE7908" s="4"/>
      <c r="AF7908" s="21"/>
    </row>
    <row r="7909" spans="1:32" x14ac:dyDescent="0.2">
      <c r="A7909" s="1" t="s">
        <v>23218</v>
      </c>
      <c r="B7909" s="4" t="s">
        <v>23219</v>
      </c>
      <c r="C7909" s="4" t="s">
        <v>23220</v>
      </c>
      <c r="E7909" s="4"/>
      <c r="R7909" s="4"/>
      <c r="U7909" s="4"/>
      <c r="AD7909" s="4"/>
      <c r="AE7909" s="4"/>
      <c r="AF7909" s="21"/>
    </row>
    <row r="7910" spans="1:32" x14ac:dyDescent="0.2">
      <c r="A7910" s="1" t="s">
        <v>23221</v>
      </c>
      <c r="B7910" s="4" t="s">
        <v>23222</v>
      </c>
      <c r="C7910" s="4" t="s">
        <v>23223</v>
      </c>
      <c r="E7910" s="4"/>
      <c r="R7910" s="4"/>
      <c r="U7910" s="4"/>
      <c r="AD7910" s="4"/>
      <c r="AE7910" s="4"/>
      <c r="AF7910" s="21"/>
    </row>
    <row r="7911" spans="1:32" x14ac:dyDescent="0.2">
      <c r="A7911" s="1" t="s">
        <v>23224</v>
      </c>
      <c r="B7911" s="4" t="s">
        <v>23225</v>
      </c>
      <c r="C7911" s="4" t="s">
        <v>23226</v>
      </c>
      <c r="E7911" s="4"/>
      <c r="R7911" s="4"/>
      <c r="U7911" s="4"/>
      <c r="AD7911" s="4"/>
      <c r="AE7911" s="4"/>
      <c r="AF7911" s="21"/>
    </row>
    <row r="7912" spans="1:32" x14ac:dyDescent="0.2">
      <c r="A7912" s="1" t="s">
        <v>23227</v>
      </c>
      <c r="B7912" s="4" t="s">
        <v>23228</v>
      </c>
      <c r="C7912" s="4" t="s">
        <v>23229</v>
      </c>
      <c r="E7912" s="4"/>
      <c r="R7912" s="4"/>
      <c r="U7912" s="4"/>
      <c r="AD7912" s="4"/>
      <c r="AE7912" s="4"/>
      <c r="AF7912" s="21"/>
    </row>
    <row r="7913" spans="1:32" x14ac:dyDescent="0.2">
      <c r="A7913" s="1" t="s">
        <v>23230</v>
      </c>
      <c r="B7913" s="4" t="s">
        <v>23231</v>
      </c>
      <c r="C7913" s="4" t="s">
        <v>23232</v>
      </c>
      <c r="E7913" s="4"/>
      <c r="R7913" s="4"/>
      <c r="U7913" s="4"/>
      <c r="AD7913" s="4"/>
      <c r="AE7913" s="4"/>
      <c r="AF7913" s="21"/>
    </row>
    <row r="7914" spans="1:32" x14ac:dyDescent="0.2">
      <c r="A7914" s="1" t="s">
        <v>23233</v>
      </c>
      <c r="B7914" s="4" t="s">
        <v>23234</v>
      </c>
      <c r="C7914" s="4" t="s">
        <v>23235</v>
      </c>
      <c r="E7914" s="4"/>
      <c r="R7914" s="4"/>
      <c r="U7914" s="4"/>
      <c r="AD7914" s="4"/>
      <c r="AE7914" s="4"/>
      <c r="AF7914" s="21"/>
    </row>
    <row r="7915" spans="1:32" x14ac:dyDescent="0.2">
      <c r="A7915" s="1" t="s">
        <v>23236</v>
      </c>
      <c r="B7915" s="4" t="s">
        <v>23237</v>
      </c>
      <c r="C7915" s="4" t="s">
        <v>23238</v>
      </c>
      <c r="E7915" s="4"/>
      <c r="R7915" s="4"/>
      <c r="U7915" s="4"/>
      <c r="AD7915" s="4"/>
      <c r="AE7915" s="4"/>
      <c r="AF7915" s="21"/>
    </row>
    <row r="7916" spans="1:32" x14ac:dyDescent="0.2">
      <c r="A7916" s="1" t="s">
        <v>23239</v>
      </c>
      <c r="B7916" s="4" t="s">
        <v>23240</v>
      </c>
      <c r="C7916" s="4" t="s">
        <v>23241</v>
      </c>
      <c r="E7916" s="4"/>
      <c r="R7916" s="4"/>
      <c r="U7916" s="4"/>
      <c r="AD7916" s="4"/>
      <c r="AE7916" s="4"/>
      <c r="AF7916" s="21"/>
    </row>
    <row r="7917" spans="1:32" x14ac:dyDescent="0.2">
      <c r="A7917" s="1" t="s">
        <v>23242</v>
      </c>
      <c r="B7917" s="4" t="s">
        <v>23243</v>
      </c>
      <c r="C7917" s="4" t="s">
        <v>23244</v>
      </c>
      <c r="E7917" s="4"/>
      <c r="R7917" s="4"/>
      <c r="U7917" s="4"/>
      <c r="AD7917" s="4"/>
      <c r="AE7917" s="4"/>
      <c r="AF7917" s="21"/>
    </row>
    <row r="7918" spans="1:32" x14ac:dyDescent="0.2">
      <c r="A7918" s="1" t="s">
        <v>23245</v>
      </c>
      <c r="B7918" s="4" t="s">
        <v>23246</v>
      </c>
      <c r="C7918" s="4" t="s">
        <v>23247</v>
      </c>
      <c r="E7918" s="4"/>
      <c r="R7918" s="4"/>
      <c r="U7918" s="4"/>
      <c r="AD7918" s="4"/>
      <c r="AE7918" s="4"/>
      <c r="AF7918" s="21"/>
    </row>
    <row r="7919" spans="1:32" x14ac:dyDescent="0.2">
      <c r="A7919" s="1" t="s">
        <v>23248</v>
      </c>
      <c r="B7919" s="4" t="s">
        <v>23249</v>
      </c>
      <c r="C7919" s="4" t="s">
        <v>23250</v>
      </c>
      <c r="E7919" s="4"/>
      <c r="R7919" s="4"/>
      <c r="U7919" s="4"/>
      <c r="AD7919" s="4"/>
      <c r="AE7919" s="4"/>
      <c r="AF7919" s="21"/>
    </row>
    <row r="7920" spans="1:32" x14ac:dyDescent="0.2">
      <c r="A7920" s="1" t="s">
        <v>23251</v>
      </c>
      <c r="B7920" s="4" t="s">
        <v>23252</v>
      </c>
      <c r="C7920" s="4" t="s">
        <v>23253</v>
      </c>
      <c r="E7920" s="4"/>
      <c r="R7920" s="4"/>
      <c r="U7920" s="4"/>
      <c r="AD7920" s="4"/>
      <c r="AE7920" s="4"/>
      <c r="AF7920" s="21"/>
    </row>
    <row r="7921" spans="1:32" x14ac:dyDescent="0.2">
      <c r="A7921" s="1" t="s">
        <v>23254</v>
      </c>
      <c r="B7921" s="4" t="s">
        <v>23255</v>
      </c>
      <c r="C7921" s="4" t="s">
        <v>23256</v>
      </c>
      <c r="E7921" s="4"/>
      <c r="R7921" s="4"/>
      <c r="U7921" s="4"/>
      <c r="AD7921" s="4"/>
      <c r="AE7921" s="4"/>
      <c r="AF7921" s="21"/>
    </row>
    <row r="7922" spans="1:32" x14ac:dyDescent="0.2">
      <c r="A7922" s="1" t="s">
        <v>23257</v>
      </c>
      <c r="B7922" s="4" t="s">
        <v>23258</v>
      </c>
      <c r="C7922" s="4" t="s">
        <v>23259</v>
      </c>
      <c r="E7922" s="4"/>
      <c r="R7922" s="4"/>
      <c r="U7922" s="4"/>
      <c r="AD7922" s="4"/>
      <c r="AE7922" s="4"/>
      <c r="AF7922" s="21"/>
    </row>
    <row r="7923" spans="1:32" x14ac:dyDescent="0.2">
      <c r="A7923" s="1" t="s">
        <v>23260</v>
      </c>
      <c r="B7923" s="4" t="s">
        <v>23261</v>
      </c>
      <c r="C7923" s="4" t="s">
        <v>23262</v>
      </c>
      <c r="E7923" s="4"/>
      <c r="R7923" s="4"/>
      <c r="U7923" s="4"/>
      <c r="AD7923" s="4"/>
      <c r="AE7923" s="4"/>
      <c r="AF7923" s="21"/>
    </row>
    <row r="7924" spans="1:32" x14ac:dyDescent="0.2">
      <c r="A7924" s="1" t="s">
        <v>23263</v>
      </c>
      <c r="B7924" s="4" t="s">
        <v>23264</v>
      </c>
      <c r="C7924" s="4" t="s">
        <v>23265</v>
      </c>
      <c r="E7924" s="4"/>
      <c r="R7924" s="4"/>
      <c r="U7924" s="4"/>
      <c r="AD7924" s="4"/>
      <c r="AE7924" s="4"/>
      <c r="AF7924" s="21"/>
    </row>
    <row r="7925" spans="1:32" x14ac:dyDescent="0.2">
      <c r="A7925" s="1" t="s">
        <v>23266</v>
      </c>
      <c r="B7925" s="4" t="s">
        <v>23267</v>
      </c>
      <c r="C7925" s="4" t="s">
        <v>23267</v>
      </c>
      <c r="E7925" s="4"/>
      <c r="R7925" s="4"/>
      <c r="U7925" s="4"/>
      <c r="AD7925" s="4"/>
      <c r="AE7925" s="4"/>
      <c r="AF7925" s="21"/>
    </row>
    <row r="7926" spans="1:32" x14ac:dyDescent="0.2">
      <c r="A7926" s="1" t="s">
        <v>23268</v>
      </c>
      <c r="B7926" s="4" t="s">
        <v>23269</v>
      </c>
      <c r="C7926" s="4" t="s">
        <v>23270</v>
      </c>
      <c r="E7926" s="4"/>
      <c r="R7926" s="4"/>
      <c r="U7926" s="4"/>
      <c r="AD7926" s="4"/>
      <c r="AE7926" s="4"/>
      <c r="AF7926" s="21"/>
    </row>
    <row r="7927" spans="1:32" x14ac:dyDescent="0.2">
      <c r="A7927" s="1" t="s">
        <v>23271</v>
      </c>
      <c r="B7927" s="4" t="s">
        <v>23272</v>
      </c>
      <c r="C7927" s="4" t="s">
        <v>23273</v>
      </c>
      <c r="E7927" s="4"/>
      <c r="R7927" s="4"/>
      <c r="U7927" s="4"/>
      <c r="AD7927" s="4"/>
      <c r="AE7927" s="4"/>
      <c r="AF7927" s="21"/>
    </row>
    <row r="7928" spans="1:32" x14ac:dyDescent="0.2">
      <c r="A7928" s="1" t="s">
        <v>23274</v>
      </c>
      <c r="B7928" s="4" t="s">
        <v>23275</v>
      </c>
      <c r="C7928" s="4" t="s">
        <v>23276</v>
      </c>
      <c r="E7928" s="4"/>
      <c r="R7928" s="4"/>
      <c r="U7928" s="4"/>
      <c r="AD7928" s="4"/>
      <c r="AE7928" s="4"/>
      <c r="AF7928" s="21"/>
    </row>
    <row r="7929" spans="1:32" x14ac:dyDescent="0.2">
      <c r="A7929" s="1" t="s">
        <v>23277</v>
      </c>
      <c r="B7929" s="4" t="s">
        <v>23278</v>
      </c>
      <c r="C7929" s="4" t="s">
        <v>23279</v>
      </c>
      <c r="E7929" s="4"/>
      <c r="R7929" s="4"/>
      <c r="U7929" s="4"/>
      <c r="AD7929" s="4"/>
      <c r="AE7929" s="4"/>
      <c r="AF7929" s="21"/>
    </row>
    <row r="7930" spans="1:32" x14ac:dyDescent="0.2">
      <c r="A7930" s="1" t="s">
        <v>23280</v>
      </c>
      <c r="B7930" s="4" t="s">
        <v>23281</v>
      </c>
      <c r="C7930" s="4" t="s">
        <v>23282</v>
      </c>
      <c r="E7930" s="4"/>
      <c r="R7930" s="4"/>
      <c r="U7930" s="4"/>
      <c r="AD7930" s="4"/>
      <c r="AE7930" s="4"/>
      <c r="AF7930" s="21"/>
    </row>
    <row r="7931" spans="1:32" x14ac:dyDescent="0.2">
      <c r="A7931" s="1" t="s">
        <v>23283</v>
      </c>
      <c r="B7931" s="4" t="s">
        <v>23284</v>
      </c>
      <c r="C7931" s="4" t="s">
        <v>23285</v>
      </c>
      <c r="E7931" s="4"/>
      <c r="R7931" s="4"/>
      <c r="U7931" s="4"/>
      <c r="AD7931" s="4"/>
      <c r="AE7931" s="4"/>
      <c r="AF7931" s="21"/>
    </row>
    <row r="7932" spans="1:32" x14ac:dyDescent="0.2">
      <c r="A7932" s="1" t="s">
        <v>23286</v>
      </c>
      <c r="B7932" s="4" t="s">
        <v>23287</v>
      </c>
      <c r="C7932" s="4" t="s">
        <v>23288</v>
      </c>
      <c r="E7932" s="4"/>
      <c r="R7932" s="4"/>
      <c r="U7932" s="4"/>
      <c r="AD7932" s="4"/>
      <c r="AE7932" s="4"/>
      <c r="AF7932" s="21"/>
    </row>
    <row r="7933" spans="1:32" x14ac:dyDescent="0.2">
      <c r="A7933" s="1" t="s">
        <v>23289</v>
      </c>
      <c r="B7933" s="4" t="s">
        <v>23290</v>
      </c>
      <c r="C7933" s="4" t="s">
        <v>23291</v>
      </c>
      <c r="E7933" s="4"/>
      <c r="R7933" s="4"/>
      <c r="U7933" s="4"/>
      <c r="AD7933" s="4"/>
      <c r="AE7933" s="4"/>
      <c r="AF7933" s="21"/>
    </row>
    <row r="7934" spans="1:32" x14ac:dyDescent="0.2">
      <c r="A7934" s="1" t="s">
        <v>23292</v>
      </c>
      <c r="B7934" s="4" t="s">
        <v>23293</v>
      </c>
      <c r="C7934" s="4" t="s">
        <v>23294</v>
      </c>
      <c r="E7934" s="4"/>
      <c r="R7934" s="4"/>
      <c r="U7934" s="4"/>
      <c r="AD7934" s="4"/>
      <c r="AE7934" s="4"/>
      <c r="AF7934" s="21"/>
    </row>
    <row r="7935" spans="1:32" x14ac:dyDescent="0.2">
      <c r="A7935" s="1" t="s">
        <v>23295</v>
      </c>
      <c r="B7935" s="4" t="s">
        <v>23296</v>
      </c>
      <c r="C7935" s="4" t="s">
        <v>23297</v>
      </c>
      <c r="E7935" s="4"/>
      <c r="R7935" s="4"/>
      <c r="U7935" s="4"/>
      <c r="AD7935" s="4"/>
      <c r="AE7935" s="4"/>
      <c r="AF7935" s="21"/>
    </row>
    <row r="7936" spans="1:32" x14ac:dyDescent="0.2">
      <c r="A7936" s="1" t="s">
        <v>23298</v>
      </c>
      <c r="B7936" s="4" t="s">
        <v>23299</v>
      </c>
      <c r="C7936" s="4" t="s">
        <v>23300</v>
      </c>
      <c r="E7936" s="4"/>
      <c r="R7936" s="4"/>
      <c r="U7936" s="4"/>
      <c r="AD7936" s="4"/>
      <c r="AE7936" s="4"/>
      <c r="AF7936" s="21"/>
    </row>
    <row r="7937" spans="1:32" x14ac:dyDescent="0.2">
      <c r="A7937" s="1" t="s">
        <v>23301</v>
      </c>
      <c r="B7937" s="4" t="s">
        <v>23302</v>
      </c>
      <c r="C7937" s="4" t="s">
        <v>23303</v>
      </c>
      <c r="E7937" s="4"/>
      <c r="R7937" s="4"/>
      <c r="U7937" s="4"/>
      <c r="AD7937" s="4"/>
      <c r="AE7937" s="4"/>
      <c r="AF7937" s="21"/>
    </row>
    <row r="7938" spans="1:32" x14ac:dyDescent="0.2">
      <c r="A7938" s="1" t="s">
        <v>23304</v>
      </c>
      <c r="B7938" s="4" t="s">
        <v>23305</v>
      </c>
      <c r="C7938" s="4" t="s">
        <v>23306</v>
      </c>
      <c r="E7938" s="4"/>
      <c r="R7938" s="4"/>
      <c r="U7938" s="4"/>
      <c r="AD7938" s="4"/>
      <c r="AE7938" s="4"/>
      <c r="AF7938" s="21"/>
    </row>
    <row r="7939" spans="1:32" x14ac:dyDescent="0.2">
      <c r="A7939" s="1" t="s">
        <v>23307</v>
      </c>
      <c r="B7939" s="4" t="s">
        <v>23308</v>
      </c>
      <c r="C7939" s="4" t="s">
        <v>23309</v>
      </c>
      <c r="E7939" s="4"/>
      <c r="R7939" s="4"/>
      <c r="U7939" s="4"/>
      <c r="AD7939" s="4"/>
      <c r="AE7939" s="4"/>
      <c r="AF7939" s="21"/>
    </row>
    <row r="7940" spans="1:32" x14ac:dyDescent="0.2">
      <c r="A7940" s="1" t="s">
        <v>23310</v>
      </c>
      <c r="B7940" s="4" t="s">
        <v>23311</v>
      </c>
      <c r="C7940" s="4" t="s">
        <v>23312</v>
      </c>
      <c r="E7940" s="4"/>
      <c r="R7940" s="4"/>
      <c r="U7940" s="4"/>
      <c r="AD7940" s="4"/>
      <c r="AE7940" s="4"/>
      <c r="AF7940" s="21"/>
    </row>
    <row r="7941" spans="1:32" x14ac:dyDescent="0.2">
      <c r="A7941" s="1" t="s">
        <v>23313</v>
      </c>
      <c r="B7941" s="4" t="s">
        <v>23314</v>
      </c>
      <c r="C7941" s="4" t="s">
        <v>23315</v>
      </c>
      <c r="E7941" s="4"/>
      <c r="R7941" s="4"/>
      <c r="U7941" s="4"/>
      <c r="AD7941" s="4"/>
      <c r="AE7941" s="4"/>
      <c r="AF7941" s="21"/>
    </row>
    <row r="7942" spans="1:32" x14ac:dyDescent="0.2">
      <c r="A7942" s="1" t="s">
        <v>23316</v>
      </c>
      <c r="B7942" s="4" t="s">
        <v>23317</v>
      </c>
      <c r="C7942" s="4" t="s">
        <v>23318</v>
      </c>
      <c r="E7942" s="4"/>
      <c r="R7942" s="4"/>
      <c r="U7942" s="4"/>
      <c r="AD7942" s="4"/>
      <c r="AE7942" s="4"/>
      <c r="AF7942" s="21"/>
    </row>
    <row r="7943" spans="1:32" x14ac:dyDescent="0.2">
      <c r="A7943" s="1" t="s">
        <v>23319</v>
      </c>
      <c r="B7943" s="4" t="s">
        <v>23320</v>
      </c>
      <c r="C7943" s="4" t="s">
        <v>23321</v>
      </c>
      <c r="E7943" s="4"/>
      <c r="R7943" s="4"/>
      <c r="U7943" s="4"/>
      <c r="AD7943" s="4"/>
      <c r="AE7943" s="4"/>
      <c r="AF7943" s="21"/>
    </row>
    <row r="7944" spans="1:32" x14ac:dyDescent="0.2">
      <c r="A7944" s="1" t="s">
        <v>23322</v>
      </c>
      <c r="B7944" s="4" t="s">
        <v>23323</v>
      </c>
      <c r="C7944" s="4" t="s">
        <v>23324</v>
      </c>
      <c r="E7944" s="4"/>
      <c r="R7944" s="4"/>
      <c r="U7944" s="4"/>
      <c r="AD7944" s="4"/>
      <c r="AE7944" s="4"/>
      <c r="AF7944" s="21"/>
    </row>
    <row r="7945" spans="1:32" x14ac:dyDescent="0.2">
      <c r="A7945" s="1" t="s">
        <v>23325</v>
      </c>
      <c r="B7945" s="4" t="s">
        <v>23326</v>
      </c>
      <c r="C7945" s="4" t="s">
        <v>23327</v>
      </c>
      <c r="E7945" s="4"/>
      <c r="R7945" s="4"/>
      <c r="U7945" s="4"/>
      <c r="AD7945" s="4"/>
      <c r="AE7945" s="4"/>
      <c r="AF7945" s="21"/>
    </row>
    <row r="7946" spans="1:32" x14ac:dyDescent="0.2">
      <c r="A7946" s="1" t="s">
        <v>23328</v>
      </c>
      <c r="B7946" s="4" t="s">
        <v>23329</v>
      </c>
      <c r="C7946" s="4" t="s">
        <v>23330</v>
      </c>
      <c r="E7946" s="4"/>
      <c r="R7946" s="4"/>
      <c r="U7946" s="4"/>
      <c r="AD7946" s="4"/>
      <c r="AE7946" s="4"/>
      <c r="AF7946" s="21"/>
    </row>
    <row r="7947" spans="1:32" x14ac:dyDescent="0.2">
      <c r="A7947" s="1" t="s">
        <v>23331</v>
      </c>
      <c r="B7947" s="4" t="s">
        <v>23332</v>
      </c>
      <c r="C7947" s="4" t="s">
        <v>23333</v>
      </c>
      <c r="E7947" s="4"/>
      <c r="R7947" s="4"/>
      <c r="U7947" s="4"/>
      <c r="AD7947" s="4"/>
      <c r="AE7947" s="4"/>
      <c r="AF7947" s="21"/>
    </row>
    <row r="7948" spans="1:32" x14ac:dyDescent="0.2">
      <c r="A7948" s="1" t="s">
        <v>23334</v>
      </c>
      <c r="B7948" s="4" t="s">
        <v>23335</v>
      </c>
      <c r="C7948" s="4" t="s">
        <v>23336</v>
      </c>
      <c r="E7948" s="4"/>
      <c r="R7948" s="4"/>
      <c r="U7948" s="4"/>
      <c r="AD7948" s="4"/>
      <c r="AE7948" s="4"/>
      <c r="AF7948" s="21"/>
    </row>
    <row r="7949" spans="1:32" x14ac:dyDescent="0.2">
      <c r="A7949" s="1" t="s">
        <v>23337</v>
      </c>
      <c r="B7949" s="4" t="s">
        <v>23338</v>
      </c>
      <c r="C7949" s="4" t="s">
        <v>23339</v>
      </c>
      <c r="E7949" s="4"/>
      <c r="R7949" s="4"/>
      <c r="U7949" s="4"/>
      <c r="AD7949" s="4"/>
      <c r="AE7949" s="4"/>
      <c r="AF7949" s="21"/>
    </row>
    <row r="7950" spans="1:32" x14ac:dyDescent="0.2">
      <c r="A7950" s="1" t="s">
        <v>23340</v>
      </c>
      <c r="B7950" s="4" t="s">
        <v>7220</v>
      </c>
      <c r="C7950" s="4" t="s">
        <v>23341</v>
      </c>
      <c r="E7950" s="4"/>
      <c r="R7950" s="4"/>
      <c r="U7950" s="4"/>
      <c r="AD7950" s="4"/>
      <c r="AE7950" s="4"/>
      <c r="AF7950" s="21"/>
    </row>
    <row r="7951" spans="1:32" x14ac:dyDescent="0.2">
      <c r="A7951" s="1" t="s">
        <v>23342</v>
      </c>
      <c r="B7951" s="4" t="s">
        <v>23343</v>
      </c>
      <c r="C7951" s="4" t="s">
        <v>23344</v>
      </c>
      <c r="E7951" s="4"/>
      <c r="R7951" s="4"/>
      <c r="U7951" s="4"/>
      <c r="Z7951">
        <v>1</v>
      </c>
      <c r="AA7951">
        <v>2</v>
      </c>
      <c r="AD7951" s="4"/>
      <c r="AE7951" s="4"/>
      <c r="AF7951" s="21"/>
    </row>
    <row r="7952" spans="1:32" x14ac:dyDescent="0.2">
      <c r="A7952" s="1" t="s">
        <v>23345</v>
      </c>
      <c r="B7952" s="4" t="s">
        <v>23346</v>
      </c>
      <c r="C7952" s="4" t="s">
        <v>23347</v>
      </c>
      <c r="E7952" s="4"/>
      <c r="R7952" s="4"/>
      <c r="U7952" s="4"/>
      <c r="AD7952" s="4"/>
      <c r="AE7952" s="4"/>
      <c r="AF7952" s="21"/>
    </row>
    <row r="7953" spans="1:32" x14ac:dyDescent="0.2">
      <c r="A7953" s="1" t="s">
        <v>23348</v>
      </c>
      <c r="B7953" s="4" t="s">
        <v>23349</v>
      </c>
      <c r="C7953" s="4" t="s">
        <v>23350</v>
      </c>
      <c r="E7953" s="4"/>
      <c r="R7953" s="4"/>
      <c r="U7953" s="4"/>
      <c r="AD7953" s="4"/>
      <c r="AE7953" s="4"/>
      <c r="AF7953" s="21"/>
    </row>
    <row r="7954" spans="1:32" x14ac:dyDescent="0.2">
      <c r="A7954" s="1" t="s">
        <v>23351</v>
      </c>
      <c r="B7954" s="4" t="s">
        <v>23352</v>
      </c>
      <c r="C7954" s="4" t="s">
        <v>6120</v>
      </c>
      <c r="E7954" s="4"/>
      <c r="R7954" s="4"/>
      <c r="U7954" s="4"/>
      <c r="AD7954" s="4"/>
      <c r="AE7954" s="4"/>
      <c r="AF7954" s="21"/>
    </row>
    <row r="7955" spans="1:32" x14ac:dyDescent="0.2">
      <c r="A7955" s="1" t="s">
        <v>23353</v>
      </c>
      <c r="B7955" s="4" t="s">
        <v>23354</v>
      </c>
      <c r="C7955" s="4" t="s">
        <v>23355</v>
      </c>
      <c r="E7955" s="4"/>
      <c r="R7955" s="4"/>
      <c r="U7955" s="4"/>
      <c r="AD7955" s="4"/>
      <c r="AE7955" s="4"/>
      <c r="AF7955" s="21"/>
    </row>
    <row r="7956" spans="1:32" x14ac:dyDescent="0.2">
      <c r="A7956" s="1" t="s">
        <v>23356</v>
      </c>
      <c r="B7956" s="4" t="s">
        <v>23357</v>
      </c>
      <c r="C7956" s="4" t="s">
        <v>23358</v>
      </c>
      <c r="E7956" s="4"/>
      <c r="R7956" s="4"/>
      <c r="U7956" s="4"/>
      <c r="AD7956" s="4"/>
      <c r="AE7956" s="4"/>
      <c r="AF7956" s="21"/>
    </row>
    <row r="7957" spans="1:32" x14ac:dyDescent="0.2">
      <c r="A7957" s="1" t="s">
        <v>23359</v>
      </c>
      <c r="B7957" s="4" t="s">
        <v>23360</v>
      </c>
      <c r="C7957" s="4" t="s">
        <v>23361</v>
      </c>
      <c r="E7957" s="4"/>
      <c r="R7957" s="4"/>
      <c r="U7957" s="4"/>
      <c r="AD7957" s="4"/>
      <c r="AE7957" s="4"/>
      <c r="AF7957" s="21"/>
    </row>
    <row r="7958" spans="1:32" x14ac:dyDescent="0.2">
      <c r="A7958" s="1" t="s">
        <v>23362</v>
      </c>
      <c r="B7958" s="4" t="s">
        <v>23363</v>
      </c>
      <c r="C7958" s="4" t="s">
        <v>23364</v>
      </c>
      <c r="E7958" s="4"/>
      <c r="R7958" s="4"/>
      <c r="U7958" s="4"/>
      <c r="AD7958" s="4"/>
      <c r="AE7958" s="4"/>
      <c r="AF7958" s="21"/>
    </row>
    <row r="7959" spans="1:32" x14ac:dyDescent="0.2">
      <c r="A7959" s="1" t="s">
        <v>23365</v>
      </c>
      <c r="B7959" s="4" t="s">
        <v>23366</v>
      </c>
      <c r="C7959" s="4" t="s">
        <v>23367</v>
      </c>
      <c r="E7959" s="4"/>
      <c r="R7959" s="4"/>
      <c r="U7959" s="4"/>
      <c r="AD7959" s="4"/>
      <c r="AE7959" s="4"/>
      <c r="AF7959" s="21"/>
    </row>
    <row r="7960" spans="1:32" x14ac:dyDescent="0.2">
      <c r="A7960" s="1" t="s">
        <v>23368</v>
      </c>
      <c r="B7960" s="4" t="s">
        <v>23369</v>
      </c>
      <c r="C7960" s="4" t="s">
        <v>23370</v>
      </c>
      <c r="E7960" s="4"/>
      <c r="R7960" s="4"/>
      <c r="U7960" s="4"/>
      <c r="AD7960" s="4"/>
      <c r="AE7960" s="4"/>
      <c r="AF7960" s="21"/>
    </row>
    <row r="7961" spans="1:32" x14ac:dyDescent="0.2">
      <c r="A7961" s="1" t="s">
        <v>23371</v>
      </c>
      <c r="B7961" s="4" t="s">
        <v>23372</v>
      </c>
      <c r="C7961" s="4" t="s">
        <v>23373</v>
      </c>
      <c r="E7961" s="4"/>
      <c r="R7961" s="4"/>
      <c r="U7961" s="4"/>
      <c r="AD7961" s="4"/>
      <c r="AE7961" s="4"/>
      <c r="AF7961" s="21"/>
    </row>
    <row r="7962" spans="1:32" x14ac:dyDescent="0.2">
      <c r="A7962" s="1" t="s">
        <v>23374</v>
      </c>
      <c r="B7962" s="4" t="s">
        <v>23375</v>
      </c>
      <c r="C7962" s="4" t="s">
        <v>23376</v>
      </c>
      <c r="E7962" s="4"/>
      <c r="R7962" s="4"/>
      <c r="U7962" s="4"/>
      <c r="AD7962" s="4"/>
      <c r="AE7962" s="4"/>
      <c r="AF7962" s="21"/>
    </row>
    <row r="7963" spans="1:32" x14ac:dyDescent="0.2">
      <c r="A7963" s="1" t="s">
        <v>23377</v>
      </c>
      <c r="B7963" s="4" t="s">
        <v>23378</v>
      </c>
      <c r="C7963" s="4" t="s">
        <v>23379</v>
      </c>
      <c r="E7963" s="4"/>
      <c r="R7963" s="4"/>
      <c r="U7963" s="4"/>
      <c r="AD7963" s="4"/>
      <c r="AE7963" s="4"/>
      <c r="AF7963" s="21"/>
    </row>
    <row r="7964" spans="1:32" x14ac:dyDescent="0.2">
      <c r="A7964" s="1" t="s">
        <v>23380</v>
      </c>
      <c r="B7964" s="4" t="s">
        <v>23381</v>
      </c>
      <c r="C7964" s="4" t="s">
        <v>23382</v>
      </c>
      <c r="E7964" s="4"/>
      <c r="R7964" s="4"/>
      <c r="U7964" s="4"/>
      <c r="AD7964" s="4"/>
      <c r="AE7964" s="4"/>
      <c r="AF7964" s="21"/>
    </row>
    <row r="7965" spans="1:32" x14ac:dyDescent="0.2">
      <c r="A7965" s="1" t="s">
        <v>23383</v>
      </c>
      <c r="B7965" s="4" t="s">
        <v>23384</v>
      </c>
      <c r="C7965" s="4" t="s">
        <v>23385</v>
      </c>
      <c r="E7965" s="4"/>
      <c r="R7965" s="4"/>
      <c r="U7965" s="4"/>
      <c r="AD7965" s="4"/>
      <c r="AE7965" s="4"/>
      <c r="AF7965" s="21"/>
    </row>
    <row r="7966" spans="1:32" x14ac:dyDescent="0.2">
      <c r="A7966" s="1" t="s">
        <v>23386</v>
      </c>
      <c r="B7966" s="4" t="s">
        <v>23387</v>
      </c>
      <c r="C7966" s="4" t="s">
        <v>23388</v>
      </c>
      <c r="E7966" s="4"/>
      <c r="R7966" s="4"/>
      <c r="U7966" s="4"/>
      <c r="AD7966" s="4"/>
      <c r="AE7966" s="4"/>
      <c r="AF7966" s="21"/>
    </row>
    <row r="7967" spans="1:32" x14ac:dyDescent="0.2">
      <c r="A7967" s="1" t="s">
        <v>23389</v>
      </c>
      <c r="B7967" s="4" t="s">
        <v>23390</v>
      </c>
      <c r="C7967" s="4" t="s">
        <v>23391</v>
      </c>
      <c r="E7967" s="4"/>
      <c r="R7967" s="4"/>
      <c r="U7967" s="4"/>
      <c r="AD7967" s="4"/>
      <c r="AE7967" s="4"/>
      <c r="AF7967" s="21"/>
    </row>
    <row r="7968" spans="1:32" x14ac:dyDescent="0.2">
      <c r="A7968" s="1" t="s">
        <v>23392</v>
      </c>
      <c r="B7968" s="4" t="s">
        <v>23393</v>
      </c>
      <c r="C7968" s="4" t="s">
        <v>23394</v>
      </c>
      <c r="E7968" s="4"/>
      <c r="R7968" s="4"/>
      <c r="U7968" s="4"/>
      <c r="AD7968" s="4"/>
      <c r="AE7968" s="4"/>
      <c r="AF7968" s="21"/>
    </row>
    <row r="7969" spans="1:32" x14ac:dyDescent="0.2">
      <c r="A7969" s="1" t="s">
        <v>23395</v>
      </c>
      <c r="B7969" s="4" t="s">
        <v>23396</v>
      </c>
      <c r="C7969" s="4" t="s">
        <v>23397</v>
      </c>
      <c r="E7969" s="4"/>
      <c r="R7969" s="4"/>
      <c r="U7969" s="4"/>
      <c r="AD7969" s="4"/>
      <c r="AE7969" s="4"/>
      <c r="AF7969" s="21"/>
    </row>
    <row r="7970" spans="1:32" x14ac:dyDescent="0.2">
      <c r="A7970" s="1" t="s">
        <v>23398</v>
      </c>
      <c r="B7970" s="4" t="s">
        <v>23399</v>
      </c>
      <c r="C7970" s="4" t="s">
        <v>23400</v>
      </c>
      <c r="E7970" s="4"/>
      <c r="R7970" s="4"/>
      <c r="U7970" s="4"/>
      <c r="AD7970" s="4"/>
      <c r="AE7970" s="4"/>
      <c r="AF7970" s="21"/>
    </row>
    <row r="7971" spans="1:32" x14ac:dyDescent="0.2">
      <c r="A7971" s="1" t="s">
        <v>23401</v>
      </c>
      <c r="B7971" s="4" t="s">
        <v>23402</v>
      </c>
      <c r="C7971" s="4" t="s">
        <v>23403</v>
      </c>
      <c r="E7971" s="4"/>
      <c r="R7971" s="4"/>
      <c r="U7971" s="4"/>
      <c r="AD7971" s="4"/>
      <c r="AE7971" s="4"/>
      <c r="AF7971" s="21"/>
    </row>
    <row r="7972" spans="1:32" x14ac:dyDescent="0.2">
      <c r="A7972" s="1" t="s">
        <v>23404</v>
      </c>
      <c r="B7972" s="4" t="s">
        <v>23405</v>
      </c>
      <c r="C7972" s="4" t="s">
        <v>23406</v>
      </c>
      <c r="E7972" s="4"/>
      <c r="R7972" s="4"/>
      <c r="U7972" s="4"/>
      <c r="AD7972" s="4"/>
      <c r="AE7972" s="4"/>
      <c r="AF7972" s="21"/>
    </row>
    <row r="7973" spans="1:32" x14ac:dyDescent="0.2">
      <c r="A7973" s="1" t="s">
        <v>23407</v>
      </c>
      <c r="B7973" s="4" t="s">
        <v>23408</v>
      </c>
      <c r="C7973" s="4" t="s">
        <v>23408</v>
      </c>
      <c r="E7973" s="4"/>
      <c r="R7973" s="4"/>
      <c r="U7973" s="4"/>
      <c r="AD7973" s="4"/>
      <c r="AE7973" s="4"/>
      <c r="AF7973" s="21"/>
    </row>
    <row r="7974" spans="1:32" x14ac:dyDescent="0.2">
      <c r="A7974" s="1" t="s">
        <v>23409</v>
      </c>
      <c r="B7974" s="4" t="s">
        <v>23410</v>
      </c>
      <c r="C7974" s="4" t="s">
        <v>23411</v>
      </c>
      <c r="E7974" s="4"/>
      <c r="R7974" s="4"/>
      <c r="U7974" s="4"/>
      <c r="AD7974" s="4"/>
      <c r="AE7974" s="4"/>
      <c r="AF7974" s="21"/>
    </row>
    <row r="7975" spans="1:32" x14ac:dyDescent="0.2">
      <c r="A7975" s="1" t="s">
        <v>23412</v>
      </c>
      <c r="B7975" s="4" t="s">
        <v>23413</v>
      </c>
      <c r="C7975" s="4" t="s">
        <v>23414</v>
      </c>
      <c r="E7975" s="4"/>
      <c r="R7975" s="4"/>
      <c r="U7975" s="4"/>
      <c r="AD7975" s="4"/>
      <c r="AE7975" s="4"/>
      <c r="AF7975" s="21"/>
    </row>
    <row r="7976" spans="1:32" x14ac:dyDescent="0.2">
      <c r="A7976" s="1" t="s">
        <v>23415</v>
      </c>
      <c r="B7976" s="4" t="s">
        <v>23416</v>
      </c>
      <c r="C7976" s="4" t="s">
        <v>23417</v>
      </c>
      <c r="E7976" s="4"/>
      <c r="R7976" s="4"/>
      <c r="U7976" s="4"/>
      <c r="AD7976" s="4"/>
      <c r="AE7976" s="4"/>
      <c r="AF7976" s="21"/>
    </row>
    <row r="7977" spans="1:32" x14ac:dyDescent="0.2">
      <c r="A7977" s="1" t="s">
        <v>23418</v>
      </c>
      <c r="B7977" s="4" t="s">
        <v>23419</v>
      </c>
      <c r="C7977" s="4" t="s">
        <v>23420</v>
      </c>
      <c r="E7977" s="4"/>
      <c r="R7977" s="4"/>
      <c r="U7977" s="4"/>
      <c r="AD7977" s="4"/>
      <c r="AE7977" s="4"/>
      <c r="AF7977" s="21"/>
    </row>
    <row r="7978" spans="1:32" x14ac:dyDescent="0.2">
      <c r="A7978" s="1" t="s">
        <v>23421</v>
      </c>
      <c r="B7978" s="4" t="s">
        <v>23422</v>
      </c>
      <c r="C7978" s="4" t="s">
        <v>23423</v>
      </c>
      <c r="E7978" s="4"/>
      <c r="R7978" s="4"/>
      <c r="U7978" s="4"/>
      <c r="AD7978" s="4"/>
      <c r="AE7978" s="4"/>
      <c r="AF7978" s="21"/>
    </row>
    <row r="7979" spans="1:32" x14ac:dyDescent="0.2">
      <c r="A7979" s="1" t="s">
        <v>23424</v>
      </c>
      <c r="B7979" s="4" t="s">
        <v>23425</v>
      </c>
      <c r="C7979" s="4" t="s">
        <v>23426</v>
      </c>
      <c r="E7979" s="4"/>
      <c r="R7979" s="4"/>
      <c r="U7979" s="4"/>
      <c r="AD7979" s="4"/>
      <c r="AE7979" s="4"/>
      <c r="AF7979" s="21"/>
    </row>
    <row r="7980" spans="1:32" x14ac:dyDescent="0.2">
      <c r="A7980" s="1" t="s">
        <v>23427</v>
      </c>
      <c r="B7980" s="4" t="s">
        <v>23428</v>
      </c>
      <c r="C7980" s="4" t="s">
        <v>23429</v>
      </c>
      <c r="E7980" s="4"/>
      <c r="R7980" s="4"/>
      <c r="U7980" s="4"/>
      <c r="AD7980" s="4"/>
      <c r="AE7980" s="4"/>
      <c r="AF7980" s="21"/>
    </row>
    <row r="7981" spans="1:32" x14ac:dyDescent="0.2">
      <c r="A7981" s="1" t="s">
        <v>23430</v>
      </c>
      <c r="B7981" s="4" t="s">
        <v>23431</v>
      </c>
      <c r="C7981" s="4" t="s">
        <v>23432</v>
      </c>
      <c r="E7981" s="4"/>
      <c r="R7981" s="4"/>
      <c r="U7981" s="4"/>
      <c r="AD7981" s="4"/>
      <c r="AE7981" s="4"/>
      <c r="AF7981" s="21"/>
    </row>
    <row r="7982" spans="1:32" x14ac:dyDescent="0.2">
      <c r="A7982" s="1" t="s">
        <v>23433</v>
      </c>
      <c r="B7982" s="4" t="s">
        <v>23434</v>
      </c>
      <c r="C7982" s="4" t="s">
        <v>23435</v>
      </c>
      <c r="E7982" s="4"/>
      <c r="R7982" s="4"/>
      <c r="U7982" s="4"/>
      <c r="AD7982" s="4"/>
      <c r="AE7982" s="4"/>
      <c r="AF7982" s="21"/>
    </row>
    <row r="7983" spans="1:32" x14ac:dyDescent="0.2">
      <c r="A7983" s="1" t="s">
        <v>23436</v>
      </c>
      <c r="B7983" s="4" t="s">
        <v>23437</v>
      </c>
      <c r="C7983" s="4" t="s">
        <v>23438</v>
      </c>
      <c r="E7983" s="4"/>
      <c r="R7983" s="4"/>
      <c r="U7983" s="4"/>
      <c r="AD7983" s="4"/>
      <c r="AE7983" s="4"/>
      <c r="AF7983" s="21"/>
    </row>
    <row r="7984" spans="1:32" x14ac:dyDescent="0.2">
      <c r="A7984" s="1" t="s">
        <v>23439</v>
      </c>
      <c r="B7984" s="4" t="s">
        <v>23440</v>
      </c>
      <c r="C7984" s="4" t="s">
        <v>23441</v>
      </c>
      <c r="E7984" s="4"/>
      <c r="R7984" s="4"/>
      <c r="U7984" s="4"/>
      <c r="AD7984" s="4"/>
      <c r="AE7984" s="4"/>
      <c r="AF7984" s="21"/>
    </row>
    <row r="7985" spans="1:32" x14ac:dyDescent="0.2">
      <c r="A7985" s="1" t="s">
        <v>23442</v>
      </c>
      <c r="B7985" s="4" t="s">
        <v>23443</v>
      </c>
      <c r="C7985" s="4" t="s">
        <v>23444</v>
      </c>
      <c r="E7985" s="4"/>
      <c r="R7985" s="4"/>
      <c r="U7985" s="4"/>
      <c r="AD7985" s="4"/>
      <c r="AE7985" s="4"/>
      <c r="AF7985" s="21"/>
    </row>
    <row r="7986" spans="1:32" x14ac:dyDescent="0.2">
      <c r="A7986" s="1" t="s">
        <v>23445</v>
      </c>
      <c r="B7986" s="4" t="s">
        <v>23446</v>
      </c>
      <c r="C7986" s="4" t="s">
        <v>23447</v>
      </c>
      <c r="E7986" s="4"/>
      <c r="R7986" s="4"/>
      <c r="U7986" s="4"/>
      <c r="AD7986" s="4"/>
      <c r="AE7986" s="4"/>
      <c r="AF7986" s="21"/>
    </row>
    <row r="7987" spans="1:32" x14ac:dyDescent="0.2">
      <c r="A7987" s="1" t="s">
        <v>23448</v>
      </c>
      <c r="B7987" s="4" t="s">
        <v>23449</v>
      </c>
      <c r="C7987" s="4" t="s">
        <v>23450</v>
      </c>
      <c r="E7987" s="4"/>
      <c r="R7987" s="4"/>
      <c r="U7987" s="4"/>
      <c r="AD7987" s="4"/>
      <c r="AE7987" s="4"/>
      <c r="AF7987" s="21"/>
    </row>
    <row r="7988" spans="1:32" x14ac:dyDescent="0.2">
      <c r="A7988" s="1" t="s">
        <v>23451</v>
      </c>
      <c r="B7988" s="4" t="s">
        <v>23452</v>
      </c>
      <c r="C7988" s="4" t="s">
        <v>23453</v>
      </c>
      <c r="E7988" s="4"/>
      <c r="R7988" s="4"/>
      <c r="U7988" s="4"/>
      <c r="AD7988" s="4"/>
      <c r="AE7988" s="4"/>
      <c r="AF7988" s="21"/>
    </row>
    <row r="7989" spans="1:32" x14ac:dyDescent="0.2">
      <c r="A7989" s="1" t="s">
        <v>23454</v>
      </c>
      <c r="B7989" s="4" t="s">
        <v>23455</v>
      </c>
      <c r="C7989" s="4" t="s">
        <v>23456</v>
      </c>
      <c r="E7989" s="4"/>
      <c r="R7989" s="4"/>
      <c r="U7989" s="4"/>
      <c r="AD7989" s="4"/>
      <c r="AE7989" s="4"/>
      <c r="AF7989" s="21"/>
    </row>
    <row r="7990" spans="1:32" x14ac:dyDescent="0.2">
      <c r="A7990" s="1" t="s">
        <v>23457</v>
      </c>
      <c r="B7990" s="4" t="s">
        <v>23458</v>
      </c>
      <c r="C7990" s="4" t="s">
        <v>23459</v>
      </c>
      <c r="E7990" s="4"/>
      <c r="R7990" s="4"/>
      <c r="U7990" s="4"/>
      <c r="AD7990" s="4"/>
      <c r="AE7990" s="4"/>
      <c r="AF7990" s="21"/>
    </row>
    <row r="7991" spans="1:32" x14ac:dyDescent="0.2">
      <c r="A7991" s="1" t="s">
        <v>23460</v>
      </c>
      <c r="B7991" s="4" t="s">
        <v>23461</v>
      </c>
      <c r="C7991" s="4" t="s">
        <v>23462</v>
      </c>
      <c r="E7991" s="4"/>
      <c r="R7991" s="4"/>
      <c r="U7991" s="4"/>
      <c r="AD7991" s="4"/>
      <c r="AE7991" s="4"/>
      <c r="AF7991" s="21"/>
    </row>
    <row r="7992" spans="1:32" x14ac:dyDescent="0.2">
      <c r="A7992" s="1" t="s">
        <v>23463</v>
      </c>
      <c r="B7992" s="4" t="s">
        <v>23464</v>
      </c>
      <c r="C7992" s="4" t="s">
        <v>23465</v>
      </c>
      <c r="E7992" s="4"/>
      <c r="R7992" s="4"/>
      <c r="U7992" s="4"/>
      <c r="AD7992" s="4"/>
      <c r="AE7992" s="4"/>
      <c r="AF7992" s="21"/>
    </row>
    <row r="7993" spans="1:32" x14ac:dyDescent="0.2">
      <c r="A7993" s="1" t="s">
        <v>23466</v>
      </c>
      <c r="B7993" s="4" t="s">
        <v>23467</v>
      </c>
      <c r="C7993" s="4" t="s">
        <v>23468</v>
      </c>
      <c r="E7993" s="4"/>
      <c r="R7993" s="4"/>
      <c r="U7993" s="4"/>
      <c r="AD7993" s="4"/>
      <c r="AE7993" s="4"/>
      <c r="AF7993" s="21"/>
    </row>
    <row r="7994" spans="1:32" x14ac:dyDescent="0.2">
      <c r="A7994" s="1" t="s">
        <v>23469</v>
      </c>
      <c r="B7994" s="4" t="s">
        <v>23470</v>
      </c>
      <c r="C7994" s="4" t="s">
        <v>23471</v>
      </c>
      <c r="E7994" s="4"/>
      <c r="R7994" s="4"/>
      <c r="U7994" s="4"/>
      <c r="AD7994" s="4"/>
      <c r="AE7994" s="4"/>
      <c r="AF7994" s="21"/>
    </row>
    <row r="7995" spans="1:32" x14ac:dyDescent="0.2">
      <c r="A7995" s="1" t="s">
        <v>23472</v>
      </c>
      <c r="B7995" s="4" t="s">
        <v>23473</v>
      </c>
      <c r="C7995" s="4" t="s">
        <v>23474</v>
      </c>
      <c r="E7995" s="4"/>
      <c r="R7995" s="4"/>
      <c r="U7995" s="4"/>
      <c r="AD7995" s="4"/>
      <c r="AE7995" s="4"/>
      <c r="AF7995" s="21"/>
    </row>
    <row r="7996" spans="1:32" x14ac:dyDescent="0.2">
      <c r="A7996" s="1" t="s">
        <v>23475</v>
      </c>
      <c r="B7996" s="4" t="s">
        <v>23476</v>
      </c>
      <c r="C7996" s="4" t="s">
        <v>23477</v>
      </c>
      <c r="E7996" s="4"/>
      <c r="R7996" s="4"/>
      <c r="U7996" s="4"/>
      <c r="AD7996" s="4"/>
      <c r="AE7996" s="4"/>
      <c r="AF7996" s="21"/>
    </row>
    <row r="7997" spans="1:32" x14ac:dyDescent="0.2">
      <c r="A7997" s="1" t="s">
        <v>23478</v>
      </c>
      <c r="B7997" s="4" t="s">
        <v>23479</v>
      </c>
      <c r="C7997" s="4" t="s">
        <v>23480</v>
      </c>
      <c r="E7997" s="4"/>
      <c r="R7997" s="4"/>
      <c r="U7997" s="4"/>
      <c r="AD7997" s="4"/>
      <c r="AE7997" s="4"/>
      <c r="AF7997" s="21"/>
    </row>
    <row r="7998" spans="1:32" x14ac:dyDescent="0.2">
      <c r="A7998" s="1" t="s">
        <v>23481</v>
      </c>
      <c r="B7998" s="4" t="s">
        <v>23482</v>
      </c>
      <c r="C7998" s="4" t="s">
        <v>23483</v>
      </c>
      <c r="E7998" s="4"/>
      <c r="R7998" s="4"/>
      <c r="U7998" s="4"/>
      <c r="AD7998" s="4"/>
      <c r="AE7998" s="4"/>
      <c r="AF7998" s="21"/>
    </row>
    <row r="7999" spans="1:32" x14ac:dyDescent="0.2">
      <c r="A7999" s="1" t="s">
        <v>23484</v>
      </c>
      <c r="B7999" s="4" t="s">
        <v>23485</v>
      </c>
      <c r="C7999" s="4" t="s">
        <v>23486</v>
      </c>
      <c r="E7999" s="4"/>
      <c r="R7999" s="4"/>
      <c r="U7999" s="4"/>
      <c r="AD7999" s="4"/>
      <c r="AE7999" s="4"/>
      <c r="AF7999" s="21"/>
    </row>
    <row r="8000" spans="1:32" x14ac:dyDescent="0.2">
      <c r="A8000" s="1" t="s">
        <v>23487</v>
      </c>
      <c r="B8000" s="4" t="s">
        <v>23488</v>
      </c>
      <c r="C8000" s="4" t="s">
        <v>23489</v>
      </c>
      <c r="E8000" s="4"/>
      <c r="R8000" s="4"/>
      <c r="U8000" s="4"/>
      <c r="AD8000" s="4"/>
      <c r="AE8000" s="4"/>
      <c r="AF8000" s="21"/>
    </row>
    <row r="8001" spans="1:32" x14ac:dyDescent="0.2">
      <c r="A8001" s="1" t="s">
        <v>23490</v>
      </c>
      <c r="B8001" s="4" t="s">
        <v>23491</v>
      </c>
      <c r="C8001" s="4" t="s">
        <v>23492</v>
      </c>
      <c r="E8001" s="4"/>
      <c r="R8001" s="4"/>
      <c r="U8001" s="4"/>
      <c r="AD8001" s="4"/>
      <c r="AE8001" s="4"/>
      <c r="AF8001" s="21"/>
    </row>
    <row r="8002" spans="1:32" x14ac:dyDescent="0.2">
      <c r="A8002" s="1" t="s">
        <v>23493</v>
      </c>
      <c r="B8002" s="4" t="s">
        <v>23494</v>
      </c>
      <c r="C8002" s="4" t="s">
        <v>23495</v>
      </c>
      <c r="E8002" s="4"/>
      <c r="R8002" s="4"/>
      <c r="U8002" s="4"/>
      <c r="AD8002" s="4"/>
      <c r="AE8002" s="4"/>
      <c r="AF8002" s="21"/>
    </row>
    <row r="8003" spans="1:32" x14ac:dyDescent="0.2">
      <c r="A8003" s="1" t="s">
        <v>23496</v>
      </c>
      <c r="B8003" s="4" t="s">
        <v>23497</v>
      </c>
      <c r="C8003" s="4" t="s">
        <v>23498</v>
      </c>
      <c r="E8003" s="4"/>
      <c r="R8003" s="4"/>
      <c r="U8003" s="4"/>
      <c r="AD8003" s="4"/>
      <c r="AE8003" s="4"/>
      <c r="AF8003" s="21"/>
    </row>
    <row r="8004" spans="1:32" x14ac:dyDescent="0.2">
      <c r="A8004" s="1" t="s">
        <v>23499</v>
      </c>
      <c r="B8004" s="4" t="s">
        <v>23500</v>
      </c>
      <c r="C8004" s="4" t="s">
        <v>23501</v>
      </c>
      <c r="E8004" s="4"/>
      <c r="R8004" s="4"/>
      <c r="U8004" s="4"/>
      <c r="AD8004" s="4"/>
      <c r="AE8004" s="4"/>
      <c r="AF8004" s="21"/>
    </row>
    <row r="8005" spans="1:32" x14ac:dyDescent="0.2">
      <c r="A8005" s="1" t="s">
        <v>23502</v>
      </c>
      <c r="B8005" s="4" t="s">
        <v>23503</v>
      </c>
      <c r="C8005" s="4" t="s">
        <v>23504</v>
      </c>
      <c r="E8005" s="4"/>
      <c r="R8005" s="4"/>
      <c r="U8005" s="4"/>
      <c r="AD8005" s="4"/>
      <c r="AE8005" s="4"/>
      <c r="AF8005" s="21"/>
    </row>
    <row r="8006" spans="1:32" x14ac:dyDescent="0.2">
      <c r="A8006" s="1" t="s">
        <v>23505</v>
      </c>
      <c r="B8006" s="4" t="s">
        <v>23506</v>
      </c>
      <c r="C8006" s="4" t="s">
        <v>23507</v>
      </c>
      <c r="E8006" s="4"/>
      <c r="R8006" s="4"/>
      <c r="U8006" s="4"/>
      <c r="AD8006" s="4"/>
      <c r="AE8006" s="4"/>
      <c r="AF8006" s="21"/>
    </row>
    <row r="8007" spans="1:32" x14ac:dyDescent="0.2">
      <c r="A8007" s="1" t="s">
        <v>23508</v>
      </c>
      <c r="B8007" s="4" t="s">
        <v>23509</v>
      </c>
      <c r="C8007" s="4" t="s">
        <v>23510</v>
      </c>
      <c r="E8007" s="4"/>
      <c r="R8007" s="4"/>
      <c r="U8007" s="4"/>
      <c r="AD8007" s="4"/>
      <c r="AE8007" s="4"/>
      <c r="AF8007" s="21"/>
    </row>
    <row r="8008" spans="1:32" x14ac:dyDescent="0.2">
      <c r="A8008" s="1" t="s">
        <v>23511</v>
      </c>
      <c r="B8008" s="4" t="s">
        <v>23512</v>
      </c>
      <c r="C8008" s="4" t="s">
        <v>23513</v>
      </c>
      <c r="E8008" s="4"/>
      <c r="R8008" s="4"/>
      <c r="U8008" s="4"/>
      <c r="AD8008" s="4"/>
      <c r="AE8008" s="4"/>
      <c r="AF8008" s="21"/>
    </row>
    <row r="8009" spans="1:32" x14ac:dyDescent="0.2">
      <c r="A8009" s="1" t="s">
        <v>23514</v>
      </c>
      <c r="B8009" s="4" t="s">
        <v>23515</v>
      </c>
      <c r="C8009" s="4" t="s">
        <v>23516</v>
      </c>
      <c r="E8009" s="4"/>
      <c r="R8009" s="4"/>
      <c r="U8009" s="4"/>
      <c r="AD8009" s="4"/>
      <c r="AE8009" s="4"/>
      <c r="AF8009" s="21"/>
    </row>
    <row r="8010" spans="1:32" x14ac:dyDescent="0.2">
      <c r="A8010" s="1" t="s">
        <v>23517</v>
      </c>
      <c r="B8010" s="4" t="s">
        <v>23518</v>
      </c>
      <c r="C8010" s="4" t="s">
        <v>23519</v>
      </c>
      <c r="E8010" s="4"/>
      <c r="R8010" s="4"/>
      <c r="U8010" s="4"/>
      <c r="AD8010" s="4"/>
      <c r="AE8010" s="4"/>
      <c r="AF8010" s="21"/>
    </row>
    <row r="8011" spans="1:32" x14ac:dyDescent="0.2">
      <c r="A8011" s="1" t="s">
        <v>23520</v>
      </c>
      <c r="B8011" s="4" t="s">
        <v>23521</v>
      </c>
      <c r="C8011" s="4" t="s">
        <v>23522</v>
      </c>
      <c r="E8011" s="4"/>
      <c r="R8011" s="4"/>
      <c r="U8011" s="4"/>
      <c r="AD8011" s="4"/>
      <c r="AE8011" s="4"/>
      <c r="AF8011" s="21"/>
    </row>
    <row r="8012" spans="1:32" x14ac:dyDescent="0.2">
      <c r="A8012" s="1" t="s">
        <v>23523</v>
      </c>
      <c r="B8012" s="4" t="s">
        <v>23524</v>
      </c>
      <c r="C8012" s="4" t="s">
        <v>23525</v>
      </c>
      <c r="E8012" s="4"/>
      <c r="R8012" s="4"/>
      <c r="U8012" s="4"/>
      <c r="AD8012" s="4"/>
      <c r="AE8012" s="4"/>
      <c r="AF8012" s="21"/>
    </row>
    <row r="8013" spans="1:32" x14ac:dyDescent="0.2">
      <c r="A8013" s="1" t="s">
        <v>23526</v>
      </c>
      <c r="B8013" s="4" t="s">
        <v>23527</v>
      </c>
      <c r="C8013" s="4" t="s">
        <v>23528</v>
      </c>
      <c r="E8013" s="4"/>
      <c r="R8013" s="4"/>
      <c r="U8013" s="4"/>
      <c r="AD8013" s="4"/>
      <c r="AE8013" s="4"/>
      <c r="AF8013" s="21"/>
    </row>
    <row r="8014" spans="1:32" x14ac:dyDescent="0.2">
      <c r="A8014" s="1" t="s">
        <v>23529</v>
      </c>
      <c r="B8014" s="4" t="s">
        <v>23530</v>
      </c>
      <c r="C8014" s="4" t="s">
        <v>23531</v>
      </c>
      <c r="E8014" s="4"/>
      <c r="R8014" s="4"/>
      <c r="U8014" s="4"/>
      <c r="AD8014" s="4"/>
      <c r="AE8014" s="4"/>
      <c r="AF8014" s="21"/>
    </row>
    <row r="8015" spans="1:32" x14ac:dyDescent="0.2">
      <c r="A8015" s="1" t="s">
        <v>23532</v>
      </c>
      <c r="B8015" s="4" t="s">
        <v>23533</v>
      </c>
      <c r="C8015" s="4" t="s">
        <v>23534</v>
      </c>
      <c r="E8015" s="4"/>
      <c r="R8015" s="4"/>
      <c r="U8015" s="4"/>
      <c r="AD8015" s="4"/>
      <c r="AE8015" s="4"/>
      <c r="AF8015" s="21"/>
    </row>
    <row r="8016" spans="1:32" x14ac:dyDescent="0.2">
      <c r="A8016" s="1" t="s">
        <v>23535</v>
      </c>
      <c r="B8016" s="4" t="s">
        <v>23536</v>
      </c>
      <c r="C8016" s="4" t="s">
        <v>23537</v>
      </c>
      <c r="E8016" s="4"/>
      <c r="R8016" s="4"/>
      <c r="U8016" s="4"/>
      <c r="AD8016" s="4"/>
      <c r="AE8016" s="4"/>
      <c r="AF8016" s="21"/>
    </row>
    <row r="8017" spans="1:32" x14ac:dyDescent="0.2">
      <c r="A8017" s="1" t="s">
        <v>23538</v>
      </c>
      <c r="B8017" s="4" t="s">
        <v>23539</v>
      </c>
      <c r="C8017" s="4" t="s">
        <v>23540</v>
      </c>
      <c r="E8017" s="4"/>
      <c r="R8017" s="4"/>
      <c r="U8017" s="4"/>
      <c r="AD8017" s="4"/>
      <c r="AE8017" s="4"/>
      <c r="AF8017" s="21"/>
    </row>
    <row r="8018" spans="1:32" x14ac:dyDescent="0.2">
      <c r="A8018" s="1" t="s">
        <v>23541</v>
      </c>
      <c r="B8018" s="4" t="s">
        <v>23542</v>
      </c>
      <c r="C8018" s="4" t="s">
        <v>23543</v>
      </c>
      <c r="E8018" s="4"/>
      <c r="R8018" s="4"/>
      <c r="U8018" s="4"/>
      <c r="AD8018" s="4"/>
      <c r="AE8018" s="4"/>
      <c r="AF8018" s="21"/>
    </row>
    <row r="8019" spans="1:32" x14ac:dyDescent="0.2">
      <c r="A8019" s="1" t="s">
        <v>23544</v>
      </c>
      <c r="B8019" s="4" t="s">
        <v>23545</v>
      </c>
      <c r="C8019" s="4" t="s">
        <v>23546</v>
      </c>
      <c r="E8019" s="4"/>
      <c r="R8019" s="4"/>
      <c r="U8019" s="4"/>
      <c r="AD8019" s="4"/>
      <c r="AE8019" s="4"/>
      <c r="AF8019" s="21"/>
    </row>
    <row r="8020" spans="1:32" x14ac:dyDescent="0.2">
      <c r="A8020" s="1" t="s">
        <v>23547</v>
      </c>
      <c r="B8020" s="4" t="s">
        <v>23548</v>
      </c>
      <c r="C8020" s="4" t="s">
        <v>23549</v>
      </c>
      <c r="E8020" s="4"/>
      <c r="R8020" s="4"/>
      <c r="U8020" s="4"/>
      <c r="AD8020" s="4"/>
      <c r="AE8020" s="4"/>
      <c r="AF8020" s="21"/>
    </row>
    <row r="8021" spans="1:32" x14ac:dyDescent="0.2">
      <c r="A8021" s="1" t="s">
        <v>23550</v>
      </c>
      <c r="B8021" s="4" t="s">
        <v>23551</v>
      </c>
      <c r="C8021" s="4" t="s">
        <v>23552</v>
      </c>
      <c r="E8021" s="4"/>
      <c r="R8021" s="4"/>
      <c r="U8021" s="4"/>
      <c r="AD8021" s="4"/>
      <c r="AE8021" s="4"/>
      <c r="AF8021" s="21"/>
    </row>
    <row r="8022" spans="1:32" x14ac:dyDescent="0.2">
      <c r="A8022" s="1" t="s">
        <v>23553</v>
      </c>
      <c r="B8022" s="4" t="s">
        <v>23554</v>
      </c>
      <c r="C8022" s="4" t="s">
        <v>23555</v>
      </c>
      <c r="E8022" s="4"/>
      <c r="R8022" s="4"/>
      <c r="U8022" s="4"/>
      <c r="AD8022" s="4"/>
      <c r="AE8022" s="4"/>
      <c r="AF8022" s="21"/>
    </row>
    <row r="8023" spans="1:32" x14ac:dyDescent="0.2">
      <c r="A8023" s="1" t="s">
        <v>23556</v>
      </c>
      <c r="B8023" s="4" t="s">
        <v>23557</v>
      </c>
      <c r="C8023" s="4" t="s">
        <v>23558</v>
      </c>
      <c r="E8023" s="4"/>
      <c r="R8023" s="4"/>
      <c r="U8023" s="4"/>
      <c r="AD8023" s="4"/>
      <c r="AE8023" s="4"/>
      <c r="AF8023" s="21"/>
    </row>
    <row r="8024" spans="1:32" x14ac:dyDescent="0.2">
      <c r="A8024" s="1" t="s">
        <v>23559</v>
      </c>
      <c r="B8024" s="4" t="s">
        <v>23560</v>
      </c>
      <c r="C8024" s="4" t="s">
        <v>23561</v>
      </c>
      <c r="E8024" s="4"/>
      <c r="R8024" s="4"/>
      <c r="U8024" s="4"/>
      <c r="AD8024" s="4"/>
      <c r="AE8024" s="4"/>
      <c r="AF8024" s="21"/>
    </row>
    <row r="8025" spans="1:32" x14ac:dyDescent="0.2">
      <c r="A8025" s="1" t="s">
        <v>23562</v>
      </c>
      <c r="B8025" s="4" t="s">
        <v>23563</v>
      </c>
      <c r="C8025" s="4" t="s">
        <v>23564</v>
      </c>
      <c r="E8025" s="4"/>
      <c r="R8025" s="4"/>
      <c r="U8025" s="4"/>
      <c r="AD8025" s="4"/>
      <c r="AE8025" s="4"/>
      <c r="AF8025" s="21"/>
    </row>
    <row r="8026" spans="1:32" x14ac:dyDescent="0.2">
      <c r="A8026" s="1" t="s">
        <v>23565</v>
      </c>
      <c r="B8026" s="4" t="s">
        <v>23566</v>
      </c>
      <c r="C8026" s="4" t="s">
        <v>23567</v>
      </c>
      <c r="E8026" s="4"/>
      <c r="R8026" s="4"/>
      <c r="U8026" s="4"/>
      <c r="AD8026" s="4"/>
      <c r="AE8026" s="4"/>
      <c r="AF8026" s="21"/>
    </row>
    <row r="8027" spans="1:32" x14ac:dyDescent="0.2">
      <c r="A8027" s="1" t="s">
        <v>23568</v>
      </c>
      <c r="B8027" s="4" t="s">
        <v>23569</v>
      </c>
      <c r="C8027" s="4" t="s">
        <v>23570</v>
      </c>
      <c r="E8027" s="4"/>
      <c r="R8027" s="4"/>
      <c r="U8027" s="4"/>
      <c r="AD8027" s="4"/>
      <c r="AE8027" s="4"/>
      <c r="AF8027" s="21"/>
    </row>
    <row r="8028" spans="1:32" x14ac:dyDescent="0.2">
      <c r="A8028" s="1" t="s">
        <v>23571</v>
      </c>
      <c r="B8028" s="4" t="s">
        <v>23572</v>
      </c>
      <c r="C8028" s="4" t="s">
        <v>23573</v>
      </c>
      <c r="E8028" s="4"/>
      <c r="R8028" s="4"/>
      <c r="U8028" s="4"/>
      <c r="AD8028" s="4"/>
      <c r="AE8028" s="4"/>
      <c r="AF8028" s="21"/>
    </row>
    <row r="8029" spans="1:32" x14ac:dyDescent="0.2">
      <c r="A8029" s="1" t="s">
        <v>23574</v>
      </c>
      <c r="B8029" s="4" t="s">
        <v>23575</v>
      </c>
      <c r="C8029" s="4" t="s">
        <v>23576</v>
      </c>
      <c r="E8029" s="4"/>
      <c r="R8029" s="4"/>
      <c r="U8029" s="4"/>
      <c r="AD8029" s="4"/>
      <c r="AE8029" s="4"/>
      <c r="AF8029" s="21"/>
    </row>
    <row r="8030" spans="1:32" x14ac:dyDescent="0.2">
      <c r="A8030" s="1" t="s">
        <v>23577</v>
      </c>
      <c r="B8030" s="4" t="s">
        <v>23578</v>
      </c>
      <c r="C8030" s="4" t="s">
        <v>23579</v>
      </c>
      <c r="E8030" s="4"/>
      <c r="R8030" s="4"/>
      <c r="U8030" s="4"/>
      <c r="AD8030" s="4"/>
      <c r="AE8030" s="4"/>
      <c r="AF8030" s="21"/>
    </row>
    <row r="8031" spans="1:32" x14ac:dyDescent="0.2">
      <c r="A8031" s="1" t="s">
        <v>23580</v>
      </c>
      <c r="B8031" s="4" t="s">
        <v>23581</v>
      </c>
      <c r="C8031" s="4" t="s">
        <v>23582</v>
      </c>
      <c r="E8031" s="4"/>
      <c r="R8031" s="4"/>
      <c r="U8031" s="4"/>
      <c r="AD8031" s="4"/>
      <c r="AE8031" s="4"/>
      <c r="AF8031" s="21"/>
    </row>
    <row r="8032" spans="1:32" x14ac:dyDescent="0.2">
      <c r="A8032" s="1" t="s">
        <v>23583</v>
      </c>
      <c r="B8032" s="4" t="s">
        <v>23584</v>
      </c>
      <c r="C8032" s="4" t="s">
        <v>23585</v>
      </c>
      <c r="E8032" s="4"/>
      <c r="R8032" s="4"/>
      <c r="U8032" s="4"/>
      <c r="AD8032" s="4"/>
      <c r="AE8032" s="4"/>
      <c r="AF8032" s="21"/>
    </row>
    <row r="8033" spans="1:32" x14ac:dyDescent="0.2">
      <c r="A8033" s="1" t="s">
        <v>23586</v>
      </c>
      <c r="B8033" s="4" t="s">
        <v>23587</v>
      </c>
      <c r="C8033" s="4" t="s">
        <v>23588</v>
      </c>
      <c r="E8033" s="4"/>
      <c r="R8033" s="4"/>
      <c r="U8033" s="4"/>
      <c r="AD8033" s="4"/>
      <c r="AE8033" s="4"/>
      <c r="AF8033" s="21"/>
    </row>
    <row r="8034" spans="1:32" x14ac:dyDescent="0.2">
      <c r="A8034" s="1" t="s">
        <v>23589</v>
      </c>
      <c r="B8034" s="4" t="s">
        <v>23590</v>
      </c>
      <c r="C8034" s="4" t="s">
        <v>23591</v>
      </c>
      <c r="E8034" s="4"/>
      <c r="R8034" s="4"/>
      <c r="U8034" s="4"/>
      <c r="AD8034" s="4"/>
      <c r="AE8034" s="4"/>
      <c r="AF8034" s="21"/>
    </row>
    <row r="8035" spans="1:32" x14ac:dyDescent="0.2">
      <c r="A8035" s="1" t="s">
        <v>23592</v>
      </c>
      <c r="B8035" s="4" t="s">
        <v>23593</v>
      </c>
      <c r="C8035" s="4" t="s">
        <v>23594</v>
      </c>
      <c r="E8035" s="4"/>
      <c r="R8035" s="4"/>
      <c r="U8035" s="4"/>
      <c r="AD8035" s="4"/>
      <c r="AE8035" s="4"/>
      <c r="AF8035" s="21"/>
    </row>
    <row r="8036" spans="1:32" x14ac:dyDescent="0.2">
      <c r="A8036" s="1" t="s">
        <v>23595</v>
      </c>
      <c r="B8036" s="4" t="s">
        <v>23596</v>
      </c>
      <c r="C8036" s="4" t="s">
        <v>23597</v>
      </c>
      <c r="E8036" s="4"/>
      <c r="R8036" s="4"/>
      <c r="U8036" s="4"/>
      <c r="AD8036" s="4"/>
      <c r="AE8036" s="4"/>
      <c r="AF8036" s="21"/>
    </row>
    <row r="8037" spans="1:32" x14ac:dyDescent="0.2">
      <c r="A8037" s="1" t="s">
        <v>23598</v>
      </c>
      <c r="B8037" s="4" t="s">
        <v>23599</v>
      </c>
      <c r="C8037" s="4" t="s">
        <v>23600</v>
      </c>
      <c r="E8037" s="4"/>
      <c r="R8037" s="4"/>
      <c r="U8037" s="4"/>
      <c r="AD8037" s="4"/>
      <c r="AE8037" s="4"/>
      <c r="AF8037" s="21"/>
    </row>
    <row r="8038" spans="1:32" x14ac:dyDescent="0.2">
      <c r="A8038" s="1" t="s">
        <v>23601</v>
      </c>
      <c r="B8038" s="4" t="s">
        <v>23602</v>
      </c>
      <c r="C8038" s="4" t="s">
        <v>23603</v>
      </c>
      <c r="E8038" s="4"/>
      <c r="R8038" s="4"/>
      <c r="U8038" s="4"/>
      <c r="AD8038" s="4"/>
      <c r="AE8038" s="4"/>
      <c r="AF8038" s="21"/>
    </row>
    <row r="8039" spans="1:32" x14ac:dyDescent="0.2">
      <c r="A8039" s="1" t="s">
        <v>23604</v>
      </c>
      <c r="B8039" s="4" t="s">
        <v>23605</v>
      </c>
      <c r="C8039" s="4" t="s">
        <v>23606</v>
      </c>
      <c r="E8039" s="4"/>
      <c r="R8039" s="4"/>
      <c r="U8039" s="4"/>
      <c r="AD8039" s="4"/>
      <c r="AE8039" s="4"/>
      <c r="AF8039" s="21"/>
    </row>
    <row r="8040" spans="1:32" x14ac:dyDescent="0.2">
      <c r="A8040" s="1" t="s">
        <v>23607</v>
      </c>
      <c r="B8040" s="4" t="s">
        <v>23608</v>
      </c>
      <c r="C8040" s="4" t="s">
        <v>23609</v>
      </c>
      <c r="E8040" s="4"/>
      <c r="R8040" s="4"/>
      <c r="U8040" s="4"/>
      <c r="AD8040" s="4"/>
      <c r="AE8040" s="4"/>
      <c r="AF8040" s="21"/>
    </row>
    <row r="8041" spans="1:32" x14ac:dyDescent="0.2">
      <c r="A8041" s="1" t="s">
        <v>23610</v>
      </c>
      <c r="B8041" s="4" t="s">
        <v>23611</v>
      </c>
      <c r="C8041" s="4" t="s">
        <v>23612</v>
      </c>
      <c r="E8041" s="4"/>
      <c r="R8041" s="4"/>
      <c r="U8041" s="4"/>
      <c r="AD8041" s="4"/>
      <c r="AE8041" s="4"/>
      <c r="AF8041" s="21"/>
    </row>
    <row r="8042" spans="1:32" x14ac:dyDescent="0.2">
      <c r="A8042" s="1" t="s">
        <v>23613</v>
      </c>
      <c r="B8042" s="4" t="s">
        <v>21984</v>
      </c>
      <c r="C8042" s="4" t="s">
        <v>23614</v>
      </c>
      <c r="E8042" s="4"/>
      <c r="R8042" s="4"/>
      <c r="U8042" s="4"/>
      <c r="AD8042" s="4"/>
      <c r="AE8042" s="4"/>
      <c r="AF8042" s="21"/>
    </row>
    <row r="8043" spans="1:32" x14ac:dyDescent="0.2">
      <c r="A8043" s="1" t="s">
        <v>23615</v>
      </c>
      <c r="B8043" s="4" t="s">
        <v>23616</v>
      </c>
      <c r="C8043" s="4" t="s">
        <v>23617</v>
      </c>
      <c r="E8043" s="4"/>
      <c r="R8043" s="4"/>
      <c r="U8043" s="4"/>
      <c r="AD8043" s="4"/>
      <c r="AE8043" s="4"/>
      <c r="AF8043" s="21"/>
    </row>
    <row r="8044" spans="1:32" x14ac:dyDescent="0.2">
      <c r="A8044" s="1" t="s">
        <v>23618</v>
      </c>
      <c r="B8044" s="4" t="s">
        <v>23619</v>
      </c>
      <c r="C8044" s="4" t="s">
        <v>23620</v>
      </c>
      <c r="E8044" s="4"/>
      <c r="R8044" s="4"/>
      <c r="U8044" s="4"/>
      <c r="AD8044" s="4"/>
      <c r="AE8044" s="4"/>
      <c r="AF8044" s="21"/>
    </row>
    <row r="8045" spans="1:32" x14ac:dyDescent="0.2">
      <c r="A8045" s="1" t="s">
        <v>23621</v>
      </c>
      <c r="B8045" s="4" t="s">
        <v>23622</v>
      </c>
      <c r="C8045" s="4" t="s">
        <v>23623</v>
      </c>
      <c r="E8045" s="4"/>
      <c r="R8045" s="4"/>
      <c r="U8045" s="4"/>
      <c r="AD8045" s="4"/>
      <c r="AE8045" s="4"/>
      <c r="AF8045" s="21"/>
    </row>
    <row r="8046" spans="1:32" x14ac:dyDescent="0.2">
      <c r="A8046" s="1" t="s">
        <v>23624</v>
      </c>
      <c r="B8046" s="4" t="s">
        <v>23625</v>
      </c>
      <c r="C8046" s="4" t="s">
        <v>23626</v>
      </c>
      <c r="E8046" s="4"/>
      <c r="R8046" s="4"/>
      <c r="U8046" s="4"/>
      <c r="AD8046" s="4"/>
      <c r="AE8046" s="4"/>
      <c r="AF8046" s="21"/>
    </row>
    <row r="8047" spans="1:32" x14ac:dyDescent="0.2">
      <c r="A8047" s="1" t="s">
        <v>23627</v>
      </c>
      <c r="B8047" s="4" t="s">
        <v>23628</v>
      </c>
      <c r="C8047" s="4" t="s">
        <v>23629</v>
      </c>
      <c r="E8047" s="4"/>
      <c r="R8047" s="4"/>
      <c r="U8047" s="4"/>
      <c r="AD8047" s="4"/>
      <c r="AE8047" s="4"/>
      <c r="AF8047" s="21"/>
    </row>
    <row r="8048" spans="1:32" x14ac:dyDescent="0.2">
      <c r="A8048" s="1" t="s">
        <v>23630</v>
      </c>
      <c r="B8048" s="4" t="s">
        <v>23631</v>
      </c>
      <c r="C8048" s="4" t="s">
        <v>23632</v>
      </c>
      <c r="E8048" s="4"/>
      <c r="R8048" s="4"/>
      <c r="U8048" s="4"/>
      <c r="AD8048" s="4"/>
      <c r="AE8048" s="4"/>
      <c r="AF8048" s="21"/>
    </row>
    <row r="8049" spans="1:32" x14ac:dyDescent="0.2">
      <c r="A8049" s="1" t="s">
        <v>23633</v>
      </c>
      <c r="B8049" s="4" t="s">
        <v>23634</v>
      </c>
      <c r="C8049" s="4" t="s">
        <v>23635</v>
      </c>
      <c r="E8049" s="4"/>
      <c r="R8049" s="4"/>
      <c r="U8049" s="4"/>
      <c r="AD8049" s="4"/>
      <c r="AE8049" s="4"/>
      <c r="AF8049" s="21"/>
    </row>
    <row r="8050" spans="1:32" x14ac:dyDescent="0.2">
      <c r="A8050" s="1" t="s">
        <v>23636</v>
      </c>
      <c r="B8050" s="4" t="s">
        <v>23637</v>
      </c>
      <c r="C8050" s="4" t="s">
        <v>23638</v>
      </c>
      <c r="E8050" s="4"/>
      <c r="R8050" s="4"/>
      <c r="U8050" s="4"/>
      <c r="AD8050" s="4"/>
      <c r="AE8050" s="4"/>
      <c r="AF8050" s="21"/>
    </row>
    <row r="8051" spans="1:32" x14ac:dyDescent="0.2">
      <c r="A8051" s="1" t="s">
        <v>23639</v>
      </c>
      <c r="B8051" s="4" t="s">
        <v>23640</v>
      </c>
      <c r="C8051" s="4" t="s">
        <v>23641</v>
      </c>
      <c r="E8051" s="4"/>
      <c r="R8051" s="4"/>
      <c r="U8051" s="4"/>
      <c r="AD8051" s="4"/>
      <c r="AE8051" s="4"/>
      <c r="AF8051" s="21"/>
    </row>
    <row r="8052" spans="1:32" x14ac:dyDescent="0.2">
      <c r="A8052" s="1" t="s">
        <v>23642</v>
      </c>
      <c r="B8052" s="4" t="s">
        <v>23643</v>
      </c>
      <c r="C8052" s="4" t="s">
        <v>23644</v>
      </c>
      <c r="E8052" s="4"/>
      <c r="R8052" s="4"/>
      <c r="U8052" s="4"/>
      <c r="AD8052" s="4"/>
      <c r="AE8052" s="4"/>
      <c r="AF8052" s="21"/>
    </row>
    <row r="8053" spans="1:32" x14ac:dyDescent="0.2">
      <c r="A8053" s="1" t="s">
        <v>23645</v>
      </c>
      <c r="B8053" s="4" t="s">
        <v>23646</v>
      </c>
      <c r="C8053" s="4" t="s">
        <v>23647</v>
      </c>
      <c r="E8053" s="4"/>
      <c r="R8053" s="4"/>
      <c r="U8053" s="4"/>
      <c r="AD8053" s="4"/>
      <c r="AE8053" s="4"/>
      <c r="AF8053" s="21"/>
    </row>
    <row r="8054" spans="1:32" x14ac:dyDescent="0.2">
      <c r="A8054" s="1" t="s">
        <v>23648</v>
      </c>
      <c r="B8054" s="4" t="s">
        <v>23649</v>
      </c>
      <c r="C8054" s="4" t="s">
        <v>23650</v>
      </c>
      <c r="E8054" s="4"/>
      <c r="R8054" s="4"/>
      <c r="U8054" s="4"/>
      <c r="AD8054" s="4"/>
      <c r="AE8054" s="4"/>
      <c r="AF8054" s="21"/>
    </row>
    <row r="8055" spans="1:32" x14ac:dyDescent="0.2">
      <c r="A8055" s="1" t="s">
        <v>23651</v>
      </c>
      <c r="B8055" s="4" t="s">
        <v>23652</v>
      </c>
      <c r="C8055" s="4" t="s">
        <v>23653</v>
      </c>
      <c r="E8055" s="4"/>
      <c r="R8055" s="4"/>
      <c r="U8055" s="4"/>
      <c r="AD8055" s="4"/>
      <c r="AE8055" s="4"/>
      <c r="AF8055" s="21"/>
    </row>
    <row r="8056" spans="1:32" x14ac:dyDescent="0.2">
      <c r="A8056" s="1" t="s">
        <v>23654</v>
      </c>
      <c r="B8056" s="4" t="s">
        <v>23655</v>
      </c>
      <c r="C8056" s="4" t="s">
        <v>23656</v>
      </c>
      <c r="E8056" s="4"/>
      <c r="R8056" s="4"/>
      <c r="U8056" s="4"/>
      <c r="AD8056" s="4"/>
      <c r="AE8056" s="4"/>
      <c r="AF8056" s="21"/>
    </row>
    <row r="8057" spans="1:32" x14ac:dyDescent="0.2">
      <c r="A8057" s="1" t="s">
        <v>23657</v>
      </c>
      <c r="B8057" s="4" t="s">
        <v>23658</v>
      </c>
      <c r="C8057" s="4" t="s">
        <v>23659</v>
      </c>
      <c r="E8057" s="4"/>
      <c r="R8057" s="4"/>
      <c r="U8057" s="4"/>
      <c r="AD8057" s="4"/>
      <c r="AE8057" s="4"/>
      <c r="AF8057" s="21"/>
    </row>
    <row r="8058" spans="1:32" x14ac:dyDescent="0.2">
      <c r="A8058" s="1" t="s">
        <v>23660</v>
      </c>
      <c r="B8058" s="4" t="s">
        <v>23661</v>
      </c>
      <c r="C8058" s="4" t="s">
        <v>23662</v>
      </c>
      <c r="E8058" s="4"/>
      <c r="R8058" s="4"/>
      <c r="U8058" s="4"/>
      <c r="AD8058" s="4"/>
      <c r="AE8058" s="4"/>
      <c r="AF8058" s="21"/>
    </row>
    <row r="8059" spans="1:32" x14ac:dyDescent="0.2">
      <c r="A8059" s="1" t="s">
        <v>23663</v>
      </c>
      <c r="B8059" s="4" t="s">
        <v>23664</v>
      </c>
      <c r="C8059" s="4" t="s">
        <v>23665</v>
      </c>
      <c r="E8059" s="4"/>
      <c r="R8059" s="4"/>
      <c r="U8059" s="4"/>
      <c r="AD8059" s="4"/>
      <c r="AE8059" s="4"/>
      <c r="AF8059" s="21"/>
    </row>
    <row r="8060" spans="1:32" x14ac:dyDescent="0.2">
      <c r="A8060" s="1" t="s">
        <v>23666</v>
      </c>
      <c r="B8060" s="4" t="s">
        <v>23667</v>
      </c>
      <c r="C8060" s="4" t="s">
        <v>23668</v>
      </c>
      <c r="E8060" s="4"/>
      <c r="R8060" s="4"/>
      <c r="U8060" s="4"/>
      <c r="AD8060" s="4"/>
      <c r="AE8060" s="4"/>
      <c r="AF8060" s="21"/>
    </row>
    <row r="8061" spans="1:32" x14ac:dyDescent="0.2">
      <c r="A8061" s="1" t="s">
        <v>23669</v>
      </c>
      <c r="B8061" s="4" t="s">
        <v>23670</v>
      </c>
      <c r="C8061" s="4" t="s">
        <v>23671</v>
      </c>
      <c r="E8061" s="4"/>
      <c r="R8061" s="4"/>
      <c r="U8061" s="4"/>
      <c r="AD8061" s="4"/>
      <c r="AE8061" s="4"/>
      <c r="AF8061" s="21"/>
    </row>
    <row r="8062" spans="1:32" x14ac:dyDescent="0.2">
      <c r="A8062" s="1" t="s">
        <v>23672</v>
      </c>
      <c r="B8062" s="4" t="s">
        <v>23673</v>
      </c>
      <c r="C8062" s="4" t="s">
        <v>23674</v>
      </c>
      <c r="E8062" s="4"/>
      <c r="R8062" s="4"/>
      <c r="U8062" s="4"/>
      <c r="AD8062" s="4"/>
      <c r="AE8062" s="4"/>
      <c r="AF8062" s="21"/>
    </row>
    <row r="8063" spans="1:32" x14ac:dyDescent="0.2">
      <c r="A8063" s="1" t="s">
        <v>23675</v>
      </c>
      <c r="B8063" s="4" t="s">
        <v>23676</v>
      </c>
      <c r="C8063" s="4" t="s">
        <v>23677</v>
      </c>
      <c r="E8063" s="4"/>
      <c r="R8063" s="4"/>
      <c r="U8063" s="4"/>
      <c r="AD8063" s="4"/>
      <c r="AE8063" s="4"/>
      <c r="AF8063" s="21"/>
    </row>
    <row r="8064" spans="1:32" x14ac:dyDescent="0.2">
      <c r="A8064" s="1" t="s">
        <v>23678</v>
      </c>
      <c r="B8064" s="4" t="s">
        <v>23679</v>
      </c>
      <c r="C8064" s="4" t="s">
        <v>23680</v>
      </c>
      <c r="E8064" s="4"/>
      <c r="R8064" s="4"/>
      <c r="U8064" s="4"/>
      <c r="AD8064" s="4"/>
      <c r="AE8064" s="4"/>
      <c r="AF8064" s="21"/>
    </row>
    <row r="8065" spans="1:32" x14ac:dyDescent="0.2">
      <c r="A8065" s="1" t="s">
        <v>23681</v>
      </c>
      <c r="B8065" s="4" t="s">
        <v>23682</v>
      </c>
      <c r="C8065" s="4" t="s">
        <v>23683</v>
      </c>
      <c r="E8065" s="4"/>
      <c r="R8065" s="4"/>
      <c r="U8065" s="4"/>
      <c r="AD8065" s="4"/>
      <c r="AE8065" s="4"/>
      <c r="AF8065" s="21"/>
    </row>
    <row r="8066" spans="1:32" x14ac:dyDescent="0.2">
      <c r="A8066" s="1" t="s">
        <v>23684</v>
      </c>
      <c r="B8066" s="4" t="s">
        <v>23685</v>
      </c>
      <c r="C8066" s="4" t="s">
        <v>23686</v>
      </c>
      <c r="E8066" s="4"/>
      <c r="R8066" s="4"/>
      <c r="U8066" s="4"/>
      <c r="AD8066" s="4"/>
      <c r="AE8066" s="4"/>
      <c r="AF8066" s="21"/>
    </row>
    <row r="8067" spans="1:32" x14ac:dyDescent="0.2">
      <c r="A8067" s="1" t="s">
        <v>23687</v>
      </c>
      <c r="B8067" s="4" t="s">
        <v>23688</v>
      </c>
      <c r="C8067" s="4" t="s">
        <v>23689</v>
      </c>
      <c r="E8067" s="4"/>
      <c r="R8067" s="4"/>
      <c r="U8067" s="4"/>
      <c r="AD8067" s="4"/>
      <c r="AE8067" s="4"/>
      <c r="AF8067" s="21"/>
    </row>
    <row r="8068" spans="1:32" x14ac:dyDescent="0.2">
      <c r="A8068" s="1" t="s">
        <v>23690</v>
      </c>
      <c r="B8068" s="4" t="s">
        <v>23691</v>
      </c>
      <c r="C8068" s="4" t="s">
        <v>23692</v>
      </c>
      <c r="E8068" s="4"/>
      <c r="R8068" s="4"/>
      <c r="U8068" s="4"/>
      <c r="AD8068" s="4"/>
      <c r="AE8068" s="4"/>
      <c r="AF8068" s="21"/>
    </row>
    <row r="8069" spans="1:32" x14ac:dyDescent="0.2">
      <c r="A8069" s="1" t="s">
        <v>23693</v>
      </c>
      <c r="B8069" s="4" t="s">
        <v>23694</v>
      </c>
      <c r="C8069" s="4" t="s">
        <v>23695</v>
      </c>
      <c r="E8069" s="4">
        <v>1</v>
      </c>
      <c r="R8069" s="4"/>
      <c r="U8069" s="4"/>
      <c r="AD8069" s="4">
        <v>1</v>
      </c>
      <c r="AE8069" s="4"/>
      <c r="AF8069" s="21"/>
    </row>
    <row r="8070" spans="1:32" x14ac:dyDescent="0.2">
      <c r="A8070" s="1" t="s">
        <v>23696</v>
      </c>
      <c r="B8070" s="4" t="s">
        <v>23697</v>
      </c>
      <c r="C8070" s="4" t="s">
        <v>23698</v>
      </c>
      <c r="E8070" s="4"/>
      <c r="R8070" s="4"/>
      <c r="U8070" s="4"/>
      <c r="AD8070" s="4"/>
      <c r="AE8070" s="4"/>
      <c r="AF8070" s="21"/>
    </row>
    <row r="8071" spans="1:32" x14ac:dyDescent="0.2">
      <c r="A8071" s="1" t="s">
        <v>23699</v>
      </c>
      <c r="B8071" s="4" t="s">
        <v>23700</v>
      </c>
      <c r="C8071" s="4" t="s">
        <v>23701</v>
      </c>
      <c r="E8071" s="4"/>
      <c r="R8071" s="4"/>
      <c r="U8071" s="4"/>
      <c r="AD8071" s="4"/>
      <c r="AE8071" s="4"/>
      <c r="AF8071" s="21"/>
    </row>
    <row r="8072" spans="1:32" x14ac:dyDescent="0.2">
      <c r="A8072" s="1" t="s">
        <v>23702</v>
      </c>
      <c r="B8072" s="4" t="s">
        <v>23703</v>
      </c>
      <c r="C8072" s="4" t="s">
        <v>23704</v>
      </c>
      <c r="E8072" s="4"/>
      <c r="F8072">
        <v>1</v>
      </c>
      <c r="G8072">
        <v>1</v>
      </c>
      <c r="H8072">
        <v>1</v>
      </c>
      <c r="I8072">
        <v>1</v>
      </c>
      <c r="J8072">
        <v>1</v>
      </c>
      <c r="N8072">
        <v>2</v>
      </c>
      <c r="O8072">
        <v>2</v>
      </c>
      <c r="Q8072">
        <v>1</v>
      </c>
      <c r="R8072" s="4">
        <v>1</v>
      </c>
      <c r="T8072">
        <v>1</v>
      </c>
      <c r="U8072" s="4">
        <v>1</v>
      </c>
      <c r="V8072">
        <v>2</v>
      </c>
      <c r="X8072">
        <v>2</v>
      </c>
      <c r="AD8072" s="4"/>
      <c r="AE8072" s="4"/>
      <c r="AF8072" s="21"/>
    </row>
    <row r="8073" spans="1:32" x14ac:dyDescent="0.2">
      <c r="A8073" s="1" t="s">
        <v>23705</v>
      </c>
      <c r="B8073" s="4" t="s">
        <v>23706</v>
      </c>
      <c r="C8073" s="4" t="s">
        <v>23707</v>
      </c>
      <c r="E8073" s="4"/>
      <c r="R8073" s="4"/>
      <c r="U8073" s="4"/>
      <c r="AD8073" s="4"/>
      <c r="AE8073" s="4"/>
      <c r="AF8073" s="21"/>
    </row>
    <row r="8074" spans="1:32" x14ac:dyDescent="0.2">
      <c r="A8074" s="1" t="s">
        <v>23708</v>
      </c>
      <c r="B8074" s="4" t="s">
        <v>23709</v>
      </c>
      <c r="C8074" s="4" t="s">
        <v>23710</v>
      </c>
      <c r="E8074" s="4"/>
      <c r="R8074" s="4"/>
      <c r="U8074" s="4"/>
      <c r="AD8074" s="4"/>
      <c r="AE8074" s="4"/>
      <c r="AF8074" s="21"/>
    </row>
    <row r="8075" spans="1:32" x14ac:dyDescent="0.2">
      <c r="A8075" s="1" t="s">
        <v>23711</v>
      </c>
      <c r="B8075" s="4" t="s">
        <v>23712</v>
      </c>
      <c r="C8075" s="4" t="s">
        <v>23713</v>
      </c>
      <c r="E8075" s="4"/>
      <c r="R8075" s="4"/>
      <c r="U8075" s="4"/>
      <c r="AD8075" s="4"/>
      <c r="AE8075" s="4"/>
      <c r="AF8075" s="21"/>
    </row>
    <row r="8076" spans="1:32" x14ac:dyDescent="0.2">
      <c r="A8076" s="1" t="s">
        <v>23714</v>
      </c>
      <c r="B8076" s="4" t="s">
        <v>23715</v>
      </c>
      <c r="C8076" s="4" t="s">
        <v>23716</v>
      </c>
      <c r="E8076" s="4"/>
      <c r="R8076" s="4"/>
      <c r="U8076" s="4"/>
      <c r="AD8076" s="4"/>
      <c r="AE8076" s="4"/>
      <c r="AF8076" s="21"/>
    </row>
    <row r="8077" spans="1:32" x14ac:dyDescent="0.2">
      <c r="A8077" s="1" t="s">
        <v>23717</v>
      </c>
      <c r="B8077" s="4" t="s">
        <v>23718</v>
      </c>
      <c r="C8077" s="4" t="s">
        <v>23719</v>
      </c>
      <c r="E8077" s="4"/>
      <c r="R8077" s="4"/>
      <c r="U8077" s="4"/>
      <c r="AD8077" s="4"/>
      <c r="AE8077" s="4"/>
      <c r="AF8077" s="21"/>
    </row>
    <row r="8078" spans="1:32" x14ac:dyDescent="0.2">
      <c r="A8078" s="1" t="s">
        <v>23720</v>
      </c>
      <c r="B8078" s="4" t="s">
        <v>23721</v>
      </c>
      <c r="C8078" s="4" t="s">
        <v>23722</v>
      </c>
      <c r="E8078" s="4"/>
      <c r="R8078" s="4"/>
      <c r="U8078" s="4"/>
      <c r="AB8078">
        <v>1</v>
      </c>
      <c r="AD8078" s="4"/>
      <c r="AE8078" s="4"/>
      <c r="AF8078" s="21"/>
    </row>
    <row r="8079" spans="1:32" x14ac:dyDescent="0.2">
      <c r="A8079" s="1" t="s">
        <v>23723</v>
      </c>
      <c r="B8079" s="4" t="s">
        <v>23724</v>
      </c>
      <c r="C8079" s="4" t="s">
        <v>23725</v>
      </c>
      <c r="E8079" s="4"/>
      <c r="R8079" s="4"/>
      <c r="U8079" s="4"/>
      <c r="AD8079" s="4"/>
      <c r="AE8079" s="4"/>
      <c r="AF8079" s="21"/>
    </row>
    <row r="8080" spans="1:32" x14ac:dyDescent="0.2">
      <c r="A8080" s="1" t="s">
        <v>23726</v>
      </c>
      <c r="B8080" s="4" t="s">
        <v>23727</v>
      </c>
      <c r="C8080" s="4" t="s">
        <v>23728</v>
      </c>
      <c r="E8080" s="4"/>
      <c r="R8080" s="4"/>
      <c r="U8080" s="4"/>
      <c r="AD8080" s="4"/>
      <c r="AE8080" s="4"/>
      <c r="AF8080" s="21"/>
    </row>
    <row r="8081" spans="1:32" x14ac:dyDescent="0.2">
      <c r="A8081" s="1" t="s">
        <v>23729</v>
      </c>
      <c r="B8081" s="4" t="s">
        <v>23730</v>
      </c>
      <c r="C8081" s="4" t="s">
        <v>23731</v>
      </c>
      <c r="E8081" s="4"/>
      <c r="R8081" s="4"/>
      <c r="U8081" s="4"/>
      <c r="AD8081" s="4"/>
      <c r="AE8081" s="4"/>
      <c r="AF8081" s="21"/>
    </row>
    <row r="8082" spans="1:32" x14ac:dyDescent="0.2">
      <c r="A8082" s="1" t="s">
        <v>23732</v>
      </c>
      <c r="B8082" s="4" t="s">
        <v>23733</v>
      </c>
      <c r="C8082" s="4" t="s">
        <v>23734</v>
      </c>
      <c r="E8082" s="4"/>
      <c r="R8082" s="4"/>
      <c r="U8082" s="4"/>
      <c r="AD8082" s="4"/>
      <c r="AE8082" s="4"/>
      <c r="AF8082" s="21"/>
    </row>
    <row r="8083" spans="1:32" x14ac:dyDescent="0.2">
      <c r="A8083" s="1" t="s">
        <v>23735</v>
      </c>
      <c r="B8083" s="4" t="s">
        <v>23736</v>
      </c>
      <c r="C8083" s="4" t="s">
        <v>23737</v>
      </c>
      <c r="E8083" s="4"/>
      <c r="R8083" s="4"/>
      <c r="U8083" s="4"/>
      <c r="AD8083" s="4"/>
      <c r="AE8083" s="4"/>
      <c r="AF8083" s="21"/>
    </row>
    <row r="8084" spans="1:32" x14ac:dyDescent="0.2">
      <c r="A8084" s="1" t="s">
        <v>23738</v>
      </c>
      <c r="B8084" s="4" t="s">
        <v>23739</v>
      </c>
      <c r="C8084" s="4" t="s">
        <v>23740</v>
      </c>
      <c r="E8084" s="4"/>
      <c r="R8084" s="4"/>
      <c r="U8084" s="4"/>
      <c r="AD8084" s="4"/>
      <c r="AE8084" s="4"/>
      <c r="AF8084" s="21"/>
    </row>
    <row r="8085" spans="1:32" x14ac:dyDescent="0.2">
      <c r="A8085" s="1" t="s">
        <v>23741</v>
      </c>
      <c r="B8085" s="4" t="s">
        <v>23742</v>
      </c>
      <c r="C8085" s="4" t="s">
        <v>23743</v>
      </c>
      <c r="E8085" s="4"/>
      <c r="R8085" s="4"/>
      <c r="U8085" s="4"/>
      <c r="AD8085" s="4"/>
      <c r="AE8085" s="4"/>
      <c r="AF8085" s="21"/>
    </row>
    <row r="8086" spans="1:32" x14ac:dyDescent="0.2">
      <c r="A8086" s="1" t="s">
        <v>23744</v>
      </c>
      <c r="B8086" s="4" t="s">
        <v>23745</v>
      </c>
      <c r="C8086" s="4" t="s">
        <v>23746</v>
      </c>
      <c r="E8086" s="4"/>
      <c r="R8086" s="4"/>
      <c r="U8086" s="4"/>
      <c r="AD8086" s="4"/>
      <c r="AE8086" s="4"/>
      <c r="AF8086" s="21"/>
    </row>
    <row r="8087" spans="1:32" x14ac:dyDescent="0.2">
      <c r="A8087" s="1" t="s">
        <v>23747</v>
      </c>
      <c r="B8087" s="4" t="s">
        <v>23748</v>
      </c>
      <c r="C8087" s="4" t="s">
        <v>23748</v>
      </c>
      <c r="E8087" s="4"/>
      <c r="R8087" s="4"/>
      <c r="U8087" s="4"/>
      <c r="AD8087" s="4"/>
      <c r="AE8087" s="4"/>
      <c r="AF8087" s="21"/>
    </row>
    <row r="8088" spans="1:32" x14ac:dyDescent="0.2">
      <c r="A8088" s="1" t="s">
        <v>23749</v>
      </c>
      <c r="B8088" s="4" t="s">
        <v>23750</v>
      </c>
      <c r="C8088" s="4" t="s">
        <v>23751</v>
      </c>
      <c r="E8088" s="4"/>
      <c r="R8088" s="4"/>
      <c r="U8088" s="4"/>
      <c r="AD8088" s="4"/>
      <c r="AE8088" s="4"/>
      <c r="AF8088" s="21"/>
    </row>
    <row r="8089" spans="1:32" x14ac:dyDescent="0.2">
      <c r="A8089" s="1" t="s">
        <v>23752</v>
      </c>
      <c r="B8089" s="4" t="s">
        <v>23753</v>
      </c>
      <c r="C8089" s="4" t="s">
        <v>23753</v>
      </c>
      <c r="E8089" s="4"/>
      <c r="R8089" s="4"/>
      <c r="U8089" s="4"/>
      <c r="AD8089" s="4"/>
      <c r="AE8089" s="4"/>
      <c r="AF8089" s="21"/>
    </row>
    <row r="8090" spans="1:32" x14ac:dyDescent="0.2">
      <c r="A8090" s="1" t="s">
        <v>23754</v>
      </c>
      <c r="B8090" s="4" t="s">
        <v>23755</v>
      </c>
      <c r="C8090" s="4" t="s">
        <v>23756</v>
      </c>
      <c r="E8090" s="4"/>
      <c r="R8090" s="4"/>
      <c r="U8090" s="4"/>
      <c r="AD8090" s="4"/>
      <c r="AE8090" s="4"/>
      <c r="AF8090" s="21"/>
    </row>
    <row r="8091" spans="1:32" x14ac:dyDescent="0.2">
      <c r="A8091" s="1" t="s">
        <v>23757</v>
      </c>
      <c r="B8091" s="4" t="s">
        <v>23758</v>
      </c>
      <c r="C8091" s="4" t="s">
        <v>23758</v>
      </c>
      <c r="E8091" s="4"/>
      <c r="R8091" s="4"/>
      <c r="U8091" s="4"/>
      <c r="AD8091" s="4"/>
      <c r="AE8091" s="4"/>
      <c r="AF8091" s="21"/>
    </row>
    <row r="8092" spans="1:32" x14ac:dyDescent="0.2">
      <c r="A8092" s="1" t="s">
        <v>23759</v>
      </c>
      <c r="B8092" s="4" t="s">
        <v>23760</v>
      </c>
      <c r="C8092" s="4" t="s">
        <v>23761</v>
      </c>
      <c r="E8092" s="4"/>
      <c r="R8092" s="4"/>
      <c r="U8092" s="4"/>
      <c r="AD8092" s="4"/>
      <c r="AE8092" s="4"/>
      <c r="AF8092" s="21"/>
    </row>
    <row r="8093" spans="1:32" x14ac:dyDescent="0.2">
      <c r="A8093" s="1" t="s">
        <v>23762</v>
      </c>
      <c r="B8093" s="4" t="s">
        <v>23763</v>
      </c>
      <c r="C8093" s="4" t="s">
        <v>23764</v>
      </c>
      <c r="E8093" s="4"/>
      <c r="R8093" s="4"/>
      <c r="U8093" s="4"/>
      <c r="AD8093" s="4"/>
      <c r="AE8093" s="4"/>
      <c r="AF8093" s="21"/>
    </row>
    <row r="8094" spans="1:32" x14ac:dyDescent="0.2">
      <c r="A8094" s="1" t="s">
        <v>23765</v>
      </c>
      <c r="B8094" s="4" t="s">
        <v>23766</v>
      </c>
      <c r="C8094" s="4" t="s">
        <v>23767</v>
      </c>
      <c r="E8094" s="4"/>
      <c r="R8094" s="4"/>
      <c r="U8094" s="4"/>
      <c r="AD8094" s="4"/>
      <c r="AE8094" s="4"/>
      <c r="AF8094" s="21"/>
    </row>
    <row r="8095" spans="1:32" x14ac:dyDescent="0.2">
      <c r="A8095" s="1" t="s">
        <v>23768</v>
      </c>
      <c r="B8095" s="4" t="s">
        <v>23769</v>
      </c>
      <c r="C8095" s="4" t="s">
        <v>23770</v>
      </c>
      <c r="E8095" s="4"/>
      <c r="R8095" s="4"/>
      <c r="U8095" s="4"/>
      <c r="AD8095" s="4"/>
      <c r="AE8095" s="4"/>
      <c r="AF8095" s="21"/>
    </row>
    <row r="8096" spans="1:32" x14ac:dyDescent="0.2">
      <c r="A8096" s="1" t="s">
        <v>23771</v>
      </c>
      <c r="B8096" s="4" t="s">
        <v>23772</v>
      </c>
      <c r="C8096" s="4" t="s">
        <v>23772</v>
      </c>
      <c r="E8096" s="4"/>
      <c r="R8096" s="4"/>
      <c r="U8096" s="4"/>
      <c r="AD8096" s="4"/>
      <c r="AE8096" s="4"/>
      <c r="AF8096" s="21"/>
    </row>
    <row r="8097" spans="1:32" x14ac:dyDescent="0.2">
      <c r="A8097" s="1" t="s">
        <v>23773</v>
      </c>
      <c r="B8097" s="4" t="s">
        <v>23774</v>
      </c>
      <c r="C8097" s="4" t="s">
        <v>23775</v>
      </c>
      <c r="E8097" s="4"/>
      <c r="R8097" s="4"/>
      <c r="U8097" s="4"/>
      <c r="AD8097" s="4"/>
      <c r="AE8097" s="4"/>
      <c r="AF8097" s="21"/>
    </row>
    <row r="8098" spans="1:32" x14ac:dyDescent="0.2">
      <c r="A8098" s="1" t="s">
        <v>23776</v>
      </c>
      <c r="B8098" s="4" t="s">
        <v>23777</v>
      </c>
      <c r="C8098" s="4" t="s">
        <v>23778</v>
      </c>
      <c r="E8098" s="4"/>
      <c r="R8098" s="4"/>
      <c r="U8098" s="4"/>
      <c r="AD8098" s="4"/>
      <c r="AE8098" s="4"/>
      <c r="AF8098" s="21"/>
    </row>
    <row r="8099" spans="1:32" x14ac:dyDescent="0.2">
      <c r="A8099" s="1" t="s">
        <v>23779</v>
      </c>
      <c r="B8099" s="4" t="s">
        <v>23780</v>
      </c>
      <c r="C8099" s="4" t="s">
        <v>23781</v>
      </c>
      <c r="E8099" s="4"/>
      <c r="R8099" s="4"/>
      <c r="U8099" s="4"/>
      <c r="AD8099" s="4"/>
      <c r="AE8099" s="4"/>
      <c r="AF8099" s="21"/>
    </row>
    <row r="8100" spans="1:32" x14ac:dyDescent="0.2">
      <c r="A8100" s="1" t="s">
        <v>23782</v>
      </c>
      <c r="B8100" s="4" t="s">
        <v>23783</v>
      </c>
      <c r="C8100" s="4" t="s">
        <v>23784</v>
      </c>
      <c r="E8100" s="4"/>
      <c r="R8100" s="4"/>
      <c r="U8100" s="4"/>
      <c r="AD8100" s="4"/>
      <c r="AE8100" s="4"/>
      <c r="AF8100" s="21"/>
    </row>
    <row r="8101" spans="1:32" x14ac:dyDescent="0.2">
      <c r="A8101" s="1" t="s">
        <v>23785</v>
      </c>
      <c r="B8101" s="4" t="s">
        <v>23786</v>
      </c>
      <c r="C8101" s="4" t="s">
        <v>23787</v>
      </c>
      <c r="E8101" s="4"/>
      <c r="R8101" s="4"/>
      <c r="U8101" s="4"/>
      <c r="AD8101" s="4"/>
      <c r="AE8101" s="4"/>
      <c r="AF8101" s="21"/>
    </row>
    <row r="8102" spans="1:32" x14ac:dyDescent="0.2">
      <c r="A8102" s="1" t="s">
        <v>23788</v>
      </c>
      <c r="B8102" s="4" t="s">
        <v>23789</v>
      </c>
      <c r="C8102" s="4" t="s">
        <v>23790</v>
      </c>
      <c r="E8102" s="4"/>
      <c r="R8102" s="4"/>
      <c r="U8102" s="4"/>
      <c r="AD8102" s="4"/>
      <c r="AE8102" s="4"/>
      <c r="AF8102" s="21"/>
    </row>
    <row r="8103" spans="1:32" x14ac:dyDescent="0.2">
      <c r="A8103" s="1" t="s">
        <v>23791</v>
      </c>
      <c r="B8103" s="4" t="s">
        <v>23792</v>
      </c>
      <c r="C8103" s="4" t="s">
        <v>23793</v>
      </c>
      <c r="E8103" s="4"/>
      <c r="R8103" s="4"/>
      <c r="U8103" s="4"/>
      <c r="AD8103" s="4"/>
      <c r="AE8103" s="4"/>
      <c r="AF8103" s="21"/>
    </row>
    <row r="8104" spans="1:32" x14ac:dyDescent="0.2">
      <c r="A8104" s="1" t="s">
        <v>23794</v>
      </c>
      <c r="B8104" s="4" t="s">
        <v>23795</v>
      </c>
      <c r="C8104" s="4" t="s">
        <v>23796</v>
      </c>
      <c r="E8104" s="4"/>
      <c r="R8104" s="4"/>
      <c r="U8104" s="4"/>
      <c r="AD8104" s="4"/>
      <c r="AE8104" s="4"/>
      <c r="AF8104" s="21"/>
    </row>
    <row r="8105" spans="1:32" x14ac:dyDescent="0.2">
      <c r="A8105" s="1" t="s">
        <v>23797</v>
      </c>
      <c r="B8105" s="4" t="s">
        <v>23798</v>
      </c>
      <c r="C8105" s="4" t="s">
        <v>23799</v>
      </c>
      <c r="E8105" s="4"/>
      <c r="R8105" s="4"/>
      <c r="U8105" s="4"/>
      <c r="AD8105" s="4"/>
      <c r="AE8105" s="4"/>
      <c r="AF8105" s="21"/>
    </row>
    <row r="8106" spans="1:32" x14ac:dyDescent="0.2">
      <c r="A8106" s="1" t="s">
        <v>23800</v>
      </c>
      <c r="B8106" s="4" t="s">
        <v>23801</v>
      </c>
      <c r="C8106" s="4" t="s">
        <v>17042</v>
      </c>
      <c r="E8106" s="4"/>
      <c r="R8106" s="4"/>
      <c r="U8106" s="4"/>
      <c r="AD8106" s="4"/>
      <c r="AE8106" s="4"/>
      <c r="AF8106" s="21"/>
    </row>
    <row r="8107" spans="1:32" x14ac:dyDescent="0.2">
      <c r="A8107" s="1" t="s">
        <v>23802</v>
      </c>
      <c r="B8107" s="4" t="s">
        <v>23803</v>
      </c>
      <c r="C8107" s="4" t="s">
        <v>23804</v>
      </c>
      <c r="E8107" s="4"/>
      <c r="R8107" s="4"/>
      <c r="U8107" s="4"/>
      <c r="AD8107" s="4"/>
      <c r="AE8107" s="4"/>
      <c r="AF8107" s="21"/>
    </row>
    <row r="8108" spans="1:32" x14ac:dyDescent="0.2">
      <c r="A8108" s="1" t="s">
        <v>23805</v>
      </c>
      <c r="B8108" s="4" t="s">
        <v>23806</v>
      </c>
      <c r="C8108" s="4" t="s">
        <v>23807</v>
      </c>
      <c r="E8108" s="4"/>
      <c r="R8108" s="4"/>
      <c r="U8108" s="4"/>
      <c r="AD8108" s="4"/>
      <c r="AE8108" s="4"/>
      <c r="AF8108" s="21"/>
    </row>
    <row r="8109" spans="1:32" x14ac:dyDescent="0.2">
      <c r="A8109" s="1" t="s">
        <v>23808</v>
      </c>
      <c r="B8109" s="4" t="s">
        <v>23809</v>
      </c>
      <c r="C8109" s="4" t="s">
        <v>23810</v>
      </c>
      <c r="E8109" s="4"/>
      <c r="R8109" s="4"/>
      <c r="U8109" s="4"/>
      <c r="AD8109" s="4"/>
      <c r="AE8109" s="4"/>
      <c r="AF8109" s="21"/>
    </row>
    <row r="8110" spans="1:32" x14ac:dyDescent="0.2">
      <c r="A8110" s="1" t="s">
        <v>23811</v>
      </c>
      <c r="B8110" s="4" t="s">
        <v>23812</v>
      </c>
      <c r="C8110" s="4" t="s">
        <v>23813</v>
      </c>
      <c r="E8110" s="4"/>
      <c r="R8110" s="4"/>
      <c r="U8110" s="4"/>
      <c r="AD8110" s="4"/>
      <c r="AE8110" s="4"/>
      <c r="AF8110" s="21"/>
    </row>
    <row r="8111" spans="1:32" x14ac:dyDescent="0.2">
      <c r="A8111" s="1" t="s">
        <v>23814</v>
      </c>
      <c r="B8111" s="4" t="s">
        <v>23815</v>
      </c>
      <c r="C8111" s="4" t="s">
        <v>23816</v>
      </c>
      <c r="E8111" s="4"/>
      <c r="R8111" s="4"/>
      <c r="U8111" s="4"/>
      <c r="AD8111" s="4"/>
      <c r="AE8111" s="4"/>
      <c r="AF8111" s="21"/>
    </row>
    <row r="8112" spans="1:32" x14ac:dyDescent="0.2">
      <c r="A8112" s="1" t="s">
        <v>23817</v>
      </c>
      <c r="B8112" s="4" t="s">
        <v>23818</v>
      </c>
      <c r="C8112" s="4" t="s">
        <v>23819</v>
      </c>
      <c r="E8112" s="4"/>
      <c r="R8112" s="4"/>
      <c r="U8112" s="4"/>
      <c r="AD8112" s="4"/>
      <c r="AE8112" s="4"/>
      <c r="AF8112" s="21"/>
    </row>
    <row r="8113" spans="1:32" x14ac:dyDescent="0.2">
      <c r="A8113" s="1" t="s">
        <v>23820</v>
      </c>
      <c r="B8113" s="4" t="s">
        <v>23821</v>
      </c>
      <c r="C8113" s="4" t="s">
        <v>23822</v>
      </c>
      <c r="E8113" s="4"/>
      <c r="R8113" s="4"/>
      <c r="U8113" s="4"/>
      <c r="AD8113" s="4"/>
      <c r="AE8113" s="4"/>
      <c r="AF8113" s="21"/>
    </row>
    <row r="8114" spans="1:32" x14ac:dyDescent="0.2">
      <c r="A8114" s="1" t="s">
        <v>23823</v>
      </c>
      <c r="B8114" s="4" t="s">
        <v>23824</v>
      </c>
      <c r="C8114" s="4" t="s">
        <v>23825</v>
      </c>
      <c r="E8114" s="4"/>
      <c r="R8114" s="4"/>
      <c r="U8114" s="4"/>
      <c r="AD8114" s="4"/>
      <c r="AE8114" s="4"/>
      <c r="AF8114" s="21"/>
    </row>
    <row r="8115" spans="1:32" x14ac:dyDescent="0.2">
      <c r="A8115" s="1" t="s">
        <v>23826</v>
      </c>
      <c r="B8115" s="4" t="s">
        <v>23827</v>
      </c>
      <c r="C8115" s="4" t="s">
        <v>23828</v>
      </c>
      <c r="E8115" s="4"/>
      <c r="R8115" s="4"/>
      <c r="U8115" s="4"/>
      <c r="AD8115" s="4"/>
      <c r="AE8115" s="4"/>
      <c r="AF8115" s="21"/>
    </row>
    <row r="8116" spans="1:32" x14ac:dyDescent="0.2">
      <c r="A8116" s="1" t="s">
        <v>23829</v>
      </c>
      <c r="B8116" s="4" t="s">
        <v>23830</v>
      </c>
      <c r="C8116" s="4" t="s">
        <v>23831</v>
      </c>
      <c r="E8116" s="4"/>
      <c r="R8116" s="4"/>
      <c r="U8116" s="4"/>
      <c r="AD8116" s="4"/>
      <c r="AE8116" s="4"/>
      <c r="AF8116" s="21"/>
    </row>
    <row r="8117" spans="1:32" x14ac:dyDescent="0.2">
      <c r="A8117" s="1" t="s">
        <v>23832</v>
      </c>
      <c r="B8117" s="4" t="s">
        <v>23833</v>
      </c>
      <c r="C8117" s="4" t="s">
        <v>2038</v>
      </c>
      <c r="E8117" s="4"/>
      <c r="R8117" s="4"/>
      <c r="U8117" s="4"/>
      <c r="AD8117" s="4"/>
      <c r="AE8117" s="4"/>
      <c r="AF8117" s="21"/>
    </row>
    <row r="8118" spans="1:32" x14ac:dyDescent="0.2">
      <c r="A8118" s="1" t="s">
        <v>23834</v>
      </c>
      <c r="B8118" s="4" t="s">
        <v>23835</v>
      </c>
      <c r="C8118" s="4" t="s">
        <v>23836</v>
      </c>
      <c r="E8118" s="4"/>
      <c r="R8118" s="4"/>
      <c r="U8118" s="4"/>
      <c r="AD8118" s="4"/>
      <c r="AE8118" s="4"/>
      <c r="AF8118" s="21"/>
    </row>
    <row r="8119" spans="1:32" x14ac:dyDescent="0.2">
      <c r="A8119" s="1" t="s">
        <v>23837</v>
      </c>
      <c r="B8119" s="4" t="s">
        <v>23838</v>
      </c>
      <c r="C8119" s="4" t="s">
        <v>23839</v>
      </c>
      <c r="E8119" s="4"/>
      <c r="R8119" s="4"/>
      <c r="U8119" s="4"/>
      <c r="AD8119" s="4"/>
      <c r="AE8119" s="4"/>
      <c r="AF8119" s="21"/>
    </row>
    <row r="8120" spans="1:32" x14ac:dyDescent="0.2">
      <c r="A8120" s="1" t="s">
        <v>23840</v>
      </c>
      <c r="B8120" s="4" t="s">
        <v>23841</v>
      </c>
      <c r="C8120" s="4" t="s">
        <v>23842</v>
      </c>
      <c r="E8120" s="4"/>
      <c r="R8120" s="4"/>
      <c r="U8120" s="4"/>
      <c r="AD8120" s="4"/>
      <c r="AE8120" s="4"/>
      <c r="AF8120" s="21"/>
    </row>
    <row r="8121" spans="1:32" x14ac:dyDescent="0.2">
      <c r="A8121" s="1" t="s">
        <v>23843</v>
      </c>
      <c r="B8121" s="4" t="s">
        <v>23844</v>
      </c>
      <c r="C8121" s="4" t="s">
        <v>23845</v>
      </c>
      <c r="E8121" s="4"/>
      <c r="R8121" s="4"/>
      <c r="U8121" s="4"/>
      <c r="AD8121" s="4"/>
      <c r="AE8121" s="4"/>
      <c r="AF8121" s="21"/>
    </row>
    <row r="8122" spans="1:32" x14ac:dyDescent="0.2">
      <c r="A8122" s="1" t="s">
        <v>23846</v>
      </c>
      <c r="B8122" s="4" t="s">
        <v>23847</v>
      </c>
      <c r="C8122" s="4" t="s">
        <v>23848</v>
      </c>
      <c r="E8122" s="4"/>
      <c r="R8122" s="4"/>
      <c r="U8122" s="4"/>
      <c r="AD8122" s="4"/>
      <c r="AE8122" s="4"/>
      <c r="AF8122" s="21"/>
    </row>
    <row r="8123" spans="1:32" x14ac:dyDescent="0.2">
      <c r="A8123" s="1" t="s">
        <v>23849</v>
      </c>
      <c r="B8123" s="4" t="s">
        <v>23850</v>
      </c>
      <c r="C8123" s="4" t="s">
        <v>23851</v>
      </c>
      <c r="E8123" s="4"/>
      <c r="R8123" s="4"/>
      <c r="U8123" s="4"/>
      <c r="AD8123" s="4"/>
      <c r="AE8123" s="4"/>
      <c r="AF8123" s="21"/>
    </row>
    <row r="8124" spans="1:32" x14ac:dyDescent="0.2">
      <c r="A8124" s="1" t="s">
        <v>23852</v>
      </c>
      <c r="B8124" s="4" t="s">
        <v>23853</v>
      </c>
      <c r="C8124" s="4" t="s">
        <v>23854</v>
      </c>
      <c r="E8124" s="4"/>
      <c r="R8124" s="4"/>
      <c r="U8124" s="4"/>
      <c r="AD8124" s="4"/>
      <c r="AE8124" s="4"/>
      <c r="AF8124" s="21"/>
    </row>
    <row r="8125" spans="1:32" x14ac:dyDescent="0.2">
      <c r="A8125" s="1" t="s">
        <v>23855</v>
      </c>
      <c r="B8125" s="4" t="s">
        <v>23856</v>
      </c>
      <c r="C8125" s="4" t="s">
        <v>23857</v>
      </c>
      <c r="E8125" s="4"/>
      <c r="R8125" s="4"/>
      <c r="U8125" s="4"/>
      <c r="AD8125" s="4"/>
      <c r="AE8125" s="4"/>
      <c r="AF8125" s="21"/>
    </row>
    <row r="8126" spans="1:32" x14ac:dyDescent="0.2">
      <c r="A8126" s="1" t="s">
        <v>23858</v>
      </c>
      <c r="B8126" s="4" t="s">
        <v>23859</v>
      </c>
      <c r="C8126" s="4" t="s">
        <v>23860</v>
      </c>
      <c r="E8126" s="4"/>
      <c r="R8126" s="4"/>
      <c r="U8126" s="4"/>
      <c r="AD8126" s="4"/>
      <c r="AE8126" s="4"/>
      <c r="AF8126" s="21"/>
    </row>
    <row r="8127" spans="1:32" x14ac:dyDescent="0.2">
      <c r="A8127" s="1" t="s">
        <v>23861</v>
      </c>
      <c r="B8127" s="4" t="s">
        <v>23862</v>
      </c>
      <c r="C8127" s="4" t="s">
        <v>23863</v>
      </c>
      <c r="E8127" s="4"/>
      <c r="R8127" s="4"/>
      <c r="U8127" s="4"/>
      <c r="AD8127" s="4"/>
      <c r="AE8127" s="4"/>
      <c r="AF8127" s="21"/>
    </row>
    <row r="8128" spans="1:32" x14ac:dyDescent="0.2">
      <c r="A8128" s="1" t="s">
        <v>23864</v>
      </c>
      <c r="B8128" s="4" t="s">
        <v>23865</v>
      </c>
      <c r="C8128" s="4" t="s">
        <v>23866</v>
      </c>
      <c r="E8128" s="4"/>
      <c r="R8128" s="4"/>
      <c r="U8128" s="4"/>
      <c r="AD8128" s="4"/>
      <c r="AE8128" s="4"/>
      <c r="AF8128" s="21"/>
    </row>
    <row r="8129" spans="1:32" x14ac:dyDescent="0.2">
      <c r="A8129" s="1" t="s">
        <v>23867</v>
      </c>
      <c r="B8129" s="4" t="s">
        <v>23868</v>
      </c>
      <c r="C8129" s="4" t="s">
        <v>23869</v>
      </c>
      <c r="E8129" s="4"/>
      <c r="R8129" s="4"/>
      <c r="U8129" s="4"/>
      <c r="AD8129" s="4"/>
      <c r="AE8129" s="4"/>
      <c r="AF8129" s="21"/>
    </row>
    <row r="8130" spans="1:32" x14ac:dyDescent="0.2">
      <c r="A8130" s="1" t="s">
        <v>23870</v>
      </c>
      <c r="B8130" s="4" t="s">
        <v>23871</v>
      </c>
      <c r="C8130" s="4" t="s">
        <v>23872</v>
      </c>
      <c r="E8130" s="4"/>
      <c r="R8130" s="4"/>
      <c r="U8130" s="4"/>
      <c r="AD8130" s="4"/>
      <c r="AE8130" s="4"/>
      <c r="AF8130" s="21"/>
    </row>
    <row r="8131" spans="1:32" x14ac:dyDescent="0.2">
      <c r="A8131" s="1" t="s">
        <v>23873</v>
      </c>
      <c r="B8131" s="4" t="s">
        <v>23874</v>
      </c>
      <c r="C8131" s="4" t="s">
        <v>23875</v>
      </c>
      <c r="E8131" s="4"/>
      <c r="R8131" s="4"/>
      <c r="U8131" s="4"/>
      <c r="AD8131" s="4"/>
      <c r="AE8131" s="4"/>
      <c r="AF8131" s="21"/>
    </row>
    <row r="8132" spans="1:32" x14ac:dyDescent="0.2">
      <c r="A8132" s="1" t="s">
        <v>23876</v>
      </c>
      <c r="B8132" s="4" t="s">
        <v>23877</v>
      </c>
      <c r="C8132" s="4" t="s">
        <v>23878</v>
      </c>
      <c r="E8132" s="4"/>
      <c r="R8132" s="4"/>
      <c r="U8132" s="4"/>
      <c r="AD8132" s="4"/>
      <c r="AE8132" s="4"/>
      <c r="AF8132" s="21"/>
    </row>
    <row r="8133" spans="1:32" x14ac:dyDescent="0.2">
      <c r="A8133" s="1" t="s">
        <v>23879</v>
      </c>
      <c r="B8133" s="4" t="s">
        <v>23880</v>
      </c>
      <c r="C8133" s="4" t="s">
        <v>23881</v>
      </c>
      <c r="E8133" s="4"/>
      <c r="R8133" s="4"/>
      <c r="U8133" s="4"/>
      <c r="AD8133" s="4"/>
      <c r="AE8133" s="4"/>
      <c r="AF8133" s="21"/>
    </row>
    <row r="8134" spans="1:32" x14ac:dyDescent="0.2">
      <c r="A8134" s="1" t="s">
        <v>23882</v>
      </c>
      <c r="B8134" s="4" t="s">
        <v>23883</v>
      </c>
      <c r="C8134" s="4" t="s">
        <v>23884</v>
      </c>
      <c r="E8134" s="4"/>
      <c r="R8134" s="4"/>
      <c r="U8134" s="4"/>
      <c r="AD8134" s="4"/>
      <c r="AE8134" s="4"/>
      <c r="AF8134" s="21"/>
    </row>
    <row r="8135" spans="1:32" x14ac:dyDescent="0.2">
      <c r="A8135" s="1" t="s">
        <v>23885</v>
      </c>
      <c r="B8135" s="4" t="s">
        <v>23886</v>
      </c>
      <c r="C8135" s="4" t="s">
        <v>23887</v>
      </c>
      <c r="E8135" s="4"/>
      <c r="R8135" s="4"/>
      <c r="U8135" s="4"/>
      <c r="AD8135" s="4"/>
      <c r="AE8135" s="4"/>
      <c r="AF8135" s="21"/>
    </row>
    <row r="8136" spans="1:32" x14ac:dyDescent="0.2">
      <c r="A8136" s="1" t="s">
        <v>23888</v>
      </c>
      <c r="B8136" s="4" t="s">
        <v>23889</v>
      </c>
      <c r="C8136" s="4" t="s">
        <v>23890</v>
      </c>
      <c r="E8136" s="4"/>
      <c r="R8136" s="4"/>
      <c r="U8136" s="4"/>
      <c r="AD8136" s="4"/>
      <c r="AE8136" s="4"/>
      <c r="AF8136" s="21"/>
    </row>
    <row r="8137" spans="1:32" x14ac:dyDescent="0.2">
      <c r="A8137" s="1" t="s">
        <v>23891</v>
      </c>
      <c r="B8137" s="4" t="s">
        <v>23892</v>
      </c>
      <c r="C8137" s="4" t="s">
        <v>23893</v>
      </c>
      <c r="E8137" s="4"/>
      <c r="R8137" s="4"/>
      <c r="U8137" s="4"/>
      <c r="AD8137" s="4"/>
      <c r="AE8137" s="4"/>
      <c r="AF8137" s="21"/>
    </row>
    <row r="8138" spans="1:32" x14ac:dyDescent="0.2">
      <c r="A8138" s="1" t="s">
        <v>23894</v>
      </c>
      <c r="B8138" s="4" t="s">
        <v>23895</v>
      </c>
      <c r="C8138" s="4" t="s">
        <v>23896</v>
      </c>
      <c r="E8138" s="4"/>
      <c r="R8138" s="4"/>
      <c r="U8138" s="4"/>
      <c r="AD8138" s="4"/>
      <c r="AE8138" s="4"/>
      <c r="AF8138" s="21"/>
    </row>
    <row r="8139" spans="1:32" x14ac:dyDescent="0.2">
      <c r="A8139" s="1" t="s">
        <v>23897</v>
      </c>
      <c r="B8139" s="4" t="s">
        <v>23898</v>
      </c>
      <c r="C8139" s="4" t="s">
        <v>23899</v>
      </c>
      <c r="E8139" s="4"/>
      <c r="R8139" s="4"/>
      <c r="U8139" s="4"/>
      <c r="AD8139" s="4"/>
      <c r="AE8139" s="4"/>
      <c r="AF8139" s="21"/>
    </row>
    <row r="8140" spans="1:32" x14ac:dyDescent="0.2">
      <c r="A8140" s="1" t="s">
        <v>23900</v>
      </c>
      <c r="B8140" s="4" t="s">
        <v>23901</v>
      </c>
      <c r="C8140" s="4" t="s">
        <v>23902</v>
      </c>
      <c r="E8140" s="4"/>
      <c r="R8140" s="4"/>
      <c r="U8140" s="4"/>
      <c r="AD8140" s="4"/>
      <c r="AE8140" s="4"/>
      <c r="AF8140" s="21"/>
    </row>
    <row r="8141" spans="1:32" x14ac:dyDescent="0.2">
      <c r="A8141" s="1" t="s">
        <v>23903</v>
      </c>
      <c r="B8141" s="4" t="s">
        <v>23904</v>
      </c>
      <c r="C8141" s="4" t="s">
        <v>23905</v>
      </c>
      <c r="E8141" s="4"/>
      <c r="R8141" s="4"/>
      <c r="U8141" s="4"/>
      <c r="AD8141" s="4"/>
      <c r="AE8141" s="4"/>
      <c r="AF8141" s="21"/>
    </row>
    <row r="8142" spans="1:32" x14ac:dyDescent="0.2">
      <c r="A8142" s="1" t="s">
        <v>23906</v>
      </c>
      <c r="B8142" s="4" t="s">
        <v>23907</v>
      </c>
      <c r="C8142" s="4" t="s">
        <v>23908</v>
      </c>
      <c r="E8142" s="4"/>
      <c r="R8142" s="4"/>
      <c r="U8142" s="4"/>
      <c r="AD8142" s="4"/>
      <c r="AE8142" s="4"/>
      <c r="AF8142" s="21"/>
    </row>
    <row r="8143" spans="1:32" x14ac:dyDescent="0.2">
      <c r="A8143" s="1" t="s">
        <v>23909</v>
      </c>
      <c r="B8143" s="4" t="s">
        <v>23910</v>
      </c>
      <c r="C8143" s="4" t="s">
        <v>14929</v>
      </c>
      <c r="E8143" s="4"/>
      <c r="R8143" s="4"/>
      <c r="U8143" s="4"/>
      <c r="AD8143" s="4"/>
      <c r="AE8143" s="4"/>
      <c r="AF8143" s="21"/>
    </row>
    <row r="8144" spans="1:32" x14ac:dyDescent="0.2">
      <c r="A8144" s="1" t="s">
        <v>23911</v>
      </c>
      <c r="B8144" s="4" t="s">
        <v>23912</v>
      </c>
      <c r="C8144" s="4" t="s">
        <v>23913</v>
      </c>
      <c r="E8144" s="4"/>
      <c r="R8144" s="4"/>
      <c r="U8144" s="4"/>
      <c r="AD8144" s="4"/>
      <c r="AE8144" s="4"/>
      <c r="AF8144" s="21"/>
    </row>
    <row r="8145" spans="1:32" x14ac:dyDescent="0.2">
      <c r="A8145" s="1" t="s">
        <v>23914</v>
      </c>
      <c r="B8145" s="4" t="s">
        <v>23915</v>
      </c>
      <c r="C8145" s="4" t="s">
        <v>23916</v>
      </c>
      <c r="E8145" s="4"/>
      <c r="R8145" s="4"/>
      <c r="U8145" s="4"/>
      <c r="AD8145" s="4"/>
      <c r="AE8145" s="4"/>
      <c r="AF8145" s="21"/>
    </row>
    <row r="8146" spans="1:32" x14ac:dyDescent="0.2">
      <c r="A8146" s="1" t="s">
        <v>23917</v>
      </c>
      <c r="B8146" s="4" t="s">
        <v>23918</v>
      </c>
      <c r="C8146" s="4" t="s">
        <v>23919</v>
      </c>
      <c r="E8146" s="4"/>
      <c r="R8146" s="4"/>
      <c r="U8146" s="4"/>
      <c r="AD8146" s="4"/>
      <c r="AE8146" s="4"/>
      <c r="AF8146" s="21"/>
    </row>
    <row r="8147" spans="1:32" x14ac:dyDescent="0.2">
      <c r="A8147" s="1" t="s">
        <v>23920</v>
      </c>
      <c r="B8147" s="4" t="s">
        <v>23921</v>
      </c>
      <c r="C8147" s="4" t="s">
        <v>23922</v>
      </c>
      <c r="E8147" s="4"/>
      <c r="R8147" s="4"/>
      <c r="U8147" s="4"/>
      <c r="AD8147" s="4"/>
      <c r="AE8147" s="4"/>
      <c r="AF8147" s="21"/>
    </row>
    <row r="8148" spans="1:32" x14ac:dyDescent="0.2">
      <c r="A8148" s="1" t="s">
        <v>23923</v>
      </c>
      <c r="B8148" s="4" t="s">
        <v>23924</v>
      </c>
      <c r="C8148" s="4" t="s">
        <v>23925</v>
      </c>
      <c r="E8148" s="4"/>
      <c r="R8148" s="4"/>
      <c r="U8148" s="4"/>
      <c r="AD8148" s="4"/>
      <c r="AE8148" s="4"/>
      <c r="AF8148" s="21"/>
    </row>
    <row r="8149" spans="1:32" x14ac:dyDescent="0.2">
      <c r="A8149" s="1" t="s">
        <v>23926</v>
      </c>
      <c r="B8149" s="4" t="s">
        <v>23927</v>
      </c>
      <c r="C8149" s="4" t="s">
        <v>23928</v>
      </c>
      <c r="E8149" s="4"/>
      <c r="R8149" s="4"/>
      <c r="U8149" s="4"/>
      <c r="AD8149" s="4"/>
      <c r="AE8149" s="4"/>
      <c r="AF8149" s="21"/>
    </row>
    <row r="8150" spans="1:32" x14ac:dyDescent="0.2">
      <c r="A8150" s="1" t="s">
        <v>23929</v>
      </c>
      <c r="B8150" s="4" t="s">
        <v>23930</v>
      </c>
      <c r="C8150" s="4" t="s">
        <v>23931</v>
      </c>
      <c r="E8150" s="4"/>
      <c r="R8150" s="4"/>
      <c r="U8150" s="4"/>
      <c r="AD8150" s="4"/>
      <c r="AE8150" s="4"/>
      <c r="AF8150" s="21"/>
    </row>
    <row r="8151" spans="1:32" x14ac:dyDescent="0.2">
      <c r="A8151" s="1" t="s">
        <v>23932</v>
      </c>
      <c r="B8151" s="4" t="s">
        <v>23933</v>
      </c>
      <c r="C8151" s="4" t="s">
        <v>23934</v>
      </c>
      <c r="E8151" s="4"/>
      <c r="R8151" s="4"/>
      <c r="U8151" s="4"/>
      <c r="AD8151" s="4"/>
      <c r="AE8151" s="4"/>
      <c r="AF8151" s="21"/>
    </row>
    <row r="8152" spans="1:32" x14ac:dyDescent="0.2">
      <c r="A8152" s="1" t="s">
        <v>23935</v>
      </c>
      <c r="B8152" s="4" t="s">
        <v>23936</v>
      </c>
      <c r="C8152" s="4" t="s">
        <v>23937</v>
      </c>
      <c r="E8152" s="4"/>
      <c r="R8152" s="4"/>
      <c r="U8152" s="4"/>
      <c r="AD8152" s="4"/>
      <c r="AE8152" s="4"/>
      <c r="AF8152" s="21"/>
    </row>
    <row r="8153" spans="1:32" x14ac:dyDescent="0.2">
      <c r="A8153" s="1" t="s">
        <v>23938</v>
      </c>
      <c r="B8153" s="4" t="s">
        <v>23939</v>
      </c>
      <c r="C8153" s="4" t="s">
        <v>23940</v>
      </c>
      <c r="E8153" s="4"/>
      <c r="R8153" s="4"/>
      <c r="U8153" s="4"/>
      <c r="AD8153" s="4"/>
      <c r="AE8153" s="4"/>
      <c r="AF8153" s="21"/>
    </row>
    <row r="8154" spans="1:32" x14ac:dyDescent="0.2">
      <c r="A8154" s="1" t="s">
        <v>23941</v>
      </c>
      <c r="B8154" s="4" t="s">
        <v>23942</v>
      </c>
      <c r="C8154" s="4" t="s">
        <v>23943</v>
      </c>
      <c r="E8154" s="4"/>
      <c r="R8154" s="4"/>
      <c r="U8154" s="4"/>
      <c r="AD8154" s="4"/>
      <c r="AE8154" s="4"/>
      <c r="AF8154" s="21"/>
    </row>
    <row r="8155" spans="1:32" x14ac:dyDescent="0.2">
      <c r="A8155" s="1" t="s">
        <v>23944</v>
      </c>
      <c r="B8155" s="4" t="s">
        <v>23945</v>
      </c>
      <c r="C8155" s="4" t="s">
        <v>23946</v>
      </c>
      <c r="E8155" s="4"/>
      <c r="R8155" s="4"/>
      <c r="U8155" s="4"/>
      <c r="AD8155" s="4"/>
      <c r="AE8155" s="4"/>
      <c r="AF8155" s="21"/>
    </row>
    <row r="8156" spans="1:32" x14ac:dyDescent="0.2">
      <c r="A8156" s="1" t="s">
        <v>23947</v>
      </c>
      <c r="B8156" s="4" t="s">
        <v>23948</v>
      </c>
      <c r="C8156" s="4" t="s">
        <v>23949</v>
      </c>
      <c r="E8156" s="4"/>
      <c r="R8156" s="4"/>
      <c r="U8156" s="4"/>
      <c r="AD8156" s="4"/>
      <c r="AE8156" s="4"/>
      <c r="AF8156" s="21"/>
    </row>
    <row r="8157" spans="1:32" x14ac:dyDescent="0.2">
      <c r="A8157" s="1" t="s">
        <v>23950</v>
      </c>
      <c r="B8157" s="4" t="s">
        <v>23951</v>
      </c>
      <c r="C8157" s="4" t="s">
        <v>23952</v>
      </c>
      <c r="E8157" s="4"/>
      <c r="R8157" s="4"/>
      <c r="U8157" s="4"/>
      <c r="AD8157" s="4"/>
      <c r="AE8157" s="4"/>
      <c r="AF8157" s="21"/>
    </row>
    <row r="8158" spans="1:32" x14ac:dyDescent="0.2">
      <c r="A8158" s="1" t="s">
        <v>23953</v>
      </c>
      <c r="B8158" s="4" t="s">
        <v>23954</v>
      </c>
      <c r="C8158" s="4" t="s">
        <v>23955</v>
      </c>
      <c r="E8158" s="4"/>
      <c r="R8158" s="4"/>
      <c r="U8158" s="4"/>
      <c r="AD8158" s="4"/>
      <c r="AE8158" s="4"/>
      <c r="AF8158" s="21"/>
    </row>
    <row r="8159" spans="1:32" x14ac:dyDescent="0.2">
      <c r="A8159" s="1" t="s">
        <v>23956</v>
      </c>
      <c r="B8159" s="4" t="s">
        <v>23957</v>
      </c>
      <c r="C8159" s="4" t="s">
        <v>23958</v>
      </c>
      <c r="E8159" s="4"/>
      <c r="R8159" s="4"/>
      <c r="U8159" s="4"/>
      <c r="AD8159" s="4"/>
      <c r="AE8159" s="4"/>
      <c r="AF8159" s="21"/>
    </row>
    <row r="8160" spans="1:32" x14ac:dyDescent="0.2">
      <c r="A8160" s="1" t="s">
        <v>23959</v>
      </c>
      <c r="B8160" s="4" t="s">
        <v>23960</v>
      </c>
      <c r="C8160" s="4" t="s">
        <v>23961</v>
      </c>
      <c r="E8160" s="4"/>
      <c r="R8160" s="4"/>
      <c r="U8160" s="4"/>
      <c r="AD8160" s="4"/>
      <c r="AE8160" s="4"/>
      <c r="AF8160" s="21"/>
    </row>
    <row r="8161" spans="1:32" x14ac:dyDescent="0.2">
      <c r="A8161" s="1" t="s">
        <v>23962</v>
      </c>
      <c r="B8161" s="4" t="s">
        <v>23963</v>
      </c>
      <c r="C8161" s="4" t="s">
        <v>23964</v>
      </c>
      <c r="E8161" s="4"/>
      <c r="R8161" s="4"/>
      <c r="U8161" s="4"/>
      <c r="AD8161" s="4"/>
      <c r="AE8161" s="4"/>
      <c r="AF8161" s="21"/>
    </row>
    <row r="8162" spans="1:32" x14ac:dyDescent="0.2">
      <c r="A8162" s="1" t="s">
        <v>23965</v>
      </c>
      <c r="B8162" s="4" t="s">
        <v>23966</v>
      </c>
      <c r="C8162" s="4" t="s">
        <v>23967</v>
      </c>
      <c r="E8162" s="4"/>
      <c r="R8162" s="4"/>
      <c r="U8162" s="4"/>
      <c r="AD8162" s="4"/>
      <c r="AE8162" s="4"/>
      <c r="AF8162" s="21"/>
    </row>
    <row r="8163" spans="1:32" x14ac:dyDescent="0.2">
      <c r="A8163" s="1" t="s">
        <v>23968</v>
      </c>
      <c r="B8163" s="4" t="s">
        <v>23969</v>
      </c>
      <c r="C8163" s="4" t="s">
        <v>23970</v>
      </c>
      <c r="E8163" s="4"/>
      <c r="R8163" s="4"/>
      <c r="U8163" s="4"/>
      <c r="AD8163" s="4"/>
      <c r="AE8163" s="4"/>
      <c r="AF8163" s="21"/>
    </row>
    <row r="8164" spans="1:32" x14ac:dyDescent="0.2">
      <c r="A8164" s="1" t="s">
        <v>23971</v>
      </c>
      <c r="B8164" s="4" t="s">
        <v>23972</v>
      </c>
      <c r="C8164" s="4" t="s">
        <v>23973</v>
      </c>
      <c r="E8164" s="4"/>
      <c r="R8164" s="4"/>
      <c r="U8164" s="4"/>
      <c r="AD8164" s="4"/>
      <c r="AE8164" s="4"/>
      <c r="AF8164" s="21"/>
    </row>
    <row r="8165" spans="1:32" x14ac:dyDescent="0.2">
      <c r="A8165" s="1" t="s">
        <v>23974</v>
      </c>
      <c r="B8165" s="4" t="s">
        <v>23975</v>
      </c>
      <c r="C8165" s="4" t="s">
        <v>23976</v>
      </c>
      <c r="E8165" s="4"/>
      <c r="R8165" s="4"/>
      <c r="U8165" s="4"/>
      <c r="AD8165" s="4"/>
      <c r="AE8165" s="4"/>
      <c r="AF8165" s="21"/>
    </row>
    <row r="8166" spans="1:32" x14ac:dyDescent="0.2">
      <c r="A8166" s="1" t="s">
        <v>23977</v>
      </c>
      <c r="B8166" s="4" t="s">
        <v>5469</v>
      </c>
      <c r="C8166" s="4" t="s">
        <v>23978</v>
      </c>
      <c r="E8166" s="4"/>
      <c r="R8166" s="4"/>
      <c r="U8166" s="4"/>
      <c r="AD8166" s="4"/>
      <c r="AE8166" s="4"/>
      <c r="AF8166" s="21"/>
    </row>
    <row r="8167" spans="1:32" x14ac:dyDescent="0.2">
      <c r="A8167" s="1" t="s">
        <v>23979</v>
      </c>
      <c r="B8167" s="4" t="s">
        <v>23980</v>
      </c>
      <c r="C8167" s="4" t="s">
        <v>23981</v>
      </c>
      <c r="E8167" s="4"/>
      <c r="R8167" s="4"/>
      <c r="U8167" s="4"/>
      <c r="AD8167" s="4"/>
      <c r="AE8167" s="4"/>
      <c r="AF8167" s="21"/>
    </row>
    <row r="8168" spans="1:32" x14ac:dyDescent="0.2">
      <c r="A8168" s="1" t="s">
        <v>23982</v>
      </c>
      <c r="B8168" s="4" t="s">
        <v>23983</v>
      </c>
      <c r="C8168" s="4" t="s">
        <v>23984</v>
      </c>
      <c r="E8168" s="4"/>
      <c r="R8168" s="4"/>
      <c r="U8168" s="4"/>
      <c r="AD8168" s="4"/>
      <c r="AE8168" s="4"/>
      <c r="AF8168" s="21"/>
    </row>
    <row r="8169" spans="1:32" x14ac:dyDescent="0.2">
      <c r="A8169" s="1" t="s">
        <v>23985</v>
      </c>
      <c r="B8169" s="4" t="s">
        <v>23986</v>
      </c>
      <c r="C8169" s="4" t="s">
        <v>23987</v>
      </c>
      <c r="E8169" s="4"/>
      <c r="R8169" s="4"/>
      <c r="U8169" s="4"/>
      <c r="AD8169" s="4"/>
      <c r="AE8169" s="4"/>
      <c r="AF8169" s="21"/>
    </row>
    <row r="8170" spans="1:32" x14ac:dyDescent="0.2">
      <c r="A8170" s="1" t="s">
        <v>23988</v>
      </c>
      <c r="B8170" s="4" t="s">
        <v>23989</v>
      </c>
      <c r="C8170" s="4" t="s">
        <v>23990</v>
      </c>
      <c r="E8170" s="4"/>
      <c r="R8170" s="4"/>
      <c r="U8170" s="4"/>
      <c r="AD8170" s="4">
        <v>2</v>
      </c>
      <c r="AE8170" s="4"/>
      <c r="AF8170" s="21">
        <v>2</v>
      </c>
    </row>
    <row r="8171" spans="1:32" x14ac:dyDescent="0.2">
      <c r="A8171" s="1" t="s">
        <v>23991</v>
      </c>
      <c r="B8171" s="4" t="s">
        <v>23992</v>
      </c>
      <c r="C8171" s="4" t="s">
        <v>23993</v>
      </c>
      <c r="E8171" s="4"/>
      <c r="R8171" s="4"/>
      <c r="U8171" s="4"/>
      <c r="AD8171" s="4"/>
      <c r="AE8171" s="4"/>
      <c r="AF8171" s="21"/>
    </row>
    <row r="8172" spans="1:32" x14ac:dyDescent="0.2">
      <c r="A8172" s="1" t="s">
        <v>23994</v>
      </c>
      <c r="B8172" s="4" t="s">
        <v>23995</v>
      </c>
      <c r="C8172" s="4" t="s">
        <v>23996</v>
      </c>
      <c r="E8172" s="4"/>
      <c r="R8172" s="4"/>
      <c r="U8172" s="4"/>
      <c r="AD8172" s="4"/>
      <c r="AE8172" s="4"/>
      <c r="AF8172" s="21"/>
    </row>
    <row r="8173" spans="1:32" x14ac:dyDescent="0.2">
      <c r="A8173" s="1" t="s">
        <v>23997</v>
      </c>
      <c r="B8173" s="4" t="s">
        <v>17625</v>
      </c>
      <c r="C8173" s="4" t="s">
        <v>23998</v>
      </c>
      <c r="E8173" s="4"/>
      <c r="R8173" s="4"/>
      <c r="U8173" s="4"/>
      <c r="AD8173" s="4"/>
      <c r="AE8173" s="4"/>
      <c r="AF8173" s="21"/>
    </row>
    <row r="8174" spans="1:32" x14ac:dyDescent="0.2">
      <c r="A8174" s="1" t="s">
        <v>23999</v>
      </c>
      <c r="B8174" s="4" t="s">
        <v>17628</v>
      </c>
      <c r="C8174" s="4" t="s">
        <v>24000</v>
      </c>
      <c r="E8174" s="4"/>
      <c r="R8174" s="4"/>
      <c r="U8174" s="4"/>
      <c r="AD8174" s="4"/>
      <c r="AE8174" s="4"/>
      <c r="AF8174" s="21"/>
    </row>
    <row r="8175" spans="1:32" x14ac:dyDescent="0.2">
      <c r="A8175" s="1" t="s">
        <v>24001</v>
      </c>
      <c r="B8175" s="4" t="s">
        <v>24002</v>
      </c>
      <c r="C8175" s="4" t="s">
        <v>24003</v>
      </c>
      <c r="E8175" s="4"/>
      <c r="R8175" s="4"/>
      <c r="U8175" s="4"/>
      <c r="AD8175" s="4"/>
      <c r="AE8175" s="4"/>
      <c r="AF8175" s="21"/>
    </row>
    <row r="8176" spans="1:32" x14ac:dyDescent="0.2">
      <c r="A8176" s="1" t="s">
        <v>24004</v>
      </c>
      <c r="B8176" s="4" t="s">
        <v>24005</v>
      </c>
      <c r="C8176" s="4" t="s">
        <v>24006</v>
      </c>
      <c r="E8176" s="4"/>
      <c r="R8176" s="4"/>
      <c r="U8176" s="4"/>
      <c r="AD8176" s="4"/>
      <c r="AE8176" s="4"/>
      <c r="AF8176" s="21"/>
    </row>
    <row r="8177" spans="1:32" x14ac:dyDescent="0.2">
      <c r="A8177" s="1" t="s">
        <v>24007</v>
      </c>
      <c r="B8177" s="4" t="s">
        <v>17642</v>
      </c>
      <c r="C8177" s="4" t="s">
        <v>17643</v>
      </c>
      <c r="E8177" s="4"/>
      <c r="R8177" s="4"/>
      <c r="U8177" s="4"/>
      <c r="AD8177" s="4"/>
      <c r="AE8177" s="4"/>
      <c r="AF8177" s="21"/>
    </row>
    <row r="8178" spans="1:32" x14ac:dyDescent="0.2">
      <c r="A8178" s="1" t="s">
        <v>24008</v>
      </c>
      <c r="B8178" s="4" t="s">
        <v>24009</v>
      </c>
      <c r="C8178" s="4" t="s">
        <v>4180</v>
      </c>
      <c r="E8178" s="4"/>
      <c r="R8178" s="4"/>
      <c r="U8178" s="4"/>
      <c r="AD8178" s="4"/>
      <c r="AE8178" s="4"/>
      <c r="AF8178" s="21"/>
    </row>
    <row r="8179" spans="1:32" x14ac:dyDescent="0.2">
      <c r="A8179" s="1" t="s">
        <v>24010</v>
      </c>
      <c r="B8179" s="4" t="s">
        <v>24011</v>
      </c>
      <c r="C8179" s="4" t="s">
        <v>24012</v>
      </c>
      <c r="E8179" s="4"/>
      <c r="R8179" s="4"/>
      <c r="U8179" s="4"/>
      <c r="AD8179" s="4"/>
      <c r="AE8179" s="4"/>
      <c r="AF8179" s="21"/>
    </row>
    <row r="8180" spans="1:32" x14ac:dyDescent="0.2">
      <c r="A8180" s="1" t="s">
        <v>24013</v>
      </c>
      <c r="B8180" s="4" t="s">
        <v>24014</v>
      </c>
      <c r="C8180" s="4" t="s">
        <v>24015</v>
      </c>
      <c r="E8180" s="4"/>
      <c r="R8180" s="4"/>
      <c r="U8180" s="4"/>
      <c r="AD8180" s="4"/>
      <c r="AE8180" s="4"/>
      <c r="AF8180" s="21"/>
    </row>
    <row r="8181" spans="1:32" x14ac:dyDescent="0.2">
      <c r="A8181" s="1" t="s">
        <v>24016</v>
      </c>
      <c r="B8181" s="4" t="s">
        <v>24017</v>
      </c>
      <c r="C8181" s="4" t="s">
        <v>24018</v>
      </c>
      <c r="E8181" s="4"/>
      <c r="R8181" s="4"/>
      <c r="U8181" s="4"/>
      <c r="AD8181" s="4"/>
      <c r="AE8181" s="4"/>
      <c r="AF8181" s="21"/>
    </row>
    <row r="8182" spans="1:32" x14ac:dyDescent="0.2">
      <c r="A8182" s="1" t="s">
        <v>24019</v>
      </c>
      <c r="B8182" s="4" t="s">
        <v>24020</v>
      </c>
      <c r="C8182" s="4" t="s">
        <v>24021</v>
      </c>
      <c r="E8182" s="4"/>
      <c r="R8182" s="4"/>
      <c r="U8182" s="4"/>
      <c r="AD8182" s="4"/>
      <c r="AE8182" s="4"/>
      <c r="AF8182" s="21"/>
    </row>
    <row r="8183" spans="1:32" x14ac:dyDescent="0.2">
      <c r="A8183" s="1" t="s">
        <v>24022</v>
      </c>
      <c r="B8183" s="4" t="s">
        <v>24023</v>
      </c>
      <c r="C8183" s="4" t="s">
        <v>24024</v>
      </c>
      <c r="E8183" s="4"/>
      <c r="R8183" s="4"/>
      <c r="U8183" s="4"/>
      <c r="AD8183" s="4"/>
      <c r="AE8183" s="4"/>
      <c r="AF8183" s="21"/>
    </row>
    <row r="8184" spans="1:32" x14ac:dyDescent="0.2">
      <c r="A8184" s="1" t="s">
        <v>24025</v>
      </c>
      <c r="B8184" s="4" t="s">
        <v>24026</v>
      </c>
      <c r="C8184" s="4" t="s">
        <v>24027</v>
      </c>
      <c r="E8184" s="4"/>
      <c r="R8184" s="4"/>
      <c r="U8184" s="4"/>
      <c r="AD8184" s="4"/>
      <c r="AE8184" s="4"/>
      <c r="AF8184" s="21"/>
    </row>
    <row r="8185" spans="1:32" x14ac:dyDescent="0.2">
      <c r="A8185" s="1" t="s">
        <v>24028</v>
      </c>
      <c r="B8185" s="4" t="s">
        <v>17662</v>
      </c>
      <c r="C8185" s="4" t="s">
        <v>24029</v>
      </c>
      <c r="E8185" s="4"/>
      <c r="R8185" s="4"/>
      <c r="U8185" s="4"/>
      <c r="AD8185" s="4"/>
      <c r="AE8185" s="4"/>
      <c r="AF8185" s="21"/>
    </row>
    <row r="8186" spans="1:32" x14ac:dyDescent="0.2">
      <c r="A8186" s="1" t="s">
        <v>24030</v>
      </c>
      <c r="B8186" s="4" t="s">
        <v>24031</v>
      </c>
      <c r="C8186" s="4" t="s">
        <v>24032</v>
      </c>
      <c r="E8186" s="4"/>
      <c r="R8186" s="4"/>
      <c r="U8186" s="4"/>
      <c r="AD8186" s="4"/>
      <c r="AE8186" s="4"/>
      <c r="AF8186" s="21"/>
    </row>
    <row r="8187" spans="1:32" x14ac:dyDescent="0.2">
      <c r="A8187" s="1" t="s">
        <v>24033</v>
      </c>
      <c r="B8187" s="4" t="s">
        <v>24034</v>
      </c>
      <c r="C8187" s="4" t="s">
        <v>24035</v>
      </c>
      <c r="E8187" s="4"/>
      <c r="R8187" s="4"/>
      <c r="U8187" s="4"/>
      <c r="AD8187" s="4"/>
      <c r="AE8187" s="4"/>
      <c r="AF8187" s="21"/>
    </row>
    <row r="8188" spans="1:32" x14ac:dyDescent="0.2">
      <c r="A8188" s="1" t="s">
        <v>24036</v>
      </c>
      <c r="B8188" s="4" t="s">
        <v>24037</v>
      </c>
      <c r="C8188" s="4" t="s">
        <v>24038</v>
      </c>
      <c r="E8188" s="4"/>
      <c r="R8188" s="4"/>
      <c r="U8188" s="4"/>
      <c r="AD8188" s="4"/>
      <c r="AE8188" s="4"/>
      <c r="AF8188" s="21"/>
    </row>
    <row r="8189" spans="1:32" x14ac:dyDescent="0.2">
      <c r="A8189" s="1" t="s">
        <v>24039</v>
      </c>
      <c r="B8189" s="4" t="s">
        <v>17625</v>
      </c>
      <c r="C8189" s="4" t="s">
        <v>24040</v>
      </c>
      <c r="E8189" s="4"/>
      <c r="R8189" s="4"/>
      <c r="U8189" s="4"/>
      <c r="AD8189" s="4"/>
      <c r="AE8189" s="4"/>
      <c r="AF8189" s="21"/>
    </row>
    <row r="8190" spans="1:32" x14ac:dyDescent="0.2">
      <c r="A8190" s="1" t="s">
        <v>24041</v>
      </c>
      <c r="B8190" s="4" t="s">
        <v>24042</v>
      </c>
      <c r="C8190" s="4" t="s">
        <v>24043</v>
      </c>
      <c r="E8190" s="4"/>
      <c r="R8190" s="4"/>
      <c r="U8190" s="4"/>
      <c r="AD8190" s="4"/>
      <c r="AE8190" s="4"/>
      <c r="AF8190" s="21"/>
    </row>
    <row r="8191" spans="1:32" x14ac:dyDescent="0.2">
      <c r="A8191" s="1" t="s">
        <v>24044</v>
      </c>
      <c r="B8191" s="4" t="s">
        <v>24045</v>
      </c>
      <c r="C8191" s="4" t="s">
        <v>24046</v>
      </c>
      <c r="E8191" s="4"/>
      <c r="R8191" s="4"/>
      <c r="U8191" s="4"/>
      <c r="AD8191" s="4"/>
      <c r="AE8191" s="4"/>
      <c r="AF8191" s="21"/>
    </row>
    <row r="8192" spans="1:32" x14ac:dyDescent="0.2">
      <c r="A8192" s="1" t="s">
        <v>24047</v>
      </c>
      <c r="B8192" s="4" t="s">
        <v>24048</v>
      </c>
      <c r="C8192" s="4" t="s">
        <v>24049</v>
      </c>
      <c r="E8192" s="4"/>
      <c r="M8192">
        <v>1</v>
      </c>
      <c r="O8192">
        <v>1</v>
      </c>
      <c r="R8192" s="4"/>
      <c r="U8192" s="4"/>
      <c r="V8192">
        <v>1</v>
      </c>
      <c r="AD8192" s="4"/>
      <c r="AE8192" s="4"/>
      <c r="AF8192" s="21"/>
    </row>
    <row r="8193" spans="1:32" x14ac:dyDescent="0.2">
      <c r="A8193" s="1" t="s">
        <v>24050</v>
      </c>
      <c r="B8193" s="4" t="s">
        <v>24051</v>
      </c>
      <c r="C8193" s="4" t="s">
        <v>24052</v>
      </c>
      <c r="E8193" s="4"/>
      <c r="R8193" s="4"/>
      <c r="U8193" s="4"/>
      <c r="AD8193" s="4"/>
      <c r="AE8193" s="4"/>
      <c r="AF8193" s="21"/>
    </row>
    <row r="8194" spans="1:32" x14ac:dyDescent="0.2">
      <c r="A8194" s="1" t="s">
        <v>24053</v>
      </c>
      <c r="B8194" s="4" t="s">
        <v>24054</v>
      </c>
      <c r="C8194" s="4" t="s">
        <v>24055</v>
      </c>
      <c r="E8194" s="4"/>
      <c r="R8194" s="4"/>
      <c r="U8194" s="4"/>
      <c r="AD8194" s="4"/>
      <c r="AE8194" s="4"/>
      <c r="AF8194" s="21"/>
    </row>
    <row r="8195" spans="1:32" x14ac:dyDescent="0.2">
      <c r="A8195" s="1" t="s">
        <v>24056</v>
      </c>
      <c r="B8195" s="4" t="s">
        <v>24057</v>
      </c>
      <c r="C8195" s="4" t="s">
        <v>24058</v>
      </c>
      <c r="E8195" s="4"/>
      <c r="R8195" s="4"/>
      <c r="U8195" s="4"/>
      <c r="AD8195" s="4"/>
      <c r="AE8195" s="4"/>
      <c r="AF8195" s="21"/>
    </row>
    <row r="8196" spans="1:32" x14ac:dyDescent="0.2">
      <c r="A8196" s="1" t="s">
        <v>24059</v>
      </c>
      <c r="B8196" s="4" t="s">
        <v>24060</v>
      </c>
      <c r="C8196" s="4" t="s">
        <v>24061</v>
      </c>
      <c r="E8196" s="4"/>
      <c r="R8196" s="4"/>
      <c r="U8196" s="4"/>
      <c r="AD8196" s="4"/>
      <c r="AE8196" s="4"/>
      <c r="AF8196" s="21"/>
    </row>
    <row r="8197" spans="1:32" x14ac:dyDescent="0.2">
      <c r="A8197" s="1" t="s">
        <v>24062</v>
      </c>
      <c r="B8197" s="4" t="s">
        <v>24063</v>
      </c>
      <c r="C8197" s="4" t="s">
        <v>24064</v>
      </c>
      <c r="E8197" s="4"/>
      <c r="R8197" s="4"/>
      <c r="U8197" s="4"/>
      <c r="AD8197" s="4"/>
      <c r="AE8197" s="4"/>
      <c r="AF8197" s="21"/>
    </row>
    <row r="8198" spans="1:32" x14ac:dyDescent="0.2">
      <c r="A8198" s="1" t="s">
        <v>24065</v>
      </c>
      <c r="B8198" s="4" t="s">
        <v>24066</v>
      </c>
      <c r="C8198" s="4" t="s">
        <v>24067</v>
      </c>
      <c r="E8198" s="4"/>
      <c r="R8198" s="4"/>
      <c r="U8198" s="4"/>
      <c r="AD8198" s="4"/>
      <c r="AE8198" s="4"/>
      <c r="AF8198" s="21"/>
    </row>
    <row r="8199" spans="1:32" x14ac:dyDescent="0.2">
      <c r="A8199" s="1" t="s">
        <v>24068</v>
      </c>
      <c r="B8199" s="4" t="s">
        <v>24069</v>
      </c>
      <c r="C8199" s="4" t="s">
        <v>24070</v>
      </c>
      <c r="E8199" s="4"/>
      <c r="R8199" s="4"/>
      <c r="U8199" s="4"/>
      <c r="AD8199" s="4"/>
      <c r="AE8199" s="4"/>
      <c r="AF8199" s="21"/>
    </row>
    <row r="8200" spans="1:32" x14ac:dyDescent="0.2">
      <c r="A8200" s="1" t="s">
        <v>24071</v>
      </c>
      <c r="B8200" s="4" t="s">
        <v>24072</v>
      </c>
      <c r="C8200" s="4" t="s">
        <v>24073</v>
      </c>
      <c r="E8200" s="4"/>
      <c r="R8200" s="4"/>
      <c r="U8200" s="4"/>
      <c r="AD8200" s="4"/>
      <c r="AE8200" s="4"/>
      <c r="AF8200" s="21"/>
    </row>
    <row r="8201" spans="1:32" x14ac:dyDescent="0.2">
      <c r="A8201" s="1" t="s">
        <v>24074</v>
      </c>
      <c r="B8201" s="4" t="s">
        <v>24075</v>
      </c>
      <c r="C8201" s="4" t="s">
        <v>24076</v>
      </c>
      <c r="E8201" s="4"/>
      <c r="R8201" s="4"/>
      <c r="U8201" s="4"/>
      <c r="AD8201" s="4"/>
      <c r="AE8201" s="4"/>
      <c r="AF8201" s="21"/>
    </row>
    <row r="8202" spans="1:32" x14ac:dyDescent="0.2">
      <c r="A8202" s="1" t="s">
        <v>24077</v>
      </c>
      <c r="B8202" s="4" t="s">
        <v>17628</v>
      </c>
      <c r="C8202" s="4" t="s">
        <v>24000</v>
      </c>
      <c r="E8202" s="4"/>
      <c r="R8202" s="4"/>
      <c r="U8202" s="4"/>
      <c r="AD8202" s="4"/>
      <c r="AE8202" s="4"/>
      <c r="AF8202" s="21"/>
    </row>
    <row r="8203" spans="1:32" x14ac:dyDescent="0.2">
      <c r="A8203" s="1" t="s">
        <v>24078</v>
      </c>
      <c r="B8203" s="4" t="s">
        <v>24079</v>
      </c>
      <c r="C8203" s="4" t="s">
        <v>24080</v>
      </c>
      <c r="E8203" s="4"/>
      <c r="R8203" s="4"/>
      <c r="U8203" s="4"/>
      <c r="AD8203" s="4"/>
      <c r="AE8203" s="4"/>
      <c r="AF8203" s="21"/>
    </row>
    <row r="8204" spans="1:32" x14ac:dyDescent="0.2">
      <c r="A8204" s="1" t="s">
        <v>24081</v>
      </c>
      <c r="B8204" s="4" t="s">
        <v>24082</v>
      </c>
      <c r="C8204" s="4" t="s">
        <v>24083</v>
      </c>
      <c r="E8204" s="4"/>
      <c r="R8204" s="4"/>
      <c r="U8204" s="4"/>
      <c r="AD8204" s="4"/>
      <c r="AE8204" s="4"/>
      <c r="AF8204" s="21"/>
    </row>
    <row r="8205" spans="1:32" x14ac:dyDescent="0.2">
      <c r="A8205" s="1" t="s">
        <v>24084</v>
      </c>
      <c r="B8205" s="4" t="s">
        <v>24085</v>
      </c>
      <c r="C8205" s="4" t="s">
        <v>24086</v>
      </c>
      <c r="E8205" s="4"/>
      <c r="R8205" s="4"/>
      <c r="U8205" s="4"/>
      <c r="AD8205" s="4"/>
      <c r="AE8205" s="4"/>
      <c r="AF8205" s="21"/>
    </row>
    <row r="8206" spans="1:32" x14ac:dyDescent="0.2">
      <c r="A8206" s="1" t="s">
        <v>24087</v>
      </c>
      <c r="B8206" s="4" t="s">
        <v>24088</v>
      </c>
      <c r="C8206" s="4" t="s">
        <v>24089</v>
      </c>
      <c r="E8206" s="4"/>
      <c r="R8206" s="4"/>
      <c r="U8206" s="4"/>
      <c r="AD8206" s="4"/>
      <c r="AE8206" s="4"/>
      <c r="AF8206" s="21"/>
    </row>
    <row r="8207" spans="1:32" x14ac:dyDescent="0.2">
      <c r="A8207" s="1" t="s">
        <v>24090</v>
      </c>
      <c r="B8207" s="4" t="s">
        <v>24091</v>
      </c>
      <c r="C8207" s="4" t="s">
        <v>24092</v>
      </c>
      <c r="E8207" s="4"/>
      <c r="R8207" s="4"/>
      <c r="U8207" s="4"/>
      <c r="AD8207" s="4"/>
      <c r="AE8207" s="4"/>
      <c r="AF8207" s="21"/>
    </row>
    <row r="8208" spans="1:32" x14ac:dyDescent="0.2">
      <c r="A8208" s="1" t="s">
        <v>24093</v>
      </c>
      <c r="B8208" s="4" t="s">
        <v>24094</v>
      </c>
      <c r="C8208" s="4" t="s">
        <v>24095</v>
      </c>
      <c r="E8208" s="4"/>
      <c r="R8208" s="4"/>
      <c r="U8208" s="4"/>
      <c r="AD8208" s="4"/>
      <c r="AE8208" s="4"/>
      <c r="AF8208" s="21"/>
    </row>
    <row r="8209" spans="1:32" x14ac:dyDescent="0.2">
      <c r="A8209" s="1" t="s">
        <v>24096</v>
      </c>
      <c r="B8209" s="4" t="s">
        <v>24097</v>
      </c>
      <c r="C8209" s="4" t="s">
        <v>24098</v>
      </c>
      <c r="E8209" s="4"/>
      <c r="R8209" s="4"/>
      <c r="U8209" s="4"/>
      <c r="AD8209" s="4"/>
      <c r="AE8209" s="4"/>
      <c r="AF8209" s="21"/>
    </row>
    <row r="8210" spans="1:32" x14ac:dyDescent="0.2">
      <c r="A8210" s="1" t="s">
        <v>24099</v>
      </c>
      <c r="B8210" s="4" t="s">
        <v>24100</v>
      </c>
      <c r="C8210" s="4" t="s">
        <v>24101</v>
      </c>
      <c r="E8210" s="4"/>
      <c r="R8210" s="4"/>
      <c r="U8210" s="4"/>
      <c r="AD8210" s="4"/>
      <c r="AE8210" s="4"/>
      <c r="AF8210" s="21"/>
    </row>
    <row r="8211" spans="1:32" x14ac:dyDescent="0.2">
      <c r="A8211" s="1" t="s">
        <v>24102</v>
      </c>
      <c r="B8211" s="4" t="s">
        <v>24103</v>
      </c>
      <c r="C8211" s="4" t="s">
        <v>24104</v>
      </c>
      <c r="E8211" s="4"/>
      <c r="R8211" s="4"/>
      <c r="U8211" s="4"/>
      <c r="AD8211" s="4"/>
      <c r="AE8211" s="4"/>
      <c r="AF8211" s="21"/>
    </row>
    <row r="8212" spans="1:32" x14ac:dyDescent="0.2">
      <c r="A8212" s="1" t="s">
        <v>24105</v>
      </c>
      <c r="B8212" s="4" t="s">
        <v>24106</v>
      </c>
      <c r="C8212" s="4" t="s">
        <v>24107</v>
      </c>
      <c r="E8212" s="4"/>
      <c r="R8212" s="4"/>
      <c r="U8212" s="4"/>
      <c r="AD8212" s="4"/>
      <c r="AE8212" s="4"/>
      <c r="AF8212" s="21"/>
    </row>
    <row r="8213" spans="1:32" x14ac:dyDescent="0.2">
      <c r="A8213" s="1" t="s">
        <v>24108</v>
      </c>
      <c r="B8213" s="4" t="s">
        <v>24109</v>
      </c>
      <c r="C8213" s="4" t="s">
        <v>24110</v>
      </c>
      <c r="E8213" s="4"/>
      <c r="R8213" s="4"/>
      <c r="U8213" s="4"/>
      <c r="AD8213" s="4"/>
      <c r="AE8213" s="4"/>
      <c r="AF8213" s="21"/>
    </row>
    <row r="8214" spans="1:32" x14ac:dyDescent="0.2">
      <c r="A8214" s="1" t="s">
        <v>24111</v>
      </c>
      <c r="B8214" s="4" t="s">
        <v>24112</v>
      </c>
      <c r="C8214" s="4" t="s">
        <v>24113</v>
      </c>
      <c r="E8214" s="4"/>
      <c r="R8214" s="4"/>
      <c r="U8214" s="4"/>
      <c r="AD8214" s="4"/>
      <c r="AE8214" s="4"/>
      <c r="AF8214" s="21"/>
    </row>
    <row r="8215" spans="1:32" x14ac:dyDescent="0.2">
      <c r="A8215" s="1" t="s">
        <v>24114</v>
      </c>
      <c r="B8215" s="4" t="s">
        <v>24115</v>
      </c>
      <c r="C8215" s="4" t="s">
        <v>24116</v>
      </c>
      <c r="E8215" s="4"/>
      <c r="R8215" s="4"/>
      <c r="U8215" s="4"/>
      <c r="AD8215" s="4"/>
      <c r="AE8215" s="4"/>
      <c r="AF8215" s="21"/>
    </row>
    <row r="8216" spans="1:32" x14ac:dyDescent="0.2">
      <c r="A8216" s="1" t="s">
        <v>24117</v>
      </c>
      <c r="B8216" s="4" t="s">
        <v>24002</v>
      </c>
      <c r="C8216" s="4" t="s">
        <v>24003</v>
      </c>
      <c r="E8216" s="4"/>
      <c r="R8216" s="4"/>
      <c r="U8216" s="4"/>
      <c r="AD8216" s="4"/>
      <c r="AE8216" s="4"/>
      <c r="AF8216" s="21"/>
    </row>
    <row r="8217" spans="1:32" x14ac:dyDescent="0.2">
      <c r="A8217" s="1" t="s">
        <v>24118</v>
      </c>
      <c r="B8217" s="4" t="s">
        <v>24119</v>
      </c>
      <c r="C8217" s="4" t="s">
        <v>24120</v>
      </c>
      <c r="E8217" s="4"/>
      <c r="R8217" s="4"/>
      <c r="U8217" s="4"/>
      <c r="AD8217" s="4"/>
      <c r="AE8217" s="4"/>
      <c r="AF8217" s="21"/>
    </row>
    <row r="8218" spans="1:32" x14ac:dyDescent="0.2">
      <c r="A8218" s="1" t="s">
        <v>24121</v>
      </c>
      <c r="B8218" s="4" t="s">
        <v>24122</v>
      </c>
      <c r="C8218" s="4" t="s">
        <v>24123</v>
      </c>
      <c r="E8218" s="4"/>
      <c r="R8218" s="4"/>
      <c r="U8218" s="4"/>
      <c r="AD8218" s="4"/>
      <c r="AE8218" s="4"/>
      <c r="AF8218" s="21"/>
    </row>
    <row r="8219" spans="1:32" x14ac:dyDescent="0.2">
      <c r="A8219" s="1" t="s">
        <v>24124</v>
      </c>
      <c r="B8219" s="4" t="s">
        <v>24125</v>
      </c>
      <c r="C8219" s="4" t="s">
        <v>24126</v>
      </c>
      <c r="E8219" s="4"/>
      <c r="R8219" s="4"/>
      <c r="U8219" s="4"/>
      <c r="AD8219" s="4"/>
      <c r="AE8219" s="4"/>
      <c r="AF8219" s="21"/>
    </row>
    <row r="8220" spans="1:32" x14ac:dyDescent="0.2">
      <c r="A8220" s="1" t="s">
        <v>24127</v>
      </c>
      <c r="B8220" s="4" t="s">
        <v>24128</v>
      </c>
      <c r="C8220" s="4" t="s">
        <v>24129</v>
      </c>
      <c r="E8220" s="4"/>
      <c r="R8220" s="4"/>
      <c r="U8220" s="4"/>
      <c r="AD8220" s="4"/>
      <c r="AE8220" s="4"/>
      <c r="AF8220" s="21"/>
    </row>
    <row r="8221" spans="1:32" x14ac:dyDescent="0.2">
      <c r="A8221" s="1" t="s">
        <v>24130</v>
      </c>
      <c r="B8221" s="4" t="s">
        <v>24131</v>
      </c>
      <c r="C8221" s="4" t="s">
        <v>24132</v>
      </c>
      <c r="E8221" s="4"/>
      <c r="R8221" s="4"/>
      <c r="U8221" s="4"/>
      <c r="AD8221" s="4"/>
      <c r="AE8221" s="4"/>
      <c r="AF8221" s="21"/>
    </row>
    <row r="8222" spans="1:32" x14ac:dyDescent="0.2">
      <c r="A8222" s="1" t="s">
        <v>24133</v>
      </c>
      <c r="B8222" s="4" t="s">
        <v>24134</v>
      </c>
      <c r="C8222" s="4" t="s">
        <v>24135</v>
      </c>
      <c r="E8222" s="4"/>
      <c r="R8222" s="4"/>
      <c r="U8222" s="4"/>
      <c r="AD8222" s="4"/>
      <c r="AE8222" s="4"/>
      <c r="AF8222" s="21"/>
    </row>
    <row r="8223" spans="1:32" x14ac:dyDescent="0.2">
      <c r="A8223" s="1" t="s">
        <v>24136</v>
      </c>
      <c r="B8223" s="4" t="s">
        <v>24137</v>
      </c>
      <c r="C8223" s="4" t="s">
        <v>24138</v>
      </c>
      <c r="E8223" s="4"/>
      <c r="R8223" s="4"/>
      <c r="U8223" s="4"/>
      <c r="AD8223" s="4"/>
      <c r="AE8223" s="4"/>
      <c r="AF8223" s="21"/>
    </row>
    <row r="8224" spans="1:32" x14ac:dyDescent="0.2">
      <c r="A8224" s="1" t="s">
        <v>24139</v>
      </c>
      <c r="B8224" s="4" t="s">
        <v>24140</v>
      </c>
      <c r="C8224" s="4" t="s">
        <v>24141</v>
      </c>
      <c r="E8224" s="4"/>
      <c r="R8224" s="4"/>
      <c r="U8224" s="4"/>
      <c r="AD8224" s="4"/>
      <c r="AE8224" s="4"/>
      <c r="AF8224" s="21"/>
    </row>
    <row r="8225" spans="1:32" x14ac:dyDescent="0.2">
      <c r="A8225" s="1" t="s">
        <v>24142</v>
      </c>
      <c r="B8225" s="4" t="s">
        <v>24143</v>
      </c>
      <c r="C8225" s="4" t="s">
        <v>24144</v>
      </c>
      <c r="E8225" s="4"/>
      <c r="R8225" s="4"/>
      <c r="U8225" s="4"/>
      <c r="AD8225" s="4"/>
      <c r="AE8225" s="4"/>
      <c r="AF8225" s="21"/>
    </row>
    <row r="8226" spans="1:32" x14ac:dyDescent="0.2">
      <c r="A8226" s="1" t="s">
        <v>24145</v>
      </c>
      <c r="B8226" s="4" t="s">
        <v>24146</v>
      </c>
      <c r="C8226" s="4" t="s">
        <v>24147</v>
      </c>
      <c r="E8226" s="4"/>
      <c r="R8226" s="4"/>
      <c r="U8226" s="4"/>
      <c r="AD8226" s="4"/>
      <c r="AE8226" s="4"/>
      <c r="AF8226" s="21"/>
    </row>
    <row r="8227" spans="1:32" x14ac:dyDescent="0.2">
      <c r="A8227" s="1" t="s">
        <v>24148</v>
      </c>
      <c r="B8227" s="4" t="s">
        <v>24149</v>
      </c>
      <c r="C8227" s="4" t="s">
        <v>24150</v>
      </c>
      <c r="E8227" s="4"/>
      <c r="R8227" s="4"/>
      <c r="U8227" s="4"/>
      <c r="AD8227" s="4"/>
      <c r="AE8227" s="4"/>
      <c r="AF8227" s="21"/>
    </row>
    <row r="8228" spans="1:32" x14ac:dyDescent="0.2">
      <c r="A8228" s="1" t="s">
        <v>24151</v>
      </c>
      <c r="B8228" s="4" t="s">
        <v>24152</v>
      </c>
      <c r="C8228" s="4" t="s">
        <v>24153</v>
      </c>
      <c r="E8228" s="4"/>
      <c r="R8228" s="4"/>
      <c r="U8228" s="4"/>
      <c r="AD8228" s="4"/>
      <c r="AE8228" s="4"/>
      <c r="AF8228" s="21"/>
    </row>
    <row r="8229" spans="1:32" x14ac:dyDescent="0.2">
      <c r="A8229" s="1" t="s">
        <v>24154</v>
      </c>
      <c r="B8229" s="4" t="s">
        <v>24155</v>
      </c>
      <c r="C8229" s="4" t="s">
        <v>24155</v>
      </c>
      <c r="E8229" s="4"/>
      <c r="R8229" s="4"/>
      <c r="U8229" s="4"/>
      <c r="AD8229" s="4"/>
      <c r="AE8229" s="4"/>
      <c r="AF8229" s="21"/>
    </row>
    <row r="8230" spans="1:32" x14ac:dyDescent="0.2">
      <c r="A8230" s="1" t="s">
        <v>24156</v>
      </c>
      <c r="B8230" s="4" t="s">
        <v>24157</v>
      </c>
      <c r="C8230" s="4" t="s">
        <v>24157</v>
      </c>
      <c r="E8230" s="4"/>
      <c r="R8230" s="4"/>
      <c r="U8230" s="4"/>
      <c r="AD8230" s="4"/>
      <c r="AE8230" s="4"/>
      <c r="AF8230" s="21"/>
    </row>
    <row r="8231" spans="1:32" x14ac:dyDescent="0.2">
      <c r="A8231" s="1" t="s">
        <v>24158</v>
      </c>
      <c r="B8231" s="4" t="s">
        <v>24159</v>
      </c>
      <c r="C8231" s="4" t="s">
        <v>24160</v>
      </c>
      <c r="E8231" s="4"/>
      <c r="R8231" s="4"/>
      <c r="U8231" s="4"/>
      <c r="AD8231" s="4"/>
      <c r="AE8231" s="4"/>
      <c r="AF8231" s="21"/>
    </row>
    <row r="8232" spans="1:32" x14ac:dyDescent="0.2">
      <c r="A8232" s="1" t="s">
        <v>24161</v>
      </c>
      <c r="B8232" s="4" t="s">
        <v>24162</v>
      </c>
      <c r="C8232" s="4" t="s">
        <v>24163</v>
      </c>
      <c r="E8232" s="4"/>
      <c r="R8232" s="4"/>
      <c r="U8232" s="4"/>
      <c r="AD8232" s="4"/>
      <c r="AE8232" s="4"/>
      <c r="AF8232" s="21"/>
    </row>
    <row r="8233" spans="1:32" x14ac:dyDescent="0.2">
      <c r="A8233" s="1" t="s">
        <v>24164</v>
      </c>
      <c r="B8233" s="4" t="s">
        <v>24165</v>
      </c>
      <c r="C8233" s="4" t="s">
        <v>24166</v>
      </c>
      <c r="E8233" s="4"/>
      <c r="R8233" s="4"/>
      <c r="U8233" s="4"/>
      <c r="AD8233" s="4"/>
      <c r="AE8233" s="4"/>
      <c r="AF8233" s="21"/>
    </row>
    <row r="8234" spans="1:32" x14ac:dyDescent="0.2">
      <c r="A8234" s="1" t="s">
        <v>24167</v>
      </c>
      <c r="B8234" s="4" t="s">
        <v>24168</v>
      </c>
      <c r="C8234" s="4" t="s">
        <v>24169</v>
      </c>
      <c r="E8234" s="4"/>
      <c r="R8234" s="4"/>
      <c r="U8234" s="4"/>
      <c r="AD8234" s="4"/>
      <c r="AE8234" s="4"/>
      <c r="AF8234" s="21"/>
    </row>
    <row r="8235" spans="1:32" x14ac:dyDescent="0.2">
      <c r="A8235" s="1" t="s">
        <v>24170</v>
      </c>
      <c r="B8235" s="4" t="s">
        <v>24171</v>
      </c>
      <c r="C8235" s="4" t="s">
        <v>24172</v>
      </c>
      <c r="E8235" s="4"/>
      <c r="R8235" s="4"/>
      <c r="U8235" s="4"/>
      <c r="AD8235" s="4"/>
      <c r="AE8235" s="4"/>
      <c r="AF8235" s="21"/>
    </row>
    <row r="8236" spans="1:32" x14ac:dyDescent="0.2">
      <c r="A8236" s="1" t="s">
        <v>24173</v>
      </c>
      <c r="B8236" s="4" t="s">
        <v>24174</v>
      </c>
      <c r="C8236" s="4" t="s">
        <v>8416</v>
      </c>
      <c r="E8236" s="4"/>
      <c r="R8236" s="4"/>
      <c r="U8236" s="4"/>
      <c r="AD8236" s="4"/>
      <c r="AE8236" s="4"/>
      <c r="AF8236" s="21"/>
    </row>
    <row r="8237" spans="1:32" x14ac:dyDescent="0.2">
      <c r="A8237" s="1" t="s">
        <v>24175</v>
      </c>
      <c r="B8237" s="4" t="s">
        <v>24176</v>
      </c>
      <c r="C8237" s="4" t="s">
        <v>24177</v>
      </c>
      <c r="E8237" s="4"/>
      <c r="R8237" s="4"/>
      <c r="U8237" s="4"/>
      <c r="AD8237" s="4"/>
      <c r="AE8237" s="4"/>
      <c r="AF8237" s="21"/>
    </row>
    <row r="8238" spans="1:32" x14ac:dyDescent="0.2">
      <c r="A8238" s="1" t="s">
        <v>24178</v>
      </c>
      <c r="B8238" s="4" t="s">
        <v>24179</v>
      </c>
      <c r="C8238" s="4" t="s">
        <v>24180</v>
      </c>
      <c r="E8238" s="4"/>
      <c r="R8238" s="4"/>
      <c r="U8238" s="4"/>
      <c r="AD8238" s="4"/>
      <c r="AE8238" s="4"/>
      <c r="AF8238" s="21"/>
    </row>
    <row r="8239" spans="1:32" x14ac:dyDescent="0.2">
      <c r="A8239" s="1" t="s">
        <v>24181</v>
      </c>
      <c r="B8239" s="4" t="s">
        <v>24182</v>
      </c>
      <c r="C8239" s="4" t="s">
        <v>24183</v>
      </c>
      <c r="E8239" s="4"/>
      <c r="R8239" s="4"/>
      <c r="U8239" s="4"/>
      <c r="AD8239" s="4"/>
      <c r="AE8239" s="4"/>
      <c r="AF8239" s="21"/>
    </row>
    <row r="8240" spans="1:32" x14ac:dyDescent="0.2">
      <c r="A8240" s="1" t="s">
        <v>24184</v>
      </c>
      <c r="B8240" s="4" t="s">
        <v>24185</v>
      </c>
      <c r="C8240" s="4" t="s">
        <v>24186</v>
      </c>
      <c r="E8240" s="4"/>
      <c r="R8240" s="4"/>
      <c r="U8240" s="4"/>
      <c r="AD8240" s="4"/>
      <c r="AE8240" s="4"/>
      <c r="AF8240" s="21"/>
    </row>
    <row r="8241" spans="1:32" x14ac:dyDescent="0.2">
      <c r="A8241" s="1" t="s">
        <v>24187</v>
      </c>
      <c r="B8241" s="4" t="s">
        <v>24188</v>
      </c>
      <c r="C8241" s="4" t="s">
        <v>24189</v>
      </c>
      <c r="E8241" s="4"/>
      <c r="R8241" s="4"/>
      <c r="U8241" s="4"/>
      <c r="AD8241" s="4"/>
      <c r="AE8241" s="4"/>
      <c r="AF8241" s="21"/>
    </row>
    <row r="8242" spans="1:32" x14ac:dyDescent="0.2">
      <c r="A8242" s="1" t="s">
        <v>24190</v>
      </c>
      <c r="B8242" s="4" t="s">
        <v>24191</v>
      </c>
      <c r="C8242" s="4" t="s">
        <v>24192</v>
      </c>
      <c r="E8242" s="4"/>
      <c r="R8242" s="4"/>
      <c r="U8242" s="4"/>
      <c r="AD8242" s="4"/>
      <c r="AE8242" s="4"/>
      <c r="AF8242" s="21"/>
    </row>
    <row r="8243" spans="1:32" x14ac:dyDescent="0.2">
      <c r="A8243" s="1" t="s">
        <v>24193</v>
      </c>
      <c r="B8243" s="4" t="s">
        <v>24194</v>
      </c>
      <c r="C8243" s="4" t="s">
        <v>24195</v>
      </c>
      <c r="E8243" s="4"/>
      <c r="R8243" s="4"/>
      <c r="U8243" s="4"/>
      <c r="AD8243" s="4"/>
      <c r="AE8243" s="4"/>
      <c r="AF8243" s="21"/>
    </row>
    <row r="8244" spans="1:32" x14ac:dyDescent="0.2">
      <c r="A8244" s="1" t="s">
        <v>24196</v>
      </c>
      <c r="B8244" s="4" t="s">
        <v>24197</v>
      </c>
      <c r="C8244" s="4" t="s">
        <v>24198</v>
      </c>
      <c r="E8244" s="4"/>
      <c r="R8244" s="4"/>
      <c r="U8244" s="4"/>
      <c r="AD8244" s="4"/>
      <c r="AE8244" s="4"/>
      <c r="AF8244" s="21"/>
    </row>
    <row r="8245" spans="1:32" x14ac:dyDescent="0.2">
      <c r="A8245" s="1" t="s">
        <v>24199</v>
      </c>
      <c r="B8245" s="4" t="s">
        <v>17642</v>
      </c>
      <c r="C8245" s="4" t="s">
        <v>24200</v>
      </c>
      <c r="E8245" s="4"/>
      <c r="R8245" s="4"/>
      <c r="U8245" s="4"/>
      <c r="AD8245" s="4"/>
      <c r="AE8245" s="4"/>
      <c r="AF8245" s="21"/>
    </row>
    <row r="8246" spans="1:32" x14ac:dyDescent="0.2">
      <c r="A8246" s="1" t="s">
        <v>24201</v>
      </c>
      <c r="B8246" s="4" t="s">
        <v>24202</v>
      </c>
      <c r="C8246" s="4" t="s">
        <v>24203</v>
      </c>
      <c r="E8246" s="4"/>
      <c r="R8246" s="4"/>
      <c r="U8246" s="4"/>
      <c r="AD8246" s="4"/>
      <c r="AE8246" s="4"/>
      <c r="AF8246" s="21"/>
    </row>
    <row r="8247" spans="1:32" x14ac:dyDescent="0.2">
      <c r="A8247" s="1" t="s">
        <v>24204</v>
      </c>
      <c r="B8247" s="4" t="s">
        <v>24205</v>
      </c>
      <c r="C8247" s="4" t="s">
        <v>24206</v>
      </c>
      <c r="E8247" s="4"/>
      <c r="R8247" s="4"/>
      <c r="U8247" s="4"/>
      <c r="AD8247" s="4"/>
      <c r="AE8247" s="4"/>
      <c r="AF8247" s="21"/>
    </row>
    <row r="8248" spans="1:32" x14ac:dyDescent="0.2">
      <c r="A8248" s="1" t="s">
        <v>24207</v>
      </c>
      <c r="B8248" s="4" t="s">
        <v>24208</v>
      </c>
      <c r="C8248" s="4" t="s">
        <v>24209</v>
      </c>
      <c r="E8248" s="4"/>
      <c r="R8248" s="4"/>
      <c r="U8248" s="4"/>
      <c r="AD8248" s="4"/>
      <c r="AE8248" s="4"/>
      <c r="AF8248" s="21"/>
    </row>
    <row r="8249" spans="1:32" x14ac:dyDescent="0.2">
      <c r="A8249" s="1" t="s">
        <v>24210</v>
      </c>
      <c r="B8249" s="4" t="s">
        <v>24211</v>
      </c>
      <c r="C8249" s="4" t="s">
        <v>24212</v>
      </c>
      <c r="E8249" s="4"/>
      <c r="R8249" s="4"/>
      <c r="U8249" s="4"/>
      <c r="AD8249" s="4"/>
      <c r="AE8249" s="4"/>
      <c r="AF8249" s="21"/>
    </row>
    <row r="8250" spans="1:32" x14ac:dyDescent="0.2">
      <c r="A8250" s="1" t="s">
        <v>24213</v>
      </c>
      <c r="B8250" s="4" t="s">
        <v>24214</v>
      </c>
      <c r="C8250" s="4" t="s">
        <v>24215</v>
      </c>
      <c r="E8250" s="4"/>
      <c r="R8250" s="4"/>
      <c r="U8250" s="4"/>
      <c r="AD8250" s="4"/>
      <c r="AE8250" s="4"/>
      <c r="AF8250" s="21"/>
    </row>
    <row r="8251" spans="1:32" x14ac:dyDescent="0.2">
      <c r="A8251" s="1" t="s">
        <v>24216</v>
      </c>
      <c r="B8251" s="4" t="s">
        <v>24217</v>
      </c>
      <c r="C8251" s="4" t="s">
        <v>24218</v>
      </c>
      <c r="E8251" s="4"/>
      <c r="R8251" s="4"/>
      <c r="U8251" s="4"/>
      <c r="AD8251" s="4"/>
      <c r="AE8251" s="4"/>
      <c r="AF8251" s="21"/>
    </row>
    <row r="8252" spans="1:32" x14ac:dyDescent="0.2">
      <c r="A8252" s="1" t="s">
        <v>24219</v>
      </c>
      <c r="B8252" s="4" t="s">
        <v>24220</v>
      </c>
      <c r="C8252" s="4" t="s">
        <v>24221</v>
      </c>
      <c r="E8252" s="4"/>
      <c r="R8252" s="4"/>
      <c r="U8252" s="4"/>
      <c r="AD8252" s="4"/>
      <c r="AE8252" s="4"/>
      <c r="AF8252" s="21"/>
    </row>
    <row r="8253" spans="1:32" x14ac:dyDescent="0.2">
      <c r="A8253" s="1" t="s">
        <v>24222</v>
      </c>
      <c r="B8253" s="4" t="s">
        <v>24223</v>
      </c>
      <c r="C8253" s="4" t="s">
        <v>24224</v>
      </c>
      <c r="E8253" s="4"/>
      <c r="R8253" s="4"/>
      <c r="U8253" s="4"/>
      <c r="AD8253" s="4"/>
      <c r="AE8253" s="4"/>
      <c r="AF8253" s="21"/>
    </row>
    <row r="8254" spans="1:32" x14ac:dyDescent="0.2">
      <c r="A8254" s="1" t="s">
        <v>24225</v>
      </c>
      <c r="B8254" s="4" t="s">
        <v>24226</v>
      </c>
      <c r="C8254" s="4" t="s">
        <v>24227</v>
      </c>
      <c r="E8254" s="4"/>
      <c r="R8254" s="4"/>
      <c r="U8254" s="4"/>
      <c r="AD8254" s="4"/>
      <c r="AE8254" s="4"/>
      <c r="AF8254" s="21"/>
    </row>
    <row r="8255" spans="1:32" x14ac:dyDescent="0.2">
      <c r="A8255" s="1" t="s">
        <v>24228</v>
      </c>
      <c r="B8255" s="4" t="s">
        <v>24020</v>
      </c>
      <c r="C8255" s="4" t="s">
        <v>24021</v>
      </c>
      <c r="E8255" s="4"/>
      <c r="R8255" s="4"/>
      <c r="U8255" s="4"/>
      <c r="AD8255" s="4"/>
      <c r="AE8255" s="4"/>
      <c r="AF8255" s="21"/>
    </row>
    <row r="8256" spans="1:32" x14ac:dyDescent="0.2">
      <c r="A8256" s="1" t="s">
        <v>24229</v>
      </c>
      <c r="B8256" s="4" t="s">
        <v>24230</v>
      </c>
      <c r="C8256" s="4" t="s">
        <v>24231</v>
      </c>
      <c r="E8256" s="4"/>
      <c r="R8256" s="4"/>
      <c r="U8256" s="4"/>
      <c r="AD8256" s="4"/>
      <c r="AE8256" s="4"/>
      <c r="AF8256" s="21"/>
    </row>
    <row r="8257" spans="1:32" x14ac:dyDescent="0.2">
      <c r="A8257" s="1" t="s">
        <v>24232</v>
      </c>
      <c r="B8257" s="4" t="s">
        <v>24233</v>
      </c>
      <c r="C8257" s="4" t="s">
        <v>24234</v>
      </c>
      <c r="E8257" s="4"/>
      <c r="R8257" s="4"/>
      <c r="U8257" s="4"/>
      <c r="AD8257" s="4"/>
      <c r="AE8257" s="4"/>
      <c r="AF8257" s="21"/>
    </row>
    <row r="8258" spans="1:32" x14ac:dyDescent="0.2">
      <c r="A8258" s="1" t="s">
        <v>24235</v>
      </c>
      <c r="B8258" s="4" t="s">
        <v>24236</v>
      </c>
      <c r="C8258" s="4" t="s">
        <v>24237</v>
      </c>
      <c r="E8258" s="4"/>
      <c r="R8258" s="4"/>
      <c r="U8258" s="4"/>
      <c r="AD8258" s="4"/>
      <c r="AE8258" s="4"/>
      <c r="AF8258" s="21"/>
    </row>
    <row r="8259" spans="1:32" x14ac:dyDescent="0.2">
      <c r="A8259" s="1" t="s">
        <v>24238</v>
      </c>
      <c r="B8259" s="4" t="s">
        <v>24239</v>
      </c>
      <c r="C8259" s="4" t="s">
        <v>24240</v>
      </c>
      <c r="E8259" s="4"/>
      <c r="R8259" s="4"/>
      <c r="U8259" s="4"/>
      <c r="AD8259" s="4"/>
      <c r="AE8259" s="4"/>
      <c r="AF8259" s="21"/>
    </row>
    <row r="8260" spans="1:32" x14ac:dyDescent="0.2">
      <c r="A8260" s="1" t="s">
        <v>24241</v>
      </c>
      <c r="B8260" s="4" t="s">
        <v>24242</v>
      </c>
      <c r="C8260" s="4" t="s">
        <v>24243</v>
      </c>
      <c r="E8260" s="4"/>
      <c r="R8260" s="4"/>
      <c r="U8260" s="4"/>
      <c r="AD8260" s="4"/>
      <c r="AE8260" s="4"/>
      <c r="AF8260" s="21"/>
    </row>
    <row r="8261" spans="1:32" x14ac:dyDescent="0.2">
      <c r="A8261" s="1" t="s">
        <v>24244</v>
      </c>
      <c r="B8261" s="4" t="s">
        <v>24245</v>
      </c>
      <c r="C8261" s="4" t="s">
        <v>24246</v>
      </c>
      <c r="E8261" s="4"/>
      <c r="R8261" s="4"/>
      <c r="U8261" s="4"/>
      <c r="AD8261" s="4"/>
      <c r="AE8261" s="4"/>
      <c r="AF8261" s="21"/>
    </row>
    <row r="8262" spans="1:32" x14ac:dyDescent="0.2">
      <c r="A8262" s="1" t="s">
        <v>24247</v>
      </c>
      <c r="B8262" s="4" t="s">
        <v>24248</v>
      </c>
      <c r="C8262" s="4" t="s">
        <v>24249</v>
      </c>
      <c r="E8262" s="4"/>
      <c r="R8262" s="4"/>
      <c r="U8262" s="4"/>
      <c r="AD8262" s="4"/>
      <c r="AE8262" s="4"/>
      <c r="AF8262" s="21"/>
    </row>
    <row r="8263" spans="1:32" x14ac:dyDescent="0.2">
      <c r="A8263" s="1" t="s">
        <v>24250</v>
      </c>
      <c r="B8263" s="4" t="s">
        <v>24251</v>
      </c>
      <c r="C8263" s="4" t="s">
        <v>24252</v>
      </c>
      <c r="E8263" s="4"/>
      <c r="R8263" s="4"/>
      <c r="U8263" s="4"/>
      <c r="AD8263" s="4"/>
      <c r="AE8263" s="4"/>
      <c r="AF8263" s="21"/>
    </row>
    <row r="8264" spans="1:32" x14ac:dyDescent="0.2">
      <c r="A8264" s="1" t="s">
        <v>24253</v>
      </c>
      <c r="B8264" s="4" t="s">
        <v>24254</v>
      </c>
      <c r="C8264" s="4" t="s">
        <v>24255</v>
      </c>
      <c r="E8264" s="4"/>
      <c r="R8264" s="4"/>
      <c r="U8264" s="4"/>
      <c r="AD8264" s="4"/>
      <c r="AE8264" s="4"/>
      <c r="AF8264" s="21"/>
    </row>
    <row r="8265" spans="1:32" x14ac:dyDescent="0.2">
      <c r="A8265" s="1" t="s">
        <v>24256</v>
      </c>
      <c r="B8265" s="4" t="s">
        <v>24257</v>
      </c>
      <c r="C8265" s="4" t="s">
        <v>24258</v>
      </c>
      <c r="E8265" s="4"/>
      <c r="R8265" s="4"/>
      <c r="U8265" s="4"/>
      <c r="AD8265" s="4"/>
      <c r="AE8265" s="4"/>
      <c r="AF8265" s="21"/>
    </row>
    <row r="8266" spans="1:32" x14ac:dyDescent="0.2">
      <c r="A8266" s="1" t="s">
        <v>24259</v>
      </c>
      <c r="B8266" s="4" t="s">
        <v>24260</v>
      </c>
      <c r="C8266" s="4" t="s">
        <v>24261</v>
      </c>
      <c r="E8266" s="4"/>
      <c r="R8266" s="4"/>
      <c r="U8266" s="4"/>
      <c r="AD8266" s="4"/>
      <c r="AE8266" s="4"/>
      <c r="AF8266" s="21"/>
    </row>
    <row r="8267" spans="1:32" x14ac:dyDescent="0.2">
      <c r="A8267" s="1" t="s">
        <v>24262</v>
      </c>
      <c r="B8267" s="4" t="s">
        <v>24263</v>
      </c>
      <c r="C8267" s="4" t="s">
        <v>24264</v>
      </c>
      <c r="E8267" s="4"/>
      <c r="R8267" s="4"/>
      <c r="U8267" s="4"/>
      <c r="AD8267" s="4"/>
      <c r="AE8267" s="4"/>
      <c r="AF8267" s="21"/>
    </row>
    <row r="8268" spans="1:32" x14ac:dyDescent="0.2">
      <c r="A8268" s="1" t="s">
        <v>24265</v>
      </c>
      <c r="B8268" s="4" t="s">
        <v>24266</v>
      </c>
      <c r="C8268" s="4" t="s">
        <v>24267</v>
      </c>
      <c r="E8268" s="4"/>
      <c r="R8268" s="4"/>
      <c r="U8268" s="4"/>
      <c r="AD8268" s="4"/>
      <c r="AE8268" s="4"/>
      <c r="AF8268" s="21"/>
    </row>
    <row r="8269" spans="1:32" x14ac:dyDescent="0.2">
      <c r="A8269" s="1" t="s">
        <v>24268</v>
      </c>
      <c r="B8269" s="4" t="s">
        <v>24269</v>
      </c>
      <c r="C8269" s="4" t="s">
        <v>24270</v>
      </c>
      <c r="E8269" s="4"/>
      <c r="R8269" s="4"/>
      <c r="U8269" s="4"/>
      <c r="AD8269" s="4"/>
      <c r="AE8269" s="4"/>
      <c r="AF8269" s="21"/>
    </row>
    <row r="8270" spans="1:32" x14ac:dyDescent="0.2">
      <c r="A8270" s="1" t="s">
        <v>24271</v>
      </c>
      <c r="B8270" s="4" t="s">
        <v>19503</v>
      </c>
      <c r="C8270" s="4" t="s">
        <v>24272</v>
      </c>
      <c r="E8270" s="4"/>
      <c r="R8270" s="4"/>
      <c r="U8270" s="4"/>
      <c r="AD8270" s="4"/>
      <c r="AE8270" s="4"/>
      <c r="AF8270" s="21"/>
    </row>
    <row r="8271" spans="1:32" x14ac:dyDescent="0.2">
      <c r="A8271" s="1" t="s">
        <v>24273</v>
      </c>
      <c r="B8271" s="4" t="s">
        <v>24274</v>
      </c>
      <c r="C8271" s="4" t="s">
        <v>24275</v>
      </c>
      <c r="E8271" s="4"/>
      <c r="R8271" s="4"/>
      <c r="U8271" s="4"/>
      <c r="AD8271" s="4"/>
      <c r="AE8271" s="4"/>
      <c r="AF8271" s="21"/>
    </row>
    <row r="8272" spans="1:32" x14ac:dyDescent="0.2">
      <c r="A8272" s="1" t="s">
        <v>24276</v>
      </c>
      <c r="B8272" s="4" t="s">
        <v>24277</v>
      </c>
      <c r="C8272" s="4" t="s">
        <v>24278</v>
      </c>
      <c r="E8272" s="4"/>
      <c r="R8272" s="4"/>
      <c r="U8272" s="4"/>
      <c r="AD8272" s="4"/>
      <c r="AE8272" s="4">
        <v>1</v>
      </c>
      <c r="AF8272" s="21"/>
    </row>
    <row r="8273" spans="1:32" x14ac:dyDescent="0.2">
      <c r="A8273" s="1" t="s">
        <v>24279</v>
      </c>
      <c r="B8273" s="4" t="s">
        <v>24280</v>
      </c>
      <c r="C8273" s="4" t="s">
        <v>24281</v>
      </c>
      <c r="E8273" s="4"/>
      <c r="R8273" s="4"/>
      <c r="U8273" s="4"/>
      <c r="AD8273" s="4"/>
      <c r="AE8273" s="4"/>
      <c r="AF8273" s="21"/>
    </row>
    <row r="8274" spans="1:32" x14ac:dyDescent="0.2">
      <c r="A8274" s="1" t="s">
        <v>24282</v>
      </c>
      <c r="B8274" s="4" t="s">
        <v>17749</v>
      </c>
      <c r="C8274" s="4" t="s">
        <v>24283</v>
      </c>
      <c r="E8274" s="4"/>
      <c r="R8274" s="4"/>
      <c r="U8274" s="4"/>
      <c r="AD8274" s="4"/>
      <c r="AE8274" s="4"/>
      <c r="AF8274" s="21"/>
    </row>
    <row r="8275" spans="1:32" x14ac:dyDescent="0.2">
      <c r="A8275" s="1" t="s">
        <v>24284</v>
      </c>
      <c r="B8275" s="4" t="s">
        <v>17755</v>
      </c>
      <c r="C8275" s="4" t="s">
        <v>24285</v>
      </c>
      <c r="E8275" s="4"/>
      <c r="R8275" s="4"/>
      <c r="U8275" s="4"/>
      <c r="AD8275" s="4"/>
      <c r="AE8275" s="4"/>
      <c r="AF8275" s="21"/>
    </row>
    <row r="8276" spans="1:32" x14ac:dyDescent="0.2">
      <c r="A8276" s="1" t="s">
        <v>24286</v>
      </c>
      <c r="B8276" s="4" t="s">
        <v>17758</v>
      </c>
      <c r="C8276" s="4" t="s">
        <v>24287</v>
      </c>
      <c r="E8276" s="4"/>
      <c r="R8276" s="4"/>
      <c r="U8276" s="4"/>
      <c r="AD8276" s="4"/>
      <c r="AE8276" s="4"/>
      <c r="AF8276" s="21"/>
    </row>
    <row r="8277" spans="1:32" x14ac:dyDescent="0.2">
      <c r="A8277" s="1" t="s">
        <v>24288</v>
      </c>
      <c r="B8277" s="4" t="s">
        <v>17706</v>
      </c>
      <c r="C8277" s="4" t="s">
        <v>24289</v>
      </c>
      <c r="E8277" s="4"/>
      <c r="R8277" s="4"/>
      <c r="U8277" s="4"/>
      <c r="AD8277" s="4"/>
      <c r="AE8277" s="4"/>
      <c r="AF8277" s="21"/>
    </row>
    <row r="8278" spans="1:32" x14ac:dyDescent="0.2">
      <c r="A8278" s="1" t="s">
        <v>24290</v>
      </c>
      <c r="B8278" s="4" t="s">
        <v>24291</v>
      </c>
      <c r="C8278" s="4" t="s">
        <v>24292</v>
      </c>
      <c r="E8278" s="4"/>
      <c r="R8278" s="4"/>
      <c r="U8278" s="4"/>
      <c r="AD8278" s="4"/>
      <c r="AE8278" s="4"/>
      <c r="AF8278" s="21">
        <v>1</v>
      </c>
    </row>
    <row r="8279" spans="1:32" x14ac:dyDescent="0.2">
      <c r="A8279" s="1" t="s">
        <v>24293</v>
      </c>
      <c r="B8279" s="4" t="s">
        <v>24294</v>
      </c>
      <c r="C8279" s="4" t="s">
        <v>24295</v>
      </c>
      <c r="E8279" s="4"/>
      <c r="R8279" s="4"/>
      <c r="U8279" s="4"/>
      <c r="AD8279" s="4"/>
      <c r="AE8279" s="4"/>
      <c r="AF8279" s="21"/>
    </row>
    <row r="8280" spans="1:32" x14ac:dyDescent="0.2">
      <c r="A8280" s="1" t="s">
        <v>24296</v>
      </c>
      <c r="B8280" s="4" t="s">
        <v>24297</v>
      </c>
      <c r="C8280" s="4" t="s">
        <v>24298</v>
      </c>
      <c r="E8280" s="4"/>
      <c r="R8280" s="4"/>
      <c r="U8280" s="4"/>
      <c r="AD8280" s="4"/>
      <c r="AE8280" s="4"/>
      <c r="AF8280" s="21"/>
    </row>
    <row r="8281" spans="1:32" x14ac:dyDescent="0.2">
      <c r="A8281" s="1" t="s">
        <v>24299</v>
      </c>
      <c r="B8281" s="4" t="s">
        <v>24300</v>
      </c>
      <c r="C8281" s="4" t="s">
        <v>24301</v>
      </c>
      <c r="E8281" s="4"/>
      <c r="R8281" s="4"/>
      <c r="U8281" s="4"/>
      <c r="AD8281" s="4"/>
      <c r="AE8281" s="4"/>
      <c r="AF8281" s="21"/>
    </row>
    <row r="8282" spans="1:32" x14ac:dyDescent="0.2">
      <c r="A8282" s="1" t="s">
        <v>24302</v>
      </c>
      <c r="B8282" s="4" t="s">
        <v>24303</v>
      </c>
      <c r="C8282" s="4" t="s">
        <v>24304</v>
      </c>
      <c r="E8282" s="4"/>
      <c r="R8282" s="4"/>
      <c r="U8282" s="4"/>
      <c r="AD8282" s="4"/>
      <c r="AE8282" s="4"/>
      <c r="AF8282" s="21"/>
    </row>
    <row r="8283" spans="1:32" x14ac:dyDescent="0.2">
      <c r="A8283" s="1" t="s">
        <v>24305</v>
      </c>
      <c r="B8283" s="4" t="s">
        <v>24306</v>
      </c>
      <c r="C8283" s="4" t="s">
        <v>24307</v>
      </c>
      <c r="E8283" s="4"/>
      <c r="R8283" s="4"/>
      <c r="U8283" s="4"/>
      <c r="AD8283" s="4"/>
      <c r="AE8283" s="4"/>
      <c r="AF8283" s="21"/>
    </row>
    <row r="8284" spans="1:32" x14ac:dyDescent="0.2">
      <c r="A8284" s="1" t="s">
        <v>24308</v>
      </c>
      <c r="B8284" s="4" t="s">
        <v>24309</v>
      </c>
      <c r="C8284" s="4" t="s">
        <v>24310</v>
      </c>
      <c r="E8284" s="4"/>
      <c r="R8284" s="4"/>
      <c r="U8284" s="4"/>
      <c r="AD8284" s="4"/>
      <c r="AE8284" s="4"/>
      <c r="AF8284" s="21"/>
    </row>
    <row r="8285" spans="1:32" x14ac:dyDescent="0.2">
      <c r="A8285" s="1" t="s">
        <v>24311</v>
      </c>
      <c r="B8285" s="4" t="s">
        <v>24312</v>
      </c>
      <c r="C8285" s="4" t="s">
        <v>24313</v>
      </c>
      <c r="E8285" s="4"/>
      <c r="M8285">
        <v>1</v>
      </c>
      <c r="R8285" s="4"/>
      <c r="U8285" s="4"/>
      <c r="AD8285" s="4"/>
      <c r="AE8285" s="4"/>
      <c r="AF8285" s="21"/>
    </row>
    <row r="8286" spans="1:32" x14ac:dyDescent="0.2">
      <c r="A8286" s="1" t="s">
        <v>24314</v>
      </c>
      <c r="B8286" s="4" t="s">
        <v>24315</v>
      </c>
      <c r="C8286" s="4" t="s">
        <v>24316</v>
      </c>
      <c r="E8286" s="4"/>
      <c r="R8286" s="4"/>
      <c r="U8286" s="4"/>
      <c r="AD8286" s="4"/>
      <c r="AE8286" s="4"/>
      <c r="AF8286" s="21"/>
    </row>
    <row r="8287" spans="1:32" x14ac:dyDescent="0.2">
      <c r="A8287" s="1" t="s">
        <v>24317</v>
      </c>
      <c r="B8287" s="4" t="s">
        <v>24318</v>
      </c>
      <c r="C8287" s="4" t="s">
        <v>24319</v>
      </c>
      <c r="E8287" s="4"/>
      <c r="R8287" s="4"/>
      <c r="U8287" s="4"/>
      <c r="AD8287" s="4"/>
      <c r="AE8287" s="4"/>
      <c r="AF8287" s="21"/>
    </row>
    <row r="8288" spans="1:32" x14ac:dyDescent="0.2">
      <c r="A8288" s="1" t="s">
        <v>24320</v>
      </c>
      <c r="B8288" s="4" t="s">
        <v>24321</v>
      </c>
      <c r="C8288" s="4" t="s">
        <v>24322</v>
      </c>
      <c r="E8288" s="4"/>
      <c r="R8288" s="4"/>
      <c r="U8288" s="4"/>
      <c r="AD8288" s="4"/>
      <c r="AE8288" s="4"/>
      <c r="AF8288" s="21"/>
    </row>
    <row r="8289" spans="1:32" x14ac:dyDescent="0.2">
      <c r="A8289" s="1" t="s">
        <v>24323</v>
      </c>
      <c r="B8289" s="4" t="s">
        <v>24324</v>
      </c>
      <c r="C8289" s="4" t="s">
        <v>24325</v>
      </c>
      <c r="E8289" s="4"/>
      <c r="R8289" s="4"/>
      <c r="U8289" s="4"/>
      <c r="AD8289" s="4"/>
      <c r="AE8289" s="4"/>
      <c r="AF8289" s="21"/>
    </row>
    <row r="8290" spans="1:32" x14ac:dyDescent="0.2">
      <c r="A8290" s="1" t="s">
        <v>24326</v>
      </c>
      <c r="B8290" s="4" t="s">
        <v>24327</v>
      </c>
      <c r="C8290" s="4" t="s">
        <v>24328</v>
      </c>
      <c r="E8290" s="4"/>
      <c r="R8290" s="4"/>
      <c r="U8290" s="4"/>
      <c r="AD8290" s="4"/>
      <c r="AE8290" s="4"/>
      <c r="AF8290" s="21"/>
    </row>
    <row r="8291" spans="1:32" x14ac:dyDescent="0.2">
      <c r="A8291" s="1" t="s">
        <v>24329</v>
      </c>
      <c r="B8291" s="4" t="s">
        <v>24330</v>
      </c>
      <c r="C8291" s="4" t="s">
        <v>24330</v>
      </c>
      <c r="E8291" s="4"/>
      <c r="R8291" s="4"/>
      <c r="U8291" s="4"/>
      <c r="AD8291" s="4"/>
      <c r="AE8291" s="4"/>
      <c r="AF8291" s="21"/>
    </row>
    <row r="8292" spans="1:32" x14ac:dyDescent="0.2">
      <c r="A8292" s="1" t="s">
        <v>24331</v>
      </c>
      <c r="B8292" s="4" t="s">
        <v>24332</v>
      </c>
      <c r="C8292" s="4" t="s">
        <v>24333</v>
      </c>
      <c r="E8292" s="4"/>
      <c r="R8292" s="4"/>
      <c r="U8292" s="4"/>
      <c r="AD8292" s="4"/>
      <c r="AE8292" s="4"/>
      <c r="AF8292" s="21"/>
    </row>
    <row r="8293" spans="1:32" x14ac:dyDescent="0.2">
      <c r="A8293" s="1" t="s">
        <v>24334</v>
      </c>
      <c r="B8293" s="4" t="s">
        <v>24335</v>
      </c>
      <c r="C8293" s="4" t="s">
        <v>24336</v>
      </c>
      <c r="E8293" s="4"/>
      <c r="R8293" s="4"/>
      <c r="U8293" s="4"/>
      <c r="AD8293" s="4"/>
      <c r="AE8293" s="4"/>
      <c r="AF8293" s="21"/>
    </row>
    <row r="8294" spans="1:32" x14ac:dyDescent="0.2">
      <c r="A8294" s="1" t="s">
        <v>24337</v>
      </c>
      <c r="B8294" s="4" t="s">
        <v>24338</v>
      </c>
      <c r="C8294" s="4" t="s">
        <v>24339</v>
      </c>
      <c r="E8294" s="4"/>
      <c r="R8294" s="4"/>
      <c r="U8294" s="4"/>
      <c r="AD8294" s="4"/>
      <c r="AE8294" s="4"/>
      <c r="AF8294" s="21"/>
    </row>
    <row r="8295" spans="1:32" x14ac:dyDescent="0.2">
      <c r="A8295" s="1" t="s">
        <v>24340</v>
      </c>
      <c r="B8295" s="4" t="s">
        <v>24341</v>
      </c>
      <c r="C8295" s="4" t="s">
        <v>24342</v>
      </c>
      <c r="E8295" s="4"/>
      <c r="R8295" s="4"/>
      <c r="U8295" s="4"/>
      <c r="AD8295" s="4"/>
      <c r="AE8295" s="4"/>
      <c r="AF8295" s="21"/>
    </row>
    <row r="8296" spans="1:32" x14ac:dyDescent="0.2">
      <c r="A8296" s="1" t="s">
        <v>24343</v>
      </c>
      <c r="B8296" s="4" t="s">
        <v>24344</v>
      </c>
      <c r="C8296" s="4" t="s">
        <v>24345</v>
      </c>
      <c r="E8296" s="4"/>
      <c r="R8296" s="4"/>
      <c r="U8296" s="4"/>
      <c r="AD8296" s="4"/>
      <c r="AE8296" s="4"/>
      <c r="AF8296" s="21"/>
    </row>
    <row r="8297" spans="1:32" x14ac:dyDescent="0.2">
      <c r="A8297" s="1" t="s">
        <v>24346</v>
      </c>
      <c r="B8297" s="4" t="s">
        <v>17662</v>
      </c>
      <c r="C8297" s="4" t="s">
        <v>24347</v>
      </c>
      <c r="E8297" s="4"/>
      <c r="R8297" s="4"/>
      <c r="U8297" s="4"/>
      <c r="AD8297" s="4"/>
      <c r="AE8297" s="4"/>
      <c r="AF8297" s="21"/>
    </row>
    <row r="8298" spans="1:32" x14ac:dyDescent="0.2">
      <c r="A8298" s="1" t="s">
        <v>24348</v>
      </c>
      <c r="B8298" s="4" t="s">
        <v>24349</v>
      </c>
      <c r="C8298" s="4" t="s">
        <v>24350</v>
      </c>
      <c r="E8298" s="4"/>
      <c r="R8298" s="4"/>
      <c r="U8298" s="4"/>
      <c r="AD8298" s="4"/>
      <c r="AE8298" s="4"/>
      <c r="AF8298" s="21"/>
    </row>
    <row r="8299" spans="1:32" x14ac:dyDescent="0.2">
      <c r="A8299" s="1" t="s">
        <v>24351</v>
      </c>
      <c r="B8299" s="4" t="s">
        <v>24352</v>
      </c>
      <c r="C8299" s="4" t="s">
        <v>24353</v>
      </c>
      <c r="E8299" s="4"/>
      <c r="R8299" s="4"/>
      <c r="U8299" s="4"/>
      <c r="AD8299" s="4"/>
      <c r="AE8299" s="4"/>
      <c r="AF8299" s="21"/>
    </row>
    <row r="8300" spans="1:32" x14ac:dyDescent="0.2">
      <c r="A8300" s="1" t="s">
        <v>24354</v>
      </c>
      <c r="B8300" s="4" t="s">
        <v>24355</v>
      </c>
      <c r="C8300" s="4" t="s">
        <v>24356</v>
      </c>
      <c r="E8300" s="4"/>
      <c r="R8300" s="4"/>
      <c r="U8300" s="4"/>
      <c r="AD8300" s="4"/>
      <c r="AE8300" s="4"/>
      <c r="AF8300" s="21"/>
    </row>
    <row r="8301" spans="1:32" x14ac:dyDescent="0.2">
      <c r="A8301" s="1" t="s">
        <v>24357</v>
      </c>
      <c r="B8301" s="4" t="s">
        <v>24358</v>
      </c>
      <c r="C8301" s="4" t="s">
        <v>24359</v>
      </c>
      <c r="E8301" s="4"/>
      <c r="R8301" s="4"/>
      <c r="U8301" s="4"/>
      <c r="AD8301" s="4"/>
      <c r="AE8301" s="4"/>
      <c r="AF8301" s="21"/>
    </row>
    <row r="8302" spans="1:32" x14ac:dyDescent="0.2">
      <c r="A8302" s="1" t="s">
        <v>24360</v>
      </c>
      <c r="B8302" s="4" t="s">
        <v>24361</v>
      </c>
      <c r="C8302" s="4" t="s">
        <v>24362</v>
      </c>
      <c r="E8302" s="4"/>
      <c r="R8302" s="4"/>
      <c r="U8302" s="4"/>
      <c r="AD8302" s="4"/>
      <c r="AE8302" s="4"/>
      <c r="AF8302" s="21"/>
    </row>
    <row r="8303" spans="1:32" x14ac:dyDescent="0.2">
      <c r="A8303" s="1" t="s">
        <v>24363</v>
      </c>
      <c r="B8303" s="4" t="s">
        <v>24364</v>
      </c>
      <c r="C8303" s="4" t="s">
        <v>24365</v>
      </c>
      <c r="E8303" s="4"/>
      <c r="R8303" s="4"/>
      <c r="U8303" s="4"/>
      <c r="AD8303" s="4"/>
      <c r="AE8303" s="4"/>
      <c r="AF8303" s="21"/>
    </row>
    <row r="8304" spans="1:32" x14ac:dyDescent="0.2">
      <c r="A8304" s="1" t="s">
        <v>24366</v>
      </c>
      <c r="B8304" s="4" t="s">
        <v>24367</v>
      </c>
      <c r="C8304" s="4" t="s">
        <v>24368</v>
      </c>
      <c r="E8304" s="4"/>
      <c r="R8304" s="4"/>
      <c r="U8304" s="4"/>
      <c r="AD8304" s="4"/>
      <c r="AE8304" s="4"/>
      <c r="AF8304" s="21"/>
    </row>
    <row r="8305" spans="1:32" x14ac:dyDescent="0.2">
      <c r="A8305" s="1" t="s">
        <v>24369</v>
      </c>
      <c r="B8305" s="4" t="s">
        <v>24370</v>
      </c>
      <c r="C8305" s="4" t="s">
        <v>24371</v>
      </c>
      <c r="E8305" s="4"/>
      <c r="R8305" s="4"/>
      <c r="U8305" s="4"/>
      <c r="AD8305" s="4"/>
      <c r="AE8305" s="4"/>
      <c r="AF8305" s="21"/>
    </row>
    <row r="8306" spans="1:32" x14ac:dyDescent="0.2">
      <c r="A8306" s="1" t="s">
        <v>24372</v>
      </c>
      <c r="B8306" s="4" t="s">
        <v>24373</v>
      </c>
      <c r="C8306" s="4" t="s">
        <v>24374</v>
      </c>
      <c r="E8306" s="4"/>
      <c r="R8306" s="4"/>
      <c r="U8306" s="4"/>
      <c r="AD8306" s="4"/>
      <c r="AE8306" s="4"/>
      <c r="AF8306" s="21"/>
    </row>
    <row r="8307" spans="1:32" x14ac:dyDescent="0.2">
      <c r="A8307" s="1" t="s">
        <v>24375</v>
      </c>
      <c r="B8307" s="4" t="s">
        <v>24376</v>
      </c>
      <c r="C8307" s="4" t="s">
        <v>24377</v>
      </c>
      <c r="E8307" s="4"/>
      <c r="R8307" s="4"/>
      <c r="U8307" s="4"/>
      <c r="AD8307" s="4"/>
      <c r="AE8307" s="4"/>
      <c r="AF8307" s="21"/>
    </row>
    <row r="8308" spans="1:32" x14ac:dyDescent="0.2">
      <c r="A8308" s="1" t="s">
        <v>24378</v>
      </c>
      <c r="B8308" s="4" t="s">
        <v>24379</v>
      </c>
      <c r="C8308" s="4" t="s">
        <v>24380</v>
      </c>
      <c r="E8308" s="4"/>
      <c r="R8308" s="4"/>
      <c r="U8308" s="4"/>
      <c r="AD8308" s="4"/>
      <c r="AE8308" s="4"/>
      <c r="AF8308" s="21"/>
    </row>
    <row r="8309" spans="1:32" x14ac:dyDescent="0.2">
      <c r="A8309" s="1" t="s">
        <v>24381</v>
      </c>
      <c r="B8309" s="4" t="s">
        <v>24382</v>
      </c>
      <c r="C8309" s="4" t="s">
        <v>24383</v>
      </c>
      <c r="E8309" s="4"/>
      <c r="R8309" s="4"/>
      <c r="U8309" s="4"/>
      <c r="AD8309" s="4"/>
      <c r="AE8309" s="4"/>
      <c r="AF8309" s="21"/>
    </row>
    <row r="8310" spans="1:32" x14ac:dyDescent="0.2">
      <c r="A8310" s="1" t="s">
        <v>24384</v>
      </c>
      <c r="B8310" s="4" t="s">
        <v>24385</v>
      </c>
      <c r="C8310" s="4" t="s">
        <v>160</v>
      </c>
      <c r="E8310" s="4"/>
      <c r="R8310" s="4"/>
      <c r="U8310" s="4"/>
      <c r="AD8310" s="4"/>
      <c r="AE8310" s="4"/>
      <c r="AF8310" s="21"/>
    </row>
    <row r="8311" spans="1:32" x14ac:dyDescent="0.2">
      <c r="A8311" s="1" t="s">
        <v>24386</v>
      </c>
      <c r="B8311" s="4" t="s">
        <v>17674</v>
      </c>
      <c r="C8311" s="4" t="s">
        <v>24387</v>
      </c>
      <c r="E8311" s="4"/>
      <c r="R8311" s="4"/>
      <c r="U8311" s="4"/>
      <c r="AD8311" s="4"/>
      <c r="AE8311" s="4"/>
      <c r="AF8311" s="21"/>
    </row>
    <row r="8312" spans="1:32" x14ac:dyDescent="0.2">
      <c r="A8312" s="1" t="s">
        <v>24388</v>
      </c>
      <c r="B8312" s="4" t="s">
        <v>24389</v>
      </c>
      <c r="C8312" s="4" t="s">
        <v>24390</v>
      </c>
      <c r="E8312" s="4"/>
      <c r="R8312" s="4"/>
      <c r="U8312" s="4"/>
      <c r="AD8312" s="4"/>
      <c r="AE8312" s="4"/>
      <c r="AF8312" s="21"/>
    </row>
    <row r="8313" spans="1:32" x14ac:dyDescent="0.2">
      <c r="A8313" s="1" t="s">
        <v>24391</v>
      </c>
      <c r="B8313" s="4" t="s">
        <v>24392</v>
      </c>
      <c r="C8313" s="4" t="s">
        <v>24393</v>
      </c>
      <c r="E8313" s="4"/>
      <c r="R8313" s="4"/>
      <c r="U8313" s="4"/>
      <c r="AD8313" s="4"/>
      <c r="AE8313" s="4"/>
      <c r="AF8313" s="21"/>
    </row>
    <row r="8314" spans="1:32" x14ac:dyDescent="0.2">
      <c r="A8314" s="1" t="s">
        <v>24394</v>
      </c>
      <c r="B8314" s="4" t="s">
        <v>24395</v>
      </c>
      <c r="C8314" s="4" t="s">
        <v>24396</v>
      </c>
      <c r="E8314" s="4"/>
      <c r="R8314" s="4"/>
      <c r="U8314" s="4"/>
      <c r="AD8314" s="4"/>
      <c r="AE8314" s="4"/>
      <c r="AF8314" s="21"/>
    </row>
    <row r="8315" spans="1:32" x14ac:dyDescent="0.2">
      <c r="A8315" s="1" t="s">
        <v>24397</v>
      </c>
      <c r="B8315" s="4" t="s">
        <v>24398</v>
      </c>
      <c r="C8315" s="4" t="s">
        <v>24399</v>
      </c>
      <c r="E8315" s="4"/>
      <c r="R8315" s="4"/>
      <c r="U8315" s="4"/>
      <c r="AD8315" s="4"/>
      <c r="AE8315" s="4"/>
      <c r="AF8315" s="21"/>
    </row>
    <row r="8316" spans="1:32" x14ac:dyDescent="0.2">
      <c r="A8316" s="1" t="s">
        <v>24400</v>
      </c>
      <c r="B8316" s="4" t="s">
        <v>24401</v>
      </c>
      <c r="C8316" s="4" t="s">
        <v>24402</v>
      </c>
      <c r="E8316" s="4"/>
      <c r="R8316" s="4"/>
      <c r="U8316" s="4"/>
      <c r="AD8316" s="4"/>
      <c r="AE8316" s="4"/>
      <c r="AF8316" s="21"/>
    </row>
    <row r="8317" spans="1:32" x14ac:dyDescent="0.2">
      <c r="A8317" s="1" t="s">
        <v>24403</v>
      </c>
      <c r="B8317" s="4" t="s">
        <v>24404</v>
      </c>
      <c r="C8317" s="4" t="s">
        <v>24405</v>
      </c>
      <c r="E8317" s="4"/>
      <c r="R8317" s="4"/>
      <c r="U8317" s="4"/>
      <c r="AD8317" s="4"/>
      <c r="AE8317" s="4"/>
      <c r="AF8317" s="21"/>
    </row>
    <row r="8318" spans="1:32" x14ac:dyDescent="0.2">
      <c r="A8318" s="1" t="s">
        <v>24406</v>
      </c>
      <c r="B8318" s="4" t="s">
        <v>7282</v>
      </c>
      <c r="C8318" s="4" t="s">
        <v>24407</v>
      </c>
      <c r="E8318" s="4"/>
      <c r="R8318" s="4"/>
      <c r="U8318" s="4"/>
      <c r="AD8318" s="4"/>
      <c r="AE8318" s="4"/>
      <c r="AF8318" s="21"/>
    </row>
    <row r="8319" spans="1:32" x14ac:dyDescent="0.2">
      <c r="A8319" s="1" t="s">
        <v>24408</v>
      </c>
      <c r="B8319" s="4" t="s">
        <v>24409</v>
      </c>
      <c r="C8319" s="4" t="s">
        <v>24410</v>
      </c>
      <c r="E8319" s="4"/>
      <c r="R8319" s="4"/>
      <c r="U8319" s="4"/>
      <c r="AD8319" s="4"/>
      <c r="AE8319" s="4"/>
      <c r="AF8319" s="21"/>
    </row>
    <row r="8320" spans="1:32" x14ac:dyDescent="0.2">
      <c r="A8320" s="1" t="s">
        <v>24411</v>
      </c>
      <c r="B8320" s="4" t="s">
        <v>24412</v>
      </c>
      <c r="C8320" s="4" t="s">
        <v>24413</v>
      </c>
      <c r="E8320" s="4"/>
      <c r="R8320" s="4"/>
      <c r="U8320" s="4"/>
      <c r="AD8320" s="4"/>
      <c r="AE8320" s="4"/>
      <c r="AF8320" s="21"/>
    </row>
    <row r="8321" spans="1:32" x14ac:dyDescent="0.2">
      <c r="A8321" s="1" t="s">
        <v>24414</v>
      </c>
      <c r="B8321" s="4" t="s">
        <v>24415</v>
      </c>
      <c r="C8321" s="4" t="s">
        <v>24416</v>
      </c>
      <c r="E8321" s="4"/>
      <c r="R8321" s="4"/>
      <c r="U8321" s="4"/>
      <c r="AD8321" s="4"/>
      <c r="AE8321" s="4"/>
      <c r="AF8321" s="21"/>
    </row>
    <row r="8322" spans="1:32" x14ac:dyDescent="0.2">
      <c r="A8322" s="1" t="s">
        <v>24417</v>
      </c>
      <c r="B8322" s="4" t="s">
        <v>24418</v>
      </c>
      <c r="C8322" s="4" t="s">
        <v>24419</v>
      </c>
      <c r="E8322" s="4"/>
      <c r="R8322" s="4"/>
      <c r="U8322" s="4"/>
      <c r="AD8322" s="4"/>
      <c r="AE8322" s="4"/>
      <c r="AF8322" s="21"/>
    </row>
    <row r="8323" spans="1:32" x14ac:dyDescent="0.2">
      <c r="A8323" s="1" t="s">
        <v>24420</v>
      </c>
      <c r="B8323" s="4" t="s">
        <v>24421</v>
      </c>
      <c r="C8323" s="4" t="s">
        <v>24422</v>
      </c>
      <c r="E8323" s="4"/>
      <c r="R8323" s="4"/>
      <c r="U8323" s="4"/>
      <c r="AD8323" s="4"/>
      <c r="AE8323" s="4"/>
      <c r="AF8323" s="21"/>
    </row>
    <row r="8324" spans="1:32" x14ac:dyDescent="0.2">
      <c r="A8324" s="1" t="s">
        <v>24423</v>
      </c>
      <c r="B8324" s="4" t="s">
        <v>24424</v>
      </c>
      <c r="C8324" s="4" t="s">
        <v>24425</v>
      </c>
      <c r="E8324" s="4"/>
      <c r="R8324" s="4"/>
      <c r="U8324" s="4"/>
      <c r="AD8324" s="4"/>
      <c r="AE8324" s="4"/>
      <c r="AF8324" s="21"/>
    </row>
    <row r="8325" spans="1:32" x14ac:dyDescent="0.2">
      <c r="A8325" s="1" t="s">
        <v>24426</v>
      </c>
      <c r="B8325" s="4" t="s">
        <v>24427</v>
      </c>
      <c r="C8325" s="4" t="s">
        <v>24428</v>
      </c>
      <c r="E8325" s="4"/>
      <c r="R8325" s="4"/>
      <c r="U8325" s="4"/>
      <c r="AD8325" s="4"/>
      <c r="AE8325" s="4"/>
      <c r="AF8325" s="21"/>
    </row>
    <row r="8326" spans="1:32" x14ac:dyDescent="0.2">
      <c r="A8326" s="1" t="s">
        <v>24429</v>
      </c>
      <c r="B8326" s="4" t="s">
        <v>24430</v>
      </c>
      <c r="C8326" s="4" t="s">
        <v>24431</v>
      </c>
      <c r="E8326" s="4"/>
      <c r="R8326" s="4"/>
      <c r="U8326" s="4"/>
      <c r="AD8326" s="4"/>
      <c r="AE8326" s="4"/>
      <c r="AF8326" s="21"/>
    </row>
    <row r="8327" spans="1:32" x14ac:dyDescent="0.2">
      <c r="A8327" s="1" t="s">
        <v>24432</v>
      </c>
      <c r="B8327" s="4" t="s">
        <v>24433</v>
      </c>
      <c r="C8327" s="4" t="s">
        <v>24434</v>
      </c>
      <c r="E8327" s="4"/>
      <c r="R8327" s="4"/>
      <c r="U8327" s="4"/>
      <c r="AD8327" s="4"/>
      <c r="AE8327" s="4"/>
      <c r="AF8327" s="21"/>
    </row>
    <row r="8328" spans="1:32" x14ac:dyDescent="0.2">
      <c r="A8328" s="1" t="s">
        <v>24435</v>
      </c>
      <c r="B8328" s="4" t="s">
        <v>24436</v>
      </c>
      <c r="C8328" s="4" t="s">
        <v>24437</v>
      </c>
      <c r="E8328" s="4"/>
      <c r="R8328" s="4"/>
      <c r="U8328" s="4"/>
      <c r="AD8328" s="4"/>
      <c r="AE8328" s="4"/>
      <c r="AF8328" s="21"/>
    </row>
    <row r="8329" spans="1:32" x14ac:dyDescent="0.2">
      <c r="A8329" s="1" t="s">
        <v>24438</v>
      </c>
      <c r="B8329" s="4" t="s">
        <v>24439</v>
      </c>
      <c r="C8329" s="4" t="s">
        <v>24440</v>
      </c>
      <c r="E8329" s="4"/>
      <c r="R8329" s="4"/>
      <c r="U8329" s="4"/>
      <c r="AD8329" s="4"/>
      <c r="AE8329" s="4"/>
      <c r="AF8329" s="21"/>
    </row>
    <row r="8330" spans="1:32" x14ac:dyDescent="0.2">
      <c r="A8330" s="1" t="s">
        <v>24441</v>
      </c>
      <c r="B8330" s="4" t="s">
        <v>24442</v>
      </c>
      <c r="C8330" s="4" t="s">
        <v>24443</v>
      </c>
      <c r="E8330" s="4"/>
      <c r="R8330" s="4"/>
      <c r="U8330" s="4"/>
      <c r="AD8330" s="4"/>
      <c r="AE8330" s="4"/>
      <c r="AF8330" s="21"/>
    </row>
    <row r="8331" spans="1:32" x14ac:dyDescent="0.2">
      <c r="A8331" s="1" t="s">
        <v>24444</v>
      </c>
      <c r="B8331" s="4" t="s">
        <v>24445</v>
      </c>
      <c r="C8331" s="4" t="s">
        <v>24446</v>
      </c>
      <c r="E8331" s="4"/>
      <c r="R8331" s="4"/>
      <c r="U8331" s="4"/>
      <c r="AD8331" s="4"/>
      <c r="AE8331" s="4"/>
      <c r="AF8331" s="21"/>
    </row>
    <row r="8332" spans="1:32" x14ac:dyDescent="0.2">
      <c r="A8332" s="1" t="s">
        <v>24447</v>
      </c>
      <c r="B8332" s="4" t="s">
        <v>24448</v>
      </c>
      <c r="C8332" s="4" t="s">
        <v>24449</v>
      </c>
      <c r="E8332" s="4"/>
      <c r="R8332" s="4"/>
      <c r="U8332" s="4"/>
      <c r="AD8332" s="4"/>
      <c r="AE8332" s="4"/>
      <c r="AF8332" s="21"/>
    </row>
    <row r="8333" spans="1:32" x14ac:dyDescent="0.2">
      <c r="A8333" s="1" t="s">
        <v>24450</v>
      </c>
      <c r="B8333" s="4" t="s">
        <v>24451</v>
      </c>
      <c r="C8333" s="4" t="s">
        <v>24452</v>
      </c>
      <c r="E8333" s="4"/>
      <c r="R8333" s="4"/>
      <c r="U8333" s="4"/>
      <c r="AD8333" s="4"/>
      <c r="AE8333" s="4"/>
      <c r="AF8333" s="21"/>
    </row>
    <row r="8334" spans="1:32" x14ac:dyDescent="0.2">
      <c r="A8334" s="1" t="s">
        <v>24453</v>
      </c>
      <c r="B8334" s="4" t="s">
        <v>24454</v>
      </c>
      <c r="C8334" s="4" t="s">
        <v>24455</v>
      </c>
      <c r="E8334" s="4"/>
      <c r="R8334" s="4"/>
      <c r="U8334" s="4"/>
      <c r="AD8334" s="4"/>
      <c r="AE8334" s="4"/>
      <c r="AF8334" s="21"/>
    </row>
    <row r="8335" spans="1:32" x14ac:dyDescent="0.2">
      <c r="A8335" s="1" t="s">
        <v>24456</v>
      </c>
      <c r="B8335" s="4" t="s">
        <v>24457</v>
      </c>
      <c r="C8335" s="4" t="s">
        <v>24458</v>
      </c>
      <c r="E8335" s="4"/>
      <c r="R8335" s="4"/>
      <c r="U8335" s="4"/>
      <c r="AD8335" s="4"/>
      <c r="AE8335" s="4"/>
      <c r="AF8335" s="21"/>
    </row>
    <row r="8336" spans="1:32" x14ac:dyDescent="0.2">
      <c r="A8336" s="1" t="s">
        <v>24459</v>
      </c>
      <c r="B8336" s="4" t="s">
        <v>24460</v>
      </c>
      <c r="C8336" s="4" t="s">
        <v>24461</v>
      </c>
      <c r="E8336" s="4"/>
      <c r="R8336" s="4"/>
      <c r="U8336" s="4"/>
      <c r="AD8336" s="4"/>
      <c r="AE8336" s="4"/>
      <c r="AF8336" s="21"/>
    </row>
    <row r="8337" spans="1:32" x14ac:dyDescent="0.2">
      <c r="A8337" s="1" t="s">
        <v>24462</v>
      </c>
      <c r="B8337" s="4" t="s">
        <v>24463</v>
      </c>
      <c r="C8337" s="4" t="s">
        <v>24464</v>
      </c>
      <c r="E8337" s="4"/>
      <c r="R8337" s="4"/>
      <c r="U8337" s="4"/>
      <c r="AD8337" s="4"/>
      <c r="AE8337" s="4"/>
      <c r="AF8337" s="21"/>
    </row>
    <row r="8338" spans="1:32" x14ac:dyDescent="0.2">
      <c r="A8338" s="1" t="s">
        <v>24465</v>
      </c>
      <c r="B8338" s="4" t="s">
        <v>24466</v>
      </c>
      <c r="C8338" s="4" t="s">
        <v>24467</v>
      </c>
      <c r="E8338" s="4"/>
      <c r="R8338" s="4"/>
      <c r="U8338" s="4"/>
      <c r="AD8338" s="4"/>
      <c r="AE8338" s="4"/>
      <c r="AF8338" s="21"/>
    </row>
    <row r="8339" spans="1:32" x14ac:dyDescent="0.2">
      <c r="A8339" s="1" t="s">
        <v>24468</v>
      </c>
      <c r="B8339" s="4" t="s">
        <v>24469</v>
      </c>
      <c r="C8339" s="4" t="s">
        <v>24470</v>
      </c>
      <c r="E8339" s="4"/>
      <c r="R8339" s="4"/>
      <c r="U8339" s="4"/>
      <c r="AD8339" s="4"/>
      <c r="AE8339" s="4"/>
      <c r="AF8339" s="21"/>
    </row>
    <row r="8340" spans="1:32" x14ac:dyDescent="0.2">
      <c r="A8340" s="1" t="s">
        <v>24471</v>
      </c>
      <c r="B8340" s="4" t="s">
        <v>24472</v>
      </c>
      <c r="C8340" s="4" t="s">
        <v>24473</v>
      </c>
      <c r="E8340" s="4"/>
      <c r="R8340" s="4"/>
      <c r="U8340" s="4"/>
      <c r="AD8340" s="4"/>
      <c r="AE8340" s="4"/>
      <c r="AF8340" s="21"/>
    </row>
    <row r="8341" spans="1:32" x14ac:dyDescent="0.2">
      <c r="A8341" s="1" t="s">
        <v>24474</v>
      </c>
      <c r="B8341" s="4" t="s">
        <v>24475</v>
      </c>
      <c r="C8341" s="4" t="s">
        <v>24476</v>
      </c>
      <c r="E8341" s="4"/>
      <c r="R8341" s="4"/>
      <c r="U8341" s="4"/>
      <c r="AD8341" s="4"/>
      <c r="AE8341" s="4"/>
      <c r="AF8341" s="21"/>
    </row>
    <row r="8342" spans="1:32" x14ac:dyDescent="0.2">
      <c r="A8342" s="1" t="s">
        <v>24477</v>
      </c>
      <c r="B8342" s="4" t="s">
        <v>24478</v>
      </c>
      <c r="C8342" s="4" t="s">
        <v>24479</v>
      </c>
      <c r="E8342" s="4"/>
      <c r="R8342" s="4"/>
      <c r="U8342" s="4"/>
      <c r="AD8342" s="4"/>
      <c r="AE8342" s="4"/>
      <c r="AF8342" s="21"/>
    </row>
    <row r="8343" spans="1:32" x14ac:dyDescent="0.2">
      <c r="A8343" s="1" t="s">
        <v>24480</v>
      </c>
      <c r="B8343" s="4" t="s">
        <v>24481</v>
      </c>
      <c r="C8343" s="4" t="s">
        <v>24482</v>
      </c>
      <c r="E8343" s="4"/>
      <c r="R8343" s="4"/>
      <c r="U8343" s="4"/>
      <c r="AD8343" s="4"/>
      <c r="AE8343" s="4"/>
      <c r="AF8343" s="21"/>
    </row>
    <row r="8344" spans="1:32" x14ac:dyDescent="0.2">
      <c r="A8344" s="1" t="s">
        <v>24483</v>
      </c>
      <c r="B8344" s="4" t="s">
        <v>24484</v>
      </c>
      <c r="C8344" s="4" t="s">
        <v>24485</v>
      </c>
      <c r="E8344" s="4"/>
      <c r="R8344" s="4"/>
      <c r="U8344" s="4"/>
      <c r="AD8344" s="4"/>
      <c r="AE8344" s="4"/>
      <c r="AF8344" s="21"/>
    </row>
    <row r="8345" spans="1:32" x14ac:dyDescent="0.2">
      <c r="A8345" s="1" t="s">
        <v>24486</v>
      </c>
      <c r="B8345" s="4" t="s">
        <v>24487</v>
      </c>
      <c r="C8345" s="4" t="s">
        <v>24487</v>
      </c>
      <c r="E8345" s="4"/>
      <c r="R8345" s="4"/>
      <c r="U8345" s="4"/>
      <c r="AD8345" s="4"/>
      <c r="AE8345" s="4"/>
      <c r="AF8345" s="21"/>
    </row>
    <row r="8346" spans="1:32" x14ac:dyDescent="0.2">
      <c r="A8346" s="1" t="s">
        <v>24488</v>
      </c>
      <c r="B8346" s="4" t="s">
        <v>24489</v>
      </c>
      <c r="C8346" s="4" t="s">
        <v>24490</v>
      </c>
      <c r="E8346" s="4"/>
      <c r="R8346" s="4"/>
      <c r="U8346" s="4"/>
      <c r="AD8346" s="4"/>
      <c r="AE8346" s="4"/>
      <c r="AF8346" s="21"/>
    </row>
    <row r="8347" spans="1:32" x14ac:dyDescent="0.2">
      <c r="A8347" s="1" t="s">
        <v>24491</v>
      </c>
      <c r="B8347" s="4" t="s">
        <v>24492</v>
      </c>
      <c r="C8347" s="4" t="s">
        <v>24493</v>
      </c>
      <c r="E8347" s="4"/>
      <c r="R8347" s="4"/>
      <c r="U8347" s="4"/>
      <c r="AD8347" s="4"/>
      <c r="AE8347" s="4"/>
      <c r="AF8347" s="21"/>
    </row>
    <row r="8348" spans="1:32" x14ac:dyDescent="0.2">
      <c r="A8348" s="1" t="s">
        <v>24494</v>
      </c>
      <c r="B8348" s="4" t="s">
        <v>24495</v>
      </c>
      <c r="C8348" s="4" t="s">
        <v>24496</v>
      </c>
      <c r="E8348" s="4"/>
      <c r="R8348" s="4"/>
      <c r="U8348" s="4"/>
      <c r="AD8348" s="4"/>
      <c r="AE8348" s="4"/>
      <c r="AF8348" s="21"/>
    </row>
    <row r="8349" spans="1:32" x14ac:dyDescent="0.2">
      <c r="A8349" s="1" t="s">
        <v>24497</v>
      </c>
      <c r="B8349" s="4" t="s">
        <v>24498</v>
      </c>
      <c r="C8349" s="4" t="s">
        <v>24499</v>
      </c>
      <c r="E8349" s="4"/>
      <c r="R8349" s="4"/>
      <c r="U8349" s="4"/>
      <c r="AD8349" s="4"/>
      <c r="AE8349" s="4"/>
      <c r="AF8349" s="21"/>
    </row>
    <row r="8350" spans="1:32" x14ac:dyDescent="0.2">
      <c r="A8350" s="1" t="s">
        <v>24500</v>
      </c>
      <c r="B8350" s="4" t="s">
        <v>24501</v>
      </c>
      <c r="C8350" s="4" t="s">
        <v>24502</v>
      </c>
      <c r="E8350" s="4"/>
      <c r="R8350" s="4"/>
      <c r="U8350" s="4"/>
      <c r="AD8350" s="4"/>
      <c r="AE8350" s="4"/>
      <c r="AF8350" s="21"/>
    </row>
    <row r="8351" spans="1:32" x14ac:dyDescent="0.2">
      <c r="A8351" s="1" t="s">
        <v>24503</v>
      </c>
      <c r="B8351" s="4" t="s">
        <v>24504</v>
      </c>
      <c r="C8351" s="4" t="s">
        <v>24505</v>
      </c>
      <c r="E8351" s="4"/>
      <c r="R8351" s="4"/>
      <c r="U8351" s="4"/>
      <c r="AD8351" s="4"/>
      <c r="AE8351" s="4"/>
      <c r="AF8351" s="21"/>
    </row>
    <row r="8352" spans="1:32" x14ac:dyDescent="0.2">
      <c r="A8352" s="1" t="s">
        <v>24506</v>
      </c>
      <c r="B8352" s="4" t="s">
        <v>24507</v>
      </c>
      <c r="C8352" s="4" t="s">
        <v>24508</v>
      </c>
      <c r="E8352" s="4"/>
      <c r="R8352" s="4"/>
      <c r="U8352" s="4"/>
      <c r="AD8352" s="4"/>
      <c r="AE8352" s="4"/>
      <c r="AF8352" s="21"/>
    </row>
    <row r="8353" spans="1:32" x14ac:dyDescent="0.2">
      <c r="A8353" s="1" t="s">
        <v>24509</v>
      </c>
      <c r="B8353" s="4" t="s">
        <v>24510</v>
      </c>
      <c r="C8353" s="4" t="s">
        <v>24511</v>
      </c>
      <c r="E8353" s="4"/>
      <c r="R8353" s="4"/>
      <c r="U8353" s="4"/>
      <c r="AD8353" s="4"/>
      <c r="AE8353" s="4"/>
      <c r="AF8353" s="21"/>
    </row>
    <row r="8354" spans="1:32" x14ac:dyDescent="0.2">
      <c r="A8354" s="1" t="s">
        <v>24512</v>
      </c>
      <c r="B8354" s="4" t="s">
        <v>24513</v>
      </c>
      <c r="C8354" s="4" t="s">
        <v>24514</v>
      </c>
      <c r="E8354" s="4"/>
      <c r="R8354" s="4"/>
      <c r="U8354" s="4"/>
      <c r="AD8354" s="4"/>
      <c r="AE8354" s="4"/>
      <c r="AF8354" s="21"/>
    </row>
    <row r="8355" spans="1:32" x14ac:dyDescent="0.2">
      <c r="A8355" s="1" t="s">
        <v>24515</v>
      </c>
      <c r="B8355" s="4" t="s">
        <v>24516</v>
      </c>
      <c r="C8355" s="4" t="s">
        <v>24517</v>
      </c>
      <c r="E8355" s="4"/>
      <c r="R8355" s="4"/>
      <c r="U8355" s="4"/>
      <c r="AD8355" s="4"/>
      <c r="AE8355" s="4"/>
      <c r="AF8355" s="21"/>
    </row>
    <row r="8356" spans="1:32" x14ac:dyDescent="0.2">
      <c r="A8356" s="1" t="s">
        <v>24518</v>
      </c>
      <c r="B8356" s="4" t="s">
        <v>24519</v>
      </c>
      <c r="C8356" s="4" t="s">
        <v>24520</v>
      </c>
      <c r="E8356" s="4"/>
      <c r="R8356" s="4"/>
      <c r="U8356" s="4"/>
      <c r="AD8356" s="4"/>
      <c r="AE8356" s="4"/>
      <c r="AF8356" s="21"/>
    </row>
    <row r="8357" spans="1:32" x14ac:dyDescent="0.2">
      <c r="A8357" s="1" t="s">
        <v>24521</v>
      </c>
      <c r="B8357" s="4" t="s">
        <v>24522</v>
      </c>
      <c r="C8357" s="4" t="s">
        <v>24523</v>
      </c>
      <c r="E8357" s="4"/>
      <c r="R8357" s="4"/>
      <c r="U8357" s="4"/>
      <c r="AD8357" s="4"/>
      <c r="AE8357" s="4"/>
      <c r="AF8357" s="21"/>
    </row>
    <row r="8358" spans="1:32" x14ac:dyDescent="0.2">
      <c r="A8358" s="1" t="s">
        <v>24524</v>
      </c>
      <c r="B8358" s="4" t="s">
        <v>24525</v>
      </c>
      <c r="C8358" s="4" t="s">
        <v>24526</v>
      </c>
      <c r="E8358" s="4"/>
      <c r="R8358" s="4"/>
      <c r="U8358" s="4"/>
      <c r="AD8358" s="4"/>
      <c r="AE8358" s="4"/>
      <c r="AF8358" s="21"/>
    </row>
    <row r="8359" spans="1:32" x14ac:dyDescent="0.2">
      <c r="A8359" s="1" t="s">
        <v>24527</v>
      </c>
      <c r="B8359" s="4" t="s">
        <v>24528</v>
      </c>
      <c r="C8359" s="4" t="s">
        <v>24529</v>
      </c>
      <c r="E8359" s="4"/>
      <c r="R8359" s="4"/>
      <c r="U8359" s="4"/>
      <c r="AD8359" s="4"/>
      <c r="AE8359" s="4"/>
      <c r="AF8359" s="21"/>
    </row>
    <row r="8360" spans="1:32" x14ac:dyDescent="0.2">
      <c r="A8360" s="1" t="s">
        <v>24530</v>
      </c>
      <c r="B8360" s="4" t="s">
        <v>24531</v>
      </c>
      <c r="C8360" s="4" t="s">
        <v>24532</v>
      </c>
      <c r="E8360" s="4"/>
      <c r="R8360" s="4"/>
      <c r="U8360" s="4"/>
      <c r="AD8360" s="4"/>
      <c r="AE8360" s="4"/>
      <c r="AF8360" s="21"/>
    </row>
    <row r="8361" spans="1:32" x14ac:dyDescent="0.2">
      <c r="A8361" s="1" t="s">
        <v>24533</v>
      </c>
      <c r="B8361" s="4" t="s">
        <v>24534</v>
      </c>
      <c r="C8361" s="4" t="s">
        <v>24535</v>
      </c>
      <c r="E8361" s="4"/>
      <c r="R8361" s="4"/>
      <c r="U8361" s="4"/>
      <c r="AD8361" s="4"/>
      <c r="AE8361" s="4"/>
      <c r="AF8361" s="21"/>
    </row>
    <row r="8362" spans="1:32" x14ac:dyDescent="0.2">
      <c r="A8362" s="1" t="s">
        <v>24536</v>
      </c>
      <c r="B8362" s="4" t="s">
        <v>24537</v>
      </c>
      <c r="C8362" s="4" t="s">
        <v>24538</v>
      </c>
      <c r="E8362" s="4"/>
      <c r="R8362" s="4"/>
      <c r="U8362" s="4"/>
      <c r="AD8362" s="4"/>
      <c r="AE8362" s="4"/>
      <c r="AF8362" s="21"/>
    </row>
    <row r="8363" spans="1:32" x14ac:dyDescent="0.2">
      <c r="A8363" s="1" t="s">
        <v>24539</v>
      </c>
      <c r="B8363" s="4" t="s">
        <v>24540</v>
      </c>
      <c r="C8363" s="4" t="s">
        <v>24541</v>
      </c>
      <c r="E8363" s="4"/>
      <c r="R8363" s="4"/>
      <c r="U8363" s="4"/>
      <c r="AD8363" s="4"/>
      <c r="AE8363" s="4"/>
      <c r="AF8363" s="21"/>
    </row>
    <row r="8364" spans="1:32" x14ac:dyDescent="0.2">
      <c r="A8364" s="1" t="s">
        <v>24542</v>
      </c>
      <c r="B8364" s="4" t="s">
        <v>24543</v>
      </c>
      <c r="C8364" s="4" t="s">
        <v>24544</v>
      </c>
      <c r="E8364" s="4"/>
      <c r="R8364" s="4"/>
      <c r="U8364" s="4"/>
      <c r="AD8364" s="4"/>
      <c r="AE8364" s="4"/>
      <c r="AF8364" s="21"/>
    </row>
    <row r="8365" spans="1:32" x14ac:dyDescent="0.2">
      <c r="A8365" s="1" t="s">
        <v>24545</v>
      </c>
      <c r="B8365" s="4" t="s">
        <v>24546</v>
      </c>
      <c r="C8365" s="4" t="s">
        <v>24547</v>
      </c>
      <c r="E8365" s="4"/>
      <c r="R8365" s="4"/>
      <c r="U8365" s="4"/>
      <c r="AD8365" s="4"/>
      <c r="AE8365" s="4"/>
      <c r="AF8365" s="21"/>
    </row>
    <row r="8366" spans="1:32" x14ac:dyDescent="0.2">
      <c r="A8366" s="1" t="s">
        <v>24548</v>
      </c>
      <c r="B8366" s="4" t="s">
        <v>24549</v>
      </c>
      <c r="C8366" s="4" t="s">
        <v>24549</v>
      </c>
      <c r="E8366" s="4"/>
      <c r="R8366" s="4"/>
      <c r="U8366" s="4"/>
      <c r="AD8366" s="4"/>
      <c r="AE8366" s="4"/>
      <c r="AF8366" s="21"/>
    </row>
    <row r="8367" spans="1:32" x14ac:dyDescent="0.2">
      <c r="A8367" s="1" t="s">
        <v>24550</v>
      </c>
      <c r="B8367" s="4" t="s">
        <v>24551</v>
      </c>
      <c r="C8367" s="4" t="s">
        <v>24552</v>
      </c>
      <c r="E8367" s="4"/>
      <c r="R8367" s="4"/>
      <c r="U8367" s="4"/>
      <c r="AD8367" s="4"/>
      <c r="AE8367" s="4"/>
      <c r="AF8367" s="21"/>
    </row>
    <row r="8368" spans="1:32" x14ac:dyDescent="0.2">
      <c r="A8368" s="1" t="s">
        <v>24553</v>
      </c>
      <c r="B8368" s="4" t="s">
        <v>24554</v>
      </c>
      <c r="C8368" s="4" t="s">
        <v>24555</v>
      </c>
      <c r="E8368" s="4"/>
      <c r="R8368" s="4"/>
      <c r="U8368" s="4"/>
      <c r="AD8368" s="4"/>
      <c r="AE8368" s="4"/>
      <c r="AF8368" s="21"/>
    </row>
    <row r="8369" spans="1:32" x14ac:dyDescent="0.2">
      <c r="A8369" s="1" t="s">
        <v>24556</v>
      </c>
      <c r="B8369" s="4" t="s">
        <v>24557</v>
      </c>
      <c r="C8369" s="4" t="s">
        <v>24558</v>
      </c>
      <c r="E8369" s="4"/>
      <c r="R8369" s="4"/>
      <c r="U8369" s="4"/>
      <c r="AD8369" s="4"/>
      <c r="AE8369" s="4"/>
      <c r="AF8369" s="21"/>
    </row>
    <row r="8370" spans="1:32" x14ac:dyDescent="0.2">
      <c r="A8370" s="1" t="s">
        <v>24559</v>
      </c>
      <c r="B8370" s="4" t="s">
        <v>24560</v>
      </c>
      <c r="C8370" s="4" t="s">
        <v>24561</v>
      </c>
      <c r="E8370" s="4"/>
      <c r="R8370" s="4"/>
      <c r="U8370" s="4"/>
      <c r="AD8370" s="4"/>
      <c r="AE8370" s="4"/>
      <c r="AF8370" s="21"/>
    </row>
    <row r="8371" spans="1:32" x14ac:dyDescent="0.2">
      <c r="A8371" s="1" t="s">
        <v>24562</v>
      </c>
      <c r="B8371" s="4" t="s">
        <v>24563</v>
      </c>
      <c r="C8371" s="4" t="s">
        <v>24564</v>
      </c>
      <c r="E8371" s="4"/>
      <c r="R8371" s="4"/>
      <c r="U8371" s="4"/>
      <c r="AD8371" s="4"/>
      <c r="AE8371" s="4"/>
      <c r="AF8371" s="21"/>
    </row>
    <row r="8372" spans="1:32" x14ac:dyDescent="0.2">
      <c r="A8372" s="1" t="s">
        <v>24565</v>
      </c>
      <c r="B8372" s="4" t="s">
        <v>24566</v>
      </c>
      <c r="C8372" s="4" t="s">
        <v>24567</v>
      </c>
      <c r="E8372" s="4"/>
      <c r="R8372" s="4"/>
      <c r="U8372" s="4"/>
      <c r="AD8372" s="4"/>
      <c r="AE8372" s="4"/>
      <c r="AF8372" s="21"/>
    </row>
    <row r="8373" spans="1:32" x14ac:dyDescent="0.2">
      <c r="A8373" s="1" t="s">
        <v>24568</v>
      </c>
      <c r="B8373" s="4" t="s">
        <v>24569</v>
      </c>
      <c r="C8373" s="4" t="s">
        <v>24570</v>
      </c>
      <c r="E8373" s="4"/>
      <c r="R8373" s="4"/>
      <c r="U8373" s="4"/>
      <c r="AD8373" s="4"/>
      <c r="AE8373" s="4"/>
      <c r="AF8373" s="21"/>
    </row>
    <row r="8374" spans="1:32" x14ac:dyDescent="0.2">
      <c r="A8374" s="1" t="s">
        <v>24571</v>
      </c>
      <c r="B8374" s="4" t="s">
        <v>24572</v>
      </c>
      <c r="C8374" s="4" t="s">
        <v>24573</v>
      </c>
      <c r="E8374" s="4"/>
      <c r="R8374" s="4"/>
      <c r="U8374" s="4"/>
      <c r="AD8374" s="4"/>
      <c r="AE8374" s="4"/>
      <c r="AF8374" s="21"/>
    </row>
    <row r="8375" spans="1:32" x14ac:dyDescent="0.2">
      <c r="A8375" s="1" t="s">
        <v>24574</v>
      </c>
      <c r="B8375" s="4" t="s">
        <v>24575</v>
      </c>
      <c r="C8375" s="4" t="s">
        <v>24576</v>
      </c>
      <c r="E8375" s="4"/>
      <c r="R8375" s="4"/>
      <c r="U8375" s="4"/>
      <c r="AD8375" s="4"/>
      <c r="AE8375" s="4"/>
      <c r="AF8375" s="21"/>
    </row>
    <row r="8376" spans="1:32" x14ac:dyDescent="0.2">
      <c r="A8376" s="1" t="s">
        <v>24577</v>
      </c>
      <c r="B8376" s="4" t="s">
        <v>24578</v>
      </c>
      <c r="C8376" s="4" t="s">
        <v>24579</v>
      </c>
      <c r="E8376" s="4"/>
      <c r="R8376" s="4"/>
      <c r="U8376" s="4"/>
      <c r="AD8376" s="4"/>
      <c r="AE8376" s="4"/>
      <c r="AF8376" s="21"/>
    </row>
    <row r="8377" spans="1:32" x14ac:dyDescent="0.2">
      <c r="A8377" s="1" t="s">
        <v>24580</v>
      </c>
      <c r="B8377" s="4" t="s">
        <v>24581</v>
      </c>
      <c r="C8377" s="4" t="s">
        <v>24582</v>
      </c>
      <c r="E8377" s="4"/>
      <c r="R8377" s="4"/>
      <c r="U8377" s="4"/>
      <c r="AD8377" s="4"/>
      <c r="AE8377" s="4"/>
      <c r="AF8377" s="21"/>
    </row>
    <row r="8378" spans="1:32" x14ac:dyDescent="0.2">
      <c r="A8378" s="1" t="s">
        <v>24583</v>
      </c>
      <c r="B8378" s="4" t="s">
        <v>24584</v>
      </c>
      <c r="C8378" s="4" t="s">
        <v>24585</v>
      </c>
      <c r="E8378" s="4"/>
      <c r="R8378" s="4"/>
      <c r="U8378" s="4"/>
      <c r="AD8378" s="4"/>
      <c r="AE8378" s="4"/>
      <c r="AF8378" s="21"/>
    </row>
    <row r="8379" spans="1:32" x14ac:dyDescent="0.2">
      <c r="A8379" s="1" t="s">
        <v>24586</v>
      </c>
      <c r="B8379" s="4" t="s">
        <v>24587</v>
      </c>
      <c r="C8379" s="4" t="s">
        <v>24588</v>
      </c>
      <c r="E8379" s="4"/>
      <c r="R8379" s="4"/>
      <c r="U8379" s="4"/>
      <c r="AD8379" s="4"/>
      <c r="AE8379" s="4"/>
      <c r="AF8379" s="21"/>
    </row>
    <row r="8380" spans="1:32" x14ac:dyDescent="0.2">
      <c r="A8380" s="1" t="s">
        <v>24589</v>
      </c>
      <c r="B8380" s="4" t="s">
        <v>24590</v>
      </c>
      <c r="C8380" s="4" t="s">
        <v>24591</v>
      </c>
      <c r="E8380" s="4"/>
      <c r="R8380" s="4"/>
      <c r="U8380" s="4"/>
      <c r="AD8380" s="4"/>
      <c r="AE8380" s="4"/>
      <c r="AF8380" s="21"/>
    </row>
    <row r="8381" spans="1:32" x14ac:dyDescent="0.2">
      <c r="A8381" s="1" t="s">
        <v>24592</v>
      </c>
      <c r="B8381" s="4" t="s">
        <v>24593</v>
      </c>
      <c r="C8381" s="4" t="s">
        <v>24594</v>
      </c>
      <c r="E8381" s="4"/>
      <c r="R8381" s="4"/>
      <c r="U8381" s="4"/>
      <c r="AD8381" s="4"/>
      <c r="AE8381" s="4"/>
      <c r="AF8381" s="21"/>
    </row>
    <row r="8382" spans="1:32" x14ac:dyDescent="0.2">
      <c r="A8382" s="1" t="s">
        <v>24595</v>
      </c>
      <c r="B8382" s="4" t="s">
        <v>24596</v>
      </c>
      <c r="C8382" s="4" t="s">
        <v>24597</v>
      </c>
      <c r="E8382" s="4"/>
      <c r="R8382" s="4"/>
      <c r="U8382" s="4"/>
      <c r="AD8382" s="4"/>
      <c r="AE8382" s="4"/>
      <c r="AF8382" s="21"/>
    </row>
    <row r="8383" spans="1:32" x14ac:dyDescent="0.2">
      <c r="A8383" s="1" t="s">
        <v>24598</v>
      </c>
      <c r="B8383" s="4" t="s">
        <v>24599</v>
      </c>
      <c r="C8383" s="4" t="s">
        <v>24600</v>
      </c>
      <c r="E8383" s="4"/>
      <c r="R8383" s="4"/>
      <c r="U8383" s="4"/>
      <c r="AD8383" s="4"/>
      <c r="AE8383" s="4"/>
      <c r="AF8383" s="21"/>
    </row>
    <row r="8384" spans="1:32" x14ac:dyDescent="0.2">
      <c r="A8384" s="1" t="s">
        <v>24601</v>
      </c>
      <c r="B8384" s="4" t="s">
        <v>24602</v>
      </c>
      <c r="C8384" s="4" t="s">
        <v>24603</v>
      </c>
      <c r="E8384" s="4"/>
      <c r="R8384" s="4"/>
      <c r="U8384" s="4"/>
      <c r="AD8384" s="4"/>
      <c r="AE8384" s="4"/>
      <c r="AF8384" s="21"/>
    </row>
    <row r="8385" spans="1:32" x14ac:dyDescent="0.2">
      <c r="A8385" s="1" t="s">
        <v>24604</v>
      </c>
      <c r="B8385" s="4" t="s">
        <v>24605</v>
      </c>
      <c r="C8385" s="4" t="s">
        <v>24606</v>
      </c>
      <c r="E8385" s="4"/>
      <c r="R8385" s="4"/>
      <c r="U8385" s="4"/>
      <c r="AD8385" s="4"/>
      <c r="AE8385" s="4"/>
      <c r="AF8385" s="21"/>
    </row>
    <row r="8386" spans="1:32" x14ac:dyDescent="0.2">
      <c r="A8386" s="1" t="s">
        <v>24607</v>
      </c>
      <c r="B8386" s="4" t="s">
        <v>24608</v>
      </c>
      <c r="C8386" s="4" t="s">
        <v>24609</v>
      </c>
      <c r="E8386" s="4"/>
      <c r="R8386" s="4"/>
      <c r="U8386" s="4"/>
      <c r="AD8386" s="4"/>
      <c r="AE8386" s="4"/>
      <c r="AF8386" s="21"/>
    </row>
    <row r="8387" spans="1:32" x14ac:dyDescent="0.2">
      <c r="A8387" s="1" t="s">
        <v>24610</v>
      </c>
      <c r="B8387" s="4" t="s">
        <v>24611</v>
      </c>
      <c r="C8387" s="4" t="s">
        <v>24611</v>
      </c>
      <c r="E8387" s="4"/>
      <c r="R8387" s="4"/>
      <c r="U8387" s="4"/>
      <c r="AD8387" s="4"/>
      <c r="AE8387" s="4"/>
      <c r="AF8387" s="21"/>
    </row>
    <row r="8388" spans="1:32" x14ac:dyDescent="0.2">
      <c r="A8388" s="1" t="s">
        <v>24612</v>
      </c>
      <c r="B8388" s="4" t="s">
        <v>24613</v>
      </c>
      <c r="C8388" s="4" t="s">
        <v>24613</v>
      </c>
      <c r="E8388" s="4"/>
      <c r="R8388" s="4"/>
      <c r="U8388" s="4"/>
      <c r="AD8388" s="4"/>
      <c r="AE8388" s="4"/>
      <c r="AF8388" s="21"/>
    </row>
    <row r="8389" spans="1:32" x14ac:dyDescent="0.2">
      <c r="A8389" s="1" t="s">
        <v>24614</v>
      </c>
      <c r="B8389" s="4" t="s">
        <v>24615</v>
      </c>
      <c r="C8389" s="4" t="s">
        <v>24616</v>
      </c>
      <c r="E8389" s="4"/>
      <c r="R8389" s="4"/>
      <c r="U8389" s="4"/>
      <c r="AD8389" s="4"/>
      <c r="AE8389" s="4"/>
      <c r="AF8389" s="21"/>
    </row>
    <row r="8390" spans="1:32" x14ac:dyDescent="0.2">
      <c r="A8390" s="1" t="s">
        <v>24617</v>
      </c>
      <c r="B8390" s="4" t="s">
        <v>24618</v>
      </c>
      <c r="C8390" s="4" t="s">
        <v>24619</v>
      </c>
      <c r="E8390" s="4"/>
      <c r="R8390" s="4"/>
      <c r="U8390" s="4"/>
      <c r="AD8390" s="4"/>
      <c r="AE8390" s="4"/>
      <c r="AF8390" s="21"/>
    </row>
    <row r="8391" spans="1:32" x14ac:dyDescent="0.2">
      <c r="A8391" s="1" t="s">
        <v>24620</v>
      </c>
      <c r="B8391" s="4" t="s">
        <v>24621</v>
      </c>
      <c r="C8391" s="4" t="s">
        <v>24621</v>
      </c>
      <c r="E8391" s="4"/>
      <c r="R8391" s="4"/>
      <c r="U8391" s="4"/>
      <c r="AD8391" s="4"/>
      <c r="AE8391" s="4"/>
      <c r="AF8391" s="21"/>
    </row>
    <row r="8392" spans="1:32" x14ac:dyDescent="0.2">
      <c r="A8392" s="1" t="s">
        <v>24622</v>
      </c>
      <c r="B8392" s="4" t="s">
        <v>24623</v>
      </c>
      <c r="C8392" s="4" t="s">
        <v>24624</v>
      </c>
      <c r="E8392" s="4"/>
      <c r="R8392" s="4"/>
      <c r="U8392" s="4"/>
      <c r="AD8392" s="4"/>
      <c r="AE8392" s="4"/>
      <c r="AF8392" s="21"/>
    </row>
    <row r="8393" spans="1:32" x14ac:dyDescent="0.2">
      <c r="A8393" s="1" t="s">
        <v>24625</v>
      </c>
      <c r="B8393" s="4" t="s">
        <v>24626</v>
      </c>
      <c r="C8393" s="4" t="s">
        <v>24627</v>
      </c>
      <c r="E8393" s="4"/>
      <c r="R8393" s="4"/>
      <c r="U8393" s="4"/>
      <c r="AD8393" s="4"/>
      <c r="AE8393" s="4"/>
      <c r="AF8393" s="21"/>
    </row>
    <row r="8394" spans="1:32" x14ac:dyDescent="0.2">
      <c r="A8394" s="1" t="s">
        <v>24628</v>
      </c>
      <c r="B8394" s="4" t="s">
        <v>24629</v>
      </c>
      <c r="C8394" s="4" t="s">
        <v>24630</v>
      </c>
      <c r="E8394" s="4"/>
      <c r="R8394" s="4"/>
      <c r="U8394" s="4"/>
      <c r="AD8394" s="4"/>
      <c r="AE8394" s="4"/>
      <c r="AF8394" s="21"/>
    </row>
    <row r="8395" spans="1:32" x14ac:dyDescent="0.2">
      <c r="A8395" s="1" t="s">
        <v>24631</v>
      </c>
      <c r="B8395" s="4" t="s">
        <v>24632</v>
      </c>
      <c r="C8395" s="4" t="s">
        <v>24633</v>
      </c>
      <c r="E8395" s="4"/>
      <c r="R8395" s="4"/>
      <c r="U8395" s="4"/>
      <c r="AD8395" s="4"/>
      <c r="AE8395" s="4"/>
      <c r="AF8395" s="21"/>
    </row>
    <row r="8396" spans="1:32" x14ac:dyDescent="0.2">
      <c r="A8396" s="1" t="s">
        <v>24634</v>
      </c>
      <c r="B8396" s="4" t="s">
        <v>24635</v>
      </c>
      <c r="C8396" s="4" t="s">
        <v>24635</v>
      </c>
      <c r="E8396" s="4"/>
      <c r="R8396" s="4"/>
      <c r="U8396" s="4"/>
      <c r="AD8396" s="4"/>
      <c r="AE8396" s="4"/>
      <c r="AF8396" s="21"/>
    </row>
    <row r="8397" spans="1:32" x14ac:dyDescent="0.2">
      <c r="A8397" s="1" t="s">
        <v>24636</v>
      </c>
      <c r="B8397" s="4" t="s">
        <v>24637</v>
      </c>
      <c r="C8397" s="4" t="s">
        <v>24638</v>
      </c>
      <c r="E8397" s="4"/>
      <c r="R8397" s="4"/>
      <c r="U8397" s="4"/>
      <c r="AD8397" s="4"/>
      <c r="AE8397" s="4"/>
      <c r="AF8397" s="21"/>
    </row>
    <row r="8398" spans="1:32" x14ac:dyDescent="0.2">
      <c r="A8398" s="1" t="s">
        <v>24639</v>
      </c>
      <c r="B8398" s="4" t="s">
        <v>24640</v>
      </c>
      <c r="C8398" s="4" t="s">
        <v>24641</v>
      </c>
      <c r="E8398" s="4"/>
      <c r="R8398" s="4"/>
      <c r="U8398" s="4"/>
      <c r="AD8398" s="4"/>
      <c r="AE8398" s="4"/>
      <c r="AF8398" s="21"/>
    </row>
    <row r="8399" spans="1:32" x14ac:dyDescent="0.2">
      <c r="A8399" s="1" t="s">
        <v>24642</v>
      </c>
      <c r="B8399" s="4" t="s">
        <v>24643</v>
      </c>
      <c r="C8399" s="4" t="s">
        <v>24644</v>
      </c>
      <c r="E8399" s="4"/>
      <c r="R8399" s="4"/>
      <c r="U8399" s="4"/>
      <c r="AD8399" s="4"/>
      <c r="AE8399" s="4"/>
      <c r="AF8399" s="21"/>
    </row>
    <row r="8400" spans="1:32" x14ac:dyDescent="0.2">
      <c r="A8400" s="1" t="s">
        <v>24645</v>
      </c>
      <c r="B8400" s="4" t="s">
        <v>24646</v>
      </c>
      <c r="C8400" s="4" t="s">
        <v>24646</v>
      </c>
      <c r="E8400" s="4"/>
      <c r="R8400" s="4"/>
      <c r="U8400" s="4"/>
      <c r="AD8400" s="4"/>
      <c r="AE8400" s="4"/>
      <c r="AF8400" s="21"/>
    </row>
    <row r="8401" spans="1:32" x14ac:dyDescent="0.2">
      <c r="A8401" s="1" t="s">
        <v>24647</v>
      </c>
      <c r="B8401" s="4" t="s">
        <v>24648</v>
      </c>
      <c r="C8401" s="4" t="s">
        <v>24648</v>
      </c>
      <c r="E8401" s="4"/>
      <c r="R8401" s="4"/>
      <c r="U8401" s="4"/>
      <c r="AD8401" s="4"/>
      <c r="AE8401" s="4"/>
      <c r="AF8401" s="21"/>
    </row>
    <row r="8402" spans="1:32" x14ac:dyDescent="0.2">
      <c r="A8402" s="1" t="s">
        <v>24649</v>
      </c>
      <c r="B8402" s="4" t="s">
        <v>24650</v>
      </c>
      <c r="C8402" s="4" t="s">
        <v>24650</v>
      </c>
      <c r="E8402" s="4"/>
      <c r="R8402" s="4"/>
      <c r="U8402" s="4"/>
      <c r="AD8402" s="4"/>
      <c r="AE8402" s="4"/>
      <c r="AF8402" s="21"/>
    </row>
    <row r="8403" spans="1:32" x14ac:dyDescent="0.2">
      <c r="A8403" s="1" t="s">
        <v>24651</v>
      </c>
      <c r="B8403" s="4" t="s">
        <v>24652</v>
      </c>
      <c r="C8403" s="4" t="s">
        <v>24652</v>
      </c>
      <c r="E8403" s="4"/>
      <c r="R8403" s="4"/>
      <c r="U8403" s="4"/>
      <c r="AD8403" s="4"/>
      <c r="AE8403" s="4"/>
      <c r="AF8403" s="21"/>
    </row>
    <row r="8404" spans="1:32" x14ac:dyDescent="0.2">
      <c r="A8404" s="1" t="s">
        <v>24653</v>
      </c>
      <c r="B8404" s="4" t="s">
        <v>24654</v>
      </c>
      <c r="C8404" s="4" t="s">
        <v>24655</v>
      </c>
      <c r="E8404" s="4"/>
      <c r="R8404" s="4"/>
      <c r="U8404" s="4"/>
      <c r="AD8404" s="4"/>
      <c r="AE8404" s="4"/>
      <c r="AF8404" s="21"/>
    </row>
    <row r="8405" spans="1:32" x14ac:dyDescent="0.2">
      <c r="A8405" s="1" t="s">
        <v>24656</v>
      </c>
      <c r="B8405" s="4" t="s">
        <v>24657</v>
      </c>
      <c r="C8405" s="4" t="s">
        <v>24658</v>
      </c>
      <c r="E8405" s="4"/>
      <c r="R8405" s="4"/>
      <c r="U8405" s="4"/>
      <c r="AD8405" s="4"/>
      <c r="AE8405" s="4"/>
      <c r="AF8405" s="21"/>
    </row>
    <row r="8406" spans="1:32" x14ac:dyDescent="0.2">
      <c r="A8406" s="1" t="s">
        <v>24659</v>
      </c>
      <c r="B8406" s="4" t="s">
        <v>24660</v>
      </c>
      <c r="C8406" s="4" t="s">
        <v>24661</v>
      </c>
      <c r="E8406" s="4"/>
      <c r="R8406" s="4"/>
      <c r="U8406" s="4"/>
      <c r="AD8406" s="4"/>
      <c r="AE8406" s="4"/>
      <c r="AF8406" s="21"/>
    </row>
    <row r="8407" spans="1:32" x14ac:dyDescent="0.2">
      <c r="A8407" s="1" t="s">
        <v>24662</v>
      </c>
      <c r="B8407" s="4" t="s">
        <v>24663</v>
      </c>
      <c r="C8407" s="4" t="s">
        <v>24663</v>
      </c>
      <c r="E8407" s="4"/>
      <c r="R8407" s="4"/>
      <c r="U8407" s="4"/>
      <c r="AD8407" s="4"/>
      <c r="AE8407" s="4"/>
      <c r="AF8407" s="21"/>
    </row>
    <row r="8408" spans="1:32" x14ac:dyDescent="0.2">
      <c r="A8408" s="1" t="s">
        <v>24664</v>
      </c>
      <c r="B8408" s="4" t="s">
        <v>24665</v>
      </c>
      <c r="C8408" s="4" t="s">
        <v>24666</v>
      </c>
      <c r="E8408" s="4"/>
      <c r="R8408" s="4"/>
      <c r="U8408" s="4"/>
      <c r="AD8408" s="4"/>
      <c r="AE8408" s="4"/>
      <c r="AF8408" s="21"/>
    </row>
    <row r="8409" spans="1:32" x14ac:dyDescent="0.2">
      <c r="A8409" s="1" t="s">
        <v>24667</v>
      </c>
      <c r="B8409" s="4" t="s">
        <v>24668</v>
      </c>
      <c r="C8409" s="4" t="s">
        <v>24669</v>
      </c>
      <c r="E8409" s="4"/>
      <c r="R8409" s="4"/>
      <c r="U8409" s="4"/>
      <c r="AD8409" s="4"/>
      <c r="AE8409" s="4"/>
      <c r="AF8409" s="21"/>
    </row>
    <row r="8410" spans="1:32" x14ac:dyDescent="0.2">
      <c r="A8410" s="1" t="s">
        <v>24670</v>
      </c>
      <c r="B8410" s="4" t="s">
        <v>24671</v>
      </c>
      <c r="C8410" s="4" t="s">
        <v>178</v>
      </c>
      <c r="E8410" s="4"/>
      <c r="R8410" s="4"/>
      <c r="U8410" s="4"/>
      <c r="AD8410" s="4"/>
      <c r="AE8410" s="4"/>
      <c r="AF8410" s="21"/>
    </row>
    <row r="8411" spans="1:32" x14ac:dyDescent="0.2">
      <c r="A8411" s="1" t="s">
        <v>24672</v>
      </c>
      <c r="B8411" s="4" t="s">
        <v>24673</v>
      </c>
      <c r="C8411" s="4" t="s">
        <v>24674</v>
      </c>
      <c r="E8411" s="4"/>
      <c r="R8411" s="4"/>
      <c r="U8411" s="4"/>
      <c r="AD8411" s="4"/>
      <c r="AE8411" s="4"/>
      <c r="AF8411" s="21"/>
    </row>
    <row r="8412" spans="1:32" x14ac:dyDescent="0.2">
      <c r="A8412" s="1" t="s">
        <v>24675</v>
      </c>
      <c r="B8412" s="4" t="s">
        <v>24676</v>
      </c>
      <c r="C8412" s="4" t="s">
        <v>24677</v>
      </c>
      <c r="E8412" s="4"/>
      <c r="R8412" s="4"/>
      <c r="U8412" s="4"/>
      <c r="AD8412" s="4"/>
      <c r="AE8412" s="4"/>
      <c r="AF8412" s="21"/>
    </row>
    <row r="8413" spans="1:32" x14ac:dyDescent="0.2">
      <c r="A8413" s="1" t="s">
        <v>24678</v>
      </c>
      <c r="B8413" s="4" t="s">
        <v>24679</v>
      </c>
      <c r="C8413" s="4" t="s">
        <v>24680</v>
      </c>
      <c r="E8413" s="4"/>
      <c r="R8413" s="4"/>
      <c r="U8413" s="4"/>
      <c r="AD8413" s="4"/>
      <c r="AE8413" s="4"/>
      <c r="AF8413" s="21"/>
    </row>
    <row r="8414" spans="1:32" x14ac:dyDescent="0.2">
      <c r="A8414" s="1" t="s">
        <v>24681</v>
      </c>
      <c r="B8414" s="4" t="s">
        <v>24682</v>
      </c>
      <c r="C8414" s="4" t="s">
        <v>24683</v>
      </c>
      <c r="E8414" s="4"/>
      <c r="R8414" s="4"/>
      <c r="U8414" s="4"/>
      <c r="AD8414" s="4"/>
      <c r="AE8414" s="4"/>
      <c r="AF8414" s="21"/>
    </row>
    <row r="8415" spans="1:32" x14ac:dyDescent="0.2">
      <c r="A8415" s="1" t="s">
        <v>24684</v>
      </c>
      <c r="B8415" s="4" t="s">
        <v>24685</v>
      </c>
      <c r="C8415" s="4" t="s">
        <v>24685</v>
      </c>
      <c r="E8415" s="4"/>
      <c r="R8415" s="4"/>
      <c r="U8415" s="4"/>
      <c r="AD8415" s="4"/>
      <c r="AE8415" s="4"/>
      <c r="AF8415" s="21"/>
    </row>
    <row r="8416" spans="1:32" x14ac:dyDescent="0.2">
      <c r="A8416" s="1" t="s">
        <v>24686</v>
      </c>
      <c r="B8416" s="4" t="s">
        <v>24687</v>
      </c>
      <c r="C8416" s="4" t="s">
        <v>24687</v>
      </c>
      <c r="E8416" s="4"/>
      <c r="R8416" s="4"/>
      <c r="U8416" s="4"/>
      <c r="AD8416" s="4"/>
      <c r="AE8416" s="4"/>
      <c r="AF8416" s="21"/>
    </row>
    <row r="8417" spans="1:32" x14ac:dyDescent="0.2">
      <c r="A8417" s="1" t="s">
        <v>24688</v>
      </c>
      <c r="B8417" s="4" t="s">
        <v>24689</v>
      </c>
      <c r="C8417" s="4" t="s">
        <v>24690</v>
      </c>
      <c r="E8417" s="4"/>
      <c r="R8417" s="4"/>
      <c r="U8417" s="4"/>
      <c r="AD8417" s="4"/>
      <c r="AE8417" s="4"/>
      <c r="AF8417" s="21"/>
    </row>
    <row r="8418" spans="1:32" x14ac:dyDescent="0.2">
      <c r="A8418" s="1" t="s">
        <v>24691</v>
      </c>
      <c r="B8418" s="4" t="s">
        <v>24692</v>
      </c>
      <c r="C8418" s="4" t="s">
        <v>160</v>
      </c>
      <c r="E8418" s="4"/>
      <c r="R8418" s="4"/>
      <c r="U8418" s="4"/>
      <c r="AD8418" s="4"/>
      <c r="AE8418" s="4"/>
      <c r="AF8418" s="21"/>
    </row>
    <row r="8419" spans="1:32" x14ac:dyDescent="0.2">
      <c r="A8419" s="1" t="s">
        <v>24693</v>
      </c>
      <c r="B8419" s="4" t="s">
        <v>24694</v>
      </c>
      <c r="C8419" s="4" t="s">
        <v>24695</v>
      </c>
      <c r="E8419" s="4"/>
      <c r="R8419" s="4"/>
      <c r="U8419" s="4"/>
      <c r="AD8419" s="4"/>
      <c r="AE8419" s="4"/>
      <c r="AF8419" s="21"/>
    </row>
    <row r="8420" spans="1:32" x14ac:dyDescent="0.2">
      <c r="A8420" s="1" t="s">
        <v>24696</v>
      </c>
      <c r="B8420" s="4" t="s">
        <v>24697</v>
      </c>
      <c r="C8420" s="4" t="s">
        <v>24698</v>
      </c>
      <c r="E8420" s="4"/>
      <c r="R8420" s="4"/>
      <c r="U8420" s="4"/>
      <c r="AD8420" s="4"/>
      <c r="AE8420" s="4"/>
      <c r="AF8420" s="21"/>
    </row>
    <row r="8421" spans="1:32" x14ac:dyDescent="0.2">
      <c r="A8421" s="1" t="s">
        <v>24699</v>
      </c>
      <c r="B8421" s="4" t="s">
        <v>24700</v>
      </c>
      <c r="C8421" s="4" t="s">
        <v>24701</v>
      </c>
      <c r="E8421" s="4"/>
      <c r="R8421" s="4"/>
      <c r="U8421" s="4"/>
      <c r="AD8421" s="4"/>
      <c r="AE8421" s="4"/>
      <c r="AF8421" s="21"/>
    </row>
    <row r="8422" spans="1:32" x14ac:dyDescent="0.2">
      <c r="A8422" s="1" t="s">
        <v>24702</v>
      </c>
      <c r="B8422" s="4" t="s">
        <v>24703</v>
      </c>
      <c r="C8422" s="4" t="s">
        <v>24704</v>
      </c>
      <c r="E8422" s="4"/>
      <c r="R8422" s="4"/>
      <c r="U8422" s="4"/>
      <c r="AD8422" s="4"/>
      <c r="AE8422" s="4"/>
      <c r="AF8422" s="21"/>
    </row>
    <row r="8423" spans="1:32" x14ac:dyDescent="0.2">
      <c r="A8423" s="1" t="s">
        <v>24705</v>
      </c>
      <c r="B8423" s="4" t="s">
        <v>24706</v>
      </c>
      <c r="C8423" s="4" t="s">
        <v>24707</v>
      </c>
      <c r="E8423" s="4"/>
      <c r="R8423" s="4"/>
      <c r="U8423" s="4"/>
      <c r="AD8423" s="4"/>
      <c r="AE8423" s="4"/>
      <c r="AF8423" s="21"/>
    </row>
    <row r="8424" spans="1:32" x14ac:dyDescent="0.2">
      <c r="A8424" s="1" t="s">
        <v>24708</v>
      </c>
      <c r="B8424" s="4" t="s">
        <v>24709</v>
      </c>
      <c r="C8424" s="4" t="s">
        <v>24710</v>
      </c>
      <c r="E8424" s="4"/>
      <c r="R8424" s="4"/>
      <c r="U8424" s="4"/>
      <c r="AD8424" s="4"/>
      <c r="AE8424" s="4"/>
      <c r="AF8424" s="21"/>
    </row>
    <row r="8425" spans="1:32" x14ac:dyDescent="0.2">
      <c r="A8425" s="1" t="s">
        <v>24711</v>
      </c>
      <c r="B8425" s="4" t="s">
        <v>24712</v>
      </c>
      <c r="C8425" s="4" t="s">
        <v>24713</v>
      </c>
      <c r="E8425" s="4"/>
      <c r="R8425" s="4"/>
      <c r="U8425" s="4"/>
      <c r="AD8425" s="4"/>
      <c r="AE8425" s="4"/>
      <c r="AF8425" s="21"/>
    </row>
    <row r="8426" spans="1:32" x14ac:dyDescent="0.2">
      <c r="A8426" s="1" t="s">
        <v>24714</v>
      </c>
      <c r="B8426" s="4" t="s">
        <v>24715</v>
      </c>
      <c r="C8426" s="4" t="s">
        <v>24716</v>
      </c>
      <c r="E8426" s="4"/>
      <c r="R8426" s="4"/>
      <c r="U8426" s="4"/>
      <c r="AD8426" s="4"/>
      <c r="AE8426" s="4"/>
      <c r="AF8426" s="21"/>
    </row>
    <row r="8427" spans="1:32" x14ac:dyDescent="0.2">
      <c r="A8427" s="1" t="s">
        <v>24717</v>
      </c>
      <c r="B8427" s="4" t="s">
        <v>24718</v>
      </c>
      <c r="C8427" s="4" t="s">
        <v>24719</v>
      </c>
      <c r="E8427" s="4"/>
      <c r="R8427" s="4"/>
      <c r="U8427" s="4"/>
      <c r="AD8427" s="4"/>
      <c r="AE8427" s="4"/>
      <c r="AF8427" s="21"/>
    </row>
    <row r="8428" spans="1:32" x14ac:dyDescent="0.2">
      <c r="A8428" s="1" t="s">
        <v>24720</v>
      </c>
      <c r="B8428" s="4" t="s">
        <v>24721</v>
      </c>
      <c r="C8428" s="4" t="s">
        <v>24722</v>
      </c>
      <c r="E8428" s="4"/>
      <c r="R8428" s="4"/>
      <c r="U8428" s="4"/>
      <c r="AD8428" s="4"/>
      <c r="AE8428" s="4"/>
      <c r="AF8428" s="21"/>
    </row>
    <row r="8429" spans="1:32" x14ac:dyDescent="0.2">
      <c r="A8429" s="1" t="s">
        <v>24723</v>
      </c>
      <c r="B8429" s="4" t="s">
        <v>24724</v>
      </c>
      <c r="C8429" s="4" t="s">
        <v>24725</v>
      </c>
      <c r="E8429" s="4"/>
      <c r="R8429" s="4"/>
      <c r="U8429" s="4"/>
      <c r="AD8429" s="4"/>
      <c r="AE8429" s="4"/>
      <c r="AF8429" s="21"/>
    </row>
    <row r="8430" spans="1:32" x14ac:dyDescent="0.2">
      <c r="A8430" s="1" t="s">
        <v>24726</v>
      </c>
      <c r="B8430" s="4" t="s">
        <v>24727</v>
      </c>
      <c r="C8430" s="4" t="s">
        <v>24728</v>
      </c>
      <c r="E8430" s="4"/>
      <c r="R8430" s="4"/>
      <c r="U8430" s="4"/>
      <c r="AD8430" s="4"/>
      <c r="AE8430" s="4"/>
      <c r="AF8430" s="21"/>
    </row>
    <row r="8431" spans="1:32" x14ac:dyDescent="0.2">
      <c r="A8431" s="1" t="s">
        <v>24729</v>
      </c>
      <c r="B8431" s="4" t="s">
        <v>24730</v>
      </c>
      <c r="C8431" s="4" t="s">
        <v>24731</v>
      </c>
      <c r="E8431" s="4"/>
      <c r="R8431" s="4"/>
      <c r="U8431" s="4"/>
      <c r="AD8431" s="4"/>
      <c r="AE8431" s="4"/>
      <c r="AF8431" s="21"/>
    </row>
    <row r="8432" spans="1:32" x14ac:dyDescent="0.2">
      <c r="A8432" s="1" t="s">
        <v>24732</v>
      </c>
      <c r="B8432" s="4" t="s">
        <v>24733</v>
      </c>
      <c r="C8432" s="4" t="s">
        <v>24728</v>
      </c>
      <c r="E8432" s="4"/>
      <c r="R8432" s="4"/>
      <c r="U8432" s="4"/>
      <c r="AD8432" s="4"/>
      <c r="AE8432" s="4"/>
      <c r="AF8432" s="21"/>
    </row>
    <row r="8433" spans="1:32" x14ac:dyDescent="0.2">
      <c r="A8433" s="1" t="s">
        <v>24734</v>
      </c>
      <c r="B8433" s="4" t="s">
        <v>24735</v>
      </c>
      <c r="C8433" s="4" t="s">
        <v>24736</v>
      </c>
      <c r="E8433" s="4"/>
      <c r="R8433" s="4"/>
      <c r="U8433" s="4"/>
      <c r="AD8433" s="4"/>
      <c r="AE8433" s="4"/>
      <c r="AF8433" s="21"/>
    </row>
    <row r="8434" spans="1:32" x14ac:dyDescent="0.2">
      <c r="A8434" s="1" t="s">
        <v>24737</v>
      </c>
      <c r="B8434" s="4" t="s">
        <v>24738</v>
      </c>
      <c r="C8434" s="4" t="s">
        <v>24739</v>
      </c>
      <c r="E8434" s="4"/>
      <c r="R8434" s="4"/>
      <c r="U8434" s="4"/>
      <c r="AD8434" s="4"/>
      <c r="AE8434" s="4"/>
      <c r="AF8434" s="21"/>
    </row>
    <row r="8435" spans="1:32" x14ac:dyDescent="0.2">
      <c r="A8435" s="1" t="s">
        <v>24740</v>
      </c>
      <c r="B8435" s="4" t="s">
        <v>24741</v>
      </c>
      <c r="C8435" s="4" t="s">
        <v>24742</v>
      </c>
      <c r="E8435" s="4"/>
      <c r="R8435" s="4"/>
      <c r="U8435" s="4"/>
      <c r="AD8435" s="4"/>
      <c r="AE8435" s="4"/>
      <c r="AF8435" s="21"/>
    </row>
    <row r="8436" spans="1:32" x14ac:dyDescent="0.2">
      <c r="A8436" s="1" t="s">
        <v>24743</v>
      </c>
      <c r="B8436" s="4" t="s">
        <v>24744</v>
      </c>
      <c r="C8436" s="4" t="s">
        <v>24745</v>
      </c>
      <c r="E8436" s="4"/>
      <c r="R8436" s="4"/>
      <c r="U8436" s="4"/>
      <c r="AD8436" s="4"/>
      <c r="AE8436" s="4"/>
      <c r="AF8436" s="21"/>
    </row>
    <row r="8437" spans="1:32" x14ac:dyDescent="0.2">
      <c r="A8437" s="1" t="s">
        <v>24746</v>
      </c>
      <c r="B8437" s="4" t="s">
        <v>24747</v>
      </c>
      <c r="C8437" s="4" t="s">
        <v>24748</v>
      </c>
      <c r="E8437" s="4"/>
      <c r="R8437" s="4"/>
      <c r="U8437" s="4"/>
      <c r="AD8437" s="4"/>
      <c r="AE8437" s="4"/>
      <c r="AF8437" s="21"/>
    </row>
    <row r="8438" spans="1:32" x14ac:dyDescent="0.2">
      <c r="A8438" s="1" t="s">
        <v>24749</v>
      </c>
      <c r="B8438" s="4" t="s">
        <v>24750</v>
      </c>
      <c r="C8438" s="4" t="s">
        <v>24751</v>
      </c>
      <c r="E8438" s="4"/>
      <c r="R8438" s="4"/>
      <c r="U8438" s="4"/>
      <c r="AD8438" s="4"/>
      <c r="AE8438" s="4"/>
      <c r="AF8438" s="21"/>
    </row>
    <row r="8439" spans="1:32" x14ac:dyDescent="0.2">
      <c r="A8439" s="1" t="s">
        <v>24752</v>
      </c>
      <c r="B8439" s="4" t="s">
        <v>24753</v>
      </c>
      <c r="C8439" s="4" t="s">
        <v>24754</v>
      </c>
      <c r="E8439" s="4"/>
      <c r="R8439" s="4"/>
      <c r="U8439" s="4"/>
      <c r="AD8439" s="4"/>
      <c r="AE8439" s="4"/>
      <c r="AF8439" s="21"/>
    </row>
    <row r="8440" spans="1:32" x14ac:dyDescent="0.2">
      <c r="A8440" s="1" t="s">
        <v>24755</v>
      </c>
      <c r="B8440" s="4" t="s">
        <v>24756</v>
      </c>
      <c r="C8440" s="4" t="s">
        <v>24757</v>
      </c>
      <c r="E8440" s="4"/>
      <c r="R8440" s="4"/>
      <c r="U8440" s="4"/>
      <c r="AD8440" s="4"/>
      <c r="AE8440" s="4"/>
      <c r="AF8440" s="21"/>
    </row>
    <row r="8441" spans="1:32" x14ac:dyDescent="0.2">
      <c r="A8441" s="1" t="s">
        <v>24758</v>
      </c>
      <c r="B8441" s="4" t="s">
        <v>24759</v>
      </c>
      <c r="C8441" s="4" t="s">
        <v>24760</v>
      </c>
      <c r="E8441" s="4"/>
      <c r="R8441" s="4"/>
      <c r="U8441" s="4"/>
      <c r="AD8441" s="4"/>
      <c r="AE8441" s="4"/>
      <c r="AF8441" s="21"/>
    </row>
    <row r="8442" spans="1:32" x14ac:dyDescent="0.2">
      <c r="A8442" s="1" t="s">
        <v>24761</v>
      </c>
      <c r="B8442" s="4" t="s">
        <v>24762</v>
      </c>
      <c r="C8442" s="4" t="s">
        <v>24763</v>
      </c>
      <c r="E8442" s="4"/>
      <c r="R8442" s="4"/>
      <c r="U8442" s="4"/>
      <c r="AD8442" s="4"/>
      <c r="AE8442" s="4"/>
      <c r="AF8442" s="21"/>
    </row>
    <row r="8443" spans="1:32" x14ac:dyDescent="0.2">
      <c r="A8443" s="1" t="s">
        <v>24764</v>
      </c>
      <c r="B8443" s="4" t="s">
        <v>24765</v>
      </c>
      <c r="C8443" s="4" t="s">
        <v>24766</v>
      </c>
      <c r="E8443" s="4"/>
      <c r="R8443" s="4"/>
      <c r="U8443" s="4"/>
      <c r="AD8443" s="4"/>
      <c r="AE8443" s="4"/>
      <c r="AF8443" s="21"/>
    </row>
    <row r="8444" spans="1:32" x14ac:dyDescent="0.2">
      <c r="A8444" s="1" t="s">
        <v>24767</v>
      </c>
      <c r="B8444" s="4" t="s">
        <v>24768</v>
      </c>
      <c r="C8444" s="4" t="s">
        <v>24769</v>
      </c>
      <c r="E8444" s="4"/>
      <c r="R8444" s="4"/>
      <c r="U8444" s="4"/>
      <c r="AD8444" s="4"/>
      <c r="AE8444" s="4"/>
      <c r="AF8444" s="21"/>
    </row>
    <row r="8445" spans="1:32" x14ac:dyDescent="0.2">
      <c r="A8445" s="1" t="s">
        <v>24770</v>
      </c>
      <c r="B8445" s="4" t="s">
        <v>24771</v>
      </c>
      <c r="C8445" s="4" t="s">
        <v>24772</v>
      </c>
      <c r="E8445" s="4"/>
      <c r="R8445" s="4"/>
      <c r="U8445" s="4"/>
      <c r="AD8445" s="4"/>
      <c r="AE8445" s="4"/>
      <c r="AF8445" s="21"/>
    </row>
    <row r="8446" spans="1:32" x14ac:dyDescent="0.2">
      <c r="A8446" s="1" t="s">
        <v>24773</v>
      </c>
      <c r="B8446" s="4" t="s">
        <v>24774</v>
      </c>
      <c r="C8446" s="4" t="s">
        <v>24775</v>
      </c>
      <c r="E8446" s="4"/>
      <c r="R8446" s="4"/>
      <c r="U8446" s="4"/>
      <c r="AD8446" s="4"/>
      <c r="AE8446" s="4"/>
      <c r="AF8446" s="21"/>
    </row>
    <row r="8447" spans="1:32" x14ac:dyDescent="0.2">
      <c r="A8447" s="1" t="s">
        <v>24776</v>
      </c>
      <c r="B8447" s="4" t="s">
        <v>24777</v>
      </c>
      <c r="C8447" s="4" t="s">
        <v>24775</v>
      </c>
      <c r="E8447" s="4"/>
      <c r="R8447" s="4"/>
      <c r="U8447" s="4"/>
      <c r="AD8447" s="4"/>
      <c r="AE8447" s="4"/>
      <c r="AF8447" s="21"/>
    </row>
    <row r="8448" spans="1:32" x14ac:dyDescent="0.2">
      <c r="A8448" s="1" t="s">
        <v>24778</v>
      </c>
      <c r="B8448" s="4" t="s">
        <v>24779</v>
      </c>
      <c r="C8448" s="4" t="s">
        <v>24775</v>
      </c>
      <c r="E8448" s="4"/>
      <c r="R8448" s="4"/>
      <c r="U8448" s="4"/>
      <c r="AD8448" s="4"/>
      <c r="AE8448" s="4"/>
      <c r="AF8448" s="21"/>
    </row>
    <row r="8449" spans="1:32" x14ac:dyDescent="0.2">
      <c r="A8449" s="1" t="s">
        <v>24780</v>
      </c>
      <c r="B8449" s="4" t="s">
        <v>24781</v>
      </c>
      <c r="C8449" s="4" t="s">
        <v>24782</v>
      </c>
      <c r="E8449" s="4"/>
      <c r="R8449" s="4"/>
      <c r="U8449" s="4"/>
      <c r="AD8449" s="4"/>
      <c r="AE8449" s="4"/>
      <c r="AF8449" s="21"/>
    </row>
    <row r="8450" spans="1:32" x14ac:dyDescent="0.2">
      <c r="A8450" s="1" t="s">
        <v>24783</v>
      </c>
      <c r="B8450" s="4" t="s">
        <v>24784</v>
      </c>
      <c r="C8450" s="4" t="s">
        <v>24785</v>
      </c>
      <c r="E8450" s="4"/>
      <c r="R8450" s="4"/>
      <c r="U8450" s="4"/>
      <c r="AD8450" s="4"/>
      <c r="AE8450" s="4"/>
      <c r="AF8450" s="21"/>
    </row>
    <row r="8451" spans="1:32" x14ac:dyDescent="0.2">
      <c r="A8451" s="1" t="s">
        <v>24786</v>
      </c>
      <c r="B8451" s="4" t="s">
        <v>24787</v>
      </c>
      <c r="C8451" s="4" t="s">
        <v>24787</v>
      </c>
      <c r="E8451" s="4"/>
      <c r="R8451" s="4"/>
      <c r="U8451" s="4"/>
      <c r="AD8451" s="4"/>
      <c r="AE8451" s="4"/>
      <c r="AF8451" s="21"/>
    </row>
    <row r="8452" spans="1:32" x14ac:dyDescent="0.2">
      <c r="A8452" s="1" t="s">
        <v>24788</v>
      </c>
      <c r="B8452" s="4" t="s">
        <v>24789</v>
      </c>
      <c r="C8452" s="4" t="s">
        <v>24789</v>
      </c>
      <c r="E8452" s="4"/>
      <c r="R8452" s="4"/>
      <c r="U8452" s="4"/>
      <c r="AD8452" s="4"/>
      <c r="AE8452" s="4"/>
      <c r="AF8452" s="21"/>
    </row>
    <row r="8453" spans="1:32" x14ac:dyDescent="0.2">
      <c r="A8453" s="1" t="s">
        <v>24790</v>
      </c>
      <c r="B8453" s="4" t="s">
        <v>24791</v>
      </c>
      <c r="C8453" s="4" t="s">
        <v>24792</v>
      </c>
      <c r="E8453" s="4"/>
      <c r="R8453" s="4"/>
      <c r="U8453" s="4"/>
      <c r="AD8453" s="4"/>
      <c r="AE8453" s="4"/>
      <c r="AF8453" s="21"/>
    </row>
    <row r="8454" spans="1:32" x14ac:dyDescent="0.2">
      <c r="A8454" s="1" t="s">
        <v>24793</v>
      </c>
      <c r="B8454" s="4" t="s">
        <v>24794</v>
      </c>
      <c r="C8454" s="4" t="s">
        <v>24795</v>
      </c>
      <c r="E8454" s="4"/>
      <c r="R8454" s="4"/>
      <c r="U8454" s="4"/>
      <c r="AD8454" s="4"/>
      <c r="AE8454" s="4"/>
      <c r="AF8454" s="21"/>
    </row>
    <row r="8455" spans="1:32" x14ac:dyDescent="0.2">
      <c r="A8455" s="1" t="s">
        <v>24796</v>
      </c>
      <c r="B8455" s="4" t="s">
        <v>24797</v>
      </c>
      <c r="C8455" s="4" t="s">
        <v>24798</v>
      </c>
      <c r="E8455" s="4"/>
      <c r="R8455" s="4"/>
      <c r="U8455" s="4"/>
      <c r="AD8455" s="4"/>
      <c r="AE8455" s="4"/>
      <c r="AF8455" s="21"/>
    </row>
    <row r="8456" spans="1:32" x14ac:dyDescent="0.2">
      <c r="A8456" s="1" t="s">
        <v>24799</v>
      </c>
      <c r="B8456" s="4" t="s">
        <v>24800</v>
      </c>
      <c r="C8456" s="4" t="s">
        <v>24801</v>
      </c>
      <c r="E8456" s="4"/>
      <c r="R8456" s="4"/>
      <c r="U8456" s="4"/>
      <c r="AD8456" s="4"/>
      <c r="AE8456" s="4"/>
      <c r="AF8456" s="21"/>
    </row>
    <row r="8457" spans="1:32" x14ac:dyDescent="0.2">
      <c r="A8457" s="1" t="s">
        <v>24802</v>
      </c>
      <c r="B8457" s="4" t="s">
        <v>24803</v>
      </c>
      <c r="C8457" s="4" t="s">
        <v>24804</v>
      </c>
      <c r="E8457" s="4"/>
      <c r="R8457" s="4"/>
      <c r="U8457" s="4"/>
      <c r="AD8457" s="4"/>
      <c r="AE8457" s="4"/>
      <c r="AF8457" s="21"/>
    </row>
    <row r="8458" spans="1:32" x14ac:dyDescent="0.2">
      <c r="A8458" s="1" t="s">
        <v>24805</v>
      </c>
      <c r="B8458" s="4" t="s">
        <v>24806</v>
      </c>
      <c r="C8458" s="4" t="s">
        <v>24806</v>
      </c>
      <c r="E8458" s="4"/>
      <c r="R8458" s="4"/>
      <c r="U8458" s="4"/>
      <c r="AD8458" s="4"/>
      <c r="AE8458" s="4"/>
      <c r="AF8458" s="21"/>
    </row>
    <row r="8459" spans="1:32" x14ac:dyDescent="0.2">
      <c r="A8459" s="1" t="s">
        <v>24807</v>
      </c>
      <c r="B8459" s="4" t="s">
        <v>24808</v>
      </c>
      <c r="C8459" s="4" t="s">
        <v>24809</v>
      </c>
      <c r="E8459" s="4"/>
      <c r="R8459" s="4"/>
      <c r="U8459" s="4"/>
      <c r="AD8459" s="4"/>
      <c r="AE8459" s="4"/>
      <c r="AF8459" s="21"/>
    </row>
    <row r="8460" spans="1:32" x14ac:dyDescent="0.2">
      <c r="A8460" s="1" t="s">
        <v>24810</v>
      </c>
      <c r="B8460" s="4" t="s">
        <v>24811</v>
      </c>
      <c r="C8460" s="4" t="s">
        <v>24812</v>
      </c>
      <c r="E8460" s="4"/>
      <c r="R8460" s="4"/>
      <c r="U8460" s="4"/>
      <c r="AD8460" s="4"/>
      <c r="AE8460" s="4"/>
      <c r="AF8460" s="21"/>
    </row>
    <row r="8461" spans="1:32" x14ac:dyDescent="0.2">
      <c r="A8461" s="1" t="s">
        <v>24813</v>
      </c>
      <c r="B8461" s="4" t="s">
        <v>24814</v>
      </c>
      <c r="C8461" s="4" t="s">
        <v>24814</v>
      </c>
      <c r="E8461" s="4"/>
      <c r="R8461" s="4"/>
      <c r="U8461" s="4"/>
      <c r="AD8461" s="4"/>
      <c r="AE8461" s="4"/>
      <c r="AF8461" s="21"/>
    </row>
    <row r="8462" spans="1:32" x14ac:dyDescent="0.2">
      <c r="A8462" s="1" t="s">
        <v>24815</v>
      </c>
      <c r="B8462" s="4" t="s">
        <v>17732</v>
      </c>
      <c r="C8462" s="4" t="s">
        <v>24816</v>
      </c>
      <c r="E8462" s="4"/>
      <c r="R8462" s="4"/>
      <c r="U8462" s="4"/>
      <c r="AD8462" s="4"/>
      <c r="AE8462" s="4"/>
      <c r="AF8462" s="21"/>
    </row>
    <row r="8463" spans="1:32" x14ac:dyDescent="0.2">
      <c r="A8463" s="1" t="s">
        <v>24817</v>
      </c>
      <c r="B8463" s="4" t="s">
        <v>24818</v>
      </c>
      <c r="C8463" s="4" t="s">
        <v>24819</v>
      </c>
      <c r="E8463" s="4"/>
      <c r="P8463">
        <v>2</v>
      </c>
      <c r="Q8463">
        <v>1</v>
      </c>
      <c r="R8463" s="4">
        <v>1</v>
      </c>
      <c r="S8463">
        <v>1</v>
      </c>
      <c r="T8463">
        <v>1</v>
      </c>
      <c r="U8463" s="4">
        <v>1</v>
      </c>
      <c r="AA8463">
        <v>1</v>
      </c>
      <c r="AD8463" s="4"/>
      <c r="AE8463" s="4"/>
      <c r="AF8463" s="21"/>
    </row>
    <row r="8464" spans="1:32" x14ac:dyDescent="0.2">
      <c r="A8464" s="1" t="s">
        <v>24820</v>
      </c>
      <c r="B8464" s="4" t="s">
        <v>24821</v>
      </c>
      <c r="C8464" s="4" t="s">
        <v>24822</v>
      </c>
      <c r="E8464" s="4"/>
      <c r="R8464" s="4"/>
      <c r="U8464" s="4"/>
      <c r="AD8464" s="4"/>
      <c r="AE8464" s="4"/>
      <c r="AF8464" s="21"/>
    </row>
    <row r="8465" spans="1:32" x14ac:dyDescent="0.2">
      <c r="A8465" s="1" t="s">
        <v>24823</v>
      </c>
      <c r="B8465" s="4" t="s">
        <v>24824</v>
      </c>
      <c r="C8465" s="4" t="s">
        <v>24825</v>
      </c>
      <c r="E8465" s="4"/>
      <c r="R8465" s="4"/>
      <c r="U8465" s="4"/>
      <c r="AD8465" s="4"/>
      <c r="AE8465" s="4"/>
      <c r="AF8465" s="21"/>
    </row>
    <row r="8466" spans="1:32" x14ac:dyDescent="0.2">
      <c r="A8466" s="1" t="s">
        <v>24826</v>
      </c>
      <c r="B8466" s="4" t="s">
        <v>24827</v>
      </c>
      <c r="C8466" s="4" t="s">
        <v>24828</v>
      </c>
      <c r="E8466" s="4"/>
      <c r="R8466" s="4"/>
      <c r="U8466" s="4"/>
      <c r="AD8466" s="4"/>
      <c r="AE8466" s="4"/>
      <c r="AF8466" s="21"/>
    </row>
    <row r="8467" spans="1:32" x14ac:dyDescent="0.2">
      <c r="A8467" s="1" t="s">
        <v>24829</v>
      </c>
      <c r="B8467" s="4" t="s">
        <v>24830</v>
      </c>
      <c r="C8467" s="4" t="s">
        <v>24831</v>
      </c>
      <c r="E8467" s="4"/>
      <c r="R8467" s="4"/>
      <c r="U8467" s="4"/>
      <c r="AD8467" s="4"/>
      <c r="AE8467" s="4"/>
      <c r="AF8467" s="21"/>
    </row>
    <row r="8468" spans="1:32" x14ac:dyDescent="0.2">
      <c r="A8468" s="1" t="s">
        <v>24832</v>
      </c>
      <c r="B8468" s="4" t="s">
        <v>24833</v>
      </c>
      <c r="C8468" s="4" t="s">
        <v>24834</v>
      </c>
      <c r="E8468" s="4"/>
      <c r="R8468" s="4"/>
      <c r="U8468" s="4"/>
      <c r="AD8468" s="4"/>
      <c r="AE8468" s="4"/>
      <c r="AF8468" s="21"/>
    </row>
    <row r="8469" spans="1:32" x14ac:dyDescent="0.2">
      <c r="A8469" s="1" t="s">
        <v>24835</v>
      </c>
      <c r="B8469" s="4" t="s">
        <v>24836</v>
      </c>
      <c r="C8469" s="4" t="s">
        <v>24837</v>
      </c>
      <c r="E8469" s="4"/>
      <c r="R8469" s="4"/>
      <c r="U8469" s="4"/>
      <c r="AD8469" s="4"/>
      <c r="AE8469" s="4"/>
      <c r="AF8469" s="21"/>
    </row>
    <row r="8470" spans="1:32" x14ac:dyDescent="0.2">
      <c r="A8470" s="1" t="s">
        <v>24838</v>
      </c>
      <c r="B8470" s="4" t="s">
        <v>24839</v>
      </c>
      <c r="C8470" s="4" t="s">
        <v>24840</v>
      </c>
      <c r="E8470" s="4"/>
      <c r="R8470" s="4"/>
      <c r="U8470" s="4"/>
      <c r="AD8470" s="4"/>
      <c r="AE8470" s="4"/>
      <c r="AF8470" s="21"/>
    </row>
    <row r="8471" spans="1:32" x14ac:dyDescent="0.2">
      <c r="A8471" s="1" t="s">
        <v>24841</v>
      </c>
      <c r="B8471" s="4" t="s">
        <v>24842</v>
      </c>
      <c r="C8471" s="4" t="s">
        <v>24843</v>
      </c>
      <c r="E8471" s="4"/>
      <c r="R8471" s="4"/>
      <c r="U8471" s="4"/>
      <c r="AD8471" s="4"/>
      <c r="AE8471" s="4"/>
      <c r="AF8471" s="21"/>
    </row>
    <row r="8472" spans="1:32" x14ac:dyDescent="0.2">
      <c r="A8472" s="1" t="s">
        <v>24844</v>
      </c>
      <c r="B8472" s="4" t="s">
        <v>24845</v>
      </c>
      <c r="C8472" s="4" t="s">
        <v>24845</v>
      </c>
      <c r="E8472" s="4"/>
      <c r="R8472" s="4"/>
      <c r="U8472" s="4"/>
      <c r="AD8472" s="4"/>
      <c r="AE8472" s="4"/>
      <c r="AF8472" s="21"/>
    </row>
    <row r="8473" spans="1:32" x14ac:dyDescent="0.2">
      <c r="A8473" s="1" t="s">
        <v>24846</v>
      </c>
      <c r="B8473" s="4" t="s">
        <v>24847</v>
      </c>
      <c r="C8473" s="4" t="s">
        <v>24848</v>
      </c>
      <c r="E8473" s="4"/>
      <c r="R8473" s="4"/>
      <c r="U8473" s="4"/>
      <c r="AD8473" s="4"/>
      <c r="AE8473" s="4"/>
      <c r="AF8473" s="21"/>
    </row>
    <row r="8474" spans="1:32" x14ac:dyDescent="0.2">
      <c r="A8474" s="1" t="s">
        <v>24849</v>
      </c>
      <c r="B8474" s="4" t="s">
        <v>24850</v>
      </c>
      <c r="C8474" s="4" t="s">
        <v>24851</v>
      </c>
      <c r="E8474" s="4"/>
      <c r="R8474" s="4"/>
      <c r="U8474" s="4"/>
      <c r="AD8474" s="4"/>
      <c r="AE8474" s="4"/>
      <c r="AF8474" s="21"/>
    </row>
    <row r="8475" spans="1:32" x14ac:dyDescent="0.2">
      <c r="A8475" s="1" t="s">
        <v>24852</v>
      </c>
      <c r="B8475" s="4" t="s">
        <v>24853</v>
      </c>
      <c r="C8475" s="4" t="s">
        <v>24853</v>
      </c>
      <c r="E8475" s="4"/>
      <c r="R8475" s="4"/>
      <c r="U8475" s="4"/>
      <c r="AD8475" s="4"/>
      <c r="AE8475" s="4"/>
      <c r="AF8475" s="21"/>
    </row>
    <row r="8476" spans="1:32" x14ac:dyDescent="0.2">
      <c r="A8476" s="1" t="s">
        <v>24854</v>
      </c>
      <c r="B8476" s="4" t="s">
        <v>24855</v>
      </c>
      <c r="C8476" s="4" t="s">
        <v>24856</v>
      </c>
      <c r="E8476" s="4"/>
      <c r="R8476" s="4"/>
      <c r="U8476" s="4"/>
      <c r="AD8476" s="4"/>
      <c r="AE8476" s="4"/>
      <c r="AF8476" s="21"/>
    </row>
    <row r="8477" spans="1:32" x14ac:dyDescent="0.2">
      <c r="A8477" s="1" t="s">
        <v>24857</v>
      </c>
      <c r="B8477" s="4" t="s">
        <v>24858</v>
      </c>
      <c r="C8477" s="4" t="s">
        <v>24859</v>
      </c>
      <c r="E8477" s="4"/>
      <c r="R8477" s="4"/>
      <c r="U8477" s="4"/>
      <c r="AD8477" s="4"/>
      <c r="AE8477" s="4"/>
      <c r="AF8477" s="21"/>
    </row>
    <row r="8478" spans="1:32" x14ac:dyDescent="0.2">
      <c r="A8478" s="1" t="s">
        <v>24860</v>
      </c>
      <c r="B8478" s="4" t="s">
        <v>24861</v>
      </c>
      <c r="C8478" s="4" t="s">
        <v>24862</v>
      </c>
      <c r="E8478" s="4"/>
      <c r="R8478" s="4"/>
      <c r="U8478" s="4"/>
      <c r="AD8478" s="4"/>
      <c r="AE8478" s="4"/>
      <c r="AF8478" s="21"/>
    </row>
    <row r="8479" spans="1:32" x14ac:dyDescent="0.2">
      <c r="A8479" s="1" t="s">
        <v>24863</v>
      </c>
      <c r="B8479" s="4" t="s">
        <v>24864</v>
      </c>
      <c r="C8479" s="4" t="s">
        <v>24865</v>
      </c>
      <c r="E8479" s="4"/>
      <c r="R8479" s="4"/>
      <c r="U8479" s="4"/>
      <c r="AD8479" s="4"/>
      <c r="AE8479" s="4"/>
      <c r="AF8479" s="21"/>
    </row>
    <row r="8480" spans="1:32" x14ac:dyDescent="0.2">
      <c r="A8480" s="1" t="s">
        <v>24866</v>
      </c>
      <c r="B8480" s="4" t="s">
        <v>24867</v>
      </c>
      <c r="C8480" s="4" t="s">
        <v>24868</v>
      </c>
      <c r="E8480" s="4"/>
      <c r="R8480" s="4"/>
      <c r="U8480" s="4"/>
      <c r="AD8480" s="4"/>
      <c r="AE8480" s="4"/>
      <c r="AF8480" s="21"/>
    </row>
    <row r="8481" spans="1:32" x14ac:dyDescent="0.2">
      <c r="A8481" s="1" t="s">
        <v>24869</v>
      </c>
      <c r="B8481" s="4" t="s">
        <v>24870</v>
      </c>
      <c r="C8481" s="4" t="s">
        <v>24871</v>
      </c>
      <c r="E8481" s="4"/>
      <c r="R8481" s="4"/>
      <c r="U8481" s="4"/>
      <c r="AD8481" s="4"/>
      <c r="AE8481" s="4"/>
      <c r="AF8481" s="21"/>
    </row>
    <row r="8482" spans="1:32" x14ac:dyDescent="0.2">
      <c r="A8482" s="1" t="s">
        <v>24872</v>
      </c>
      <c r="B8482" s="4" t="s">
        <v>24873</v>
      </c>
      <c r="C8482" s="4" t="s">
        <v>24874</v>
      </c>
      <c r="E8482" s="4"/>
      <c r="R8482" s="4"/>
      <c r="U8482" s="4"/>
      <c r="AD8482" s="4"/>
      <c r="AE8482" s="4"/>
      <c r="AF8482" s="21"/>
    </row>
    <row r="8483" spans="1:32" x14ac:dyDescent="0.2">
      <c r="A8483" s="1" t="s">
        <v>24875</v>
      </c>
      <c r="B8483" s="4" t="s">
        <v>24876</v>
      </c>
      <c r="C8483" s="4" t="s">
        <v>24876</v>
      </c>
      <c r="E8483" s="4"/>
      <c r="R8483" s="4"/>
      <c r="U8483" s="4"/>
      <c r="AD8483" s="4"/>
      <c r="AE8483" s="4"/>
      <c r="AF8483" s="21"/>
    </row>
    <row r="8484" spans="1:32" x14ac:dyDescent="0.2">
      <c r="A8484" s="1" t="s">
        <v>24877</v>
      </c>
      <c r="B8484" s="4" t="s">
        <v>24878</v>
      </c>
      <c r="C8484" s="4" t="s">
        <v>24879</v>
      </c>
      <c r="E8484" s="4"/>
      <c r="R8484" s="4"/>
      <c r="U8484" s="4"/>
      <c r="AD8484" s="4"/>
      <c r="AE8484" s="4"/>
      <c r="AF8484" s="21"/>
    </row>
    <row r="8485" spans="1:32" x14ac:dyDescent="0.2">
      <c r="A8485" s="1" t="s">
        <v>24880</v>
      </c>
      <c r="B8485" s="4" t="s">
        <v>24881</v>
      </c>
      <c r="C8485" s="4" t="s">
        <v>24882</v>
      </c>
      <c r="E8485" s="4"/>
      <c r="R8485" s="4"/>
      <c r="U8485" s="4"/>
      <c r="AD8485" s="4"/>
      <c r="AE8485" s="4"/>
      <c r="AF8485" s="21"/>
    </row>
    <row r="8486" spans="1:32" x14ac:dyDescent="0.2">
      <c r="A8486" s="1" t="s">
        <v>24883</v>
      </c>
      <c r="B8486" s="4" t="s">
        <v>24884</v>
      </c>
      <c r="C8486" s="4" t="s">
        <v>24885</v>
      </c>
      <c r="E8486" s="4"/>
      <c r="R8486" s="4"/>
      <c r="U8486" s="4"/>
      <c r="AD8486" s="4"/>
      <c r="AE8486" s="4"/>
      <c r="AF8486" s="21"/>
    </row>
    <row r="8487" spans="1:32" x14ac:dyDescent="0.2">
      <c r="A8487" s="1" t="s">
        <v>24886</v>
      </c>
      <c r="B8487" s="4" t="s">
        <v>24887</v>
      </c>
      <c r="C8487" s="4" t="s">
        <v>24888</v>
      </c>
      <c r="E8487" s="4"/>
      <c r="R8487" s="4"/>
      <c r="U8487" s="4"/>
      <c r="AD8487" s="4"/>
      <c r="AE8487" s="4"/>
      <c r="AF8487" s="21"/>
    </row>
    <row r="8488" spans="1:32" x14ac:dyDescent="0.2">
      <c r="A8488" s="1" t="s">
        <v>24889</v>
      </c>
      <c r="B8488" s="4" t="s">
        <v>24890</v>
      </c>
      <c r="C8488" s="4" t="s">
        <v>24891</v>
      </c>
      <c r="E8488" s="4"/>
      <c r="R8488" s="4"/>
      <c r="U8488" s="4"/>
      <c r="AD8488" s="4"/>
      <c r="AE8488" s="4"/>
      <c r="AF8488" s="21"/>
    </row>
    <row r="8489" spans="1:32" x14ac:dyDescent="0.2">
      <c r="A8489" s="1" t="s">
        <v>24892</v>
      </c>
      <c r="B8489" s="4" t="s">
        <v>24893</v>
      </c>
      <c r="C8489" s="4" t="s">
        <v>24894</v>
      </c>
      <c r="E8489" s="4"/>
      <c r="R8489" s="4"/>
      <c r="U8489" s="4"/>
      <c r="AD8489" s="4"/>
      <c r="AE8489" s="4"/>
      <c r="AF8489" s="21"/>
    </row>
    <row r="8490" spans="1:32" x14ac:dyDescent="0.2">
      <c r="A8490" s="1" t="s">
        <v>24895</v>
      </c>
      <c r="B8490" s="4" t="s">
        <v>24896</v>
      </c>
      <c r="C8490" s="4" t="s">
        <v>24897</v>
      </c>
      <c r="E8490" s="4"/>
      <c r="R8490" s="4"/>
      <c r="U8490" s="4"/>
      <c r="AD8490" s="4"/>
      <c r="AE8490" s="4"/>
      <c r="AF8490" s="21"/>
    </row>
    <row r="8491" spans="1:32" x14ac:dyDescent="0.2">
      <c r="A8491" s="1" t="s">
        <v>24898</v>
      </c>
      <c r="B8491" s="4" t="s">
        <v>24899</v>
      </c>
      <c r="C8491" s="4" t="s">
        <v>24900</v>
      </c>
      <c r="E8491" s="4"/>
      <c r="R8491" s="4"/>
      <c r="U8491" s="4"/>
      <c r="AD8491" s="4"/>
      <c r="AE8491" s="4"/>
      <c r="AF8491" s="21"/>
    </row>
    <row r="8492" spans="1:32" x14ac:dyDescent="0.2">
      <c r="A8492" s="1" t="s">
        <v>24901</v>
      </c>
      <c r="B8492" s="4" t="s">
        <v>24902</v>
      </c>
      <c r="C8492" s="4" t="s">
        <v>24903</v>
      </c>
      <c r="E8492" s="4"/>
      <c r="R8492" s="4"/>
      <c r="U8492" s="4"/>
      <c r="AD8492" s="4"/>
      <c r="AE8492" s="4"/>
      <c r="AF8492" s="21"/>
    </row>
    <row r="8493" spans="1:32" x14ac:dyDescent="0.2">
      <c r="A8493" s="1" t="s">
        <v>24904</v>
      </c>
      <c r="B8493" s="4" t="s">
        <v>24905</v>
      </c>
      <c r="C8493" s="4" t="s">
        <v>24906</v>
      </c>
      <c r="E8493" s="4"/>
      <c r="R8493" s="4"/>
      <c r="U8493" s="4"/>
      <c r="AD8493" s="4"/>
      <c r="AE8493" s="4"/>
      <c r="AF8493" s="21"/>
    </row>
    <row r="8494" spans="1:32" x14ac:dyDescent="0.2">
      <c r="A8494" s="1" t="s">
        <v>24907</v>
      </c>
      <c r="B8494" s="4" t="s">
        <v>24274</v>
      </c>
      <c r="C8494" s="4" t="s">
        <v>24275</v>
      </c>
      <c r="E8494" s="4"/>
      <c r="R8494" s="4"/>
      <c r="U8494" s="4"/>
      <c r="AD8494" s="4"/>
      <c r="AE8494" s="4"/>
      <c r="AF8494" s="21"/>
    </row>
    <row r="8495" spans="1:32" x14ac:dyDescent="0.2">
      <c r="A8495" s="1" t="s">
        <v>24908</v>
      </c>
      <c r="B8495" s="4" t="s">
        <v>24909</v>
      </c>
      <c r="C8495" s="4" t="s">
        <v>24910</v>
      </c>
      <c r="E8495" s="4"/>
      <c r="R8495" s="4"/>
      <c r="U8495" s="4"/>
      <c r="AD8495" s="4"/>
      <c r="AE8495" s="4"/>
      <c r="AF8495" s="21"/>
    </row>
    <row r="8496" spans="1:32" x14ac:dyDescent="0.2">
      <c r="A8496" s="1" t="s">
        <v>24911</v>
      </c>
      <c r="B8496" s="4" t="s">
        <v>24912</v>
      </c>
      <c r="C8496" s="4" t="s">
        <v>24913</v>
      </c>
      <c r="E8496" s="4"/>
      <c r="R8496" s="4"/>
      <c r="U8496" s="4"/>
      <c r="AD8496" s="4"/>
      <c r="AE8496" s="4"/>
      <c r="AF8496" s="21"/>
    </row>
    <row r="8497" spans="1:32" x14ac:dyDescent="0.2">
      <c r="A8497" s="1" t="s">
        <v>24914</v>
      </c>
      <c r="B8497" s="4" t="s">
        <v>24915</v>
      </c>
      <c r="C8497" s="4" t="s">
        <v>24916</v>
      </c>
      <c r="E8497" s="4"/>
      <c r="R8497" s="4"/>
      <c r="U8497" s="4"/>
      <c r="AD8497" s="4"/>
      <c r="AE8497" s="4"/>
      <c r="AF8497" s="21"/>
    </row>
    <row r="8498" spans="1:32" x14ac:dyDescent="0.2">
      <c r="A8498" s="1" t="s">
        <v>24917</v>
      </c>
      <c r="B8498" s="4" t="s">
        <v>24918</v>
      </c>
      <c r="C8498" s="4" t="s">
        <v>24919</v>
      </c>
      <c r="E8498" s="4"/>
      <c r="R8498" s="4"/>
      <c r="U8498" s="4"/>
      <c r="AD8498" s="4"/>
      <c r="AE8498" s="4"/>
      <c r="AF8498" s="21"/>
    </row>
    <row r="8499" spans="1:32" x14ac:dyDescent="0.2">
      <c r="A8499" s="1" t="s">
        <v>24920</v>
      </c>
      <c r="B8499" s="4" t="s">
        <v>24921</v>
      </c>
      <c r="C8499" s="4" t="s">
        <v>24922</v>
      </c>
      <c r="E8499" s="4"/>
      <c r="R8499" s="4"/>
      <c r="U8499" s="4"/>
      <c r="AD8499" s="4"/>
      <c r="AE8499" s="4"/>
      <c r="AF8499" s="21"/>
    </row>
    <row r="8500" spans="1:32" x14ac:dyDescent="0.2">
      <c r="A8500" s="1" t="s">
        <v>24923</v>
      </c>
      <c r="B8500" s="4" t="s">
        <v>24924</v>
      </c>
      <c r="C8500" s="4" t="s">
        <v>24925</v>
      </c>
      <c r="E8500" s="4"/>
      <c r="R8500" s="4"/>
      <c r="U8500" s="4"/>
      <c r="AD8500" s="4"/>
      <c r="AE8500" s="4"/>
      <c r="AF8500" s="21"/>
    </row>
    <row r="8501" spans="1:32" x14ac:dyDescent="0.2">
      <c r="A8501" s="1" t="s">
        <v>24926</v>
      </c>
      <c r="B8501" s="4" t="s">
        <v>24927</v>
      </c>
      <c r="C8501" s="4" t="s">
        <v>24928</v>
      </c>
      <c r="E8501" s="4"/>
      <c r="R8501" s="4"/>
      <c r="U8501" s="4"/>
      <c r="AD8501" s="4"/>
      <c r="AE8501" s="4"/>
      <c r="AF8501" s="21"/>
    </row>
    <row r="8502" spans="1:32" x14ac:dyDescent="0.2">
      <c r="A8502" s="1" t="s">
        <v>24929</v>
      </c>
      <c r="B8502" s="4" t="s">
        <v>24930</v>
      </c>
      <c r="C8502" s="4" t="s">
        <v>24931</v>
      </c>
      <c r="E8502" s="4"/>
      <c r="R8502" s="4"/>
      <c r="U8502" s="4"/>
      <c r="AD8502" s="4"/>
      <c r="AE8502" s="4"/>
      <c r="AF8502" s="21"/>
    </row>
    <row r="8503" spans="1:32" x14ac:dyDescent="0.2">
      <c r="A8503" s="1" t="s">
        <v>24932</v>
      </c>
      <c r="B8503" s="4" t="s">
        <v>24933</v>
      </c>
      <c r="C8503" s="4" t="s">
        <v>24934</v>
      </c>
      <c r="E8503" s="4"/>
      <c r="R8503" s="4"/>
      <c r="U8503" s="4"/>
      <c r="AD8503" s="4"/>
      <c r="AE8503" s="4"/>
      <c r="AF8503" s="21"/>
    </row>
    <row r="8504" spans="1:32" x14ac:dyDescent="0.2">
      <c r="A8504" s="1" t="s">
        <v>24935</v>
      </c>
      <c r="B8504" s="4" t="s">
        <v>24936</v>
      </c>
      <c r="C8504" s="4" t="s">
        <v>24937</v>
      </c>
      <c r="E8504" s="4"/>
      <c r="R8504" s="4"/>
      <c r="U8504" s="4"/>
      <c r="AD8504" s="4"/>
      <c r="AE8504" s="4"/>
      <c r="AF8504" s="21"/>
    </row>
    <row r="8505" spans="1:32" x14ac:dyDescent="0.2">
      <c r="A8505" s="1" t="s">
        <v>24938</v>
      </c>
      <c r="B8505" s="4" t="s">
        <v>24939</v>
      </c>
      <c r="C8505" s="4" t="s">
        <v>24940</v>
      </c>
      <c r="E8505" s="4"/>
      <c r="R8505" s="4"/>
      <c r="U8505" s="4"/>
      <c r="AD8505" s="4"/>
      <c r="AE8505" s="4"/>
      <c r="AF8505" s="21"/>
    </row>
    <row r="8506" spans="1:32" x14ac:dyDescent="0.2">
      <c r="A8506" s="1" t="s">
        <v>24941</v>
      </c>
      <c r="B8506" s="4" t="s">
        <v>24942</v>
      </c>
      <c r="C8506" s="4" t="s">
        <v>24943</v>
      </c>
      <c r="E8506" s="4"/>
      <c r="R8506" s="4"/>
      <c r="U8506" s="4"/>
      <c r="AD8506" s="4"/>
      <c r="AE8506" s="4"/>
      <c r="AF8506" s="21"/>
    </row>
    <row r="8507" spans="1:32" x14ac:dyDescent="0.2">
      <c r="A8507" s="1" t="s">
        <v>24944</v>
      </c>
      <c r="B8507" s="4" t="s">
        <v>24945</v>
      </c>
      <c r="C8507" s="4" t="s">
        <v>24946</v>
      </c>
      <c r="E8507" s="4"/>
      <c r="R8507" s="4"/>
      <c r="U8507" s="4"/>
      <c r="AD8507" s="4"/>
      <c r="AE8507" s="4"/>
      <c r="AF8507" s="21"/>
    </row>
    <row r="8508" spans="1:32" x14ac:dyDescent="0.2">
      <c r="A8508" s="1" t="s">
        <v>24947</v>
      </c>
      <c r="B8508" s="4" t="s">
        <v>24948</v>
      </c>
      <c r="C8508" s="4" t="s">
        <v>24949</v>
      </c>
      <c r="E8508" s="4"/>
      <c r="R8508" s="4"/>
      <c r="U8508" s="4"/>
      <c r="AD8508" s="4"/>
      <c r="AE8508" s="4"/>
      <c r="AF8508" s="21"/>
    </row>
    <row r="8509" spans="1:32" x14ac:dyDescent="0.2">
      <c r="A8509" s="1" t="s">
        <v>24950</v>
      </c>
      <c r="B8509" s="4" t="s">
        <v>24951</v>
      </c>
      <c r="C8509" s="4" t="s">
        <v>24952</v>
      </c>
      <c r="E8509" s="4"/>
      <c r="R8509" s="4"/>
      <c r="U8509" s="4"/>
      <c r="AD8509" s="4"/>
      <c r="AE8509" s="4"/>
      <c r="AF8509" s="21"/>
    </row>
    <row r="8510" spans="1:32" x14ac:dyDescent="0.2">
      <c r="A8510" s="1" t="s">
        <v>24953</v>
      </c>
      <c r="B8510" s="4" t="s">
        <v>24954</v>
      </c>
      <c r="C8510" s="4" t="s">
        <v>24955</v>
      </c>
      <c r="E8510" s="4"/>
      <c r="R8510" s="4"/>
      <c r="U8510" s="4"/>
      <c r="AD8510" s="4"/>
      <c r="AE8510" s="4"/>
      <c r="AF8510" s="21"/>
    </row>
    <row r="8511" spans="1:32" x14ac:dyDescent="0.2">
      <c r="A8511" s="1" t="s">
        <v>24956</v>
      </c>
      <c r="B8511" s="4" t="s">
        <v>24957</v>
      </c>
      <c r="C8511" s="4" t="s">
        <v>24958</v>
      </c>
      <c r="E8511" s="4"/>
      <c r="R8511" s="4"/>
      <c r="U8511" s="4"/>
      <c r="AD8511" s="4"/>
      <c r="AE8511" s="4"/>
      <c r="AF8511" s="21"/>
    </row>
    <row r="8512" spans="1:32" x14ac:dyDescent="0.2">
      <c r="A8512" s="1" t="s">
        <v>24959</v>
      </c>
      <c r="B8512" s="4" t="s">
        <v>24960</v>
      </c>
      <c r="C8512" s="4" t="s">
        <v>24961</v>
      </c>
      <c r="E8512" s="4"/>
      <c r="R8512" s="4"/>
      <c r="U8512" s="4"/>
      <c r="AD8512" s="4"/>
      <c r="AE8512" s="4"/>
      <c r="AF8512" s="21"/>
    </row>
    <row r="8513" spans="1:32" x14ac:dyDescent="0.2">
      <c r="A8513" s="1" t="s">
        <v>24962</v>
      </c>
      <c r="B8513" s="4" t="s">
        <v>24963</v>
      </c>
      <c r="C8513" s="4" t="s">
        <v>24964</v>
      </c>
      <c r="E8513" s="4"/>
      <c r="R8513" s="4"/>
      <c r="U8513" s="4"/>
      <c r="AD8513" s="4"/>
      <c r="AE8513" s="4"/>
      <c r="AF8513" s="21"/>
    </row>
    <row r="8514" spans="1:32" x14ac:dyDescent="0.2">
      <c r="A8514" s="1" t="s">
        <v>24965</v>
      </c>
      <c r="B8514" s="4" t="s">
        <v>24966</v>
      </c>
      <c r="C8514" s="4" t="s">
        <v>24967</v>
      </c>
      <c r="E8514" s="4"/>
      <c r="R8514" s="4"/>
      <c r="U8514" s="4"/>
      <c r="AD8514" s="4"/>
      <c r="AE8514" s="4"/>
      <c r="AF8514" s="21"/>
    </row>
    <row r="8515" spans="1:32" x14ac:dyDescent="0.2">
      <c r="A8515" s="1" t="s">
        <v>24968</v>
      </c>
      <c r="B8515" s="4" t="s">
        <v>24969</v>
      </c>
      <c r="C8515" s="4" t="s">
        <v>24970</v>
      </c>
      <c r="E8515" s="4"/>
      <c r="R8515" s="4"/>
      <c r="U8515" s="4"/>
      <c r="AD8515" s="4"/>
      <c r="AE8515" s="4"/>
      <c r="AF8515" s="21"/>
    </row>
    <row r="8516" spans="1:32" x14ac:dyDescent="0.2">
      <c r="A8516" s="1" t="s">
        <v>24971</v>
      </c>
      <c r="B8516" s="4" t="s">
        <v>24972</v>
      </c>
      <c r="C8516" s="4" t="s">
        <v>24973</v>
      </c>
      <c r="E8516" s="4"/>
      <c r="R8516" s="4"/>
      <c r="U8516" s="4"/>
      <c r="AD8516" s="4"/>
      <c r="AE8516" s="4"/>
      <c r="AF8516" s="21"/>
    </row>
    <row r="8517" spans="1:32" x14ac:dyDescent="0.2">
      <c r="A8517" s="1" t="s">
        <v>24974</v>
      </c>
      <c r="B8517" s="4" t="s">
        <v>24975</v>
      </c>
      <c r="C8517" s="4" t="s">
        <v>24976</v>
      </c>
      <c r="E8517" s="4"/>
      <c r="R8517" s="4"/>
      <c r="U8517" s="4"/>
      <c r="AD8517" s="4"/>
      <c r="AE8517" s="4"/>
      <c r="AF8517" s="21"/>
    </row>
    <row r="8518" spans="1:32" x14ac:dyDescent="0.2">
      <c r="A8518" s="1" t="s">
        <v>24977</v>
      </c>
      <c r="B8518" s="4" t="s">
        <v>24978</v>
      </c>
      <c r="C8518" s="4" t="s">
        <v>24979</v>
      </c>
      <c r="E8518" s="4"/>
      <c r="R8518" s="4"/>
      <c r="U8518" s="4"/>
      <c r="AD8518" s="4"/>
      <c r="AE8518" s="4"/>
      <c r="AF8518" s="21"/>
    </row>
    <row r="8519" spans="1:32" x14ac:dyDescent="0.2">
      <c r="A8519" s="1" t="s">
        <v>24980</v>
      </c>
      <c r="B8519" s="4" t="s">
        <v>24981</v>
      </c>
      <c r="C8519" s="4" t="s">
        <v>24979</v>
      </c>
      <c r="E8519" s="4"/>
      <c r="R8519" s="4"/>
      <c r="U8519" s="4"/>
      <c r="AD8519" s="4"/>
      <c r="AE8519" s="4"/>
      <c r="AF8519" s="21"/>
    </row>
    <row r="8520" spans="1:32" x14ac:dyDescent="0.2">
      <c r="A8520" s="1" t="s">
        <v>24982</v>
      </c>
      <c r="B8520" s="4" t="s">
        <v>24983</v>
      </c>
      <c r="C8520" s="4" t="s">
        <v>24984</v>
      </c>
      <c r="E8520" s="4"/>
      <c r="R8520" s="4"/>
      <c r="U8520" s="4"/>
      <c r="AD8520" s="4"/>
      <c r="AE8520" s="4"/>
      <c r="AF8520" s="21"/>
    </row>
    <row r="8521" spans="1:32" x14ac:dyDescent="0.2">
      <c r="A8521" s="1" t="s">
        <v>24985</v>
      </c>
      <c r="B8521" s="4" t="s">
        <v>24986</v>
      </c>
      <c r="C8521" s="4" t="s">
        <v>24987</v>
      </c>
      <c r="E8521" s="4"/>
      <c r="R8521" s="4"/>
      <c r="U8521" s="4"/>
      <c r="AD8521" s="4"/>
      <c r="AE8521" s="4"/>
      <c r="AF8521" s="21"/>
    </row>
    <row r="8522" spans="1:32" x14ac:dyDescent="0.2">
      <c r="A8522" s="1" t="s">
        <v>24988</v>
      </c>
      <c r="B8522" s="4" t="s">
        <v>24989</v>
      </c>
      <c r="C8522" s="4" t="s">
        <v>24989</v>
      </c>
      <c r="E8522" s="4"/>
      <c r="R8522" s="4"/>
      <c r="U8522" s="4"/>
      <c r="AD8522" s="4"/>
      <c r="AE8522" s="4"/>
      <c r="AF8522" s="21"/>
    </row>
    <row r="8523" spans="1:32" x14ac:dyDescent="0.2">
      <c r="A8523" s="1" t="s">
        <v>24990</v>
      </c>
      <c r="B8523" s="4" t="s">
        <v>24991</v>
      </c>
      <c r="C8523" s="4" t="s">
        <v>24992</v>
      </c>
      <c r="E8523" s="4"/>
      <c r="R8523" s="4"/>
      <c r="U8523" s="4"/>
      <c r="AD8523" s="4"/>
      <c r="AE8523" s="4"/>
      <c r="AF8523" s="21"/>
    </row>
    <row r="8524" spans="1:32" x14ac:dyDescent="0.2">
      <c r="A8524" s="1" t="s">
        <v>24993</v>
      </c>
      <c r="B8524" s="4" t="s">
        <v>24994</v>
      </c>
      <c r="C8524" s="4" t="s">
        <v>24995</v>
      </c>
      <c r="E8524" s="4"/>
      <c r="R8524" s="4"/>
      <c r="U8524" s="4"/>
      <c r="AD8524" s="4"/>
      <c r="AE8524" s="4"/>
      <c r="AF8524" s="21"/>
    </row>
    <row r="8525" spans="1:32" x14ac:dyDescent="0.2">
      <c r="A8525" s="1" t="s">
        <v>24996</v>
      </c>
      <c r="B8525" s="4" t="s">
        <v>24277</v>
      </c>
      <c r="C8525" s="4" t="s">
        <v>24997</v>
      </c>
      <c r="E8525" s="4"/>
      <c r="R8525" s="4"/>
      <c r="U8525" s="4"/>
      <c r="AD8525" s="4"/>
      <c r="AE8525" s="4"/>
      <c r="AF8525" s="21"/>
    </row>
    <row r="8526" spans="1:32" x14ac:dyDescent="0.2">
      <c r="A8526" s="1" t="s">
        <v>24998</v>
      </c>
      <c r="B8526" s="4" t="s">
        <v>24999</v>
      </c>
      <c r="C8526" s="4" t="s">
        <v>25000</v>
      </c>
      <c r="E8526" s="4"/>
      <c r="R8526" s="4"/>
      <c r="U8526" s="4"/>
      <c r="AD8526" s="4"/>
      <c r="AE8526" s="4"/>
      <c r="AF8526" s="21"/>
    </row>
    <row r="8527" spans="1:32" x14ac:dyDescent="0.2">
      <c r="A8527" s="1" t="s">
        <v>25001</v>
      </c>
      <c r="B8527" s="4" t="s">
        <v>25002</v>
      </c>
      <c r="C8527" s="4" t="s">
        <v>25003</v>
      </c>
      <c r="E8527" s="4"/>
      <c r="R8527" s="4"/>
      <c r="U8527" s="4"/>
      <c r="AD8527" s="4"/>
      <c r="AE8527" s="4"/>
      <c r="AF8527" s="21"/>
    </row>
    <row r="8528" spans="1:32" x14ac:dyDescent="0.2">
      <c r="A8528" s="1" t="s">
        <v>25004</v>
      </c>
      <c r="B8528" s="4" t="s">
        <v>25005</v>
      </c>
      <c r="C8528" s="4" t="s">
        <v>25006</v>
      </c>
      <c r="E8528" s="4"/>
      <c r="R8528" s="4"/>
      <c r="U8528" s="4"/>
      <c r="AD8528" s="4"/>
      <c r="AE8528" s="4"/>
      <c r="AF8528" s="21"/>
    </row>
    <row r="8529" spans="1:32" x14ac:dyDescent="0.2">
      <c r="A8529" s="1" t="s">
        <v>25007</v>
      </c>
      <c r="B8529" s="4" t="s">
        <v>25008</v>
      </c>
      <c r="C8529" s="4" t="s">
        <v>25009</v>
      </c>
      <c r="E8529" s="4"/>
      <c r="R8529" s="4"/>
      <c r="U8529" s="4"/>
      <c r="AD8529" s="4"/>
      <c r="AE8529" s="4"/>
      <c r="AF8529" s="21"/>
    </row>
    <row r="8530" spans="1:32" x14ac:dyDescent="0.2">
      <c r="A8530" s="1" t="s">
        <v>25010</v>
      </c>
      <c r="B8530" s="4" t="s">
        <v>25011</v>
      </c>
      <c r="C8530" s="4" t="s">
        <v>25012</v>
      </c>
      <c r="E8530" s="4"/>
      <c r="R8530" s="4"/>
      <c r="U8530" s="4"/>
      <c r="AD8530" s="4"/>
      <c r="AE8530" s="4"/>
      <c r="AF8530" s="21"/>
    </row>
    <row r="8531" spans="1:32" x14ac:dyDescent="0.2">
      <c r="A8531" s="1" t="s">
        <v>25013</v>
      </c>
      <c r="B8531" s="4" t="s">
        <v>25014</v>
      </c>
      <c r="C8531" s="4" t="s">
        <v>25015</v>
      </c>
      <c r="E8531" s="4"/>
      <c r="R8531" s="4"/>
      <c r="U8531" s="4"/>
      <c r="AD8531" s="4"/>
      <c r="AE8531" s="4"/>
      <c r="AF8531" s="21"/>
    </row>
    <row r="8532" spans="1:32" x14ac:dyDescent="0.2">
      <c r="A8532" s="1" t="s">
        <v>25016</v>
      </c>
      <c r="B8532" s="4" t="s">
        <v>25017</v>
      </c>
      <c r="C8532" s="4" t="s">
        <v>25018</v>
      </c>
      <c r="E8532" s="4"/>
      <c r="R8532" s="4"/>
      <c r="U8532" s="4"/>
      <c r="AD8532" s="4"/>
      <c r="AE8532" s="4"/>
      <c r="AF8532" s="21"/>
    </row>
    <row r="8533" spans="1:32" x14ac:dyDescent="0.2">
      <c r="A8533" s="1" t="s">
        <v>25019</v>
      </c>
      <c r="B8533" s="4" t="s">
        <v>25020</v>
      </c>
      <c r="C8533" s="4" t="s">
        <v>25021</v>
      </c>
      <c r="E8533" s="4"/>
      <c r="R8533" s="4"/>
      <c r="U8533" s="4"/>
      <c r="AD8533" s="4"/>
      <c r="AE8533" s="4"/>
      <c r="AF8533" s="21"/>
    </row>
    <row r="8534" spans="1:32" x14ac:dyDescent="0.2">
      <c r="A8534" s="1" t="s">
        <v>25022</v>
      </c>
      <c r="B8534" s="4" t="s">
        <v>25023</v>
      </c>
      <c r="C8534" s="4" t="s">
        <v>25024</v>
      </c>
      <c r="E8534" s="4"/>
      <c r="R8534" s="4"/>
      <c r="U8534" s="4"/>
      <c r="AD8534" s="4"/>
      <c r="AE8534" s="4"/>
      <c r="AF8534" s="21"/>
    </row>
    <row r="8535" spans="1:32" x14ac:dyDescent="0.2">
      <c r="A8535" s="1" t="s">
        <v>25025</v>
      </c>
      <c r="B8535" s="4" t="s">
        <v>25026</v>
      </c>
      <c r="C8535" s="4" t="s">
        <v>25027</v>
      </c>
      <c r="E8535" s="4"/>
      <c r="R8535" s="4"/>
      <c r="U8535" s="4"/>
      <c r="AD8535" s="4"/>
      <c r="AE8535" s="4"/>
      <c r="AF8535" s="21"/>
    </row>
    <row r="8536" spans="1:32" x14ac:dyDescent="0.2">
      <c r="A8536" s="1" t="s">
        <v>25028</v>
      </c>
      <c r="B8536" s="4" t="s">
        <v>25029</v>
      </c>
      <c r="C8536" s="4" t="s">
        <v>25030</v>
      </c>
      <c r="E8536" s="4"/>
      <c r="R8536" s="4"/>
      <c r="U8536" s="4"/>
      <c r="AD8536" s="4"/>
      <c r="AE8536" s="4"/>
      <c r="AF8536" s="21"/>
    </row>
    <row r="8537" spans="1:32" x14ac:dyDescent="0.2">
      <c r="A8537" s="1" t="s">
        <v>25031</v>
      </c>
      <c r="B8537" s="4" t="s">
        <v>25032</v>
      </c>
      <c r="C8537" s="4" t="s">
        <v>25033</v>
      </c>
      <c r="E8537" s="4"/>
      <c r="R8537" s="4"/>
      <c r="U8537" s="4"/>
      <c r="AD8537" s="4"/>
      <c r="AE8537" s="4"/>
      <c r="AF8537" s="21"/>
    </row>
    <row r="8538" spans="1:32" x14ac:dyDescent="0.2">
      <c r="A8538" s="1" t="s">
        <v>25034</v>
      </c>
      <c r="B8538" s="4" t="s">
        <v>25035</v>
      </c>
      <c r="C8538" s="4" t="s">
        <v>25035</v>
      </c>
      <c r="E8538" s="4"/>
      <c r="R8538" s="4"/>
      <c r="U8538" s="4"/>
      <c r="AD8538" s="4"/>
      <c r="AE8538" s="4"/>
      <c r="AF8538" s="21"/>
    </row>
    <row r="8539" spans="1:32" x14ac:dyDescent="0.2">
      <c r="A8539" s="1" t="s">
        <v>25036</v>
      </c>
      <c r="B8539" s="4" t="s">
        <v>25037</v>
      </c>
      <c r="C8539" s="4" t="s">
        <v>25038</v>
      </c>
      <c r="E8539" s="4"/>
      <c r="R8539" s="4"/>
      <c r="U8539" s="4"/>
      <c r="AD8539" s="4"/>
      <c r="AE8539" s="4"/>
      <c r="AF8539" s="21"/>
    </row>
    <row r="8540" spans="1:32" x14ac:dyDescent="0.2">
      <c r="A8540" s="1" t="s">
        <v>25039</v>
      </c>
      <c r="B8540" s="4" t="s">
        <v>25040</v>
      </c>
      <c r="C8540" s="4" t="s">
        <v>25041</v>
      </c>
      <c r="E8540" s="4"/>
      <c r="R8540" s="4"/>
      <c r="U8540" s="4"/>
      <c r="AD8540" s="4"/>
      <c r="AE8540" s="4"/>
      <c r="AF8540" s="21"/>
    </row>
    <row r="8541" spans="1:32" x14ac:dyDescent="0.2">
      <c r="A8541" s="1" t="s">
        <v>25042</v>
      </c>
      <c r="B8541" s="4" t="s">
        <v>25043</v>
      </c>
      <c r="C8541" s="4" t="s">
        <v>25043</v>
      </c>
      <c r="E8541" s="4"/>
      <c r="R8541" s="4"/>
      <c r="U8541" s="4"/>
      <c r="AD8541" s="4"/>
      <c r="AE8541" s="4"/>
      <c r="AF8541" s="21"/>
    </row>
    <row r="8542" spans="1:32" x14ac:dyDescent="0.2">
      <c r="A8542" s="1" t="s">
        <v>25044</v>
      </c>
      <c r="B8542" s="4" t="s">
        <v>25045</v>
      </c>
      <c r="C8542" s="4" t="s">
        <v>25046</v>
      </c>
      <c r="E8542" s="4"/>
      <c r="R8542" s="4"/>
      <c r="U8542" s="4"/>
      <c r="AD8542" s="4"/>
      <c r="AE8542" s="4"/>
      <c r="AF8542" s="21"/>
    </row>
    <row r="8543" spans="1:32" x14ac:dyDescent="0.2">
      <c r="A8543" s="1" t="s">
        <v>25047</v>
      </c>
      <c r="B8543" s="4" t="s">
        <v>25048</v>
      </c>
      <c r="C8543" s="4" t="s">
        <v>25049</v>
      </c>
      <c r="E8543" s="4"/>
      <c r="R8543" s="4"/>
      <c r="U8543" s="4"/>
      <c r="AD8543" s="4"/>
      <c r="AE8543" s="4"/>
      <c r="AF8543" s="21"/>
    </row>
    <row r="8544" spans="1:32" x14ac:dyDescent="0.2">
      <c r="A8544" s="1" t="s">
        <v>25050</v>
      </c>
      <c r="B8544" s="4" t="s">
        <v>25051</v>
      </c>
      <c r="C8544" s="4" t="s">
        <v>25052</v>
      </c>
      <c r="E8544" s="4"/>
      <c r="R8544" s="4"/>
      <c r="U8544" s="4"/>
      <c r="AD8544" s="4"/>
      <c r="AE8544" s="4"/>
      <c r="AF8544" s="21"/>
    </row>
    <row r="8545" spans="1:32" x14ac:dyDescent="0.2">
      <c r="A8545" s="1" t="s">
        <v>25053</v>
      </c>
      <c r="B8545" s="4" t="s">
        <v>25054</v>
      </c>
      <c r="C8545" s="4" t="s">
        <v>25055</v>
      </c>
      <c r="E8545" s="4"/>
      <c r="R8545" s="4"/>
      <c r="U8545" s="4"/>
      <c r="AD8545" s="4"/>
      <c r="AE8545" s="4"/>
      <c r="AF8545" s="21"/>
    </row>
    <row r="8546" spans="1:32" x14ac:dyDescent="0.2">
      <c r="A8546" s="1" t="s">
        <v>25056</v>
      </c>
      <c r="B8546" s="4" t="s">
        <v>25057</v>
      </c>
      <c r="C8546" s="4" t="s">
        <v>25058</v>
      </c>
      <c r="E8546" s="4"/>
      <c r="R8546" s="4"/>
      <c r="U8546" s="4"/>
      <c r="AD8546" s="4"/>
      <c r="AE8546" s="4"/>
      <c r="AF8546" s="21"/>
    </row>
    <row r="8547" spans="1:32" x14ac:dyDescent="0.2">
      <c r="A8547" s="1" t="s">
        <v>25059</v>
      </c>
      <c r="B8547" s="4" t="s">
        <v>25060</v>
      </c>
      <c r="C8547" s="4" t="s">
        <v>25061</v>
      </c>
      <c r="E8547" s="4"/>
      <c r="R8547" s="4"/>
      <c r="U8547" s="4"/>
      <c r="AD8547" s="4"/>
      <c r="AE8547" s="4"/>
      <c r="AF8547" s="21"/>
    </row>
    <row r="8548" spans="1:32" x14ac:dyDescent="0.2">
      <c r="A8548" s="1" t="s">
        <v>25062</v>
      </c>
      <c r="B8548" s="4" t="s">
        <v>25063</v>
      </c>
      <c r="C8548" s="4" t="s">
        <v>25064</v>
      </c>
      <c r="E8548" s="4"/>
      <c r="R8548" s="4"/>
      <c r="U8548" s="4"/>
      <c r="AD8548" s="4"/>
      <c r="AE8548" s="4"/>
      <c r="AF8548" s="21"/>
    </row>
    <row r="8549" spans="1:32" x14ac:dyDescent="0.2">
      <c r="A8549" s="1" t="s">
        <v>25065</v>
      </c>
      <c r="B8549" s="4" t="s">
        <v>25066</v>
      </c>
      <c r="C8549" s="4" t="s">
        <v>25067</v>
      </c>
      <c r="E8549" s="4"/>
      <c r="R8549" s="4"/>
      <c r="U8549" s="4"/>
      <c r="AD8549" s="4"/>
      <c r="AE8549" s="4"/>
      <c r="AF8549" s="21"/>
    </row>
    <row r="8550" spans="1:32" x14ac:dyDescent="0.2">
      <c r="A8550" s="1" t="s">
        <v>25068</v>
      </c>
      <c r="B8550" s="4" t="s">
        <v>25069</v>
      </c>
      <c r="C8550" s="4" t="s">
        <v>25070</v>
      </c>
      <c r="E8550" s="4"/>
      <c r="R8550" s="4"/>
      <c r="U8550" s="4"/>
      <c r="AD8550" s="4"/>
      <c r="AE8550" s="4"/>
      <c r="AF8550" s="21"/>
    </row>
    <row r="8551" spans="1:32" x14ac:dyDescent="0.2">
      <c r="A8551" s="1" t="s">
        <v>25071</v>
      </c>
      <c r="B8551" s="4" t="s">
        <v>25072</v>
      </c>
      <c r="C8551" s="4" t="s">
        <v>25072</v>
      </c>
      <c r="E8551" s="4"/>
      <c r="R8551" s="4"/>
      <c r="U8551" s="4"/>
      <c r="AD8551" s="4"/>
      <c r="AE8551" s="4"/>
      <c r="AF8551" s="21"/>
    </row>
    <row r="8552" spans="1:32" x14ac:dyDescent="0.2">
      <c r="A8552" s="1" t="s">
        <v>25073</v>
      </c>
      <c r="B8552" s="4" t="s">
        <v>25074</v>
      </c>
      <c r="C8552" s="4" t="s">
        <v>25075</v>
      </c>
      <c r="E8552" s="4"/>
      <c r="R8552" s="4"/>
      <c r="U8552" s="4"/>
      <c r="AD8552" s="4"/>
      <c r="AE8552" s="4"/>
      <c r="AF8552" s="21"/>
    </row>
    <row r="8553" spans="1:32" x14ac:dyDescent="0.2">
      <c r="A8553" s="1" t="s">
        <v>25076</v>
      </c>
      <c r="B8553" s="4" t="s">
        <v>25077</v>
      </c>
      <c r="C8553" s="4" t="s">
        <v>25078</v>
      </c>
      <c r="E8553" s="4"/>
      <c r="R8553" s="4"/>
      <c r="U8553" s="4"/>
      <c r="AD8553" s="4"/>
      <c r="AE8553" s="4"/>
      <c r="AF8553" s="21"/>
    </row>
    <row r="8554" spans="1:32" x14ac:dyDescent="0.2">
      <c r="A8554" s="1" t="s">
        <v>25079</v>
      </c>
      <c r="B8554" s="4" t="s">
        <v>25080</v>
      </c>
      <c r="C8554" s="4" t="s">
        <v>25080</v>
      </c>
      <c r="E8554" s="4"/>
      <c r="R8554" s="4"/>
      <c r="U8554" s="4"/>
      <c r="AD8554" s="4"/>
      <c r="AE8554" s="4"/>
      <c r="AF8554" s="21"/>
    </row>
    <row r="8555" spans="1:32" x14ac:dyDescent="0.2">
      <c r="A8555" s="1" t="s">
        <v>25081</v>
      </c>
      <c r="B8555" s="4" t="s">
        <v>25082</v>
      </c>
      <c r="C8555" s="4" t="s">
        <v>25083</v>
      </c>
      <c r="E8555" s="4"/>
      <c r="R8555" s="4"/>
      <c r="U8555" s="4"/>
      <c r="AD8555" s="4"/>
      <c r="AE8555" s="4"/>
      <c r="AF8555" s="21"/>
    </row>
    <row r="8556" spans="1:32" x14ac:dyDescent="0.2">
      <c r="A8556" s="1" t="s">
        <v>25084</v>
      </c>
      <c r="B8556" s="4" t="s">
        <v>25085</v>
      </c>
      <c r="C8556" s="4" t="s">
        <v>25086</v>
      </c>
      <c r="E8556" s="4"/>
      <c r="R8556" s="4"/>
      <c r="U8556" s="4"/>
      <c r="AD8556" s="4"/>
      <c r="AE8556" s="4"/>
      <c r="AF8556" s="21"/>
    </row>
    <row r="8557" spans="1:32" x14ac:dyDescent="0.2">
      <c r="A8557" s="1" t="s">
        <v>25087</v>
      </c>
      <c r="B8557" s="4" t="s">
        <v>25088</v>
      </c>
      <c r="C8557" s="4" t="s">
        <v>25089</v>
      </c>
      <c r="E8557" s="4"/>
      <c r="R8557" s="4"/>
      <c r="U8557" s="4"/>
      <c r="AD8557" s="4"/>
      <c r="AE8557" s="4"/>
      <c r="AF8557" s="21"/>
    </row>
    <row r="8558" spans="1:32" x14ac:dyDescent="0.2">
      <c r="A8558" s="1" t="s">
        <v>25090</v>
      </c>
      <c r="B8558" s="4" t="s">
        <v>25091</v>
      </c>
      <c r="C8558" s="4" t="s">
        <v>25092</v>
      </c>
      <c r="E8558" s="4"/>
      <c r="R8558" s="4"/>
      <c r="U8558" s="4"/>
      <c r="AD8558" s="4"/>
      <c r="AE8558" s="4"/>
      <c r="AF8558" s="21"/>
    </row>
    <row r="8559" spans="1:32" x14ac:dyDescent="0.2">
      <c r="A8559" s="1" t="s">
        <v>25093</v>
      </c>
      <c r="B8559" s="4" t="s">
        <v>25094</v>
      </c>
      <c r="C8559" s="4" t="s">
        <v>25095</v>
      </c>
      <c r="E8559" s="4"/>
      <c r="R8559" s="4"/>
      <c r="U8559" s="4"/>
      <c r="AD8559" s="4"/>
      <c r="AE8559" s="4"/>
      <c r="AF8559" s="21"/>
    </row>
    <row r="8560" spans="1:32" x14ac:dyDescent="0.2">
      <c r="A8560" s="1" t="s">
        <v>25096</v>
      </c>
      <c r="B8560" s="4" t="s">
        <v>25097</v>
      </c>
      <c r="C8560" s="4" t="s">
        <v>25098</v>
      </c>
      <c r="E8560" s="4"/>
      <c r="R8560" s="4"/>
      <c r="U8560" s="4"/>
      <c r="AD8560" s="4"/>
      <c r="AE8560" s="4"/>
      <c r="AF8560" s="21"/>
    </row>
    <row r="8561" spans="1:32" x14ac:dyDescent="0.2">
      <c r="A8561" s="1" t="s">
        <v>25099</v>
      </c>
      <c r="B8561" s="4" t="s">
        <v>25100</v>
      </c>
      <c r="C8561" s="4" t="s">
        <v>25101</v>
      </c>
      <c r="E8561" s="4"/>
      <c r="R8561" s="4"/>
      <c r="U8561" s="4"/>
      <c r="AD8561" s="4"/>
      <c r="AE8561" s="4"/>
      <c r="AF8561" s="21"/>
    </row>
    <row r="8562" spans="1:32" x14ac:dyDescent="0.2">
      <c r="A8562" s="1" t="s">
        <v>25102</v>
      </c>
      <c r="B8562" s="4" t="s">
        <v>25103</v>
      </c>
      <c r="C8562" s="4" t="s">
        <v>25104</v>
      </c>
      <c r="E8562" s="4"/>
      <c r="R8562" s="4"/>
      <c r="U8562" s="4"/>
      <c r="AD8562" s="4"/>
      <c r="AE8562" s="4"/>
      <c r="AF8562" s="21"/>
    </row>
    <row r="8563" spans="1:32" x14ac:dyDescent="0.2">
      <c r="A8563" s="1" t="s">
        <v>25105</v>
      </c>
      <c r="B8563" s="4" t="s">
        <v>25106</v>
      </c>
      <c r="C8563" s="4" t="s">
        <v>25107</v>
      </c>
      <c r="E8563" s="4"/>
      <c r="R8563" s="4"/>
      <c r="U8563" s="4"/>
      <c r="AD8563" s="4"/>
      <c r="AE8563" s="4"/>
      <c r="AF8563" s="21"/>
    </row>
    <row r="8564" spans="1:32" x14ac:dyDescent="0.2">
      <c r="A8564" s="1" t="s">
        <v>25108</v>
      </c>
      <c r="B8564" s="4" t="s">
        <v>25109</v>
      </c>
      <c r="C8564" s="4" t="s">
        <v>25110</v>
      </c>
      <c r="E8564" s="4"/>
      <c r="R8564" s="4"/>
      <c r="U8564" s="4"/>
      <c r="AD8564" s="4"/>
      <c r="AE8564" s="4"/>
      <c r="AF8564" s="21"/>
    </row>
    <row r="8565" spans="1:32" x14ac:dyDescent="0.2">
      <c r="A8565" s="1" t="s">
        <v>25111</v>
      </c>
      <c r="B8565" s="4" t="s">
        <v>25112</v>
      </c>
      <c r="C8565" s="4" t="s">
        <v>25113</v>
      </c>
      <c r="E8565" s="4"/>
      <c r="R8565" s="4"/>
      <c r="U8565" s="4"/>
      <c r="AD8565" s="4"/>
      <c r="AE8565" s="4"/>
      <c r="AF8565" s="21"/>
    </row>
    <row r="8566" spans="1:32" x14ac:dyDescent="0.2">
      <c r="A8566" s="1" t="s">
        <v>25114</v>
      </c>
      <c r="B8566" s="4" t="s">
        <v>25115</v>
      </c>
      <c r="C8566" s="4" t="s">
        <v>25116</v>
      </c>
      <c r="E8566" s="4"/>
      <c r="R8566" s="4"/>
      <c r="U8566" s="4"/>
      <c r="AD8566" s="4"/>
      <c r="AE8566" s="4"/>
      <c r="AF8566" s="21"/>
    </row>
    <row r="8567" spans="1:32" x14ac:dyDescent="0.2">
      <c r="A8567" s="1" t="s">
        <v>25117</v>
      </c>
      <c r="B8567" s="4" t="s">
        <v>25118</v>
      </c>
      <c r="C8567" s="4" t="s">
        <v>25119</v>
      </c>
      <c r="E8567" s="4"/>
      <c r="R8567" s="4"/>
      <c r="U8567" s="4"/>
      <c r="AD8567" s="4"/>
      <c r="AE8567" s="4"/>
      <c r="AF8567" s="21"/>
    </row>
    <row r="8568" spans="1:32" x14ac:dyDescent="0.2">
      <c r="A8568" s="1" t="s">
        <v>25120</v>
      </c>
      <c r="B8568" s="4" t="s">
        <v>25121</v>
      </c>
      <c r="C8568" s="4" t="s">
        <v>25122</v>
      </c>
      <c r="E8568" s="4"/>
      <c r="R8568" s="4"/>
      <c r="U8568" s="4"/>
      <c r="AD8568" s="4"/>
      <c r="AE8568" s="4"/>
      <c r="AF8568" s="21"/>
    </row>
    <row r="8569" spans="1:32" x14ac:dyDescent="0.2">
      <c r="A8569" s="1" t="s">
        <v>25123</v>
      </c>
      <c r="B8569" s="4" t="s">
        <v>25124</v>
      </c>
      <c r="C8569" s="4" t="s">
        <v>25125</v>
      </c>
      <c r="E8569" s="4"/>
      <c r="R8569" s="4"/>
      <c r="U8569" s="4"/>
      <c r="AD8569" s="4"/>
      <c r="AE8569" s="4"/>
      <c r="AF8569" s="21"/>
    </row>
    <row r="8570" spans="1:32" x14ac:dyDescent="0.2">
      <c r="A8570" s="1" t="s">
        <v>25126</v>
      </c>
      <c r="B8570" s="4" t="s">
        <v>25127</v>
      </c>
      <c r="C8570" s="4" t="s">
        <v>25128</v>
      </c>
      <c r="E8570" s="4"/>
      <c r="R8570" s="4"/>
      <c r="U8570" s="4"/>
      <c r="AD8570" s="4"/>
      <c r="AE8570" s="4"/>
      <c r="AF8570" s="21"/>
    </row>
    <row r="8571" spans="1:32" x14ac:dyDescent="0.2">
      <c r="A8571" s="1" t="s">
        <v>25129</v>
      </c>
      <c r="B8571" s="4" t="s">
        <v>25130</v>
      </c>
      <c r="C8571" s="4" t="s">
        <v>25131</v>
      </c>
      <c r="E8571" s="4"/>
      <c r="R8571" s="4"/>
      <c r="U8571" s="4"/>
      <c r="AD8571" s="4"/>
      <c r="AE8571" s="4"/>
      <c r="AF8571" s="21"/>
    </row>
    <row r="8572" spans="1:32" x14ac:dyDescent="0.2">
      <c r="A8572" s="1" t="s">
        <v>25132</v>
      </c>
      <c r="B8572" s="4" t="s">
        <v>25133</v>
      </c>
      <c r="C8572" s="4" t="s">
        <v>25134</v>
      </c>
      <c r="E8572" s="4"/>
      <c r="R8572" s="4"/>
      <c r="U8572" s="4"/>
      <c r="AD8572" s="4"/>
      <c r="AE8572" s="4"/>
      <c r="AF8572" s="21"/>
    </row>
    <row r="8573" spans="1:32" x14ac:dyDescent="0.2">
      <c r="A8573" s="1" t="s">
        <v>25135</v>
      </c>
      <c r="B8573" s="4" t="s">
        <v>25136</v>
      </c>
      <c r="C8573" s="4" t="s">
        <v>25137</v>
      </c>
      <c r="E8573" s="4"/>
      <c r="R8573" s="4"/>
      <c r="U8573" s="4"/>
      <c r="AD8573" s="4"/>
      <c r="AE8573" s="4"/>
      <c r="AF8573" s="21"/>
    </row>
    <row r="8574" spans="1:32" x14ac:dyDescent="0.2">
      <c r="A8574" s="1" t="s">
        <v>25138</v>
      </c>
      <c r="B8574" s="4" t="s">
        <v>25139</v>
      </c>
      <c r="C8574" s="4" t="s">
        <v>25140</v>
      </c>
      <c r="E8574" s="4"/>
      <c r="R8574" s="4"/>
      <c r="U8574" s="4"/>
      <c r="AD8574" s="4"/>
      <c r="AE8574" s="4"/>
      <c r="AF8574" s="21"/>
    </row>
    <row r="8575" spans="1:32" x14ac:dyDescent="0.2">
      <c r="A8575" s="1" t="s">
        <v>25141</v>
      </c>
      <c r="B8575" s="4" t="s">
        <v>25142</v>
      </c>
      <c r="C8575" s="4" t="s">
        <v>25143</v>
      </c>
      <c r="E8575" s="4"/>
      <c r="R8575" s="4"/>
      <c r="U8575" s="4"/>
      <c r="AD8575" s="4"/>
      <c r="AE8575" s="4"/>
      <c r="AF8575" s="21"/>
    </row>
    <row r="8576" spans="1:32" x14ac:dyDescent="0.2">
      <c r="A8576" s="1" t="s">
        <v>25144</v>
      </c>
      <c r="B8576" s="4" t="s">
        <v>25145</v>
      </c>
      <c r="C8576" s="4" t="s">
        <v>25146</v>
      </c>
      <c r="E8576" s="4"/>
      <c r="R8576" s="4"/>
      <c r="U8576" s="4"/>
      <c r="AD8576" s="4"/>
      <c r="AE8576" s="4"/>
      <c r="AF8576" s="21"/>
    </row>
    <row r="8577" spans="1:32" x14ac:dyDescent="0.2">
      <c r="A8577" s="1" t="s">
        <v>25147</v>
      </c>
      <c r="B8577" s="4" t="s">
        <v>25148</v>
      </c>
      <c r="C8577" s="4" t="s">
        <v>25149</v>
      </c>
      <c r="E8577" s="4"/>
      <c r="R8577" s="4"/>
      <c r="U8577" s="4"/>
      <c r="AD8577" s="4"/>
      <c r="AE8577" s="4"/>
      <c r="AF8577" s="21"/>
    </row>
    <row r="8578" spans="1:32" x14ac:dyDescent="0.2">
      <c r="A8578" s="1" t="s">
        <v>25150</v>
      </c>
      <c r="B8578" s="4" t="s">
        <v>25151</v>
      </c>
      <c r="C8578" s="4" t="s">
        <v>25152</v>
      </c>
      <c r="E8578" s="4"/>
      <c r="R8578" s="4"/>
      <c r="U8578" s="4"/>
      <c r="AD8578" s="4"/>
      <c r="AE8578" s="4"/>
      <c r="AF8578" s="21"/>
    </row>
    <row r="8579" spans="1:32" x14ac:dyDescent="0.2">
      <c r="A8579" s="1" t="s">
        <v>25153</v>
      </c>
      <c r="B8579" s="4" t="s">
        <v>25154</v>
      </c>
      <c r="C8579" s="4" t="s">
        <v>25155</v>
      </c>
      <c r="E8579" s="4"/>
      <c r="R8579" s="4"/>
      <c r="U8579" s="4"/>
      <c r="AD8579" s="4"/>
      <c r="AE8579" s="4"/>
      <c r="AF8579" s="21"/>
    </row>
    <row r="8580" spans="1:32" x14ac:dyDescent="0.2">
      <c r="A8580" s="1" t="s">
        <v>25156</v>
      </c>
      <c r="B8580" s="4" t="s">
        <v>25157</v>
      </c>
      <c r="C8580" s="4" t="s">
        <v>25158</v>
      </c>
      <c r="E8580" s="4"/>
      <c r="R8580" s="4"/>
      <c r="U8580" s="4"/>
      <c r="AD8580" s="4"/>
      <c r="AE8580" s="4"/>
      <c r="AF8580" s="21"/>
    </row>
    <row r="8581" spans="1:32" x14ac:dyDescent="0.2">
      <c r="A8581" s="1" t="s">
        <v>25159</v>
      </c>
      <c r="B8581" s="4" t="s">
        <v>25160</v>
      </c>
      <c r="C8581" s="4" t="s">
        <v>25161</v>
      </c>
      <c r="E8581" s="4"/>
      <c r="R8581" s="4"/>
      <c r="U8581" s="4"/>
      <c r="AD8581" s="4"/>
      <c r="AE8581" s="4"/>
      <c r="AF8581" s="21"/>
    </row>
    <row r="8582" spans="1:32" x14ac:dyDescent="0.2">
      <c r="A8582" s="1" t="s">
        <v>25162</v>
      </c>
      <c r="B8582" s="4" t="s">
        <v>25163</v>
      </c>
      <c r="C8582" s="4" t="s">
        <v>25164</v>
      </c>
      <c r="E8582" s="4"/>
      <c r="R8582" s="4"/>
      <c r="U8582" s="4"/>
      <c r="AD8582" s="4"/>
      <c r="AE8582" s="4"/>
      <c r="AF8582" s="21"/>
    </row>
    <row r="8583" spans="1:32" x14ac:dyDescent="0.2">
      <c r="A8583" s="1" t="s">
        <v>25165</v>
      </c>
      <c r="B8583" s="4" t="s">
        <v>25166</v>
      </c>
      <c r="C8583" s="4" t="s">
        <v>25166</v>
      </c>
      <c r="E8583" s="4"/>
      <c r="R8583" s="4"/>
      <c r="U8583" s="4"/>
      <c r="AD8583" s="4"/>
      <c r="AE8583" s="4"/>
      <c r="AF8583" s="21"/>
    </row>
    <row r="8584" spans="1:32" x14ac:dyDescent="0.2">
      <c r="A8584" s="1" t="s">
        <v>25167</v>
      </c>
      <c r="B8584" s="4" t="s">
        <v>25168</v>
      </c>
      <c r="C8584" s="4" t="s">
        <v>25169</v>
      </c>
      <c r="E8584" s="4"/>
      <c r="R8584" s="4"/>
      <c r="U8584" s="4"/>
      <c r="AD8584" s="4"/>
      <c r="AE8584" s="4"/>
      <c r="AF8584" s="21"/>
    </row>
    <row r="8585" spans="1:32" x14ac:dyDescent="0.2">
      <c r="A8585" s="1" t="s">
        <v>25170</v>
      </c>
      <c r="B8585" s="4" t="s">
        <v>25171</v>
      </c>
      <c r="C8585" s="4" t="s">
        <v>25172</v>
      </c>
      <c r="E8585" s="4"/>
      <c r="R8585" s="4"/>
      <c r="U8585" s="4"/>
      <c r="AD8585" s="4"/>
      <c r="AE8585" s="4"/>
      <c r="AF8585" s="21"/>
    </row>
    <row r="8586" spans="1:32" x14ac:dyDescent="0.2">
      <c r="A8586" s="1" t="s">
        <v>25173</v>
      </c>
      <c r="B8586" s="4" t="s">
        <v>25174</v>
      </c>
      <c r="C8586" s="4" t="s">
        <v>25175</v>
      </c>
      <c r="E8586" s="4"/>
      <c r="R8586" s="4"/>
      <c r="U8586" s="4"/>
      <c r="AD8586" s="4"/>
      <c r="AE8586" s="4"/>
      <c r="AF8586" s="21"/>
    </row>
    <row r="8587" spans="1:32" x14ac:dyDescent="0.2">
      <c r="A8587" s="1" t="s">
        <v>25176</v>
      </c>
      <c r="B8587" s="4" t="s">
        <v>25177</v>
      </c>
      <c r="C8587" s="4" t="s">
        <v>25178</v>
      </c>
      <c r="E8587" s="4"/>
      <c r="R8587" s="4"/>
      <c r="U8587" s="4"/>
      <c r="AD8587" s="4"/>
      <c r="AE8587" s="4"/>
      <c r="AF8587" s="21"/>
    </row>
    <row r="8588" spans="1:32" x14ac:dyDescent="0.2">
      <c r="A8588" s="1" t="s">
        <v>25179</v>
      </c>
      <c r="B8588" s="4" t="s">
        <v>25180</v>
      </c>
      <c r="C8588" s="4" t="s">
        <v>25181</v>
      </c>
      <c r="E8588" s="4"/>
      <c r="R8588" s="4"/>
      <c r="U8588" s="4"/>
      <c r="AD8588" s="4"/>
      <c r="AE8588" s="4"/>
      <c r="AF8588" s="21"/>
    </row>
    <row r="8589" spans="1:32" x14ac:dyDescent="0.2">
      <c r="A8589" s="1" t="s">
        <v>25182</v>
      </c>
      <c r="B8589" s="4" t="s">
        <v>25183</v>
      </c>
      <c r="C8589" s="4" t="s">
        <v>25184</v>
      </c>
      <c r="E8589" s="4"/>
      <c r="R8589" s="4"/>
      <c r="U8589" s="4"/>
      <c r="AD8589" s="4"/>
      <c r="AE8589" s="4"/>
      <c r="AF8589" s="21"/>
    </row>
    <row r="8590" spans="1:32" x14ac:dyDescent="0.2">
      <c r="A8590" s="1" t="s">
        <v>25185</v>
      </c>
      <c r="B8590" s="4" t="s">
        <v>25186</v>
      </c>
      <c r="C8590" s="4" t="s">
        <v>25187</v>
      </c>
      <c r="E8590" s="4"/>
      <c r="R8590" s="4"/>
      <c r="U8590" s="4"/>
      <c r="AD8590" s="4"/>
      <c r="AE8590" s="4"/>
      <c r="AF8590" s="21"/>
    </row>
    <row r="8591" spans="1:32" x14ac:dyDescent="0.2">
      <c r="A8591" s="1" t="s">
        <v>25188</v>
      </c>
      <c r="B8591" s="4" t="s">
        <v>25189</v>
      </c>
      <c r="C8591" s="4" t="s">
        <v>25190</v>
      </c>
      <c r="E8591" s="4"/>
      <c r="R8591" s="4"/>
      <c r="U8591" s="4"/>
      <c r="AD8591" s="4"/>
      <c r="AE8591" s="4"/>
      <c r="AF8591" s="21"/>
    </row>
    <row r="8592" spans="1:32" x14ac:dyDescent="0.2">
      <c r="A8592" s="1" t="s">
        <v>25191</v>
      </c>
      <c r="B8592" s="4" t="s">
        <v>25192</v>
      </c>
      <c r="C8592" s="4" t="s">
        <v>25193</v>
      </c>
      <c r="E8592" s="4"/>
      <c r="R8592" s="4"/>
      <c r="U8592" s="4"/>
      <c r="AD8592" s="4"/>
      <c r="AE8592" s="4"/>
      <c r="AF8592" s="21"/>
    </row>
    <row r="8593" spans="1:32" x14ac:dyDescent="0.2">
      <c r="A8593" s="1" t="s">
        <v>25194</v>
      </c>
      <c r="B8593" s="4" t="s">
        <v>25195</v>
      </c>
      <c r="C8593" s="4" t="s">
        <v>25196</v>
      </c>
      <c r="E8593" s="4"/>
      <c r="R8593" s="4"/>
      <c r="U8593" s="4"/>
      <c r="AD8593" s="4"/>
      <c r="AE8593" s="4"/>
      <c r="AF8593" s="21"/>
    </row>
    <row r="8594" spans="1:32" x14ac:dyDescent="0.2">
      <c r="A8594" s="1" t="s">
        <v>25197</v>
      </c>
      <c r="B8594" s="4" t="s">
        <v>25198</v>
      </c>
      <c r="C8594" s="4" t="s">
        <v>25199</v>
      </c>
      <c r="E8594" s="4"/>
      <c r="R8594" s="4"/>
      <c r="U8594" s="4"/>
      <c r="AD8594" s="4"/>
      <c r="AE8594" s="4"/>
      <c r="AF8594" s="21"/>
    </row>
    <row r="8595" spans="1:32" x14ac:dyDescent="0.2">
      <c r="A8595" s="1" t="s">
        <v>25200</v>
      </c>
      <c r="B8595" s="4" t="s">
        <v>25201</v>
      </c>
      <c r="C8595" s="4" t="s">
        <v>25202</v>
      </c>
      <c r="E8595" s="4"/>
      <c r="R8595" s="4"/>
      <c r="U8595" s="4"/>
      <c r="AD8595" s="4"/>
      <c r="AE8595" s="4"/>
      <c r="AF8595" s="21"/>
    </row>
    <row r="8596" spans="1:32" x14ac:dyDescent="0.2">
      <c r="A8596" s="1" t="s">
        <v>25203</v>
      </c>
      <c r="B8596" s="4" t="s">
        <v>25204</v>
      </c>
      <c r="C8596" s="4" t="s">
        <v>25205</v>
      </c>
      <c r="E8596" s="4"/>
      <c r="R8596" s="4"/>
      <c r="U8596" s="4"/>
      <c r="AD8596" s="4"/>
      <c r="AE8596" s="4"/>
      <c r="AF8596" s="21"/>
    </row>
    <row r="8597" spans="1:32" x14ac:dyDescent="0.2">
      <c r="A8597" s="1" t="s">
        <v>25206</v>
      </c>
      <c r="B8597" s="4" t="s">
        <v>25207</v>
      </c>
      <c r="C8597" s="4" t="s">
        <v>25208</v>
      </c>
      <c r="E8597" s="4"/>
      <c r="R8597" s="4"/>
      <c r="U8597" s="4"/>
      <c r="AD8597" s="4"/>
      <c r="AE8597" s="4"/>
      <c r="AF8597" s="21"/>
    </row>
    <row r="8598" spans="1:32" x14ac:dyDescent="0.2">
      <c r="A8598" s="1" t="s">
        <v>25209</v>
      </c>
      <c r="B8598" s="4" t="s">
        <v>25210</v>
      </c>
      <c r="C8598" s="4" t="s">
        <v>25211</v>
      </c>
      <c r="E8598" s="4"/>
      <c r="R8598" s="4"/>
      <c r="U8598" s="4"/>
      <c r="AD8598" s="4"/>
      <c r="AE8598" s="4"/>
      <c r="AF8598" s="21"/>
    </row>
    <row r="8599" spans="1:32" x14ac:dyDescent="0.2">
      <c r="A8599" s="1" t="s">
        <v>25212</v>
      </c>
      <c r="B8599" s="4" t="s">
        <v>25213</v>
      </c>
      <c r="C8599" s="4" t="s">
        <v>25214</v>
      </c>
      <c r="E8599" s="4"/>
      <c r="R8599" s="4"/>
      <c r="U8599" s="4"/>
      <c r="AD8599" s="4"/>
      <c r="AE8599" s="4"/>
      <c r="AF8599" s="21"/>
    </row>
    <row r="8600" spans="1:32" x14ac:dyDescent="0.2">
      <c r="A8600" s="1" t="s">
        <v>25215</v>
      </c>
      <c r="B8600" s="4" t="s">
        <v>25216</v>
      </c>
      <c r="C8600" s="4" t="s">
        <v>25214</v>
      </c>
      <c r="E8600" s="4"/>
      <c r="R8600" s="4"/>
      <c r="U8600" s="4"/>
      <c r="AD8600" s="4"/>
      <c r="AE8600" s="4"/>
      <c r="AF8600" s="21"/>
    </row>
    <row r="8601" spans="1:32" x14ac:dyDescent="0.2">
      <c r="A8601" s="1" t="s">
        <v>25217</v>
      </c>
      <c r="B8601" s="4" t="s">
        <v>25218</v>
      </c>
      <c r="C8601" s="4" t="s">
        <v>25219</v>
      </c>
      <c r="E8601" s="4"/>
      <c r="R8601" s="4"/>
      <c r="U8601" s="4"/>
      <c r="AD8601" s="4"/>
      <c r="AE8601" s="4"/>
      <c r="AF8601" s="21"/>
    </row>
    <row r="8602" spans="1:32" x14ac:dyDescent="0.2">
      <c r="A8602" s="1" t="s">
        <v>25220</v>
      </c>
      <c r="B8602" s="4" t="s">
        <v>25221</v>
      </c>
      <c r="C8602" s="4" t="s">
        <v>25222</v>
      </c>
      <c r="E8602" s="4"/>
      <c r="R8602" s="4"/>
      <c r="U8602" s="4"/>
      <c r="AD8602" s="4"/>
      <c r="AE8602" s="4"/>
      <c r="AF8602" s="21"/>
    </row>
    <row r="8603" spans="1:32" x14ac:dyDescent="0.2">
      <c r="A8603" s="1" t="s">
        <v>25223</v>
      </c>
      <c r="B8603" s="4" t="s">
        <v>25224</v>
      </c>
      <c r="C8603" s="4" t="s">
        <v>25225</v>
      </c>
      <c r="E8603" s="4">
        <v>1</v>
      </c>
      <c r="R8603" s="4"/>
      <c r="U8603" s="4"/>
      <c r="AD8603" s="4">
        <v>1</v>
      </c>
      <c r="AE8603" s="4"/>
      <c r="AF8603" s="21">
        <v>1</v>
      </c>
    </row>
    <row r="8604" spans="1:32" x14ac:dyDescent="0.2">
      <c r="A8604" s="1" t="s">
        <v>25226</v>
      </c>
      <c r="B8604" s="4" t="s">
        <v>25227</v>
      </c>
      <c r="C8604" s="4" t="s">
        <v>25228</v>
      </c>
      <c r="E8604" s="4"/>
      <c r="R8604" s="4"/>
      <c r="U8604" s="4"/>
      <c r="AD8604" s="4"/>
      <c r="AE8604" s="4"/>
      <c r="AF8604" s="21"/>
    </row>
    <row r="8605" spans="1:32" x14ac:dyDescent="0.2">
      <c r="A8605" s="1" t="s">
        <v>25229</v>
      </c>
      <c r="B8605" s="4" t="s">
        <v>25230</v>
      </c>
      <c r="C8605" s="4" t="s">
        <v>25231</v>
      </c>
      <c r="E8605" s="4"/>
      <c r="R8605" s="4"/>
      <c r="U8605" s="4"/>
      <c r="AD8605" s="4"/>
      <c r="AE8605" s="4"/>
      <c r="AF8605" s="21"/>
    </row>
    <row r="8606" spans="1:32" x14ac:dyDescent="0.2">
      <c r="A8606" s="1" t="s">
        <v>25232</v>
      </c>
      <c r="B8606" s="4" t="s">
        <v>25233</v>
      </c>
      <c r="C8606" s="4" t="s">
        <v>25234</v>
      </c>
      <c r="E8606" s="4"/>
      <c r="G8606">
        <v>1</v>
      </c>
      <c r="H8606">
        <v>1</v>
      </c>
      <c r="J8606">
        <v>1</v>
      </c>
      <c r="M8606">
        <v>2</v>
      </c>
      <c r="N8606">
        <v>1</v>
      </c>
      <c r="P8606">
        <v>1</v>
      </c>
      <c r="Q8606">
        <v>1</v>
      </c>
      <c r="R8606" s="4">
        <v>1</v>
      </c>
      <c r="S8606">
        <v>1</v>
      </c>
      <c r="T8606">
        <v>1</v>
      </c>
      <c r="U8606" s="4">
        <v>1</v>
      </c>
      <c r="V8606">
        <v>1</v>
      </c>
      <c r="X8606">
        <v>1</v>
      </c>
      <c r="AA8606">
        <v>1</v>
      </c>
      <c r="AB8606">
        <v>1</v>
      </c>
      <c r="AD8606" s="4"/>
      <c r="AE8606" s="4">
        <v>1</v>
      </c>
      <c r="AF8606" s="21"/>
    </row>
    <row r="8607" spans="1:32" x14ac:dyDescent="0.2">
      <c r="A8607" s="1" t="s">
        <v>25235</v>
      </c>
      <c r="B8607" s="4" t="s">
        <v>25236</v>
      </c>
      <c r="C8607" s="4" t="s">
        <v>25237</v>
      </c>
      <c r="E8607" s="4"/>
      <c r="R8607" s="4"/>
      <c r="U8607" s="4"/>
      <c r="AD8607" s="4"/>
      <c r="AE8607" s="4"/>
      <c r="AF8607" s="21"/>
    </row>
    <row r="8608" spans="1:32" x14ac:dyDescent="0.2">
      <c r="A8608" s="1" t="s">
        <v>25238</v>
      </c>
      <c r="B8608" s="4" t="s">
        <v>25239</v>
      </c>
      <c r="C8608" s="4" t="s">
        <v>25240</v>
      </c>
      <c r="E8608" s="4"/>
      <c r="R8608" s="4"/>
      <c r="U8608" s="4"/>
      <c r="AD8608" s="4"/>
      <c r="AE8608" s="4"/>
      <c r="AF8608" s="21"/>
    </row>
    <row r="8609" spans="1:32" x14ac:dyDescent="0.2">
      <c r="A8609" s="1" t="s">
        <v>25241</v>
      </c>
      <c r="B8609" s="4" t="s">
        <v>25242</v>
      </c>
      <c r="C8609" s="4" t="s">
        <v>25243</v>
      </c>
      <c r="E8609" s="4"/>
      <c r="R8609" s="4"/>
      <c r="U8609" s="4"/>
      <c r="AD8609" s="4"/>
      <c r="AE8609" s="4"/>
      <c r="AF8609" s="21"/>
    </row>
    <row r="8610" spans="1:32" x14ac:dyDescent="0.2">
      <c r="A8610" s="1" t="s">
        <v>25244</v>
      </c>
      <c r="B8610" s="4" t="s">
        <v>25245</v>
      </c>
      <c r="C8610" s="4" t="s">
        <v>25246</v>
      </c>
      <c r="E8610" s="4"/>
      <c r="R8610" s="4"/>
      <c r="U8610" s="4"/>
      <c r="AD8610" s="4"/>
      <c r="AE8610" s="4"/>
      <c r="AF8610" s="21"/>
    </row>
    <row r="8611" spans="1:32" x14ac:dyDescent="0.2">
      <c r="A8611" s="1" t="s">
        <v>25247</v>
      </c>
      <c r="B8611" s="4" t="s">
        <v>25248</v>
      </c>
      <c r="C8611" s="4" t="s">
        <v>25248</v>
      </c>
      <c r="E8611" s="4"/>
      <c r="R8611" s="4"/>
      <c r="U8611" s="4"/>
      <c r="AD8611" s="4"/>
      <c r="AE8611" s="4"/>
      <c r="AF8611" s="21"/>
    </row>
    <row r="8612" spans="1:32" x14ac:dyDescent="0.2">
      <c r="A8612" s="1" t="s">
        <v>25249</v>
      </c>
      <c r="B8612" s="4" t="s">
        <v>25250</v>
      </c>
      <c r="C8612" s="4" t="s">
        <v>25251</v>
      </c>
      <c r="E8612" s="4"/>
      <c r="R8612" s="4"/>
      <c r="U8612" s="4"/>
      <c r="AD8612" s="4"/>
      <c r="AE8612" s="4"/>
      <c r="AF8612" s="21"/>
    </row>
    <row r="8613" spans="1:32" x14ac:dyDescent="0.2">
      <c r="A8613" s="1" t="s">
        <v>25252</v>
      </c>
      <c r="B8613" s="4" t="s">
        <v>25253</v>
      </c>
      <c r="C8613" s="4" t="s">
        <v>25254</v>
      </c>
      <c r="E8613" s="4"/>
      <c r="R8613" s="4"/>
      <c r="U8613" s="4"/>
      <c r="AD8613" s="4"/>
      <c r="AE8613" s="4"/>
      <c r="AF8613" s="21"/>
    </row>
    <row r="8614" spans="1:32" x14ac:dyDescent="0.2">
      <c r="A8614" s="1" t="s">
        <v>25255</v>
      </c>
      <c r="B8614" s="4" t="s">
        <v>25256</v>
      </c>
      <c r="C8614" s="4" t="s">
        <v>25257</v>
      </c>
      <c r="E8614" s="4"/>
      <c r="R8614" s="4"/>
      <c r="U8614" s="4"/>
      <c r="AD8614" s="4"/>
      <c r="AE8614" s="4"/>
      <c r="AF8614" s="21"/>
    </row>
    <row r="8615" spans="1:32" x14ac:dyDescent="0.2">
      <c r="A8615" s="1" t="s">
        <v>25258</v>
      </c>
      <c r="B8615" s="4" t="s">
        <v>25259</v>
      </c>
      <c r="C8615" s="4" t="s">
        <v>25260</v>
      </c>
      <c r="E8615" s="4"/>
      <c r="R8615" s="4"/>
      <c r="U8615" s="4"/>
      <c r="AD8615" s="4"/>
      <c r="AE8615" s="4"/>
      <c r="AF8615" s="21"/>
    </row>
    <row r="8616" spans="1:32" x14ac:dyDescent="0.2">
      <c r="A8616" s="1" t="s">
        <v>25261</v>
      </c>
      <c r="B8616" s="4" t="s">
        <v>25262</v>
      </c>
      <c r="C8616" s="4" t="s">
        <v>25263</v>
      </c>
      <c r="E8616" s="4"/>
      <c r="R8616" s="4"/>
      <c r="U8616" s="4"/>
      <c r="AD8616" s="4"/>
      <c r="AE8616" s="4"/>
      <c r="AF8616" s="21"/>
    </row>
    <row r="8617" spans="1:32" x14ac:dyDescent="0.2">
      <c r="A8617" s="1" t="s">
        <v>25264</v>
      </c>
      <c r="B8617" s="4" t="s">
        <v>25265</v>
      </c>
      <c r="C8617" s="4" t="s">
        <v>25266</v>
      </c>
      <c r="E8617" s="4"/>
      <c r="R8617" s="4"/>
      <c r="U8617" s="4"/>
      <c r="AD8617" s="4"/>
      <c r="AE8617" s="4"/>
      <c r="AF8617" s="21"/>
    </row>
    <row r="8618" spans="1:32" x14ac:dyDescent="0.2">
      <c r="A8618" s="1" t="s">
        <v>25267</v>
      </c>
      <c r="B8618" s="4" t="s">
        <v>25268</v>
      </c>
      <c r="C8618" s="4" t="s">
        <v>25269</v>
      </c>
      <c r="E8618" s="4">
        <v>1</v>
      </c>
      <c r="R8618" s="4"/>
      <c r="U8618" s="4"/>
      <c r="AD8618" s="4">
        <v>1</v>
      </c>
      <c r="AE8618" s="4"/>
      <c r="AF8618" s="21">
        <v>1</v>
      </c>
    </row>
    <row r="8619" spans="1:32" x14ac:dyDescent="0.2">
      <c r="A8619" s="1" t="s">
        <v>25270</v>
      </c>
      <c r="B8619" s="4" t="s">
        <v>25271</v>
      </c>
      <c r="C8619" s="4" t="s">
        <v>25272</v>
      </c>
      <c r="E8619" s="4"/>
      <c r="R8619" s="4"/>
      <c r="U8619" s="4"/>
      <c r="AD8619" s="4"/>
      <c r="AE8619" s="4"/>
      <c r="AF8619" s="21"/>
    </row>
    <row r="8620" spans="1:32" x14ac:dyDescent="0.2">
      <c r="A8620" s="1" t="s">
        <v>25273</v>
      </c>
      <c r="B8620" s="4" t="s">
        <v>25274</v>
      </c>
      <c r="C8620" s="4" t="s">
        <v>25275</v>
      </c>
      <c r="E8620" s="4"/>
      <c r="R8620" s="4"/>
      <c r="U8620" s="4"/>
      <c r="AD8620" s="4"/>
      <c r="AE8620" s="4"/>
      <c r="AF8620" s="21"/>
    </row>
    <row r="8621" spans="1:32" x14ac:dyDescent="0.2">
      <c r="A8621" s="1" t="s">
        <v>25276</v>
      </c>
      <c r="B8621" s="4" t="s">
        <v>25277</v>
      </c>
      <c r="C8621" s="4" t="s">
        <v>25278</v>
      </c>
      <c r="E8621" s="4"/>
      <c r="F8621">
        <v>1</v>
      </c>
      <c r="G8621">
        <v>1</v>
      </c>
      <c r="H8621">
        <v>1</v>
      </c>
      <c r="I8621">
        <v>1</v>
      </c>
      <c r="J8621">
        <v>1</v>
      </c>
      <c r="K8621">
        <v>1</v>
      </c>
      <c r="L8621">
        <v>1</v>
      </c>
      <c r="M8621">
        <v>1</v>
      </c>
      <c r="N8621">
        <v>1</v>
      </c>
      <c r="O8621">
        <v>1</v>
      </c>
      <c r="Q8621">
        <v>1</v>
      </c>
      <c r="R8621" s="4">
        <v>1</v>
      </c>
      <c r="T8621">
        <v>1</v>
      </c>
      <c r="U8621" s="4">
        <v>1</v>
      </c>
      <c r="V8621">
        <v>1</v>
      </c>
      <c r="X8621">
        <v>1</v>
      </c>
      <c r="Y8621">
        <v>1</v>
      </c>
      <c r="Z8621">
        <v>1</v>
      </c>
      <c r="AB8621">
        <v>1</v>
      </c>
      <c r="AD8621" s="4"/>
      <c r="AE8621" s="4">
        <v>1</v>
      </c>
      <c r="AF8621" s="21"/>
    </row>
    <row r="8622" spans="1:32" x14ac:dyDescent="0.2">
      <c r="A8622" s="1" t="s">
        <v>25279</v>
      </c>
      <c r="B8622" s="4" t="s">
        <v>25280</v>
      </c>
      <c r="C8622" s="4" t="s">
        <v>25281</v>
      </c>
      <c r="E8622" s="4"/>
      <c r="R8622" s="4"/>
      <c r="U8622" s="4"/>
      <c r="AD8622" s="4"/>
      <c r="AE8622" s="4"/>
      <c r="AF8622" s="21"/>
    </row>
    <row r="8623" spans="1:32" x14ac:dyDescent="0.2">
      <c r="A8623" s="1" t="s">
        <v>25282</v>
      </c>
      <c r="B8623" s="4" t="s">
        <v>25283</v>
      </c>
      <c r="C8623" s="4" t="s">
        <v>25284</v>
      </c>
      <c r="E8623" s="4"/>
      <c r="R8623" s="4"/>
      <c r="U8623" s="4"/>
      <c r="AD8623" s="4"/>
      <c r="AE8623" s="4"/>
      <c r="AF8623" s="21"/>
    </row>
    <row r="8624" spans="1:32" x14ac:dyDescent="0.2">
      <c r="A8624" s="1" t="s">
        <v>25285</v>
      </c>
      <c r="B8624" s="4" t="s">
        <v>25286</v>
      </c>
      <c r="C8624" s="4" t="s">
        <v>25287</v>
      </c>
      <c r="E8624" s="4"/>
      <c r="R8624" s="4"/>
      <c r="U8624" s="4"/>
      <c r="AD8624" s="4"/>
      <c r="AE8624" s="4"/>
      <c r="AF8624" s="21"/>
    </row>
    <row r="8625" spans="1:32" x14ac:dyDescent="0.2">
      <c r="A8625" s="1" t="s">
        <v>25288</v>
      </c>
      <c r="B8625" s="4" t="s">
        <v>25289</v>
      </c>
      <c r="C8625" s="4" t="s">
        <v>25290</v>
      </c>
      <c r="E8625" s="4"/>
      <c r="R8625" s="4"/>
      <c r="U8625" s="4"/>
      <c r="AD8625" s="4"/>
      <c r="AE8625" s="4"/>
      <c r="AF8625" s="21"/>
    </row>
    <row r="8626" spans="1:32" x14ac:dyDescent="0.2">
      <c r="A8626" s="1" t="s">
        <v>25291</v>
      </c>
      <c r="B8626" s="4" t="s">
        <v>25292</v>
      </c>
      <c r="C8626" s="4" t="s">
        <v>25293</v>
      </c>
      <c r="E8626" s="4"/>
      <c r="R8626" s="4"/>
      <c r="U8626" s="4"/>
      <c r="AD8626" s="4"/>
      <c r="AE8626" s="4"/>
      <c r="AF8626" s="21"/>
    </row>
    <row r="8627" spans="1:32" x14ac:dyDescent="0.2">
      <c r="A8627" s="1" t="s">
        <v>25294</v>
      </c>
      <c r="B8627" s="4" t="s">
        <v>25295</v>
      </c>
      <c r="C8627" s="4" t="s">
        <v>25296</v>
      </c>
      <c r="E8627" s="4"/>
      <c r="R8627" s="4"/>
      <c r="U8627" s="4"/>
      <c r="AD8627" s="4"/>
      <c r="AE8627" s="4"/>
      <c r="AF8627" s="21"/>
    </row>
    <row r="8628" spans="1:32" x14ac:dyDescent="0.2">
      <c r="A8628" s="1" t="s">
        <v>25297</v>
      </c>
      <c r="B8628" s="4" t="s">
        <v>25298</v>
      </c>
      <c r="C8628" s="4" t="s">
        <v>25299</v>
      </c>
      <c r="E8628" s="4"/>
      <c r="R8628" s="4"/>
      <c r="U8628" s="4"/>
      <c r="AD8628" s="4"/>
      <c r="AE8628" s="4"/>
      <c r="AF8628" s="21"/>
    </row>
    <row r="8629" spans="1:32" x14ac:dyDescent="0.2">
      <c r="A8629" s="1" t="s">
        <v>25300</v>
      </c>
      <c r="B8629" s="4" t="s">
        <v>25301</v>
      </c>
      <c r="C8629" s="4" t="s">
        <v>25302</v>
      </c>
      <c r="E8629" s="4"/>
      <c r="R8629" s="4"/>
      <c r="U8629" s="4"/>
      <c r="AD8629" s="4"/>
      <c r="AE8629" s="4"/>
      <c r="AF8629" s="21"/>
    </row>
    <row r="8630" spans="1:32" x14ac:dyDescent="0.2">
      <c r="A8630" s="1" t="s">
        <v>25303</v>
      </c>
      <c r="B8630" s="4" t="s">
        <v>25304</v>
      </c>
      <c r="C8630" s="4" t="s">
        <v>25305</v>
      </c>
      <c r="E8630" s="4"/>
      <c r="R8630" s="4"/>
      <c r="U8630" s="4"/>
      <c r="AD8630" s="4"/>
      <c r="AE8630" s="4"/>
      <c r="AF8630" s="21"/>
    </row>
    <row r="8631" spans="1:32" x14ac:dyDescent="0.2">
      <c r="A8631" s="1" t="s">
        <v>25306</v>
      </c>
      <c r="B8631" s="4" t="s">
        <v>25307</v>
      </c>
      <c r="C8631" s="4" t="s">
        <v>25308</v>
      </c>
      <c r="E8631" s="4"/>
      <c r="R8631" s="4"/>
      <c r="U8631" s="4"/>
      <c r="AD8631" s="4"/>
      <c r="AE8631" s="4"/>
      <c r="AF8631" s="21"/>
    </row>
    <row r="8632" spans="1:32" x14ac:dyDescent="0.2">
      <c r="A8632" s="1" t="s">
        <v>25309</v>
      </c>
      <c r="B8632" s="4" t="s">
        <v>25310</v>
      </c>
      <c r="C8632" s="4" t="s">
        <v>25311</v>
      </c>
      <c r="E8632" s="4"/>
      <c r="R8632" s="4"/>
      <c r="U8632" s="4"/>
      <c r="AD8632" s="4"/>
      <c r="AE8632" s="4"/>
      <c r="AF8632" s="21"/>
    </row>
    <row r="8633" spans="1:32" x14ac:dyDescent="0.2">
      <c r="A8633" s="1" t="s">
        <v>25312</v>
      </c>
      <c r="B8633" s="4" t="s">
        <v>25313</v>
      </c>
      <c r="C8633" s="4" t="s">
        <v>25314</v>
      </c>
      <c r="E8633" s="4"/>
      <c r="R8633" s="4"/>
      <c r="U8633" s="4"/>
      <c r="AD8633" s="4"/>
      <c r="AE8633" s="4"/>
      <c r="AF8633" s="21"/>
    </row>
    <row r="8634" spans="1:32" x14ac:dyDescent="0.2">
      <c r="A8634" s="1" t="s">
        <v>25315</v>
      </c>
      <c r="B8634" s="4" t="s">
        <v>25316</v>
      </c>
      <c r="C8634" s="4" t="s">
        <v>25317</v>
      </c>
      <c r="E8634" s="4"/>
      <c r="R8634" s="4"/>
      <c r="U8634" s="4"/>
      <c r="AD8634" s="4"/>
      <c r="AE8634" s="4"/>
      <c r="AF8634" s="21"/>
    </row>
    <row r="8635" spans="1:32" x14ac:dyDescent="0.2">
      <c r="A8635" s="1" t="s">
        <v>25318</v>
      </c>
      <c r="B8635" s="4" t="s">
        <v>25319</v>
      </c>
      <c r="C8635" s="4" t="s">
        <v>25320</v>
      </c>
      <c r="E8635" s="4"/>
      <c r="R8635" s="4"/>
      <c r="U8635" s="4"/>
      <c r="AD8635" s="4"/>
      <c r="AE8635" s="4"/>
      <c r="AF8635" s="21"/>
    </row>
    <row r="8636" spans="1:32" x14ac:dyDescent="0.2">
      <c r="A8636" s="1" t="s">
        <v>25321</v>
      </c>
      <c r="B8636" s="4" t="s">
        <v>25322</v>
      </c>
      <c r="C8636" s="4" t="s">
        <v>25323</v>
      </c>
      <c r="E8636" s="4"/>
      <c r="R8636" s="4"/>
      <c r="U8636" s="4"/>
      <c r="AD8636" s="4"/>
      <c r="AE8636" s="4"/>
      <c r="AF8636" s="21"/>
    </row>
    <row r="8637" spans="1:32" x14ac:dyDescent="0.2">
      <c r="A8637" s="1" t="s">
        <v>25324</v>
      </c>
      <c r="B8637" s="4" t="s">
        <v>17755</v>
      </c>
      <c r="C8637" s="4" t="s">
        <v>25325</v>
      </c>
      <c r="E8637" s="4"/>
      <c r="R8637" s="4"/>
      <c r="U8637" s="4"/>
      <c r="AD8637" s="4"/>
      <c r="AE8637" s="4"/>
      <c r="AF8637" s="21"/>
    </row>
    <row r="8638" spans="1:32" x14ac:dyDescent="0.2">
      <c r="A8638" s="1" t="s">
        <v>25326</v>
      </c>
      <c r="B8638" s="4" t="s">
        <v>25327</v>
      </c>
      <c r="C8638" s="4" t="s">
        <v>25328</v>
      </c>
      <c r="E8638" s="4"/>
      <c r="R8638" s="4"/>
      <c r="U8638" s="4"/>
      <c r="AD8638" s="4"/>
      <c r="AE8638" s="4"/>
      <c r="AF8638" s="21"/>
    </row>
    <row r="8639" spans="1:32" x14ac:dyDescent="0.2">
      <c r="A8639" s="1" t="s">
        <v>25329</v>
      </c>
      <c r="B8639" s="4" t="s">
        <v>25330</v>
      </c>
      <c r="C8639" s="4" t="s">
        <v>25331</v>
      </c>
      <c r="E8639" s="4"/>
      <c r="R8639" s="4"/>
      <c r="U8639" s="4"/>
      <c r="AD8639" s="4"/>
      <c r="AE8639" s="4"/>
      <c r="AF8639" s="21"/>
    </row>
    <row r="8640" spans="1:32" x14ac:dyDescent="0.2">
      <c r="A8640" s="1" t="s">
        <v>25332</v>
      </c>
      <c r="B8640" s="4" t="s">
        <v>25333</v>
      </c>
      <c r="C8640" s="4" t="s">
        <v>25334</v>
      </c>
      <c r="E8640" s="4"/>
      <c r="R8640" s="4"/>
      <c r="U8640" s="4"/>
      <c r="AD8640" s="4"/>
      <c r="AE8640" s="4"/>
      <c r="AF8640" s="21"/>
    </row>
    <row r="8641" spans="1:32" x14ac:dyDescent="0.2">
      <c r="A8641" s="1" t="s">
        <v>25335</v>
      </c>
      <c r="B8641" s="4" t="s">
        <v>25336</v>
      </c>
      <c r="C8641" s="4" t="s">
        <v>25337</v>
      </c>
      <c r="E8641" s="4"/>
      <c r="R8641" s="4"/>
      <c r="U8641" s="4"/>
      <c r="AD8641" s="4"/>
      <c r="AE8641" s="4"/>
      <c r="AF8641" s="21"/>
    </row>
    <row r="8642" spans="1:32" x14ac:dyDescent="0.2">
      <c r="A8642" s="1" t="s">
        <v>25338</v>
      </c>
      <c r="B8642" s="4" t="s">
        <v>25339</v>
      </c>
      <c r="C8642" s="4" t="s">
        <v>25340</v>
      </c>
      <c r="E8642" s="4"/>
      <c r="R8642" s="4"/>
      <c r="U8642" s="4"/>
      <c r="AD8642" s="4"/>
      <c r="AE8642" s="4"/>
      <c r="AF8642" s="21"/>
    </row>
    <row r="8643" spans="1:32" x14ac:dyDescent="0.2">
      <c r="A8643" s="1" t="s">
        <v>25341</v>
      </c>
      <c r="B8643" s="4" t="s">
        <v>25342</v>
      </c>
      <c r="C8643" s="4" t="s">
        <v>25343</v>
      </c>
      <c r="E8643" s="4"/>
      <c r="R8643" s="4"/>
      <c r="U8643" s="4"/>
      <c r="AD8643" s="4"/>
      <c r="AE8643" s="4"/>
      <c r="AF8643" s="21"/>
    </row>
    <row r="8644" spans="1:32" x14ac:dyDescent="0.2">
      <c r="A8644" s="1" t="s">
        <v>25344</v>
      </c>
      <c r="B8644" s="4" t="s">
        <v>25345</v>
      </c>
      <c r="C8644" s="4" t="s">
        <v>25346</v>
      </c>
      <c r="E8644" s="4"/>
      <c r="R8644" s="4"/>
      <c r="U8644" s="4"/>
      <c r="AD8644" s="4"/>
      <c r="AE8644" s="4"/>
      <c r="AF8644" s="21"/>
    </row>
    <row r="8645" spans="1:32" x14ac:dyDescent="0.2">
      <c r="A8645" s="1" t="s">
        <v>25347</v>
      </c>
      <c r="B8645" s="4" t="s">
        <v>25348</v>
      </c>
      <c r="C8645" s="4" t="s">
        <v>25349</v>
      </c>
      <c r="E8645" s="4"/>
      <c r="R8645" s="4"/>
      <c r="U8645" s="4"/>
      <c r="AD8645" s="4"/>
      <c r="AE8645" s="4"/>
      <c r="AF8645" s="21"/>
    </row>
    <row r="8646" spans="1:32" x14ac:dyDescent="0.2">
      <c r="A8646" s="1" t="s">
        <v>25350</v>
      </c>
      <c r="B8646" s="4" t="s">
        <v>25351</v>
      </c>
      <c r="C8646" s="4" t="s">
        <v>25352</v>
      </c>
      <c r="E8646" s="4"/>
      <c r="R8646" s="4"/>
      <c r="U8646" s="4"/>
      <c r="AD8646" s="4"/>
      <c r="AE8646" s="4"/>
      <c r="AF8646" s="21"/>
    </row>
    <row r="8647" spans="1:32" x14ac:dyDescent="0.2">
      <c r="A8647" s="1" t="s">
        <v>25353</v>
      </c>
      <c r="B8647" s="4" t="s">
        <v>25354</v>
      </c>
      <c r="C8647" s="4" t="s">
        <v>25355</v>
      </c>
      <c r="E8647" s="4"/>
      <c r="R8647" s="4"/>
      <c r="U8647" s="4"/>
      <c r="AD8647" s="4"/>
      <c r="AE8647" s="4"/>
      <c r="AF8647" s="21"/>
    </row>
    <row r="8648" spans="1:32" x14ac:dyDescent="0.2">
      <c r="A8648" s="1" t="s">
        <v>25356</v>
      </c>
      <c r="B8648" s="4" t="s">
        <v>25357</v>
      </c>
      <c r="C8648" s="4" t="s">
        <v>25358</v>
      </c>
      <c r="E8648" s="4"/>
      <c r="R8648" s="4"/>
      <c r="U8648" s="4"/>
      <c r="AD8648" s="4"/>
      <c r="AE8648" s="4"/>
      <c r="AF8648" s="21"/>
    </row>
    <row r="8649" spans="1:32" x14ac:dyDescent="0.2">
      <c r="A8649" s="1" t="s">
        <v>25359</v>
      </c>
      <c r="B8649" s="4" t="s">
        <v>25360</v>
      </c>
      <c r="C8649" s="4" t="s">
        <v>25361</v>
      </c>
      <c r="E8649" s="4"/>
      <c r="R8649" s="4"/>
      <c r="U8649" s="4"/>
      <c r="AD8649" s="4"/>
      <c r="AE8649" s="4"/>
      <c r="AF8649" s="21"/>
    </row>
    <row r="8650" spans="1:32" x14ac:dyDescent="0.2">
      <c r="A8650" s="1" t="s">
        <v>25362</v>
      </c>
      <c r="B8650" s="4" t="s">
        <v>25363</v>
      </c>
      <c r="C8650" s="4" t="s">
        <v>25364</v>
      </c>
      <c r="E8650" s="4"/>
      <c r="R8650" s="4"/>
      <c r="U8650" s="4"/>
      <c r="AD8650" s="4"/>
      <c r="AE8650" s="4"/>
      <c r="AF8650" s="21"/>
    </row>
    <row r="8651" spans="1:32" x14ac:dyDescent="0.2">
      <c r="A8651" s="1" t="s">
        <v>25365</v>
      </c>
      <c r="B8651" s="4" t="s">
        <v>25366</v>
      </c>
      <c r="C8651" s="4" t="s">
        <v>25367</v>
      </c>
      <c r="E8651" s="4"/>
      <c r="R8651" s="4"/>
      <c r="U8651" s="4"/>
      <c r="AD8651" s="4"/>
      <c r="AE8651" s="4"/>
      <c r="AF8651" s="21"/>
    </row>
    <row r="8652" spans="1:32" x14ac:dyDescent="0.2">
      <c r="A8652" s="1" t="s">
        <v>25368</v>
      </c>
      <c r="B8652" s="4" t="s">
        <v>25369</v>
      </c>
      <c r="C8652" s="4" t="s">
        <v>25370</v>
      </c>
      <c r="E8652" s="4"/>
      <c r="R8652" s="4"/>
      <c r="U8652" s="4"/>
      <c r="AD8652" s="4"/>
      <c r="AE8652" s="4"/>
      <c r="AF8652" s="21"/>
    </row>
    <row r="8653" spans="1:32" x14ac:dyDescent="0.2">
      <c r="A8653" s="1" t="s">
        <v>25371</v>
      </c>
      <c r="B8653" s="4" t="s">
        <v>25372</v>
      </c>
      <c r="C8653" s="4" t="s">
        <v>25373</v>
      </c>
      <c r="E8653" s="4"/>
      <c r="R8653" s="4"/>
      <c r="U8653" s="4"/>
      <c r="AD8653" s="4"/>
      <c r="AE8653" s="4"/>
      <c r="AF8653" s="21"/>
    </row>
    <row r="8654" spans="1:32" x14ac:dyDescent="0.2">
      <c r="A8654" s="1" t="s">
        <v>25374</v>
      </c>
      <c r="B8654" s="4" t="s">
        <v>25375</v>
      </c>
      <c r="C8654" s="4" t="s">
        <v>25376</v>
      </c>
      <c r="E8654" s="4"/>
      <c r="R8654" s="4"/>
      <c r="U8654" s="4"/>
      <c r="AD8654" s="4"/>
      <c r="AE8654" s="4"/>
      <c r="AF8654" s="21"/>
    </row>
    <row r="8655" spans="1:32" x14ac:dyDescent="0.2">
      <c r="A8655" s="1" t="s">
        <v>25377</v>
      </c>
      <c r="B8655" s="4" t="s">
        <v>25378</v>
      </c>
      <c r="C8655" s="4" t="s">
        <v>25379</v>
      </c>
      <c r="E8655" s="4"/>
      <c r="R8655" s="4"/>
      <c r="U8655" s="4"/>
      <c r="AD8655" s="4"/>
      <c r="AE8655" s="4"/>
      <c r="AF8655" s="21"/>
    </row>
    <row r="8656" spans="1:32" x14ac:dyDescent="0.2">
      <c r="A8656" s="1" t="s">
        <v>25380</v>
      </c>
      <c r="B8656" s="4" t="s">
        <v>25381</v>
      </c>
      <c r="C8656" s="4" t="s">
        <v>25382</v>
      </c>
      <c r="E8656" s="4"/>
      <c r="R8656" s="4"/>
      <c r="U8656" s="4"/>
      <c r="AD8656" s="4"/>
      <c r="AE8656" s="4"/>
      <c r="AF8656" s="21"/>
    </row>
    <row r="8657" spans="1:32" x14ac:dyDescent="0.2">
      <c r="A8657" s="1" t="s">
        <v>25383</v>
      </c>
      <c r="B8657" s="4" t="s">
        <v>17758</v>
      </c>
      <c r="C8657" s="4" t="s">
        <v>24287</v>
      </c>
      <c r="E8657" s="4"/>
      <c r="H8657">
        <v>1</v>
      </c>
      <c r="M8657">
        <v>1</v>
      </c>
      <c r="R8657" s="4"/>
      <c r="U8657" s="4"/>
      <c r="AD8657" s="4"/>
      <c r="AE8657" s="4"/>
      <c r="AF8657" s="21"/>
    </row>
    <row r="8658" spans="1:32" x14ac:dyDescent="0.2">
      <c r="A8658" s="1" t="s">
        <v>25384</v>
      </c>
      <c r="B8658" s="4" t="s">
        <v>25385</v>
      </c>
      <c r="C8658" s="4" t="s">
        <v>25386</v>
      </c>
      <c r="E8658" s="4"/>
      <c r="R8658" s="4"/>
      <c r="U8658" s="4"/>
      <c r="AD8658" s="4"/>
      <c r="AE8658" s="4"/>
      <c r="AF8658" s="21"/>
    </row>
    <row r="8659" spans="1:32" x14ac:dyDescent="0.2">
      <c r="A8659" s="1" t="s">
        <v>25387</v>
      </c>
      <c r="B8659" s="4" t="s">
        <v>25388</v>
      </c>
      <c r="C8659" s="4" t="s">
        <v>25389</v>
      </c>
      <c r="E8659" s="4"/>
      <c r="R8659" s="4"/>
      <c r="U8659" s="4"/>
      <c r="AD8659" s="4"/>
      <c r="AE8659" s="4"/>
      <c r="AF8659" s="21"/>
    </row>
    <row r="8660" spans="1:32" x14ac:dyDescent="0.2">
      <c r="A8660" s="1" t="s">
        <v>25390</v>
      </c>
      <c r="B8660" s="4" t="s">
        <v>25391</v>
      </c>
      <c r="C8660" s="4" t="s">
        <v>25392</v>
      </c>
      <c r="E8660" s="4"/>
      <c r="R8660" s="4"/>
      <c r="U8660" s="4"/>
      <c r="AD8660" s="4"/>
      <c r="AE8660" s="4"/>
      <c r="AF8660" s="21"/>
    </row>
    <row r="8661" spans="1:32" x14ac:dyDescent="0.2">
      <c r="A8661" s="1" t="s">
        <v>25393</v>
      </c>
      <c r="B8661" s="4" t="s">
        <v>25394</v>
      </c>
      <c r="C8661" s="4" t="s">
        <v>25395</v>
      </c>
      <c r="E8661" s="4"/>
      <c r="R8661" s="4"/>
      <c r="U8661" s="4"/>
      <c r="AD8661" s="4"/>
      <c r="AE8661" s="4"/>
      <c r="AF8661" s="21"/>
    </row>
    <row r="8662" spans="1:32" x14ac:dyDescent="0.2">
      <c r="A8662" s="1" t="s">
        <v>25396</v>
      </c>
      <c r="B8662" s="4" t="s">
        <v>25397</v>
      </c>
      <c r="C8662" s="4" t="s">
        <v>25398</v>
      </c>
      <c r="E8662" s="4"/>
      <c r="R8662" s="4"/>
      <c r="U8662" s="4"/>
      <c r="AD8662" s="4"/>
      <c r="AE8662" s="4"/>
      <c r="AF8662" s="21"/>
    </row>
    <row r="8663" spans="1:32" x14ac:dyDescent="0.2">
      <c r="A8663" s="1" t="s">
        <v>25399</v>
      </c>
      <c r="B8663" s="4" t="s">
        <v>25400</v>
      </c>
      <c r="C8663" s="4" t="s">
        <v>25401</v>
      </c>
      <c r="E8663" s="4"/>
      <c r="R8663" s="4"/>
      <c r="U8663" s="4"/>
      <c r="AD8663" s="4"/>
      <c r="AE8663" s="4"/>
      <c r="AF8663" s="21"/>
    </row>
    <row r="8664" spans="1:32" x14ac:dyDescent="0.2">
      <c r="A8664" s="1" t="s">
        <v>25402</v>
      </c>
      <c r="B8664" s="4" t="s">
        <v>25403</v>
      </c>
      <c r="C8664" s="4" t="s">
        <v>25404</v>
      </c>
      <c r="E8664" s="4"/>
      <c r="R8664" s="4"/>
      <c r="U8664" s="4"/>
      <c r="AD8664" s="4"/>
      <c r="AE8664" s="4"/>
      <c r="AF8664" s="21"/>
    </row>
    <row r="8665" spans="1:32" x14ac:dyDescent="0.2">
      <c r="A8665" s="1" t="s">
        <v>25405</v>
      </c>
      <c r="B8665" s="4" t="s">
        <v>25406</v>
      </c>
      <c r="C8665" s="4" t="s">
        <v>25407</v>
      </c>
      <c r="E8665" s="4">
        <v>2</v>
      </c>
      <c r="R8665" s="4"/>
      <c r="U8665" s="4"/>
      <c r="AD8665" s="4">
        <v>1</v>
      </c>
      <c r="AE8665" s="4"/>
      <c r="AF8665" s="21">
        <v>2</v>
      </c>
    </row>
    <row r="8666" spans="1:32" x14ac:dyDescent="0.2">
      <c r="A8666" s="1" t="s">
        <v>25408</v>
      </c>
      <c r="B8666" s="4" t="s">
        <v>25409</v>
      </c>
      <c r="C8666" s="4" t="s">
        <v>25410</v>
      </c>
      <c r="E8666" s="4">
        <v>1</v>
      </c>
      <c r="R8666" s="4"/>
      <c r="U8666" s="4"/>
      <c r="AD8666" s="4">
        <v>1</v>
      </c>
      <c r="AE8666" s="4"/>
      <c r="AF8666" s="21">
        <v>1</v>
      </c>
    </row>
    <row r="8667" spans="1:32" x14ac:dyDescent="0.2">
      <c r="A8667" s="1" t="s">
        <v>25411</v>
      </c>
      <c r="B8667" s="4" t="s">
        <v>25412</v>
      </c>
      <c r="C8667" s="4" t="s">
        <v>25413</v>
      </c>
      <c r="E8667" s="4"/>
      <c r="R8667" s="4"/>
      <c r="U8667" s="4"/>
      <c r="AD8667" s="4"/>
      <c r="AE8667" s="4"/>
      <c r="AF8667" s="21"/>
    </row>
    <row r="8668" spans="1:32" x14ac:dyDescent="0.2">
      <c r="A8668" s="1" t="s">
        <v>25414</v>
      </c>
      <c r="B8668" s="4" t="s">
        <v>25415</v>
      </c>
      <c r="C8668" s="4" t="s">
        <v>25416</v>
      </c>
      <c r="E8668" s="4"/>
      <c r="F8668">
        <v>1</v>
      </c>
      <c r="G8668">
        <v>3</v>
      </c>
      <c r="H8668">
        <v>2</v>
      </c>
      <c r="I8668">
        <v>1</v>
      </c>
      <c r="J8668">
        <v>4</v>
      </c>
      <c r="M8668">
        <v>2</v>
      </c>
      <c r="N8668">
        <v>2</v>
      </c>
      <c r="O8668">
        <v>2</v>
      </c>
      <c r="Q8668">
        <v>2</v>
      </c>
      <c r="R8668" s="4">
        <v>3</v>
      </c>
      <c r="S8668">
        <v>1</v>
      </c>
      <c r="T8668">
        <v>1</v>
      </c>
      <c r="U8668" s="4">
        <v>3</v>
      </c>
      <c r="V8668">
        <v>3</v>
      </c>
      <c r="W8668">
        <v>2</v>
      </c>
      <c r="X8668">
        <v>2</v>
      </c>
      <c r="Z8668">
        <v>2</v>
      </c>
      <c r="AA8668">
        <v>2</v>
      </c>
      <c r="AB8668">
        <v>1</v>
      </c>
      <c r="AD8668" s="4"/>
      <c r="AE8668" s="4">
        <v>3</v>
      </c>
      <c r="AF8668" s="21"/>
    </row>
    <row r="8669" spans="1:32" x14ac:dyDescent="0.2">
      <c r="A8669" s="1" t="s">
        <v>25417</v>
      </c>
      <c r="B8669" s="4" t="s">
        <v>25418</v>
      </c>
      <c r="C8669" s="4" t="s">
        <v>25419</v>
      </c>
      <c r="E8669" s="4"/>
      <c r="F8669">
        <v>1</v>
      </c>
      <c r="G8669">
        <v>1</v>
      </c>
      <c r="H8669">
        <v>1</v>
      </c>
      <c r="I8669">
        <v>2</v>
      </c>
      <c r="J8669">
        <v>1</v>
      </c>
      <c r="M8669">
        <v>1</v>
      </c>
      <c r="N8669">
        <v>1</v>
      </c>
      <c r="P8669">
        <v>1</v>
      </c>
      <c r="R8669" s="4"/>
      <c r="T8669">
        <v>1</v>
      </c>
      <c r="U8669" s="4">
        <v>1</v>
      </c>
      <c r="W8669">
        <v>1</v>
      </c>
      <c r="AD8669" s="4"/>
      <c r="AE8669" s="4">
        <v>2</v>
      </c>
      <c r="AF8669" s="21"/>
    </row>
    <row r="8670" spans="1:32" x14ac:dyDescent="0.2">
      <c r="A8670" s="1" t="s">
        <v>25420</v>
      </c>
      <c r="B8670" s="4" t="s">
        <v>25421</v>
      </c>
      <c r="C8670" s="4" t="s">
        <v>25422</v>
      </c>
      <c r="E8670" s="4"/>
      <c r="R8670" s="4"/>
      <c r="U8670" s="4"/>
      <c r="AD8670" s="4"/>
      <c r="AE8670" s="4"/>
      <c r="AF8670" s="21"/>
    </row>
    <row r="8671" spans="1:32" x14ac:dyDescent="0.2">
      <c r="A8671" s="1" t="s">
        <v>25423</v>
      </c>
      <c r="B8671" s="4" t="s">
        <v>25424</v>
      </c>
      <c r="C8671" s="4" t="s">
        <v>25425</v>
      </c>
      <c r="E8671" s="4"/>
      <c r="R8671" s="4"/>
      <c r="U8671" s="4"/>
      <c r="AD8671" s="4"/>
      <c r="AE8671" s="4"/>
      <c r="AF8671" s="21"/>
    </row>
    <row r="8672" spans="1:32" x14ac:dyDescent="0.2">
      <c r="A8672" s="1" t="s">
        <v>25426</v>
      </c>
      <c r="B8672" s="4" t="s">
        <v>25427</v>
      </c>
      <c r="C8672" s="4" t="s">
        <v>25428</v>
      </c>
      <c r="E8672" s="4"/>
      <c r="R8672" s="4"/>
      <c r="U8672" s="4"/>
      <c r="AD8672" s="4"/>
      <c r="AE8672" s="4"/>
      <c r="AF8672" s="21"/>
    </row>
    <row r="8673" spans="1:32" x14ac:dyDescent="0.2">
      <c r="A8673" s="1" t="s">
        <v>25429</v>
      </c>
      <c r="B8673" s="4" t="s">
        <v>25430</v>
      </c>
      <c r="C8673" s="4" t="s">
        <v>25431</v>
      </c>
      <c r="E8673" s="4"/>
      <c r="R8673" s="4"/>
      <c r="U8673" s="4"/>
      <c r="AD8673" s="4"/>
      <c r="AE8673" s="4"/>
      <c r="AF8673" s="21"/>
    </row>
    <row r="8674" spans="1:32" x14ac:dyDescent="0.2">
      <c r="A8674" s="1" t="s">
        <v>25432</v>
      </c>
      <c r="B8674" s="4" t="s">
        <v>25433</v>
      </c>
      <c r="C8674" s="4" t="s">
        <v>25434</v>
      </c>
      <c r="E8674" s="4"/>
      <c r="R8674" s="4"/>
      <c r="U8674" s="4"/>
      <c r="AD8674" s="4"/>
      <c r="AE8674" s="4"/>
      <c r="AF8674" s="21"/>
    </row>
    <row r="8675" spans="1:32" x14ac:dyDescent="0.2">
      <c r="A8675" s="1" t="s">
        <v>25435</v>
      </c>
      <c r="B8675" s="4" t="s">
        <v>25436</v>
      </c>
      <c r="C8675" s="4" t="s">
        <v>25437</v>
      </c>
      <c r="E8675" s="4"/>
      <c r="R8675" s="4"/>
      <c r="U8675" s="4"/>
      <c r="AD8675" s="4"/>
      <c r="AE8675" s="4"/>
      <c r="AF8675" s="21"/>
    </row>
    <row r="8676" spans="1:32" x14ac:dyDescent="0.2">
      <c r="A8676" s="1" t="s">
        <v>25438</v>
      </c>
      <c r="B8676" s="4" t="s">
        <v>25439</v>
      </c>
      <c r="C8676" s="4" t="s">
        <v>25440</v>
      </c>
      <c r="E8676" s="4"/>
      <c r="R8676" s="4"/>
      <c r="U8676" s="4"/>
      <c r="AD8676" s="4"/>
      <c r="AE8676" s="4"/>
      <c r="AF8676" s="21"/>
    </row>
    <row r="8677" spans="1:32" x14ac:dyDescent="0.2">
      <c r="A8677" s="1" t="s">
        <v>25441</v>
      </c>
      <c r="B8677" s="4" t="s">
        <v>25442</v>
      </c>
      <c r="C8677" s="4" t="s">
        <v>25443</v>
      </c>
      <c r="E8677" s="4"/>
      <c r="R8677" s="4"/>
      <c r="U8677" s="4"/>
      <c r="AD8677" s="4"/>
      <c r="AE8677" s="4"/>
      <c r="AF8677" s="21"/>
    </row>
    <row r="8678" spans="1:32" x14ac:dyDescent="0.2">
      <c r="A8678" s="1" t="s">
        <v>25444</v>
      </c>
      <c r="B8678" s="4" t="s">
        <v>25445</v>
      </c>
      <c r="C8678" s="4" t="s">
        <v>25446</v>
      </c>
      <c r="E8678" s="4"/>
      <c r="R8678" s="4"/>
      <c r="U8678" s="4"/>
      <c r="AD8678" s="4"/>
      <c r="AE8678" s="4"/>
      <c r="AF8678" s="21"/>
    </row>
    <row r="8679" spans="1:32" x14ac:dyDescent="0.2">
      <c r="A8679" s="1" t="s">
        <v>25447</v>
      </c>
      <c r="B8679" s="4" t="s">
        <v>25448</v>
      </c>
      <c r="C8679" s="4" t="s">
        <v>25449</v>
      </c>
      <c r="E8679" s="4"/>
      <c r="R8679" s="4"/>
      <c r="U8679" s="4"/>
      <c r="AD8679" s="4"/>
      <c r="AE8679" s="4"/>
      <c r="AF8679" s="21"/>
    </row>
    <row r="8680" spans="1:32" x14ac:dyDescent="0.2">
      <c r="A8680" s="1" t="s">
        <v>25450</v>
      </c>
      <c r="B8680" s="4" t="s">
        <v>25451</v>
      </c>
      <c r="C8680" s="4" t="s">
        <v>25452</v>
      </c>
      <c r="E8680" s="4"/>
      <c r="R8680" s="4"/>
      <c r="U8680" s="4"/>
      <c r="AD8680" s="4"/>
      <c r="AE8680" s="4"/>
      <c r="AF8680" s="21"/>
    </row>
    <row r="8681" spans="1:32" x14ac:dyDescent="0.2">
      <c r="A8681" s="1" t="s">
        <v>25453</v>
      </c>
      <c r="B8681" s="4" t="s">
        <v>25454</v>
      </c>
      <c r="C8681" s="4" t="s">
        <v>25455</v>
      </c>
      <c r="E8681" s="4"/>
      <c r="R8681" s="4"/>
      <c r="U8681" s="4"/>
      <c r="AD8681" s="4"/>
      <c r="AE8681" s="4"/>
      <c r="AF8681" s="21"/>
    </row>
    <row r="8682" spans="1:32" x14ac:dyDescent="0.2">
      <c r="A8682" s="1" t="s">
        <v>25456</v>
      </c>
      <c r="B8682" s="4" t="s">
        <v>25457</v>
      </c>
      <c r="C8682" s="4" t="s">
        <v>25458</v>
      </c>
      <c r="E8682" s="4"/>
      <c r="R8682" s="4"/>
      <c r="U8682" s="4"/>
      <c r="AD8682" s="4"/>
      <c r="AE8682" s="4"/>
      <c r="AF8682" s="21"/>
    </row>
    <row r="8683" spans="1:32" x14ac:dyDescent="0.2">
      <c r="A8683" s="1" t="s">
        <v>25459</v>
      </c>
      <c r="B8683" s="4" t="s">
        <v>25460</v>
      </c>
      <c r="C8683" s="4" t="s">
        <v>25461</v>
      </c>
      <c r="E8683" s="4"/>
      <c r="R8683" s="4"/>
      <c r="U8683" s="4"/>
      <c r="AD8683" s="4"/>
      <c r="AE8683" s="4"/>
      <c r="AF8683" s="21"/>
    </row>
    <row r="8684" spans="1:32" x14ac:dyDescent="0.2">
      <c r="A8684" s="1" t="s">
        <v>25462</v>
      </c>
      <c r="B8684" s="4" t="s">
        <v>25463</v>
      </c>
      <c r="C8684" s="4" t="s">
        <v>25464</v>
      </c>
      <c r="E8684" s="4"/>
      <c r="R8684" s="4"/>
      <c r="U8684" s="4"/>
      <c r="AD8684" s="4"/>
      <c r="AE8684" s="4"/>
      <c r="AF8684" s="21"/>
    </row>
    <row r="8685" spans="1:32" x14ac:dyDescent="0.2">
      <c r="A8685" s="1" t="s">
        <v>25465</v>
      </c>
      <c r="B8685" s="4" t="s">
        <v>25466</v>
      </c>
      <c r="C8685" s="4" t="s">
        <v>25467</v>
      </c>
      <c r="E8685" s="4"/>
      <c r="R8685" s="4"/>
      <c r="U8685" s="4"/>
      <c r="AD8685" s="4"/>
      <c r="AE8685" s="4"/>
      <c r="AF8685" s="21"/>
    </row>
    <row r="8686" spans="1:32" x14ac:dyDescent="0.2">
      <c r="A8686" s="1" t="s">
        <v>25468</v>
      </c>
      <c r="B8686" s="4" t="s">
        <v>25469</v>
      </c>
      <c r="C8686" s="4" t="s">
        <v>25470</v>
      </c>
      <c r="E8686" s="4"/>
      <c r="R8686" s="4"/>
      <c r="U8686" s="4"/>
      <c r="AD8686" s="4"/>
      <c r="AE8686" s="4"/>
      <c r="AF8686" s="21"/>
    </row>
    <row r="8687" spans="1:32" x14ac:dyDescent="0.2">
      <c r="A8687" s="1" t="s">
        <v>25471</v>
      </c>
      <c r="B8687" s="4" t="s">
        <v>25472</v>
      </c>
      <c r="C8687" s="4" t="s">
        <v>25473</v>
      </c>
      <c r="E8687" s="4"/>
      <c r="R8687" s="4"/>
      <c r="U8687" s="4"/>
      <c r="AD8687" s="4"/>
      <c r="AE8687" s="4"/>
      <c r="AF8687" s="21"/>
    </row>
    <row r="8688" spans="1:32" x14ac:dyDescent="0.2">
      <c r="A8688" s="1" t="s">
        <v>25474</v>
      </c>
      <c r="B8688" s="4" t="s">
        <v>25475</v>
      </c>
      <c r="C8688" s="4" t="s">
        <v>25476</v>
      </c>
      <c r="E8688" s="4"/>
      <c r="R8688" s="4"/>
      <c r="U8688" s="4"/>
      <c r="AD8688" s="4"/>
      <c r="AE8688" s="4"/>
      <c r="AF8688" s="21"/>
    </row>
    <row r="8689" spans="1:32" x14ac:dyDescent="0.2">
      <c r="A8689" s="1" t="s">
        <v>25477</v>
      </c>
      <c r="B8689" s="4" t="s">
        <v>25478</v>
      </c>
      <c r="C8689" s="4" t="s">
        <v>25479</v>
      </c>
      <c r="E8689" s="4"/>
      <c r="R8689" s="4"/>
      <c r="U8689" s="4"/>
      <c r="AD8689" s="4"/>
      <c r="AE8689" s="4"/>
      <c r="AF8689" s="21"/>
    </row>
    <row r="8690" spans="1:32" x14ac:dyDescent="0.2">
      <c r="A8690" s="1" t="s">
        <v>25480</v>
      </c>
      <c r="B8690" s="4" t="s">
        <v>25481</v>
      </c>
      <c r="C8690" s="4" t="s">
        <v>25482</v>
      </c>
      <c r="E8690" s="4"/>
      <c r="R8690" s="4"/>
      <c r="U8690" s="4"/>
      <c r="AD8690" s="4"/>
      <c r="AE8690" s="4"/>
      <c r="AF8690" s="21"/>
    </row>
    <row r="8691" spans="1:32" x14ac:dyDescent="0.2">
      <c r="A8691" s="1" t="s">
        <v>25483</v>
      </c>
      <c r="B8691" s="4" t="s">
        <v>25484</v>
      </c>
      <c r="C8691" s="4" t="s">
        <v>25485</v>
      </c>
      <c r="E8691" s="4"/>
      <c r="R8691" s="4"/>
      <c r="U8691" s="4"/>
      <c r="AD8691" s="4"/>
      <c r="AE8691" s="4"/>
      <c r="AF8691" s="21"/>
    </row>
    <row r="8692" spans="1:32" x14ac:dyDescent="0.2">
      <c r="A8692" s="1" t="s">
        <v>25486</v>
      </c>
      <c r="B8692" s="4" t="s">
        <v>25487</v>
      </c>
      <c r="C8692" s="4" t="s">
        <v>25488</v>
      </c>
      <c r="E8692" s="4"/>
      <c r="R8692" s="4"/>
      <c r="U8692" s="4"/>
      <c r="AD8692" s="4"/>
      <c r="AE8692" s="4"/>
      <c r="AF8692" s="21"/>
    </row>
    <row r="8693" spans="1:32" x14ac:dyDescent="0.2">
      <c r="A8693" s="1" t="s">
        <v>25489</v>
      </c>
      <c r="B8693" s="4" t="s">
        <v>25490</v>
      </c>
      <c r="C8693" s="4" t="s">
        <v>25491</v>
      </c>
      <c r="E8693" s="4"/>
      <c r="R8693" s="4"/>
      <c r="U8693" s="4"/>
      <c r="AD8693" s="4">
        <v>1</v>
      </c>
      <c r="AE8693" s="4"/>
      <c r="AF8693" s="21"/>
    </row>
    <row r="8694" spans="1:32" x14ac:dyDescent="0.2">
      <c r="A8694" s="1" t="s">
        <v>25492</v>
      </c>
      <c r="B8694" s="4" t="s">
        <v>25493</v>
      </c>
      <c r="C8694" s="4" t="s">
        <v>25494</v>
      </c>
      <c r="E8694" s="4"/>
      <c r="R8694" s="4"/>
      <c r="U8694" s="4"/>
      <c r="AD8694" s="4">
        <v>1</v>
      </c>
      <c r="AE8694" s="4"/>
      <c r="AF8694" s="21"/>
    </row>
    <row r="8695" spans="1:32" x14ac:dyDescent="0.2">
      <c r="A8695" s="1" t="s">
        <v>25495</v>
      </c>
      <c r="B8695" s="4" t="s">
        <v>25496</v>
      </c>
      <c r="C8695" s="4" t="s">
        <v>25497</v>
      </c>
      <c r="E8695" s="4"/>
      <c r="R8695" s="4"/>
      <c r="U8695" s="4"/>
      <c r="AD8695" s="4"/>
      <c r="AE8695" s="4"/>
      <c r="AF8695" s="21"/>
    </row>
    <row r="8696" spans="1:32" x14ac:dyDescent="0.2">
      <c r="A8696" s="1" t="s">
        <v>25498</v>
      </c>
      <c r="B8696" s="4" t="s">
        <v>25499</v>
      </c>
      <c r="C8696" s="4" t="s">
        <v>25500</v>
      </c>
      <c r="E8696" s="4"/>
      <c r="G8696">
        <v>1</v>
      </c>
      <c r="R8696" s="4"/>
      <c r="U8696" s="4"/>
      <c r="X8696">
        <v>1</v>
      </c>
      <c r="Z8696">
        <v>1</v>
      </c>
      <c r="AA8696">
        <v>1</v>
      </c>
      <c r="AD8696" s="4"/>
      <c r="AE8696" s="4">
        <v>1</v>
      </c>
      <c r="AF8696" s="21"/>
    </row>
    <row r="8697" spans="1:32" x14ac:dyDescent="0.2">
      <c r="A8697" s="1" t="s">
        <v>25501</v>
      </c>
      <c r="B8697" s="4" t="s">
        <v>25502</v>
      </c>
      <c r="C8697" s="4" t="s">
        <v>25503</v>
      </c>
      <c r="E8697" s="4"/>
      <c r="G8697">
        <v>1</v>
      </c>
      <c r="R8697" s="4"/>
      <c r="U8697" s="4"/>
      <c r="X8697">
        <v>2</v>
      </c>
      <c r="Z8697">
        <v>1</v>
      </c>
      <c r="AA8697">
        <v>2</v>
      </c>
      <c r="AD8697" s="4"/>
      <c r="AE8697" s="4">
        <v>1</v>
      </c>
      <c r="AF8697" s="21"/>
    </row>
    <row r="8698" spans="1:32" x14ac:dyDescent="0.2">
      <c r="A8698" s="1" t="s">
        <v>25504</v>
      </c>
      <c r="B8698" s="4" t="s">
        <v>25505</v>
      </c>
      <c r="C8698" s="4" t="s">
        <v>25506</v>
      </c>
      <c r="E8698" s="4"/>
      <c r="R8698" s="4"/>
      <c r="U8698" s="4"/>
      <c r="AD8698" s="4"/>
      <c r="AE8698" s="4"/>
      <c r="AF8698" s="21"/>
    </row>
    <row r="8699" spans="1:32" x14ac:dyDescent="0.2">
      <c r="A8699" s="1" t="s">
        <v>25507</v>
      </c>
      <c r="B8699" s="4" t="s">
        <v>25508</v>
      </c>
      <c r="C8699" s="4" t="s">
        <v>25509</v>
      </c>
      <c r="E8699" s="4"/>
      <c r="R8699" s="4"/>
      <c r="U8699" s="4"/>
      <c r="AD8699" s="4"/>
      <c r="AE8699" s="4"/>
      <c r="AF8699" s="21"/>
    </row>
    <row r="8700" spans="1:32" x14ac:dyDescent="0.2">
      <c r="A8700" s="1" t="s">
        <v>25510</v>
      </c>
      <c r="B8700" s="4" t="s">
        <v>25511</v>
      </c>
      <c r="C8700" s="4" t="s">
        <v>25512</v>
      </c>
      <c r="E8700" s="4"/>
      <c r="R8700" s="4"/>
      <c r="U8700" s="4"/>
      <c r="AD8700" s="4"/>
      <c r="AE8700" s="4"/>
      <c r="AF8700" s="21"/>
    </row>
    <row r="8701" spans="1:32" x14ac:dyDescent="0.2">
      <c r="A8701" s="1" t="s">
        <v>25513</v>
      </c>
      <c r="B8701" s="4" t="s">
        <v>25514</v>
      </c>
      <c r="C8701" s="4" t="s">
        <v>25515</v>
      </c>
      <c r="E8701" s="4"/>
      <c r="R8701" s="4"/>
      <c r="U8701" s="4"/>
      <c r="AD8701" s="4"/>
      <c r="AE8701" s="4"/>
      <c r="AF8701" s="21"/>
    </row>
    <row r="8702" spans="1:32" x14ac:dyDescent="0.2">
      <c r="A8702" s="1" t="s">
        <v>25516</v>
      </c>
      <c r="B8702" s="4" t="s">
        <v>25517</v>
      </c>
      <c r="C8702" s="4" t="s">
        <v>25518</v>
      </c>
      <c r="E8702" s="4"/>
      <c r="R8702" s="4"/>
      <c r="U8702" s="4"/>
      <c r="AD8702" s="4"/>
      <c r="AE8702" s="4"/>
      <c r="AF8702" s="21"/>
    </row>
    <row r="8703" spans="1:32" x14ac:dyDescent="0.2">
      <c r="A8703" s="1" t="s">
        <v>25519</v>
      </c>
      <c r="B8703" s="4" t="s">
        <v>25520</v>
      </c>
      <c r="C8703" s="4" t="s">
        <v>25521</v>
      </c>
      <c r="E8703" s="4"/>
      <c r="R8703" s="4"/>
      <c r="U8703" s="4"/>
      <c r="AD8703" s="4"/>
      <c r="AE8703" s="4"/>
      <c r="AF8703" s="21"/>
    </row>
    <row r="8704" spans="1:32" x14ac:dyDescent="0.2">
      <c r="A8704" s="1" t="s">
        <v>25522</v>
      </c>
      <c r="B8704" s="4" t="s">
        <v>25523</v>
      </c>
      <c r="C8704" s="4" t="s">
        <v>25524</v>
      </c>
      <c r="E8704" s="4"/>
      <c r="R8704" s="4"/>
      <c r="U8704" s="4"/>
      <c r="AD8704" s="4"/>
      <c r="AE8704" s="4"/>
      <c r="AF8704" s="21"/>
    </row>
    <row r="8705" spans="1:32" x14ac:dyDescent="0.2">
      <c r="A8705" s="1" t="s">
        <v>25525</v>
      </c>
      <c r="B8705" s="4" t="s">
        <v>25526</v>
      </c>
      <c r="C8705" s="4" t="s">
        <v>25527</v>
      </c>
      <c r="E8705" s="4"/>
      <c r="R8705" s="4"/>
      <c r="U8705" s="4"/>
      <c r="AD8705" s="4"/>
      <c r="AE8705" s="4"/>
      <c r="AF8705" s="21"/>
    </row>
    <row r="8706" spans="1:32" x14ac:dyDescent="0.2">
      <c r="A8706" s="1" t="s">
        <v>25528</v>
      </c>
      <c r="B8706" s="4" t="s">
        <v>25529</v>
      </c>
      <c r="C8706" s="4" t="s">
        <v>25530</v>
      </c>
      <c r="E8706" s="4"/>
      <c r="R8706" s="4"/>
      <c r="U8706" s="4"/>
      <c r="AD8706" s="4"/>
      <c r="AE8706" s="4"/>
      <c r="AF8706" s="21"/>
    </row>
    <row r="8707" spans="1:32" x14ac:dyDescent="0.2">
      <c r="A8707" s="1" t="s">
        <v>25531</v>
      </c>
      <c r="B8707" s="4" t="s">
        <v>25532</v>
      </c>
      <c r="C8707" s="4" t="s">
        <v>25533</v>
      </c>
      <c r="E8707" s="4"/>
      <c r="R8707" s="4"/>
      <c r="U8707" s="4"/>
      <c r="AD8707" s="4"/>
      <c r="AE8707" s="4"/>
      <c r="AF8707" s="21"/>
    </row>
    <row r="8708" spans="1:32" x14ac:dyDescent="0.2">
      <c r="A8708" s="1" t="s">
        <v>25534</v>
      </c>
      <c r="B8708" s="4" t="s">
        <v>25535</v>
      </c>
      <c r="C8708" s="4" t="s">
        <v>25536</v>
      </c>
      <c r="E8708" s="4"/>
      <c r="R8708" s="4"/>
      <c r="U8708" s="4"/>
      <c r="AD8708" s="4"/>
      <c r="AE8708" s="4"/>
      <c r="AF8708" s="21"/>
    </row>
    <row r="8709" spans="1:32" x14ac:dyDescent="0.2">
      <c r="A8709" s="1" t="s">
        <v>25537</v>
      </c>
      <c r="B8709" s="4" t="s">
        <v>25538</v>
      </c>
      <c r="C8709" s="4" t="s">
        <v>25539</v>
      </c>
      <c r="E8709" s="4"/>
      <c r="R8709" s="4"/>
      <c r="U8709" s="4"/>
      <c r="AD8709" s="4"/>
      <c r="AE8709" s="4"/>
      <c r="AF8709" s="21"/>
    </row>
    <row r="8710" spans="1:32" x14ac:dyDescent="0.2">
      <c r="A8710" s="1" t="s">
        <v>25540</v>
      </c>
      <c r="B8710" s="4" t="s">
        <v>25541</v>
      </c>
      <c r="C8710" s="4" t="s">
        <v>25542</v>
      </c>
      <c r="E8710" s="4"/>
      <c r="R8710" s="4"/>
      <c r="U8710" s="4"/>
      <c r="AD8710" s="4"/>
      <c r="AE8710" s="4"/>
      <c r="AF8710" s="21"/>
    </row>
    <row r="8711" spans="1:32" x14ac:dyDescent="0.2">
      <c r="A8711" s="1" t="s">
        <v>25543</v>
      </c>
      <c r="B8711" s="4" t="s">
        <v>25544</v>
      </c>
      <c r="C8711" s="4" t="s">
        <v>25545</v>
      </c>
      <c r="E8711" s="4"/>
      <c r="R8711" s="4"/>
      <c r="U8711" s="4"/>
      <c r="AD8711" s="4"/>
      <c r="AE8711" s="4"/>
      <c r="AF8711" s="21"/>
    </row>
    <row r="8712" spans="1:32" x14ac:dyDescent="0.2">
      <c r="A8712" s="1" t="s">
        <v>25546</v>
      </c>
      <c r="B8712" s="4" t="s">
        <v>25547</v>
      </c>
      <c r="C8712" s="4" t="s">
        <v>25548</v>
      </c>
      <c r="E8712" s="4"/>
      <c r="R8712" s="4"/>
      <c r="U8712" s="4"/>
      <c r="AD8712" s="4"/>
      <c r="AE8712" s="4"/>
      <c r="AF8712" s="21"/>
    </row>
    <row r="8713" spans="1:32" x14ac:dyDescent="0.2">
      <c r="A8713" s="1" t="s">
        <v>25549</v>
      </c>
      <c r="B8713" s="4" t="s">
        <v>25550</v>
      </c>
      <c r="C8713" s="4" t="s">
        <v>25551</v>
      </c>
      <c r="E8713" s="4"/>
      <c r="R8713" s="4"/>
      <c r="U8713" s="4"/>
      <c r="AD8713" s="4"/>
      <c r="AE8713" s="4"/>
      <c r="AF8713" s="21"/>
    </row>
    <row r="8714" spans="1:32" x14ac:dyDescent="0.2">
      <c r="A8714" s="1" t="s">
        <v>25552</v>
      </c>
      <c r="B8714" s="4" t="s">
        <v>25553</v>
      </c>
      <c r="C8714" s="4" t="s">
        <v>25554</v>
      </c>
      <c r="E8714" s="4"/>
      <c r="R8714" s="4"/>
      <c r="U8714" s="4"/>
      <c r="AD8714" s="4"/>
      <c r="AE8714" s="4"/>
      <c r="AF8714" s="21"/>
    </row>
    <row r="8715" spans="1:32" x14ac:dyDescent="0.2">
      <c r="A8715" s="1" t="s">
        <v>25555</v>
      </c>
      <c r="B8715" s="4" t="s">
        <v>25556</v>
      </c>
      <c r="C8715" s="4" t="s">
        <v>25557</v>
      </c>
      <c r="E8715" s="4"/>
      <c r="R8715" s="4"/>
      <c r="U8715" s="4"/>
      <c r="AD8715" s="4"/>
      <c r="AE8715" s="4"/>
      <c r="AF8715" s="21"/>
    </row>
    <row r="8716" spans="1:32" x14ac:dyDescent="0.2">
      <c r="A8716" s="1" t="s">
        <v>25558</v>
      </c>
      <c r="B8716" s="4" t="s">
        <v>25559</v>
      </c>
      <c r="C8716" s="4" t="s">
        <v>25560</v>
      </c>
      <c r="E8716" s="4"/>
      <c r="R8716" s="4"/>
      <c r="U8716" s="4"/>
      <c r="AD8716" s="4"/>
      <c r="AE8716" s="4"/>
      <c r="AF8716" s="21"/>
    </row>
    <row r="8717" spans="1:32" x14ac:dyDescent="0.2">
      <c r="A8717" s="1" t="s">
        <v>25561</v>
      </c>
      <c r="B8717" s="4" t="s">
        <v>25562</v>
      </c>
      <c r="C8717" s="4" t="s">
        <v>25563</v>
      </c>
      <c r="E8717" s="4"/>
      <c r="R8717" s="4"/>
      <c r="U8717" s="4"/>
      <c r="AD8717" s="4"/>
      <c r="AE8717" s="4"/>
      <c r="AF8717" s="21"/>
    </row>
    <row r="8718" spans="1:32" x14ac:dyDescent="0.2">
      <c r="A8718" s="1" t="s">
        <v>25564</v>
      </c>
      <c r="B8718" s="4" t="s">
        <v>25565</v>
      </c>
      <c r="C8718" s="4" t="s">
        <v>25566</v>
      </c>
      <c r="E8718" s="4"/>
      <c r="R8718" s="4"/>
      <c r="U8718" s="4"/>
      <c r="AD8718" s="4"/>
      <c r="AE8718" s="4"/>
      <c r="AF8718" s="21"/>
    </row>
    <row r="8719" spans="1:32" x14ac:dyDescent="0.2">
      <c r="A8719" s="1" t="s">
        <v>25567</v>
      </c>
      <c r="B8719" s="4" t="s">
        <v>25568</v>
      </c>
      <c r="C8719" s="4" t="s">
        <v>25569</v>
      </c>
      <c r="E8719" s="4"/>
      <c r="R8719" s="4"/>
      <c r="U8719" s="4"/>
      <c r="AD8719" s="4"/>
      <c r="AE8719" s="4"/>
      <c r="AF8719" s="21"/>
    </row>
    <row r="8720" spans="1:32" x14ac:dyDescent="0.2">
      <c r="A8720" s="1" t="s">
        <v>25570</v>
      </c>
      <c r="B8720" s="4" t="s">
        <v>25571</v>
      </c>
      <c r="C8720" s="4" t="s">
        <v>25572</v>
      </c>
      <c r="E8720" s="4"/>
      <c r="R8720" s="4"/>
      <c r="U8720" s="4"/>
      <c r="AD8720" s="4"/>
      <c r="AE8720" s="4"/>
      <c r="AF8720" s="21"/>
    </row>
    <row r="8721" spans="1:32" x14ac:dyDescent="0.2">
      <c r="A8721" s="1" t="s">
        <v>25573</v>
      </c>
      <c r="B8721" s="4" t="s">
        <v>25574</v>
      </c>
      <c r="C8721" s="4" t="s">
        <v>25575</v>
      </c>
      <c r="E8721" s="4"/>
      <c r="R8721" s="4"/>
      <c r="U8721" s="4"/>
      <c r="AD8721" s="4"/>
      <c r="AE8721" s="4"/>
      <c r="AF8721" s="21"/>
    </row>
    <row r="8722" spans="1:32" x14ac:dyDescent="0.2">
      <c r="A8722" s="1" t="s">
        <v>25576</v>
      </c>
      <c r="B8722" s="4" t="s">
        <v>25577</v>
      </c>
      <c r="C8722" s="4" t="s">
        <v>25578</v>
      </c>
      <c r="E8722" s="4"/>
      <c r="R8722" s="4"/>
      <c r="U8722" s="4"/>
      <c r="AD8722" s="4"/>
      <c r="AE8722" s="4"/>
      <c r="AF8722" s="21"/>
    </row>
    <row r="8723" spans="1:32" x14ac:dyDescent="0.2">
      <c r="A8723" s="1" t="s">
        <v>25579</v>
      </c>
      <c r="B8723" s="4" t="s">
        <v>25580</v>
      </c>
      <c r="C8723" s="4" t="s">
        <v>25581</v>
      </c>
      <c r="E8723" s="4"/>
      <c r="R8723" s="4"/>
      <c r="U8723" s="4"/>
      <c r="AD8723" s="4"/>
      <c r="AE8723" s="4"/>
      <c r="AF8723" s="21"/>
    </row>
    <row r="8724" spans="1:32" x14ac:dyDescent="0.2">
      <c r="A8724" s="1" t="s">
        <v>25582</v>
      </c>
      <c r="B8724" s="4" t="s">
        <v>25583</v>
      </c>
      <c r="C8724" s="4" t="s">
        <v>25584</v>
      </c>
      <c r="E8724" s="4"/>
      <c r="R8724" s="4"/>
      <c r="U8724" s="4"/>
      <c r="AD8724" s="4"/>
      <c r="AE8724" s="4"/>
      <c r="AF8724" s="21"/>
    </row>
    <row r="8725" spans="1:32" x14ac:dyDescent="0.2">
      <c r="A8725" s="1" t="s">
        <v>25585</v>
      </c>
      <c r="B8725" s="4" t="s">
        <v>4519</v>
      </c>
      <c r="C8725" s="4" t="s">
        <v>12705</v>
      </c>
      <c r="E8725" s="4">
        <v>1</v>
      </c>
      <c r="R8725" s="4"/>
      <c r="U8725" s="4"/>
      <c r="AD8725" s="4">
        <v>1</v>
      </c>
      <c r="AE8725" s="4"/>
      <c r="AF8725" s="21">
        <v>1</v>
      </c>
    </row>
    <row r="8726" spans="1:32" x14ac:dyDescent="0.2">
      <c r="A8726" s="1" t="s">
        <v>25586</v>
      </c>
      <c r="B8726" s="4" t="s">
        <v>25587</v>
      </c>
      <c r="C8726" s="4" t="s">
        <v>25588</v>
      </c>
      <c r="E8726" s="4"/>
      <c r="R8726" s="4"/>
      <c r="U8726" s="4"/>
      <c r="AD8726" s="4"/>
      <c r="AE8726" s="4"/>
      <c r="AF8726" s="21"/>
    </row>
    <row r="8727" spans="1:32" x14ac:dyDescent="0.2">
      <c r="A8727" s="1" t="s">
        <v>25589</v>
      </c>
      <c r="B8727" s="4" t="s">
        <v>25590</v>
      </c>
      <c r="C8727" s="4" t="s">
        <v>25591</v>
      </c>
      <c r="E8727" s="4"/>
      <c r="R8727" s="4"/>
      <c r="U8727" s="4"/>
      <c r="AD8727" s="4"/>
      <c r="AE8727" s="4"/>
      <c r="AF8727" s="21"/>
    </row>
    <row r="8728" spans="1:32" x14ac:dyDescent="0.2">
      <c r="A8728" s="1" t="s">
        <v>25592</v>
      </c>
      <c r="B8728" s="4" t="s">
        <v>25593</v>
      </c>
      <c r="C8728" s="4" t="s">
        <v>25594</v>
      </c>
      <c r="E8728" s="4"/>
      <c r="G8728">
        <v>1</v>
      </c>
      <c r="I8728">
        <v>1</v>
      </c>
      <c r="J8728">
        <v>1</v>
      </c>
      <c r="K8728">
        <v>1</v>
      </c>
      <c r="L8728">
        <v>1</v>
      </c>
      <c r="N8728">
        <v>1</v>
      </c>
      <c r="O8728">
        <v>1</v>
      </c>
      <c r="P8728">
        <v>1</v>
      </c>
      <c r="Q8728">
        <v>1</v>
      </c>
      <c r="R8728" s="4">
        <v>1</v>
      </c>
      <c r="T8728">
        <v>1</v>
      </c>
      <c r="U8728" s="4">
        <v>1</v>
      </c>
      <c r="W8728">
        <v>1</v>
      </c>
      <c r="X8728">
        <v>1</v>
      </c>
      <c r="AD8728" s="4"/>
      <c r="AE8728" s="4">
        <v>1</v>
      </c>
      <c r="AF8728" s="21"/>
    </row>
    <row r="8729" spans="1:32" x14ac:dyDescent="0.2">
      <c r="A8729" s="1" t="s">
        <v>25595</v>
      </c>
      <c r="B8729" s="4" t="s">
        <v>25596</v>
      </c>
      <c r="C8729" s="4" t="s">
        <v>25597</v>
      </c>
      <c r="E8729" s="4"/>
      <c r="R8729" s="4"/>
      <c r="U8729" s="4"/>
      <c r="AD8729" s="4"/>
      <c r="AE8729" s="4"/>
      <c r="AF8729" s="21"/>
    </row>
    <row r="8730" spans="1:32" x14ac:dyDescent="0.2">
      <c r="A8730" s="1" t="s">
        <v>25598</v>
      </c>
      <c r="B8730" s="4" t="s">
        <v>25599</v>
      </c>
      <c r="C8730" s="4" t="s">
        <v>25600</v>
      </c>
      <c r="E8730" s="4"/>
      <c r="R8730" s="4"/>
      <c r="U8730" s="4"/>
      <c r="AD8730" s="4"/>
      <c r="AE8730" s="4"/>
      <c r="AF8730" s="21"/>
    </row>
    <row r="8731" spans="1:32" x14ac:dyDescent="0.2">
      <c r="A8731" s="1" t="s">
        <v>25601</v>
      </c>
      <c r="B8731" s="4" t="s">
        <v>4600</v>
      </c>
      <c r="C8731" s="4" t="s">
        <v>25602</v>
      </c>
      <c r="E8731" s="4"/>
      <c r="R8731" s="4"/>
      <c r="U8731" s="4"/>
      <c r="AD8731" s="4"/>
      <c r="AE8731" s="4"/>
      <c r="AF8731" s="21"/>
    </row>
    <row r="8732" spans="1:32" x14ac:dyDescent="0.2">
      <c r="A8732" s="1" t="s">
        <v>25603</v>
      </c>
      <c r="B8732" s="4" t="s">
        <v>25604</v>
      </c>
      <c r="C8732" s="4" t="s">
        <v>25605</v>
      </c>
      <c r="E8732" s="4"/>
      <c r="R8732" s="4"/>
      <c r="U8732" s="4"/>
      <c r="AD8732" s="4"/>
      <c r="AE8732" s="4"/>
      <c r="AF8732" s="21"/>
    </row>
    <row r="8733" spans="1:32" x14ac:dyDescent="0.2">
      <c r="A8733" s="1" t="s">
        <v>25606</v>
      </c>
      <c r="B8733" s="4" t="s">
        <v>25607</v>
      </c>
      <c r="C8733" s="4" t="s">
        <v>25608</v>
      </c>
      <c r="E8733" s="4"/>
      <c r="R8733" s="4"/>
      <c r="U8733" s="4"/>
      <c r="AD8733" s="4"/>
      <c r="AE8733" s="4"/>
      <c r="AF8733" s="21"/>
    </row>
    <row r="8734" spans="1:32" x14ac:dyDescent="0.2">
      <c r="A8734" s="1" t="s">
        <v>25609</v>
      </c>
      <c r="B8734" s="4" t="s">
        <v>25610</v>
      </c>
      <c r="C8734" s="4" t="s">
        <v>25611</v>
      </c>
      <c r="E8734" s="4"/>
      <c r="R8734" s="4"/>
      <c r="U8734" s="4"/>
      <c r="AD8734" s="4"/>
      <c r="AE8734" s="4"/>
      <c r="AF8734" s="21"/>
    </row>
    <row r="8735" spans="1:32" x14ac:dyDescent="0.2">
      <c r="A8735" s="1" t="s">
        <v>25612</v>
      </c>
      <c r="B8735" s="4" t="s">
        <v>25613</v>
      </c>
      <c r="C8735" s="4" t="s">
        <v>25614</v>
      </c>
      <c r="E8735" s="4"/>
      <c r="R8735" s="4"/>
      <c r="U8735" s="4"/>
      <c r="AD8735" s="4"/>
      <c r="AE8735" s="4"/>
      <c r="AF8735" s="21"/>
    </row>
    <row r="8736" spans="1:32" x14ac:dyDescent="0.2">
      <c r="A8736" s="1" t="s">
        <v>25615</v>
      </c>
      <c r="B8736" s="4" t="s">
        <v>25616</v>
      </c>
      <c r="C8736" s="4" t="s">
        <v>25617</v>
      </c>
      <c r="E8736" s="4"/>
      <c r="R8736" s="4"/>
      <c r="U8736" s="4"/>
      <c r="AD8736" s="4"/>
      <c r="AE8736" s="4"/>
      <c r="AF8736" s="21"/>
    </row>
    <row r="8737" spans="1:32" x14ac:dyDescent="0.2">
      <c r="A8737" s="1" t="s">
        <v>25618</v>
      </c>
      <c r="B8737" s="4" t="s">
        <v>8448</v>
      </c>
      <c r="C8737" s="4" t="s">
        <v>25619</v>
      </c>
      <c r="E8737" s="4"/>
      <c r="R8737" s="4"/>
      <c r="U8737" s="4"/>
      <c r="AD8737" s="4"/>
      <c r="AE8737" s="4"/>
      <c r="AF8737" s="21"/>
    </row>
    <row r="8738" spans="1:32" x14ac:dyDescent="0.2">
      <c r="A8738" s="1" t="s">
        <v>25620</v>
      </c>
      <c r="B8738" s="4" t="s">
        <v>25621</v>
      </c>
      <c r="C8738" s="4" t="s">
        <v>25622</v>
      </c>
      <c r="E8738" s="4"/>
      <c r="R8738" s="4"/>
      <c r="U8738" s="4"/>
      <c r="AD8738" s="4"/>
      <c r="AE8738" s="4"/>
      <c r="AF8738" s="21"/>
    </row>
    <row r="8739" spans="1:32" x14ac:dyDescent="0.2">
      <c r="A8739" s="1" t="s">
        <v>25623</v>
      </c>
      <c r="B8739" s="4" t="s">
        <v>25624</v>
      </c>
      <c r="C8739" s="4" t="s">
        <v>25625</v>
      </c>
      <c r="E8739" s="4"/>
      <c r="R8739" s="4"/>
      <c r="U8739" s="4"/>
      <c r="AD8739" s="4"/>
      <c r="AE8739" s="4"/>
      <c r="AF8739" s="21"/>
    </row>
    <row r="8740" spans="1:32" x14ac:dyDescent="0.2">
      <c r="A8740" s="1" t="s">
        <v>25626</v>
      </c>
      <c r="B8740" s="4" t="s">
        <v>25627</v>
      </c>
      <c r="C8740" s="4" t="s">
        <v>25628</v>
      </c>
      <c r="E8740" s="4"/>
      <c r="R8740" s="4"/>
      <c r="U8740" s="4"/>
      <c r="AD8740" s="4"/>
      <c r="AE8740" s="4"/>
      <c r="AF8740" s="21"/>
    </row>
    <row r="8741" spans="1:32" x14ac:dyDescent="0.2">
      <c r="A8741" s="1" t="s">
        <v>25629</v>
      </c>
      <c r="B8741" s="4" t="s">
        <v>25630</v>
      </c>
      <c r="C8741" s="4" t="s">
        <v>25631</v>
      </c>
      <c r="E8741" s="4"/>
      <c r="R8741" s="4"/>
      <c r="U8741" s="4"/>
      <c r="AD8741" s="4"/>
      <c r="AE8741" s="4"/>
      <c r="AF8741" s="21"/>
    </row>
    <row r="8742" spans="1:32" x14ac:dyDescent="0.2">
      <c r="A8742" s="1" t="s">
        <v>25632</v>
      </c>
      <c r="B8742" s="4" t="s">
        <v>25633</v>
      </c>
      <c r="C8742" s="4" t="s">
        <v>25634</v>
      </c>
      <c r="E8742" s="4"/>
      <c r="R8742" s="4"/>
      <c r="U8742" s="4"/>
      <c r="AD8742" s="4"/>
      <c r="AE8742" s="4"/>
      <c r="AF8742" s="21"/>
    </row>
    <row r="8743" spans="1:32" x14ac:dyDescent="0.2">
      <c r="A8743" s="1" t="s">
        <v>25635</v>
      </c>
      <c r="B8743" s="4" t="s">
        <v>25636</v>
      </c>
      <c r="C8743" s="4" t="s">
        <v>25637</v>
      </c>
      <c r="E8743" s="4"/>
      <c r="R8743" s="4"/>
      <c r="U8743" s="4"/>
      <c r="AD8743" s="4"/>
      <c r="AE8743" s="4"/>
      <c r="AF8743" s="21"/>
    </row>
    <row r="8744" spans="1:32" x14ac:dyDescent="0.2">
      <c r="A8744" s="1" t="s">
        <v>25638</v>
      </c>
      <c r="B8744" s="4" t="s">
        <v>25639</v>
      </c>
      <c r="C8744" s="4" t="s">
        <v>25640</v>
      </c>
      <c r="E8744" s="4"/>
      <c r="R8744" s="4"/>
      <c r="U8744" s="4"/>
      <c r="AD8744" s="4"/>
      <c r="AE8744" s="4"/>
      <c r="AF8744" s="21"/>
    </row>
    <row r="8745" spans="1:32" x14ac:dyDescent="0.2">
      <c r="A8745" s="1" t="s">
        <v>25641</v>
      </c>
      <c r="B8745" s="4" t="s">
        <v>25642</v>
      </c>
      <c r="C8745" s="4" t="s">
        <v>25643</v>
      </c>
      <c r="E8745" s="4"/>
      <c r="R8745" s="4"/>
      <c r="U8745" s="4"/>
      <c r="AD8745" s="4"/>
      <c r="AE8745" s="4"/>
      <c r="AF8745" s="21"/>
    </row>
    <row r="8746" spans="1:32" x14ac:dyDescent="0.2">
      <c r="A8746" s="1" t="s">
        <v>25644</v>
      </c>
      <c r="B8746" s="4" t="s">
        <v>25645</v>
      </c>
      <c r="C8746" s="4" t="s">
        <v>25646</v>
      </c>
      <c r="E8746" s="4"/>
      <c r="R8746" s="4"/>
      <c r="U8746" s="4"/>
      <c r="AD8746" s="4"/>
      <c r="AE8746" s="4"/>
      <c r="AF8746" s="21"/>
    </row>
    <row r="8747" spans="1:32" x14ac:dyDescent="0.2">
      <c r="A8747" s="1" t="s">
        <v>25647</v>
      </c>
      <c r="B8747" s="4" t="s">
        <v>4849</v>
      </c>
      <c r="C8747" s="4" t="s">
        <v>25648</v>
      </c>
      <c r="E8747" s="4"/>
      <c r="R8747" s="4"/>
      <c r="U8747" s="4"/>
      <c r="AD8747" s="4"/>
      <c r="AE8747" s="4"/>
      <c r="AF8747" s="21"/>
    </row>
    <row r="8748" spans="1:32" x14ac:dyDescent="0.2">
      <c r="A8748" s="1" t="s">
        <v>25649</v>
      </c>
      <c r="B8748" s="4" t="s">
        <v>25650</v>
      </c>
      <c r="C8748" s="4" t="s">
        <v>25651</v>
      </c>
      <c r="E8748" s="4"/>
      <c r="R8748" s="4"/>
      <c r="U8748" s="4"/>
      <c r="AD8748" s="4"/>
      <c r="AE8748" s="4"/>
      <c r="AF8748" s="21"/>
    </row>
    <row r="8749" spans="1:32" x14ac:dyDescent="0.2">
      <c r="A8749" s="1" t="s">
        <v>25652</v>
      </c>
      <c r="B8749" s="4" t="s">
        <v>25653</v>
      </c>
      <c r="C8749" s="4" t="s">
        <v>25654</v>
      </c>
      <c r="E8749" s="4"/>
      <c r="R8749" s="4"/>
      <c r="U8749" s="4"/>
      <c r="AD8749" s="4"/>
      <c r="AE8749" s="4"/>
      <c r="AF8749" s="21"/>
    </row>
    <row r="8750" spans="1:32" x14ac:dyDescent="0.2">
      <c r="A8750" s="1" t="s">
        <v>25655</v>
      </c>
      <c r="B8750" s="4" t="s">
        <v>25656</v>
      </c>
      <c r="C8750" s="4" t="s">
        <v>25657</v>
      </c>
      <c r="E8750" s="4">
        <v>1</v>
      </c>
      <c r="R8750" s="4"/>
      <c r="U8750" s="4"/>
      <c r="AD8750" s="4">
        <v>1</v>
      </c>
      <c r="AE8750" s="4"/>
      <c r="AF8750" s="21">
        <v>1</v>
      </c>
    </row>
    <row r="8751" spans="1:32" x14ac:dyDescent="0.2">
      <c r="A8751" s="1" t="s">
        <v>25658</v>
      </c>
      <c r="B8751" s="4" t="s">
        <v>25659</v>
      </c>
      <c r="C8751" s="4" t="s">
        <v>25660</v>
      </c>
      <c r="E8751" s="4"/>
      <c r="R8751" s="4"/>
      <c r="U8751" s="4"/>
      <c r="AD8751" s="4"/>
      <c r="AE8751" s="4"/>
      <c r="AF8751" s="21"/>
    </row>
    <row r="8752" spans="1:32" x14ac:dyDescent="0.2">
      <c r="A8752" s="1" t="s">
        <v>25661</v>
      </c>
      <c r="B8752" s="4" t="s">
        <v>25662</v>
      </c>
      <c r="C8752" s="4" t="s">
        <v>25663</v>
      </c>
      <c r="E8752" s="4"/>
      <c r="R8752" s="4"/>
      <c r="U8752" s="4"/>
      <c r="AD8752" s="4"/>
      <c r="AE8752" s="4"/>
      <c r="AF8752" s="21"/>
    </row>
    <row r="8753" spans="1:32" x14ac:dyDescent="0.2">
      <c r="A8753" s="1" t="s">
        <v>25664</v>
      </c>
      <c r="B8753" s="4" t="s">
        <v>25665</v>
      </c>
      <c r="C8753" s="4" t="s">
        <v>25666</v>
      </c>
      <c r="E8753" s="4"/>
      <c r="F8753">
        <v>1</v>
      </c>
      <c r="G8753">
        <v>1</v>
      </c>
      <c r="J8753">
        <v>1</v>
      </c>
      <c r="K8753">
        <v>1</v>
      </c>
      <c r="L8753">
        <v>1</v>
      </c>
      <c r="M8753">
        <v>1</v>
      </c>
      <c r="N8753">
        <v>1</v>
      </c>
      <c r="O8753">
        <v>2</v>
      </c>
      <c r="P8753">
        <v>1</v>
      </c>
      <c r="R8753" s="4">
        <v>1</v>
      </c>
      <c r="T8753">
        <v>1</v>
      </c>
      <c r="U8753" s="4">
        <v>1</v>
      </c>
      <c r="W8753">
        <v>1</v>
      </c>
      <c r="AB8753">
        <v>1</v>
      </c>
      <c r="AD8753" s="4"/>
      <c r="AE8753" s="4">
        <v>1</v>
      </c>
      <c r="AF8753" s="21"/>
    </row>
    <row r="8754" spans="1:32" x14ac:dyDescent="0.2">
      <c r="A8754" s="1" t="s">
        <v>25667</v>
      </c>
      <c r="B8754" s="4" t="s">
        <v>25668</v>
      </c>
      <c r="C8754" s="4" t="s">
        <v>25669</v>
      </c>
      <c r="E8754" s="4"/>
      <c r="R8754" s="4"/>
      <c r="U8754" s="4"/>
      <c r="AD8754" s="4"/>
      <c r="AE8754" s="4"/>
      <c r="AF8754" s="21"/>
    </row>
    <row r="8755" spans="1:32" x14ac:dyDescent="0.2">
      <c r="A8755" s="1" t="s">
        <v>25670</v>
      </c>
      <c r="B8755" s="4" t="s">
        <v>25671</v>
      </c>
      <c r="C8755" s="4" t="s">
        <v>25672</v>
      </c>
      <c r="E8755" s="4"/>
      <c r="R8755" s="4"/>
      <c r="U8755" s="4"/>
      <c r="AD8755" s="4"/>
      <c r="AE8755" s="4"/>
      <c r="AF8755" s="21"/>
    </row>
    <row r="8756" spans="1:32" x14ac:dyDescent="0.2">
      <c r="A8756" s="1" t="s">
        <v>25673</v>
      </c>
      <c r="B8756" s="4" t="s">
        <v>25674</v>
      </c>
      <c r="C8756" s="4" t="s">
        <v>25675</v>
      </c>
      <c r="E8756" s="4"/>
      <c r="R8756" s="4"/>
      <c r="U8756" s="4"/>
      <c r="AD8756" s="4"/>
      <c r="AE8756" s="4"/>
      <c r="AF8756" s="21"/>
    </row>
    <row r="8757" spans="1:32" x14ac:dyDescent="0.2">
      <c r="A8757" s="1" t="s">
        <v>25676</v>
      </c>
      <c r="B8757" s="4" t="s">
        <v>7375</v>
      </c>
      <c r="C8757" s="4" t="s">
        <v>25677</v>
      </c>
      <c r="E8757" s="4"/>
      <c r="R8757" s="4"/>
      <c r="U8757" s="4"/>
      <c r="AD8757" s="4"/>
      <c r="AE8757" s="4"/>
      <c r="AF8757" s="21"/>
    </row>
    <row r="8758" spans="1:32" x14ac:dyDescent="0.2">
      <c r="A8758" s="1" t="s">
        <v>25678</v>
      </c>
      <c r="B8758" s="4" t="s">
        <v>25679</v>
      </c>
      <c r="C8758" s="4" t="s">
        <v>25680</v>
      </c>
      <c r="E8758" s="4"/>
      <c r="R8758" s="4"/>
      <c r="U8758" s="4"/>
      <c r="AD8758" s="4"/>
      <c r="AE8758" s="4"/>
      <c r="AF8758" s="21"/>
    </row>
    <row r="8759" spans="1:32" x14ac:dyDescent="0.2">
      <c r="A8759" s="1" t="s">
        <v>25681</v>
      </c>
      <c r="B8759" s="4" t="s">
        <v>7378</v>
      </c>
      <c r="C8759" s="4" t="s">
        <v>25682</v>
      </c>
      <c r="E8759" s="4"/>
      <c r="R8759" s="4"/>
      <c r="U8759" s="4"/>
      <c r="AD8759" s="4"/>
      <c r="AE8759" s="4"/>
      <c r="AF8759" s="21"/>
    </row>
    <row r="8760" spans="1:32" x14ac:dyDescent="0.2">
      <c r="A8760" s="1" t="s">
        <v>25683</v>
      </c>
      <c r="B8760" s="4" t="s">
        <v>25684</v>
      </c>
      <c r="C8760" s="4" t="s">
        <v>25685</v>
      </c>
      <c r="E8760" s="4"/>
      <c r="R8760" s="4"/>
      <c r="U8760" s="4"/>
      <c r="AD8760" s="4"/>
      <c r="AE8760" s="4"/>
      <c r="AF8760" s="21"/>
    </row>
    <row r="8761" spans="1:32" x14ac:dyDescent="0.2">
      <c r="A8761" s="1" t="s">
        <v>25686</v>
      </c>
      <c r="B8761" s="4" t="s">
        <v>25687</v>
      </c>
      <c r="C8761" s="4" t="s">
        <v>25688</v>
      </c>
      <c r="E8761" s="4"/>
      <c r="R8761" s="4"/>
      <c r="U8761" s="4"/>
      <c r="AD8761" s="4"/>
      <c r="AE8761" s="4"/>
      <c r="AF8761" s="21"/>
    </row>
    <row r="8762" spans="1:32" x14ac:dyDescent="0.2">
      <c r="A8762" s="1" t="s">
        <v>25689</v>
      </c>
      <c r="B8762" s="4" t="s">
        <v>25690</v>
      </c>
      <c r="C8762" s="4" t="s">
        <v>25691</v>
      </c>
      <c r="E8762" s="4"/>
      <c r="R8762" s="4"/>
      <c r="U8762" s="4"/>
      <c r="AD8762" s="4"/>
      <c r="AE8762" s="4"/>
      <c r="AF8762" s="21"/>
    </row>
    <row r="8763" spans="1:32" x14ac:dyDescent="0.2">
      <c r="A8763" s="1" t="s">
        <v>25692</v>
      </c>
      <c r="B8763" s="4" t="s">
        <v>25693</v>
      </c>
      <c r="C8763" s="4" t="s">
        <v>25694</v>
      </c>
      <c r="E8763" s="4"/>
      <c r="R8763" s="4"/>
      <c r="U8763" s="4"/>
      <c r="AD8763" s="4"/>
      <c r="AE8763" s="4"/>
      <c r="AF8763" s="21"/>
    </row>
    <row r="8764" spans="1:32" x14ac:dyDescent="0.2">
      <c r="A8764" s="1" t="s">
        <v>25695</v>
      </c>
      <c r="B8764" s="4" t="s">
        <v>25696</v>
      </c>
      <c r="C8764" s="4" t="s">
        <v>25697</v>
      </c>
      <c r="E8764" s="4"/>
      <c r="R8764" s="4"/>
      <c r="U8764" s="4"/>
      <c r="AD8764" s="4"/>
      <c r="AE8764" s="4"/>
      <c r="AF8764" s="21"/>
    </row>
    <row r="8765" spans="1:32" x14ac:dyDescent="0.2">
      <c r="A8765" s="1" t="s">
        <v>25698</v>
      </c>
      <c r="B8765" s="4" t="s">
        <v>7413</v>
      </c>
      <c r="C8765" s="4" t="s">
        <v>25699</v>
      </c>
      <c r="E8765" s="4"/>
      <c r="R8765" s="4"/>
      <c r="U8765" s="4"/>
      <c r="AD8765" s="4"/>
      <c r="AE8765" s="4"/>
      <c r="AF8765" s="21"/>
    </row>
    <row r="8766" spans="1:32" x14ac:dyDescent="0.2">
      <c r="A8766" s="1" t="s">
        <v>25700</v>
      </c>
      <c r="B8766" s="4" t="s">
        <v>25701</v>
      </c>
      <c r="C8766" s="4" t="s">
        <v>25702</v>
      </c>
      <c r="E8766" s="4"/>
      <c r="R8766" s="4"/>
      <c r="U8766" s="4"/>
      <c r="AD8766" s="4"/>
      <c r="AE8766" s="4"/>
      <c r="AF8766" s="21"/>
    </row>
    <row r="8767" spans="1:32" x14ac:dyDescent="0.2">
      <c r="A8767" s="1" t="s">
        <v>25703</v>
      </c>
      <c r="B8767" s="4" t="s">
        <v>25704</v>
      </c>
      <c r="C8767" s="4" t="s">
        <v>25705</v>
      </c>
      <c r="E8767" s="4"/>
      <c r="R8767" s="4"/>
      <c r="U8767" s="4"/>
      <c r="AD8767" s="4"/>
      <c r="AE8767" s="4"/>
      <c r="AF8767" s="21"/>
    </row>
    <row r="8768" spans="1:32" x14ac:dyDescent="0.2">
      <c r="A8768" s="1" t="s">
        <v>25706</v>
      </c>
      <c r="B8768" s="4" t="s">
        <v>25707</v>
      </c>
      <c r="C8768" s="4" t="s">
        <v>25708</v>
      </c>
      <c r="E8768" s="4"/>
      <c r="R8768" s="4"/>
      <c r="U8768" s="4"/>
      <c r="AD8768" s="4"/>
      <c r="AE8768" s="4"/>
      <c r="AF8768" s="21"/>
    </row>
    <row r="8769" spans="1:32" x14ac:dyDescent="0.2">
      <c r="A8769" s="1" t="s">
        <v>25709</v>
      </c>
      <c r="B8769" s="4" t="s">
        <v>7416</v>
      </c>
      <c r="C8769" s="4" t="s">
        <v>25710</v>
      </c>
      <c r="E8769" s="4"/>
      <c r="R8769" s="4"/>
      <c r="U8769" s="4"/>
      <c r="AD8769" s="4"/>
      <c r="AE8769" s="4"/>
      <c r="AF8769" s="21"/>
    </row>
    <row r="8770" spans="1:32" x14ac:dyDescent="0.2">
      <c r="A8770" s="1" t="s">
        <v>25711</v>
      </c>
      <c r="B8770" s="4" t="s">
        <v>25712</v>
      </c>
      <c r="C8770" s="4" t="s">
        <v>25713</v>
      </c>
      <c r="E8770" s="4"/>
      <c r="R8770" s="4"/>
      <c r="U8770" s="4"/>
      <c r="AD8770" s="4"/>
      <c r="AE8770" s="4"/>
      <c r="AF8770" s="21"/>
    </row>
    <row r="8771" spans="1:32" x14ac:dyDescent="0.2">
      <c r="A8771" s="1" t="s">
        <v>25714</v>
      </c>
      <c r="B8771" s="4" t="s">
        <v>25715</v>
      </c>
      <c r="C8771" s="4" t="s">
        <v>25716</v>
      </c>
      <c r="E8771" s="4"/>
      <c r="R8771" s="4"/>
      <c r="U8771" s="4"/>
      <c r="AD8771" s="4"/>
      <c r="AE8771" s="4"/>
      <c r="AF8771" s="21"/>
    </row>
    <row r="8772" spans="1:32" x14ac:dyDescent="0.2">
      <c r="A8772" s="1" t="s">
        <v>25717</v>
      </c>
      <c r="B8772" s="4" t="s">
        <v>25718</v>
      </c>
      <c r="C8772" s="4" t="s">
        <v>25719</v>
      </c>
      <c r="E8772" s="4"/>
      <c r="R8772" s="4"/>
      <c r="U8772" s="4"/>
      <c r="AD8772" s="4"/>
      <c r="AE8772" s="4"/>
      <c r="AF8772" s="21"/>
    </row>
    <row r="8773" spans="1:32" x14ac:dyDescent="0.2">
      <c r="A8773" s="1" t="s">
        <v>25720</v>
      </c>
      <c r="B8773" s="4" t="s">
        <v>25721</v>
      </c>
      <c r="C8773" s="4" t="s">
        <v>25722</v>
      </c>
      <c r="E8773" s="4"/>
      <c r="R8773" s="4"/>
      <c r="U8773" s="4"/>
      <c r="AD8773" s="4"/>
      <c r="AE8773" s="4"/>
      <c r="AF8773" s="21"/>
    </row>
    <row r="8774" spans="1:32" x14ac:dyDescent="0.2">
      <c r="A8774" s="1" t="s">
        <v>25723</v>
      </c>
      <c r="B8774" s="4" t="s">
        <v>25724</v>
      </c>
      <c r="C8774" s="4" t="s">
        <v>25725</v>
      </c>
      <c r="E8774" s="4"/>
      <c r="R8774" s="4"/>
      <c r="U8774" s="4"/>
      <c r="AD8774" s="4"/>
      <c r="AE8774" s="4"/>
      <c r="AF8774" s="21"/>
    </row>
    <row r="8775" spans="1:32" x14ac:dyDescent="0.2">
      <c r="A8775" s="1" t="s">
        <v>25726</v>
      </c>
      <c r="B8775" s="4" t="s">
        <v>25727</v>
      </c>
      <c r="C8775" s="4" t="s">
        <v>25728</v>
      </c>
      <c r="E8775" s="4"/>
      <c r="R8775" s="4"/>
      <c r="U8775" s="4"/>
      <c r="AD8775" s="4"/>
      <c r="AE8775" s="4"/>
      <c r="AF8775" s="21"/>
    </row>
    <row r="8776" spans="1:32" x14ac:dyDescent="0.2">
      <c r="A8776" s="1" t="s">
        <v>25729</v>
      </c>
      <c r="B8776" s="4" t="s">
        <v>4600</v>
      </c>
      <c r="C8776" s="4" t="s">
        <v>7308</v>
      </c>
      <c r="E8776" s="4"/>
      <c r="R8776" s="4"/>
      <c r="U8776" s="4"/>
      <c r="AD8776" s="4"/>
      <c r="AE8776" s="4"/>
      <c r="AF8776" s="21"/>
    </row>
    <row r="8777" spans="1:32" x14ac:dyDescent="0.2">
      <c r="A8777" s="1" t="s">
        <v>25730</v>
      </c>
      <c r="B8777" s="4" t="s">
        <v>25731</v>
      </c>
      <c r="C8777" s="4" t="s">
        <v>25732</v>
      </c>
      <c r="E8777" s="4"/>
      <c r="R8777" s="4"/>
      <c r="U8777" s="4"/>
      <c r="AD8777" s="4"/>
      <c r="AE8777" s="4"/>
      <c r="AF8777" s="21"/>
    </row>
    <row r="8778" spans="1:32" x14ac:dyDescent="0.2">
      <c r="A8778" s="1" t="s">
        <v>25733</v>
      </c>
      <c r="B8778" s="4" t="s">
        <v>25734</v>
      </c>
      <c r="C8778" s="4" t="s">
        <v>25735</v>
      </c>
      <c r="E8778" s="4"/>
      <c r="R8778" s="4"/>
      <c r="U8778" s="4"/>
      <c r="AD8778" s="4"/>
      <c r="AE8778" s="4"/>
      <c r="AF8778" s="21"/>
    </row>
    <row r="8779" spans="1:32" x14ac:dyDescent="0.2">
      <c r="A8779" s="1" t="s">
        <v>25736</v>
      </c>
      <c r="B8779" s="4" t="s">
        <v>25737</v>
      </c>
      <c r="C8779" s="4" t="s">
        <v>25738</v>
      </c>
      <c r="E8779" s="4"/>
      <c r="R8779" s="4"/>
      <c r="U8779" s="4"/>
      <c r="AD8779" s="4"/>
      <c r="AE8779" s="4"/>
      <c r="AF8779" s="21"/>
    </row>
    <row r="8780" spans="1:32" x14ac:dyDescent="0.2">
      <c r="A8780" s="1" t="s">
        <v>25739</v>
      </c>
      <c r="B8780" s="4" t="s">
        <v>25740</v>
      </c>
      <c r="C8780" s="4" t="s">
        <v>25741</v>
      </c>
      <c r="E8780" s="4"/>
      <c r="R8780" s="4"/>
      <c r="U8780" s="4"/>
      <c r="AD8780" s="4"/>
      <c r="AE8780" s="4"/>
      <c r="AF8780" s="21"/>
    </row>
    <row r="8781" spans="1:32" x14ac:dyDescent="0.2">
      <c r="A8781" s="1" t="s">
        <v>25742</v>
      </c>
      <c r="B8781" s="4" t="s">
        <v>25743</v>
      </c>
      <c r="C8781" s="4" t="s">
        <v>25744</v>
      </c>
      <c r="E8781" s="4"/>
      <c r="R8781" s="4"/>
      <c r="U8781" s="4"/>
      <c r="AD8781" s="4"/>
      <c r="AE8781" s="4"/>
      <c r="AF8781" s="21"/>
    </row>
    <row r="8782" spans="1:32" x14ac:dyDescent="0.2">
      <c r="A8782" s="1" t="s">
        <v>25745</v>
      </c>
      <c r="B8782" s="4" t="s">
        <v>25746</v>
      </c>
      <c r="C8782" s="4" t="s">
        <v>25747</v>
      </c>
      <c r="E8782" s="4"/>
      <c r="R8782" s="4"/>
      <c r="U8782" s="4"/>
      <c r="AD8782" s="4"/>
      <c r="AE8782" s="4"/>
      <c r="AF8782" s="21"/>
    </row>
    <row r="8783" spans="1:32" x14ac:dyDescent="0.2">
      <c r="A8783" s="1" t="s">
        <v>25748</v>
      </c>
      <c r="B8783" s="4" t="s">
        <v>25749</v>
      </c>
      <c r="C8783" s="4" t="s">
        <v>25750</v>
      </c>
      <c r="E8783" s="4"/>
      <c r="R8783" s="4"/>
      <c r="U8783" s="4"/>
      <c r="AD8783" s="4"/>
      <c r="AE8783" s="4"/>
      <c r="AF8783" s="21"/>
    </row>
    <row r="8784" spans="1:32" x14ac:dyDescent="0.2">
      <c r="A8784" s="1" t="s">
        <v>25751</v>
      </c>
      <c r="B8784" s="4" t="s">
        <v>25752</v>
      </c>
      <c r="C8784" s="4" t="s">
        <v>25753</v>
      </c>
      <c r="E8784" s="4"/>
      <c r="R8784" s="4"/>
      <c r="U8784" s="4"/>
      <c r="AD8784" s="4"/>
      <c r="AE8784" s="4"/>
      <c r="AF8784" s="21"/>
    </row>
    <row r="8785" spans="1:32" x14ac:dyDescent="0.2">
      <c r="A8785" s="1" t="s">
        <v>25754</v>
      </c>
      <c r="B8785" s="4" t="s">
        <v>25755</v>
      </c>
      <c r="C8785" s="4" t="s">
        <v>25756</v>
      </c>
      <c r="E8785" s="4"/>
      <c r="R8785" s="4"/>
      <c r="U8785" s="4"/>
      <c r="AD8785" s="4"/>
      <c r="AE8785" s="4"/>
      <c r="AF8785" s="21"/>
    </row>
    <row r="8786" spans="1:32" x14ac:dyDescent="0.2">
      <c r="A8786" s="1" t="s">
        <v>25757</v>
      </c>
      <c r="B8786" s="4" t="s">
        <v>25758</v>
      </c>
      <c r="C8786" s="4" t="s">
        <v>25759</v>
      </c>
      <c r="E8786" s="4"/>
      <c r="R8786" s="4"/>
      <c r="U8786" s="4"/>
      <c r="AD8786" s="4"/>
      <c r="AE8786" s="4"/>
      <c r="AF8786" s="21"/>
    </row>
    <row r="8787" spans="1:32" x14ac:dyDescent="0.2">
      <c r="A8787" s="1" t="s">
        <v>25760</v>
      </c>
      <c r="B8787" s="4" t="s">
        <v>25761</v>
      </c>
      <c r="C8787" s="4" t="s">
        <v>25762</v>
      </c>
      <c r="E8787" s="4"/>
      <c r="R8787" s="4"/>
      <c r="U8787" s="4"/>
      <c r="AD8787" s="4"/>
      <c r="AE8787" s="4"/>
      <c r="AF8787" s="21"/>
    </row>
    <row r="8788" spans="1:32" x14ac:dyDescent="0.2">
      <c r="A8788" s="1" t="s">
        <v>25763</v>
      </c>
      <c r="B8788" s="4" t="s">
        <v>25764</v>
      </c>
      <c r="C8788" s="4" t="s">
        <v>25765</v>
      </c>
      <c r="E8788" s="4"/>
      <c r="R8788" s="4"/>
      <c r="U8788" s="4"/>
      <c r="AD8788" s="4"/>
      <c r="AE8788" s="4"/>
      <c r="AF8788" s="21"/>
    </row>
    <row r="8789" spans="1:32" x14ac:dyDescent="0.2">
      <c r="A8789" s="1" t="s">
        <v>25766</v>
      </c>
      <c r="B8789" s="4" t="s">
        <v>25767</v>
      </c>
      <c r="C8789" s="4" t="s">
        <v>25768</v>
      </c>
      <c r="E8789" s="4"/>
      <c r="R8789" s="4"/>
      <c r="U8789" s="4"/>
      <c r="AD8789" s="4"/>
      <c r="AE8789" s="4"/>
      <c r="AF8789" s="21"/>
    </row>
    <row r="8790" spans="1:32" x14ac:dyDescent="0.2">
      <c r="A8790" s="1" t="s">
        <v>25769</v>
      </c>
      <c r="B8790" s="4" t="s">
        <v>25770</v>
      </c>
      <c r="C8790" s="4" t="s">
        <v>25771</v>
      </c>
      <c r="E8790" s="4"/>
      <c r="R8790" s="4"/>
      <c r="U8790" s="4"/>
      <c r="AD8790" s="4"/>
      <c r="AE8790" s="4"/>
      <c r="AF8790" s="21"/>
    </row>
    <row r="8791" spans="1:32" x14ac:dyDescent="0.2">
      <c r="A8791" s="1" t="s">
        <v>25772</v>
      </c>
      <c r="B8791" s="4" t="s">
        <v>25773</v>
      </c>
      <c r="C8791" s="4" t="s">
        <v>25774</v>
      </c>
      <c r="E8791" s="4"/>
      <c r="R8791" s="4"/>
      <c r="U8791" s="4"/>
      <c r="AD8791" s="4"/>
      <c r="AE8791" s="4"/>
      <c r="AF8791" s="21"/>
    </row>
    <row r="8792" spans="1:32" x14ac:dyDescent="0.2">
      <c r="A8792" s="1" t="s">
        <v>25775</v>
      </c>
      <c r="B8792" s="4" t="s">
        <v>25776</v>
      </c>
      <c r="C8792" s="4" t="s">
        <v>25777</v>
      </c>
      <c r="E8792" s="4"/>
      <c r="R8792" s="4"/>
      <c r="U8792" s="4"/>
      <c r="AD8792" s="4"/>
      <c r="AE8792" s="4"/>
      <c r="AF8792" s="21"/>
    </row>
    <row r="8793" spans="1:32" x14ac:dyDescent="0.2">
      <c r="A8793" s="1" t="s">
        <v>25778</v>
      </c>
      <c r="B8793" s="4" t="s">
        <v>25779</v>
      </c>
      <c r="C8793" s="4" t="s">
        <v>25780</v>
      </c>
      <c r="E8793" s="4"/>
      <c r="R8793" s="4"/>
      <c r="U8793" s="4"/>
      <c r="AD8793" s="4"/>
      <c r="AE8793" s="4"/>
      <c r="AF8793" s="21"/>
    </row>
    <row r="8794" spans="1:32" x14ac:dyDescent="0.2">
      <c r="A8794" s="1" t="s">
        <v>25781</v>
      </c>
      <c r="B8794" s="4" t="s">
        <v>25782</v>
      </c>
      <c r="C8794" s="4" t="s">
        <v>25783</v>
      </c>
      <c r="E8794" s="4"/>
      <c r="R8794" s="4"/>
      <c r="U8794" s="4"/>
      <c r="AD8794" s="4"/>
      <c r="AE8794" s="4"/>
      <c r="AF8794" s="21"/>
    </row>
    <row r="8795" spans="1:32" x14ac:dyDescent="0.2">
      <c r="A8795" s="1" t="s">
        <v>25784</v>
      </c>
      <c r="B8795" s="4" t="s">
        <v>25785</v>
      </c>
      <c r="C8795" s="4" t="s">
        <v>25786</v>
      </c>
      <c r="E8795" s="4"/>
      <c r="R8795" s="4"/>
      <c r="U8795" s="4"/>
      <c r="AD8795" s="4"/>
      <c r="AE8795" s="4"/>
      <c r="AF8795" s="21"/>
    </row>
    <row r="8796" spans="1:32" x14ac:dyDescent="0.2">
      <c r="A8796" s="1" t="s">
        <v>25787</v>
      </c>
      <c r="B8796" s="4" t="s">
        <v>25788</v>
      </c>
      <c r="C8796" s="4" t="s">
        <v>25789</v>
      </c>
      <c r="E8796" s="4"/>
      <c r="R8796" s="4"/>
      <c r="U8796" s="4"/>
      <c r="AD8796" s="4"/>
      <c r="AE8796" s="4"/>
      <c r="AF8796" s="21"/>
    </row>
    <row r="8797" spans="1:32" x14ac:dyDescent="0.2">
      <c r="A8797" s="1" t="s">
        <v>25790</v>
      </c>
      <c r="B8797" s="4" t="s">
        <v>25791</v>
      </c>
      <c r="C8797" s="4" t="s">
        <v>25792</v>
      </c>
      <c r="E8797" s="4"/>
      <c r="R8797" s="4"/>
      <c r="U8797" s="4"/>
      <c r="AD8797" s="4"/>
      <c r="AE8797" s="4"/>
      <c r="AF8797" s="21"/>
    </row>
    <row r="8798" spans="1:32" x14ac:dyDescent="0.2">
      <c r="A8798" s="1" t="s">
        <v>25793</v>
      </c>
      <c r="B8798" s="4" t="s">
        <v>25794</v>
      </c>
      <c r="C8798" s="4" t="s">
        <v>25795</v>
      </c>
      <c r="E8798" s="4"/>
      <c r="R8798" s="4"/>
      <c r="U8798" s="4"/>
      <c r="AD8798" s="4"/>
      <c r="AE8798" s="4"/>
      <c r="AF8798" s="21"/>
    </row>
    <row r="8799" spans="1:32" x14ac:dyDescent="0.2">
      <c r="A8799" s="1" t="s">
        <v>25796</v>
      </c>
      <c r="B8799" s="4" t="s">
        <v>25797</v>
      </c>
      <c r="C8799" s="4" t="s">
        <v>25798</v>
      </c>
      <c r="E8799" s="4"/>
      <c r="R8799" s="4"/>
      <c r="U8799" s="4"/>
      <c r="AD8799" s="4"/>
      <c r="AE8799" s="4"/>
      <c r="AF8799" s="21"/>
    </row>
    <row r="8800" spans="1:32" x14ac:dyDescent="0.2">
      <c r="A8800" s="1" t="s">
        <v>25799</v>
      </c>
      <c r="B8800" s="4" t="s">
        <v>25800</v>
      </c>
      <c r="C8800" s="4" t="s">
        <v>25801</v>
      </c>
      <c r="E8800" s="4"/>
      <c r="R8800" s="4"/>
      <c r="U8800" s="4"/>
      <c r="AD8800" s="4"/>
      <c r="AE8800" s="4"/>
      <c r="AF8800" s="21"/>
    </row>
    <row r="8801" spans="1:32" x14ac:dyDescent="0.2">
      <c r="A8801" s="1" t="s">
        <v>25802</v>
      </c>
      <c r="B8801" s="4" t="s">
        <v>25803</v>
      </c>
      <c r="C8801" s="4" t="s">
        <v>25804</v>
      </c>
      <c r="E8801" s="4"/>
      <c r="R8801" s="4"/>
      <c r="U8801" s="4"/>
      <c r="AD8801" s="4"/>
      <c r="AE8801" s="4"/>
      <c r="AF8801" s="21"/>
    </row>
    <row r="8802" spans="1:32" x14ac:dyDescent="0.2">
      <c r="A8802" s="1" t="s">
        <v>25805</v>
      </c>
      <c r="B8802" s="4" t="s">
        <v>25806</v>
      </c>
      <c r="C8802" s="4" t="s">
        <v>25807</v>
      </c>
      <c r="E8802" s="4"/>
      <c r="R8802" s="4"/>
      <c r="U8802" s="4"/>
      <c r="AD8802" s="4"/>
      <c r="AE8802" s="4"/>
      <c r="AF8802" s="21"/>
    </row>
    <row r="8803" spans="1:32" x14ac:dyDescent="0.2">
      <c r="A8803" s="1" t="s">
        <v>25808</v>
      </c>
      <c r="B8803" s="4" t="s">
        <v>25809</v>
      </c>
      <c r="C8803" s="4" t="s">
        <v>25810</v>
      </c>
      <c r="E8803" s="4"/>
      <c r="R8803" s="4"/>
      <c r="U8803" s="4"/>
      <c r="AD8803" s="4"/>
      <c r="AE8803" s="4"/>
      <c r="AF8803" s="21"/>
    </row>
    <row r="8804" spans="1:32" x14ac:dyDescent="0.2">
      <c r="A8804" s="1" t="s">
        <v>25811</v>
      </c>
      <c r="B8804" s="4" t="s">
        <v>25812</v>
      </c>
      <c r="C8804" s="4" t="s">
        <v>25813</v>
      </c>
      <c r="E8804" s="4"/>
      <c r="G8804">
        <v>2</v>
      </c>
      <c r="R8804" s="4"/>
      <c r="U8804" s="4"/>
      <c r="V8804">
        <v>1</v>
      </c>
      <c r="W8804">
        <v>1</v>
      </c>
      <c r="Y8804">
        <v>1</v>
      </c>
      <c r="AB8804">
        <v>1</v>
      </c>
      <c r="AD8804" s="4"/>
      <c r="AE8804" s="4"/>
      <c r="AF8804" s="21"/>
    </row>
    <row r="8805" spans="1:32" x14ac:dyDescent="0.2">
      <c r="A8805" s="1" t="s">
        <v>25814</v>
      </c>
      <c r="B8805" s="4" t="s">
        <v>25815</v>
      </c>
      <c r="C8805" s="4" t="s">
        <v>25816</v>
      </c>
      <c r="E8805" s="4"/>
      <c r="R8805" s="4"/>
      <c r="U8805" s="4"/>
      <c r="AD8805" s="4"/>
      <c r="AE8805" s="4"/>
      <c r="AF8805" s="21"/>
    </row>
    <row r="8806" spans="1:32" x14ac:dyDescent="0.2">
      <c r="A8806" s="1" t="s">
        <v>25817</v>
      </c>
      <c r="B8806" s="4" t="s">
        <v>25818</v>
      </c>
      <c r="C8806" s="4" t="s">
        <v>25819</v>
      </c>
      <c r="E8806" s="4"/>
      <c r="R8806" s="4"/>
      <c r="U8806" s="4"/>
      <c r="AD8806" s="4"/>
      <c r="AE8806" s="4"/>
      <c r="AF8806" s="21"/>
    </row>
    <row r="8807" spans="1:32" x14ac:dyDescent="0.2">
      <c r="A8807" s="1" t="s">
        <v>25820</v>
      </c>
      <c r="B8807" s="4" t="s">
        <v>25821</v>
      </c>
      <c r="C8807" s="4" t="s">
        <v>25822</v>
      </c>
      <c r="E8807" s="4"/>
      <c r="R8807" s="4"/>
      <c r="U8807" s="4"/>
      <c r="AD8807" s="4"/>
      <c r="AE8807" s="4"/>
      <c r="AF8807" s="21"/>
    </row>
    <row r="8808" spans="1:32" x14ac:dyDescent="0.2">
      <c r="A8808" s="1" t="s">
        <v>25823</v>
      </c>
      <c r="B8808" s="4" t="s">
        <v>25824</v>
      </c>
      <c r="C8808" s="4" t="s">
        <v>25825</v>
      </c>
      <c r="E8808" s="4"/>
      <c r="R8808" s="4"/>
      <c r="U8808" s="4"/>
      <c r="AD8808" s="4"/>
      <c r="AE8808" s="4"/>
      <c r="AF8808" s="21"/>
    </row>
    <row r="8809" spans="1:32" x14ac:dyDescent="0.2">
      <c r="A8809" s="1" t="s">
        <v>25826</v>
      </c>
      <c r="B8809" s="4" t="s">
        <v>25827</v>
      </c>
      <c r="C8809" s="4" t="s">
        <v>25828</v>
      </c>
      <c r="E8809" s="4"/>
      <c r="R8809" s="4"/>
      <c r="U8809" s="4"/>
      <c r="AD8809" s="4"/>
      <c r="AE8809" s="4"/>
      <c r="AF8809" s="21"/>
    </row>
    <row r="8810" spans="1:32" x14ac:dyDescent="0.2">
      <c r="A8810" s="1" t="s">
        <v>25829</v>
      </c>
      <c r="B8810" s="4" t="s">
        <v>25830</v>
      </c>
      <c r="C8810" s="4" t="s">
        <v>25831</v>
      </c>
      <c r="E8810" s="4"/>
      <c r="R8810" s="4"/>
      <c r="U8810" s="4"/>
      <c r="AD8810" s="4"/>
      <c r="AE8810" s="4"/>
      <c r="AF8810" s="21"/>
    </row>
    <row r="8811" spans="1:32" x14ac:dyDescent="0.2">
      <c r="A8811" s="1" t="s">
        <v>25832</v>
      </c>
      <c r="B8811" s="4" t="s">
        <v>25833</v>
      </c>
      <c r="C8811" s="4" t="s">
        <v>25834</v>
      </c>
      <c r="E8811" s="4"/>
      <c r="R8811" s="4"/>
      <c r="U8811" s="4"/>
      <c r="AD8811" s="4"/>
      <c r="AE8811" s="4"/>
      <c r="AF8811" s="21"/>
    </row>
    <row r="8812" spans="1:32" x14ac:dyDescent="0.2">
      <c r="A8812" s="1" t="s">
        <v>25835</v>
      </c>
      <c r="B8812" s="4" t="s">
        <v>25836</v>
      </c>
      <c r="C8812" s="4" t="s">
        <v>25837</v>
      </c>
      <c r="E8812" s="4"/>
      <c r="R8812" s="4"/>
      <c r="U8812" s="4"/>
      <c r="AD8812" s="4"/>
      <c r="AE8812" s="4"/>
      <c r="AF8812" s="21"/>
    </row>
    <row r="8813" spans="1:32" x14ac:dyDescent="0.2">
      <c r="A8813" s="1" t="s">
        <v>25838</v>
      </c>
      <c r="B8813" s="4" t="s">
        <v>25839</v>
      </c>
      <c r="C8813" s="4" t="s">
        <v>25840</v>
      </c>
      <c r="E8813" s="4"/>
      <c r="R8813" s="4"/>
      <c r="U8813" s="4"/>
      <c r="AD8813" s="4"/>
      <c r="AE8813" s="4"/>
      <c r="AF8813" s="21"/>
    </row>
    <row r="8814" spans="1:32" x14ac:dyDescent="0.2">
      <c r="A8814" s="1" t="s">
        <v>25841</v>
      </c>
      <c r="B8814" s="4" t="s">
        <v>25842</v>
      </c>
      <c r="C8814" s="4" t="s">
        <v>25843</v>
      </c>
      <c r="E8814" s="4"/>
      <c r="R8814" s="4"/>
      <c r="U8814" s="4"/>
      <c r="AD8814" s="4"/>
      <c r="AE8814" s="4"/>
      <c r="AF8814" s="21"/>
    </row>
    <row r="8815" spans="1:32" x14ac:dyDescent="0.2">
      <c r="A8815" s="1" t="s">
        <v>25844</v>
      </c>
      <c r="B8815" s="4" t="s">
        <v>25845</v>
      </c>
      <c r="C8815" s="4" t="s">
        <v>25846</v>
      </c>
      <c r="E8815" s="4"/>
      <c r="R8815" s="4"/>
      <c r="U8815" s="4"/>
      <c r="AD8815" s="4"/>
      <c r="AE8815" s="4"/>
      <c r="AF8815" s="21"/>
    </row>
    <row r="8816" spans="1:32" x14ac:dyDescent="0.2">
      <c r="A8816" s="1" t="s">
        <v>25847</v>
      </c>
      <c r="B8816" s="4" t="s">
        <v>25848</v>
      </c>
      <c r="C8816" s="4" t="s">
        <v>25849</v>
      </c>
      <c r="E8816" s="4"/>
      <c r="R8816" s="4"/>
      <c r="U8816" s="4"/>
      <c r="AD8816" s="4"/>
      <c r="AE8816" s="4">
        <v>1</v>
      </c>
      <c r="AF8816" s="21"/>
    </row>
    <row r="8817" spans="1:32" x14ac:dyDescent="0.2">
      <c r="A8817" s="1" t="s">
        <v>25850</v>
      </c>
      <c r="B8817" s="4" t="s">
        <v>25851</v>
      </c>
      <c r="C8817" s="4" t="s">
        <v>25852</v>
      </c>
      <c r="E8817" s="4"/>
      <c r="R8817" s="4"/>
      <c r="U8817" s="4"/>
      <c r="AD8817" s="4"/>
      <c r="AE8817" s="4"/>
      <c r="AF8817" s="21"/>
    </row>
    <row r="8818" spans="1:32" x14ac:dyDescent="0.2">
      <c r="A8818" s="1" t="s">
        <v>25853</v>
      </c>
      <c r="B8818" s="4" t="s">
        <v>25854</v>
      </c>
      <c r="C8818" s="4" t="s">
        <v>25855</v>
      </c>
      <c r="E8818" s="4"/>
      <c r="R8818" s="4"/>
      <c r="U8818" s="4"/>
      <c r="AD8818" s="4"/>
      <c r="AE8818" s="4"/>
      <c r="AF8818" s="21"/>
    </row>
    <row r="8819" spans="1:32" x14ac:dyDescent="0.2">
      <c r="A8819" s="1" t="s">
        <v>25856</v>
      </c>
      <c r="B8819" s="4" t="s">
        <v>25857</v>
      </c>
      <c r="C8819" s="4" t="s">
        <v>25858</v>
      </c>
      <c r="E8819" s="4"/>
      <c r="R8819" s="4"/>
      <c r="U8819" s="4"/>
      <c r="AD8819" s="4"/>
      <c r="AE8819" s="4"/>
      <c r="AF8819" s="21"/>
    </row>
    <row r="8820" spans="1:32" x14ac:dyDescent="0.2">
      <c r="A8820" s="1" t="s">
        <v>25859</v>
      </c>
      <c r="B8820" s="4" t="s">
        <v>25860</v>
      </c>
      <c r="C8820" s="4" t="s">
        <v>25861</v>
      </c>
      <c r="E8820" s="4"/>
      <c r="R8820" s="4"/>
      <c r="U8820" s="4"/>
      <c r="AD8820" s="4"/>
      <c r="AE8820" s="4"/>
      <c r="AF8820" s="21"/>
    </row>
    <row r="8821" spans="1:32" x14ac:dyDescent="0.2">
      <c r="A8821" s="1" t="s">
        <v>25862</v>
      </c>
      <c r="B8821" s="4" t="s">
        <v>25863</v>
      </c>
      <c r="C8821" s="4" t="s">
        <v>25864</v>
      </c>
      <c r="E8821" s="4"/>
      <c r="R8821" s="4"/>
      <c r="U8821" s="4"/>
      <c r="AD8821" s="4"/>
      <c r="AE8821" s="4"/>
      <c r="AF8821" s="21"/>
    </row>
    <row r="8822" spans="1:32" x14ac:dyDescent="0.2">
      <c r="A8822" s="1" t="s">
        <v>25865</v>
      </c>
      <c r="B8822" s="4" t="s">
        <v>25866</v>
      </c>
      <c r="C8822" s="4" t="s">
        <v>25867</v>
      </c>
      <c r="E8822" s="4"/>
      <c r="R8822" s="4"/>
      <c r="U8822" s="4"/>
      <c r="AD8822" s="4"/>
      <c r="AE8822" s="4"/>
      <c r="AF8822" s="21"/>
    </row>
    <row r="8823" spans="1:32" x14ac:dyDescent="0.2">
      <c r="A8823" s="1" t="s">
        <v>25868</v>
      </c>
      <c r="B8823" s="4" t="s">
        <v>25869</v>
      </c>
      <c r="C8823" s="4" t="s">
        <v>25870</v>
      </c>
      <c r="E8823" s="4"/>
      <c r="R8823" s="4"/>
      <c r="U8823" s="4"/>
      <c r="AD8823" s="4"/>
      <c r="AE8823" s="4"/>
      <c r="AF8823" s="21"/>
    </row>
    <row r="8824" spans="1:32" x14ac:dyDescent="0.2">
      <c r="A8824" s="1" t="s">
        <v>25871</v>
      </c>
      <c r="B8824" s="4" t="s">
        <v>25872</v>
      </c>
      <c r="C8824" s="4" t="s">
        <v>25873</v>
      </c>
      <c r="E8824" s="4"/>
      <c r="R8824" s="4"/>
      <c r="U8824" s="4"/>
      <c r="AD8824" s="4"/>
      <c r="AE8824" s="4"/>
      <c r="AF8824" s="21"/>
    </row>
    <row r="8825" spans="1:32" x14ac:dyDescent="0.2">
      <c r="A8825" s="1" t="s">
        <v>25874</v>
      </c>
      <c r="B8825" s="4" t="s">
        <v>25875</v>
      </c>
      <c r="C8825" s="4" t="s">
        <v>25876</v>
      </c>
      <c r="E8825" s="4"/>
      <c r="R8825" s="4"/>
      <c r="U8825" s="4"/>
      <c r="AD8825" s="4"/>
      <c r="AE8825" s="4"/>
      <c r="AF8825" s="21"/>
    </row>
    <row r="8826" spans="1:32" x14ac:dyDescent="0.2">
      <c r="A8826" s="1" t="s">
        <v>25877</v>
      </c>
      <c r="B8826" s="4" t="s">
        <v>25878</v>
      </c>
      <c r="C8826" s="4" t="s">
        <v>25879</v>
      </c>
      <c r="E8826" s="4"/>
      <c r="R8826" s="4"/>
      <c r="U8826" s="4"/>
      <c r="AD8826" s="4"/>
      <c r="AE8826" s="4"/>
      <c r="AF8826" s="21"/>
    </row>
    <row r="8827" spans="1:32" x14ac:dyDescent="0.2">
      <c r="A8827" s="1" t="s">
        <v>25880</v>
      </c>
      <c r="B8827" s="4" t="s">
        <v>25881</v>
      </c>
      <c r="C8827" s="4" t="s">
        <v>25882</v>
      </c>
      <c r="E8827" s="4"/>
      <c r="R8827" s="4"/>
      <c r="U8827" s="4"/>
      <c r="AD8827" s="4"/>
      <c r="AE8827" s="4"/>
      <c r="AF8827" s="21"/>
    </row>
    <row r="8828" spans="1:32" x14ac:dyDescent="0.2">
      <c r="A8828" s="1" t="s">
        <v>25883</v>
      </c>
      <c r="B8828" s="4" t="s">
        <v>25884</v>
      </c>
      <c r="C8828" s="4" t="s">
        <v>25885</v>
      </c>
      <c r="E8828" s="4"/>
      <c r="R8828" s="4"/>
      <c r="U8828" s="4"/>
      <c r="AD8828" s="4"/>
      <c r="AE8828" s="4"/>
      <c r="AF8828" s="21"/>
    </row>
    <row r="8829" spans="1:32" x14ac:dyDescent="0.2">
      <c r="A8829" s="1" t="s">
        <v>25886</v>
      </c>
      <c r="B8829" s="4" t="s">
        <v>25887</v>
      </c>
      <c r="C8829" s="4" t="s">
        <v>25888</v>
      </c>
      <c r="E8829" s="4"/>
      <c r="R8829" s="4"/>
      <c r="U8829" s="4"/>
      <c r="AD8829" s="4"/>
      <c r="AE8829" s="4"/>
      <c r="AF8829" s="21"/>
    </row>
    <row r="8830" spans="1:32" x14ac:dyDescent="0.2">
      <c r="A8830" s="1" t="s">
        <v>25889</v>
      </c>
      <c r="B8830" s="4" t="s">
        <v>25890</v>
      </c>
      <c r="C8830" s="4" t="s">
        <v>25891</v>
      </c>
      <c r="E8830" s="4"/>
      <c r="R8830" s="4"/>
      <c r="U8830" s="4"/>
      <c r="AD8830" s="4"/>
      <c r="AE8830" s="4"/>
      <c r="AF8830" s="21"/>
    </row>
    <row r="8831" spans="1:32" x14ac:dyDescent="0.2">
      <c r="A8831" s="1" t="s">
        <v>25892</v>
      </c>
      <c r="B8831" s="4" t="s">
        <v>25893</v>
      </c>
      <c r="C8831" s="4" t="s">
        <v>25894</v>
      </c>
      <c r="E8831" s="4"/>
      <c r="R8831" s="4"/>
      <c r="U8831" s="4"/>
      <c r="AD8831" s="4"/>
      <c r="AE8831" s="4"/>
      <c r="AF8831" s="21"/>
    </row>
    <row r="8832" spans="1:32" x14ac:dyDescent="0.2">
      <c r="A8832" s="1" t="s">
        <v>25895</v>
      </c>
      <c r="B8832" s="4" t="s">
        <v>25896</v>
      </c>
      <c r="C8832" s="4" t="s">
        <v>25897</v>
      </c>
      <c r="E8832" s="4"/>
      <c r="R8832" s="4"/>
      <c r="U8832" s="4"/>
      <c r="AD8832" s="4"/>
      <c r="AE8832" s="4"/>
      <c r="AF8832" s="21"/>
    </row>
    <row r="8833" spans="1:32" x14ac:dyDescent="0.2">
      <c r="A8833" s="1" t="s">
        <v>25898</v>
      </c>
      <c r="B8833" s="4" t="s">
        <v>25899</v>
      </c>
      <c r="C8833" s="4" t="s">
        <v>25900</v>
      </c>
      <c r="E8833" s="4"/>
      <c r="R8833" s="4"/>
      <c r="U8833" s="4"/>
      <c r="AD8833" s="4"/>
      <c r="AE8833" s="4"/>
      <c r="AF8833" s="21"/>
    </row>
    <row r="8834" spans="1:32" x14ac:dyDescent="0.2">
      <c r="A8834" s="1" t="s">
        <v>25901</v>
      </c>
      <c r="B8834" s="4" t="s">
        <v>25902</v>
      </c>
      <c r="C8834" s="4" t="s">
        <v>25903</v>
      </c>
      <c r="E8834" s="4"/>
      <c r="R8834" s="4"/>
      <c r="U8834" s="4"/>
      <c r="AD8834" s="4"/>
      <c r="AE8834" s="4"/>
      <c r="AF8834" s="21"/>
    </row>
    <row r="8835" spans="1:32" x14ac:dyDescent="0.2">
      <c r="A8835" s="1" t="s">
        <v>25904</v>
      </c>
      <c r="B8835" s="4" t="s">
        <v>25905</v>
      </c>
      <c r="C8835" s="4" t="s">
        <v>25640</v>
      </c>
      <c r="E8835" s="4"/>
      <c r="N8835">
        <v>1</v>
      </c>
      <c r="R8835" s="4"/>
      <c r="U8835" s="4"/>
      <c r="AD8835" s="4"/>
      <c r="AE8835" s="4"/>
      <c r="AF8835" s="21"/>
    </row>
    <row r="8836" spans="1:32" x14ac:dyDescent="0.2">
      <c r="A8836" s="1" t="s">
        <v>25906</v>
      </c>
      <c r="B8836" s="4" t="s">
        <v>25907</v>
      </c>
      <c r="C8836" s="4" t="s">
        <v>25908</v>
      </c>
      <c r="E8836" s="4"/>
      <c r="R8836" s="4"/>
      <c r="U8836" s="4"/>
      <c r="AD8836" s="4"/>
      <c r="AE8836" s="4"/>
      <c r="AF8836" s="21"/>
    </row>
    <row r="8837" spans="1:32" x14ac:dyDescent="0.2">
      <c r="A8837" s="1" t="s">
        <v>25909</v>
      </c>
      <c r="B8837" s="4" t="s">
        <v>25910</v>
      </c>
      <c r="C8837" s="4" t="s">
        <v>25911</v>
      </c>
      <c r="E8837" s="4"/>
      <c r="R8837" s="4"/>
      <c r="U8837" s="4"/>
      <c r="AD8837" s="4"/>
      <c r="AE8837" s="4"/>
      <c r="AF8837" s="21"/>
    </row>
    <row r="8838" spans="1:32" x14ac:dyDescent="0.2">
      <c r="A8838" s="1" t="s">
        <v>25912</v>
      </c>
      <c r="B8838" s="4" t="s">
        <v>25913</v>
      </c>
      <c r="C8838" s="4" t="s">
        <v>25914</v>
      </c>
      <c r="E8838" s="4"/>
      <c r="R8838" s="4"/>
      <c r="U8838" s="4"/>
      <c r="AD8838" s="4"/>
      <c r="AE8838" s="4"/>
      <c r="AF8838" s="21"/>
    </row>
    <row r="8839" spans="1:32" x14ac:dyDescent="0.2">
      <c r="A8839" s="1" t="s">
        <v>25915</v>
      </c>
      <c r="B8839" s="4" t="s">
        <v>25916</v>
      </c>
      <c r="C8839" s="4" t="s">
        <v>25917</v>
      </c>
      <c r="E8839" s="4"/>
      <c r="R8839" s="4"/>
      <c r="U8839" s="4"/>
      <c r="AD8839" s="4"/>
      <c r="AE8839" s="4"/>
      <c r="AF8839" s="21"/>
    </row>
    <row r="8840" spans="1:32" x14ac:dyDescent="0.2">
      <c r="A8840" s="1" t="s">
        <v>25918</v>
      </c>
      <c r="B8840" s="4" t="s">
        <v>25919</v>
      </c>
      <c r="C8840" s="4" t="s">
        <v>25920</v>
      </c>
      <c r="E8840" s="4"/>
      <c r="R8840" s="4"/>
      <c r="U8840" s="4"/>
      <c r="AD8840" s="4"/>
      <c r="AE8840" s="4"/>
      <c r="AF8840" s="21"/>
    </row>
    <row r="8841" spans="1:32" x14ac:dyDescent="0.2">
      <c r="A8841" s="1" t="s">
        <v>25921</v>
      </c>
      <c r="B8841" s="4" t="s">
        <v>25922</v>
      </c>
      <c r="C8841" s="4" t="s">
        <v>25923</v>
      </c>
      <c r="E8841" s="4"/>
      <c r="R8841" s="4"/>
      <c r="U8841" s="4"/>
      <c r="AD8841" s="4"/>
      <c r="AE8841" s="4"/>
      <c r="AF8841" s="21"/>
    </row>
    <row r="8842" spans="1:32" x14ac:dyDescent="0.2">
      <c r="A8842" s="1" t="s">
        <v>25924</v>
      </c>
      <c r="B8842" s="4" t="s">
        <v>25925</v>
      </c>
      <c r="C8842" s="4" t="s">
        <v>25926</v>
      </c>
      <c r="E8842" s="4"/>
      <c r="R8842" s="4"/>
      <c r="U8842" s="4"/>
      <c r="AD8842" s="4"/>
      <c r="AE8842" s="4"/>
      <c r="AF8842" s="21"/>
    </row>
    <row r="8843" spans="1:32" x14ac:dyDescent="0.2">
      <c r="A8843" s="1" t="s">
        <v>25927</v>
      </c>
      <c r="B8843" s="4" t="s">
        <v>25928</v>
      </c>
      <c r="C8843" s="4" t="s">
        <v>25929</v>
      </c>
      <c r="E8843" s="4"/>
      <c r="M8843">
        <v>1</v>
      </c>
      <c r="R8843" s="4"/>
      <c r="U8843" s="4"/>
      <c r="AD8843" s="4"/>
      <c r="AE8843" s="4">
        <v>1</v>
      </c>
      <c r="AF8843" s="21"/>
    </row>
    <row r="8844" spans="1:32" x14ac:dyDescent="0.2">
      <c r="A8844" s="1" t="s">
        <v>25930</v>
      </c>
      <c r="B8844" s="4" t="s">
        <v>25931</v>
      </c>
      <c r="C8844" s="4" t="s">
        <v>25932</v>
      </c>
      <c r="E8844" s="4"/>
      <c r="R8844" s="4"/>
      <c r="U8844" s="4"/>
      <c r="AD8844" s="4"/>
      <c r="AE8844" s="4"/>
      <c r="AF8844" s="21"/>
    </row>
    <row r="8845" spans="1:32" x14ac:dyDescent="0.2">
      <c r="A8845" s="1" t="s">
        <v>25933</v>
      </c>
      <c r="B8845" s="4" t="s">
        <v>25934</v>
      </c>
      <c r="C8845" s="4" t="s">
        <v>25935</v>
      </c>
      <c r="E8845" s="4"/>
      <c r="R8845" s="4"/>
      <c r="U8845" s="4"/>
      <c r="AD8845" s="4"/>
      <c r="AE8845" s="4"/>
      <c r="AF8845" s="21"/>
    </row>
    <row r="8846" spans="1:32" x14ac:dyDescent="0.2">
      <c r="A8846" s="1" t="s">
        <v>25936</v>
      </c>
      <c r="B8846" s="4" t="s">
        <v>8430</v>
      </c>
      <c r="C8846" s="4" t="s">
        <v>25937</v>
      </c>
      <c r="E8846" s="4">
        <v>1</v>
      </c>
      <c r="R8846" s="4"/>
      <c r="U8846" s="4"/>
      <c r="AD8846" s="4"/>
      <c r="AE8846" s="4"/>
      <c r="AF8846" s="21">
        <v>1</v>
      </c>
    </row>
    <row r="8847" spans="1:32" x14ac:dyDescent="0.2">
      <c r="A8847" s="1" t="s">
        <v>25938</v>
      </c>
      <c r="B8847" s="4" t="s">
        <v>25939</v>
      </c>
      <c r="C8847" s="4" t="s">
        <v>25940</v>
      </c>
      <c r="E8847" s="4"/>
      <c r="R8847" s="4"/>
      <c r="U8847" s="4"/>
      <c r="AD8847" s="4"/>
      <c r="AE8847" s="4"/>
      <c r="AF8847" s="21"/>
    </row>
    <row r="8848" spans="1:32" x14ac:dyDescent="0.2">
      <c r="A8848" s="1" t="s">
        <v>25941</v>
      </c>
      <c r="B8848" s="4" t="s">
        <v>25942</v>
      </c>
      <c r="C8848" s="4" t="s">
        <v>25943</v>
      </c>
      <c r="E8848" s="4"/>
      <c r="R8848" s="4"/>
      <c r="U8848" s="4"/>
      <c r="AD8848" s="4"/>
      <c r="AE8848" s="4"/>
      <c r="AF8848" s="21"/>
    </row>
    <row r="8849" spans="1:32" x14ac:dyDescent="0.2">
      <c r="A8849" s="1" t="s">
        <v>25944</v>
      </c>
      <c r="B8849" s="4" t="s">
        <v>25945</v>
      </c>
      <c r="C8849" s="4" t="s">
        <v>25946</v>
      </c>
      <c r="E8849" s="4"/>
      <c r="F8849">
        <v>1</v>
      </c>
      <c r="G8849">
        <v>1</v>
      </c>
      <c r="J8849">
        <v>2</v>
      </c>
      <c r="M8849">
        <v>2</v>
      </c>
      <c r="R8849" s="4"/>
      <c r="U8849" s="4"/>
      <c r="AD8849" s="4"/>
      <c r="AE8849" s="4">
        <v>1</v>
      </c>
      <c r="AF8849" s="21"/>
    </row>
    <row r="8850" spans="1:32" x14ac:dyDescent="0.2">
      <c r="A8850" s="1" t="s">
        <v>25947</v>
      </c>
      <c r="B8850" s="4" t="s">
        <v>25948</v>
      </c>
      <c r="C8850" s="4" t="s">
        <v>25949</v>
      </c>
      <c r="E8850" s="4"/>
      <c r="R8850" s="4"/>
      <c r="U8850" s="4"/>
      <c r="AD8850" s="4"/>
      <c r="AE8850" s="4"/>
      <c r="AF8850" s="21"/>
    </row>
    <row r="8851" spans="1:32" x14ac:dyDescent="0.2">
      <c r="A8851" s="1" t="s">
        <v>25950</v>
      </c>
      <c r="B8851" s="4" t="s">
        <v>25951</v>
      </c>
      <c r="C8851" s="4" t="s">
        <v>25952</v>
      </c>
      <c r="E8851" s="4"/>
      <c r="R8851" s="4"/>
      <c r="U8851" s="4"/>
      <c r="AD8851" s="4"/>
      <c r="AE8851" s="4"/>
      <c r="AF8851" s="21"/>
    </row>
    <row r="8852" spans="1:32" x14ac:dyDescent="0.2">
      <c r="A8852" s="1" t="s">
        <v>25953</v>
      </c>
      <c r="B8852" s="4" t="s">
        <v>25954</v>
      </c>
      <c r="C8852" s="4" t="s">
        <v>25955</v>
      </c>
      <c r="E8852" s="4"/>
      <c r="R8852" s="4"/>
      <c r="U8852" s="4"/>
      <c r="AD8852" s="4"/>
      <c r="AE8852" s="4"/>
      <c r="AF8852" s="21"/>
    </row>
    <row r="8853" spans="1:32" x14ac:dyDescent="0.2">
      <c r="A8853" s="1" t="s">
        <v>25956</v>
      </c>
      <c r="B8853" s="4" t="s">
        <v>25957</v>
      </c>
      <c r="C8853" s="4" t="s">
        <v>25958</v>
      </c>
      <c r="E8853" s="4"/>
      <c r="R8853" s="4"/>
      <c r="U8853" s="4"/>
      <c r="AD8853" s="4"/>
      <c r="AE8853" s="4"/>
      <c r="AF8853" s="21"/>
    </row>
    <row r="8854" spans="1:32" x14ac:dyDescent="0.2">
      <c r="A8854" s="1" t="s">
        <v>25959</v>
      </c>
      <c r="B8854" s="4" t="s">
        <v>25960</v>
      </c>
      <c r="C8854" s="4" t="s">
        <v>25961</v>
      </c>
      <c r="E8854" s="4"/>
      <c r="R8854" s="4"/>
      <c r="U8854" s="4"/>
      <c r="AD8854" s="4"/>
      <c r="AE8854" s="4"/>
      <c r="AF8854" s="21"/>
    </row>
    <row r="8855" spans="1:32" x14ac:dyDescent="0.2">
      <c r="A8855" s="1" t="s">
        <v>25962</v>
      </c>
      <c r="B8855" s="4" t="s">
        <v>25963</v>
      </c>
      <c r="C8855" s="4" t="s">
        <v>25964</v>
      </c>
      <c r="E8855" s="4"/>
      <c r="R8855" s="4"/>
      <c r="U8855" s="4"/>
      <c r="AD8855" s="4"/>
      <c r="AE8855" s="4"/>
      <c r="AF8855" s="21"/>
    </row>
    <row r="8856" spans="1:32" x14ac:dyDescent="0.2">
      <c r="A8856" s="1" t="s">
        <v>25965</v>
      </c>
      <c r="B8856" s="4" t="s">
        <v>25966</v>
      </c>
      <c r="C8856" s="4" t="s">
        <v>25967</v>
      </c>
      <c r="E8856" s="4"/>
      <c r="R8856" s="4"/>
      <c r="U8856" s="4"/>
      <c r="AD8856" s="4"/>
      <c r="AE8856" s="4"/>
      <c r="AF8856" s="21"/>
    </row>
    <row r="8857" spans="1:32" x14ac:dyDescent="0.2">
      <c r="A8857" s="1" t="s">
        <v>25968</v>
      </c>
      <c r="B8857" s="4" t="s">
        <v>25969</v>
      </c>
      <c r="C8857" s="4" t="s">
        <v>25970</v>
      </c>
      <c r="E8857" s="4"/>
      <c r="R8857" s="4"/>
      <c r="U8857" s="4"/>
      <c r="AD8857" s="4"/>
      <c r="AE8857" s="4"/>
      <c r="AF8857" s="21"/>
    </row>
    <row r="8858" spans="1:32" x14ac:dyDescent="0.2">
      <c r="A8858" s="1" t="s">
        <v>25971</v>
      </c>
      <c r="B8858" s="4" t="s">
        <v>25972</v>
      </c>
      <c r="C8858" s="4" t="s">
        <v>25973</v>
      </c>
      <c r="E8858" s="4"/>
      <c r="R8858" s="4"/>
      <c r="U8858" s="4"/>
      <c r="AD8858" s="4"/>
      <c r="AE8858" s="4"/>
      <c r="AF8858" s="21"/>
    </row>
    <row r="8859" spans="1:32" x14ac:dyDescent="0.2">
      <c r="A8859" s="1" t="s">
        <v>25974</v>
      </c>
      <c r="B8859" s="4" t="s">
        <v>25975</v>
      </c>
      <c r="C8859" s="4" t="s">
        <v>25976</v>
      </c>
      <c r="E8859" s="4"/>
      <c r="R8859" s="4"/>
      <c r="U8859" s="4"/>
      <c r="AD8859" s="4"/>
      <c r="AE8859" s="4"/>
      <c r="AF8859" s="21"/>
    </row>
    <row r="8860" spans="1:32" x14ac:dyDescent="0.2">
      <c r="A8860" s="1" t="s">
        <v>25977</v>
      </c>
      <c r="B8860" s="4" t="s">
        <v>25978</v>
      </c>
      <c r="C8860" s="4" t="s">
        <v>25979</v>
      </c>
      <c r="E8860" s="4"/>
      <c r="R8860" s="4"/>
      <c r="U8860" s="4"/>
      <c r="AD8860" s="4"/>
      <c r="AE8860" s="4"/>
      <c r="AF8860" s="21"/>
    </row>
    <row r="8861" spans="1:32" x14ac:dyDescent="0.2">
      <c r="A8861" s="1" t="s">
        <v>25980</v>
      </c>
      <c r="B8861" s="4" t="s">
        <v>25981</v>
      </c>
      <c r="C8861" s="4" t="s">
        <v>25982</v>
      </c>
      <c r="E8861" s="4"/>
      <c r="R8861" s="4"/>
      <c r="U8861" s="4"/>
      <c r="AD8861" s="4"/>
      <c r="AE8861" s="4"/>
      <c r="AF8861" s="21"/>
    </row>
    <row r="8862" spans="1:32" x14ac:dyDescent="0.2">
      <c r="A8862" s="1" t="s">
        <v>25983</v>
      </c>
      <c r="B8862" s="4" t="s">
        <v>25984</v>
      </c>
      <c r="C8862" s="4" t="s">
        <v>25985</v>
      </c>
      <c r="E8862" s="4"/>
      <c r="R8862" s="4"/>
      <c r="U8862" s="4"/>
      <c r="AD8862" s="4"/>
      <c r="AE8862" s="4"/>
      <c r="AF8862" s="21"/>
    </row>
    <row r="8863" spans="1:32" x14ac:dyDescent="0.2">
      <c r="A8863" s="1" t="s">
        <v>25986</v>
      </c>
      <c r="B8863" s="4" t="s">
        <v>25987</v>
      </c>
      <c r="C8863" s="4" t="s">
        <v>25988</v>
      </c>
      <c r="E8863" s="4"/>
      <c r="R8863" s="4"/>
      <c r="U8863" s="4"/>
      <c r="AD8863" s="4"/>
      <c r="AE8863" s="4"/>
      <c r="AF8863" s="21"/>
    </row>
    <row r="8864" spans="1:32" x14ac:dyDescent="0.2">
      <c r="A8864" s="1" t="s">
        <v>25989</v>
      </c>
      <c r="B8864" s="4" t="s">
        <v>25990</v>
      </c>
      <c r="C8864" s="4" t="s">
        <v>25991</v>
      </c>
      <c r="E8864" s="4"/>
      <c r="R8864" s="4"/>
      <c r="U8864" s="4"/>
      <c r="AD8864" s="4"/>
      <c r="AE8864" s="4"/>
      <c r="AF8864" s="21"/>
    </row>
    <row r="8865" spans="1:32" x14ac:dyDescent="0.2">
      <c r="A8865" s="1" t="s">
        <v>25992</v>
      </c>
      <c r="B8865" s="4" t="s">
        <v>25993</v>
      </c>
      <c r="C8865" s="4" t="s">
        <v>25994</v>
      </c>
      <c r="E8865" s="4"/>
      <c r="R8865" s="4"/>
      <c r="U8865" s="4"/>
      <c r="AD8865" s="4"/>
      <c r="AE8865" s="4"/>
      <c r="AF8865" s="21"/>
    </row>
    <row r="8866" spans="1:32" x14ac:dyDescent="0.2">
      <c r="A8866" s="1" t="s">
        <v>25995</v>
      </c>
      <c r="B8866" s="4" t="s">
        <v>25996</v>
      </c>
      <c r="C8866" s="4" t="s">
        <v>25997</v>
      </c>
      <c r="E8866" s="4"/>
      <c r="R8866" s="4"/>
      <c r="U8866" s="4"/>
      <c r="AD8866" s="4"/>
      <c r="AE8866" s="4"/>
      <c r="AF8866" s="21"/>
    </row>
    <row r="8867" spans="1:32" x14ac:dyDescent="0.2">
      <c r="A8867" s="1" t="s">
        <v>25998</v>
      </c>
      <c r="B8867" s="4" t="s">
        <v>25999</v>
      </c>
      <c r="C8867" s="4" t="s">
        <v>26000</v>
      </c>
      <c r="E8867" s="4"/>
      <c r="R8867" s="4"/>
      <c r="U8867" s="4"/>
      <c r="AD8867" s="4"/>
      <c r="AE8867" s="4"/>
      <c r="AF8867" s="21"/>
    </row>
    <row r="8868" spans="1:32" x14ac:dyDescent="0.2">
      <c r="A8868" s="1" t="s">
        <v>26001</v>
      </c>
      <c r="B8868" s="4" t="s">
        <v>26002</v>
      </c>
      <c r="C8868" s="4" t="s">
        <v>26003</v>
      </c>
      <c r="E8868" s="4"/>
      <c r="R8868" s="4"/>
      <c r="U8868" s="4"/>
      <c r="AD8868" s="4"/>
      <c r="AE8868" s="4"/>
      <c r="AF8868" s="21"/>
    </row>
    <row r="8869" spans="1:32" x14ac:dyDescent="0.2">
      <c r="A8869" s="1" t="s">
        <v>26004</v>
      </c>
      <c r="B8869" s="4" t="s">
        <v>26005</v>
      </c>
      <c r="C8869" s="4" t="s">
        <v>26006</v>
      </c>
      <c r="E8869" s="4"/>
      <c r="R8869" s="4"/>
      <c r="U8869" s="4"/>
      <c r="AD8869" s="4"/>
      <c r="AE8869" s="4"/>
      <c r="AF8869" s="21"/>
    </row>
    <row r="8870" spans="1:32" x14ac:dyDescent="0.2">
      <c r="A8870" s="1" t="s">
        <v>26007</v>
      </c>
      <c r="B8870" s="4" t="s">
        <v>26008</v>
      </c>
      <c r="C8870" s="4" t="s">
        <v>26009</v>
      </c>
      <c r="E8870" s="4"/>
      <c r="R8870" s="4"/>
      <c r="U8870" s="4"/>
      <c r="AD8870" s="4"/>
      <c r="AE8870" s="4"/>
      <c r="AF8870" s="21"/>
    </row>
    <row r="8871" spans="1:32" x14ac:dyDescent="0.2">
      <c r="A8871" s="1" t="s">
        <v>26010</v>
      </c>
      <c r="B8871" s="4" t="s">
        <v>26011</v>
      </c>
      <c r="C8871" s="4" t="s">
        <v>26012</v>
      </c>
      <c r="E8871" s="4"/>
      <c r="R8871" s="4"/>
      <c r="U8871" s="4"/>
      <c r="AD8871" s="4"/>
      <c r="AE8871" s="4"/>
      <c r="AF8871" s="21"/>
    </row>
    <row r="8872" spans="1:32" x14ac:dyDescent="0.2">
      <c r="A8872" s="1" t="s">
        <v>26013</v>
      </c>
      <c r="B8872" s="4" t="s">
        <v>26014</v>
      </c>
      <c r="C8872" s="4" t="s">
        <v>26015</v>
      </c>
      <c r="E8872" s="4"/>
      <c r="R8872" s="4"/>
      <c r="U8872" s="4"/>
      <c r="AD8872" s="4"/>
      <c r="AE8872" s="4"/>
      <c r="AF8872" s="21"/>
    </row>
    <row r="8873" spans="1:32" x14ac:dyDescent="0.2">
      <c r="A8873" s="1" t="s">
        <v>26016</v>
      </c>
      <c r="B8873" s="4" t="s">
        <v>26017</v>
      </c>
      <c r="C8873" s="4" t="s">
        <v>26018</v>
      </c>
      <c r="E8873" s="4"/>
      <c r="R8873" s="4"/>
      <c r="U8873" s="4"/>
      <c r="AD8873" s="4"/>
      <c r="AE8873" s="4"/>
      <c r="AF8873" s="21"/>
    </row>
    <row r="8874" spans="1:32" x14ac:dyDescent="0.2">
      <c r="A8874" s="1" t="s">
        <v>26019</v>
      </c>
      <c r="B8874" s="4" t="s">
        <v>26020</v>
      </c>
      <c r="C8874" s="4" t="s">
        <v>26021</v>
      </c>
      <c r="E8874" s="4"/>
      <c r="R8874" s="4"/>
      <c r="U8874" s="4"/>
      <c r="AD8874" s="4"/>
      <c r="AE8874" s="4"/>
      <c r="AF8874" s="21"/>
    </row>
    <row r="8875" spans="1:32" x14ac:dyDescent="0.2">
      <c r="A8875" s="1" t="s">
        <v>26022</v>
      </c>
      <c r="B8875" s="4" t="s">
        <v>26023</v>
      </c>
      <c r="C8875" s="4" t="s">
        <v>26024</v>
      </c>
      <c r="E8875" s="4"/>
      <c r="R8875" s="4"/>
      <c r="U8875" s="4"/>
      <c r="AD8875" s="4"/>
      <c r="AE8875" s="4"/>
      <c r="AF8875" s="21"/>
    </row>
    <row r="8876" spans="1:32" x14ac:dyDescent="0.2">
      <c r="A8876" s="1" t="s">
        <v>26025</v>
      </c>
      <c r="B8876" s="4" t="s">
        <v>26026</v>
      </c>
      <c r="C8876" s="4" t="s">
        <v>26027</v>
      </c>
      <c r="E8876" s="4"/>
      <c r="R8876" s="4"/>
      <c r="U8876" s="4"/>
      <c r="AD8876" s="4"/>
      <c r="AE8876" s="4"/>
      <c r="AF8876" s="21"/>
    </row>
    <row r="8877" spans="1:32" x14ac:dyDescent="0.2">
      <c r="A8877" s="1" t="s">
        <v>26028</v>
      </c>
      <c r="B8877" s="4" t="s">
        <v>26029</v>
      </c>
      <c r="C8877" s="4" t="s">
        <v>26030</v>
      </c>
      <c r="E8877" s="4"/>
      <c r="R8877" s="4"/>
      <c r="U8877" s="4"/>
      <c r="AD8877" s="4"/>
      <c r="AE8877" s="4"/>
      <c r="AF8877" s="21"/>
    </row>
    <row r="8878" spans="1:32" x14ac:dyDescent="0.2">
      <c r="A8878" s="1" t="s">
        <v>26031</v>
      </c>
      <c r="B8878" s="4" t="s">
        <v>26032</v>
      </c>
      <c r="C8878" s="4" t="s">
        <v>26033</v>
      </c>
      <c r="E8878" s="4"/>
      <c r="G8878">
        <v>1</v>
      </c>
      <c r="H8878">
        <v>1</v>
      </c>
      <c r="N8878">
        <v>2</v>
      </c>
      <c r="R8878" s="4"/>
      <c r="U8878" s="4"/>
      <c r="AD8878" s="4"/>
      <c r="AE8878" s="4"/>
      <c r="AF8878" s="21"/>
    </row>
    <row r="8879" spans="1:32" x14ac:dyDescent="0.2">
      <c r="A8879" s="1" t="s">
        <v>26034</v>
      </c>
      <c r="B8879" s="4" t="s">
        <v>26035</v>
      </c>
      <c r="C8879" s="4" t="s">
        <v>26036</v>
      </c>
      <c r="E8879" s="4"/>
      <c r="R8879" s="4"/>
      <c r="U8879" s="4"/>
      <c r="AD8879" s="4"/>
      <c r="AE8879" s="4"/>
      <c r="AF8879" s="21"/>
    </row>
    <row r="8880" spans="1:32" x14ac:dyDescent="0.2">
      <c r="A8880" s="1" t="s">
        <v>26037</v>
      </c>
      <c r="B8880" s="4" t="s">
        <v>26038</v>
      </c>
      <c r="C8880" s="4" t="s">
        <v>26039</v>
      </c>
      <c r="E8880" s="4"/>
      <c r="R8880" s="4"/>
      <c r="U8880" s="4"/>
      <c r="AD8880" s="4"/>
      <c r="AE8880" s="4"/>
      <c r="AF8880" s="21"/>
    </row>
    <row r="8881" spans="1:32" x14ac:dyDescent="0.2">
      <c r="A8881" s="1" t="s">
        <v>26040</v>
      </c>
      <c r="B8881" s="4" t="s">
        <v>26041</v>
      </c>
      <c r="C8881" s="4" t="s">
        <v>26042</v>
      </c>
      <c r="E8881" s="4"/>
      <c r="R8881" s="4"/>
      <c r="U8881" s="4"/>
      <c r="AD8881" s="4"/>
      <c r="AE8881" s="4"/>
      <c r="AF8881" s="21"/>
    </row>
    <row r="8882" spans="1:32" x14ac:dyDescent="0.2">
      <c r="A8882" s="1" t="s">
        <v>26043</v>
      </c>
      <c r="B8882" s="4" t="s">
        <v>26044</v>
      </c>
      <c r="C8882" s="4" t="s">
        <v>26045</v>
      </c>
      <c r="E8882" s="4"/>
      <c r="R8882" s="4"/>
      <c r="U8882" s="4"/>
      <c r="AD8882" s="4"/>
      <c r="AE8882" s="4"/>
      <c r="AF8882" s="21"/>
    </row>
    <row r="8883" spans="1:32" x14ac:dyDescent="0.2">
      <c r="A8883" s="1" t="s">
        <v>26046</v>
      </c>
      <c r="B8883" s="4" t="s">
        <v>26047</v>
      </c>
      <c r="C8883" s="4" t="s">
        <v>26048</v>
      </c>
      <c r="E8883" s="4"/>
      <c r="R8883" s="4"/>
      <c r="U8883" s="4"/>
      <c r="AD8883" s="4"/>
      <c r="AE8883" s="4"/>
      <c r="AF8883" s="21"/>
    </row>
    <row r="8884" spans="1:32" x14ac:dyDescent="0.2">
      <c r="A8884" s="1" t="s">
        <v>26049</v>
      </c>
      <c r="B8884" s="4" t="s">
        <v>26050</v>
      </c>
      <c r="C8884" s="4" t="s">
        <v>26051</v>
      </c>
      <c r="E8884" s="4"/>
      <c r="R8884" s="4"/>
      <c r="U8884" s="4"/>
      <c r="AD8884" s="4"/>
      <c r="AE8884" s="4"/>
      <c r="AF8884" s="21"/>
    </row>
    <row r="8885" spans="1:32" x14ac:dyDescent="0.2">
      <c r="A8885" s="1" t="s">
        <v>26052</v>
      </c>
      <c r="B8885" s="4" t="s">
        <v>26053</v>
      </c>
      <c r="C8885" s="4" t="s">
        <v>26054</v>
      </c>
      <c r="E8885" s="4"/>
      <c r="R8885" s="4"/>
      <c r="U8885" s="4"/>
      <c r="AD8885" s="4"/>
      <c r="AE8885" s="4"/>
      <c r="AF8885" s="21"/>
    </row>
    <row r="8886" spans="1:32" x14ac:dyDescent="0.2">
      <c r="A8886" s="1" t="s">
        <v>26055</v>
      </c>
      <c r="B8886" s="4" t="s">
        <v>26056</v>
      </c>
      <c r="C8886" s="4" t="s">
        <v>26057</v>
      </c>
      <c r="E8886" s="4"/>
      <c r="R8886" s="4"/>
      <c r="U8886" s="4"/>
      <c r="AD8886" s="4"/>
      <c r="AE8886" s="4"/>
      <c r="AF8886" s="21"/>
    </row>
    <row r="8887" spans="1:32" x14ac:dyDescent="0.2">
      <c r="A8887" s="1" t="s">
        <v>26058</v>
      </c>
      <c r="B8887" s="4" t="s">
        <v>26059</v>
      </c>
      <c r="C8887" s="4" t="s">
        <v>26060</v>
      </c>
      <c r="E8887" s="4"/>
      <c r="R8887" s="4"/>
      <c r="U8887" s="4"/>
      <c r="AD8887" s="4"/>
      <c r="AE8887" s="4"/>
      <c r="AF8887" s="21"/>
    </row>
    <row r="8888" spans="1:32" x14ac:dyDescent="0.2">
      <c r="A8888" s="1" t="s">
        <v>26061</v>
      </c>
      <c r="B8888" s="4" t="s">
        <v>26062</v>
      </c>
      <c r="C8888" s="4" t="s">
        <v>26063</v>
      </c>
      <c r="E8888" s="4"/>
      <c r="R8888" s="4"/>
      <c r="U8888" s="4"/>
      <c r="AD8888" s="4"/>
      <c r="AE8888" s="4"/>
      <c r="AF8888" s="21"/>
    </row>
    <row r="8889" spans="1:32" x14ac:dyDescent="0.2">
      <c r="A8889" s="1" t="s">
        <v>26064</v>
      </c>
      <c r="B8889" s="4" t="s">
        <v>26065</v>
      </c>
      <c r="C8889" s="4" t="s">
        <v>26066</v>
      </c>
      <c r="E8889" s="4"/>
      <c r="R8889" s="4"/>
      <c r="U8889" s="4"/>
      <c r="AB8889">
        <v>1</v>
      </c>
      <c r="AD8889" s="4"/>
      <c r="AE8889" s="4"/>
      <c r="AF8889" s="21"/>
    </row>
    <row r="8890" spans="1:32" x14ac:dyDescent="0.2">
      <c r="A8890" s="1" t="s">
        <v>26067</v>
      </c>
      <c r="B8890" s="4" t="s">
        <v>26068</v>
      </c>
      <c r="C8890" s="4" t="s">
        <v>26069</v>
      </c>
      <c r="E8890" s="4"/>
      <c r="R8890" s="4"/>
      <c r="U8890" s="4"/>
      <c r="AD8890" s="4"/>
      <c r="AE8890" s="4"/>
      <c r="AF8890" s="21"/>
    </row>
    <row r="8891" spans="1:32" x14ac:dyDescent="0.2">
      <c r="A8891" s="1" t="s">
        <v>26070</v>
      </c>
      <c r="B8891" s="4" t="s">
        <v>26071</v>
      </c>
      <c r="C8891" s="4" t="s">
        <v>26072</v>
      </c>
      <c r="E8891" s="4"/>
      <c r="R8891" s="4"/>
      <c r="U8891" s="4"/>
      <c r="AD8891" s="4"/>
      <c r="AE8891" s="4"/>
      <c r="AF8891" s="21"/>
    </row>
    <row r="8892" spans="1:32" x14ac:dyDescent="0.2">
      <c r="A8892" s="1" t="s">
        <v>26073</v>
      </c>
      <c r="B8892" s="4" t="s">
        <v>26074</v>
      </c>
      <c r="C8892" s="4" t="s">
        <v>26075</v>
      </c>
      <c r="E8892" s="4"/>
      <c r="R8892" s="4"/>
      <c r="U8892" s="4"/>
      <c r="AD8892" s="4"/>
      <c r="AE8892" s="4"/>
      <c r="AF8892" s="21"/>
    </row>
    <row r="8893" spans="1:32" x14ac:dyDescent="0.2">
      <c r="A8893" s="1" t="s">
        <v>26076</v>
      </c>
      <c r="B8893" s="4" t="s">
        <v>26077</v>
      </c>
      <c r="C8893" s="4" t="s">
        <v>26078</v>
      </c>
      <c r="E8893" s="4"/>
      <c r="R8893" s="4"/>
      <c r="U8893" s="4"/>
      <c r="AD8893" s="4"/>
      <c r="AE8893" s="4"/>
      <c r="AF8893" s="21"/>
    </row>
    <row r="8894" spans="1:32" x14ac:dyDescent="0.2">
      <c r="A8894" s="1" t="s">
        <v>26079</v>
      </c>
      <c r="B8894" s="4" t="s">
        <v>26080</v>
      </c>
      <c r="C8894" s="4" t="s">
        <v>26081</v>
      </c>
      <c r="E8894" s="4"/>
      <c r="R8894" s="4"/>
      <c r="U8894" s="4"/>
      <c r="AD8894" s="4"/>
      <c r="AE8894" s="4"/>
      <c r="AF8894" s="21"/>
    </row>
    <row r="8895" spans="1:32" x14ac:dyDescent="0.2">
      <c r="A8895" s="1" t="s">
        <v>26082</v>
      </c>
      <c r="B8895" s="4" t="s">
        <v>26083</v>
      </c>
      <c r="C8895" s="4" t="s">
        <v>26084</v>
      </c>
      <c r="E8895" s="4"/>
      <c r="R8895" s="4"/>
      <c r="U8895" s="4"/>
      <c r="AD8895" s="4"/>
      <c r="AE8895" s="4"/>
      <c r="AF8895" s="21"/>
    </row>
    <row r="8896" spans="1:32" x14ac:dyDescent="0.2">
      <c r="A8896" s="1" t="s">
        <v>26085</v>
      </c>
      <c r="B8896" s="4" t="s">
        <v>26086</v>
      </c>
      <c r="C8896" s="4" t="s">
        <v>26087</v>
      </c>
      <c r="E8896" s="4"/>
      <c r="R8896" s="4"/>
      <c r="U8896" s="4"/>
      <c r="AD8896" s="4"/>
      <c r="AE8896" s="4"/>
      <c r="AF8896" s="21"/>
    </row>
    <row r="8897" spans="1:32" x14ac:dyDescent="0.2">
      <c r="A8897" s="1" t="s">
        <v>26088</v>
      </c>
      <c r="B8897" s="4" t="s">
        <v>26089</v>
      </c>
      <c r="C8897" s="4" t="s">
        <v>26090</v>
      </c>
      <c r="E8897" s="4"/>
      <c r="R8897" s="4"/>
      <c r="U8897" s="4"/>
      <c r="AD8897" s="4"/>
      <c r="AE8897" s="4"/>
      <c r="AF8897" s="21"/>
    </row>
    <row r="8898" spans="1:32" x14ac:dyDescent="0.2">
      <c r="A8898" s="1" t="s">
        <v>26091</v>
      </c>
      <c r="B8898" s="4" t="s">
        <v>26092</v>
      </c>
      <c r="C8898" s="4" t="s">
        <v>26093</v>
      </c>
      <c r="E8898" s="4"/>
      <c r="R8898" s="4"/>
      <c r="U8898" s="4"/>
      <c r="AD8898" s="4"/>
      <c r="AE8898" s="4"/>
      <c r="AF8898" s="21"/>
    </row>
    <row r="8899" spans="1:32" x14ac:dyDescent="0.2">
      <c r="A8899" s="1" t="s">
        <v>26094</v>
      </c>
      <c r="B8899" s="4" t="s">
        <v>26095</v>
      </c>
      <c r="C8899" s="4" t="s">
        <v>26096</v>
      </c>
      <c r="E8899" s="4"/>
      <c r="R8899" s="4"/>
      <c r="U8899" s="4"/>
      <c r="AD8899" s="4"/>
      <c r="AE8899" s="4"/>
      <c r="AF8899" s="21"/>
    </row>
    <row r="8900" spans="1:32" x14ac:dyDescent="0.2">
      <c r="A8900" s="1" t="s">
        <v>26097</v>
      </c>
      <c r="B8900" s="4" t="s">
        <v>26098</v>
      </c>
      <c r="C8900" s="4" t="s">
        <v>26099</v>
      </c>
      <c r="E8900" s="4"/>
      <c r="R8900" s="4"/>
      <c r="U8900" s="4"/>
      <c r="AD8900" s="4">
        <v>2</v>
      </c>
      <c r="AE8900" s="4"/>
      <c r="AF8900" s="21"/>
    </row>
    <row r="8901" spans="1:32" x14ac:dyDescent="0.2">
      <c r="A8901" s="1" t="s">
        <v>26100</v>
      </c>
      <c r="B8901" s="4" t="s">
        <v>26101</v>
      </c>
      <c r="C8901" s="4" t="s">
        <v>26102</v>
      </c>
      <c r="E8901" s="4"/>
      <c r="R8901" s="4"/>
      <c r="U8901" s="4"/>
      <c r="AD8901" s="4"/>
      <c r="AE8901" s="4"/>
      <c r="AF8901" s="21"/>
    </row>
    <row r="8902" spans="1:32" x14ac:dyDescent="0.2">
      <c r="A8902" s="1" t="s">
        <v>26103</v>
      </c>
      <c r="B8902" s="4" t="s">
        <v>26104</v>
      </c>
      <c r="C8902" s="4" t="s">
        <v>26105</v>
      </c>
      <c r="E8902" s="4"/>
      <c r="R8902" s="4"/>
      <c r="U8902" s="4"/>
      <c r="AD8902" s="4"/>
      <c r="AE8902" s="4"/>
      <c r="AF8902" s="21"/>
    </row>
    <row r="8903" spans="1:32" x14ac:dyDescent="0.2">
      <c r="A8903" s="1" t="s">
        <v>26106</v>
      </c>
      <c r="B8903" s="4" t="s">
        <v>26107</v>
      </c>
      <c r="C8903" s="4" t="s">
        <v>26108</v>
      </c>
      <c r="E8903" s="4"/>
      <c r="R8903" s="4"/>
      <c r="U8903" s="4"/>
      <c r="X8903">
        <v>1</v>
      </c>
      <c r="Y8903">
        <v>1</v>
      </c>
      <c r="AA8903">
        <v>1</v>
      </c>
      <c r="AD8903" s="4"/>
      <c r="AE8903" s="4">
        <v>1</v>
      </c>
      <c r="AF8903" s="21"/>
    </row>
    <row r="8904" spans="1:32" x14ac:dyDescent="0.2">
      <c r="A8904" s="1" t="s">
        <v>26109</v>
      </c>
      <c r="B8904" s="4" t="s">
        <v>26110</v>
      </c>
      <c r="C8904" s="4" t="s">
        <v>26111</v>
      </c>
      <c r="E8904" s="4"/>
      <c r="R8904" s="4"/>
      <c r="U8904" s="4"/>
      <c r="Y8904">
        <v>1</v>
      </c>
      <c r="AA8904">
        <v>1</v>
      </c>
      <c r="AD8904" s="4"/>
      <c r="AE8904" s="4"/>
      <c r="AF8904" s="21"/>
    </row>
    <row r="8905" spans="1:32" x14ac:dyDescent="0.2">
      <c r="A8905" s="1" t="s">
        <v>26112</v>
      </c>
      <c r="B8905" s="4" t="s">
        <v>26113</v>
      </c>
      <c r="C8905" s="4" t="s">
        <v>26114</v>
      </c>
      <c r="E8905" s="4"/>
      <c r="R8905" s="4"/>
      <c r="U8905" s="4"/>
      <c r="AD8905" s="4"/>
      <c r="AE8905" s="4"/>
      <c r="AF8905" s="21"/>
    </row>
    <row r="8906" spans="1:32" x14ac:dyDescent="0.2">
      <c r="A8906" s="1" t="s">
        <v>26115</v>
      </c>
      <c r="B8906" s="4" t="s">
        <v>26116</v>
      </c>
      <c r="C8906" s="4" t="s">
        <v>26117</v>
      </c>
      <c r="E8906" s="4"/>
      <c r="R8906" s="4"/>
      <c r="U8906" s="4"/>
      <c r="AD8906" s="4"/>
      <c r="AE8906" s="4"/>
      <c r="AF8906" s="21"/>
    </row>
    <row r="8907" spans="1:32" x14ac:dyDescent="0.2">
      <c r="A8907" s="1" t="s">
        <v>26118</v>
      </c>
      <c r="B8907" s="4" t="s">
        <v>26119</v>
      </c>
      <c r="C8907" s="4" t="s">
        <v>26120</v>
      </c>
      <c r="E8907" s="4"/>
      <c r="R8907" s="4"/>
      <c r="U8907" s="4"/>
      <c r="AD8907" s="4"/>
      <c r="AE8907" s="4"/>
      <c r="AF8907" s="21"/>
    </row>
    <row r="8908" spans="1:32" x14ac:dyDescent="0.2">
      <c r="A8908" s="1" t="s">
        <v>26121</v>
      </c>
      <c r="B8908" s="4" t="s">
        <v>26122</v>
      </c>
      <c r="C8908" s="4" t="s">
        <v>26123</v>
      </c>
      <c r="E8908" s="4"/>
      <c r="R8908" s="4"/>
      <c r="U8908" s="4"/>
      <c r="AD8908" s="4"/>
      <c r="AE8908" s="4"/>
      <c r="AF8908" s="21"/>
    </row>
    <row r="8909" spans="1:32" x14ac:dyDescent="0.2">
      <c r="A8909" s="1" t="s">
        <v>26124</v>
      </c>
      <c r="B8909" s="4" t="s">
        <v>26125</v>
      </c>
      <c r="C8909" s="4" t="s">
        <v>26126</v>
      </c>
      <c r="E8909" s="4"/>
      <c r="R8909" s="4"/>
      <c r="U8909" s="4"/>
      <c r="AD8909" s="4"/>
      <c r="AE8909" s="4"/>
      <c r="AF8909" s="21"/>
    </row>
    <row r="8910" spans="1:32" x14ac:dyDescent="0.2">
      <c r="A8910" s="1" t="s">
        <v>26127</v>
      </c>
      <c r="B8910" s="4" t="s">
        <v>8203</v>
      </c>
      <c r="C8910" s="4" t="s">
        <v>8204</v>
      </c>
      <c r="E8910" s="4"/>
      <c r="R8910" s="4"/>
      <c r="U8910" s="4"/>
      <c r="AD8910" s="4"/>
      <c r="AE8910" s="4"/>
      <c r="AF8910" s="21"/>
    </row>
    <row r="8911" spans="1:32" x14ac:dyDescent="0.2">
      <c r="A8911" s="1" t="s">
        <v>26128</v>
      </c>
      <c r="B8911" s="4" t="s">
        <v>26129</v>
      </c>
      <c r="C8911" s="4" t="s">
        <v>26130</v>
      </c>
      <c r="E8911" s="4"/>
      <c r="R8911" s="4"/>
      <c r="U8911" s="4"/>
      <c r="AD8911" s="4"/>
      <c r="AE8911" s="4"/>
      <c r="AF8911" s="21"/>
    </row>
    <row r="8912" spans="1:32" x14ac:dyDescent="0.2">
      <c r="A8912" s="1" t="s">
        <v>26131</v>
      </c>
      <c r="B8912" s="4" t="s">
        <v>26132</v>
      </c>
      <c r="C8912" s="4" t="s">
        <v>26133</v>
      </c>
      <c r="E8912" s="4"/>
      <c r="R8912" s="4"/>
      <c r="U8912" s="4"/>
      <c r="AD8912" s="4"/>
      <c r="AE8912" s="4"/>
      <c r="AF8912" s="21"/>
    </row>
    <row r="8913" spans="1:32" x14ac:dyDescent="0.2">
      <c r="A8913" s="1" t="s">
        <v>26134</v>
      </c>
      <c r="B8913" s="4" t="s">
        <v>26135</v>
      </c>
      <c r="C8913" s="4" t="s">
        <v>26136</v>
      </c>
      <c r="E8913" s="4"/>
      <c r="R8913" s="4"/>
      <c r="U8913" s="4"/>
      <c r="AD8913" s="4"/>
      <c r="AE8913" s="4"/>
      <c r="AF8913" s="21"/>
    </row>
    <row r="8914" spans="1:32" x14ac:dyDescent="0.2">
      <c r="A8914" s="1" t="s">
        <v>26137</v>
      </c>
      <c r="B8914" s="4" t="s">
        <v>26138</v>
      </c>
      <c r="C8914" s="4" t="s">
        <v>26139</v>
      </c>
      <c r="E8914" s="4"/>
      <c r="R8914" s="4"/>
      <c r="U8914" s="4"/>
      <c r="AD8914" s="4"/>
      <c r="AE8914" s="4"/>
      <c r="AF8914" s="21"/>
    </row>
    <row r="8915" spans="1:32" x14ac:dyDescent="0.2">
      <c r="A8915" s="1" t="s">
        <v>26140</v>
      </c>
      <c r="B8915" s="4" t="s">
        <v>26141</v>
      </c>
      <c r="C8915" s="4" t="s">
        <v>26142</v>
      </c>
      <c r="E8915" s="4"/>
      <c r="R8915" s="4"/>
      <c r="U8915" s="4"/>
      <c r="AD8915" s="4"/>
      <c r="AE8915" s="4"/>
      <c r="AF8915" s="21"/>
    </row>
    <row r="8916" spans="1:32" x14ac:dyDescent="0.2">
      <c r="A8916" s="1" t="s">
        <v>26143</v>
      </c>
      <c r="B8916" s="4" t="s">
        <v>26144</v>
      </c>
      <c r="C8916" s="4" t="s">
        <v>26145</v>
      </c>
      <c r="E8916" s="4"/>
      <c r="R8916" s="4"/>
      <c r="U8916" s="4"/>
      <c r="AD8916" s="4"/>
      <c r="AE8916" s="4"/>
      <c r="AF8916" s="21"/>
    </row>
    <row r="8917" spans="1:32" x14ac:dyDescent="0.2">
      <c r="A8917" s="1" t="s">
        <v>26146</v>
      </c>
      <c r="B8917" s="4" t="s">
        <v>26147</v>
      </c>
      <c r="C8917" s="4" t="s">
        <v>26148</v>
      </c>
      <c r="E8917" s="4"/>
      <c r="R8917" s="4"/>
      <c r="U8917" s="4"/>
      <c r="AD8917" s="4"/>
      <c r="AE8917" s="4"/>
      <c r="AF8917" s="21"/>
    </row>
    <row r="8918" spans="1:32" x14ac:dyDescent="0.2">
      <c r="A8918" s="1" t="s">
        <v>26149</v>
      </c>
      <c r="B8918" s="4" t="s">
        <v>26150</v>
      </c>
      <c r="C8918" s="4" t="s">
        <v>26151</v>
      </c>
      <c r="E8918" s="4"/>
      <c r="R8918" s="4"/>
      <c r="U8918" s="4"/>
      <c r="AD8918" s="4"/>
      <c r="AE8918" s="4"/>
      <c r="AF8918" s="21"/>
    </row>
    <row r="8919" spans="1:32" x14ac:dyDescent="0.2">
      <c r="A8919" s="1" t="s">
        <v>26152</v>
      </c>
      <c r="B8919" s="4" t="s">
        <v>26153</v>
      </c>
      <c r="C8919" s="4" t="s">
        <v>26154</v>
      </c>
      <c r="E8919" s="4"/>
      <c r="N8919">
        <v>1</v>
      </c>
      <c r="R8919" s="4"/>
      <c r="U8919" s="4"/>
      <c r="Y8919">
        <v>5</v>
      </c>
      <c r="Z8919">
        <v>1</v>
      </c>
      <c r="AD8919" s="4"/>
      <c r="AE8919" s="4"/>
      <c r="AF8919" s="21"/>
    </row>
    <row r="8920" spans="1:32" x14ac:dyDescent="0.2">
      <c r="A8920" s="1" t="s">
        <v>26155</v>
      </c>
      <c r="B8920" s="4" t="s">
        <v>26156</v>
      </c>
      <c r="C8920" s="4" t="s">
        <v>26157</v>
      </c>
      <c r="E8920" s="4"/>
      <c r="R8920" s="4"/>
      <c r="U8920" s="4"/>
      <c r="AD8920" s="4"/>
      <c r="AE8920" s="4"/>
      <c r="AF8920" s="21"/>
    </row>
    <row r="8921" spans="1:32" x14ac:dyDescent="0.2">
      <c r="A8921" s="1" t="s">
        <v>26158</v>
      </c>
      <c r="B8921" s="4" t="s">
        <v>26159</v>
      </c>
      <c r="C8921" s="4" t="s">
        <v>26160</v>
      </c>
      <c r="E8921" s="4"/>
      <c r="R8921" s="4"/>
      <c r="U8921" s="4"/>
      <c r="AD8921" s="4"/>
      <c r="AE8921" s="4"/>
      <c r="AF8921" s="21"/>
    </row>
    <row r="8922" spans="1:32" x14ac:dyDescent="0.2">
      <c r="A8922" s="1" t="s">
        <v>26161</v>
      </c>
      <c r="B8922" s="4" t="s">
        <v>26162</v>
      </c>
      <c r="C8922" s="4" t="s">
        <v>26163</v>
      </c>
      <c r="E8922" s="4"/>
      <c r="R8922" s="4"/>
      <c r="U8922" s="4"/>
      <c r="AD8922" s="4"/>
      <c r="AE8922" s="4"/>
      <c r="AF8922" s="21"/>
    </row>
    <row r="8923" spans="1:32" x14ac:dyDescent="0.2">
      <c r="A8923" s="1" t="s">
        <v>26164</v>
      </c>
      <c r="B8923" s="4" t="s">
        <v>26165</v>
      </c>
      <c r="C8923" s="4" t="s">
        <v>26166</v>
      </c>
      <c r="E8923" s="4"/>
      <c r="R8923" s="4"/>
      <c r="U8923" s="4"/>
      <c r="AD8923" s="4"/>
      <c r="AE8923" s="4"/>
      <c r="AF8923" s="21"/>
    </row>
    <row r="8924" spans="1:32" x14ac:dyDescent="0.2">
      <c r="A8924" s="1" t="s">
        <v>26167</v>
      </c>
      <c r="B8924" s="4" t="s">
        <v>26168</v>
      </c>
      <c r="C8924" s="4" t="s">
        <v>26169</v>
      </c>
      <c r="E8924" s="4"/>
      <c r="R8924" s="4"/>
      <c r="U8924" s="4"/>
      <c r="AD8924" s="4"/>
      <c r="AE8924" s="4"/>
      <c r="AF8924" s="21"/>
    </row>
    <row r="8925" spans="1:32" x14ac:dyDescent="0.2">
      <c r="A8925" s="1" t="s">
        <v>26170</v>
      </c>
      <c r="B8925" s="4" t="s">
        <v>26171</v>
      </c>
      <c r="C8925" s="4" t="s">
        <v>26172</v>
      </c>
      <c r="E8925" s="4"/>
      <c r="R8925" s="4"/>
      <c r="U8925" s="4"/>
      <c r="AD8925" s="4"/>
      <c r="AE8925" s="4"/>
      <c r="AF8925" s="21"/>
    </row>
    <row r="8926" spans="1:32" x14ac:dyDescent="0.2">
      <c r="A8926" s="1" t="s">
        <v>26173</v>
      </c>
      <c r="B8926" s="4" t="s">
        <v>26174</v>
      </c>
      <c r="C8926" s="4" t="s">
        <v>26175</v>
      </c>
      <c r="E8926" s="4"/>
      <c r="R8926" s="4"/>
      <c r="U8926" s="4"/>
      <c r="AD8926" s="4"/>
      <c r="AE8926" s="4"/>
      <c r="AF8926" s="21"/>
    </row>
    <row r="8927" spans="1:32" x14ac:dyDescent="0.2">
      <c r="A8927" s="1" t="s">
        <v>26176</v>
      </c>
      <c r="B8927" s="4" t="s">
        <v>26177</v>
      </c>
      <c r="C8927" s="4" t="s">
        <v>26178</v>
      </c>
      <c r="E8927" s="4"/>
      <c r="R8927" s="4"/>
      <c r="U8927" s="4"/>
      <c r="AD8927" s="4"/>
      <c r="AE8927" s="4"/>
      <c r="AF8927" s="21"/>
    </row>
    <row r="8928" spans="1:32" x14ac:dyDescent="0.2">
      <c r="A8928" s="1" t="s">
        <v>26179</v>
      </c>
      <c r="B8928" s="4" t="s">
        <v>26180</v>
      </c>
      <c r="C8928" s="4" t="s">
        <v>26181</v>
      </c>
      <c r="E8928" s="4"/>
      <c r="R8928" s="4"/>
      <c r="U8928" s="4"/>
      <c r="AD8928" s="4"/>
      <c r="AE8928" s="4"/>
      <c r="AF8928" s="21"/>
    </row>
    <row r="8929" spans="1:32" x14ac:dyDescent="0.2">
      <c r="A8929" s="1" t="s">
        <v>26182</v>
      </c>
      <c r="B8929" s="4" t="s">
        <v>26183</v>
      </c>
      <c r="C8929" s="4" t="s">
        <v>26184</v>
      </c>
      <c r="E8929" s="4"/>
      <c r="R8929" s="4"/>
      <c r="U8929" s="4"/>
      <c r="AD8929" s="4"/>
      <c r="AE8929" s="4"/>
      <c r="AF8929" s="21"/>
    </row>
    <row r="8930" spans="1:32" x14ac:dyDescent="0.2">
      <c r="A8930" s="1" t="s">
        <v>26185</v>
      </c>
      <c r="B8930" s="4" t="s">
        <v>26186</v>
      </c>
      <c r="C8930" s="4" t="s">
        <v>26187</v>
      </c>
      <c r="E8930" s="4"/>
      <c r="R8930" s="4"/>
      <c r="U8930" s="4"/>
      <c r="AD8930" s="4"/>
      <c r="AE8930" s="4"/>
      <c r="AF8930" s="21"/>
    </row>
    <row r="8931" spans="1:32" x14ac:dyDescent="0.2">
      <c r="A8931" s="1" t="s">
        <v>26188</v>
      </c>
      <c r="B8931" s="4" t="s">
        <v>26189</v>
      </c>
      <c r="C8931" s="4" t="s">
        <v>26190</v>
      </c>
      <c r="E8931" s="4"/>
      <c r="R8931" s="4"/>
      <c r="U8931" s="4"/>
      <c r="AD8931" s="4"/>
      <c r="AE8931" s="4"/>
      <c r="AF8931" s="21"/>
    </row>
    <row r="8932" spans="1:32" x14ac:dyDescent="0.2">
      <c r="A8932" s="1" t="s">
        <v>26191</v>
      </c>
      <c r="B8932" s="4" t="s">
        <v>26192</v>
      </c>
      <c r="C8932" s="4" t="s">
        <v>26193</v>
      </c>
      <c r="E8932" s="4"/>
      <c r="R8932" s="4"/>
      <c r="U8932" s="4"/>
      <c r="AD8932" s="4"/>
      <c r="AE8932" s="4"/>
      <c r="AF8932" s="21"/>
    </row>
    <row r="8933" spans="1:32" x14ac:dyDescent="0.2">
      <c r="A8933" s="1" t="s">
        <v>26194</v>
      </c>
      <c r="B8933" s="4" t="s">
        <v>26195</v>
      </c>
      <c r="C8933" s="4" t="s">
        <v>26196</v>
      </c>
      <c r="E8933" s="4"/>
      <c r="R8933" s="4"/>
      <c r="U8933" s="4"/>
      <c r="AD8933" s="4"/>
      <c r="AE8933" s="4"/>
      <c r="AF8933" s="21"/>
    </row>
    <row r="8934" spans="1:32" x14ac:dyDescent="0.2">
      <c r="A8934" s="1" t="s">
        <v>26197</v>
      </c>
      <c r="B8934" s="4" t="s">
        <v>26198</v>
      </c>
      <c r="C8934" s="4" t="s">
        <v>26199</v>
      </c>
      <c r="E8934" s="4"/>
      <c r="R8934" s="4"/>
      <c r="U8934" s="4"/>
      <c r="AD8934" s="4"/>
      <c r="AE8934" s="4"/>
      <c r="AF8934" s="21"/>
    </row>
    <row r="8935" spans="1:32" x14ac:dyDescent="0.2">
      <c r="A8935" s="1" t="s">
        <v>26200</v>
      </c>
      <c r="B8935" s="4" t="s">
        <v>26201</v>
      </c>
      <c r="C8935" s="4" t="s">
        <v>26202</v>
      </c>
      <c r="E8935" s="4"/>
      <c r="R8935" s="4"/>
      <c r="U8935" s="4"/>
      <c r="AD8935" s="4"/>
      <c r="AE8935" s="4"/>
      <c r="AF8935" s="21"/>
    </row>
    <row r="8936" spans="1:32" x14ac:dyDescent="0.2">
      <c r="A8936" s="1" t="s">
        <v>26203</v>
      </c>
      <c r="B8936" s="4" t="s">
        <v>26204</v>
      </c>
      <c r="C8936" s="4" t="s">
        <v>26205</v>
      </c>
      <c r="E8936" s="4"/>
      <c r="R8936" s="4"/>
      <c r="U8936" s="4"/>
      <c r="AD8936" s="4"/>
      <c r="AE8936" s="4"/>
      <c r="AF8936" s="21"/>
    </row>
    <row r="8937" spans="1:32" x14ac:dyDescent="0.2">
      <c r="A8937" s="1" t="s">
        <v>26206</v>
      </c>
      <c r="B8937" s="4" t="s">
        <v>26207</v>
      </c>
      <c r="C8937" s="4" t="s">
        <v>26208</v>
      </c>
      <c r="E8937" s="4"/>
      <c r="R8937" s="4"/>
      <c r="U8937" s="4"/>
      <c r="AD8937" s="4"/>
      <c r="AE8937" s="4"/>
      <c r="AF8937" s="21"/>
    </row>
    <row r="8938" spans="1:32" x14ac:dyDescent="0.2">
      <c r="A8938" s="1" t="s">
        <v>26209</v>
      </c>
      <c r="B8938" s="4" t="s">
        <v>26210</v>
      </c>
      <c r="C8938" s="4" t="s">
        <v>26211</v>
      </c>
      <c r="E8938" s="4"/>
      <c r="R8938" s="4"/>
      <c r="U8938" s="4"/>
      <c r="AD8938" s="4"/>
      <c r="AE8938" s="4"/>
      <c r="AF8938" s="21"/>
    </row>
    <row r="8939" spans="1:32" x14ac:dyDescent="0.2">
      <c r="A8939" s="1" t="s">
        <v>26212</v>
      </c>
      <c r="B8939" s="4" t="s">
        <v>26213</v>
      </c>
      <c r="C8939" s="4" t="s">
        <v>26214</v>
      </c>
      <c r="E8939" s="4"/>
      <c r="R8939" s="4"/>
      <c r="U8939" s="4"/>
      <c r="AD8939" s="4"/>
      <c r="AE8939" s="4"/>
      <c r="AF8939" s="21"/>
    </row>
    <row r="8940" spans="1:32" x14ac:dyDescent="0.2">
      <c r="A8940" s="1" t="s">
        <v>26215</v>
      </c>
      <c r="B8940" s="4" t="s">
        <v>26216</v>
      </c>
      <c r="C8940" s="4" t="s">
        <v>26217</v>
      </c>
      <c r="E8940" s="4"/>
      <c r="R8940" s="4"/>
      <c r="U8940" s="4"/>
      <c r="AD8940" s="4"/>
      <c r="AE8940" s="4"/>
      <c r="AF8940" s="21"/>
    </row>
    <row r="8941" spans="1:32" x14ac:dyDescent="0.2">
      <c r="A8941" s="1" t="s">
        <v>26218</v>
      </c>
      <c r="B8941" s="4" t="s">
        <v>26219</v>
      </c>
      <c r="C8941" s="4" t="s">
        <v>26220</v>
      </c>
      <c r="E8941" s="4"/>
      <c r="R8941" s="4"/>
      <c r="U8941" s="4"/>
      <c r="AD8941" s="4"/>
      <c r="AE8941" s="4"/>
      <c r="AF8941" s="21"/>
    </row>
    <row r="8942" spans="1:32" x14ac:dyDescent="0.2">
      <c r="A8942" s="1" t="s">
        <v>26221</v>
      </c>
      <c r="B8942" s="4" t="s">
        <v>26222</v>
      </c>
      <c r="C8942" s="4" t="s">
        <v>26223</v>
      </c>
      <c r="E8942" s="4"/>
      <c r="R8942" s="4"/>
      <c r="U8942" s="4"/>
      <c r="AD8942" s="4"/>
      <c r="AE8942" s="4"/>
      <c r="AF8942" s="21"/>
    </row>
    <row r="8943" spans="1:32" x14ac:dyDescent="0.2">
      <c r="A8943" s="1" t="s">
        <v>26224</v>
      </c>
      <c r="B8943" s="4" t="s">
        <v>26225</v>
      </c>
      <c r="C8943" s="4" t="s">
        <v>26226</v>
      </c>
      <c r="E8943" s="4"/>
      <c r="R8943" s="4"/>
      <c r="U8943" s="4"/>
      <c r="AD8943" s="4"/>
      <c r="AE8943" s="4"/>
      <c r="AF8943" s="21"/>
    </row>
    <row r="8944" spans="1:32" x14ac:dyDescent="0.2">
      <c r="A8944" s="1" t="s">
        <v>26227</v>
      </c>
      <c r="B8944" s="4" t="s">
        <v>26228</v>
      </c>
      <c r="C8944" s="4" t="s">
        <v>26229</v>
      </c>
      <c r="E8944" s="4"/>
      <c r="R8944" s="4"/>
      <c r="U8944" s="4"/>
      <c r="AD8944" s="4"/>
      <c r="AE8944" s="4"/>
      <c r="AF8944" s="21"/>
    </row>
    <row r="8945" spans="1:32" x14ac:dyDescent="0.2">
      <c r="A8945" s="1" t="s">
        <v>26230</v>
      </c>
      <c r="B8945" s="4" t="s">
        <v>26231</v>
      </c>
      <c r="C8945" s="4" t="s">
        <v>26232</v>
      </c>
      <c r="E8945" s="4"/>
      <c r="R8945" s="4"/>
      <c r="U8945" s="4"/>
      <c r="AD8945" s="4"/>
      <c r="AE8945" s="4"/>
      <c r="AF8945" s="21"/>
    </row>
    <row r="8946" spans="1:32" x14ac:dyDescent="0.2">
      <c r="A8946" s="1" t="s">
        <v>26233</v>
      </c>
      <c r="B8946" s="4" t="s">
        <v>26234</v>
      </c>
      <c r="C8946" s="4" t="s">
        <v>26235</v>
      </c>
      <c r="E8946" s="4"/>
      <c r="R8946" s="4"/>
      <c r="U8946" s="4"/>
      <c r="AD8946" s="4"/>
      <c r="AE8946" s="4"/>
      <c r="AF8946" s="21"/>
    </row>
    <row r="8947" spans="1:32" x14ac:dyDescent="0.2">
      <c r="A8947" s="1" t="s">
        <v>26236</v>
      </c>
      <c r="B8947" s="4" t="s">
        <v>26237</v>
      </c>
      <c r="C8947" s="4" t="s">
        <v>26238</v>
      </c>
      <c r="E8947" s="4"/>
      <c r="R8947" s="4"/>
      <c r="U8947" s="4"/>
      <c r="AD8947" s="4"/>
      <c r="AE8947" s="4"/>
      <c r="AF8947" s="21"/>
    </row>
    <row r="8948" spans="1:32" x14ac:dyDescent="0.2">
      <c r="A8948" s="1" t="s">
        <v>26239</v>
      </c>
      <c r="B8948" s="4" t="s">
        <v>7467</v>
      </c>
      <c r="C8948" s="4" t="s">
        <v>26240</v>
      </c>
      <c r="E8948" s="4"/>
      <c r="R8948" s="4"/>
      <c r="U8948" s="4"/>
      <c r="AD8948" s="4"/>
      <c r="AE8948" s="4"/>
      <c r="AF8948" s="21"/>
    </row>
    <row r="8949" spans="1:32" x14ac:dyDescent="0.2">
      <c r="A8949" s="1" t="s">
        <v>26241</v>
      </c>
      <c r="B8949" s="4" t="s">
        <v>26242</v>
      </c>
      <c r="C8949" s="4" t="s">
        <v>26243</v>
      </c>
      <c r="E8949" s="4"/>
      <c r="R8949" s="4"/>
      <c r="U8949" s="4"/>
      <c r="AD8949" s="4"/>
      <c r="AE8949" s="4"/>
      <c r="AF8949" s="21"/>
    </row>
    <row r="8950" spans="1:32" x14ac:dyDescent="0.2">
      <c r="A8950" s="1" t="s">
        <v>26244</v>
      </c>
      <c r="B8950" s="4" t="s">
        <v>26245</v>
      </c>
      <c r="C8950" s="4" t="s">
        <v>26246</v>
      </c>
      <c r="E8950" s="4"/>
      <c r="R8950" s="4"/>
      <c r="U8950" s="4"/>
      <c r="AD8950" s="4"/>
      <c r="AE8950" s="4"/>
      <c r="AF8950" s="21"/>
    </row>
    <row r="8951" spans="1:32" x14ac:dyDescent="0.2">
      <c r="A8951" s="1" t="s">
        <v>26247</v>
      </c>
      <c r="B8951" s="4" t="s">
        <v>26248</v>
      </c>
      <c r="C8951" s="4" t="s">
        <v>26249</v>
      </c>
      <c r="E8951" s="4"/>
      <c r="R8951" s="4"/>
      <c r="U8951" s="4"/>
      <c r="AD8951" s="4"/>
      <c r="AE8951" s="4"/>
      <c r="AF8951" s="21"/>
    </row>
    <row r="8952" spans="1:32" x14ac:dyDescent="0.2">
      <c r="A8952" s="1" t="s">
        <v>26250</v>
      </c>
      <c r="B8952" s="4" t="s">
        <v>26251</v>
      </c>
      <c r="C8952" s="4" t="s">
        <v>26252</v>
      </c>
      <c r="E8952" s="4"/>
      <c r="R8952" s="4"/>
      <c r="U8952" s="4"/>
      <c r="AD8952" s="4"/>
      <c r="AE8952" s="4"/>
      <c r="AF8952" s="21"/>
    </row>
    <row r="8953" spans="1:32" x14ac:dyDescent="0.2">
      <c r="A8953" s="1" t="s">
        <v>26253</v>
      </c>
      <c r="B8953" s="4" t="s">
        <v>26254</v>
      </c>
      <c r="C8953" s="4" t="s">
        <v>26255</v>
      </c>
      <c r="E8953" s="4"/>
      <c r="R8953" s="4"/>
      <c r="U8953" s="4"/>
      <c r="AD8953" s="4"/>
      <c r="AE8953" s="4"/>
      <c r="AF8953" s="21"/>
    </row>
    <row r="8954" spans="1:32" x14ac:dyDescent="0.2">
      <c r="A8954" s="1" t="s">
        <v>26256</v>
      </c>
      <c r="B8954" s="4" t="s">
        <v>26257</v>
      </c>
      <c r="C8954" s="4" t="s">
        <v>26258</v>
      </c>
      <c r="E8954" s="4"/>
      <c r="R8954" s="4"/>
      <c r="U8954" s="4"/>
      <c r="AD8954" s="4"/>
      <c r="AE8954" s="4"/>
      <c r="AF8954" s="21"/>
    </row>
    <row r="8955" spans="1:32" x14ac:dyDescent="0.2">
      <c r="A8955" s="1" t="s">
        <v>26259</v>
      </c>
      <c r="B8955" s="4" t="s">
        <v>26260</v>
      </c>
      <c r="C8955" s="4" t="s">
        <v>26261</v>
      </c>
      <c r="E8955" s="4"/>
      <c r="R8955" s="4"/>
      <c r="U8955" s="4"/>
      <c r="AD8955" s="4"/>
      <c r="AE8955" s="4"/>
      <c r="AF8955" s="21"/>
    </row>
    <row r="8956" spans="1:32" x14ac:dyDescent="0.2">
      <c r="A8956" s="1" t="s">
        <v>26262</v>
      </c>
      <c r="B8956" s="4" t="s">
        <v>7906</v>
      </c>
      <c r="C8956" s="4" t="s">
        <v>26263</v>
      </c>
      <c r="E8956" s="4"/>
      <c r="R8956" s="4"/>
      <c r="U8956" s="4"/>
      <c r="AD8956" s="4"/>
      <c r="AE8956" s="4"/>
      <c r="AF8956" s="21"/>
    </row>
    <row r="8957" spans="1:32" x14ac:dyDescent="0.2">
      <c r="A8957" s="1" t="s">
        <v>26264</v>
      </c>
      <c r="B8957" s="4" t="s">
        <v>26265</v>
      </c>
      <c r="C8957" s="4" t="s">
        <v>26266</v>
      </c>
      <c r="E8957" s="4"/>
      <c r="R8957" s="4"/>
      <c r="U8957" s="4"/>
      <c r="AD8957" s="4"/>
      <c r="AE8957" s="4"/>
      <c r="AF8957" s="21"/>
    </row>
    <row r="8958" spans="1:32" x14ac:dyDescent="0.2">
      <c r="A8958" s="1" t="s">
        <v>26267</v>
      </c>
      <c r="B8958" s="4" t="s">
        <v>26268</v>
      </c>
      <c r="C8958" s="4" t="s">
        <v>26269</v>
      </c>
      <c r="E8958" s="4"/>
      <c r="F8958">
        <v>1</v>
      </c>
      <c r="N8958">
        <v>1</v>
      </c>
      <c r="O8958">
        <v>1</v>
      </c>
      <c r="R8958" s="4"/>
      <c r="U8958" s="4"/>
      <c r="V8958">
        <v>1</v>
      </c>
      <c r="Y8958">
        <v>1</v>
      </c>
      <c r="Z8958">
        <v>1</v>
      </c>
      <c r="AD8958" s="4"/>
      <c r="AE8958" s="4"/>
      <c r="AF8958" s="21"/>
    </row>
    <row r="8959" spans="1:32" x14ac:dyDescent="0.2">
      <c r="A8959" s="1" t="s">
        <v>26270</v>
      </c>
      <c r="B8959" s="4" t="s">
        <v>26271</v>
      </c>
      <c r="C8959" s="4" t="s">
        <v>26272</v>
      </c>
      <c r="E8959" s="4"/>
      <c r="R8959" s="4"/>
      <c r="U8959" s="4"/>
      <c r="AD8959" s="4"/>
      <c r="AE8959" s="4"/>
      <c r="AF8959" s="21"/>
    </row>
    <row r="8960" spans="1:32" x14ac:dyDescent="0.2">
      <c r="A8960" s="1" t="s">
        <v>26273</v>
      </c>
      <c r="B8960" s="4" t="s">
        <v>26274</v>
      </c>
      <c r="C8960" s="4" t="s">
        <v>26275</v>
      </c>
      <c r="E8960" s="4"/>
      <c r="R8960" s="4"/>
      <c r="U8960" s="4"/>
      <c r="AD8960" s="4"/>
      <c r="AE8960" s="4"/>
      <c r="AF8960" s="21"/>
    </row>
    <row r="8961" spans="1:32" x14ac:dyDescent="0.2">
      <c r="A8961" s="1" t="s">
        <v>26276</v>
      </c>
      <c r="B8961" s="4" t="s">
        <v>26277</v>
      </c>
      <c r="C8961" s="4" t="s">
        <v>26278</v>
      </c>
      <c r="E8961" s="4"/>
      <c r="R8961" s="4"/>
      <c r="U8961" s="4"/>
      <c r="AD8961" s="4"/>
      <c r="AE8961" s="4"/>
      <c r="AF8961" s="21"/>
    </row>
    <row r="8962" spans="1:32" x14ac:dyDescent="0.2">
      <c r="A8962" s="1" t="s">
        <v>26279</v>
      </c>
      <c r="B8962" s="4" t="s">
        <v>26280</v>
      </c>
      <c r="C8962" s="4" t="s">
        <v>20157</v>
      </c>
      <c r="E8962" s="4"/>
      <c r="R8962" s="4"/>
      <c r="U8962" s="4"/>
      <c r="AD8962" s="4"/>
      <c r="AE8962" s="4"/>
      <c r="AF8962" s="21"/>
    </row>
    <row r="8963" spans="1:32" x14ac:dyDescent="0.2">
      <c r="A8963" s="1" t="s">
        <v>26281</v>
      </c>
      <c r="B8963" s="4" t="s">
        <v>26282</v>
      </c>
      <c r="C8963" s="4" t="s">
        <v>26283</v>
      </c>
      <c r="E8963" s="4"/>
      <c r="R8963" s="4"/>
      <c r="U8963" s="4"/>
      <c r="AD8963" s="4"/>
      <c r="AE8963" s="4"/>
      <c r="AF8963" s="21"/>
    </row>
    <row r="8964" spans="1:32" x14ac:dyDescent="0.2">
      <c r="A8964" s="1" t="s">
        <v>26284</v>
      </c>
      <c r="B8964" s="4" t="s">
        <v>26285</v>
      </c>
      <c r="C8964" s="4" t="s">
        <v>26286</v>
      </c>
      <c r="E8964" s="4"/>
      <c r="R8964" s="4"/>
      <c r="U8964" s="4"/>
      <c r="AD8964" s="4"/>
      <c r="AE8964" s="4"/>
      <c r="AF8964" s="21"/>
    </row>
    <row r="8965" spans="1:32" x14ac:dyDescent="0.2">
      <c r="A8965" s="1" t="s">
        <v>26287</v>
      </c>
      <c r="B8965" s="4" t="s">
        <v>26288</v>
      </c>
      <c r="C8965" s="4" t="s">
        <v>26289</v>
      </c>
      <c r="E8965" s="4"/>
      <c r="R8965" s="4"/>
      <c r="U8965" s="4"/>
      <c r="AD8965" s="4"/>
      <c r="AE8965" s="4"/>
      <c r="AF8965" s="21"/>
    </row>
    <row r="8966" spans="1:32" x14ac:dyDescent="0.2">
      <c r="A8966" s="1" t="s">
        <v>26290</v>
      </c>
      <c r="B8966" s="4" t="s">
        <v>26291</v>
      </c>
      <c r="C8966" s="4" t="s">
        <v>26292</v>
      </c>
      <c r="E8966" s="4"/>
      <c r="R8966" s="4"/>
      <c r="U8966" s="4"/>
      <c r="AD8966" s="4"/>
      <c r="AE8966" s="4"/>
      <c r="AF8966" s="21">
        <v>1</v>
      </c>
    </row>
    <row r="8967" spans="1:32" x14ac:dyDescent="0.2">
      <c r="A8967" s="1" t="s">
        <v>26293</v>
      </c>
      <c r="B8967" s="4" t="s">
        <v>26294</v>
      </c>
      <c r="C8967" s="4" t="s">
        <v>26295</v>
      </c>
      <c r="E8967" s="4"/>
      <c r="R8967" s="4"/>
      <c r="U8967" s="4"/>
      <c r="AD8967" s="4"/>
      <c r="AE8967" s="4"/>
      <c r="AF8967" s="21"/>
    </row>
    <row r="8968" spans="1:32" x14ac:dyDescent="0.2">
      <c r="A8968" s="1" t="s">
        <v>26296</v>
      </c>
      <c r="B8968" s="4" t="s">
        <v>26297</v>
      </c>
      <c r="C8968" s="4" t="s">
        <v>26298</v>
      </c>
      <c r="E8968" s="4"/>
      <c r="R8968" s="4"/>
      <c r="U8968" s="4"/>
      <c r="AD8968" s="4"/>
      <c r="AE8968" s="4"/>
      <c r="AF8968" s="21"/>
    </row>
    <row r="8969" spans="1:32" x14ac:dyDescent="0.2">
      <c r="A8969" s="1" t="s">
        <v>26299</v>
      </c>
      <c r="B8969" s="4" t="s">
        <v>26300</v>
      </c>
      <c r="C8969" s="4" t="s">
        <v>26301</v>
      </c>
      <c r="E8969" s="4"/>
      <c r="R8969" s="4"/>
      <c r="U8969" s="4"/>
      <c r="AD8969" s="4"/>
      <c r="AE8969" s="4">
        <v>1</v>
      </c>
      <c r="AF8969" s="21"/>
    </row>
    <row r="8970" spans="1:32" x14ac:dyDescent="0.2">
      <c r="A8970" s="1" t="s">
        <v>26302</v>
      </c>
      <c r="B8970" s="4" t="s">
        <v>26303</v>
      </c>
      <c r="C8970" s="4" t="s">
        <v>26304</v>
      </c>
      <c r="E8970" s="4"/>
      <c r="R8970" s="4"/>
      <c r="U8970" s="4"/>
      <c r="AD8970" s="4"/>
      <c r="AE8970" s="4"/>
      <c r="AF8970" s="21"/>
    </row>
    <row r="8971" spans="1:32" x14ac:dyDescent="0.2">
      <c r="A8971" s="1" t="s">
        <v>26305</v>
      </c>
      <c r="B8971" s="4" t="s">
        <v>26306</v>
      </c>
      <c r="C8971" s="4" t="s">
        <v>26307</v>
      </c>
      <c r="E8971" s="4"/>
      <c r="R8971" s="4"/>
      <c r="U8971" s="4"/>
      <c r="AD8971" s="4"/>
      <c r="AE8971" s="4"/>
      <c r="AF8971" s="21"/>
    </row>
    <row r="8972" spans="1:32" x14ac:dyDescent="0.2">
      <c r="A8972" s="1" t="s">
        <v>26308</v>
      </c>
      <c r="B8972" s="4" t="s">
        <v>26309</v>
      </c>
      <c r="C8972" s="4" t="s">
        <v>26310</v>
      </c>
      <c r="E8972" s="4"/>
      <c r="R8972" s="4"/>
      <c r="U8972" s="4"/>
      <c r="AD8972" s="4"/>
      <c r="AE8972" s="4"/>
      <c r="AF8972" s="21"/>
    </row>
    <row r="8973" spans="1:32" x14ac:dyDescent="0.2">
      <c r="A8973" s="1" t="s">
        <v>26311</v>
      </c>
      <c r="B8973" s="4" t="s">
        <v>26312</v>
      </c>
      <c r="C8973" s="4" t="s">
        <v>26313</v>
      </c>
      <c r="E8973" s="4"/>
      <c r="R8973" s="4"/>
      <c r="U8973" s="4"/>
      <c r="AD8973" s="4"/>
      <c r="AE8973" s="4"/>
      <c r="AF8973" s="21"/>
    </row>
    <row r="8974" spans="1:32" x14ac:dyDescent="0.2">
      <c r="A8974" s="1" t="s">
        <v>26314</v>
      </c>
      <c r="B8974" s="4" t="s">
        <v>26315</v>
      </c>
      <c r="C8974" s="4" t="s">
        <v>26316</v>
      </c>
      <c r="E8974" s="4"/>
      <c r="R8974" s="4"/>
      <c r="U8974" s="4"/>
      <c r="AD8974" s="4"/>
      <c r="AE8974" s="4"/>
      <c r="AF8974" s="21"/>
    </row>
    <row r="8975" spans="1:32" x14ac:dyDescent="0.2">
      <c r="A8975" s="1" t="s">
        <v>26317</v>
      </c>
      <c r="B8975" s="4" t="s">
        <v>26318</v>
      </c>
      <c r="C8975" s="4" t="s">
        <v>26319</v>
      </c>
      <c r="E8975" s="4"/>
      <c r="R8975" s="4"/>
      <c r="U8975" s="4"/>
      <c r="AD8975" s="4"/>
      <c r="AE8975" s="4"/>
      <c r="AF8975" s="21"/>
    </row>
    <row r="8976" spans="1:32" x14ac:dyDescent="0.2">
      <c r="A8976" s="1" t="s">
        <v>26320</v>
      </c>
      <c r="B8976" s="4" t="s">
        <v>26321</v>
      </c>
      <c r="C8976" s="4" t="s">
        <v>26322</v>
      </c>
      <c r="E8976" s="4"/>
      <c r="R8976" s="4"/>
      <c r="U8976" s="4"/>
      <c r="AD8976" s="4"/>
      <c r="AE8976" s="4"/>
      <c r="AF8976" s="21"/>
    </row>
    <row r="8977" spans="1:32" x14ac:dyDescent="0.2">
      <c r="A8977" s="1" t="s">
        <v>26323</v>
      </c>
      <c r="B8977" s="4" t="s">
        <v>26324</v>
      </c>
      <c r="C8977" s="4" t="s">
        <v>26325</v>
      </c>
      <c r="E8977" s="4"/>
      <c r="R8977" s="4"/>
      <c r="U8977" s="4"/>
      <c r="AD8977" s="4"/>
      <c r="AE8977" s="4"/>
      <c r="AF8977" s="21"/>
    </row>
    <row r="8978" spans="1:32" x14ac:dyDescent="0.2">
      <c r="A8978" s="1" t="s">
        <v>26326</v>
      </c>
      <c r="B8978" s="4" t="s">
        <v>26327</v>
      </c>
      <c r="C8978" s="4" t="s">
        <v>26328</v>
      </c>
      <c r="E8978" s="4"/>
      <c r="R8978" s="4"/>
      <c r="U8978" s="4"/>
      <c r="AD8978" s="4"/>
      <c r="AE8978" s="4"/>
      <c r="AF8978" s="21"/>
    </row>
    <row r="8979" spans="1:32" x14ac:dyDescent="0.2">
      <c r="A8979" s="1" t="s">
        <v>26329</v>
      </c>
      <c r="B8979" s="4" t="s">
        <v>26330</v>
      </c>
      <c r="C8979" s="4" t="s">
        <v>26331</v>
      </c>
      <c r="E8979" s="4"/>
      <c r="R8979" s="4"/>
      <c r="U8979" s="4"/>
      <c r="AD8979" s="4"/>
      <c r="AE8979" s="4"/>
      <c r="AF8979" s="21"/>
    </row>
    <row r="8980" spans="1:32" x14ac:dyDescent="0.2">
      <c r="A8980" s="1" t="s">
        <v>26332</v>
      </c>
      <c r="B8980" s="4" t="s">
        <v>8185</v>
      </c>
      <c r="C8980" s="4" t="s">
        <v>26333</v>
      </c>
      <c r="E8980" s="4"/>
      <c r="R8980" s="4"/>
      <c r="U8980" s="4"/>
      <c r="AD8980" s="4"/>
      <c r="AE8980" s="4"/>
      <c r="AF8980" s="21"/>
    </row>
    <row r="8981" spans="1:32" x14ac:dyDescent="0.2">
      <c r="A8981" s="1" t="s">
        <v>26334</v>
      </c>
      <c r="B8981" s="4" t="s">
        <v>26335</v>
      </c>
      <c r="C8981" s="4" t="s">
        <v>26336</v>
      </c>
      <c r="E8981" s="4"/>
      <c r="R8981" s="4"/>
      <c r="U8981" s="4"/>
      <c r="AD8981" s="4"/>
      <c r="AE8981" s="4"/>
      <c r="AF8981" s="21"/>
    </row>
    <row r="8982" spans="1:32" x14ac:dyDescent="0.2">
      <c r="A8982" s="1" t="s">
        <v>26337</v>
      </c>
      <c r="B8982" s="4" t="s">
        <v>26338</v>
      </c>
      <c r="C8982" s="4" t="s">
        <v>26339</v>
      </c>
      <c r="E8982" s="4"/>
      <c r="R8982" s="4"/>
      <c r="U8982" s="4"/>
      <c r="AD8982" s="4"/>
      <c r="AE8982" s="4"/>
      <c r="AF8982" s="21"/>
    </row>
    <row r="8983" spans="1:32" x14ac:dyDescent="0.2">
      <c r="A8983" s="1" t="s">
        <v>26340</v>
      </c>
      <c r="B8983" s="4" t="s">
        <v>26341</v>
      </c>
      <c r="C8983" s="4" t="s">
        <v>26342</v>
      </c>
      <c r="E8983" s="4"/>
      <c r="R8983" s="4"/>
      <c r="U8983" s="4"/>
      <c r="AD8983" s="4"/>
      <c r="AE8983" s="4"/>
      <c r="AF8983" s="21"/>
    </row>
    <row r="8984" spans="1:32" x14ac:dyDescent="0.2">
      <c r="A8984" s="1" t="s">
        <v>26343</v>
      </c>
      <c r="B8984" s="4" t="s">
        <v>26344</v>
      </c>
      <c r="C8984" s="4" t="s">
        <v>26345</v>
      </c>
      <c r="E8984" s="4"/>
      <c r="R8984" s="4"/>
      <c r="U8984" s="4"/>
      <c r="AD8984" s="4"/>
      <c r="AE8984" s="4"/>
      <c r="AF8984" s="21"/>
    </row>
    <row r="8985" spans="1:32" x14ac:dyDescent="0.2">
      <c r="A8985" s="1" t="s">
        <v>26346</v>
      </c>
      <c r="B8985" s="4" t="s">
        <v>26347</v>
      </c>
      <c r="C8985" s="4" t="s">
        <v>26348</v>
      </c>
      <c r="E8985" s="4"/>
      <c r="R8985" s="4"/>
      <c r="U8985" s="4"/>
      <c r="AD8985" s="4"/>
      <c r="AE8985" s="4"/>
      <c r="AF8985" s="21"/>
    </row>
    <row r="8986" spans="1:32" x14ac:dyDescent="0.2">
      <c r="A8986" s="1" t="s">
        <v>26349</v>
      </c>
      <c r="B8986" s="4" t="s">
        <v>8448</v>
      </c>
      <c r="C8986" s="4" t="s">
        <v>25619</v>
      </c>
      <c r="E8986" s="4"/>
      <c r="R8986" s="4"/>
      <c r="U8986" s="4"/>
      <c r="AD8986" s="4"/>
      <c r="AE8986" s="4"/>
      <c r="AF8986" s="21"/>
    </row>
    <row r="8987" spans="1:32" x14ac:dyDescent="0.2">
      <c r="A8987" s="1" t="s">
        <v>26350</v>
      </c>
      <c r="B8987" s="4" t="s">
        <v>26351</v>
      </c>
      <c r="C8987" s="4" t="s">
        <v>26352</v>
      </c>
      <c r="E8987" s="4"/>
      <c r="R8987" s="4"/>
      <c r="U8987" s="4"/>
      <c r="AD8987" s="4"/>
      <c r="AE8987" s="4"/>
      <c r="AF8987" s="21"/>
    </row>
    <row r="8988" spans="1:32" x14ac:dyDescent="0.2">
      <c r="A8988" s="1" t="s">
        <v>26353</v>
      </c>
      <c r="B8988" s="4" t="s">
        <v>26354</v>
      </c>
      <c r="C8988" s="4" t="s">
        <v>26355</v>
      </c>
      <c r="E8988" s="4"/>
      <c r="R8988" s="4"/>
      <c r="U8988" s="4"/>
      <c r="AD8988" s="4"/>
      <c r="AE8988" s="4"/>
      <c r="AF8988" s="21"/>
    </row>
    <row r="8989" spans="1:32" x14ac:dyDescent="0.2">
      <c r="A8989" s="1" t="s">
        <v>26356</v>
      </c>
      <c r="B8989" s="4" t="s">
        <v>26357</v>
      </c>
      <c r="C8989" s="4" t="s">
        <v>26358</v>
      </c>
      <c r="E8989" s="4"/>
      <c r="R8989" s="4"/>
      <c r="U8989" s="4"/>
      <c r="AD8989" s="4"/>
      <c r="AE8989" s="4"/>
      <c r="AF8989" s="21"/>
    </row>
    <row r="8990" spans="1:32" x14ac:dyDescent="0.2">
      <c r="A8990" s="1" t="s">
        <v>26359</v>
      </c>
      <c r="B8990" s="4" t="s">
        <v>26360</v>
      </c>
      <c r="C8990" s="4" t="s">
        <v>26361</v>
      </c>
      <c r="E8990" s="4"/>
      <c r="R8990" s="4"/>
      <c r="U8990" s="4"/>
      <c r="AD8990" s="4"/>
      <c r="AE8990" s="4"/>
      <c r="AF8990" s="21"/>
    </row>
    <row r="8991" spans="1:32" x14ac:dyDescent="0.2">
      <c r="A8991" s="1" t="s">
        <v>26362</v>
      </c>
      <c r="B8991" s="4" t="s">
        <v>26363</v>
      </c>
      <c r="C8991" s="4" t="s">
        <v>26364</v>
      </c>
      <c r="E8991" s="4"/>
      <c r="R8991" s="4"/>
      <c r="U8991" s="4"/>
      <c r="AD8991" s="4"/>
      <c r="AE8991" s="4"/>
      <c r="AF8991" s="21"/>
    </row>
    <row r="8992" spans="1:32" x14ac:dyDescent="0.2">
      <c r="A8992" s="1" t="s">
        <v>26365</v>
      </c>
      <c r="B8992" s="4" t="s">
        <v>26366</v>
      </c>
      <c r="C8992" s="4" t="s">
        <v>26367</v>
      </c>
      <c r="E8992" s="4"/>
      <c r="R8992" s="4"/>
      <c r="U8992" s="4"/>
      <c r="AD8992" s="4"/>
      <c r="AE8992" s="4"/>
      <c r="AF8992" s="21"/>
    </row>
    <row r="8993" spans="1:32" x14ac:dyDescent="0.2">
      <c r="A8993" s="1" t="s">
        <v>26368</v>
      </c>
      <c r="B8993" s="4" t="s">
        <v>26369</v>
      </c>
      <c r="C8993" s="4" t="s">
        <v>26370</v>
      </c>
      <c r="E8993" s="4"/>
      <c r="R8993" s="4"/>
      <c r="U8993" s="4"/>
      <c r="AD8993" s="4"/>
      <c r="AE8993" s="4"/>
      <c r="AF8993" s="21"/>
    </row>
    <row r="8994" spans="1:32" x14ac:dyDescent="0.2">
      <c r="A8994" s="1" t="s">
        <v>26371</v>
      </c>
      <c r="B8994" s="4" t="s">
        <v>26372</v>
      </c>
      <c r="C8994" s="4" t="s">
        <v>26373</v>
      </c>
      <c r="E8994" s="4"/>
      <c r="R8994" s="4"/>
      <c r="U8994" s="4"/>
      <c r="AD8994" s="4"/>
      <c r="AE8994" s="4"/>
      <c r="AF8994" s="21"/>
    </row>
    <row r="8995" spans="1:32" x14ac:dyDescent="0.2">
      <c r="A8995" s="1" t="s">
        <v>26374</v>
      </c>
      <c r="B8995" s="4" t="s">
        <v>26375</v>
      </c>
      <c r="C8995" s="4" t="s">
        <v>26376</v>
      </c>
      <c r="E8995" s="4"/>
      <c r="R8995" s="4"/>
      <c r="U8995" s="4"/>
      <c r="AD8995" s="4"/>
      <c r="AE8995" s="4"/>
      <c r="AF8995" s="21"/>
    </row>
    <row r="8996" spans="1:32" x14ac:dyDescent="0.2">
      <c r="A8996" s="1" t="s">
        <v>26377</v>
      </c>
      <c r="B8996" s="4" t="s">
        <v>26378</v>
      </c>
      <c r="C8996" s="4" t="s">
        <v>26379</v>
      </c>
      <c r="E8996" s="4"/>
      <c r="R8996" s="4"/>
      <c r="U8996" s="4"/>
      <c r="AD8996" s="4"/>
      <c r="AE8996" s="4"/>
      <c r="AF8996" s="21"/>
    </row>
    <row r="8997" spans="1:32" x14ac:dyDescent="0.2">
      <c r="A8997" s="1" t="s">
        <v>26380</v>
      </c>
      <c r="B8997" s="4" t="s">
        <v>26381</v>
      </c>
      <c r="C8997" s="4" t="s">
        <v>26382</v>
      </c>
      <c r="E8997" s="4"/>
      <c r="R8997" s="4"/>
      <c r="U8997" s="4"/>
      <c r="AD8997" s="4"/>
      <c r="AE8997" s="4"/>
      <c r="AF8997" s="21"/>
    </row>
    <row r="8998" spans="1:32" x14ac:dyDescent="0.2">
      <c r="A8998" s="1" t="s">
        <v>26383</v>
      </c>
      <c r="B8998" s="4" t="s">
        <v>26384</v>
      </c>
      <c r="C8998" s="4" t="s">
        <v>26385</v>
      </c>
      <c r="E8998" s="4"/>
      <c r="R8998" s="4"/>
      <c r="U8998" s="4"/>
      <c r="AD8998" s="4"/>
      <c r="AE8998" s="4"/>
      <c r="AF8998" s="21"/>
    </row>
    <row r="8999" spans="1:32" x14ac:dyDescent="0.2">
      <c r="A8999" s="1" t="s">
        <v>26386</v>
      </c>
      <c r="B8999" s="4" t="s">
        <v>26387</v>
      </c>
      <c r="C8999" s="4" t="s">
        <v>26388</v>
      </c>
      <c r="E8999" s="4"/>
      <c r="R8999" s="4"/>
      <c r="U8999" s="4"/>
      <c r="AD8999" s="4"/>
      <c r="AE8999" s="4"/>
      <c r="AF8999" s="21"/>
    </row>
    <row r="9000" spans="1:32" x14ac:dyDescent="0.2">
      <c r="A9000" s="1" t="s">
        <v>26389</v>
      </c>
      <c r="B9000" s="4" t="s">
        <v>26390</v>
      </c>
      <c r="C9000" s="4" t="s">
        <v>26391</v>
      </c>
      <c r="E9000" s="4"/>
      <c r="R9000" s="4"/>
      <c r="U9000" s="4"/>
      <c r="AD9000" s="4"/>
      <c r="AE9000" s="4"/>
      <c r="AF9000" s="21"/>
    </row>
    <row r="9001" spans="1:32" x14ac:dyDescent="0.2">
      <c r="A9001" s="1" t="s">
        <v>26392</v>
      </c>
      <c r="B9001" s="4" t="s">
        <v>26393</v>
      </c>
      <c r="C9001" s="4" t="s">
        <v>26394</v>
      </c>
      <c r="E9001" s="4"/>
      <c r="R9001" s="4"/>
      <c r="U9001" s="4"/>
      <c r="AD9001" s="4"/>
      <c r="AE9001" s="4"/>
      <c r="AF9001" s="21"/>
    </row>
    <row r="9002" spans="1:32" x14ac:dyDescent="0.2">
      <c r="A9002" s="1" t="s">
        <v>26395</v>
      </c>
      <c r="B9002" s="4" t="s">
        <v>26396</v>
      </c>
      <c r="C9002" s="4" t="s">
        <v>26397</v>
      </c>
      <c r="E9002" s="4"/>
      <c r="R9002" s="4"/>
      <c r="U9002" s="4"/>
      <c r="AD9002" s="4"/>
      <c r="AE9002" s="4"/>
      <c r="AF9002" s="21"/>
    </row>
    <row r="9003" spans="1:32" x14ac:dyDescent="0.2">
      <c r="A9003" s="1" t="s">
        <v>26398</v>
      </c>
      <c r="B9003" s="4" t="s">
        <v>26399</v>
      </c>
      <c r="C9003" s="4" t="s">
        <v>26400</v>
      </c>
      <c r="E9003" s="4"/>
      <c r="R9003" s="4"/>
      <c r="U9003" s="4"/>
      <c r="AD9003" s="4"/>
      <c r="AE9003" s="4"/>
      <c r="AF9003" s="21"/>
    </row>
    <row r="9004" spans="1:32" x14ac:dyDescent="0.2">
      <c r="A9004" s="1" t="s">
        <v>26401</v>
      </c>
      <c r="B9004" s="4" t="s">
        <v>26402</v>
      </c>
      <c r="C9004" s="4" t="s">
        <v>26403</v>
      </c>
      <c r="E9004" s="4"/>
      <c r="R9004" s="4"/>
      <c r="U9004" s="4"/>
      <c r="AD9004" s="4"/>
      <c r="AE9004" s="4"/>
      <c r="AF9004" s="21"/>
    </row>
    <row r="9005" spans="1:32" x14ac:dyDescent="0.2">
      <c r="A9005" s="1" t="s">
        <v>26404</v>
      </c>
      <c r="B9005" s="4" t="s">
        <v>26405</v>
      </c>
      <c r="C9005" s="4" t="s">
        <v>26406</v>
      </c>
      <c r="E9005" s="4"/>
      <c r="R9005" s="4"/>
      <c r="U9005" s="4"/>
      <c r="AD9005" s="4"/>
      <c r="AE9005" s="4"/>
      <c r="AF9005" s="21"/>
    </row>
    <row r="9006" spans="1:32" x14ac:dyDescent="0.2">
      <c r="A9006" s="1" t="s">
        <v>26407</v>
      </c>
      <c r="B9006" s="4" t="s">
        <v>26408</v>
      </c>
      <c r="C9006" s="4" t="s">
        <v>26409</v>
      </c>
      <c r="E9006" s="4"/>
      <c r="R9006" s="4"/>
      <c r="U9006" s="4"/>
      <c r="AD9006" s="4"/>
      <c r="AE9006" s="4"/>
      <c r="AF9006" s="21"/>
    </row>
    <row r="9007" spans="1:32" x14ac:dyDescent="0.2">
      <c r="A9007" s="1" t="s">
        <v>26410</v>
      </c>
      <c r="B9007" s="4" t="s">
        <v>26411</v>
      </c>
      <c r="C9007" s="4" t="s">
        <v>26412</v>
      </c>
      <c r="E9007" s="4"/>
      <c r="R9007" s="4"/>
      <c r="U9007" s="4"/>
      <c r="AD9007" s="4"/>
      <c r="AE9007" s="4"/>
      <c r="AF9007" s="21"/>
    </row>
    <row r="9008" spans="1:32" x14ac:dyDescent="0.2">
      <c r="A9008" s="1" t="s">
        <v>26413</v>
      </c>
      <c r="B9008" s="4" t="s">
        <v>26414</v>
      </c>
      <c r="C9008" s="4" t="s">
        <v>26414</v>
      </c>
      <c r="E9008" s="4"/>
      <c r="R9008" s="4"/>
      <c r="U9008" s="4"/>
      <c r="AD9008" s="4"/>
      <c r="AE9008" s="4"/>
      <c r="AF9008" s="21"/>
    </row>
    <row r="9009" spans="1:32" x14ac:dyDescent="0.2">
      <c r="A9009" s="1" t="s">
        <v>26415</v>
      </c>
      <c r="B9009" s="4" t="s">
        <v>26416</v>
      </c>
      <c r="C9009" s="4" t="s">
        <v>26417</v>
      </c>
      <c r="E9009" s="4"/>
      <c r="R9009" s="4"/>
      <c r="U9009" s="4"/>
      <c r="AD9009" s="4"/>
      <c r="AE9009" s="4"/>
      <c r="AF9009" s="21"/>
    </row>
    <row r="9010" spans="1:32" x14ac:dyDescent="0.2">
      <c r="A9010" s="1" t="s">
        <v>26418</v>
      </c>
      <c r="B9010" s="4" t="s">
        <v>26419</v>
      </c>
      <c r="C9010" s="4" t="s">
        <v>26420</v>
      </c>
      <c r="E9010" s="4"/>
      <c r="R9010" s="4"/>
      <c r="U9010" s="4"/>
      <c r="AD9010" s="4"/>
      <c r="AE9010" s="4"/>
      <c r="AF9010" s="21"/>
    </row>
    <row r="9011" spans="1:32" x14ac:dyDescent="0.2">
      <c r="A9011" s="1" t="s">
        <v>26421</v>
      </c>
      <c r="B9011" s="4" t="s">
        <v>26422</v>
      </c>
      <c r="C9011" s="4" t="s">
        <v>26423</v>
      </c>
      <c r="E9011" s="4"/>
      <c r="R9011" s="4"/>
      <c r="U9011" s="4"/>
      <c r="AD9011" s="4"/>
      <c r="AE9011" s="4"/>
      <c r="AF9011" s="21"/>
    </row>
    <row r="9012" spans="1:32" x14ac:dyDescent="0.2">
      <c r="A9012" s="1" t="s">
        <v>26424</v>
      </c>
      <c r="B9012" s="4" t="s">
        <v>26425</v>
      </c>
      <c r="C9012" s="4" t="s">
        <v>26426</v>
      </c>
      <c r="E9012" s="4"/>
      <c r="M9012">
        <v>1</v>
      </c>
      <c r="R9012" s="4"/>
      <c r="U9012" s="4"/>
      <c r="AD9012" s="4"/>
      <c r="AE9012" s="4"/>
      <c r="AF9012" s="21"/>
    </row>
    <row r="9013" spans="1:32" x14ac:dyDescent="0.2">
      <c r="A9013" s="1" t="s">
        <v>26427</v>
      </c>
      <c r="B9013" s="4" t="s">
        <v>26428</v>
      </c>
      <c r="C9013" s="4" t="s">
        <v>26429</v>
      </c>
      <c r="E9013" s="4"/>
      <c r="R9013" s="4"/>
      <c r="U9013" s="4"/>
      <c r="AD9013" s="4"/>
      <c r="AE9013" s="4"/>
      <c r="AF9013" s="21"/>
    </row>
    <row r="9014" spans="1:32" x14ac:dyDescent="0.2">
      <c r="A9014" s="1" t="s">
        <v>26430</v>
      </c>
      <c r="B9014" s="4" t="s">
        <v>26431</v>
      </c>
      <c r="C9014" s="4" t="s">
        <v>26432</v>
      </c>
      <c r="E9014" s="4"/>
      <c r="R9014" s="4"/>
      <c r="U9014" s="4"/>
      <c r="AD9014" s="4"/>
      <c r="AE9014" s="4"/>
      <c r="AF9014" s="21"/>
    </row>
    <row r="9015" spans="1:32" x14ac:dyDescent="0.2">
      <c r="A9015" s="1" t="s">
        <v>26433</v>
      </c>
      <c r="B9015" s="4" t="s">
        <v>26434</v>
      </c>
      <c r="C9015" s="4" t="s">
        <v>26435</v>
      </c>
      <c r="E9015" s="4"/>
      <c r="R9015" s="4"/>
      <c r="U9015" s="4"/>
      <c r="AD9015" s="4"/>
      <c r="AE9015" s="4"/>
      <c r="AF9015" s="21"/>
    </row>
    <row r="9016" spans="1:32" x14ac:dyDescent="0.2">
      <c r="A9016" s="1" t="s">
        <v>26436</v>
      </c>
      <c r="B9016" s="4" t="s">
        <v>26437</v>
      </c>
      <c r="C9016" s="4" t="s">
        <v>26438</v>
      </c>
      <c r="E9016" s="4"/>
      <c r="R9016" s="4"/>
      <c r="U9016" s="4"/>
      <c r="AD9016" s="4"/>
      <c r="AE9016" s="4"/>
      <c r="AF9016" s="21"/>
    </row>
    <row r="9017" spans="1:32" x14ac:dyDescent="0.2">
      <c r="A9017" s="1" t="s">
        <v>26439</v>
      </c>
      <c r="B9017" s="4" t="s">
        <v>26440</v>
      </c>
      <c r="C9017" s="4" t="s">
        <v>26441</v>
      </c>
      <c r="E9017" s="4"/>
      <c r="R9017" s="4"/>
      <c r="U9017" s="4"/>
      <c r="AD9017" s="4"/>
      <c r="AE9017" s="4"/>
      <c r="AF9017" s="21"/>
    </row>
    <row r="9018" spans="1:32" x14ac:dyDescent="0.2">
      <c r="A9018" s="1" t="s">
        <v>26442</v>
      </c>
      <c r="B9018" s="4" t="s">
        <v>26443</v>
      </c>
      <c r="C9018" s="4" t="s">
        <v>26444</v>
      </c>
      <c r="E9018" s="4"/>
      <c r="R9018" s="4"/>
      <c r="U9018" s="4"/>
      <c r="AD9018" s="4"/>
      <c r="AE9018" s="4"/>
      <c r="AF9018" s="21"/>
    </row>
    <row r="9019" spans="1:32" x14ac:dyDescent="0.2">
      <c r="A9019" s="1" t="s">
        <v>26445</v>
      </c>
      <c r="B9019" s="4" t="s">
        <v>26446</v>
      </c>
      <c r="C9019" s="4" t="s">
        <v>26447</v>
      </c>
      <c r="E9019" s="4"/>
      <c r="R9019" s="4"/>
      <c r="U9019" s="4"/>
      <c r="AD9019" s="4"/>
      <c r="AE9019" s="4"/>
      <c r="AF9019" s="21"/>
    </row>
    <row r="9020" spans="1:32" x14ac:dyDescent="0.2">
      <c r="A9020" s="1" t="s">
        <v>26448</v>
      </c>
      <c r="B9020" s="4" t="s">
        <v>26449</v>
      </c>
      <c r="C9020" s="4" t="s">
        <v>26450</v>
      </c>
      <c r="E9020" s="4"/>
      <c r="R9020" s="4"/>
      <c r="U9020" s="4"/>
      <c r="AD9020" s="4"/>
      <c r="AE9020" s="4"/>
      <c r="AF9020" s="21"/>
    </row>
    <row r="9021" spans="1:32" x14ac:dyDescent="0.2">
      <c r="A9021" s="1" t="s">
        <v>26451</v>
      </c>
      <c r="B9021" s="4" t="s">
        <v>26452</v>
      </c>
      <c r="C9021" s="4" t="s">
        <v>26453</v>
      </c>
      <c r="E9021" s="4"/>
      <c r="F9021">
        <v>1</v>
      </c>
      <c r="G9021">
        <v>1</v>
      </c>
      <c r="H9021">
        <v>1</v>
      </c>
      <c r="J9021">
        <v>1</v>
      </c>
      <c r="N9021">
        <v>1</v>
      </c>
      <c r="R9021" s="4"/>
      <c r="U9021" s="4"/>
      <c r="AB9021">
        <v>1</v>
      </c>
      <c r="AD9021" s="4"/>
      <c r="AE9021" s="4"/>
      <c r="AF9021" s="21"/>
    </row>
    <row r="9022" spans="1:32" x14ac:dyDescent="0.2">
      <c r="A9022" s="1" t="s">
        <v>26454</v>
      </c>
      <c r="B9022" s="4" t="s">
        <v>26455</v>
      </c>
      <c r="C9022" s="4" t="s">
        <v>26456</v>
      </c>
      <c r="E9022" s="4"/>
      <c r="R9022" s="4"/>
      <c r="U9022" s="4"/>
      <c r="AD9022" s="4"/>
      <c r="AE9022" s="4"/>
      <c r="AF9022" s="21"/>
    </row>
    <row r="9023" spans="1:32" x14ac:dyDescent="0.2">
      <c r="A9023" s="1" t="s">
        <v>26457</v>
      </c>
      <c r="B9023" s="4" t="s">
        <v>26458</v>
      </c>
      <c r="C9023" s="4" t="s">
        <v>26459</v>
      </c>
      <c r="E9023" s="4"/>
      <c r="R9023" s="4"/>
      <c r="U9023" s="4"/>
      <c r="AD9023" s="4"/>
      <c r="AE9023" s="4"/>
      <c r="AF9023" s="21"/>
    </row>
    <row r="9024" spans="1:32" x14ac:dyDescent="0.2">
      <c r="A9024" s="1" t="s">
        <v>26460</v>
      </c>
      <c r="B9024" s="4" t="s">
        <v>26461</v>
      </c>
      <c r="C9024" s="4" t="s">
        <v>26462</v>
      </c>
      <c r="E9024" s="4"/>
      <c r="R9024" s="4"/>
      <c r="U9024" s="4"/>
      <c r="AD9024" s="4"/>
      <c r="AE9024" s="4"/>
      <c r="AF9024" s="21"/>
    </row>
    <row r="9025" spans="1:32" x14ac:dyDescent="0.2">
      <c r="A9025" s="1" t="s">
        <v>26463</v>
      </c>
      <c r="B9025" s="4" t="s">
        <v>26464</v>
      </c>
      <c r="C9025" s="4" t="s">
        <v>26465</v>
      </c>
      <c r="E9025" s="4"/>
      <c r="R9025" s="4"/>
      <c r="U9025" s="4"/>
      <c r="AD9025" s="4"/>
      <c r="AE9025" s="4"/>
      <c r="AF9025" s="21"/>
    </row>
    <row r="9026" spans="1:32" x14ac:dyDescent="0.2">
      <c r="A9026" s="1" t="s">
        <v>26466</v>
      </c>
      <c r="B9026" s="4" t="s">
        <v>26467</v>
      </c>
      <c r="C9026" s="4" t="s">
        <v>26468</v>
      </c>
      <c r="E9026" s="4"/>
      <c r="R9026" s="4"/>
      <c r="U9026" s="4"/>
      <c r="AD9026" s="4"/>
      <c r="AE9026" s="4"/>
      <c r="AF9026" s="21"/>
    </row>
    <row r="9027" spans="1:32" x14ac:dyDescent="0.2">
      <c r="A9027" s="1" t="s">
        <v>26469</v>
      </c>
      <c r="B9027" s="4" t="s">
        <v>26470</v>
      </c>
      <c r="C9027" s="4" t="s">
        <v>26471</v>
      </c>
      <c r="E9027" s="4"/>
      <c r="R9027" s="4"/>
      <c r="U9027" s="4"/>
      <c r="AD9027" s="4"/>
      <c r="AE9027" s="4"/>
      <c r="AF9027" s="21"/>
    </row>
    <row r="9028" spans="1:32" x14ac:dyDescent="0.2">
      <c r="A9028" s="1" t="s">
        <v>26472</v>
      </c>
      <c r="B9028" s="4" t="s">
        <v>26473</v>
      </c>
      <c r="C9028" s="4" t="s">
        <v>26474</v>
      </c>
      <c r="E9028" s="4"/>
      <c r="R9028" s="4"/>
      <c r="U9028" s="4"/>
      <c r="AD9028" s="4"/>
      <c r="AE9028" s="4"/>
      <c r="AF9028" s="21"/>
    </row>
    <row r="9029" spans="1:32" x14ac:dyDescent="0.2">
      <c r="A9029" s="1" t="s">
        <v>26475</v>
      </c>
      <c r="B9029" s="4" t="s">
        <v>26476</v>
      </c>
      <c r="C9029" s="4" t="s">
        <v>26477</v>
      </c>
      <c r="E9029" s="4"/>
      <c r="R9029" s="4"/>
      <c r="U9029" s="4"/>
      <c r="AD9029" s="4"/>
      <c r="AE9029" s="4"/>
      <c r="AF9029" s="21"/>
    </row>
    <row r="9030" spans="1:32" x14ac:dyDescent="0.2">
      <c r="A9030" s="1" t="s">
        <v>26478</v>
      </c>
      <c r="B9030" s="4" t="s">
        <v>26479</v>
      </c>
      <c r="C9030" s="4" t="s">
        <v>26480</v>
      </c>
      <c r="E9030" s="4"/>
      <c r="R9030" s="4"/>
      <c r="U9030" s="4"/>
      <c r="AD9030" s="4"/>
      <c r="AE9030" s="4"/>
      <c r="AF9030" s="21"/>
    </row>
    <row r="9031" spans="1:32" x14ac:dyDescent="0.2">
      <c r="A9031" s="1" t="s">
        <v>26481</v>
      </c>
      <c r="B9031" s="4" t="s">
        <v>26482</v>
      </c>
      <c r="C9031" s="4" t="s">
        <v>26483</v>
      </c>
      <c r="E9031" s="4"/>
      <c r="R9031" s="4"/>
      <c r="U9031" s="4"/>
      <c r="AD9031" s="4"/>
      <c r="AE9031" s="4"/>
      <c r="AF9031" s="21"/>
    </row>
    <row r="9032" spans="1:32" x14ac:dyDescent="0.2">
      <c r="A9032" s="1" t="s">
        <v>26484</v>
      </c>
      <c r="B9032" s="4" t="s">
        <v>26485</v>
      </c>
      <c r="C9032" s="4" t="s">
        <v>26486</v>
      </c>
      <c r="E9032" s="4"/>
      <c r="R9032" s="4"/>
      <c r="U9032" s="4"/>
      <c r="AD9032" s="4"/>
      <c r="AE9032" s="4"/>
      <c r="AF9032" s="21"/>
    </row>
    <row r="9033" spans="1:32" x14ac:dyDescent="0.2">
      <c r="A9033" s="1" t="s">
        <v>26487</v>
      </c>
      <c r="B9033" s="4" t="s">
        <v>8365</v>
      </c>
      <c r="C9033" s="4" t="s">
        <v>26488</v>
      </c>
      <c r="E9033" s="4"/>
      <c r="R9033" s="4"/>
      <c r="U9033" s="4"/>
      <c r="AD9033" s="4"/>
      <c r="AE9033" s="4"/>
      <c r="AF9033" s="21"/>
    </row>
    <row r="9034" spans="1:32" x14ac:dyDescent="0.2">
      <c r="A9034" s="1" t="s">
        <v>26489</v>
      </c>
      <c r="B9034" s="4" t="s">
        <v>26490</v>
      </c>
      <c r="C9034" s="4" t="s">
        <v>26491</v>
      </c>
      <c r="E9034" s="4"/>
      <c r="R9034" s="4"/>
      <c r="U9034" s="4"/>
      <c r="AD9034" s="4"/>
      <c r="AE9034" s="4"/>
      <c r="AF9034" s="21"/>
    </row>
    <row r="9035" spans="1:32" x14ac:dyDescent="0.2">
      <c r="A9035" s="1" t="s">
        <v>26492</v>
      </c>
      <c r="B9035" s="4" t="s">
        <v>26493</v>
      </c>
      <c r="C9035" s="4" t="s">
        <v>26494</v>
      </c>
      <c r="E9035" s="4"/>
      <c r="R9035" s="4"/>
      <c r="U9035" s="4"/>
      <c r="AD9035" s="4"/>
      <c r="AE9035" s="4"/>
      <c r="AF9035" s="21"/>
    </row>
    <row r="9036" spans="1:32" x14ac:dyDescent="0.2">
      <c r="A9036" s="1" t="s">
        <v>26495</v>
      </c>
      <c r="B9036" s="4" t="s">
        <v>26496</v>
      </c>
      <c r="C9036" s="4" t="s">
        <v>26497</v>
      </c>
      <c r="E9036" s="4"/>
      <c r="R9036" s="4"/>
      <c r="U9036" s="4"/>
      <c r="AD9036" s="4"/>
      <c r="AE9036" s="4"/>
      <c r="AF9036" s="21"/>
    </row>
    <row r="9037" spans="1:32" x14ac:dyDescent="0.2">
      <c r="A9037" s="1" t="s">
        <v>26498</v>
      </c>
      <c r="B9037" s="4" t="s">
        <v>26499</v>
      </c>
      <c r="C9037" s="4" t="s">
        <v>26500</v>
      </c>
      <c r="E9037" s="4"/>
      <c r="R9037" s="4"/>
      <c r="U9037" s="4"/>
      <c r="AD9037" s="4"/>
      <c r="AE9037" s="4"/>
      <c r="AF9037" s="21"/>
    </row>
    <row r="9038" spans="1:32" x14ac:dyDescent="0.2">
      <c r="A9038" s="1" t="s">
        <v>26501</v>
      </c>
      <c r="B9038" s="4" t="s">
        <v>26502</v>
      </c>
      <c r="C9038" s="4" t="s">
        <v>26503</v>
      </c>
      <c r="E9038" s="4"/>
      <c r="R9038" s="4"/>
      <c r="U9038" s="4"/>
      <c r="AD9038" s="4"/>
      <c r="AE9038" s="4"/>
      <c r="AF9038" s="21"/>
    </row>
    <row r="9039" spans="1:32" x14ac:dyDescent="0.2">
      <c r="A9039" s="1" t="s">
        <v>26504</v>
      </c>
      <c r="B9039" s="4" t="s">
        <v>26505</v>
      </c>
      <c r="C9039" s="4" t="s">
        <v>26506</v>
      </c>
      <c r="E9039" s="4"/>
      <c r="R9039" s="4"/>
      <c r="U9039" s="4"/>
      <c r="AD9039" s="4"/>
      <c r="AE9039" s="4"/>
      <c r="AF9039" s="21"/>
    </row>
    <row r="9040" spans="1:32" x14ac:dyDescent="0.2">
      <c r="A9040" s="1" t="s">
        <v>26507</v>
      </c>
      <c r="B9040" s="4" t="s">
        <v>26508</v>
      </c>
      <c r="C9040" s="4" t="s">
        <v>26509</v>
      </c>
      <c r="E9040" s="4"/>
      <c r="R9040" s="4"/>
      <c r="U9040" s="4"/>
      <c r="AD9040" s="4"/>
      <c r="AE9040" s="4"/>
      <c r="AF9040" s="21"/>
    </row>
    <row r="9041" spans="1:32" x14ac:dyDescent="0.2">
      <c r="A9041" s="1" t="s">
        <v>26510</v>
      </c>
      <c r="B9041" s="4" t="s">
        <v>26511</v>
      </c>
      <c r="C9041" s="4" t="s">
        <v>26512</v>
      </c>
      <c r="E9041" s="4"/>
      <c r="R9041" s="4"/>
      <c r="U9041" s="4"/>
      <c r="AD9041" s="4"/>
      <c r="AE9041" s="4"/>
      <c r="AF9041" s="21"/>
    </row>
    <row r="9042" spans="1:32" x14ac:dyDescent="0.2">
      <c r="A9042" s="1" t="s">
        <v>26513</v>
      </c>
      <c r="B9042" s="4" t="s">
        <v>26514</v>
      </c>
      <c r="C9042" s="4" t="s">
        <v>26515</v>
      </c>
      <c r="E9042" s="4"/>
      <c r="R9042" s="4"/>
      <c r="U9042" s="4"/>
      <c r="AD9042" s="4"/>
      <c r="AE9042" s="4"/>
      <c r="AF9042" s="21"/>
    </row>
    <row r="9043" spans="1:32" x14ac:dyDescent="0.2">
      <c r="A9043" s="1" t="s">
        <v>26516</v>
      </c>
      <c r="B9043" s="4" t="s">
        <v>26517</v>
      </c>
      <c r="C9043" s="4" t="s">
        <v>26518</v>
      </c>
      <c r="E9043" s="4"/>
      <c r="R9043" s="4"/>
      <c r="U9043" s="4"/>
      <c r="AD9043" s="4"/>
      <c r="AE9043" s="4"/>
      <c r="AF9043" s="21"/>
    </row>
    <row r="9044" spans="1:32" x14ac:dyDescent="0.2">
      <c r="A9044" s="1" t="s">
        <v>26519</v>
      </c>
      <c r="B9044" s="4" t="s">
        <v>26520</v>
      </c>
      <c r="C9044" s="4" t="s">
        <v>26521</v>
      </c>
      <c r="E9044" s="4"/>
      <c r="R9044" s="4"/>
      <c r="U9044" s="4"/>
      <c r="AD9044" s="4"/>
      <c r="AE9044" s="4"/>
      <c r="AF9044" s="21"/>
    </row>
    <row r="9045" spans="1:32" x14ac:dyDescent="0.2">
      <c r="A9045" s="1" t="s">
        <v>26522</v>
      </c>
      <c r="B9045" s="4" t="s">
        <v>26523</v>
      </c>
      <c r="C9045" s="4" t="s">
        <v>26524</v>
      </c>
      <c r="E9045" s="4"/>
      <c r="R9045" s="4"/>
      <c r="U9045" s="4"/>
      <c r="AD9045" s="4"/>
      <c r="AE9045" s="4"/>
      <c r="AF9045" s="21"/>
    </row>
    <row r="9046" spans="1:32" x14ac:dyDescent="0.2">
      <c r="A9046" s="1" t="s">
        <v>26525</v>
      </c>
      <c r="B9046" s="4" t="s">
        <v>26526</v>
      </c>
      <c r="C9046" s="4" t="s">
        <v>26527</v>
      </c>
      <c r="E9046" s="4"/>
      <c r="R9046" s="4"/>
      <c r="U9046" s="4"/>
      <c r="AD9046" s="4"/>
      <c r="AE9046" s="4"/>
      <c r="AF9046" s="21"/>
    </row>
    <row r="9047" spans="1:32" x14ac:dyDescent="0.2">
      <c r="A9047" s="1" t="s">
        <v>26528</v>
      </c>
      <c r="B9047" s="4" t="s">
        <v>26529</v>
      </c>
      <c r="C9047" s="4" t="s">
        <v>26530</v>
      </c>
      <c r="E9047" s="4"/>
      <c r="R9047" s="4"/>
      <c r="U9047" s="4"/>
      <c r="AD9047" s="4"/>
      <c r="AE9047" s="4"/>
      <c r="AF9047" s="21"/>
    </row>
    <row r="9048" spans="1:32" x14ac:dyDescent="0.2">
      <c r="A9048" s="1" t="s">
        <v>26531</v>
      </c>
      <c r="B9048" s="4" t="s">
        <v>26532</v>
      </c>
      <c r="C9048" s="4" t="s">
        <v>26533</v>
      </c>
      <c r="E9048" s="4"/>
      <c r="R9048" s="4"/>
      <c r="U9048" s="4"/>
      <c r="AD9048" s="4"/>
      <c r="AE9048" s="4"/>
      <c r="AF9048" s="21"/>
    </row>
    <row r="9049" spans="1:32" x14ac:dyDescent="0.2">
      <c r="A9049" s="1" t="s">
        <v>26534</v>
      </c>
      <c r="B9049" s="4" t="s">
        <v>8495</v>
      </c>
      <c r="C9049" s="4" t="s">
        <v>26535</v>
      </c>
      <c r="E9049" s="4"/>
      <c r="R9049" s="4"/>
      <c r="U9049" s="4"/>
      <c r="AD9049" s="4"/>
      <c r="AE9049" s="4"/>
      <c r="AF9049" s="21"/>
    </row>
    <row r="9050" spans="1:32" x14ac:dyDescent="0.2">
      <c r="A9050" s="1" t="s">
        <v>26536</v>
      </c>
      <c r="B9050" s="4" t="s">
        <v>26537</v>
      </c>
      <c r="C9050" s="4" t="s">
        <v>26538</v>
      </c>
      <c r="E9050" s="4"/>
      <c r="R9050" s="4"/>
      <c r="U9050" s="4"/>
      <c r="AD9050" s="4"/>
      <c r="AE9050" s="4"/>
      <c r="AF9050" s="21"/>
    </row>
    <row r="9051" spans="1:32" x14ac:dyDescent="0.2">
      <c r="A9051" s="1" t="s">
        <v>26539</v>
      </c>
      <c r="B9051" s="4" t="s">
        <v>26540</v>
      </c>
      <c r="C9051" s="4" t="s">
        <v>26541</v>
      </c>
      <c r="E9051" s="4"/>
      <c r="R9051" s="4"/>
      <c r="U9051" s="4"/>
      <c r="AD9051" s="4"/>
      <c r="AE9051" s="4"/>
      <c r="AF9051" s="21"/>
    </row>
    <row r="9052" spans="1:32" x14ac:dyDescent="0.2">
      <c r="A9052" s="1" t="s">
        <v>26542</v>
      </c>
      <c r="B9052" s="4" t="s">
        <v>26543</v>
      </c>
      <c r="C9052" s="4" t="s">
        <v>26544</v>
      </c>
      <c r="E9052" s="4"/>
      <c r="R9052" s="4"/>
      <c r="U9052" s="4"/>
      <c r="AD9052" s="4"/>
      <c r="AE9052" s="4"/>
      <c r="AF9052" s="21"/>
    </row>
    <row r="9053" spans="1:32" x14ac:dyDescent="0.2">
      <c r="A9053" s="1" t="s">
        <v>26545</v>
      </c>
      <c r="B9053" s="4" t="s">
        <v>26546</v>
      </c>
      <c r="C9053" s="4" t="s">
        <v>26547</v>
      </c>
      <c r="E9053" s="4"/>
      <c r="R9053" s="4"/>
      <c r="U9053" s="4"/>
      <c r="AD9053" s="4"/>
      <c r="AE9053" s="4"/>
      <c r="AF9053" s="21"/>
    </row>
    <row r="9054" spans="1:32" x14ac:dyDescent="0.2">
      <c r="A9054" s="1" t="s">
        <v>26548</v>
      </c>
      <c r="B9054" s="4" t="s">
        <v>8448</v>
      </c>
      <c r="C9054" s="4" t="s">
        <v>26549</v>
      </c>
      <c r="E9054" s="4"/>
      <c r="R9054" s="4"/>
      <c r="U9054" s="4"/>
      <c r="AD9054" s="4"/>
      <c r="AE9054" s="4"/>
      <c r="AF9054" s="21"/>
    </row>
    <row r="9055" spans="1:32" x14ac:dyDescent="0.2">
      <c r="A9055" s="1" t="s">
        <v>26550</v>
      </c>
      <c r="B9055" s="4" t="s">
        <v>26551</v>
      </c>
      <c r="C9055" s="4" t="s">
        <v>26552</v>
      </c>
      <c r="E9055" s="4"/>
      <c r="R9055" s="4"/>
      <c r="U9055" s="4"/>
      <c r="AD9055" s="4"/>
      <c r="AE9055" s="4"/>
      <c r="AF9055" s="21"/>
    </row>
    <row r="9056" spans="1:32" x14ac:dyDescent="0.2">
      <c r="A9056" s="1" t="s">
        <v>26553</v>
      </c>
      <c r="B9056" s="4" t="s">
        <v>26554</v>
      </c>
      <c r="C9056" s="4" t="s">
        <v>26555</v>
      </c>
      <c r="E9056" s="4"/>
      <c r="R9056" s="4"/>
      <c r="U9056" s="4"/>
      <c r="AD9056" s="4"/>
      <c r="AE9056" s="4"/>
      <c r="AF9056" s="21"/>
    </row>
    <row r="9057" spans="1:32" x14ac:dyDescent="0.2">
      <c r="A9057" s="1" t="s">
        <v>26556</v>
      </c>
      <c r="B9057" s="4" t="s">
        <v>26557</v>
      </c>
      <c r="C9057" s="4" t="s">
        <v>26558</v>
      </c>
      <c r="E9057" s="4"/>
      <c r="R9057" s="4"/>
      <c r="U9057" s="4"/>
      <c r="AD9057" s="4"/>
      <c r="AE9057" s="4"/>
      <c r="AF9057" s="21"/>
    </row>
    <row r="9058" spans="1:32" x14ac:dyDescent="0.2">
      <c r="A9058" s="1" t="s">
        <v>26559</v>
      </c>
      <c r="B9058" s="4" t="s">
        <v>26560</v>
      </c>
      <c r="C9058" s="4" t="s">
        <v>26561</v>
      </c>
      <c r="E9058" s="4"/>
      <c r="R9058" s="4"/>
      <c r="U9058" s="4"/>
      <c r="AD9058" s="4"/>
      <c r="AE9058" s="4"/>
      <c r="AF9058" s="21"/>
    </row>
    <row r="9059" spans="1:32" x14ac:dyDescent="0.2">
      <c r="A9059" s="1" t="s">
        <v>26562</v>
      </c>
      <c r="B9059" s="4" t="s">
        <v>26563</v>
      </c>
      <c r="C9059" s="4" t="s">
        <v>26564</v>
      </c>
      <c r="E9059" s="4"/>
      <c r="R9059" s="4"/>
      <c r="U9059" s="4"/>
      <c r="AD9059" s="4"/>
      <c r="AE9059" s="4"/>
      <c r="AF9059" s="21"/>
    </row>
    <row r="9060" spans="1:32" x14ac:dyDescent="0.2">
      <c r="A9060" s="1" t="s">
        <v>26565</v>
      </c>
      <c r="B9060" s="4" t="s">
        <v>26566</v>
      </c>
      <c r="C9060" s="4" t="s">
        <v>26567</v>
      </c>
      <c r="E9060" s="4"/>
      <c r="R9060" s="4"/>
      <c r="U9060" s="4"/>
      <c r="AD9060" s="4"/>
      <c r="AE9060" s="4"/>
      <c r="AF9060" s="21"/>
    </row>
    <row r="9061" spans="1:32" x14ac:dyDescent="0.2">
      <c r="A9061" s="1" t="s">
        <v>26568</v>
      </c>
      <c r="B9061" s="4" t="s">
        <v>26569</v>
      </c>
      <c r="C9061" s="4" t="s">
        <v>26570</v>
      </c>
      <c r="E9061" s="4"/>
      <c r="R9061" s="4"/>
      <c r="U9061" s="4"/>
      <c r="AD9061" s="4"/>
      <c r="AE9061" s="4"/>
      <c r="AF9061" s="21"/>
    </row>
    <row r="9062" spans="1:32" x14ac:dyDescent="0.2">
      <c r="A9062" s="1" t="s">
        <v>26571</v>
      </c>
      <c r="B9062" s="4" t="s">
        <v>26572</v>
      </c>
      <c r="C9062" s="4" t="s">
        <v>26573</v>
      </c>
      <c r="E9062" s="4"/>
      <c r="R9062" s="4"/>
      <c r="U9062" s="4"/>
      <c r="AD9062" s="4"/>
      <c r="AE9062" s="4"/>
      <c r="AF9062" s="21"/>
    </row>
    <row r="9063" spans="1:32" x14ac:dyDescent="0.2">
      <c r="A9063" s="1" t="s">
        <v>26574</v>
      </c>
      <c r="B9063" s="4" t="s">
        <v>26575</v>
      </c>
      <c r="C9063" s="4" t="s">
        <v>26576</v>
      </c>
      <c r="E9063" s="4"/>
      <c r="R9063" s="4"/>
      <c r="U9063" s="4"/>
      <c r="AD9063" s="4"/>
      <c r="AE9063" s="4"/>
      <c r="AF9063" s="21"/>
    </row>
    <row r="9064" spans="1:32" x14ac:dyDescent="0.2">
      <c r="A9064" s="1" t="s">
        <v>26577</v>
      </c>
      <c r="B9064" s="4" t="s">
        <v>25442</v>
      </c>
      <c r="C9064" s="4" t="s">
        <v>26578</v>
      </c>
      <c r="E9064" s="4"/>
      <c r="R9064" s="4"/>
      <c r="U9064" s="4"/>
      <c r="AD9064" s="4"/>
      <c r="AE9064" s="4"/>
      <c r="AF9064" s="21"/>
    </row>
    <row r="9065" spans="1:32" x14ac:dyDescent="0.2">
      <c r="A9065" s="1" t="s">
        <v>26579</v>
      </c>
      <c r="B9065" s="4" t="s">
        <v>26580</v>
      </c>
      <c r="C9065" s="4" t="s">
        <v>26581</v>
      </c>
      <c r="E9065" s="4"/>
      <c r="R9065" s="4"/>
      <c r="U9065" s="4"/>
      <c r="AD9065" s="4"/>
      <c r="AE9065" s="4"/>
      <c r="AF9065" s="21"/>
    </row>
    <row r="9066" spans="1:32" x14ac:dyDescent="0.2">
      <c r="A9066" s="1" t="s">
        <v>26582</v>
      </c>
      <c r="B9066" s="4" t="s">
        <v>26583</v>
      </c>
      <c r="C9066" s="4" t="s">
        <v>26584</v>
      </c>
      <c r="E9066" s="4"/>
      <c r="R9066" s="4"/>
      <c r="U9066" s="4"/>
      <c r="AD9066" s="4"/>
      <c r="AE9066" s="4"/>
      <c r="AF9066" s="21"/>
    </row>
    <row r="9067" spans="1:32" x14ac:dyDescent="0.2">
      <c r="A9067" s="1" t="s">
        <v>26585</v>
      </c>
      <c r="B9067" s="4" t="s">
        <v>26586</v>
      </c>
      <c r="C9067" s="4" t="s">
        <v>26561</v>
      </c>
      <c r="E9067" s="4"/>
      <c r="R9067" s="4"/>
      <c r="U9067" s="4"/>
      <c r="AD9067" s="4"/>
      <c r="AE9067" s="4"/>
      <c r="AF9067" s="21"/>
    </row>
    <row r="9068" spans="1:32" x14ac:dyDescent="0.2">
      <c r="A9068" s="1" t="s">
        <v>26587</v>
      </c>
      <c r="B9068" s="4" t="s">
        <v>26588</v>
      </c>
      <c r="C9068" s="4" t="s">
        <v>26589</v>
      </c>
      <c r="E9068" s="4"/>
      <c r="R9068" s="4"/>
      <c r="U9068" s="4"/>
      <c r="AD9068" s="4"/>
      <c r="AE9068" s="4"/>
      <c r="AF9068" s="21"/>
    </row>
    <row r="9069" spans="1:32" x14ac:dyDescent="0.2">
      <c r="A9069" s="1" t="s">
        <v>26590</v>
      </c>
      <c r="B9069" s="4" t="s">
        <v>26591</v>
      </c>
      <c r="C9069" s="4" t="s">
        <v>26592</v>
      </c>
      <c r="E9069" s="4"/>
      <c r="R9069" s="4"/>
      <c r="U9069" s="4"/>
      <c r="AD9069" s="4"/>
      <c r="AE9069" s="4"/>
      <c r="AF9069" s="21"/>
    </row>
    <row r="9070" spans="1:32" x14ac:dyDescent="0.2">
      <c r="A9070" s="1" t="s">
        <v>26593</v>
      </c>
      <c r="B9070" s="4" t="s">
        <v>26594</v>
      </c>
      <c r="C9070" s="4" t="s">
        <v>26595</v>
      </c>
      <c r="E9070" s="4"/>
      <c r="R9070" s="4"/>
      <c r="U9070" s="4"/>
      <c r="AD9070" s="4"/>
      <c r="AE9070" s="4"/>
      <c r="AF9070" s="21"/>
    </row>
    <row r="9071" spans="1:32" x14ac:dyDescent="0.2">
      <c r="A9071" s="1" t="s">
        <v>26596</v>
      </c>
      <c r="B9071" s="4" t="s">
        <v>26597</v>
      </c>
      <c r="C9071" s="4" t="s">
        <v>26598</v>
      </c>
      <c r="E9071" s="4"/>
      <c r="R9071" s="4"/>
      <c r="U9071" s="4"/>
      <c r="AD9071" s="4"/>
      <c r="AE9071" s="4"/>
      <c r="AF9071" s="21"/>
    </row>
    <row r="9072" spans="1:32" x14ac:dyDescent="0.2">
      <c r="A9072" s="1" t="s">
        <v>26599</v>
      </c>
      <c r="B9072" s="4" t="s">
        <v>26600</v>
      </c>
      <c r="C9072" s="4" t="s">
        <v>26601</v>
      </c>
      <c r="E9072" s="4"/>
      <c r="R9072" s="4"/>
      <c r="U9072" s="4"/>
      <c r="AD9072" s="4"/>
      <c r="AE9072" s="4"/>
      <c r="AF9072" s="21"/>
    </row>
    <row r="9073" spans="1:32" x14ac:dyDescent="0.2">
      <c r="A9073" s="1" t="s">
        <v>26602</v>
      </c>
      <c r="B9073" s="4" t="s">
        <v>26603</v>
      </c>
      <c r="C9073" s="4" t="s">
        <v>26604</v>
      </c>
      <c r="E9073" s="4"/>
      <c r="R9073" s="4"/>
      <c r="U9073" s="4"/>
      <c r="AD9073" s="4"/>
      <c r="AE9073" s="4"/>
      <c r="AF9073" s="21"/>
    </row>
    <row r="9074" spans="1:32" x14ac:dyDescent="0.2">
      <c r="A9074" s="1" t="s">
        <v>26605</v>
      </c>
      <c r="B9074" s="4" t="s">
        <v>26606</v>
      </c>
      <c r="C9074" s="4" t="s">
        <v>26607</v>
      </c>
      <c r="E9074" s="4"/>
      <c r="R9074" s="4"/>
      <c r="U9074" s="4"/>
      <c r="AD9074" s="4"/>
      <c r="AE9074" s="4"/>
      <c r="AF9074" s="21"/>
    </row>
    <row r="9075" spans="1:32" x14ac:dyDescent="0.2">
      <c r="A9075" s="1" t="s">
        <v>26608</v>
      </c>
      <c r="B9075" s="4" t="s">
        <v>26609</v>
      </c>
      <c r="C9075" s="4" t="s">
        <v>26610</v>
      </c>
      <c r="E9075" s="4"/>
      <c r="R9075" s="4"/>
      <c r="U9075" s="4"/>
      <c r="AD9075" s="4"/>
      <c r="AE9075" s="4"/>
      <c r="AF9075" s="21"/>
    </row>
    <row r="9076" spans="1:32" x14ac:dyDescent="0.2">
      <c r="A9076" s="1" t="s">
        <v>26611</v>
      </c>
      <c r="B9076" s="4" t="s">
        <v>26612</v>
      </c>
      <c r="C9076" s="4" t="s">
        <v>26613</v>
      </c>
      <c r="E9076" s="4"/>
      <c r="R9076" s="4"/>
      <c r="U9076" s="4"/>
      <c r="AD9076" s="4"/>
      <c r="AE9076" s="4"/>
      <c r="AF9076" s="21"/>
    </row>
    <row r="9077" spans="1:32" x14ac:dyDescent="0.2">
      <c r="A9077" s="1" t="s">
        <v>26614</v>
      </c>
      <c r="B9077" s="4" t="s">
        <v>26615</v>
      </c>
      <c r="C9077" s="4" t="s">
        <v>26616</v>
      </c>
      <c r="E9077" s="4"/>
      <c r="R9077" s="4"/>
      <c r="U9077" s="4"/>
      <c r="AD9077" s="4"/>
      <c r="AE9077" s="4"/>
      <c r="AF9077" s="21"/>
    </row>
    <row r="9078" spans="1:32" x14ac:dyDescent="0.2">
      <c r="A9078" s="1" t="s">
        <v>26617</v>
      </c>
      <c r="B9078" s="4" t="s">
        <v>26618</v>
      </c>
      <c r="C9078" s="4" t="s">
        <v>26619</v>
      </c>
      <c r="E9078" s="4"/>
      <c r="R9078" s="4"/>
      <c r="U9078" s="4"/>
      <c r="AD9078" s="4"/>
      <c r="AE9078" s="4"/>
      <c r="AF9078" s="21"/>
    </row>
    <row r="9079" spans="1:32" x14ac:dyDescent="0.2">
      <c r="A9079" s="1" t="s">
        <v>26620</v>
      </c>
      <c r="B9079" s="4" t="s">
        <v>26621</v>
      </c>
      <c r="C9079" s="4" t="s">
        <v>26622</v>
      </c>
      <c r="E9079" s="4"/>
      <c r="R9079" s="4"/>
      <c r="U9079" s="4"/>
      <c r="AD9079" s="4"/>
      <c r="AE9079" s="4"/>
      <c r="AF9079" s="21"/>
    </row>
    <row r="9080" spans="1:32" x14ac:dyDescent="0.2">
      <c r="A9080" s="1" t="s">
        <v>26623</v>
      </c>
      <c r="B9080" s="4" t="s">
        <v>26624</v>
      </c>
      <c r="C9080" s="4" t="s">
        <v>26625</v>
      </c>
      <c r="E9080" s="4"/>
      <c r="R9080" s="4"/>
      <c r="U9080" s="4"/>
      <c r="AD9080" s="4"/>
      <c r="AE9080" s="4"/>
      <c r="AF9080" s="21"/>
    </row>
    <row r="9081" spans="1:32" x14ac:dyDescent="0.2">
      <c r="A9081" s="1" t="s">
        <v>26626</v>
      </c>
      <c r="B9081" s="4" t="s">
        <v>26627</v>
      </c>
      <c r="C9081" s="4" t="s">
        <v>26628</v>
      </c>
      <c r="E9081" s="4"/>
      <c r="R9081" s="4"/>
      <c r="U9081" s="4"/>
      <c r="AD9081" s="4"/>
      <c r="AE9081" s="4"/>
      <c r="AF9081" s="21"/>
    </row>
    <row r="9082" spans="1:32" x14ac:dyDescent="0.2">
      <c r="A9082" s="1" t="s">
        <v>26629</v>
      </c>
      <c r="B9082" s="4" t="s">
        <v>26630</v>
      </c>
      <c r="C9082" s="4" t="s">
        <v>26631</v>
      </c>
      <c r="E9082" s="4"/>
      <c r="R9082" s="4"/>
      <c r="U9082" s="4"/>
      <c r="AD9082" s="4"/>
      <c r="AE9082" s="4"/>
      <c r="AF9082" s="21"/>
    </row>
    <row r="9083" spans="1:32" x14ac:dyDescent="0.2">
      <c r="A9083" s="1" t="s">
        <v>26632</v>
      </c>
      <c r="B9083" s="4" t="s">
        <v>26633</v>
      </c>
      <c r="C9083" s="4" t="s">
        <v>26634</v>
      </c>
      <c r="E9083" s="4"/>
      <c r="R9083" s="4"/>
      <c r="U9083" s="4"/>
      <c r="AD9083" s="4"/>
      <c r="AE9083" s="4"/>
      <c r="AF9083" s="21"/>
    </row>
    <row r="9084" spans="1:32" x14ac:dyDescent="0.2">
      <c r="A9084" s="1" t="s">
        <v>26635</v>
      </c>
      <c r="B9084" s="4" t="s">
        <v>26636</v>
      </c>
      <c r="C9084" s="4" t="s">
        <v>26637</v>
      </c>
      <c r="E9084" s="4"/>
      <c r="R9084" s="4"/>
      <c r="U9084" s="4"/>
      <c r="AD9084" s="4"/>
      <c r="AE9084" s="4"/>
      <c r="AF9084" s="21"/>
    </row>
    <row r="9085" spans="1:32" x14ac:dyDescent="0.2">
      <c r="A9085" s="1" t="s">
        <v>26638</v>
      </c>
      <c r="B9085" s="4" t="s">
        <v>26639</v>
      </c>
      <c r="C9085" s="4" t="s">
        <v>26640</v>
      </c>
      <c r="E9085" s="4"/>
      <c r="R9085" s="4"/>
      <c r="U9085" s="4"/>
      <c r="AD9085" s="4"/>
      <c r="AE9085" s="4"/>
      <c r="AF9085" s="21"/>
    </row>
    <row r="9086" spans="1:32" x14ac:dyDescent="0.2">
      <c r="A9086" s="1" t="s">
        <v>26641</v>
      </c>
      <c r="B9086" s="4" t="s">
        <v>26642</v>
      </c>
      <c r="C9086" s="4" t="s">
        <v>26643</v>
      </c>
      <c r="E9086" s="4"/>
      <c r="R9086" s="4"/>
      <c r="U9086" s="4"/>
      <c r="AD9086" s="4"/>
      <c r="AE9086" s="4"/>
      <c r="AF9086" s="21"/>
    </row>
    <row r="9087" spans="1:32" x14ac:dyDescent="0.2">
      <c r="A9087" s="1" t="s">
        <v>26644</v>
      </c>
      <c r="B9087" s="4" t="s">
        <v>26645</v>
      </c>
      <c r="C9087" s="4" t="s">
        <v>26646</v>
      </c>
      <c r="E9087" s="4"/>
      <c r="R9087" s="4"/>
      <c r="U9087" s="4"/>
      <c r="AD9087" s="4"/>
      <c r="AE9087" s="4"/>
      <c r="AF9087" s="21"/>
    </row>
    <row r="9088" spans="1:32" x14ac:dyDescent="0.2">
      <c r="A9088" s="1" t="s">
        <v>26647</v>
      </c>
      <c r="B9088" s="4" t="s">
        <v>26648</v>
      </c>
      <c r="C9088" s="4" t="s">
        <v>26649</v>
      </c>
      <c r="E9088" s="4"/>
      <c r="R9088" s="4"/>
      <c r="U9088" s="4"/>
      <c r="AD9088" s="4"/>
      <c r="AE9088" s="4"/>
      <c r="AF9088" s="21"/>
    </row>
    <row r="9089" spans="1:32" x14ac:dyDescent="0.2">
      <c r="A9089" s="1" t="s">
        <v>26650</v>
      </c>
      <c r="B9089" s="4" t="s">
        <v>26651</v>
      </c>
      <c r="C9089" s="4" t="s">
        <v>26652</v>
      </c>
      <c r="E9089" s="4"/>
      <c r="R9089" s="4"/>
      <c r="U9089" s="4"/>
      <c r="AD9089" s="4"/>
      <c r="AE9089" s="4"/>
      <c r="AF9089" s="21"/>
    </row>
    <row r="9090" spans="1:32" x14ac:dyDescent="0.2">
      <c r="A9090" s="1" t="s">
        <v>26653</v>
      </c>
      <c r="B9090" s="4" t="s">
        <v>26654</v>
      </c>
      <c r="C9090" s="4" t="s">
        <v>26655</v>
      </c>
      <c r="E9090" s="4"/>
      <c r="R9090" s="4"/>
      <c r="U9090" s="4"/>
      <c r="AD9090" s="4"/>
      <c r="AE9090" s="4"/>
      <c r="AF9090" s="21"/>
    </row>
    <row r="9091" spans="1:32" x14ac:dyDescent="0.2">
      <c r="A9091" s="1" t="s">
        <v>26656</v>
      </c>
      <c r="B9091" s="4" t="s">
        <v>26657</v>
      </c>
      <c r="C9091" s="4" t="s">
        <v>26658</v>
      </c>
      <c r="E9091" s="4"/>
      <c r="R9091" s="4"/>
      <c r="U9091" s="4"/>
      <c r="AD9091" s="4"/>
      <c r="AE9091" s="4"/>
      <c r="AF9091" s="21"/>
    </row>
    <row r="9092" spans="1:32" x14ac:dyDescent="0.2">
      <c r="A9092" s="1" t="s">
        <v>26659</v>
      </c>
      <c r="B9092" s="4" t="s">
        <v>26660</v>
      </c>
      <c r="C9092" s="4" t="s">
        <v>26661</v>
      </c>
      <c r="E9092" s="4"/>
      <c r="R9092" s="4"/>
      <c r="U9092" s="4"/>
      <c r="AD9092" s="4"/>
      <c r="AE9092" s="4"/>
      <c r="AF9092" s="21"/>
    </row>
    <row r="9093" spans="1:32" x14ac:dyDescent="0.2">
      <c r="A9093" s="1" t="s">
        <v>26662</v>
      </c>
      <c r="B9093" s="4" t="s">
        <v>26663</v>
      </c>
      <c r="C9093" s="4" t="s">
        <v>26664</v>
      </c>
      <c r="E9093" s="4"/>
      <c r="R9093" s="4"/>
      <c r="U9093" s="4"/>
      <c r="AD9093" s="4"/>
      <c r="AE9093" s="4"/>
      <c r="AF9093" s="21"/>
    </row>
    <row r="9094" spans="1:32" x14ac:dyDescent="0.2">
      <c r="A9094" s="1" t="s">
        <v>26665</v>
      </c>
      <c r="B9094" s="4" t="s">
        <v>26666</v>
      </c>
      <c r="C9094" s="4" t="s">
        <v>26667</v>
      </c>
      <c r="E9094" s="4"/>
      <c r="R9094" s="4"/>
      <c r="U9094" s="4"/>
      <c r="AD9094" s="4"/>
      <c r="AE9094" s="4"/>
      <c r="AF9094" s="21"/>
    </row>
    <row r="9095" spans="1:32" x14ac:dyDescent="0.2">
      <c r="A9095" s="1" t="s">
        <v>26668</v>
      </c>
      <c r="B9095" s="4" t="s">
        <v>26669</v>
      </c>
      <c r="C9095" s="4" t="s">
        <v>26670</v>
      </c>
      <c r="E9095" s="4"/>
      <c r="R9095" s="4"/>
      <c r="U9095" s="4"/>
      <c r="AD9095" s="4"/>
      <c r="AE9095" s="4"/>
      <c r="AF9095" s="21"/>
    </row>
    <row r="9096" spans="1:32" x14ac:dyDescent="0.2">
      <c r="A9096" s="1" t="s">
        <v>26671</v>
      </c>
      <c r="B9096" s="4" t="s">
        <v>26672</v>
      </c>
      <c r="C9096" s="4" t="s">
        <v>26672</v>
      </c>
      <c r="E9096" s="4"/>
      <c r="R9096" s="4"/>
      <c r="U9096" s="4"/>
      <c r="AD9096" s="4"/>
      <c r="AE9096" s="4"/>
      <c r="AF9096" s="21"/>
    </row>
    <row r="9097" spans="1:32" x14ac:dyDescent="0.2">
      <c r="A9097" s="1" t="s">
        <v>26673</v>
      </c>
      <c r="B9097" s="4" t="s">
        <v>26674</v>
      </c>
      <c r="C9097" s="4" t="s">
        <v>26675</v>
      </c>
      <c r="E9097" s="4"/>
      <c r="R9097" s="4"/>
      <c r="U9097" s="4"/>
      <c r="AD9097" s="4"/>
      <c r="AE9097" s="4"/>
      <c r="AF9097" s="21"/>
    </row>
    <row r="9098" spans="1:32" x14ac:dyDescent="0.2">
      <c r="A9098" s="1" t="s">
        <v>26676</v>
      </c>
      <c r="B9098" s="4" t="s">
        <v>26677</v>
      </c>
      <c r="C9098" s="4" t="s">
        <v>26678</v>
      </c>
      <c r="E9098" s="4"/>
      <c r="R9098" s="4"/>
      <c r="U9098" s="4"/>
      <c r="AD9098" s="4"/>
      <c r="AE9098" s="4"/>
      <c r="AF9098" s="21"/>
    </row>
    <row r="9099" spans="1:32" x14ac:dyDescent="0.2">
      <c r="A9099" s="1" t="s">
        <v>26679</v>
      </c>
      <c r="B9099" s="4" t="s">
        <v>26680</v>
      </c>
      <c r="C9099" s="4" t="s">
        <v>26681</v>
      </c>
      <c r="E9099" s="4"/>
      <c r="R9099" s="4"/>
      <c r="U9099" s="4"/>
      <c r="AD9099" s="4"/>
      <c r="AE9099" s="4"/>
      <c r="AF9099" s="21"/>
    </row>
    <row r="9100" spans="1:32" x14ac:dyDescent="0.2">
      <c r="A9100" s="1" t="s">
        <v>26682</v>
      </c>
      <c r="B9100" s="4" t="s">
        <v>26683</v>
      </c>
      <c r="C9100" s="4" t="s">
        <v>26684</v>
      </c>
      <c r="E9100" s="4"/>
      <c r="R9100" s="4"/>
      <c r="U9100" s="4"/>
      <c r="AD9100" s="4"/>
      <c r="AE9100" s="4"/>
      <c r="AF9100" s="21"/>
    </row>
    <row r="9101" spans="1:32" x14ac:dyDescent="0.2">
      <c r="A9101" s="1" t="s">
        <v>26685</v>
      </c>
      <c r="B9101" s="4" t="s">
        <v>26686</v>
      </c>
      <c r="C9101" s="4" t="s">
        <v>26687</v>
      </c>
      <c r="E9101" s="4"/>
      <c r="R9101" s="4"/>
      <c r="U9101" s="4"/>
      <c r="AD9101" s="4"/>
      <c r="AE9101" s="4"/>
      <c r="AF9101" s="21"/>
    </row>
    <row r="9102" spans="1:32" x14ac:dyDescent="0.2">
      <c r="A9102" s="1" t="s">
        <v>26688</v>
      </c>
      <c r="B9102" s="4" t="s">
        <v>26689</v>
      </c>
      <c r="C9102" s="4" t="s">
        <v>26690</v>
      </c>
      <c r="E9102" s="4"/>
      <c r="R9102" s="4"/>
      <c r="U9102" s="4"/>
      <c r="AD9102" s="4"/>
      <c r="AE9102" s="4"/>
      <c r="AF9102" s="21"/>
    </row>
    <row r="9103" spans="1:32" x14ac:dyDescent="0.2">
      <c r="A9103" s="1" t="s">
        <v>26691</v>
      </c>
      <c r="B9103" s="4" t="s">
        <v>26692</v>
      </c>
      <c r="C9103" s="4" t="s">
        <v>26693</v>
      </c>
      <c r="E9103" s="4"/>
      <c r="R9103" s="4"/>
      <c r="U9103" s="4"/>
      <c r="AD9103" s="4"/>
      <c r="AE9103" s="4"/>
      <c r="AF9103" s="21"/>
    </row>
    <row r="9104" spans="1:32" x14ac:dyDescent="0.2">
      <c r="A9104" s="1" t="s">
        <v>26694</v>
      </c>
      <c r="B9104" s="4" t="s">
        <v>26695</v>
      </c>
      <c r="C9104" s="4" t="s">
        <v>26696</v>
      </c>
      <c r="E9104" s="4"/>
      <c r="R9104" s="4"/>
      <c r="U9104" s="4"/>
      <c r="AD9104" s="4"/>
      <c r="AE9104" s="4"/>
      <c r="AF9104" s="21"/>
    </row>
    <row r="9105" spans="1:32" x14ac:dyDescent="0.2">
      <c r="A9105" s="1" t="s">
        <v>26697</v>
      </c>
      <c r="B9105" s="4" t="s">
        <v>26698</v>
      </c>
      <c r="C9105" s="4" t="s">
        <v>26699</v>
      </c>
      <c r="E9105" s="4"/>
      <c r="R9105" s="4"/>
      <c r="U9105" s="4"/>
      <c r="AD9105" s="4"/>
      <c r="AE9105" s="4"/>
      <c r="AF9105" s="21"/>
    </row>
    <row r="9106" spans="1:32" x14ac:dyDescent="0.2">
      <c r="A9106" s="1" t="s">
        <v>26700</v>
      </c>
      <c r="B9106" s="4" t="s">
        <v>26701</v>
      </c>
      <c r="C9106" s="4" t="s">
        <v>26702</v>
      </c>
      <c r="E9106" s="4"/>
      <c r="R9106" s="4"/>
      <c r="U9106" s="4"/>
      <c r="AD9106" s="4"/>
      <c r="AE9106" s="4"/>
      <c r="AF9106" s="21"/>
    </row>
    <row r="9107" spans="1:32" x14ac:dyDescent="0.2">
      <c r="A9107" s="1" t="s">
        <v>26703</v>
      </c>
      <c r="B9107" s="4" t="s">
        <v>26704</v>
      </c>
      <c r="C9107" s="4" t="s">
        <v>26705</v>
      </c>
      <c r="E9107" s="4"/>
      <c r="R9107" s="4"/>
      <c r="U9107" s="4"/>
      <c r="AD9107" s="4"/>
      <c r="AE9107" s="4"/>
      <c r="AF9107" s="21"/>
    </row>
    <row r="9108" spans="1:32" x14ac:dyDescent="0.2">
      <c r="A9108" s="1" t="s">
        <v>26706</v>
      </c>
      <c r="B9108" s="4" t="s">
        <v>26707</v>
      </c>
      <c r="C9108" s="4" t="s">
        <v>26708</v>
      </c>
      <c r="E9108" s="4"/>
      <c r="R9108" s="4"/>
      <c r="U9108" s="4"/>
      <c r="AD9108" s="4"/>
      <c r="AE9108" s="4"/>
      <c r="AF9108" s="21"/>
    </row>
    <row r="9109" spans="1:32" x14ac:dyDescent="0.2">
      <c r="A9109" s="1" t="s">
        <v>26709</v>
      </c>
      <c r="B9109" s="4" t="s">
        <v>26710</v>
      </c>
      <c r="C9109" s="4" t="s">
        <v>26711</v>
      </c>
      <c r="E9109" s="4"/>
      <c r="R9109" s="4"/>
      <c r="U9109" s="4"/>
      <c r="AD9109" s="4"/>
      <c r="AE9109" s="4"/>
      <c r="AF9109" s="21"/>
    </row>
    <row r="9110" spans="1:32" x14ac:dyDescent="0.2">
      <c r="A9110" s="1" t="s">
        <v>26712</v>
      </c>
      <c r="B9110" s="4" t="s">
        <v>26713</v>
      </c>
      <c r="C9110" s="4" t="s">
        <v>26714</v>
      </c>
      <c r="E9110" s="4"/>
      <c r="R9110" s="4"/>
      <c r="U9110" s="4"/>
      <c r="AD9110" s="4"/>
      <c r="AE9110" s="4"/>
      <c r="AF9110" s="21"/>
    </row>
    <row r="9111" spans="1:32" x14ac:dyDescent="0.2">
      <c r="A9111" s="1" t="s">
        <v>26715</v>
      </c>
      <c r="B9111" s="4" t="s">
        <v>26716</v>
      </c>
      <c r="C9111" s="4" t="s">
        <v>26717</v>
      </c>
      <c r="E9111" s="4"/>
      <c r="R9111" s="4"/>
      <c r="U9111" s="4"/>
      <c r="AD9111" s="4"/>
      <c r="AE9111" s="4"/>
      <c r="AF9111" s="21"/>
    </row>
    <row r="9112" spans="1:32" x14ac:dyDescent="0.2">
      <c r="A9112" s="1" t="s">
        <v>26718</v>
      </c>
      <c r="B9112" s="4" t="s">
        <v>26719</v>
      </c>
      <c r="C9112" s="4" t="s">
        <v>26720</v>
      </c>
      <c r="E9112" s="4"/>
      <c r="R9112" s="4"/>
      <c r="U9112" s="4"/>
      <c r="AD9112" s="4"/>
      <c r="AE9112" s="4"/>
      <c r="AF9112" s="21"/>
    </row>
    <row r="9113" spans="1:32" x14ac:dyDescent="0.2">
      <c r="A9113" s="1" t="s">
        <v>26721</v>
      </c>
      <c r="B9113" s="4" t="s">
        <v>26722</v>
      </c>
      <c r="C9113" s="4" t="s">
        <v>26723</v>
      </c>
      <c r="E9113" s="4"/>
      <c r="R9113" s="4"/>
      <c r="U9113" s="4"/>
      <c r="AD9113" s="4"/>
      <c r="AE9113" s="4"/>
      <c r="AF9113" s="21"/>
    </row>
    <row r="9114" spans="1:32" x14ac:dyDescent="0.2">
      <c r="A9114" s="1" t="s">
        <v>26724</v>
      </c>
      <c r="B9114" s="4" t="s">
        <v>26725</v>
      </c>
      <c r="C9114" s="4" t="s">
        <v>26726</v>
      </c>
      <c r="E9114" s="4"/>
      <c r="R9114" s="4"/>
      <c r="U9114" s="4"/>
      <c r="AD9114" s="4"/>
      <c r="AE9114" s="4"/>
      <c r="AF9114" s="21"/>
    </row>
    <row r="9115" spans="1:32" x14ac:dyDescent="0.2">
      <c r="A9115" s="1" t="s">
        <v>26727</v>
      </c>
      <c r="B9115" s="4" t="s">
        <v>26728</v>
      </c>
      <c r="C9115" s="4" t="s">
        <v>26729</v>
      </c>
      <c r="E9115" s="4"/>
      <c r="R9115" s="4"/>
      <c r="U9115" s="4"/>
      <c r="AD9115" s="4"/>
      <c r="AE9115" s="4"/>
      <c r="AF9115" s="21"/>
    </row>
    <row r="9116" spans="1:32" x14ac:dyDescent="0.2">
      <c r="A9116" s="1" t="s">
        <v>26730</v>
      </c>
      <c r="B9116" s="4" t="s">
        <v>26731</v>
      </c>
      <c r="C9116" s="4" t="s">
        <v>26732</v>
      </c>
      <c r="E9116" s="4"/>
      <c r="R9116" s="4"/>
      <c r="U9116" s="4"/>
      <c r="AD9116" s="4"/>
      <c r="AE9116" s="4"/>
      <c r="AF9116" s="21"/>
    </row>
    <row r="9117" spans="1:32" x14ac:dyDescent="0.2">
      <c r="A9117" s="1" t="s">
        <v>26733</v>
      </c>
      <c r="B9117" s="4" t="s">
        <v>26734</v>
      </c>
      <c r="C9117" s="4" t="s">
        <v>26735</v>
      </c>
      <c r="E9117" s="4"/>
      <c r="R9117" s="4"/>
      <c r="U9117" s="4"/>
      <c r="AD9117" s="4"/>
      <c r="AE9117" s="4"/>
      <c r="AF9117" s="21"/>
    </row>
    <row r="9118" spans="1:32" x14ac:dyDescent="0.2">
      <c r="A9118" s="1" t="s">
        <v>26736</v>
      </c>
      <c r="B9118" s="4" t="s">
        <v>26737</v>
      </c>
      <c r="C9118" s="4" t="s">
        <v>26738</v>
      </c>
      <c r="E9118" s="4"/>
      <c r="R9118" s="4"/>
      <c r="U9118" s="4"/>
      <c r="AD9118" s="4"/>
      <c r="AE9118" s="4"/>
      <c r="AF9118" s="21"/>
    </row>
    <row r="9119" spans="1:32" x14ac:dyDescent="0.2">
      <c r="A9119" s="1" t="s">
        <v>26739</v>
      </c>
      <c r="B9119" s="4" t="s">
        <v>26740</v>
      </c>
      <c r="C9119" s="4" t="s">
        <v>26741</v>
      </c>
      <c r="E9119" s="4"/>
      <c r="R9119" s="4"/>
      <c r="U9119" s="4"/>
      <c r="AD9119" s="4"/>
      <c r="AE9119" s="4"/>
      <c r="AF9119" s="21"/>
    </row>
    <row r="9120" spans="1:32" x14ac:dyDescent="0.2">
      <c r="A9120" s="1" t="s">
        <v>26742</v>
      </c>
      <c r="B9120" s="4" t="s">
        <v>26743</v>
      </c>
      <c r="C9120" s="4" t="s">
        <v>26744</v>
      </c>
      <c r="E9120" s="4"/>
      <c r="R9120" s="4"/>
      <c r="U9120" s="4"/>
      <c r="AD9120" s="4"/>
      <c r="AE9120" s="4"/>
      <c r="AF9120" s="21"/>
    </row>
    <row r="9121" spans="1:32" x14ac:dyDescent="0.2">
      <c r="A9121" s="1" t="s">
        <v>26745</v>
      </c>
      <c r="B9121" s="4" t="s">
        <v>26746</v>
      </c>
      <c r="C9121" s="4" t="s">
        <v>26747</v>
      </c>
      <c r="E9121" s="4"/>
      <c r="R9121" s="4"/>
      <c r="U9121" s="4"/>
      <c r="AD9121" s="4"/>
      <c r="AE9121" s="4"/>
      <c r="AF9121" s="21"/>
    </row>
    <row r="9122" spans="1:32" x14ac:dyDescent="0.2">
      <c r="A9122" s="1" t="s">
        <v>26748</v>
      </c>
      <c r="B9122" s="4" t="s">
        <v>26749</v>
      </c>
      <c r="C9122" s="4" t="s">
        <v>26750</v>
      </c>
      <c r="E9122" s="4"/>
      <c r="R9122" s="4"/>
      <c r="U9122" s="4"/>
      <c r="AD9122" s="4"/>
      <c r="AE9122" s="4"/>
      <c r="AF9122" s="21"/>
    </row>
    <row r="9123" spans="1:32" x14ac:dyDescent="0.2">
      <c r="A9123" s="1" t="s">
        <v>26751</v>
      </c>
      <c r="B9123" s="4" t="s">
        <v>26752</v>
      </c>
      <c r="C9123" s="4" t="s">
        <v>26753</v>
      </c>
      <c r="E9123" s="4"/>
      <c r="R9123" s="4"/>
      <c r="U9123" s="4"/>
      <c r="AD9123" s="4"/>
      <c r="AE9123" s="4"/>
      <c r="AF9123" s="21"/>
    </row>
    <row r="9124" spans="1:32" x14ac:dyDescent="0.2">
      <c r="A9124" s="1" t="s">
        <v>26754</v>
      </c>
      <c r="B9124" s="4" t="s">
        <v>26755</v>
      </c>
      <c r="C9124" s="4" t="s">
        <v>26756</v>
      </c>
      <c r="E9124" s="4"/>
      <c r="R9124" s="4"/>
      <c r="U9124" s="4"/>
      <c r="AD9124" s="4"/>
      <c r="AE9124" s="4"/>
      <c r="AF9124" s="21"/>
    </row>
    <row r="9125" spans="1:32" x14ac:dyDescent="0.2">
      <c r="A9125" s="1" t="s">
        <v>26757</v>
      </c>
      <c r="B9125" s="4" t="s">
        <v>26758</v>
      </c>
      <c r="C9125" s="4" t="s">
        <v>26759</v>
      </c>
      <c r="E9125" s="4"/>
      <c r="R9125" s="4"/>
      <c r="U9125" s="4"/>
      <c r="AD9125" s="4"/>
      <c r="AE9125" s="4"/>
      <c r="AF9125" s="21"/>
    </row>
    <row r="9126" spans="1:32" x14ac:dyDescent="0.2">
      <c r="A9126" s="1" t="s">
        <v>26760</v>
      </c>
      <c r="B9126" s="4" t="s">
        <v>26761</v>
      </c>
      <c r="C9126" s="4" t="s">
        <v>26762</v>
      </c>
      <c r="E9126" s="4"/>
      <c r="R9126" s="4"/>
      <c r="U9126" s="4"/>
      <c r="AD9126" s="4"/>
      <c r="AE9126" s="4"/>
      <c r="AF9126" s="21"/>
    </row>
    <row r="9127" spans="1:32" x14ac:dyDescent="0.2">
      <c r="A9127" s="1" t="s">
        <v>26763</v>
      </c>
      <c r="B9127" s="4" t="s">
        <v>26764</v>
      </c>
      <c r="C9127" s="4" t="s">
        <v>26765</v>
      </c>
      <c r="E9127" s="4"/>
      <c r="R9127" s="4"/>
      <c r="U9127" s="4"/>
      <c r="AD9127" s="4"/>
      <c r="AE9127" s="4"/>
      <c r="AF9127" s="21"/>
    </row>
    <row r="9128" spans="1:32" x14ac:dyDescent="0.2">
      <c r="A9128" s="1" t="s">
        <v>26766</v>
      </c>
      <c r="B9128" s="4" t="s">
        <v>26767</v>
      </c>
      <c r="C9128" s="4" t="s">
        <v>26768</v>
      </c>
      <c r="E9128" s="4"/>
      <c r="R9128" s="4"/>
      <c r="U9128" s="4"/>
      <c r="AD9128" s="4"/>
      <c r="AE9128" s="4"/>
      <c r="AF9128" s="21"/>
    </row>
    <row r="9129" spans="1:32" x14ac:dyDescent="0.2">
      <c r="A9129" s="1" t="s">
        <v>26769</v>
      </c>
      <c r="B9129" s="4" t="s">
        <v>26770</v>
      </c>
      <c r="C9129" s="4" t="s">
        <v>26771</v>
      </c>
      <c r="E9129" s="4"/>
      <c r="R9129" s="4"/>
      <c r="U9129" s="4"/>
      <c r="AD9129" s="4"/>
      <c r="AE9129" s="4"/>
      <c r="AF9129" s="21"/>
    </row>
    <row r="9130" spans="1:32" x14ac:dyDescent="0.2">
      <c r="A9130" s="1" t="s">
        <v>26772</v>
      </c>
      <c r="B9130" s="4" t="s">
        <v>26773</v>
      </c>
      <c r="C9130" s="4" t="s">
        <v>26774</v>
      </c>
      <c r="E9130" s="4"/>
      <c r="R9130" s="4"/>
      <c r="U9130" s="4"/>
      <c r="AD9130" s="4"/>
      <c r="AE9130" s="4"/>
      <c r="AF9130" s="21"/>
    </row>
    <row r="9131" spans="1:32" x14ac:dyDescent="0.2">
      <c r="A9131" s="1" t="s">
        <v>26775</v>
      </c>
      <c r="B9131" s="4" t="s">
        <v>26776</v>
      </c>
      <c r="C9131" s="4" t="s">
        <v>26777</v>
      </c>
      <c r="E9131" s="4"/>
      <c r="R9131" s="4"/>
      <c r="U9131" s="4"/>
      <c r="AD9131" s="4"/>
      <c r="AE9131" s="4"/>
      <c r="AF9131" s="21"/>
    </row>
    <row r="9132" spans="1:32" x14ac:dyDescent="0.2">
      <c r="A9132" s="1" t="s">
        <v>26778</v>
      </c>
      <c r="B9132" s="4" t="s">
        <v>26779</v>
      </c>
      <c r="C9132" s="4" t="s">
        <v>26780</v>
      </c>
      <c r="E9132" s="4"/>
      <c r="F9132">
        <v>1</v>
      </c>
      <c r="G9132">
        <v>1</v>
      </c>
      <c r="H9132">
        <v>2</v>
      </c>
      <c r="I9132">
        <v>2</v>
      </c>
      <c r="J9132">
        <v>2</v>
      </c>
      <c r="M9132">
        <v>2</v>
      </c>
      <c r="N9132">
        <v>1</v>
      </c>
      <c r="P9132">
        <v>1</v>
      </c>
      <c r="Q9132">
        <v>1</v>
      </c>
      <c r="R9132" s="4">
        <v>1</v>
      </c>
      <c r="T9132">
        <v>1</v>
      </c>
      <c r="U9132" s="4">
        <v>1</v>
      </c>
      <c r="AB9132">
        <v>1</v>
      </c>
      <c r="AD9132" s="4"/>
      <c r="AE9132" s="4"/>
      <c r="AF9132" s="21"/>
    </row>
    <row r="9133" spans="1:32" x14ac:dyDescent="0.2">
      <c r="A9133" s="1" t="s">
        <v>26781</v>
      </c>
      <c r="B9133" s="4" t="s">
        <v>26782</v>
      </c>
      <c r="C9133" s="4" t="s">
        <v>26783</v>
      </c>
      <c r="E9133" s="4"/>
      <c r="R9133" s="4"/>
      <c r="U9133" s="4"/>
      <c r="AD9133" s="4"/>
      <c r="AE9133" s="4"/>
      <c r="AF9133" s="21"/>
    </row>
    <row r="9134" spans="1:32" x14ac:dyDescent="0.2">
      <c r="A9134" s="1" t="s">
        <v>26784</v>
      </c>
      <c r="B9134" s="4" t="s">
        <v>8734</v>
      </c>
      <c r="C9134" s="4" t="s">
        <v>26785</v>
      </c>
      <c r="E9134" s="4"/>
      <c r="R9134" s="4"/>
      <c r="U9134" s="4"/>
      <c r="AD9134" s="4"/>
      <c r="AE9134" s="4"/>
      <c r="AF9134" s="21"/>
    </row>
    <row r="9135" spans="1:32" x14ac:dyDescent="0.2">
      <c r="A9135" s="1" t="s">
        <v>26786</v>
      </c>
      <c r="B9135" s="4" t="s">
        <v>26787</v>
      </c>
      <c r="C9135" s="4" t="s">
        <v>26788</v>
      </c>
      <c r="E9135" s="4"/>
      <c r="R9135" s="4"/>
      <c r="U9135" s="4"/>
      <c r="AD9135" s="4"/>
      <c r="AE9135" s="4"/>
      <c r="AF9135" s="21"/>
    </row>
    <row r="9136" spans="1:32" x14ac:dyDescent="0.2">
      <c r="A9136" s="1" t="s">
        <v>26789</v>
      </c>
      <c r="B9136" s="4" t="s">
        <v>8737</v>
      </c>
      <c r="C9136" s="4" t="s">
        <v>26790</v>
      </c>
      <c r="E9136" s="4"/>
      <c r="R9136" s="4"/>
      <c r="U9136" s="4"/>
      <c r="AD9136" s="4"/>
      <c r="AE9136" s="4"/>
      <c r="AF9136" s="21"/>
    </row>
    <row r="9137" spans="1:32" x14ac:dyDescent="0.2">
      <c r="A9137" s="1" t="s">
        <v>26791</v>
      </c>
      <c r="B9137" s="4" t="s">
        <v>26792</v>
      </c>
      <c r="C9137" s="4" t="s">
        <v>26793</v>
      </c>
      <c r="E9137" s="4"/>
      <c r="R9137" s="4"/>
      <c r="U9137" s="4"/>
      <c r="AD9137" s="4"/>
      <c r="AE9137" s="4"/>
      <c r="AF9137" s="21"/>
    </row>
    <row r="9138" spans="1:32" x14ac:dyDescent="0.2">
      <c r="A9138" s="1" t="s">
        <v>26794</v>
      </c>
      <c r="B9138" s="4" t="s">
        <v>8746</v>
      </c>
      <c r="C9138" s="4" t="s">
        <v>26795</v>
      </c>
      <c r="E9138" s="4"/>
      <c r="R9138" s="4"/>
      <c r="U9138" s="4"/>
      <c r="AD9138" s="4"/>
      <c r="AE9138" s="4"/>
      <c r="AF9138" s="21"/>
    </row>
    <row r="9139" spans="1:32" x14ac:dyDescent="0.2">
      <c r="A9139" s="1" t="s">
        <v>26796</v>
      </c>
      <c r="B9139" s="4" t="s">
        <v>8854</v>
      </c>
      <c r="C9139" s="4" t="s">
        <v>26797</v>
      </c>
      <c r="E9139" s="4"/>
      <c r="R9139" s="4"/>
      <c r="U9139" s="4"/>
      <c r="AD9139" s="4"/>
      <c r="AE9139" s="4"/>
      <c r="AF9139" s="21"/>
    </row>
    <row r="9140" spans="1:32" x14ac:dyDescent="0.2">
      <c r="A9140" s="1" t="s">
        <v>26798</v>
      </c>
      <c r="B9140" s="4" t="s">
        <v>26799</v>
      </c>
      <c r="C9140" s="4" t="s">
        <v>11879</v>
      </c>
      <c r="E9140" s="4"/>
      <c r="R9140" s="4"/>
      <c r="U9140" s="4"/>
      <c r="AD9140" s="4"/>
      <c r="AE9140" s="4"/>
      <c r="AF9140" s="21"/>
    </row>
    <row r="9141" spans="1:32" x14ac:dyDescent="0.2">
      <c r="A9141" s="1" t="s">
        <v>26800</v>
      </c>
      <c r="B9141" s="4" t="s">
        <v>26801</v>
      </c>
      <c r="C9141" s="4" t="s">
        <v>26802</v>
      </c>
      <c r="E9141" s="4"/>
      <c r="R9141" s="4"/>
      <c r="U9141" s="4"/>
      <c r="AD9141" s="4"/>
      <c r="AE9141" s="4"/>
      <c r="AF9141" s="21"/>
    </row>
    <row r="9142" spans="1:32" x14ac:dyDescent="0.2">
      <c r="A9142" s="1" t="s">
        <v>26803</v>
      </c>
      <c r="B9142" s="4" t="s">
        <v>26804</v>
      </c>
      <c r="C9142" s="4" t="s">
        <v>26805</v>
      </c>
      <c r="E9142" s="4"/>
      <c r="R9142" s="4"/>
      <c r="U9142" s="4"/>
      <c r="AD9142" s="4"/>
      <c r="AE9142" s="4"/>
      <c r="AF9142" s="21"/>
    </row>
    <row r="9143" spans="1:32" x14ac:dyDescent="0.2">
      <c r="A9143" s="1" t="s">
        <v>26806</v>
      </c>
      <c r="B9143" s="4" t="s">
        <v>26807</v>
      </c>
      <c r="C9143" s="4" t="s">
        <v>26808</v>
      </c>
      <c r="E9143" s="4"/>
      <c r="R9143" s="4"/>
      <c r="U9143" s="4"/>
      <c r="AD9143" s="4"/>
      <c r="AE9143" s="4"/>
      <c r="AF9143" s="21"/>
    </row>
    <row r="9144" spans="1:32" x14ac:dyDescent="0.2">
      <c r="A9144" s="1" t="s">
        <v>26809</v>
      </c>
      <c r="B9144" s="4" t="s">
        <v>8942</v>
      </c>
      <c r="C9144" s="4" t="s">
        <v>26810</v>
      </c>
      <c r="E9144" s="4"/>
      <c r="R9144" s="4"/>
      <c r="U9144" s="4"/>
      <c r="AD9144" s="4"/>
      <c r="AE9144" s="4"/>
      <c r="AF9144" s="21"/>
    </row>
    <row r="9145" spans="1:32" x14ac:dyDescent="0.2">
      <c r="A9145" s="1" t="s">
        <v>26811</v>
      </c>
      <c r="B9145" s="4" t="s">
        <v>8948</v>
      </c>
      <c r="C9145" s="4" t="s">
        <v>26812</v>
      </c>
      <c r="E9145" s="4"/>
      <c r="R9145" s="4"/>
      <c r="U9145" s="4"/>
      <c r="AD9145" s="4"/>
      <c r="AE9145" s="4"/>
      <c r="AF9145" s="21"/>
    </row>
    <row r="9146" spans="1:32" x14ac:dyDescent="0.2">
      <c r="A9146" s="1" t="s">
        <v>26813</v>
      </c>
      <c r="B9146" s="4" t="s">
        <v>25636</v>
      </c>
      <c r="C9146" s="4" t="s">
        <v>26814</v>
      </c>
      <c r="E9146" s="4"/>
      <c r="R9146" s="4"/>
      <c r="U9146" s="4"/>
      <c r="AD9146" s="4"/>
      <c r="AE9146" s="4"/>
      <c r="AF9146" s="21"/>
    </row>
    <row r="9147" spans="1:32" x14ac:dyDescent="0.2">
      <c r="A9147" s="1" t="s">
        <v>26815</v>
      </c>
      <c r="B9147" s="4" t="s">
        <v>26816</v>
      </c>
      <c r="C9147" s="4" t="s">
        <v>26817</v>
      </c>
      <c r="E9147" s="4"/>
      <c r="R9147" s="4"/>
      <c r="U9147" s="4"/>
      <c r="AD9147" s="4"/>
      <c r="AE9147" s="4"/>
      <c r="AF9147" s="21"/>
    </row>
    <row r="9148" spans="1:32" x14ac:dyDescent="0.2">
      <c r="A9148" s="1" t="s">
        <v>26818</v>
      </c>
      <c r="B9148" s="4" t="s">
        <v>9070</v>
      </c>
      <c r="C9148" s="4" t="s">
        <v>26819</v>
      </c>
      <c r="E9148" s="4"/>
      <c r="R9148" s="4"/>
      <c r="U9148" s="4"/>
      <c r="AD9148" s="4"/>
      <c r="AE9148" s="4"/>
      <c r="AF9148" s="21"/>
    </row>
    <row r="9149" spans="1:32" x14ac:dyDescent="0.2">
      <c r="A9149" s="1" t="s">
        <v>26820</v>
      </c>
      <c r="B9149" s="4" t="s">
        <v>9076</v>
      </c>
      <c r="C9149" s="4" t="s">
        <v>26821</v>
      </c>
      <c r="E9149" s="4"/>
      <c r="R9149" s="4"/>
      <c r="U9149" s="4"/>
      <c r="AD9149" s="4"/>
      <c r="AE9149" s="4"/>
      <c r="AF9149" s="21"/>
    </row>
    <row r="9150" spans="1:32" x14ac:dyDescent="0.2">
      <c r="A9150" s="1" t="s">
        <v>26822</v>
      </c>
      <c r="B9150" s="4" t="s">
        <v>26823</v>
      </c>
      <c r="C9150" s="4" t="s">
        <v>26824</v>
      </c>
      <c r="E9150" s="4"/>
      <c r="R9150" s="4"/>
      <c r="U9150" s="4"/>
      <c r="AD9150" s="4"/>
      <c r="AE9150" s="4"/>
      <c r="AF9150" s="21"/>
    </row>
    <row r="9151" spans="1:32" x14ac:dyDescent="0.2">
      <c r="A9151" s="1" t="s">
        <v>26825</v>
      </c>
      <c r="B9151" s="4" t="s">
        <v>26826</v>
      </c>
      <c r="C9151" s="4" t="s">
        <v>26827</v>
      </c>
      <c r="E9151" s="4"/>
      <c r="R9151" s="4"/>
      <c r="U9151" s="4"/>
      <c r="AD9151" s="4"/>
      <c r="AE9151" s="4"/>
      <c r="AF9151" s="21"/>
    </row>
    <row r="9152" spans="1:32" x14ac:dyDescent="0.2">
      <c r="A9152" s="1" t="s">
        <v>26828</v>
      </c>
      <c r="B9152" s="4" t="s">
        <v>9415</v>
      </c>
      <c r="C9152" s="4" t="s">
        <v>26829</v>
      </c>
      <c r="E9152" s="4"/>
      <c r="R9152" s="4"/>
      <c r="U9152" s="4"/>
      <c r="AD9152" s="4"/>
      <c r="AE9152" s="4"/>
      <c r="AF9152" s="21"/>
    </row>
    <row r="9153" spans="1:32" x14ac:dyDescent="0.2">
      <c r="A9153" s="1" t="s">
        <v>26830</v>
      </c>
      <c r="B9153" s="4" t="s">
        <v>26831</v>
      </c>
      <c r="C9153" s="4" t="s">
        <v>26832</v>
      </c>
      <c r="E9153" s="4"/>
      <c r="R9153" s="4"/>
      <c r="U9153" s="4"/>
      <c r="AD9153" s="4"/>
      <c r="AE9153" s="4"/>
      <c r="AF9153" s="21"/>
    </row>
    <row r="9154" spans="1:32" x14ac:dyDescent="0.2">
      <c r="A9154" s="1" t="s">
        <v>26833</v>
      </c>
      <c r="B9154" s="4" t="s">
        <v>26834</v>
      </c>
      <c r="C9154" s="4" t="s">
        <v>26835</v>
      </c>
      <c r="E9154" s="4"/>
      <c r="R9154" s="4"/>
      <c r="U9154" s="4"/>
      <c r="AD9154" s="4"/>
      <c r="AE9154" s="4">
        <v>1</v>
      </c>
      <c r="AF9154" s="21"/>
    </row>
    <row r="9155" spans="1:32" x14ac:dyDescent="0.2">
      <c r="A9155" s="1" t="s">
        <v>26836</v>
      </c>
      <c r="B9155" s="4" t="s">
        <v>26837</v>
      </c>
      <c r="C9155" s="4" t="s">
        <v>26838</v>
      </c>
      <c r="E9155" s="4"/>
      <c r="R9155" s="4"/>
      <c r="U9155" s="4"/>
      <c r="AD9155" s="4"/>
      <c r="AE9155" s="4"/>
      <c r="AF9155" s="21"/>
    </row>
    <row r="9156" spans="1:32" x14ac:dyDescent="0.2">
      <c r="A9156" s="1" t="s">
        <v>26839</v>
      </c>
      <c r="B9156" s="4" t="s">
        <v>7367</v>
      </c>
      <c r="C9156" s="4" t="s">
        <v>26840</v>
      </c>
      <c r="E9156" s="4"/>
      <c r="R9156" s="4"/>
      <c r="U9156" s="4"/>
      <c r="AD9156" s="4"/>
      <c r="AE9156" s="4"/>
      <c r="AF9156" s="21"/>
    </row>
    <row r="9157" spans="1:32" x14ac:dyDescent="0.2">
      <c r="A9157" s="1" t="s">
        <v>26841</v>
      </c>
      <c r="B9157" s="4" t="s">
        <v>26842</v>
      </c>
      <c r="C9157" s="4" t="s">
        <v>26843</v>
      </c>
      <c r="E9157" s="4"/>
      <c r="R9157" s="4"/>
      <c r="U9157" s="4"/>
      <c r="AD9157" s="4"/>
      <c r="AE9157" s="4"/>
      <c r="AF9157" s="21"/>
    </row>
    <row r="9158" spans="1:32" x14ac:dyDescent="0.2">
      <c r="A9158" s="1" t="s">
        <v>26844</v>
      </c>
      <c r="B9158" s="4" t="s">
        <v>26845</v>
      </c>
      <c r="C9158" s="4" t="s">
        <v>26846</v>
      </c>
      <c r="E9158" s="4"/>
      <c r="R9158" s="4"/>
      <c r="U9158" s="4"/>
      <c r="AD9158" s="4"/>
      <c r="AE9158" s="4"/>
      <c r="AF9158" s="21"/>
    </row>
    <row r="9159" spans="1:32" x14ac:dyDescent="0.2">
      <c r="A9159" s="1" t="s">
        <v>26847</v>
      </c>
      <c r="B9159" s="4" t="s">
        <v>26848</v>
      </c>
      <c r="C9159" s="4" t="s">
        <v>26849</v>
      </c>
      <c r="E9159" s="4"/>
      <c r="R9159" s="4"/>
      <c r="U9159" s="4"/>
      <c r="AD9159" s="4"/>
      <c r="AE9159" s="4"/>
      <c r="AF9159" s="21"/>
    </row>
    <row r="9160" spans="1:32" x14ac:dyDescent="0.2">
      <c r="A9160" s="1" t="s">
        <v>26850</v>
      </c>
      <c r="B9160" s="4" t="s">
        <v>9261</v>
      </c>
      <c r="C9160" s="4" t="s">
        <v>26851</v>
      </c>
      <c r="E9160" s="4"/>
      <c r="R9160" s="4"/>
      <c r="U9160" s="4"/>
      <c r="AD9160" s="4"/>
      <c r="AE9160" s="4"/>
      <c r="AF9160" s="21"/>
    </row>
    <row r="9161" spans="1:32" x14ac:dyDescent="0.2">
      <c r="A9161" s="1" t="s">
        <v>26852</v>
      </c>
      <c r="B9161" s="4" t="s">
        <v>26853</v>
      </c>
      <c r="C9161" s="4" t="s">
        <v>26854</v>
      </c>
      <c r="E9161" s="4"/>
      <c r="R9161" s="4"/>
      <c r="U9161" s="4"/>
      <c r="AD9161" s="4"/>
      <c r="AE9161" s="4"/>
      <c r="AF9161" s="21"/>
    </row>
    <row r="9162" spans="1:32" x14ac:dyDescent="0.2">
      <c r="A9162" s="1" t="s">
        <v>26855</v>
      </c>
      <c r="B9162" s="4" t="s">
        <v>9267</v>
      </c>
      <c r="C9162" s="4" t="s">
        <v>26856</v>
      </c>
      <c r="E9162" s="4"/>
      <c r="R9162" s="4"/>
      <c r="U9162" s="4"/>
      <c r="AD9162" s="4"/>
      <c r="AE9162" s="4"/>
      <c r="AF9162" s="21"/>
    </row>
    <row r="9163" spans="1:32" x14ac:dyDescent="0.2">
      <c r="A9163" s="1" t="s">
        <v>26857</v>
      </c>
      <c r="B9163" s="4" t="s">
        <v>9270</v>
      </c>
      <c r="C9163" s="4" t="s">
        <v>26858</v>
      </c>
      <c r="E9163" s="4"/>
      <c r="R9163" s="4"/>
      <c r="U9163" s="4"/>
      <c r="AD9163" s="4"/>
      <c r="AE9163" s="4"/>
      <c r="AF9163" s="21"/>
    </row>
    <row r="9164" spans="1:32" x14ac:dyDescent="0.2">
      <c r="A9164" s="1" t="s">
        <v>26859</v>
      </c>
      <c r="B9164" s="4" t="s">
        <v>26860</v>
      </c>
      <c r="C9164" s="4" t="s">
        <v>26861</v>
      </c>
      <c r="E9164" s="4"/>
      <c r="R9164" s="4"/>
      <c r="U9164" s="4"/>
      <c r="AD9164" s="4"/>
      <c r="AE9164" s="4"/>
      <c r="AF9164" s="21"/>
    </row>
    <row r="9165" spans="1:32" x14ac:dyDescent="0.2">
      <c r="A9165" s="1" t="s">
        <v>26862</v>
      </c>
      <c r="B9165" s="4" t="s">
        <v>4849</v>
      </c>
      <c r="C9165" s="4" t="s">
        <v>26863</v>
      </c>
      <c r="E9165" s="4"/>
      <c r="R9165" s="4"/>
      <c r="U9165" s="4"/>
      <c r="AD9165" s="4"/>
      <c r="AE9165" s="4"/>
      <c r="AF9165" s="21"/>
    </row>
    <row r="9166" spans="1:32" x14ac:dyDescent="0.2">
      <c r="A9166" s="1" t="s">
        <v>26864</v>
      </c>
      <c r="B9166" s="4" t="s">
        <v>26865</v>
      </c>
      <c r="C9166" s="4" t="s">
        <v>26866</v>
      </c>
      <c r="E9166" s="4"/>
      <c r="R9166" s="4"/>
      <c r="U9166" s="4"/>
      <c r="AD9166" s="4"/>
      <c r="AE9166" s="4"/>
      <c r="AF9166" s="21"/>
    </row>
    <row r="9167" spans="1:32" x14ac:dyDescent="0.2">
      <c r="A9167" s="1" t="s">
        <v>26867</v>
      </c>
      <c r="B9167" s="4" t="s">
        <v>26868</v>
      </c>
      <c r="C9167" s="4" t="s">
        <v>26869</v>
      </c>
      <c r="E9167" s="4"/>
      <c r="R9167" s="4"/>
      <c r="U9167" s="4"/>
      <c r="AD9167" s="4"/>
      <c r="AE9167" s="4"/>
      <c r="AF9167" s="21"/>
    </row>
    <row r="9168" spans="1:32" x14ac:dyDescent="0.2">
      <c r="A9168" s="1" t="s">
        <v>26870</v>
      </c>
      <c r="B9168" s="4" t="s">
        <v>26871</v>
      </c>
      <c r="C9168" s="4" t="s">
        <v>26872</v>
      </c>
      <c r="E9168" s="4"/>
      <c r="R9168" s="4"/>
      <c r="U9168" s="4"/>
      <c r="AD9168" s="4"/>
      <c r="AE9168" s="4"/>
      <c r="AF9168" s="21"/>
    </row>
    <row r="9169" spans="1:32" x14ac:dyDescent="0.2">
      <c r="A9169" s="1" t="s">
        <v>26873</v>
      </c>
      <c r="B9169" s="4" t="s">
        <v>9448</v>
      </c>
      <c r="C9169" s="4" t="s">
        <v>26874</v>
      </c>
      <c r="E9169" s="4"/>
      <c r="R9169" s="4"/>
      <c r="U9169" s="4"/>
      <c r="AD9169" s="4"/>
      <c r="AE9169" s="4"/>
      <c r="AF9169" s="21"/>
    </row>
    <row r="9170" spans="1:32" x14ac:dyDescent="0.2">
      <c r="A9170" s="1" t="s">
        <v>26875</v>
      </c>
      <c r="B9170" s="4" t="s">
        <v>9546</v>
      </c>
      <c r="C9170" s="4" t="s">
        <v>26876</v>
      </c>
      <c r="E9170" s="4"/>
      <c r="R9170" s="4"/>
      <c r="U9170" s="4"/>
      <c r="AD9170" s="4"/>
      <c r="AE9170" s="4"/>
      <c r="AF9170" s="21"/>
    </row>
    <row r="9171" spans="1:32" x14ac:dyDescent="0.2">
      <c r="A9171" s="1" t="s">
        <v>26877</v>
      </c>
      <c r="B9171" s="4" t="s">
        <v>9549</v>
      </c>
      <c r="C9171" s="4" t="s">
        <v>26878</v>
      </c>
      <c r="E9171" s="4"/>
      <c r="R9171" s="4"/>
      <c r="U9171" s="4"/>
      <c r="AD9171" s="4"/>
      <c r="AE9171" s="4"/>
      <c r="AF9171" s="21"/>
    </row>
    <row r="9172" spans="1:32" x14ac:dyDescent="0.2">
      <c r="A9172" s="1" t="s">
        <v>26879</v>
      </c>
      <c r="B9172" s="4" t="s">
        <v>26880</v>
      </c>
      <c r="C9172" s="4" t="s">
        <v>26881</v>
      </c>
      <c r="E9172" s="4"/>
      <c r="R9172" s="4"/>
      <c r="U9172" s="4"/>
      <c r="AD9172" s="4"/>
      <c r="AE9172" s="4"/>
      <c r="AF9172" s="21"/>
    </row>
    <row r="9173" spans="1:32" x14ac:dyDescent="0.2">
      <c r="A9173" s="1" t="s">
        <v>26882</v>
      </c>
      <c r="B9173" s="4" t="s">
        <v>26883</v>
      </c>
      <c r="C9173" s="4" t="s">
        <v>26884</v>
      </c>
      <c r="E9173" s="4"/>
      <c r="R9173" s="4"/>
      <c r="U9173" s="4"/>
      <c r="AD9173" s="4"/>
      <c r="AE9173" s="4"/>
      <c r="AF9173" s="21"/>
    </row>
    <row r="9174" spans="1:32" x14ac:dyDescent="0.2">
      <c r="A9174" s="1" t="s">
        <v>26885</v>
      </c>
      <c r="B9174" s="4" t="s">
        <v>26886</v>
      </c>
      <c r="C9174" s="4" t="s">
        <v>26887</v>
      </c>
      <c r="E9174" s="4"/>
      <c r="R9174" s="4"/>
      <c r="U9174" s="4"/>
      <c r="AD9174" s="4"/>
      <c r="AE9174" s="4"/>
      <c r="AF9174" s="21"/>
    </row>
    <row r="9175" spans="1:32" x14ac:dyDescent="0.2">
      <c r="A9175" s="1" t="s">
        <v>26888</v>
      </c>
      <c r="B9175" s="4" t="s">
        <v>4519</v>
      </c>
      <c r="C9175" s="4" t="s">
        <v>26889</v>
      </c>
      <c r="E9175" s="4"/>
      <c r="R9175" s="4"/>
      <c r="U9175" s="4"/>
      <c r="AD9175" s="4"/>
      <c r="AE9175" s="4"/>
      <c r="AF9175" s="21"/>
    </row>
    <row r="9176" spans="1:32" x14ac:dyDescent="0.2">
      <c r="A9176" s="1" t="s">
        <v>26890</v>
      </c>
      <c r="B9176" s="4" t="s">
        <v>7375</v>
      </c>
      <c r="C9176" s="4" t="s">
        <v>26891</v>
      </c>
      <c r="E9176" s="4"/>
      <c r="R9176" s="4"/>
      <c r="U9176" s="4"/>
      <c r="AD9176" s="4"/>
      <c r="AE9176" s="4"/>
      <c r="AF9176" s="21"/>
    </row>
    <row r="9177" spans="1:32" x14ac:dyDescent="0.2">
      <c r="A9177" s="1" t="s">
        <v>26892</v>
      </c>
      <c r="B9177" s="4" t="s">
        <v>7378</v>
      </c>
      <c r="C9177" s="4" t="s">
        <v>26893</v>
      </c>
      <c r="E9177" s="4"/>
      <c r="R9177" s="4"/>
      <c r="U9177" s="4"/>
      <c r="AD9177" s="4"/>
      <c r="AE9177" s="4"/>
      <c r="AF9177" s="21"/>
    </row>
    <row r="9178" spans="1:32" x14ac:dyDescent="0.2">
      <c r="A9178" s="1" t="s">
        <v>26894</v>
      </c>
      <c r="B9178" s="4" t="s">
        <v>25684</v>
      </c>
      <c r="C9178" s="4" t="s">
        <v>26895</v>
      </c>
      <c r="E9178" s="4"/>
      <c r="R9178" s="4"/>
      <c r="U9178" s="4"/>
      <c r="AD9178" s="4"/>
      <c r="AE9178" s="4"/>
      <c r="AF9178" s="21"/>
    </row>
    <row r="9179" spans="1:32" x14ac:dyDescent="0.2">
      <c r="A9179" s="1" t="s">
        <v>26896</v>
      </c>
      <c r="B9179" s="4" t="s">
        <v>25674</v>
      </c>
      <c r="C9179" s="4" t="s">
        <v>26897</v>
      </c>
      <c r="E9179" s="4"/>
      <c r="R9179" s="4"/>
      <c r="U9179" s="4"/>
      <c r="AD9179" s="4"/>
      <c r="AE9179" s="4"/>
      <c r="AF9179" s="21"/>
    </row>
    <row r="9180" spans="1:32" x14ac:dyDescent="0.2">
      <c r="A9180" s="1" t="s">
        <v>26898</v>
      </c>
      <c r="B9180" s="4" t="s">
        <v>25690</v>
      </c>
      <c r="C9180" s="4" t="s">
        <v>26899</v>
      </c>
      <c r="E9180" s="4"/>
      <c r="R9180" s="4"/>
      <c r="U9180" s="4"/>
      <c r="AD9180" s="4"/>
      <c r="AE9180" s="4"/>
      <c r="AF9180" s="21"/>
    </row>
    <row r="9181" spans="1:32" x14ac:dyDescent="0.2">
      <c r="A9181" s="1" t="s">
        <v>26900</v>
      </c>
      <c r="B9181" s="4" t="s">
        <v>25693</v>
      </c>
      <c r="C9181" s="4" t="s">
        <v>26901</v>
      </c>
      <c r="E9181" s="4"/>
      <c r="R9181" s="4"/>
      <c r="U9181" s="4"/>
      <c r="AD9181" s="4"/>
      <c r="AE9181" s="4"/>
      <c r="AF9181" s="21"/>
    </row>
    <row r="9182" spans="1:32" x14ac:dyDescent="0.2">
      <c r="A9182" s="1" t="s">
        <v>26902</v>
      </c>
      <c r="B9182" s="4" t="s">
        <v>7413</v>
      </c>
      <c r="C9182" s="4" t="s">
        <v>26903</v>
      </c>
      <c r="E9182" s="4"/>
      <c r="R9182" s="4"/>
      <c r="U9182" s="4"/>
      <c r="AD9182" s="4"/>
      <c r="AE9182" s="4"/>
      <c r="AF9182" s="21"/>
    </row>
    <row r="9183" spans="1:32" x14ac:dyDescent="0.2">
      <c r="A9183" s="1" t="s">
        <v>26904</v>
      </c>
      <c r="B9183" s="4" t="s">
        <v>7416</v>
      </c>
      <c r="C9183" s="4" t="s">
        <v>26905</v>
      </c>
      <c r="E9183" s="4"/>
      <c r="R9183" s="4"/>
      <c r="U9183" s="4"/>
      <c r="AD9183" s="4"/>
      <c r="AE9183" s="4"/>
      <c r="AF9183" s="21"/>
    </row>
    <row r="9184" spans="1:32" x14ac:dyDescent="0.2">
      <c r="A9184" s="1" t="s">
        <v>26906</v>
      </c>
      <c r="B9184" s="4" t="s">
        <v>25731</v>
      </c>
      <c r="C9184" s="4" t="s">
        <v>26907</v>
      </c>
      <c r="E9184" s="4"/>
      <c r="R9184" s="4"/>
      <c r="U9184" s="4"/>
      <c r="AD9184" s="4"/>
      <c r="AE9184" s="4"/>
      <c r="AF9184" s="21"/>
    </row>
    <row r="9185" spans="1:32" x14ac:dyDescent="0.2">
      <c r="A9185" s="1" t="s">
        <v>26908</v>
      </c>
      <c r="B9185" s="4" t="s">
        <v>7375</v>
      </c>
      <c r="C9185" s="4" t="s">
        <v>26909</v>
      </c>
      <c r="E9185" s="4"/>
      <c r="R9185" s="4"/>
      <c r="U9185" s="4"/>
      <c r="AD9185" s="4"/>
      <c r="AE9185" s="4"/>
      <c r="AF9185" s="21"/>
    </row>
    <row r="9186" spans="1:32" x14ac:dyDescent="0.2">
      <c r="A9186" s="1" t="s">
        <v>26910</v>
      </c>
      <c r="B9186" s="4" t="s">
        <v>26911</v>
      </c>
      <c r="C9186" s="4" t="s">
        <v>26912</v>
      </c>
      <c r="E9186" s="4"/>
      <c r="R9186" s="4"/>
      <c r="U9186" s="4"/>
      <c r="AD9186" s="4"/>
      <c r="AE9186" s="4"/>
      <c r="AF9186" s="21"/>
    </row>
    <row r="9187" spans="1:32" x14ac:dyDescent="0.2">
      <c r="A9187" s="1" t="s">
        <v>26913</v>
      </c>
      <c r="B9187" s="4" t="s">
        <v>26914</v>
      </c>
      <c r="C9187" s="4" t="s">
        <v>26915</v>
      </c>
      <c r="E9187" s="4"/>
      <c r="R9187" s="4"/>
      <c r="U9187" s="4"/>
      <c r="AD9187" s="4"/>
      <c r="AE9187" s="4"/>
      <c r="AF9187" s="21"/>
    </row>
    <row r="9188" spans="1:32" x14ac:dyDescent="0.2">
      <c r="A9188" s="1" t="s">
        <v>26916</v>
      </c>
      <c r="B9188" s="4" t="s">
        <v>26917</v>
      </c>
      <c r="C9188" s="4" t="s">
        <v>26918</v>
      </c>
      <c r="E9188" s="4"/>
      <c r="R9188" s="4"/>
      <c r="U9188" s="4"/>
      <c r="AD9188" s="4"/>
      <c r="AE9188" s="4"/>
      <c r="AF9188" s="21"/>
    </row>
    <row r="9189" spans="1:32" x14ac:dyDescent="0.2">
      <c r="A9189" s="1" t="s">
        <v>26919</v>
      </c>
      <c r="B9189" s="4" t="s">
        <v>26920</v>
      </c>
      <c r="C9189" s="4" t="s">
        <v>26921</v>
      </c>
      <c r="E9189" s="4"/>
      <c r="R9189" s="4"/>
      <c r="U9189" s="4"/>
      <c r="AD9189" s="4"/>
      <c r="AE9189" s="4"/>
      <c r="AF9189" s="21"/>
    </row>
    <row r="9190" spans="1:32" x14ac:dyDescent="0.2">
      <c r="A9190" s="1" t="s">
        <v>26922</v>
      </c>
      <c r="B9190" s="4" t="s">
        <v>26923</v>
      </c>
      <c r="C9190" s="4" t="s">
        <v>26924</v>
      </c>
      <c r="E9190" s="4"/>
      <c r="R9190" s="4"/>
      <c r="U9190" s="4"/>
      <c r="AD9190" s="4"/>
      <c r="AE9190" s="4"/>
      <c r="AF9190" s="21"/>
    </row>
    <row r="9191" spans="1:32" x14ac:dyDescent="0.2">
      <c r="A9191" s="1" t="s">
        <v>26925</v>
      </c>
      <c r="B9191" s="4" t="s">
        <v>26926</v>
      </c>
      <c r="C9191" s="4" t="s">
        <v>26927</v>
      </c>
      <c r="E9191" s="4"/>
      <c r="R9191" s="4"/>
      <c r="U9191" s="4"/>
      <c r="AD9191" s="4"/>
      <c r="AE9191" s="4"/>
      <c r="AF9191" s="21"/>
    </row>
    <row r="9192" spans="1:32" x14ac:dyDescent="0.2">
      <c r="A9192" s="1" t="s">
        <v>26928</v>
      </c>
      <c r="B9192" s="4" t="s">
        <v>26929</v>
      </c>
      <c r="C9192" s="4" t="s">
        <v>26930</v>
      </c>
      <c r="E9192" s="4"/>
      <c r="R9192" s="4"/>
      <c r="U9192" s="4"/>
      <c r="AD9192" s="4"/>
      <c r="AE9192" s="4"/>
      <c r="AF9192" s="21"/>
    </row>
    <row r="9193" spans="1:32" x14ac:dyDescent="0.2">
      <c r="A9193" s="1" t="s">
        <v>26931</v>
      </c>
      <c r="B9193" s="4" t="s">
        <v>26932</v>
      </c>
      <c r="C9193" s="4" t="s">
        <v>26933</v>
      </c>
      <c r="E9193" s="4"/>
      <c r="R9193" s="4"/>
      <c r="U9193" s="4"/>
      <c r="AD9193" s="4"/>
      <c r="AE9193" s="4"/>
      <c r="AF9193" s="21"/>
    </row>
    <row r="9194" spans="1:32" x14ac:dyDescent="0.2">
      <c r="A9194" s="1" t="s">
        <v>26934</v>
      </c>
      <c r="B9194" s="4" t="s">
        <v>26935</v>
      </c>
      <c r="C9194" s="4" t="s">
        <v>26936</v>
      </c>
      <c r="E9194" s="4"/>
      <c r="R9194" s="4"/>
      <c r="U9194" s="4"/>
      <c r="AD9194" s="4"/>
      <c r="AE9194" s="4"/>
      <c r="AF9194" s="21"/>
    </row>
    <row r="9195" spans="1:32" x14ac:dyDescent="0.2">
      <c r="A9195" s="1" t="s">
        <v>26937</v>
      </c>
      <c r="B9195" s="4" t="s">
        <v>7378</v>
      </c>
      <c r="C9195" s="4" t="s">
        <v>26893</v>
      </c>
      <c r="E9195" s="4"/>
      <c r="R9195" s="4"/>
      <c r="U9195" s="4"/>
      <c r="AD9195" s="4"/>
      <c r="AE9195" s="4"/>
      <c r="AF9195" s="21"/>
    </row>
    <row r="9196" spans="1:32" x14ac:dyDescent="0.2">
      <c r="A9196" s="1" t="s">
        <v>26938</v>
      </c>
      <c r="B9196" s="4" t="s">
        <v>26939</v>
      </c>
      <c r="C9196" s="4" t="s">
        <v>26940</v>
      </c>
      <c r="E9196" s="4"/>
      <c r="R9196" s="4"/>
      <c r="U9196" s="4"/>
      <c r="AD9196" s="4"/>
      <c r="AE9196" s="4"/>
      <c r="AF9196" s="21"/>
    </row>
    <row r="9197" spans="1:32" x14ac:dyDescent="0.2">
      <c r="A9197" s="1" t="s">
        <v>26941</v>
      </c>
      <c r="B9197" s="4" t="s">
        <v>26942</v>
      </c>
      <c r="C9197" s="4" t="s">
        <v>26943</v>
      </c>
      <c r="E9197" s="4"/>
      <c r="R9197" s="4"/>
      <c r="U9197" s="4"/>
      <c r="AD9197" s="4"/>
      <c r="AE9197" s="4"/>
      <c r="AF9197" s="21"/>
    </row>
    <row r="9198" spans="1:32" x14ac:dyDescent="0.2">
      <c r="A9198" s="1" t="s">
        <v>26944</v>
      </c>
      <c r="B9198" s="4" t="s">
        <v>26945</v>
      </c>
      <c r="C9198" s="4" t="s">
        <v>26946</v>
      </c>
      <c r="E9198" s="4"/>
      <c r="R9198" s="4"/>
      <c r="U9198" s="4"/>
      <c r="AD9198" s="4"/>
      <c r="AE9198" s="4"/>
      <c r="AF9198" s="21"/>
    </row>
    <row r="9199" spans="1:32" x14ac:dyDescent="0.2">
      <c r="A9199" s="1" t="s">
        <v>26947</v>
      </c>
      <c r="B9199" s="4" t="s">
        <v>26948</v>
      </c>
      <c r="C9199" s="4" t="s">
        <v>26949</v>
      </c>
      <c r="E9199" s="4"/>
      <c r="R9199" s="4"/>
      <c r="U9199" s="4"/>
      <c r="AD9199" s="4"/>
      <c r="AE9199" s="4"/>
      <c r="AF9199" s="21"/>
    </row>
    <row r="9200" spans="1:32" x14ac:dyDescent="0.2">
      <c r="A9200" s="1" t="s">
        <v>26950</v>
      </c>
      <c r="B9200" s="4" t="s">
        <v>26951</v>
      </c>
      <c r="C9200" s="4" t="s">
        <v>26952</v>
      </c>
      <c r="E9200" s="4"/>
      <c r="R9200" s="4"/>
      <c r="U9200" s="4"/>
      <c r="AD9200" s="4"/>
      <c r="AE9200" s="4"/>
      <c r="AF9200" s="21">
        <v>1</v>
      </c>
    </row>
    <row r="9201" spans="1:32" x14ac:dyDescent="0.2">
      <c r="A9201" s="1" t="s">
        <v>26953</v>
      </c>
      <c r="B9201" s="4" t="s">
        <v>26954</v>
      </c>
      <c r="C9201" s="4" t="s">
        <v>26955</v>
      </c>
      <c r="E9201" s="4"/>
      <c r="R9201" s="4"/>
      <c r="U9201" s="4"/>
      <c r="AD9201" s="4"/>
      <c r="AE9201" s="4"/>
      <c r="AF9201" s="21"/>
    </row>
    <row r="9202" spans="1:32" x14ac:dyDescent="0.2">
      <c r="A9202" s="1" t="s">
        <v>26956</v>
      </c>
      <c r="B9202" s="4" t="s">
        <v>26957</v>
      </c>
      <c r="C9202" s="4" t="s">
        <v>26958</v>
      </c>
      <c r="E9202" s="4"/>
      <c r="R9202" s="4"/>
      <c r="U9202" s="4"/>
      <c r="AD9202" s="4"/>
      <c r="AE9202" s="4"/>
      <c r="AF9202" s="21"/>
    </row>
    <row r="9203" spans="1:32" x14ac:dyDescent="0.2">
      <c r="A9203" s="1" t="s">
        <v>26959</v>
      </c>
      <c r="B9203" s="4" t="s">
        <v>25684</v>
      </c>
      <c r="C9203" s="4" t="s">
        <v>26960</v>
      </c>
      <c r="E9203" s="4"/>
      <c r="R9203" s="4"/>
      <c r="U9203" s="4"/>
      <c r="V9203">
        <v>1</v>
      </c>
      <c r="Y9203">
        <v>1</v>
      </c>
      <c r="AD9203" s="4"/>
      <c r="AE9203" s="4">
        <v>1</v>
      </c>
      <c r="AF9203" s="21"/>
    </row>
    <row r="9204" spans="1:32" x14ac:dyDescent="0.2">
      <c r="A9204" s="1" t="s">
        <v>26961</v>
      </c>
      <c r="B9204" s="4" t="s">
        <v>26962</v>
      </c>
      <c r="C9204" s="4" t="s">
        <v>26963</v>
      </c>
      <c r="E9204" s="4"/>
      <c r="R9204" s="4"/>
      <c r="U9204" s="4"/>
      <c r="AD9204" s="4"/>
      <c r="AE9204" s="4"/>
      <c r="AF9204" s="21"/>
    </row>
    <row r="9205" spans="1:32" x14ac:dyDescent="0.2">
      <c r="A9205" s="1" t="s">
        <v>26964</v>
      </c>
      <c r="B9205" s="4" t="s">
        <v>26965</v>
      </c>
      <c r="C9205" s="4" t="s">
        <v>26966</v>
      </c>
      <c r="E9205" s="4"/>
      <c r="R9205" s="4"/>
      <c r="U9205" s="4"/>
      <c r="AD9205" s="4"/>
      <c r="AE9205" s="4"/>
      <c r="AF9205" s="21"/>
    </row>
    <row r="9206" spans="1:32" x14ac:dyDescent="0.2">
      <c r="A9206" s="1" t="s">
        <v>26967</v>
      </c>
      <c r="B9206" s="4" t="s">
        <v>26968</v>
      </c>
      <c r="C9206" s="4" t="s">
        <v>26969</v>
      </c>
      <c r="E9206" s="4"/>
      <c r="R9206" s="4"/>
      <c r="U9206" s="4"/>
      <c r="AD9206" s="4"/>
      <c r="AE9206" s="4"/>
      <c r="AF9206" s="21"/>
    </row>
    <row r="9207" spans="1:32" x14ac:dyDescent="0.2">
      <c r="A9207" s="1" t="s">
        <v>26970</v>
      </c>
      <c r="B9207" s="4" t="s">
        <v>26971</v>
      </c>
      <c r="C9207" s="4" t="s">
        <v>26972</v>
      </c>
      <c r="E9207" s="4"/>
      <c r="R9207" s="4"/>
      <c r="U9207" s="4"/>
      <c r="AD9207" s="4"/>
      <c r="AE9207" s="4"/>
      <c r="AF9207" s="21"/>
    </row>
    <row r="9208" spans="1:32" x14ac:dyDescent="0.2">
      <c r="A9208" s="1" t="s">
        <v>26973</v>
      </c>
      <c r="B9208" s="4" t="s">
        <v>26974</v>
      </c>
      <c r="C9208" s="4" t="s">
        <v>26975</v>
      </c>
      <c r="E9208" s="4"/>
      <c r="R9208" s="4"/>
      <c r="U9208" s="4"/>
      <c r="AD9208" s="4"/>
      <c r="AE9208" s="4"/>
      <c r="AF9208" s="21"/>
    </row>
    <row r="9209" spans="1:32" x14ac:dyDescent="0.2">
      <c r="A9209" s="1" t="s">
        <v>26976</v>
      </c>
      <c r="B9209" s="4" t="s">
        <v>26977</v>
      </c>
      <c r="C9209" s="4" t="s">
        <v>26978</v>
      </c>
      <c r="E9209" s="4">
        <v>2</v>
      </c>
      <c r="R9209" s="4"/>
      <c r="U9209" s="4"/>
      <c r="AD9209" s="4"/>
      <c r="AE9209" s="4"/>
      <c r="AF9209" s="21">
        <v>1</v>
      </c>
    </row>
    <row r="9210" spans="1:32" x14ac:dyDescent="0.2">
      <c r="A9210" s="1" t="s">
        <v>26979</v>
      </c>
      <c r="B9210" s="4" t="s">
        <v>25674</v>
      </c>
      <c r="C9210" s="4" t="s">
        <v>26980</v>
      </c>
      <c r="E9210" s="4"/>
      <c r="R9210" s="4"/>
      <c r="U9210" s="4"/>
      <c r="AD9210" s="4"/>
      <c r="AE9210" s="4"/>
      <c r="AF9210" s="21"/>
    </row>
    <row r="9211" spans="1:32" x14ac:dyDescent="0.2">
      <c r="A9211" s="1" t="s">
        <v>26981</v>
      </c>
      <c r="B9211" s="4" t="s">
        <v>26982</v>
      </c>
      <c r="C9211" s="4" t="s">
        <v>26983</v>
      </c>
      <c r="E9211" s="4"/>
      <c r="R9211" s="4"/>
      <c r="U9211" s="4"/>
      <c r="AD9211" s="4"/>
      <c r="AE9211" s="4"/>
      <c r="AF9211" s="21"/>
    </row>
    <row r="9212" spans="1:32" x14ac:dyDescent="0.2">
      <c r="A9212" s="1" t="s">
        <v>26984</v>
      </c>
      <c r="B9212" s="4" t="s">
        <v>26985</v>
      </c>
      <c r="C9212" s="4" t="s">
        <v>26986</v>
      </c>
      <c r="E9212" s="4"/>
      <c r="F9212">
        <v>2</v>
      </c>
      <c r="H9212">
        <v>2</v>
      </c>
      <c r="M9212">
        <v>1</v>
      </c>
      <c r="O9212">
        <v>1</v>
      </c>
      <c r="R9212" s="4"/>
      <c r="U9212" s="4"/>
      <c r="AB9212">
        <v>2</v>
      </c>
      <c r="AD9212" s="4"/>
      <c r="AE9212" s="4"/>
      <c r="AF9212" s="21"/>
    </row>
    <row r="9213" spans="1:32" x14ac:dyDescent="0.2">
      <c r="A9213" s="1" t="s">
        <v>26987</v>
      </c>
      <c r="B9213" s="4" t="s">
        <v>26988</v>
      </c>
      <c r="C9213" s="4" t="s">
        <v>26989</v>
      </c>
      <c r="E9213" s="4"/>
      <c r="R9213" s="4"/>
      <c r="U9213" s="4"/>
      <c r="AD9213" s="4"/>
      <c r="AE9213" s="4"/>
      <c r="AF9213" s="21"/>
    </row>
    <row r="9214" spans="1:32" x14ac:dyDescent="0.2">
      <c r="A9214" s="1" t="s">
        <v>26990</v>
      </c>
      <c r="B9214" s="4" t="s">
        <v>26991</v>
      </c>
      <c r="C9214" s="4" t="s">
        <v>26992</v>
      </c>
      <c r="E9214" s="4"/>
      <c r="R9214" s="4"/>
      <c r="U9214" s="4"/>
      <c r="AD9214" s="4"/>
      <c r="AE9214" s="4"/>
      <c r="AF9214" s="21"/>
    </row>
    <row r="9215" spans="1:32" x14ac:dyDescent="0.2">
      <c r="A9215" s="1" t="s">
        <v>26993</v>
      </c>
      <c r="B9215" s="4" t="s">
        <v>26994</v>
      </c>
      <c r="C9215" s="4" t="s">
        <v>26995</v>
      </c>
      <c r="E9215" s="4"/>
      <c r="R9215" s="4"/>
      <c r="U9215" s="4"/>
      <c r="AD9215" s="4"/>
      <c r="AE9215" s="4"/>
      <c r="AF9215" s="21"/>
    </row>
    <row r="9216" spans="1:32" x14ac:dyDescent="0.2">
      <c r="A9216" s="1" t="s">
        <v>26996</v>
      </c>
      <c r="B9216" s="4" t="s">
        <v>26997</v>
      </c>
      <c r="C9216" s="4" t="s">
        <v>26998</v>
      </c>
      <c r="E9216" s="4"/>
      <c r="R9216" s="4"/>
      <c r="U9216" s="4"/>
      <c r="AD9216" s="4">
        <v>1</v>
      </c>
      <c r="AE9216" s="4"/>
      <c r="AF9216" s="21"/>
    </row>
    <row r="9217" spans="1:32" x14ac:dyDescent="0.2">
      <c r="A9217" s="1" t="s">
        <v>26999</v>
      </c>
      <c r="B9217" s="4" t="s">
        <v>25690</v>
      </c>
      <c r="C9217" s="4" t="s">
        <v>27000</v>
      </c>
      <c r="E9217" s="4"/>
      <c r="R9217" s="4"/>
      <c r="U9217" s="4"/>
      <c r="AD9217" s="4"/>
      <c r="AE9217" s="4"/>
      <c r="AF9217" s="21"/>
    </row>
    <row r="9218" spans="1:32" x14ac:dyDescent="0.2">
      <c r="A9218" s="1" t="s">
        <v>27001</v>
      </c>
      <c r="B9218" s="4" t="s">
        <v>27002</v>
      </c>
      <c r="C9218" s="4" t="s">
        <v>27003</v>
      </c>
      <c r="E9218" s="4"/>
      <c r="R9218" s="4"/>
      <c r="U9218" s="4"/>
      <c r="AD9218" s="4"/>
      <c r="AE9218" s="4"/>
      <c r="AF9218" s="21"/>
    </row>
    <row r="9219" spans="1:32" x14ac:dyDescent="0.2">
      <c r="A9219" s="1" t="s">
        <v>27004</v>
      </c>
      <c r="B9219" s="4" t="s">
        <v>27005</v>
      </c>
      <c r="C9219" s="4" t="s">
        <v>27006</v>
      </c>
      <c r="E9219" s="4"/>
      <c r="R9219" s="4">
        <v>1</v>
      </c>
      <c r="U9219" s="4"/>
      <c r="AD9219" s="4"/>
      <c r="AE9219" s="4"/>
      <c r="AF9219" s="21">
        <v>1</v>
      </c>
    </row>
    <row r="9220" spans="1:32" x14ac:dyDescent="0.2">
      <c r="A9220" s="1" t="s">
        <v>27007</v>
      </c>
      <c r="B9220" s="4" t="s">
        <v>27008</v>
      </c>
      <c r="C9220" s="4" t="s">
        <v>27009</v>
      </c>
      <c r="E9220" s="4"/>
      <c r="R9220" s="4"/>
      <c r="U9220" s="4"/>
      <c r="AD9220" s="4"/>
      <c r="AE9220" s="4"/>
      <c r="AF9220" s="21"/>
    </row>
    <row r="9221" spans="1:32" x14ac:dyDescent="0.2">
      <c r="A9221" s="1" t="s">
        <v>27010</v>
      </c>
      <c r="B9221" s="4" t="s">
        <v>27011</v>
      </c>
      <c r="C9221" s="4" t="s">
        <v>27012</v>
      </c>
      <c r="E9221" s="4"/>
      <c r="R9221" s="4"/>
      <c r="U9221" s="4"/>
      <c r="AD9221" s="4"/>
      <c r="AE9221" s="4"/>
      <c r="AF9221" s="21"/>
    </row>
    <row r="9222" spans="1:32" x14ac:dyDescent="0.2">
      <c r="A9222" s="1" t="s">
        <v>27013</v>
      </c>
      <c r="B9222" s="4" t="s">
        <v>27014</v>
      </c>
      <c r="C9222" s="4" t="s">
        <v>27015</v>
      </c>
      <c r="E9222" s="4"/>
      <c r="R9222" s="4"/>
      <c r="U9222" s="4"/>
      <c r="AD9222" s="4"/>
      <c r="AE9222" s="4"/>
      <c r="AF9222" s="21"/>
    </row>
    <row r="9223" spans="1:32" x14ac:dyDescent="0.2">
      <c r="A9223" s="1" t="s">
        <v>27016</v>
      </c>
      <c r="B9223" s="4" t="s">
        <v>27017</v>
      </c>
      <c r="C9223" s="4" t="s">
        <v>27018</v>
      </c>
      <c r="E9223" s="4"/>
      <c r="R9223" s="4"/>
      <c r="U9223" s="4"/>
      <c r="AD9223" s="4"/>
      <c r="AE9223" s="4"/>
      <c r="AF9223" s="21"/>
    </row>
    <row r="9224" spans="1:32" x14ac:dyDescent="0.2">
      <c r="A9224" s="1" t="s">
        <v>27019</v>
      </c>
      <c r="B9224" s="4" t="s">
        <v>25693</v>
      </c>
      <c r="C9224" s="4" t="s">
        <v>27020</v>
      </c>
      <c r="E9224" s="4"/>
      <c r="R9224" s="4"/>
      <c r="U9224" s="4"/>
      <c r="AD9224" s="4"/>
      <c r="AE9224" s="4"/>
      <c r="AF9224" s="21"/>
    </row>
    <row r="9225" spans="1:32" x14ac:dyDescent="0.2">
      <c r="A9225" s="1" t="s">
        <v>27021</v>
      </c>
      <c r="B9225" s="4" t="s">
        <v>27022</v>
      </c>
      <c r="C9225" s="4" t="s">
        <v>27023</v>
      </c>
      <c r="E9225" s="4"/>
      <c r="R9225" s="4"/>
      <c r="U9225" s="4"/>
      <c r="AD9225" s="4"/>
      <c r="AE9225" s="4"/>
      <c r="AF9225" s="21"/>
    </row>
    <row r="9226" spans="1:32" x14ac:dyDescent="0.2">
      <c r="A9226" s="1" t="s">
        <v>27024</v>
      </c>
      <c r="B9226" s="4" t="s">
        <v>27025</v>
      </c>
      <c r="C9226" s="4" t="s">
        <v>27026</v>
      </c>
      <c r="E9226" s="4"/>
      <c r="R9226" s="4"/>
      <c r="U9226" s="4"/>
      <c r="AD9226" s="4"/>
      <c r="AE9226" s="4"/>
      <c r="AF9226" s="21"/>
    </row>
    <row r="9227" spans="1:32" x14ac:dyDescent="0.2">
      <c r="A9227" s="1" t="s">
        <v>27027</v>
      </c>
      <c r="B9227" s="4" t="s">
        <v>27028</v>
      </c>
      <c r="C9227" s="4" t="s">
        <v>27029</v>
      </c>
      <c r="E9227" s="4"/>
      <c r="R9227" s="4"/>
      <c r="U9227" s="4"/>
      <c r="AD9227" s="4"/>
      <c r="AE9227" s="4"/>
      <c r="AF9227" s="21"/>
    </row>
    <row r="9228" spans="1:32" x14ac:dyDescent="0.2">
      <c r="A9228" s="1" t="s">
        <v>27030</v>
      </c>
      <c r="B9228" s="4" t="s">
        <v>27031</v>
      </c>
      <c r="C9228" s="4" t="s">
        <v>27032</v>
      </c>
      <c r="E9228" s="4"/>
      <c r="R9228" s="4"/>
      <c r="U9228" s="4"/>
      <c r="AD9228" s="4"/>
      <c r="AE9228" s="4"/>
      <c r="AF9228" s="21"/>
    </row>
    <row r="9229" spans="1:32" x14ac:dyDescent="0.2">
      <c r="A9229" s="1" t="s">
        <v>27033</v>
      </c>
      <c r="B9229" s="4" t="s">
        <v>27034</v>
      </c>
      <c r="C9229" s="4" t="s">
        <v>27035</v>
      </c>
      <c r="E9229" s="4"/>
      <c r="R9229" s="4"/>
      <c r="U9229" s="4"/>
      <c r="AD9229" s="4"/>
      <c r="AE9229" s="4"/>
      <c r="AF9229" s="21"/>
    </row>
    <row r="9230" spans="1:32" x14ac:dyDescent="0.2">
      <c r="A9230" s="1" t="s">
        <v>27036</v>
      </c>
      <c r="B9230" s="4" t="s">
        <v>27037</v>
      </c>
      <c r="C9230" s="4" t="s">
        <v>27038</v>
      </c>
      <c r="E9230" s="4"/>
      <c r="R9230" s="4"/>
      <c r="U9230" s="4"/>
      <c r="AD9230" s="4"/>
      <c r="AE9230" s="4"/>
      <c r="AF9230" s="21"/>
    </row>
    <row r="9231" spans="1:32" x14ac:dyDescent="0.2">
      <c r="A9231" s="1" t="s">
        <v>27039</v>
      </c>
      <c r="B9231" s="4" t="s">
        <v>27040</v>
      </c>
      <c r="C9231" s="4" t="s">
        <v>27041</v>
      </c>
      <c r="E9231" s="4"/>
      <c r="R9231" s="4"/>
      <c r="U9231" s="4"/>
      <c r="AD9231" s="4"/>
      <c r="AE9231" s="4"/>
      <c r="AF9231" s="21"/>
    </row>
    <row r="9232" spans="1:32" x14ac:dyDescent="0.2">
      <c r="A9232" s="1" t="s">
        <v>27042</v>
      </c>
      <c r="B9232" s="4" t="s">
        <v>27043</v>
      </c>
      <c r="C9232" s="4" t="s">
        <v>27044</v>
      </c>
      <c r="E9232" s="4"/>
      <c r="R9232" s="4"/>
      <c r="U9232" s="4"/>
      <c r="AD9232" s="4"/>
      <c r="AE9232" s="4"/>
      <c r="AF9232" s="21"/>
    </row>
    <row r="9233" spans="1:32" x14ac:dyDescent="0.2">
      <c r="A9233" s="1" t="s">
        <v>27045</v>
      </c>
      <c r="B9233" s="4" t="s">
        <v>7413</v>
      </c>
      <c r="C9233" s="4" t="s">
        <v>27046</v>
      </c>
      <c r="E9233" s="4"/>
      <c r="R9233" s="4"/>
      <c r="U9233" s="4"/>
      <c r="AD9233" s="4"/>
      <c r="AE9233" s="4"/>
      <c r="AF9233" s="21"/>
    </row>
    <row r="9234" spans="1:32" x14ac:dyDescent="0.2">
      <c r="A9234" s="1" t="s">
        <v>27047</v>
      </c>
      <c r="B9234" s="4" t="s">
        <v>27048</v>
      </c>
      <c r="C9234" s="4" t="s">
        <v>27049</v>
      </c>
      <c r="E9234" s="4"/>
      <c r="R9234" s="4"/>
      <c r="U9234" s="4"/>
      <c r="AD9234" s="4"/>
      <c r="AE9234" s="4"/>
      <c r="AF9234" s="21"/>
    </row>
    <row r="9235" spans="1:32" x14ac:dyDescent="0.2">
      <c r="A9235" s="1" t="s">
        <v>27050</v>
      </c>
      <c r="B9235" s="4" t="s">
        <v>27051</v>
      </c>
      <c r="C9235" s="4" t="s">
        <v>27052</v>
      </c>
      <c r="E9235" s="4"/>
      <c r="R9235" s="4"/>
      <c r="U9235" s="4"/>
      <c r="AD9235" s="4">
        <v>1</v>
      </c>
      <c r="AE9235" s="4"/>
      <c r="AF9235" s="21"/>
    </row>
    <row r="9236" spans="1:32" x14ac:dyDescent="0.2">
      <c r="A9236" s="1" t="s">
        <v>27053</v>
      </c>
      <c r="B9236" s="4" t="s">
        <v>27054</v>
      </c>
      <c r="C9236" s="4" t="s">
        <v>27055</v>
      </c>
      <c r="E9236" s="4"/>
      <c r="R9236" s="4"/>
      <c r="U9236" s="4"/>
      <c r="AD9236" s="4"/>
      <c r="AE9236" s="4"/>
      <c r="AF9236" s="21"/>
    </row>
    <row r="9237" spans="1:32" x14ac:dyDescent="0.2">
      <c r="A9237" s="1" t="s">
        <v>27056</v>
      </c>
      <c r="B9237" s="4" t="s">
        <v>27057</v>
      </c>
      <c r="C9237" s="4" t="s">
        <v>27058</v>
      </c>
      <c r="E9237" s="4"/>
      <c r="R9237" s="4"/>
      <c r="U9237" s="4"/>
      <c r="AD9237" s="4"/>
      <c r="AE9237" s="4"/>
      <c r="AF9237" s="21"/>
    </row>
    <row r="9238" spans="1:32" x14ac:dyDescent="0.2">
      <c r="A9238" s="1" t="s">
        <v>27059</v>
      </c>
      <c r="B9238" s="4" t="s">
        <v>27060</v>
      </c>
      <c r="C9238" s="4" t="s">
        <v>27061</v>
      </c>
      <c r="E9238" s="4"/>
      <c r="R9238" s="4"/>
      <c r="U9238" s="4"/>
      <c r="AD9238" s="4"/>
      <c r="AE9238" s="4"/>
      <c r="AF9238" s="21"/>
    </row>
    <row r="9239" spans="1:32" x14ac:dyDescent="0.2">
      <c r="A9239" s="1" t="s">
        <v>27062</v>
      </c>
      <c r="B9239" s="4" t="s">
        <v>27063</v>
      </c>
      <c r="C9239" s="4" t="s">
        <v>27064</v>
      </c>
      <c r="E9239" s="4"/>
      <c r="R9239" s="4"/>
      <c r="U9239" s="4"/>
      <c r="AD9239" s="4"/>
      <c r="AE9239" s="4"/>
      <c r="AF9239" s="21"/>
    </row>
    <row r="9240" spans="1:32" x14ac:dyDescent="0.2">
      <c r="A9240" s="1" t="s">
        <v>27065</v>
      </c>
      <c r="B9240" s="4" t="s">
        <v>7416</v>
      </c>
      <c r="C9240" s="4" t="s">
        <v>27066</v>
      </c>
      <c r="E9240" s="4"/>
      <c r="R9240" s="4"/>
      <c r="U9240" s="4"/>
      <c r="AD9240" s="4"/>
      <c r="AE9240" s="4"/>
      <c r="AF9240" s="21"/>
    </row>
    <row r="9241" spans="1:32" x14ac:dyDescent="0.2">
      <c r="A9241" s="1" t="s">
        <v>27067</v>
      </c>
      <c r="B9241" s="4" t="s">
        <v>27068</v>
      </c>
      <c r="C9241" s="4" t="s">
        <v>27069</v>
      </c>
      <c r="E9241" s="4"/>
      <c r="R9241" s="4"/>
      <c r="U9241" s="4"/>
      <c r="AD9241" s="4"/>
      <c r="AE9241" s="4"/>
      <c r="AF9241" s="21"/>
    </row>
    <row r="9242" spans="1:32" x14ac:dyDescent="0.2">
      <c r="A9242" s="1" t="s">
        <v>27070</v>
      </c>
      <c r="B9242" s="4" t="s">
        <v>27071</v>
      </c>
      <c r="C9242" s="4" t="s">
        <v>27072</v>
      </c>
      <c r="E9242" s="4"/>
      <c r="R9242" s="4"/>
      <c r="U9242" s="4"/>
      <c r="AD9242" s="4"/>
      <c r="AE9242" s="4"/>
      <c r="AF9242" s="21"/>
    </row>
    <row r="9243" spans="1:32" x14ac:dyDescent="0.2">
      <c r="A9243" s="1" t="s">
        <v>27073</v>
      </c>
      <c r="B9243" s="4" t="s">
        <v>27074</v>
      </c>
      <c r="C9243" s="4" t="s">
        <v>27075</v>
      </c>
      <c r="E9243" s="4"/>
      <c r="R9243" s="4"/>
      <c r="U9243" s="4"/>
      <c r="AD9243" s="4"/>
      <c r="AE9243" s="4"/>
      <c r="AF9243" s="21"/>
    </row>
    <row r="9244" spans="1:32" x14ac:dyDescent="0.2">
      <c r="A9244" s="1" t="s">
        <v>27076</v>
      </c>
      <c r="B9244" s="4" t="s">
        <v>27077</v>
      </c>
      <c r="C9244" s="4" t="s">
        <v>27078</v>
      </c>
      <c r="E9244" s="4"/>
      <c r="F9244">
        <v>1</v>
      </c>
      <c r="R9244" s="4"/>
      <c r="U9244" s="4"/>
      <c r="AD9244" s="4">
        <v>1</v>
      </c>
      <c r="AE9244" s="4"/>
      <c r="AF9244" s="21"/>
    </row>
    <row r="9245" spans="1:32" x14ac:dyDescent="0.2">
      <c r="A9245" s="1" t="s">
        <v>27079</v>
      </c>
      <c r="B9245" s="4" t="s">
        <v>27080</v>
      </c>
      <c r="C9245" s="4" t="s">
        <v>27081</v>
      </c>
      <c r="E9245" s="4"/>
      <c r="R9245" s="4"/>
      <c r="U9245" s="4"/>
      <c r="AD9245" s="4"/>
      <c r="AE9245" s="4"/>
      <c r="AF9245" s="21"/>
    </row>
    <row r="9246" spans="1:32" x14ac:dyDescent="0.2">
      <c r="A9246" s="1" t="s">
        <v>27082</v>
      </c>
      <c r="B9246" s="4" t="s">
        <v>27083</v>
      </c>
      <c r="C9246" s="4" t="s">
        <v>27084</v>
      </c>
      <c r="E9246" s="4"/>
      <c r="R9246" s="4"/>
      <c r="U9246" s="4"/>
      <c r="AD9246" s="4"/>
      <c r="AE9246" s="4"/>
      <c r="AF9246" s="21"/>
    </row>
    <row r="9247" spans="1:32" x14ac:dyDescent="0.2">
      <c r="A9247" s="1" t="s">
        <v>27085</v>
      </c>
      <c r="B9247" s="4" t="s">
        <v>27086</v>
      </c>
      <c r="C9247" s="4" t="s">
        <v>27087</v>
      </c>
      <c r="E9247" s="4"/>
      <c r="R9247" s="4"/>
      <c r="U9247" s="4"/>
      <c r="AB9247">
        <v>1</v>
      </c>
      <c r="AD9247" s="4"/>
      <c r="AE9247" s="4"/>
      <c r="AF9247" s="21"/>
    </row>
    <row r="9248" spans="1:32" x14ac:dyDescent="0.2">
      <c r="A9248" s="1" t="s">
        <v>27088</v>
      </c>
      <c r="B9248" s="4" t="s">
        <v>27089</v>
      </c>
      <c r="C9248" s="4" t="s">
        <v>27090</v>
      </c>
      <c r="E9248" s="4"/>
      <c r="R9248" s="4"/>
      <c r="U9248" s="4"/>
      <c r="AD9248" s="4"/>
      <c r="AE9248" s="4"/>
      <c r="AF9248" s="21"/>
    </row>
    <row r="9249" spans="1:32" x14ac:dyDescent="0.2">
      <c r="A9249" s="1" t="s">
        <v>27091</v>
      </c>
      <c r="B9249" s="4" t="s">
        <v>25731</v>
      </c>
      <c r="C9249" s="4" t="s">
        <v>27092</v>
      </c>
      <c r="E9249" s="4"/>
      <c r="R9249" s="4"/>
      <c r="U9249" s="4"/>
      <c r="AD9249" s="4"/>
      <c r="AE9249" s="4"/>
      <c r="AF9249" s="21"/>
    </row>
    <row r="9250" spans="1:32" x14ac:dyDescent="0.2">
      <c r="A9250" s="1" t="s">
        <v>27093</v>
      </c>
      <c r="B9250" s="4" t="s">
        <v>27094</v>
      </c>
      <c r="C9250" s="4" t="s">
        <v>27095</v>
      </c>
      <c r="E9250" s="4"/>
      <c r="R9250" s="4"/>
      <c r="U9250" s="4"/>
      <c r="AD9250" s="4"/>
      <c r="AE9250" s="4"/>
      <c r="AF9250" s="21"/>
    </row>
    <row r="9251" spans="1:32" x14ac:dyDescent="0.2">
      <c r="A9251" s="1" t="s">
        <v>27096</v>
      </c>
      <c r="B9251" s="4" t="s">
        <v>27097</v>
      </c>
      <c r="C9251" s="4" t="s">
        <v>27098</v>
      </c>
      <c r="E9251" s="4"/>
      <c r="R9251" s="4"/>
      <c r="U9251" s="4"/>
      <c r="AD9251" s="4"/>
      <c r="AE9251" s="4"/>
      <c r="AF9251" s="21"/>
    </row>
    <row r="9252" spans="1:32" x14ac:dyDescent="0.2">
      <c r="A9252" s="1" t="s">
        <v>27099</v>
      </c>
      <c r="B9252" s="4" t="s">
        <v>27100</v>
      </c>
      <c r="C9252" s="4" t="s">
        <v>27101</v>
      </c>
      <c r="E9252" s="4"/>
      <c r="R9252" s="4"/>
      <c r="U9252" s="4"/>
      <c r="AD9252" s="4"/>
      <c r="AE9252" s="4"/>
      <c r="AF9252" s="21"/>
    </row>
    <row r="9253" spans="1:32" x14ac:dyDescent="0.2">
      <c r="A9253" s="1" t="s">
        <v>27102</v>
      </c>
      <c r="B9253" s="4" t="s">
        <v>27103</v>
      </c>
      <c r="C9253" s="4" t="s">
        <v>27104</v>
      </c>
      <c r="E9253" s="4"/>
      <c r="R9253" s="4"/>
      <c r="U9253" s="4"/>
      <c r="AD9253" s="4"/>
      <c r="AE9253" s="4"/>
      <c r="AF9253" s="21"/>
    </row>
    <row r="9254" spans="1:32" x14ac:dyDescent="0.2">
      <c r="A9254" s="1" t="s">
        <v>27105</v>
      </c>
      <c r="B9254" s="4" t="s">
        <v>27106</v>
      </c>
      <c r="C9254" s="4" t="s">
        <v>27107</v>
      </c>
      <c r="E9254" s="4"/>
      <c r="R9254" s="4"/>
      <c r="U9254" s="4"/>
      <c r="AD9254" s="4"/>
      <c r="AE9254" s="4"/>
      <c r="AF9254" s="21"/>
    </row>
    <row r="9255" spans="1:32" x14ac:dyDescent="0.2">
      <c r="A9255" s="1" t="s">
        <v>27108</v>
      </c>
      <c r="B9255" s="4" t="s">
        <v>27109</v>
      </c>
      <c r="C9255" s="4" t="s">
        <v>27110</v>
      </c>
      <c r="E9255" s="4"/>
      <c r="R9255" s="4"/>
      <c r="U9255" s="4"/>
      <c r="AD9255" s="4"/>
      <c r="AE9255" s="4"/>
      <c r="AF9255" s="21"/>
    </row>
    <row r="9256" spans="1:32" x14ac:dyDescent="0.2">
      <c r="A9256" s="1" t="s">
        <v>27111</v>
      </c>
      <c r="B9256" s="4" t="s">
        <v>27112</v>
      </c>
      <c r="C9256" s="4" t="s">
        <v>27113</v>
      </c>
      <c r="E9256" s="4"/>
      <c r="R9256" s="4"/>
      <c r="U9256" s="4"/>
      <c r="AD9256" s="4"/>
      <c r="AE9256" s="4"/>
      <c r="AF9256" s="21"/>
    </row>
    <row r="9257" spans="1:32" x14ac:dyDescent="0.2">
      <c r="A9257" s="1" t="s">
        <v>27114</v>
      </c>
      <c r="B9257" s="4" t="s">
        <v>27115</v>
      </c>
      <c r="C9257" s="4" t="s">
        <v>27116</v>
      </c>
      <c r="E9257" s="4"/>
      <c r="R9257" s="4"/>
      <c r="U9257" s="4"/>
      <c r="AD9257" s="4"/>
      <c r="AE9257" s="4"/>
      <c r="AF9257" s="21"/>
    </row>
    <row r="9258" spans="1:32" x14ac:dyDescent="0.2">
      <c r="A9258" s="1" t="s">
        <v>27117</v>
      </c>
      <c r="B9258" s="4" t="s">
        <v>27118</v>
      </c>
      <c r="C9258" s="4" t="s">
        <v>27119</v>
      </c>
      <c r="E9258" s="4"/>
      <c r="R9258" s="4"/>
      <c r="U9258" s="4"/>
      <c r="AD9258" s="4">
        <v>1</v>
      </c>
      <c r="AE9258" s="4"/>
      <c r="AF9258" s="21"/>
    </row>
    <row r="9259" spans="1:32" x14ac:dyDescent="0.2">
      <c r="A9259" s="1" t="s">
        <v>27120</v>
      </c>
      <c r="B9259" s="4" t="s">
        <v>4600</v>
      </c>
      <c r="C9259" s="4" t="s">
        <v>27121</v>
      </c>
      <c r="E9259" s="4"/>
      <c r="R9259" s="4"/>
      <c r="U9259" s="4"/>
      <c r="AD9259" s="4"/>
      <c r="AE9259" s="4"/>
      <c r="AF9259" s="21"/>
    </row>
    <row r="9260" spans="1:32" x14ac:dyDescent="0.2">
      <c r="A9260" s="1" t="s">
        <v>27122</v>
      </c>
      <c r="B9260" s="4" t="s">
        <v>27123</v>
      </c>
      <c r="C9260" s="4" t="s">
        <v>27124</v>
      </c>
      <c r="E9260" s="4"/>
      <c r="R9260" s="4"/>
      <c r="U9260" s="4"/>
      <c r="AD9260" s="4"/>
      <c r="AE9260" s="4"/>
      <c r="AF9260" s="21"/>
    </row>
    <row r="9261" spans="1:32" x14ac:dyDescent="0.2">
      <c r="A9261" s="1" t="s">
        <v>27125</v>
      </c>
      <c r="B9261" s="4" t="s">
        <v>7464</v>
      </c>
      <c r="C9261" s="4" t="s">
        <v>27126</v>
      </c>
      <c r="E9261" s="4"/>
      <c r="R9261" s="4"/>
      <c r="U9261" s="4"/>
      <c r="AD9261" s="4"/>
      <c r="AE9261" s="4"/>
      <c r="AF9261" s="21"/>
    </row>
    <row r="9262" spans="1:32" x14ac:dyDescent="0.2">
      <c r="A9262" s="1" t="s">
        <v>27127</v>
      </c>
      <c r="B9262" s="4" t="s">
        <v>7467</v>
      </c>
      <c r="C9262" s="4" t="s">
        <v>27128</v>
      </c>
      <c r="E9262" s="4">
        <v>1</v>
      </c>
      <c r="R9262" s="4"/>
      <c r="U9262" s="4"/>
      <c r="AD9262" s="4"/>
      <c r="AE9262" s="4"/>
      <c r="AF9262" s="21">
        <v>1</v>
      </c>
    </row>
    <row r="9263" spans="1:32" x14ac:dyDescent="0.2">
      <c r="A9263" s="1" t="s">
        <v>27129</v>
      </c>
      <c r="B9263" s="4" t="s">
        <v>26231</v>
      </c>
      <c r="C9263" s="4" t="s">
        <v>27130</v>
      </c>
      <c r="E9263" s="4"/>
      <c r="R9263" s="4"/>
      <c r="U9263" s="4"/>
      <c r="AD9263" s="4"/>
      <c r="AE9263" s="4"/>
      <c r="AF9263" s="21"/>
    </row>
    <row r="9264" spans="1:32" x14ac:dyDescent="0.2">
      <c r="A9264" s="1" t="s">
        <v>27131</v>
      </c>
      <c r="B9264" s="4" t="s">
        <v>7906</v>
      </c>
      <c r="C9264" s="4" t="s">
        <v>27132</v>
      </c>
      <c r="E9264" s="4"/>
      <c r="R9264" s="4"/>
      <c r="U9264" s="4"/>
      <c r="AD9264" s="4"/>
      <c r="AE9264" s="4"/>
      <c r="AF9264" s="21"/>
    </row>
    <row r="9265" spans="1:32" x14ac:dyDescent="0.2">
      <c r="A9265" s="1" t="s">
        <v>27133</v>
      </c>
      <c r="B9265" s="4" t="s">
        <v>26260</v>
      </c>
      <c r="C9265" s="4" t="s">
        <v>27134</v>
      </c>
      <c r="E9265" s="4"/>
      <c r="I9265">
        <v>1</v>
      </c>
      <c r="J9265">
        <v>1</v>
      </c>
      <c r="K9265">
        <v>1</v>
      </c>
      <c r="L9265">
        <v>1</v>
      </c>
      <c r="M9265">
        <v>1</v>
      </c>
      <c r="N9265">
        <v>2</v>
      </c>
      <c r="O9265">
        <v>1</v>
      </c>
      <c r="P9265">
        <v>1</v>
      </c>
      <c r="Q9265">
        <v>1</v>
      </c>
      <c r="R9265" s="4">
        <v>1</v>
      </c>
      <c r="S9265">
        <v>1</v>
      </c>
      <c r="T9265">
        <v>1</v>
      </c>
      <c r="U9265" s="4">
        <v>1</v>
      </c>
      <c r="X9265">
        <v>1</v>
      </c>
      <c r="Y9265">
        <v>2</v>
      </c>
      <c r="Z9265">
        <v>1</v>
      </c>
      <c r="AB9265">
        <v>1</v>
      </c>
      <c r="AD9265" s="4"/>
      <c r="AE9265" s="4">
        <v>1</v>
      </c>
      <c r="AF9265" s="21"/>
    </row>
    <row r="9266" spans="1:32" x14ac:dyDescent="0.2">
      <c r="A9266" s="1" t="s">
        <v>27135</v>
      </c>
      <c r="B9266" s="4" t="s">
        <v>8185</v>
      </c>
      <c r="C9266" s="4" t="s">
        <v>27136</v>
      </c>
      <c r="E9266" s="4"/>
      <c r="R9266" s="4"/>
      <c r="U9266" s="4"/>
      <c r="AD9266" s="4"/>
      <c r="AE9266" s="4"/>
      <c r="AF9266" s="21"/>
    </row>
    <row r="9267" spans="1:32" x14ac:dyDescent="0.2">
      <c r="A9267" s="1" t="s">
        <v>27137</v>
      </c>
      <c r="B9267" s="4" t="s">
        <v>8203</v>
      </c>
      <c r="C9267" s="4" t="s">
        <v>27138</v>
      </c>
      <c r="E9267" s="4"/>
      <c r="R9267" s="4"/>
      <c r="U9267" s="4"/>
      <c r="AD9267" s="4"/>
      <c r="AE9267" s="4"/>
      <c r="AF9267" s="21"/>
    </row>
    <row r="9268" spans="1:32" x14ac:dyDescent="0.2">
      <c r="A9268" s="1" t="s">
        <v>27139</v>
      </c>
      <c r="B9268" s="4" t="s">
        <v>27140</v>
      </c>
      <c r="C9268" s="4" t="s">
        <v>27141</v>
      </c>
      <c r="E9268" s="4"/>
      <c r="R9268" s="4"/>
      <c r="U9268" s="4"/>
      <c r="AD9268" s="4"/>
      <c r="AE9268" s="4"/>
      <c r="AF9268" s="21"/>
    </row>
    <row r="9269" spans="1:32" x14ac:dyDescent="0.2">
      <c r="A9269" s="1" t="s">
        <v>27142</v>
      </c>
      <c r="B9269" s="4" t="s">
        <v>27143</v>
      </c>
      <c r="C9269" s="4" t="s">
        <v>27144</v>
      </c>
      <c r="E9269" s="4"/>
      <c r="R9269" s="4"/>
      <c r="U9269" s="4"/>
      <c r="AD9269" s="4"/>
      <c r="AE9269" s="4"/>
      <c r="AF9269" s="21"/>
    </row>
    <row r="9270" spans="1:32" x14ac:dyDescent="0.2">
      <c r="A9270" s="1" t="s">
        <v>27145</v>
      </c>
      <c r="B9270" s="4" t="s">
        <v>27146</v>
      </c>
      <c r="C9270" s="4" t="s">
        <v>27147</v>
      </c>
      <c r="E9270" s="4"/>
      <c r="R9270" s="4"/>
      <c r="U9270" s="4"/>
      <c r="AD9270" s="4"/>
      <c r="AE9270" s="4"/>
      <c r="AF9270" s="21"/>
    </row>
    <row r="9271" spans="1:32" x14ac:dyDescent="0.2">
      <c r="A9271" s="1" t="s">
        <v>27148</v>
      </c>
      <c r="B9271" s="4" t="s">
        <v>27149</v>
      </c>
      <c r="C9271" s="4" t="s">
        <v>27150</v>
      </c>
      <c r="E9271" s="4"/>
      <c r="R9271" s="4"/>
      <c r="U9271" s="4"/>
      <c r="AD9271" s="4"/>
      <c r="AE9271" s="4"/>
      <c r="AF9271" s="21"/>
    </row>
    <row r="9272" spans="1:32" x14ac:dyDescent="0.2">
      <c r="A9272" s="1" t="s">
        <v>27151</v>
      </c>
      <c r="B9272" s="4" t="s">
        <v>27152</v>
      </c>
      <c r="C9272" s="4" t="s">
        <v>27153</v>
      </c>
      <c r="E9272" s="4"/>
      <c r="R9272" s="4"/>
      <c r="U9272" s="4"/>
      <c r="AD9272" s="4"/>
      <c r="AE9272" s="4"/>
      <c r="AF9272" s="21"/>
    </row>
    <row r="9273" spans="1:32" x14ac:dyDescent="0.2">
      <c r="A9273" s="1" t="s">
        <v>27154</v>
      </c>
      <c r="B9273" s="4" t="s">
        <v>27155</v>
      </c>
      <c r="C9273" s="4" t="s">
        <v>27156</v>
      </c>
      <c r="E9273" s="4"/>
      <c r="R9273" s="4"/>
      <c r="U9273" s="4"/>
      <c r="AD9273" s="4"/>
      <c r="AE9273" s="4"/>
      <c r="AF9273" s="21"/>
    </row>
    <row r="9274" spans="1:32" x14ac:dyDescent="0.2">
      <c r="A9274" s="1" t="s">
        <v>27157</v>
      </c>
      <c r="B9274" s="4" t="s">
        <v>7464</v>
      </c>
      <c r="C9274" s="4" t="s">
        <v>27158</v>
      </c>
      <c r="E9274" s="4"/>
      <c r="R9274" s="4"/>
      <c r="U9274" s="4"/>
      <c r="AD9274" s="4"/>
      <c r="AE9274" s="4"/>
      <c r="AF9274" s="21"/>
    </row>
    <row r="9275" spans="1:32" x14ac:dyDescent="0.2">
      <c r="A9275" s="1" t="s">
        <v>27159</v>
      </c>
      <c r="B9275" s="4" t="s">
        <v>27160</v>
      </c>
      <c r="C9275" s="4" t="s">
        <v>27161</v>
      </c>
      <c r="E9275" s="4"/>
      <c r="R9275" s="4"/>
      <c r="U9275" s="4"/>
      <c r="AD9275" s="4"/>
      <c r="AE9275" s="4"/>
      <c r="AF9275" s="21"/>
    </row>
    <row r="9276" spans="1:32" x14ac:dyDescent="0.2">
      <c r="A9276" s="1" t="s">
        <v>27162</v>
      </c>
      <c r="B9276" s="4" t="s">
        <v>27163</v>
      </c>
      <c r="C9276" s="4" t="s">
        <v>27164</v>
      </c>
      <c r="E9276" s="4"/>
      <c r="R9276" s="4"/>
      <c r="U9276" s="4"/>
      <c r="AD9276" s="4"/>
      <c r="AE9276" s="4"/>
      <c r="AF9276" s="21"/>
    </row>
    <row r="9277" spans="1:32" x14ac:dyDescent="0.2">
      <c r="A9277" s="1" t="s">
        <v>27165</v>
      </c>
      <c r="B9277" s="4" t="s">
        <v>27166</v>
      </c>
      <c r="C9277" s="4" t="s">
        <v>27167</v>
      </c>
      <c r="E9277" s="4"/>
      <c r="R9277" s="4"/>
      <c r="U9277" s="4"/>
      <c r="AD9277" s="4"/>
      <c r="AE9277" s="4"/>
      <c r="AF9277" s="21"/>
    </row>
    <row r="9278" spans="1:32" x14ac:dyDescent="0.2">
      <c r="A9278" s="1" t="s">
        <v>27168</v>
      </c>
      <c r="B9278" s="4" t="s">
        <v>27169</v>
      </c>
      <c r="C9278" s="4" t="s">
        <v>27170</v>
      </c>
      <c r="E9278" s="4"/>
      <c r="R9278" s="4"/>
      <c r="U9278" s="4"/>
      <c r="AD9278" s="4"/>
      <c r="AE9278" s="4"/>
      <c r="AF9278" s="21"/>
    </row>
    <row r="9279" spans="1:32" x14ac:dyDescent="0.2">
      <c r="A9279" s="1" t="s">
        <v>27171</v>
      </c>
      <c r="B9279" s="4" t="s">
        <v>27172</v>
      </c>
      <c r="C9279" s="4" t="s">
        <v>27173</v>
      </c>
      <c r="E9279" s="4"/>
      <c r="R9279" s="4"/>
      <c r="U9279" s="4"/>
      <c r="AD9279" s="4"/>
      <c r="AE9279" s="4"/>
      <c r="AF9279" s="21"/>
    </row>
    <row r="9280" spans="1:32" x14ac:dyDescent="0.2">
      <c r="A9280" s="1" t="s">
        <v>27174</v>
      </c>
      <c r="B9280" s="4" t="s">
        <v>27175</v>
      </c>
      <c r="C9280" s="4" t="s">
        <v>27176</v>
      </c>
      <c r="E9280" s="4"/>
      <c r="R9280" s="4"/>
      <c r="U9280" s="4"/>
      <c r="AD9280" s="4"/>
      <c r="AE9280" s="4"/>
      <c r="AF9280" s="21"/>
    </row>
    <row r="9281" spans="1:32" x14ac:dyDescent="0.2">
      <c r="A9281" s="1" t="s">
        <v>27177</v>
      </c>
      <c r="B9281" s="4" t="s">
        <v>27178</v>
      </c>
      <c r="C9281" s="4" t="s">
        <v>27179</v>
      </c>
      <c r="E9281" s="4"/>
      <c r="R9281" s="4"/>
      <c r="U9281" s="4"/>
      <c r="AD9281" s="4"/>
      <c r="AE9281" s="4"/>
      <c r="AF9281" s="21"/>
    </row>
    <row r="9282" spans="1:32" x14ac:dyDescent="0.2">
      <c r="A9282" s="1" t="s">
        <v>27180</v>
      </c>
      <c r="B9282" s="4" t="s">
        <v>27181</v>
      </c>
      <c r="C9282" s="4" t="s">
        <v>27182</v>
      </c>
      <c r="E9282" s="4"/>
      <c r="R9282" s="4"/>
      <c r="U9282" s="4"/>
      <c r="AD9282" s="4"/>
      <c r="AE9282" s="4"/>
      <c r="AF9282" s="21"/>
    </row>
    <row r="9283" spans="1:32" x14ac:dyDescent="0.2">
      <c r="A9283" s="1" t="s">
        <v>27183</v>
      </c>
      <c r="B9283" s="4" t="s">
        <v>27184</v>
      </c>
      <c r="C9283" s="4" t="s">
        <v>27185</v>
      </c>
      <c r="E9283" s="4"/>
      <c r="R9283" s="4"/>
      <c r="U9283" s="4"/>
      <c r="AD9283" s="4"/>
      <c r="AE9283" s="4"/>
      <c r="AF9283" s="21"/>
    </row>
    <row r="9284" spans="1:32" x14ac:dyDescent="0.2">
      <c r="A9284" s="1" t="s">
        <v>27186</v>
      </c>
      <c r="B9284" s="4" t="s">
        <v>27187</v>
      </c>
      <c r="C9284" s="4" t="s">
        <v>27188</v>
      </c>
      <c r="E9284" s="4"/>
      <c r="R9284" s="4"/>
      <c r="U9284" s="4"/>
      <c r="AD9284" s="4"/>
      <c r="AE9284" s="4"/>
      <c r="AF9284" s="21"/>
    </row>
    <row r="9285" spans="1:32" x14ac:dyDescent="0.2">
      <c r="A9285" s="1" t="s">
        <v>27189</v>
      </c>
      <c r="B9285" s="4" t="s">
        <v>27190</v>
      </c>
      <c r="C9285" s="4" t="s">
        <v>27191</v>
      </c>
      <c r="E9285" s="4"/>
      <c r="R9285" s="4"/>
      <c r="U9285" s="4"/>
      <c r="AD9285" s="4"/>
      <c r="AE9285" s="4"/>
      <c r="AF9285" s="21"/>
    </row>
    <row r="9286" spans="1:32" x14ac:dyDescent="0.2">
      <c r="A9286" s="1" t="s">
        <v>27192</v>
      </c>
      <c r="B9286" s="4" t="s">
        <v>27193</v>
      </c>
      <c r="C9286" s="4" t="s">
        <v>27194</v>
      </c>
      <c r="E9286" s="4"/>
      <c r="R9286" s="4"/>
      <c r="U9286" s="4"/>
      <c r="AD9286" s="4"/>
      <c r="AE9286" s="4"/>
      <c r="AF9286" s="21"/>
    </row>
    <row r="9287" spans="1:32" x14ac:dyDescent="0.2">
      <c r="A9287" s="1" t="s">
        <v>27195</v>
      </c>
      <c r="B9287" s="4" t="s">
        <v>27196</v>
      </c>
      <c r="C9287" s="4" t="s">
        <v>27197</v>
      </c>
      <c r="E9287" s="4"/>
      <c r="R9287" s="4"/>
      <c r="U9287" s="4"/>
      <c r="AD9287" s="4"/>
      <c r="AE9287" s="4"/>
      <c r="AF9287" s="21"/>
    </row>
    <row r="9288" spans="1:32" x14ac:dyDescent="0.2">
      <c r="A9288" s="1" t="s">
        <v>27198</v>
      </c>
      <c r="B9288" s="4" t="s">
        <v>27199</v>
      </c>
      <c r="C9288" s="4" t="s">
        <v>27200</v>
      </c>
      <c r="E9288" s="4"/>
      <c r="R9288" s="4"/>
      <c r="U9288" s="4"/>
      <c r="AD9288" s="4"/>
      <c r="AE9288" s="4"/>
      <c r="AF9288" s="21"/>
    </row>
    <row r="9289" spans="1:32" x14ac:dyDescent="0.2">
      <c r="A9289" s="1" t="s">
        <v>27201</v>
      </c>
      <c r="B9289" s="4" t="s">
        <v>26231</v>
      </c>
      <c r="C9289" s="4" t="s">
        <v>27202</v>
      </c>
      <c r="E9289" s="4"/>
      <c r="R9289" s="4"/>
      <c r="U9289" s="4"/>
      <c r="AD9289" s="4"/>
      <c r="AE9289" s="4"/>
      <c r="AF9289" s="21"/>
    </row>
    <row r="9290" spans="1:32" x14ac:dyDescent="0.2">
      <c r="A9290" s="1" t="s">
        <v>27203</v>
      </c>
      <c r="B9290" s="4" t="s">
        <v>27204</v>
      </c>
      <c r="C9290" s="4" t="s">
        <v>5172</v>
      </c>
      <c r="E9290" s="4"/>
      <c r="R9290" s="4"/>
      <c r="U9290" s="4"/>
      <c r="AD9290" s="4"/>
      <c r="AE9290" s="4"/>
      <c r="AF9290" s="21"/>
    </row>
    <row r="9291" spans="1:32" x14ac:dyDescent="0.2">
      <c r="A9291" s="1" t="s">
        <v>27205</v>
      </c>
      <c r="B9291" s="4" t="s">
        <v>27206</v>
      </c>
      <c r="C9291" s="4" t="s">
        <v>27207</v>
      </c>
      <c r="E9291" s="4"/>
      <c r="R9291" s="4"/>
      <c r="U9291" s="4"/>
      <c r="AD9291" s="4"/>
      <c r="AE9291" s="4"/>
      <c r="AF9291" s="21"/>
    </row>
    <row r="9292" spans="1:32" x14ac:dyDescent="0.2">
      <c r="A9292" s="1" t="s">
        <v>27208</v>
      </c>
      <c r="B9292" s="4" t="s">
        <v>27209</v>
      </c>
      <c r="C9292" s="4" t="s">
        <v>27210</v>
      </c>
      <c r="E9292" s="4"/>
      <c r="R9292" s="4"/>
      <c r="U9292" s="4"/>
      <c r="AD9292" s="4"/>
      <c r="AE9292" s="4"/>
      <c r="AF9292" s="21"/>
    </row>
    <row r="9293" spans="1:32" x14ac:dyDescent="0.2">
      <c r="A9293" s="1" t="s">
        <v>27211</v>
      </c>
      <c r="B9293" s="4" t="s">
        <v>27212</v>
      </c>
      <c r="C9293" s="4" t="s">
        <v>27213</v>
      </c>
      <c r="E9293" s="4"/>
      <c r="R9293" s="4"/>
      <c r="U9293" s="4"/>
      <c r="AD9293" s="4"/>
      <c r="AE9293" s="4"/>
      <c r="AF9293" s="21"/>
    </row>
    <row r="9294" spans="1:32" x14ac:dyDescent="0.2">
      <c r="A9294" s="1" t="s">
        <v>27214</v>
      </c>
      <c r="B9294" s="4" t="s">
        <v>27215</v>
      </c>
      <c r="C9294" s="4" t="s">
        <v>27216</v>
      </c>
      <c r="E9294" s="4"/>
      <c r="R9294" s="4"/>
      <c r="U9294" s="4"/>
      <c r="AD9294" s="4"/>
      <c r="AE9294" s="4"/>
      <c r="AF9294" s="21"/>
    </row>
    <row r="9295" spans="1:32" x14ac:dyDescent="0.2">
      <c r="A9295" s="1" t="s">
        <v>27217</v>
      </c>
      <c r="B9295" s="4" t="s">
        <v>27218</v>
      </c>
      <c r="C9295" s="4" t="s">
        <v>27219</v>
      </c>
      <c r="E9295" s="4"/>
      <c r="R9295" s="4"/>
      <c r="U9295" s="4"/>
      <c r="AD9295" s="4"/>
      <c r="AE9295" s="4"/>
      <c r="AF9295" s="21"/>
    </row>
    <row r="9296" spans="1:32" x14ac:dyDescent="0.2">
      <c r="A9296" s="1" t="s">
        <v>27220</v>
      </c>
      <c r="B9296" s="4" t="s">
        <v>27221</v>
      </c>
      <c r="C9296" s="4" t="s">
        <v>27222</v>
      </c>
      <c r="E9296" s="4"/>
      <c r="R9296" s="4"/>
      <c r="U9296" s="4"/>
      <c r="AD9296" s="4"/>
      <c r="AE9296" s="4"/>
      <c r="AF9296" s="21"/>
    </row>
    <row r="9297" spans="1:32" x14ac:dyDescent="0.2">
      <c r="A9297" s="1" t="s">
        <v>27223</v>
      </c>
      <c r="B9297" s="4" t="s">
        <v>26242</v>
      </c>
      <c r="C9297" s="4" t="s">
        <v>27224</v>
      </c>
      <c r="E9297" s="4"/>
      <c r="R9297" s="4"/>
      <c r="U9297" s="4"/>
      <c r="AD9297" s="4"/>
      <c r="AE9297" s="4"/>
      <c r="AF9297" s="21"/>
    </row>
    <row r="9298" spans="1:32" x14ac:dyDescent="0.2">
      <c r="A9298" s="1" t="s">
        <v>27225</v>
      </c>
      <c r="B9298" s="4" t="s">
        <v>27226</v>
      </c>
      <c r="C9298" s="4" t="s">
        <v>27227</v>
      </c>
      <c r="E9298" s="4"/>
      <c r="R9298" s="4"/>
      <c r="U9298" s="4"/>
      <c r="AD9298" s="4"/>
      <c r="AE9298" s="4"/>
      <c r="AF9298" s="21"/>
    </row>
    <row r="9299" spans="1:32" x14ac:dyDescent="0.2">
      <c r="A9299" s="1" t="s">
        <v>27228</v>
      </c>
      <c r="B9299" s="4" t="s">
        <v>27229</v>
      </c>
      <c r="C9299" s="4" t="s">
        <v>27230</v>
      </c>
      <c r="E9299" s="4"/>
      <c r="R9299" s="4"/>
      <c r="U9299" s="4"/>
      <c r="AD9299" s="4"/>
      <c r="AE9299" s="4"/>
      <c r="AF9299" s="21"/>
    </row>
    <row r="9300" spans="1:32" x14ac:dyDescent="0.2">
      <c r="A9300" s="1" t="s">
        <v>27231</v>
      </c>
      <c r="B9300" s="4" t="s">
        <v>27232</v>
      </c>
      <c r="C9300" s="4" t="s">
        <v>27233</v>
      </c>
      <c r="E9300" s="4"/>
      <c r="R9300" s="4"/>
      <c r="U9300" s="4"/>
      <c r="AD9300" s="4"/>
      <c r="AE9300" s="4"/>
      <c r="AF9300" s="21"/>
    </row>
    <row r="9301" spans="1:32" x14ac:dyDescent="0.2">
      <c r="A9301" s="1" t="s">
        <v>27234</v>
      </c>
      <c r="B9301" s="4" t="s">
        <v>27235</v>
      </c>
      <c r="C9301" s="4" t="s">
        <v>27236</v>
      </c>
      <c r="E9301" s="4"/>
      <c r="R9301" s="4"/>
      <c r="U9301" s="4"/>
      <c r="AD9301" s="4"/>
      <c r="AE9301" s="4"/>
      <c r="AF9301" s="21"/>
    </row>
    <row r="9302" spans="1:32" x14ac:dyDescent="0.2">
      <c r="A9302" s="1" t="s">
        <v>27237</v>
      </c>
      <c r="B9302" s="4" t="s">
        <v>27238</v>
      </c>
      <c r="C9302" s="4" t="s">
        <v>27239</v>
      </c>
      <c r="E9302" s="4"/>
      <c r="R9302" s="4"/>
      <c r="U9302" s="4"/>
      <c r="AD9302" s="4"/>
      <c r="AE9302" s="4"/>
      <c r="AF9302" s="21"/>
    </row>
    <row r="9303" spans="1:32" x14ac:dyDescent="0.2">
      <c r="A9303" s="1" t="s">
        <v>27240</v>
      </c>
      <c r="B9303" s="4" t="s">
        <v>27241</v>
      </c>
      <c r="C9303" s="4" t="s">
        <v>27242</v>
      </c>
      <c r="E9303" s="4"/>
      <c r="R9303" s="4"/>
      <c r="U9303" s="4"/>
      <c r="AD9303" s="4"/>
      <c r="AE9303" s="4"/>
      <c r="AF9303" s="21"/>
    </row>
    <row r="9304" spans="1:32" x14ac:dyDescent="0.2">
      <c r="A9304" s="1" t="s">
        <v>27243</v>
      </c>
      <c r="B9304" s="4" t="s">
        <v>27244</v>
      </c>
      <c r="C9304" s="4" t="s">
        <v>27245</v>
      </c>
      <c r="E9304" s="4"/>
      <c r="R9304" s="4"/>
      <c r="U9304" s="4"/>
      <c r="AD9304" s="4"/>
      <c r="AE9304" s="4"/>
      <c r="AF9304" s="21"/>
    </row>
    <row r="9305" spans="1:32" x14ac:dyDescent="0.2">
      <c r="A9305" s="1" t="s">
        <v>27246</v>
      </c>
      <c r="B9305" s="4" t="s">
        <v>27247</v>
      </c>
      <c r="C9305" s="4" t="s">
        <v>27248</v>
      </c>
      <c r="E9305" s="4"/>
      <c r="R9305" s="4"/>
      <c r="U9305" s="4"/>
      <c r="AD9305" s="4"/>
      <c r="AE9305" s="4"/>
      <c r="AF9305" s="21"/>
    </row>
    <row r="9306" spans="1:32" x14ac:dyDescent="0.2">
      <c r="A9306" s="1" t="s">
        <v>27249</v>
      </c>
      <c r="B9306" s="4" t="s">
        <v>27250</v>
      </c>
      <c r="C9306" s="4" t="s">
        <v>27251</v>
      </c>
      <c r="E9306" s="4"/>
      <c r="R9306" s="4"/>
      <c r="U9306" s="4"/>
      <c r="AD9306" s="4"/>
      <c r="AE9306" s="4"/>
      <c r="AF9306" s="21"/>
    </row>
    <row r="9307" spans="1:32" x14ac:dyDescent="0.2">
      <c r="A9307" s="1" t="s">
        <v>27252</v>
      </c>
      <c r="B9307" s="4" t="s">
        <v>27253</v>
      </c>
      <c r="C9307" s="4" t="s">
        <v>27254</v>
      </c>
      <c r="E9307" s="4"/>
      <c r="R9307" s="4"/>
      <c r="U9307" s="4"/>
      <c r="AD9307" s="4"/>
      <c r="AE9307" s="4"/>
      <c r="AF9307" s="21"/>
    </row>
    <row r="9308" spans="1:32" x14ac:dyDescent="0.2">
      <c r="A9308" s="1" t="s">
        <v>27255</v>
      </c>
      <c r="B9308" s="4" t="s">
        <v>27256</v>
      </c>
      <c r="C9308" s="4" t="s">
        <v>27257</v>
      </c>
      <c r="E9308" s="4"/>
      <c r="R9308" s="4"/>
      <c r="U9308" s="4"/>
      <c r="AD9308" s="4"/>
      <c r="AE9308" s="4"/>
      <c r="AF9308" s="21"/>
    </row>
    <row r="9309" spans="1:32" x14ac:dyDescent="0.2">
      <c r="A9309" s="1" t="s">
        <v>27258</v>
      </c>
      <c r="B9309" s="4" t="s">
        <v>27259</v>
      </c>
      <c r="C9309" s="4" t="s">
        <v>27260</v>
      </c>
      <c r="E9309" s="4"/>
      <c r="R9309" s="4"/>
      <c r="U9309" s="4"/>
      <c r="AD9309" s="4"/>
      <c r="AE9309" s="4"/>
      <c r="AF9309" s="21"/>
    </row>
    <row r="9310" spans="1:32" x14ac:dyDescent="0.2">
      <c r="A9310" s="1" t="s">
        <v>27261</v>
      </c>
      <c r="B9310" s="4" t="s">
        <v>27262</v>
      </c>
      <c r="C9310" s="4" t="s">
        <v>27263</v>
      </c>
      <c r="E9310" s="4"/>
      <c r="R9310" s="4"/>
      <c r="U9310" s="4"/>
      <c r="AD9310" s="4"/>
      <c r="AE9310" s="4"/>
      <c r="AF9310" s="21"/>
    </row>
    <row r="9311" spans="1:32" x14ac:dyDescent="0.2">
      <c r="A9311" s="1" t="s">
        <v>27264</v>
      </c>
      <c r="B9311" s="4" t="s">
        <v>27265</v>
      </c>
      <c r="C9311" s="4" t="s">
        <v>27266</v>
      </c>
      <c r="E9311" s="4"/>
      <c r="R9311" s="4"/>
      <c r="U9311" s="4"/>
      <c r="AD9311" s="4"/>
      <c r="AE9311" s="4"/>
      <c r="AF9311" s="21"/>
    </row>
    <row r="9312" spans="1:32" x14ac:dyDescent="0.2">
      <c r="A9312" s="1" t="s">
        <v>27267</v>
      </c>
      <c r="B9312" s="4" t="s">
        <v>27268</v>
      </c>
      <c r="C9312" s="4" t="s">
        <v>27269</v>
      </c>
      <c r="E9312" s="4"/>
      <c r="R9312" s="4"/>
      <c r="U9312" s="4"/>
      <c r="AD9312" s="4"/>
      <c r="AE9312" s="4"/>
      <c r="AF9312" s="21"/>
    </row>
    <row r="9313" spans="1:32" x14ac:dyDescent="0.2">
      <c r="A9313" s="1" t="s">
        <v>27270</v>
      </c>
      <c r="B9313" s="4" t="s">
        <v>27271</v>
      </c>
      <c r="C9313" s="4" t="s">
        <v>27272</v>
      </c>
      <c r="E9313" s="4"/>
      <c r="I9313">
        <v>1</v>
      </c>
      <c r="J9313">
        <v>2</v>
      </c>
      <c r="M9313">
        <v>1</v>
      </c>
      <c r="R9313" s="4"/>
      <c r="U9313" s="4">
        <v>1</v>
      </c>
      <c r="X9313">
        <v>2</v>
      </c>
      <c r="AA9313">
        <v>2</v>
      </c>
      <c r="AD9313" s="4"/>
      <c r="AE9313" s="4"/>
      <c r="AF9313" s="21"/>
    </row>
    <row r="9314" spans="1:32" x14ac:dyDescent="0.2">
      <c r="A9314" s="1" t="s">
        <v>27273</v>
      </c>
      <c r="B9314" s="4" t="s">
        <v>27274</v>
      </c>
      <c r="C9314" s="4" t="s">
        <v>27275</v>
      </c>
      <c r="E9314" s="4"/>
      <c r="R9314" s="4"/>
      <c r="U9314" s="4"/>
      <c r="AD9314" s="4"/>
      <c r="AE9314" s="4"/>
      <c r="AF9314" s="21"/>
    </row>
    <row r="9315" spans="1:32" x14ac:dyDescent="0.2">
      <c r="A9315" s="1" t="s">
        <v>27276</v>
      </c>
      <c r="B9315" s="4" t="s">
        <v>26260</v>
      </c>
      <c r="C9315" s="4" t="s">
        <v>27277</v>
      </c>
      <c r="E9315" s="4"/>
      <c r="R9315" s="4"/>
      <c r="U9315" s="4"/>
      <c r="AD9315" s="4"/>
      <c r="AE9315" s="4"/>
      <c r="AF9315" s="21"/>
    </row>
    <row r="9316" spans="1:32" x14ac:dyDescent="0.2">
      <c r="A9316" s="1" t="s">
        <v>27278</v>
      </c>
      <c r="B9316" s="4" t="s">
        <v>27279</v>
      </c>
      <c r="C9316" s="4" t="s">
        <v>27280</v>
      </c>
      <c r="E9316" s="4"/>
      <c r="R9316" s="4"/>
      <c r="U9316" s="4"/>
      <c r="AD9316" s="4"/>
      <c r="AE9316" s="4"/>
      <c r="AF9316" s="21"/>
    </row>
    <row r="9317" spans="1:32" x14ac:dyDescent="0.2">
      <c r="A9317" s="1" t="s">
        <v>27281</v>
      </c>
      <c r="B9317" s="4" t="s">
        <v>27282</v>
      </c>
      <c r="C9317" s="4" t="s">
        <v>27283</v>
      </c>
      <c r="E9317" s="4"/>
      <c r="R9317" s="4"/>
      <c r="U9317" s="4"/>
      <c r="AD9317" s="4"/>
      <c r="AE9317" s="4"/>
      <c r="AF9317" s="21"/>
    </row>
    <row r="9318" spans="1:32" x14ac:dyDescent="0.2">
      <c r="A9318" s="1" t="s">
        <v>27284</v>
      </c>
      <c r="B9318" s="4" t="s">
        <v>27285</v>
      </c>
      <c r="C9318" s="4" t="s">
        <v>27286</v>
      </c>
      <c r="E9318" s="4"/>
      <c r="R9318" s="4"/>
      <c r="U9318" s="4"/>
      <c r="AD9318" s="4"/>
      <c r="AE9318" s="4"/>
      <c r="AF9318" s="21"/>
    </row>
    <row r="9319" spans="1:32" x14ac:dyDescent="0.2">
      <c r="A9319" s="1" t="s">
        <v>27287</v>
      </c>
      <c r="B9319" s="4" t="s">
        <v>27288</v>
      </c>
      <c r="C9319" s="4" t="s">
        <v>27289</v>
      </c>
      <c r="E9319" s="4"/>
      <c r="R9319" s="4"/>
      <c r="U9319" s="4"/>
      <c r="AD9319" s="4">
        <v>1</v>
      </c>
      <c r="AE9319" s="4"/>
      <c r="AF9319" s="21"/>
    </row>
    <row r="9320" spans="1:32" x14ac:dyDescent="0.2">
      <c r="A9320" s="1" t="s">
        <v>27290</v>
      </c>
      <c r="B9320" s="4" t="s">
        <v>27291</v>
      </c>
      <c r="C9320" s="4" t="s">
        <v>27292</v>
      </c>
      <c r="E9320" s="4"/>
      <c r="R9320" s="4"/>
      <c r="U9320" s="4"/>
      <c r="AD9320" s="4"/>
      <c r="AE9320" s="4"/>
      <c r="AF9320" s="21"/>
    </row>
    <row r="9321" spans="1:32" x14ac:dyDescent="0.2">
      <c r="A9321" s="1" t="s">
        <v>27293</v>
      </c>
      <c r="B9321" s="4" t="s">
        <v>27294</v>
      </c>
      <c r="C9321" s="4" t="s">
        <v>27295</v>
      </c>
      <c r="E9321" s="4"/>
      <c r="R9321" s="4"/>
      <c r="U9321" s="4"/>
      <c r="AD9321" s="4"/>
      <c r="AE9321" s="4"/>
      <c r="AF9321" s="21"/>
    </row>
    <row r="9322" spans="1:32" x14ac:dyDescent="0.2">
      <c r="A9322" s="1" t="s">
        <v>27296</v>
      </c>
      <c r="B9322" s="4" t="s">
        <v>27297</v>
      </c>
      <c r="C9322" s="4" t="s">
        <v>27298</v>
      </c>
      <c r="E9322" s="4"/>
      <c r="R9322" s="4"/>
      <c r="U9322" s="4"/>
      <c r="AD9322" s="4"/>
      <c r="AE9322" s="4"/>
      <c r="AF9322" s="21"/>
    </row>
    <row r="9323" spans="1:32" x14ac:dyDescent="0.2">
      <c r="A9323" s="1" t="s">
        <v>27299</v>
      </c>
      <c r="B9323" s="4" t="s">
        <v>27300</v>
      </c>
      <c r="C9323" s="4" t="s">
        <v>27301</v>
      </c>
      <c r="E9323" s="4"/>
      <c r="R9323" s="4"/>
      <c r="U9323" s="4"/>
      <c r="AD9323" s="4"/>
      <c r="AE9323" s="4"/>
      <c r="AF9323" s="21"/>
    </row>
    <row r="9324" spans="1:32" x14ac:dyDescent="0.2">
      <c r="A9324" s="1" t="s">
        <v>27302</v>
      </c>
      <c r="B9324" s="4" t="s">
        <v>27303</v>
      </c>
      <c r="C9324" s="4" t="s">
        <v>27304</v>
      </c>
      <c r="E9324" s="4"/>
      <c r="R9324" s="4"/>
      <c r="U9324" s="4"/>
      <c r="AD9324" s="4"/>
      <c r="AE9324" s="4"/>
      <c r="AF9324" s="21"/>
    </row>
    <row r="9325" spans="1:32" x14ac:dyDescent="0.2">
      <c r="A9325" s="1" t="s">
        <v>27305</v>
      </c>
      <c r="B9325" s="4" t="s">
        <v>27306</v>
      </c>
      <c r="C9325" s="4" t="s">
        <v>27307</v>
      </c>
      <c r="E9325" s="4"/>
      <c r="R9325" s="4"/>
      <c r="U9325" s="4"/>
      <c r="AD9325" s="4"/>
      <c r="AE9325" s="4"/>
      <c r="AF9325" s="21"/>
    </row>
    <row r="9326" spans="1:32" x14ac:dyDescent="0.2">
      <c r="A9326" s="1" t="s">
        <v>27308</v>
      </c>
      <c r="B9326" s="4" t="s">
        <v>27309</v>
      </c>
      <c r="C9326" s="4" t="s">
        <v>27310</v>
      </c>
      <c r="E9326" s="4"/>
      <c r="R9326" s="4"/>
      <c r="U9326" s="4"/>
      <c r="AD9326" s="4"/>
      <c r="AE9326" s="4"/>
      <c r="AF9326" s="21"/>
    </row>
    <row r="9327" spans="1:32" x14ac:dyDescent="0.2">
      <c r="A9327" s="1" t="s">
        <v>27311</v>
      </c>
      <c r="B9327" s="4" t="s">
        <v>27312</v>
      </c>
      <c r="C9327" s="4" t="s">
        <v>27313</v>
      </c>
      <c r="E9327" s="4"/>
      <c r="R9327" s="4"/>
      <c r="U9327" s="4"/>
      <c r="AD9327" s="4"/>
      <c r="AE9327" s="4"/>
      <c r="AF9327" s="21"/>
    </row>
    <row r="9328" spans="1:32" x14ac:dyDescent="0.2">
      <c r="A9328" s="1" t="s">
        <v>27314</v>
      </c>
      <c r="B9328" s="4" t="s">
        <v>27315</v>
      </c>
      <c r="C9328" s="4" t="s">
        <v>27316</v>
      </c>
      <c r="E9328" s="4"/>
      <c r="R9328" s="4"/>
      <c r="U9328" s="4"/>
      <c r="AD9328" s="4"/>
      <c r="AE9328" s="4"/>
      <c r="AF9328" s="21"/>
    </row>
    <row r="9329" spans="1:32" x14ac:dyDescent="0.2">
      <c r="A9329" s="1" t="s">
        <v>27317</v>
      </c>
      <c r="B9329" s="4" t="s">
        <v>27318</v>
      </c>
      <c r="C9329" s="4" t="s">
        <v>27319</v>
      </c>
      <c r="E9329" s="4"/>
      <c r="R9329" s="4"/>
      <c r="U9329" s="4"/>
      <c r="AD9329" s="4"/>
      <c r="AE9329" s="4"/>
      <c r="AF9329" s="21"/>
    </row>
    <row r="9330" spans="1:32" x14ac:dyDescent="0.2">
      <c r="A9330" s="1" t="s">
        <v>27320</v>
      </c>
      <c r="B9330" s="4" t="s">
        <v>27321</v>
      </c>
      <c r="C9330" s="4" t="s">
        <v>27322</v>
      </c>
      <c r="E9330" s="4"/>
      <c r="R9330" s="4"/>
      <c r="U9330" s="4"/>
      <c r="AD9330" s="4"/>
      <c r="AE9330" s="4"/>
      <c r="AF9330" s="21"/>
    </row>
    <row r="9331" spans="1:32" x14ac:dyDescent="0.2">
      <c r="A9331" s="1" t="s">
        <v>27323</v>
      </c>
      <c r="B9331" s="4" t="s">
        <v>27324</v>
      </c>
      <c r="C9331" s="4" t="s">
        <v>27325</v>
      </c>
      <c r="E9331" s="4"/>
      <c r="R9331" s="4"/>
      <c r="U9331" s="4"/>
      <c r="AD9331" s="4"/>
      <c r="AE9331" s="4"/>
      <c r="AF9331" s="21"/>
    </row>
    <row r="9332" spans="1:32" x14ac:dyDescent="0.2">
      <c r="A9332" s="1" t="s">
        <v>27326</v>
      </c>
      <c r="B9332" s="4" t="s">
        <v>8185</v>
      </c>
      <c r="C9332" s="4" t="s">
        <v>27327</v>
      </c>
      <c r="E9332" s="4"/>
      <c r="R9332" s="4"/>
      <c r="U9332" s="4"/>
      <c r="AD9332" s="4"/>
      <c r="AE9332" s="4"/>
      <c r="AF9332" s="21"/>
    </row>
    <row r="9333" spans="1:32" x14ac:dyDescent="0.2">
      <c r="A9333" s="1" t="s">
        <v>27328</v>
      </c>
      <c r="B9333" s="4" t="s">
        <v>27329</v>
      </c>
      <c r="C9333" s="4" t="s">
        <v>27330</v>
      </c>
      <c r="E9333" s="4"/>
      <c r="R9333" s="4"/>
      <c r="U9333" s="4"/>
      <c r="AD9333" s="4"/>
      <c r="AE9333" s="4"/>
      <c r="AF9333" s="21"/>
    </row>
    <row r="9334" spans="1:32" x14ac:dyDescent="0.2">
      <c r="A9334" s="1" t="s">
        <v>27331</v>
      </c>
      <c r="B9334" s="4" t="s">
        <v>27332</v>
      </c>
      <c r="C9334" s="4" t="s">
        <v>27333</v>
      </c>
      <c r="E9334" s="4"/>
      <c r="R9334" s="4"/>
      <c r="U9334" s="4"/>
      <c r="AD9334" s="4"/>
      <c r="AE9334" s="4"/>
      <c r="AF9334" s="21"/>
    </row>
    <row r="9335" spans="1:32" x14ac:dyDescent="0.2">
      <c r="A9335" s="1" t="s">
        <v>27334</v>
      </c>
      <c r="B9335" s="4" t="s">
        <v>27335</v>
      </c>
      <c r="C9335" s="4" t="s">
        <v>27336</v>
      </c>
      <c r="E9335" s="4"/>
      <c r="R9335" s="4"/>
      <c r="U9335" s="4"/>
      <c r="AD9335" s="4"/>
      <c r="AE9335" s="4"/>
      <c r="AF9335" s="21"/>
    </row>
    <row r="9336" spans="1:32" x14ac:dyDescent="0.2">
      <c r="A9336" s="1" t="s">
        <v>27337</v>
      </c>
      <c r="B9336" s="4" t="s">
        <v>27338</v>
      </c>
      <c r="C9336" s="4" t="s">
        <v>27339</v>
      </c>
      <c r="E9336" s="4"/>
      <c r="R9336" s="4"/>
      <c r="U9336" s="4"/>
      <c r="AD9336" s="4"/>
      <c r="AE9336" s="4"/>
      <c r="AF9336" s="21"/>
    </row>
    <row r="9337" spans="1:32" x14ac:dyDescent="0.2">
      <c r="A9337" s="1" t="s">
        <v>27340</v>
      </c>
      <c r="B9337" s="4" t="s">
        <v>27341</v>
      </c>
      <c r="C9337" s="4" t="s">
        <v>27342</v>
      </c>
      <c r="E9337" s="4"/>
      <c r="R9337" s="4"/>
      <c r="U9337" s="4"/>
      <c r="AD9337" s="4"/>
      <c r="AE9337" s="4"/>
      <c r="AF9337" s="21"/>
    </row>
    <row r="9338" spans="1:32" x14ac:dyDescent="0.2">
      <c r="A9338" s="1" t="s">
        <v>27343</v>
      </c>
      <c r="B9338" s="4" t="s">
        <v>27344</v>
      </c>
      <c r="C9338" s="4" t="s">
        <v>27345</v>
      </c>
      <c r="E9338" s="4"/>
      <c r="R9338" s="4"/>
      <c r="U9338" s="4"/>
      <c r="AD9338" s="4"/>
      <c r="AE9338" s="4"/>
      <c r="AF9338" s="21"/>
    </row>
    <row r="9339" spans="1:32" x14ac:dyDescent="0.2">
      <c r="A9339" s="1" t="s">
        <v>27346</v>
      </c>
      <c r="B9339" s="4" t="s">
        <v>27347</v>
      </c>
      <c r="C9339" s="4" t="s">
        <v>27348</v>
      </c>
      <c r="E9339" s="4"/>
      <c r="R9339" s="4"/>
      <c r="U9339" s="4"/>
      <c r="AD9339" s="4"/>
      <c r="AE9339" s="4"/>
      <c r="AF9339" s="21"/>
    </row>
    <row r="9340" spans="1:32" x14ac:dyDescent="0.2">
      <c r="A9340" s="1" t="s">
        <v>27349</v>
      </c>
      <c r="B9340" s="4" t="s">
        <v>8203</v>
      </c>
      <c r="C9340" s="4" t="s">
        <v>27350</v>
      </c>
      <c r="E9340" s="4"/>
      <c r="R9340" s="4"/>
      <c r="U9340" s="4"/>
      <c r="AD9340" s="4"/>
      <c r="AE9340" s="4"/>
      <c r="AF9340" s="21"/>
    </row>
    <row r="9341" spans="1:32" x14ac:dyDescent="0.2">
      <c r="A9341" s="1" t="s">
        <v>27351</v>
      </c>
      <c r="B9341" s="4" t="s">
        <v>27352</v>
      </c>
      <c r="C9341" s="4" t="s">
        <v>27353</v>
      </c>
      <c r="E9341" s="4"/>
      <c r="R9341" s="4"/>
      <c r="U9341" s="4"/>
      <c r="AD9341" s="4"/>
      <c r="AE9341" s="4"/>
      <c r="AF9341" s="21"/>
    </row>
    <row r="9342" spans="1:32" x14ac:dyDescent="0.2">
      <c r="A9342" s="1" t="s">
        <v>27354</v>
      </c>
      <c r="B9342" s="4" t="s">
        <v>27355</v>
      </c>
      <c r="C9342" s="4" t="s">
        <v>27356</v>
      </c>
      <c r="E9342" s="4"/>
      <c r="R9342" s="4"/>
      <c r="U9342" s="4"/>
      <c r="AD9342" s="4"/>
      <c r="AE9342" s="4"/>
      <c r="AF9342" s="21"/>
    </row>
    <row r="9343" spans="1:32" x14ac:dyDescent="0.2">
      <c r="A9343" s="1" t="s">
        <v>27357</v>
      </c>
      <c r="B9343" s="4" t="s">
        <v>27358</v>
      </c>
      <c r="C9343" s="4" t="s">
        <v>27359</v>
      </c>
      <c r="E9343" s="4"/>
      <c r="R9343" s="4"/>
      <c r="U9343" s="4"/>
      <c r="AD9343" s="4"/>
      <c r="AE9343" s="4"/>
      <c r="AF9343" s="21"/>
    </row>
    <row r="9344" spans="1:32" x14ac:dyDescent="0.2">
      <c r="A9344" s="1" t="s">
        <v>27360</v>
      </c>
      <c r="B9344" s="4" t="s">
        <v>27361</v>
      </c>
      <c r="C9344" s="4" t="s">
        <v>27362</v>
      </c>
      <c r="E9344" s="4"/>
      <c r="R9344" s="4"/>
      <c r="U9344" s="4"/>
      <c r="AD9344" s="4"/>
      <c r="AE9344" s="4"/>
      <c r="AF9344" s="21"/>
    </row>
    <row r="9345" spans="1:32" x14ac:dyDescent="0.2">
      <c r="A9345" s="1" t="s">
        <v>27363</v>
      </c>
      <c r="B9345" s="4" t="s">
        <v>27364</v>
      </c>
      <c r="C9345" s="4" t="s">
        <v>27365</v>
      </c>
      <c r="E9345" s="4"/>
      <c r="R9345" s="4"/>
      <c r="U9345" s="4"/>
      <c r="AD9345" s="4"/>
      <c r="AE9345" s="4"/>
      <c r="AF9345" s="21"/>
    </row>
    <row r="9346" spans="1:32" x14ac:dyDescent="0.2">
      <c r="A9346" s="1" t="s">
        <v>27366</v>
      </c>
      <c r="B9346" s="4" t="s">
        <v>27367</v>
      </c>
      <c r="C9346" s="4" t="s">
        <v>27368</v>
      </c>
      <c r="E9346" s="4"/>
      <c r="R9346" s="4"/>
      <c r="U9346" s="4"/>
      <c r="AD9346" s="4"/>
      <c r="AE9346" s="4"/>
      <c r="AF9346" s="21"/>
    </row>
    <row r="9347" spans="1:32" x14ac:dyDescent="0.2">
      <c r="A9347" s="1" t="s">
        <v>27369</v>
      </c>
      <c r="B9347" s="4" t="s">
        <v>27370</v>
      </c>
      <c r="C9347" s="4" t="s">
        <v>27371</v>
      </c>
      <c r="E9347" s="4"/>
      <c r="R9347" s="4"/>
      <c r="U9347" s="4"/>
      <c r="AD9347" s="4"/>
      <c r="AE9347" s="4"/>
      <c r="AF9347" s="21"/>
    </row>
    <row r="9348" spans="1:32" x14ac:dyDescent="0.2">
      <c r="A9348" s="1" t="s">
        <v>27372</v>
      </c>
      <c r="B9348" s="4" t="s">
        <v>25613</v>
      </c>
      <c r="C9348" s="4" t="s">
        <v>27373</v>
      </c>
      <c r="E9348" s="4"/>
      <c r="R9348" s="4"/>
      <c r="U9348" s="4"/>
      <c r="AD9348" s="4"/>
      <c r="AE9348" s="4"/>
      <c r="AF9348" s="21"/>
    </row>
    <row r="9349" spans="1:32" x14ac:dyDescent="0.2">
      <c r="A9349" s="1" t="s">
        <v>27374</v>
      </c>
      <c r="B9349" s="4" t="s">
        <v>26122</v>
      </c>
      <c r="C9349" s="4" t="s">
        <v>27375</v>
      </c>
      <c r="E9349" s="4"/>
      <c r="R9349" s="4"/>
      <c r="U9349" s="4"/>
      <c r="AD9349" s="4"/>
      <c r="AE9349" s="4"/>
      <c r="AF9349" s="21"/>
    </row>
    <row r="9350" spans="1:32" x14ac:dyDescent="0.2">
      <c r="A9350" s="1" t="s">
        <v>27376</v>
      </c>
      <c r="B9350" s="4" t="s">
        <v>27377</v>
      </c>
      <c r="C9350" s="4" t="s">
        <v>27378</v>
      </c>
      <c r="E9350" s="4"/>
      <c r="R9350" s="4"/>
      <c r="U9350" s="4"/>
      <c r="AD9350" s="4"/>
      <c r="AE9350" s="4"/>
      <c r="AF9350" s="21"/>
    </row>
    <row r="9351" spans="1:32" x14ac:dyDescent="0.2">
      <c r="A9351" s="1" t="s">
        <v>27379</v>
      </c>
      <c r="B9351" s="4" t="s">
        <v>8232</v>
      </c>
      <c r="C9351" s="4" t="s">
        <v>27380</v>
      </c>
      <c r="E9351" s="4"/>
      <c r="R9351" s="4"/>
      <c r="U9351" s="4"/>
      <c r="AD9351" s="4"/>
      <c r="AE9351" s="4"/>
      <c r="AF9351" s="21"/>
    </row>
    <row r="9352" spans="1:32" x14ac:dyDescent="0.2">
      <c r="A9352" s="1" t="s">
        <v>27381</v>
      </c>
      <c r="B9352" s="4" t="s">
        <v>8365</v>
      </c>
      <c r="C9352" s="4" t="s">
        <v>27382</v>
      </c>
      <c r="E9352" s="4"/>
      <c r="R9352" s="4"/>
      <c r="U9352" s="4"/>
      <c r="AD9352" s="4"/>
      <c r="AE9352" s="4"/>
      <c r="AF9352" s="21"/>
    </row>
    <row r="9353" spans="1:32" x14ac:dyDescent="0.2">
      <c r="A9353" s="1" t="s">
        <v>27383</v>
      </c>
      <c r="B9353" s="4" t="s">
        <v>27384</v>
      </c>
      <c r="C9353" s="4" t="s">
        <v>27385</v>
      </c>
      <c r="E9353" s="4"/>
      <c r="R9353" s="4"/>
      <c r="U9353" s="4"/>
      <c r="AD9353" s="4"/>
      <c r="AE9353" s="4"/>
      <c r="AF9353" s="21"/>
    </row>
    <row r="9354" spans="1:32" x14ac:dyDescent="0.2">
      <c r="A9354" s="1" t="s">
        <v>27386</v>
      </c>
      <c r="B9354" s="4" t="s">
        <v>8430</v>
      </c>
      <c r="C9354" s="4" t="s">
        <v>27387</v>
      </c>
      <c r="E9354" s="4"/>
      <c r="R9354" s="4"/>
      <c r="U9354" s="4"/>
      <c r="AD9354" s="4"/>
      <c r="AE9354" s="4"/>
      <c r="AF9354" s="21"/>
    </row>
    <row r="9355" spans="1:32" x14ac:dyDescent="0.2">
      <c r="A9355" s="1" t="s">
        <v>27388</v>
      </c>
      <c r="B9355" s="4" t="s">
        <v>26122</v>
      </c>
      <c r="C9355" s="4" t="s">
        <v>27389</v>
      </c>
      <c r="E9355" s="4"/>
      <c r="R9355" s="4"/>
      <c r="U9355" s="4"/>
      <c r="AD9355" s="4"/>
      <c r="AE9355" s="4"/>
      <c r="AF9355" s="21"/>
    </row>
    <row r="9356" spans="1:32" x14ac:dyDescent="0.2">
      <c r="A9356" s="1" t="s">
        <v>27390</v>
      </c>
      <c r="B9356" s="4" t="s">
        <v>27391</v>
      </c>
      <c r="C9356" s="4" t="s">
        <v>27392</v>
      </c>
      <c r="E9356" s="4"/>
      <c r="R9356" s="4"/>
      <c r="U9356" s="4"/>
      <c r="AD9356" s="4"/>
      <c r="AE9356" s="4"/>
      <c r="AF9356" s="21"/>
    </row>
    <row r="9357" spans="1:32" x14ac:dyDescent="0.2">
      <c r="A9357" s="1" t="s">
        <v>27393</v>
      </c>
      <c r="B9357" s="4" t="s">
        <v>27394</v>
      </c>
      <c r="C9357" s="4" t="s">
        <v>27395</v>
      </c>
      <c r="E9357" s="4"/>
      <c r="R9357" s="4"/>
      <c r="U9357" s="4"/>
      <c r="AD9357" s="4"/>
      <c r="AE9357" s="4"/>
      <c r="AF9357" s="21"/>
    </row>
    <row r="9358" spans="1:32" x14ac:dyDescent="0.2">
      <c r="A9358" s="1" t="s">
        <v>27396</v>
      </c>
      <c r="B9358" s="4" t="s">
        <v>27397</v>
      </c>
      <c r="C9358" s="4" t="s">
        <v>27398</v>
      </c>
      <c r="E9358" s="4"/>
      <c r="R9358" s="4"/>
      <c r="U9358" s="4"/>
      <c r="AD9358" s="4"/>
      <c r="AE9358" s="4"/>
      <c r="AF9358" s="21"/>
    </row>
    <row r="9359" spans="1:32" x14ac:dyDescent="0.2">
      <c r="A9359" s="1" t="s">
        <v>27399</v>
      </c>
      <c r="B9359" s="4" t="s">
        <v>27400</v>
      </c>
      <c r="C9359" s="4" t="s">
        <v>27401</v>
      </c>
      <c r="E9359" s="4"/>
      <c r="R9359" s="4"/>
      <c r="U9359" s="4"/>
      <c r="AD9359" s="4"/>
      <c r="AE9359" s="4"/>
      <c r="AF9359" s="21"/>
    </row>
    <row r="9360" spans="1:32" x14ac:dyDescent="0.2">
      <c r="A9360" s="1" t="s">
        <v>27402</v>
      </c>
      <c r="B9360" s="4" t="s">
        <v>27403</v>
      </c>
      <c r="C9360" s="4" t="s">
        <v>27404</v>
      </c>
      <c r="E9360" s="4"/>
      <c r="R9360" s="4"/>
      <c r="U9360" s="4"/>
      <c r="AD9360" s="4"/>
      <c r="AE9360" s="4"/>
      <c r="AF9360" s="21"/>
    </row>
    <row r="9361" spans="1:32" x14ac:dyDescent="0.2">
      <c r="A9361" s="1" t="s">
        <v>27405</v>
      </c>
      <c r="B9361" s="4" t="s">
        <v>27406</v>
      </c>
      <c r="C9361" s="4" t="s">
        <v>27407</v>
      </c>
      <c r="E9361" s="4"/>
      <c r="R9361" s="4"/>
      <c r="U9361" s="4"/>
      <c r="AD9361" s="4"/>
      <c r="AE9361" s="4"/>
      <c r="AF9361" s="21"/>
    </row>
    <row r="9362" spans="1:32" x14ac:dyDescent="0.2">
      <c r="A9362" s="1" t="s">
        <v>27408</v>
      </c>
      <c r="B9362" s="4" t="s">
        <v>27409</v>
      </c>
      <c r="C9362" s="4" t="s">
        <v>27410</v>
      </c>
      <c r="E9362" s="4"/>
      <c r="R9362" s="4"/>
      <c r="U9362" s="4"/>
      <c r="AD9362" s="4"/>
      <c r="AE9362" s="4"/>
      <c r="AF9362" s="21"/>
    </row>
    <row r="9363" spans="1:32" x14ac:dyDescent="0.2">
      <c r="A9363" s="1" t="s">
        <v>27411</v>
      </c>
      <c r="B9363" s="4" t="s">
        <v>27412</v>
      </c>
      <c r="C9363" s="4" t="s">
        <v>27413</v>
      </c>
      <c r="E9363" s="4"/>
      <c r="R9363" s="4"/>
      <c r="U9363" s="4"/>
      <c r="AD9363" s="4"/>
      <c r="AE9363" s="4"/>
      <c r="AF9363" s="21"/>
    </row>
    <row r="9364" spans="1:32" x14ac:dyDescent="0.2">
      <c r="A9364" s="1" t="s">
        <v>27414</v>
      </c>
      <c r="B9364" s="4" t="s">
        <v>27415</v>
      </c>
      <c r="C9364" s="4" t="s">
        <v>27416</v>
      </c>
      <c r="E9364" s="4"/>
      <c r="R9364" s="4"/>
      <c r="U9364" s="4"/>
      <c r="AD9364" s="4"/>
      <c r="AE9364" s="4"/>
      <c r="AF9364" s="21"/>
    </row>
    <row r="9365" spans="1:32" x14ac:dyDescent="0.2">
      <c r="A9365" s="1" t="s">
        <v>27417</v>
      </c>
      <c r="B9365" s="4" t="s">
        <v>27418</v>
      </c>
      <c r="C9365" s="4" t="s">
        <v>27419</v>
      </c>
      <c r="E9365" s="4"/>
      <c r="R9365" s="4"/>
      <c r="U9365" s="4"/>
      <c r="AD9365" s="4"/>
      <c r="AE9365" s="4"/>
      <c r="AF9365" s="21"/>
    </row>
    <row r="9366" spans="1:32" x14ac:dyDescent="0.2">
      <c r="A9366" s="1" t="s">
        <v>27420</v>
      </c>
      <c r="B9366" s="4" t="s">
        <v>27421</v>
      </c>
      <c r="C9366" s="4" t="s">
        <v>27422</v>
      </c>
      <c r="E9366" s="4"/>
      <c r="R9366" s="4"/>
      <c r="U9366" s="4"/>
      <c r="AD9366" s="4"/>
      <c r="AE9366" s="4"/>
      <c r="AF9366" s="21"/>
    </row>
    <row r="9367" spans="1:32" x14ac:dyDescent="0.2">
      <c r="A9367" s="1" t="s">
        <v>27423</v>
      </c>
      <c r="B9367" s="4" t="s">
        <v>27424</v>
      </c>
      <c r="C9367" s="4" t="s">
        <v>27425</v>
      </c>
      <c r="E9367" s="4"/>
      <c r="R9367" s="4"/>
      <c r="U9367" s="4"/>
      <c r="AD9367" s="4"/>
      <c r="AE9367" s="4"/>
      <c r="AF9367" s="21"/>
    </row>
    <row r="9368" spans="1:32" x14ac:dyDescent="0.2">
      <c r="A9368" s="1" t="s">
        <v>27426</v>
      </c>
      <c r="B9368" s="4" t="s">
        <v>27427</v>
      </c>
      <c r="C9368" s="4" t="s">
        <v>27428</v>
      </c>
      <c r="E9368" s="4"/>
      <c r="R9368" s="4"/>
      <c r="U9368" s="4"/>
      <c r="AD9368" s="4"/>
      <c r="AE9368" s="4"/>
      <c r="AF9368" s="21"/>
    </row>
    <row r="9369" spans="1:32" x14ac:dyDescent="0.2">
      <c r="A9369" s="1" t="s">
        <v>27429</v>
      </c>
      <c r="B9369" s="4" t="s">
        <v>27430</v>
      </c>
      <c r="C9369" s="4" t="s">
        <v>27431</v>
      </c>
      <c r="E9369" s="4"/>
      <c r="R9369" s="4"/>
      <c r="U9369" s="4"/>
      <c r="AD9369" s="4"/>
      <c r="AE9369" s="4"/>
      <c r="AF9369" s="21"/>
    </row>
    <row r="9370" spans="1:32" x14ac:dyDescent="0.2">
      <c r="A9370" s="1" t="s">
        <v>27432</v>
      </c>
      <c r="B9370" s="4" t="s">
        <v>27433</v>
      </c>
      <c r="C9370" s="4" t="s">
        <v>27434</v>
      </c>
      <c r="E9370" s="4"/>
      <c r="G9370">
        <v>1</v>
      </c>
      <c r="H9370">
        <v>1</v>
      </c>
      <c r="R9370" s="4"/>
      <c r="U9370" s="4"/>
      <c r="AD9370" s="4"/>
      <c r="AE9370" s="4"/>
      <c r="AF9370" s="21"/>
    </row>
    <row r="9371" spans="1:32" x14ac:dyDescent="0.2">
      <c r="A9371" s="1" t="s">
        <v>27435</v>
      </c>
      <c r="B9371" s="4" t="s">
        <v>27436</v>
      </c>
      <c r="C9371" s="4" t="s">
        <v>27437</v>
      </c>
      <c r="E9371" s="4"/>
      <c r="R9371" s="4"/>
      <c r="U9371" s="4"/>
      <c r="AD9371" s="4"/>
      <c r="AE9371" s="4"/>
      <c r="AF9371" s="21"/>
    </row>
    <row r="9372" spans="1:32" x14ac:dyDescent="0.2">
      <c r="A9372" s="1" t="s">
        <v>27438</v>
      </c>
      <c r="B9372" s="4" t="s">
        <v>27439</v>
      </c>
      <c r="C9372" s="4" t="s">
        <v>27440</v>
      </c>
      <c r="E9372" s="4"/>
      <c r="R9372" s="4"/>
      <c r="U9372" s="4"/>
      <c r="AD9372" s="4"/>
      <c r="AE9372" s="4"/>
      <c r="AF9372" s="21"/>
    </row>
    <row r="9373" spans="1:32" x14ac:dyDescent="0.2">
      <c r="A9373" s="1" t="s">
        <v>27441</v>
      </c>
      <c r="B9373" s="4" t="s">
        <v>27377</v>
      </c>
      <c r="C9373" s="4" t="s">
        <v>27442</v>
      </c>
      <c r="E9373" s="4"/>
      <c r="R9373" s="4"/>
      <c r="U9373" s="4"/>
      <c r="AD9373" s="4"/>
      <c r="AE9373" s="4"/>
      <c r="AF9373" s="21"/>
    </row>
    <row r="9374" spans="1:32" x14ac:dyDescent="0.2">
      <c r="A9374" s="1" t="s">
        <v>27443</v>
      </c>
      <c r="B9374" s="4" t="s">
        <v>27444</v>
      </c>
      <c r="C9374" s="4" t="s">
        <v>27445</v>
      </c>
      <c r="E9374" s="4"/>
      <c r="R9374" s="4"/>
      <c r="U9374" s="4"/>
      <c r="AD9374" s="4"/>
      <c r="AE9374" s="4"/>
      <c r="AF9374" s="21"/>
    </row>
    <row r="9375" spans="1:32" x14ac:dyDescent="0.2">
      <c r="A9375" s="1" t="s">
        <v>27446</v>
      </c>
      <c r="B9375" s="4" t="s">
        <v>27447</v>
      </c>
      <c r="C9375" s="4" t="s">
        <v>27448</v>
      </c>
      <c r="E9375" s="4"/>
      <c r="R9375" s="4"/>
      <c r="U9375" s="4"/>
      <c r="AD9375" s="4"/>
      <c r="AE9375" s="4"/>
      <c r="AF9375" s="21"/>
    </row>
    <row r="9376" spans="1:32" x14ac:dyDescent="0.2">
      <c r="A9376" s="1" t="s">
        <v>27449</v>
      </c>
      <c r="B9376" s="4" t="s">
        <v>27450</v>
      </c>
      <c r="C9376" s="4" t="s">
        <v>27451</v>
      </c>
      <c r="E9376" s="4"/>
      <c r="R9376" s="4"/>
      <c r="U9376" s="4"/>
      <c r="AD9376" s="4"/>
      <c r="AE9376" s="4"/>
      <c r="AF9376" s="21"/>
    </row>
    <row r="9377" spans="1:32" x14ac:dyDescent="0.2">
      <c r="A9377" s="1" t="s">
        <v>27452</v>
      </c>
      <c r="B9377" s="4" t="s">
        <v>27453</v>
      </c>
      <c r="C9377" s="4" t="s">
        <v>27454</v>
      </c>
      <c r="E9377" s="4"/>
      <c r="R9377" s="4"/>
      <c r="U9377" s="4"/>
      <c r="AD9377" s="4"/>
      <c r="AE9377" s="4"/>
      <c r="AF9377" s="21"/>
    </row>
    <row r="9378" spans="1:32" x14ac:dyDescent="0.2">
      <c r="A9378" s="1" t="s">
        <v>27455</v>
      </c>
      <c r="B9378" s="4" t="s">
        <v>27456</v>
      </c>
      <c r="C9378" s="4" t="s">
        <v>27457</v>
      </c>
      <c r="E9378" s="4"/>
      <c r="R9378" s="4"/>
      <c r="U9378" s="4"/>
      <c r="AD9378" s="4"/>
      <c r="AE9378" s="4"/>
      <c r="AF9378" s="21"/>
    </row>
    <row r="9379" spans="1:32" x14ac:dyDescent="0.2">
      <c r="A9379" s="1" t="s">
        <v>27458</v>
      </c>
      <c r="B9379" s="4" t="s">
        <v>27459</v>
      </c>
      <c r="C9379" s="4" t="s">
        <v>27460</v>
      </c>
      <c r="E9379" s="4"/>
      <c r="R9379" s="4"/>
      <c r="U9379" s="4"/>
      <c r="AD9379" s="4"/>
      <c r="AE9379" s="4"/>
      <c r="AF9379" s="21"/>
    </row>
    <row r="9380" spans="1:32" x14ac:dyDescent="0.2">
      <c r="A9380" s="1" t="s">
        <v>27461</v>
      </c>
      <c r="B9380" s="4" t="s">
        <v>27462</v>
      </c>
      <c r="C9380" s="4" t="s">
        <v>27463</v>
      </c>
      <c r="E9380" s="4"/>
      <c r="R9380" s="4"/>
      <c r="U9380" s="4"/>
      <c r="AD9380" s="4"/>
      <c r="AE9380" s="4"/>
      <c r="AF9380" s="21"/>
    </row>
    <row r="9381" spans="1:32" x14ac:dyDescent="0.2">
      <c r="A9381" s="1" t="s">
        <v>27464</v>
      </c>
      <c r="B9381" s="4" t="s">
        <v>27465</v>
      </c>
      <c r="C9381" s="4" t="s">
        <v>27466</v>
      </c>
      <c r="E9381" s="4"/>
      <c r="R9381" s="4"/>
      <c r="U9381" s="4"/>
      <c r="AD9381" s="4"/>
      <c r="AE9381" s="4"/>
      <c r="AF9381" s="21"/>
    </row>
    <row r="9382" spans="1:32" x14ac:dyDescent="0.2">
      <c r="A9382" s="1" t="s">
        <v>27467</v>
      </c>
      <c r="B9382" s="4" t="s">
        <v>27468</v>
      </c>
      <c r="C9382" s="4" t="s">
        <v>27469</v>
      </c>
      <c r="E9382" s="4"/>
      <c r="R9382" s="4"/>
      <c r="U9382" s="4"/>
      <c r="AD9382" s="4"/>
      <c r="AE9382" s="4"/>
      <c r="AF9382" s="21"/>
    </row>
    <row r="9383" spans="1:32" x14ac:dyDescent="0.2">
      <c r="A9383" s="1" t="s">
        <v>27470</v>
      </c>
      <c r="B9383" s="4" t="s">
        <v>27471</v>
      </c>
      <c r="C9383" s="4" t="s">
        <v>27472</v>
      </c>
      <c r="E9383" s="4"/>
      <c r="R9383" s="4"/>
      <c r="U9383" s="4"/>
      <c r="AD9383" s="4"/>
      <c r="AE9383" s="4"/>
      <c r="AF9383" s="21"/>
    </row>
    <row r="9384" spans="1:32" x14ac:dyDescent="0.2">
      <c r="A9384" s="1" t="s">
        <v>27473</v>
      </c>
      <c r="B9384" s="4" t="s">
        <v>27474</v>
      </c>
      <c r="C9384" s="4" t="s">
        <v>17153</v>
      </c>
      <c r="E9384" s="4"/>
      <c r="R9384" s="4"/>
      <c r="U9384" s="4"/>
      <c r="AD9384" s="4"/>
      <c r="AE9384" s="4"/>
      <c r="AF9384" s="21"/>
    </row>
    <row r="9385" spans="1:32" x14ac:dyDescent="0.2">
      <c r="A9385" s="1" t="s">
        <v>27475</v>
      </c>
      <c r="B9385" s="4" t="s">
        <v>27476</v>
      </c>
      <c r="C9385" s="4" t="s">
        <v>27477</v>
      </c>
      <c r="E9385" s="4"/>
      <c r="R9385" s="4"/>
      <c r="U9385" s="4"/>
      <c r="AD9385" s="4"/>
      <c r="AE9385" s="4"/>
      <c r="AF9385" s="21"/>
    </row>
    <row r="9386" spans="1:32" x14ac:dyDescent="0.2">
      <c r="A9386" s="1" t="s">
        <v>27478</v>
      </c>
      <c r="B9386" s="4" t="s">
        <v>27479</v>
      </c>
      <c r="C9386" s="4" t="s">
        <v>27480</v>
      </c>
      <c r="E9386" s="4"/>
      <c r="R9386" s="4"/>
      <c r="U9386" s="4"/>
      <c r="AD9386" s="4"/>
      <c r="AE9386" s="4"/>
      <c r="AF9386" s="21"/>
    </row>
    <row r="9387" spans="1:32" x14ac:dyDescent="0.2">
      <c r="A9387" s="1" t="s">
        <v>27481</v>
      </c>
      <c r="B9387" s="4" t="s">
        <v>27482</v>
      </c>
      <c r="C9387" s="4" t="s">
        <v>27483</v>
      </c>
      <c r="E9387" s="4"/>
      <c r="R9387" s="4"/>
      <c r="U9387" s="4"/>
      <c r="AD9387" s="4"/>
      <c r="AE9387" s="4"/>
      <c r="AF9387" s="21"/>
    </row>
    <row r="9388" spans="1:32" x14ac:dyDescent="0.2">
      <c r="A9388" s="1" t="s">
        <v>27484</v>
      </c>
      <c r="B9388" s="4" t="s">
        <v>27485</v>
      </c>
      <c r="C9388" s="4" t="s">
        <v>27486</v>
      </c>
      <c r="E9388" s="4"/>
      <c r="R9388" s="4"/>
      <c r="U9388" s="4"/>
      <c r="AD9388" s="4"/>
      <c r="AE9388" s="4"/>
      <c r="AF9388" s="21"/>
    </row>
    <row r="9389" spans="1:32" x14ac:dyDescent="0.2">
      <c r="A9389" s="1" t="s">
        <v>27487</v>
      </c>
      <c r="B9389" s="4" t="s">
        <v>27488</v>
      </c>
      <c r="C9389" s="4" t="s">
        <v>27489</v>
      </c>
      <c r="E9389" s="4"/>
      <c r="R9389" s="4"/>
      <c r="U9389" s="4"/>
      <c r="AD9389" s="4"/>
      <c r="AE9389" s="4"/>
      <c r="AF9389" s="21"/>
    </row>
    <row r="9390" spans="1:32" x14ac:dyDescent="0.2">
      <c r="A9390" s="1" t="s">
        <v>27490</v>
      </c>
      <c r="B9390" s="4" t="s">
        <v>27491</v>
      </c>
      <c r="C9390" s="4" t="s">
        <v>27492</v>
      </c>
      <c r="E9390" s="4"/>
      <c r="R9390" s="4"/>
      <c r="U9390" s="4"/>
      <c r="AD9390" s="4"/>
      <c r="AE9390" s="4"/>
      <c r="AF9390" s="21"/>
    </row>
    <row r="9391" spans="1:32" x14ac:dyDescent="0.2">
      <c r="A9391" s="1" t="s">
        <v>27493</v>
      </c>
      <c r="B9391" s="4" t="s">
        <v>27494</v>
      </c>
      <c r="C9391" s="4" t="s">
        <v>27495</v>
      </c>
      <c r="E9391" s="4"/>
      <c r="R9391" s="4"/>
      <c r="U9391" s="4"/>
      <c r="AD9391" s="4"/>
      <c r="AE9391" s="4"/>
      <c r="AF9391" s="21"/>
    </row>
    <row r="9392" spans="1:32" x14ac:dyDescent="0.2">
      <c r="A9392" s="1" t="s">
        <v>27496</v>
      </c>
      <c r="B9392" s="4" t="s">
        <v>27497</v>
      </c>
      <c r="C9392" s="4" t="s">
        <v>27498</v>
      </c>
      <c r="E9392" s="4"/>
      <c r="R9392" s="4"/>
      <c r="U9392" s="4"/>
      <c r="AD9392" s="4"/>
      <c r="AE9392" s="4"/>
      <c r="AF9392" s="21"/>
    </row>
    <row r="9393" spans="1:32" x14ac:dyDescent="0.2">
      <c r="A9393" s="1" t="s">
        <v>27499</v>
      </c>
      <c r="B9393" s="4" t="s">
        <v>27500</v>
      </c>
      <c r="C9393" s="4" t="s">
        <v>27501</v>
      </c>
      <c r="E9393" s="4"/>
      <c r="R9393" s="4"/>
      <c r="U9393" s="4"/>
      <c r="AD9393" s="4"/>
      <c r="AE9393" s="4"/>
      <c r="AF9393" s="21"/>
    </row>
    <row r="9394" spans="1:32" x14ac:dyDescent="0.2">
      <c r="A9394" s="1" t="s">
        <v>27502</v>
      </c>
      <c r="B9394" s="4" t="s">
        <v>27503</v>
      </c>
      <c r="C9394" s="4" t="s">
        <v>27504</v>
      </c>
      <c r="E9394" s="4"/>
      <c r="R9394" s="4"/>
      <c r="U9394" s="4"/>
      <c r="AD9394" s="4"/>
      <c r="AE9394" s="4"/>
      <c r="AF9394" s="21"/>
    </row>
    <row r="9395" spans="1:32" x14ac:dyDescent="0.2">
      <c r="A9395" s="1" t="s">
        <v>27505</v>
      </c>
      <c r="B9395" s="4" t="s">
        <v>27506</v>
      </c>
      <c r="C9395" s="4" t="s">
        <v>27507</v>
      </c>
      <c r="E9395" s="4"/>
      <c r="R9395" s="4"/>
      <c r="U9395" s="4"/>
      <c r="AD9395" s="4"/>
      <c r="AE9395" s="4"/>
      <c r="AF9395" s="21"/>
    </row>
    <row r="9396" spans="1:32" x14ac:dyDescent="0.2">
      <c r="A9396" s="1" t="s">
        <v>27508</v>
      </c>
      <c r="B9396" s="4" t="s">
        <v>27509</v>
      </c>
      <c r="C9396" s="4" t="s">
        <v>27510</v>
      </c>
      <c r="E9396" s="4"/>
      <c r="R9396" s="4"/>
      <c r="U9396" s="4"/>
      <c r="AD9396" s="4"/>
      <c r="AE9396" s="4"/>
      <c r="AF9396" s="21"/>
    </row>
    <row r="9397" spans="1:32" x14ac:dyDescent="0.2">
      <c r="A9397" s="1" t="s">
        <v>27511</v>
      </c>
      <c r="B9397" s="4" t="s">
        <v>27512</v>
      </c>
      <c r="C9397" s="4" t="s">
        <v>27513</v>
      </c>
      <c r="E9397" s="4"/>
      <c r="R9397" s="4"/>
      <c r="U9397" s="4"/>
      <c r="AD9397" s="4"/>
      <c r="AE9397" s="4"/>
      <c r="AF9397" s="21"/>
    </row>
    <row r="9398" spans="1:32" x14ac:dyDescent="0.2">
      <c r="A9398" s="1" t="s">
        <v>27514</v>
      </c>
      <c r="B9398" s="4" t="s">
        <v>27515</v>
      </c>
      <c r="C9398" s="4" t="s">
        <v>27516</v>
      </c>
      <c r="E9398" s="4"/>
      <c r="R9398" s="4"/>
      <c r="U9398" s="4"/>
      <c r="AD9398" s="4"/>
      <c r="AE9398" s="4"/>
      <c r="AF9398" s="21"/>
    </row>
    <row r="9399" spans="1:32" x14ac:dyDescent="0.2">
      <c r="A9399" s="1" t="s">
        <v>27517</v>
      </c>
      <c r="B9399" s="4" t="s">
        <v>27518</v>
      </c>
      <c r="C9399" s="4" t="s">
        <v>27519</v>
      </c>
      <c r="E9399" s="4"/>
      <c r="R9399" s="4"/>
      <c r="U9399" s="4"/>
      <c r="AD9399" s="4"/>
      <c r="AE9399" s="4"/>
      <c r="AF9399" s="21"/>
    </row>
    <row r="9400" spans="1:32" x14ac:dyDescent="0.2">
      <c r="A9400" s="1" t="s">
        <v>27520</v>
      </c>
      <c r="B9400" s="4" t="s">
        <v>27521</v>
      </c>
      <c r="C9400" s="4" t="s">
        <v>27522</v>
      </c>
      <c r="E9400" s="4"/>
      <c r="R9400" s="4"/>
      <c r="U9400" s="4"/>
      <c r="AD9400" s="4"/>
      <c r="AE9400" s="4"/>
      <c r="AF9400" s="21"/>
    </row>
    <row r="9401" spans="1:32" x14ac:dyDescent="0.2">
      <c r="A9401" s="1" t="s">
        <v>27523</v>
      </c>
      <c r="B9401" s="4" t="s">
        <v>27524</v>
      </c>
      <c r="C9401" s="4" t="s">
        <v>27525</v>
      </c>
      <c r="E9401" s="4"/>
      <c r="R9401" s="4"/>
      <c r="U9401" s="4"/>
      <c r="AD9401" s="4"/>
      <c r="AE9401" s="4"/>
      <c r="AF9401" s="21"/>
    </row>
    <row r="9402" spans="1:32" x14ac:dyDescent="0.2">
      <c r="A9402" s="1" t="s">
        <v>27526</v>
      </c>
      <c r="B9402" s="4" t="s">
        <v>27527</v>
      </c>
      <c r="C9402" s="4" t="s">
        <v>27528</v>
      </c>
      <c r="E9402" s="4"/>
      <c r="R9402" s="4"/>
      <c r="U9402" s="4"/>
      <c r="AD9402" s="4"/>
      <c r="AE9402" s="4"/>
      <c r="AF9402" s="21"/>
    </row>
    <row r="9403" spans="1:32" x14ac:dyDescent="0.2">
      <c r="A9403" s="1" t="s">
        <v>27529</v>
      </c>
      <c r="B9403" s="4" t="s">
        <v>27530</v>
      </c>
      <c r="C9403" s="4" t="s">
        <v>27531</v>
      </c>
      <c r="E9403" s="4"/>
      <c r="R9403" s="4"/>
      <c r="U9403" s="4"/>
      <c r="AD9403" s="4"/>
      <c r="AE9403" s="4"/>
      <c r="AF9403" s="21"/>
    </row>
    <row r="9404" spans="1:32" x14ac:dyDescent="0.2">
      <c r="A9404" s="1" t="s">
        <v>27532</v>
      </c>
      <c r="B9404" s="4" t="s">
        <v>27533</v>
      </c>
      <c r="C9404" s="4" t="s">
        <v>27534</v>
      </c>
      <c r="E9404" s="4"/>
      <c r="R9404" s="4"/>
      <c r="U9404" s="4"/>
      <c r="AD9404" s="4"/>
      <c r="AE9404" s="4"/>
      <c r="AF9404" s="21"/>
    </row>
    <row r="9405" spans="1:32" x14ac:dyDescent="0.2">
      <c r="A9405" s="1" t="s">
        <v>27535</v>
      </c>
      <c r="B9405" s="4" t="s">
        <v>27536</v>
      </c>
      <c r="C9405" s="4" t="s">
        <v>27537</v>
      </c>
      <c r="E9405" s="4"/>
      <c r="R9405" s="4"/>
      <c r="U9405" s="4"/>
      <c r="AD9405" s="4"/>
      <c r="AE9405" s="4"/>
      <c r="AF9405" s="21"/>
    </row>
    <row r="9406" spans="1:32" x14ac:dyDescent="0.2">
      <c r="A9406" s="1" t="s">
        <v>27538</v>
      </c>
      <c r="B9406" s="4" t="s">
        <v>27539</v>
      </c>
      <c r="C9406" s="4" t="s">
        <v>27540</v>
      </c>
      <c r="E9406" s="4"/>
      <c r="R9406" s="4"/>
      <c r="U9406" s="4"/>
      <c r="AD9406" s="4">
        <v>1</v>
      </c>
      <c r="AE9406" s="4"/>
      <c r="AF9406" s="21"/>
    </row>
    <row r="9407" spans="1:32" x14ac:dyDescent="0.2">
      <c r="A9407" s="1" t="s">
        <v>27541</v>
      </c>
      <c r="B9407" s="4" t="s">
        <v>27542</v>
      </c>
      <c r="C9407" s="4" t="s">
        <v>27543</v>
      </c>
      <c r="E9407" s="4"/>
      <c r="R9407" s="4"/>
      <c r="U9407" s="4"/>
      <c r="AD9407" s="4"/>
      <c r="AE9407" s="4"/>
      <c r="AF9407" s="21"/>
    </row>
    <row r="9408" spans="1:32" x14ac:dyDescent="0.2">
      <c r="A9408" s="1" t="s">
        <v>27544</v>
      </c>
      <c r="B9408" s="4" t="s">
        <v>27545</v>
      </c>
      <c r="C9408" s="4" t="s">
        <v>27546</v>
      </c>
      <c r="E9408" s="4"/>
      <c r="R9408" s="4"/>
      <c r="U9408" s="4"/>
      <c r="AD9408" s="4"/>
      <c r="AE9408" s="4"/>
      <c r="AF9408" s="21"/>
    </row>
    <row r="9409" spans="1:32" x14ac:dyDescent="0.2">
      <c r="A9409" s="1" t="s">
        <v>27547</v>
      </c>
      <c r="B9409" s="4" t="s">
        <v>27548</v>
      </c>
      <c r="C9409" s="4" t="s">
        <v>27549</v>
      </c>
      <c r="E9409" s="4"/>
      <c r="G9409">
        <v>1</v>
      </c>
      <c r="H9409">
        <v>2</v>
      </c>
      <c r="J9409">
        <v>1</v>
      </c>
      <c r="M9409">
        <v>2</v>
      </c>
      <c r="R9409" s="4"/>
      <c r="U9409" s="4"/>
      <c r="AD9409" s="4"/>
      <c r="AE9409" s="4"/>
      <c r="AF9409" s="21"/>
    </row>
    <row r="9410" spans="1:32" x14ac:dyDescent="0.2">
      <c r="A9410" s="1" t="s">
        <v>27550</v>
      </c>
      <c r="B9410" s="4" t="s">
        <v>27551</v>
      </c>
      <c r="C9410" s="4" t="s">
        <v>5196</v>
      </c>
      <c r="E9410" s="4"/>
      <c r="R9410" s="4"/>
      <c r="U9410" s="4"/>
      <c r="AD9410" s="4"/>
      <c r="AE9410" s="4"/>
      <c r="AF9410" s="21"/>
    </row>
    <row r="9411" spans="1:32" x14ac:dyDescent="0.2">
      <c r="A9411" s="1" t="s">
        <v>27552</v>
      </c>
      <c r="B9411" s="4" t="s">
        <v>27553</v>
      </c>
      <c r="C9411" s="4" t="s">
        <v>27554</v>
      </c>
      <c r="E9411" s="4"/>
      <c r="R9411" s="4"/>
      <c r="U9411" s="4"/>
      <c r="AD9411" s="4"/>
      <c r="AE9411" s="4"/>
      <c r="AF9411" s="21"/>
    </row>
    <row r="9412" spans="1:32" x14ac:dyDescent="0.2">
      <c r="A9412" s="1" t="s">
        <v>27555</v>
      </c>
      <c r="B9412" s="4" t="s">
        <v>27556</v>
      </c>
      <c r="C9412" s="4" t="s">
        <v>27557</v>
      </c>
      <c r="E9412" s="4"/>
      <c r="R9412" s="4"/>
      <c r="U9412" s="4"/>
      <c r="AD9412" s="4"/>
      <c r="AE9412" s="4"/>
      <c r="AF9412" s="21"/>
    </row>
    <row r="9413" spans="1:32" x14ac:dyDescent="0.2">
      <c r="A9413" s="1" t="s">
        <v>27558</v>
      </c>
      <c r="B9413" s="4" t="s">
        <v>27559</v>
      </c>
      <c r="C9413" s="4" t="s">
        <v>27560</v>
      </c>
      <c r="E9413" s="4"/>
      <c r="R9413" s="4"/>
      <c r="U9413" s="4"/>
      <c r="AD9413" s="4"/>
      <c r="AE9413" s="4"/>
      <c r="AF9413" s="21"/>
    </row>
    <row r="9414" spans="1:32" x14ac:dyDescent="0.2">
      <c r="A9414" s="1" t="s">
        <v>27561</v>
      </c>
      <c r="B9414" s="4" t="s">
        <v>27562</v>
      </c>
      <c r="C9414" s="4" t="s">
        <v>27563</v>
      </c>
      <c r="E9414" s="4"/>
      <c r="R9414" s="4"/>
      <c r="U9414" s="4"/>
      <c r="AD9414" s="4"/>
      <c r="AE9414" s="4"/>
      <c r="AF9414" s="21"/>
    </row>
    <row r="9415" spans="1:32" x14ac:dyDescent="0.2">
      <c r="A9415" s="1" t="s">
        <v>27564</v>
      </c>
      <c r="B9415" s="4" t="s">
        <v>27565</v>
      </c>
      <c r="C9415" s="4" t="s">
        <v>27566</v>
      </c>
      <c r="E9415" s="4"/>
      <c r="R9415" s="4"/>
      <c r="U9415" s="4"/>
      <c r="AD9415" s="4"/>
      <c r="AE9415" s="4"/>
      <c r="AF9415" s="21"/>
    </row>
    <row r="9416" spans="1:32" x14ac:dyDescent="0.2">
      <c r="A9416" s="1" t="s">
        <v>27567</v>
      </c>
      <c r="B9416" s="4" t="s">
        <v>27568</v>
      </c>
      <c r="C9416" s="4" t="s">
        <v>27569</v>
      </c>
      <c r="E9416" s="4"/>
      <c r="R9416" s="4"/>
      <c r="U9416" s="4"/>
      <c r="AD9416" s="4"/>
      <c r="AE9416" s="4">
        <v>1</v>
      </c>
      <c r="AF9416" s="21"/>
    </row>
    <row r="9417" spans="1:32" x14ac:dyDescent="0.2">
      <c r="A9417" s="1" t="s">
        <v>27570</v>
      </c>
      <c r="B9417" s="4" t="s">
        <v>27571</v>
      </c>
      <c r="C9417" s="4" t="s">
        <v>27572</v>
      </c>
      <c r="E9417" s="4"/>
      <c r="R9417" s="4"/>
      <c r="U9417" s="4"/>
      <c r="AD9417" s="4"/>
      <c r="AE9417" s="4"/>
      <c r="AF9417" s="21"/>
    </row>
    <row r="9418" spans="1:32" x14ac:dyDescent="0.2">
      <c r="A9418" s="1" t="s">
        <v>27573</v>
      </c>
      <c r="B9418" s="4" t="s">
        <v>27574</v>
      </c>
      <c r="C9418" s="4" t="s">
        <v>27575</v>
      </c>
      <c r="E9418" s="4"/>
      <c r="R9418" s="4"/>
      <c r="U9418" s="4"/>
      <c r="AD9418" s="4"/>
      <c r="AE9418" s="4"/>
      <c r="AF9418" s="21"/>
    </row>
    <row r="9419" spans="1:32" x14ac:dyDescent="0.2">
      <c r="A9419" s="1" t="s">
        <v>27576</v>
      </c>
      <c r="B9419" s="4" t="s">
        <v>27577</v>
      </c>
      <c r="C9419" s="4" t="s">
        <v>27578</v>
      </c>
      <c r="E9419" s="4"/>
      <c r="R9419" s="4"/>
      <c r="U9419" s="4"/>
      <c r="AD9419" s="4"/>
      <c r="AE9419" s="4"/>
      <c r="AF9419" s="21"/>
    </row>
    <row r="9420" spans="1:32" x14ac:dyDescent="0.2">
      <c r="A9420" s="1" t="s">
        <v>27579</v>
      </c>
      <c r="B9420" s="4" t="s">
        <v>27580</v>
      </c>
      <c r="C9420" s="4" t="s">
        <v>27581</v>
      </c>
      <c r="E9420" s="4"/>
      <c r="R9420" s="4"/>
      <c r="U9420" s="4"/>
      <c r="AD9420" s="4"/>
      <c r="AE9420" s="4"/>
      <c r="AF9420" s="21"/>
    </row>
    <row r="9421" spans="1:32" x14ac:dyDescent="0.2">
      <c r="A9421" s="1" t="s">
        <v>27582</v>
      </c>
      <c r="B9421" s="4" t="s">
        <v>27583</v>
      </c>
      <c r="C9421" s="4" t="s">
        <v>27584</v>
      </c>
      <c r="E9421" s="4"/>
      <c r="R9421" s="4"/>
      <c r="U9421" s="4"/>
      <c r="AD9421" s="4"/>
      <c r="AE9421" s="4"/>
      <c r="AF9421" s="21"/>
    </row>
    <row r="9422" spans="1:32" x14ac:dyDescent="0.2">
      <c r="A9422" s="1" t="s">
        <v>27585</v>
      </c>
      <c r="B9422" s="4" t="s">
        <v>27586</v>
      </c>
      <c r="C9422" s="4" t="s">
        <v>27587</v>
      </c>
      <c r="E9422" s="4"/>
      <c r="R9422" s="4"/>
      <c r="U9422" s="4"/>
      <c r="AD9422" s="4"/>
      <c r="AE9422" s="4"/>
      <c r="AF9422" s="21"/>
    </row>
    <row r="9423" spans="1:32" x14ac:dyDescent="0.2">
      <c r="A9423" s="1" t="s">
        <v>27588</v>
      </c>
      <c r="B9423" s="4" t="s">
        <v>27589</v>
      </c>
      <c r="C9423" s="4" t="s">
        <v>27590</v>
      </c>
      <c r="E9423" s="4"/>
      <c r="R9423" s="4"/>
      <c r="U9423" s="4"/>
      <c r="AD9423" s="4"/>
      <c r="AE9423" s="4"/>
      <c r="AF9423" s="21"/>
    </row>
    <row r="9424" spans="1:32" x14ac:dyDescent="0.2">
      <c r="A9424" s="1" t="s">
        <v>27591</v>
      </c>
      <c r="B9424" s="4" t="s">
        <v>27592</v>
      </c>
      <c r="C9424" s="4" t="s">
        <v>27593</v>
      </c>
      <c r="E9424" s="4"/>
      <c r="R9424" s="4"/>
      <c r="U9424" s="4"/>
      <c r="AD9424" s="4"/>
      <c r="AE9424" s="4"/>
      <c r="AF9424" s="21"/>
    </row>
    <row r="9425" spans="1:32" x14ac:dyDescent="0.2">
      <c r="A9425" s="1" t="s">
        <v>27594</v>
      </c>
      <c r="B9425" s="4" t="s">
        <v>27595</v>
      </c>
      <c r="C9425" s="4" t="s">
        <v>27596</v>
      </c>
      <c r="E9425" s="4"/>
      <c r="R9425" s="4"/>
      <c r="U9425" s="4"/>
      <c r="AD9425" s="4"/>
      <c r="AE9425" s="4"/>
      <c r="AF9425" s="21"/>
    </row>
    <row r="9426" spans="1:32" x14ac:dyDescent="0.2">
      <c r="A9426" s="1" t="s">
        <v>27597</v>
      </c>
      <c r="B9426" s="4" t="s">
        <v>27598</v>
      </c>
      <c r="C9426" s="4" t="s">
        <v>27599</v>
      </c>
      <c r="E9426" s="4"/>
      <c r="R9426" s="4"/>
      <c r="U9426" s="4"/>
      <c r="AD9426" s="4"/>
      <c r="AE9426" s="4"/>
      <c r="AF9426" s="21"/>
    </row>
    <row r="9427" spans="1:32" x14ac:dyDescent="0.2">
      <c r="A9427" s="1" t="s">
        <v>27600</v>
      </c>
      <c r="B9427" s="4" t="s">
        <v>27601</v>
      </c>
      <c r="C9427" s="4" t="s">
        <v>27602</v>
      </c>
      <c r="E9427" s="4"/>
      <c r="R9427" s="4"/>
      <c r="U9427" s="4"/>
      <c r="AD9427" s="4"/>
      <c r="AE9427" s="4"/>
      <c r="AF9427" s="21"/>
    </row>
    <row r="9428" spans="1:32" x14ac:dyDescent="0.2">
      <c r="A9428" s="1" t="s">
        <v>27603</v>
      </c>
      <c r="B9428" s="4" t="s">
        <v>27604</v>
      </c>
      <c r="C9428" s="4" t="s">
        <v>27605</v>
      </c>
      <c r="E9428" s="4"/>
      <c r="R9428" s="4"/>
      <c r="U9428" s="4"/>
      <c r="AD9428" s="4"/>
      <c r="AE9428" s="4"/>
      <c r="AF9428" s="21"/>
    </row>
    <row r="9429" spans="1:32" x14ac:dyDescent="0.2">
      <c r="A9429" s="1" t="s">
        <v>27606</v>
      </c>
      <c r="B9429" s="4" t="s">
        <v>27607</v>
      </c>
      <c r="C9429" s="4" t="s">
        <v>27608</v>
      </c>
      <c r="E9429" s="4"/>
      <c r="R9429" s="4"/>
      <c r="U9429" s="4"/>
      <c r="AD9429" s="4"/>
      <c r="AE9429" s="4"/>
      <c r="AF9429" s="21"/>
    </row>
    <row r="9430" spans="1:32" x14ac:dyDescent="0.2">
      <c r="A9430" s="1" t="s">
        <v>27609</v>
      </c>
      <c r="B9430" s="4" t="s">
        <v>27610</v>
      </c>
      <c r="C9430" s="4" t="s">
        <v>27611</v>
      </c>
      <c r="E9430" s="4"/>
      <c r="R9430" s="4"/>
      <c r="U9430" s="4"/>
      <c r="AD9430" s="4"/>
      <c r="AE9430" s="4"/>
      <c r="AF9430" s="21"/>
    </row>
    <row r="9431" spans="1:32" x14ac:dyDescent="0.2">
      <c r="A9431" s="1" t="s">
        <v>27612</v>
      </c>
      <c r="B9431" s="4" t="s">
        <v>8365</v>
      </c>
      <c r="C9431" s="4" t="s">
        <v>27613</v>
      </c>
      <c r="E9431" s="4"/>
      <c r="R9431" s="4"/>
      <c r="U9431" s="4"/>
      <c r="AD9431" s="4"/>
      <c r="AE9431" s="4"/>
      <c r="AF9431" s="21"/>
    </row>
    <row r="9432" spans="1:32" x14ac:dyDescent="0.2">
      <c r="A9432" s="1" t="s">
        <v>27614</v>
      </c>
      <c r="B9432" s="4" t="s">
        <v>27615</v>
      </c>
      <c r="C9432" s="4" t="s">
        <v>27616</v>
      </c>
      <c r="E9432" s="4"/>
      <c r="R9432" s="4"/>
      <c r="U9432" s="4"/>
      <c r="AD9432" s="4"/>
      <c r="AE9432" s="4"/>
      <c r="AF9432" s="21"/>
    </row>
    <row r="9433" spans="1:32" x14ac:dyDescent="0.2">
      <c r="A9433" s="1" t="s">
        <v>27617</v>
      </c>
      <c r="B9433" s="4" t="s">
        <v>27618</v>
      </c>
      <c r="C9433" s="4" t="s">
        <v>27619</v>
      </c>
      <c r="E9433" s="4"/>
      <c r="R9433" s="4"/>
      <c r="U9433" s="4"/>
      <c r="AD9433" s="4"/>
      <c r="AE9433" s="4"/>
      <c r="AF9433" s="21"/>
    </row>
    <row r="9434" spans="1:32" x14ac:dyDescent="0.2">
      <c r="A9434" s="1" t="s">
        <v>27620</v>
      </c>
      <c r="B9434" s="4" t="s">
        <v>27621</v>
      </c>
      <c r="C9434" s="4" t="s">
        <v>27622</v>
      </c>
      <c r="E9434" s="4"/>
      <c r="R9434" s="4"/>
      <c r="U9434" s="4"/>
      <c r="AD9434" s="4"/>
      <c r="AE9434" s="4"/>
      <c r="AF9434" s="21"/>
    </row>
    <row r="9435" spans="1:32" x14ac:dyDescent="0.2">
      <c r="A9435" s="1" t="s">
        <v>27623</v>
      </c>
      <c r="B9435" s="4" t="s">
        <v>27624</v>
      </c>
      <c r="C9435" s="4" t="s">
        <v>27625</v>
      </c>
      <c r="E9435" s="4"/>
      <c r="R9435" s="4"/>
      <c r="U9435" s="4"/>
      <c r="AD9435" s="4"/>
      <c r="AE9435" s="4"/>
      <c r="AF9435" s="21"/>
    </row>
    <row r="9436" spans="1:32" x14ac:dyDescent="0.2">
      <c r="A9436" s="1" t="s">
        <v>27626</v>
      </c>
      <c r="B9436" s="4" t="s">
        <v>27627</v>
      </c>
      <c r="C9436" s="4" t="s">
        <v>27628</v>
      </c>
      <c r="E9436" s="4"/>
      <c r="R9436" s="4"/>
      <c r="U9436" s="4"/>
      <c r="AD9436" s="4"/>
      <c r="AE9436" s="4"/>
      <c r="AF9436" s="21"/>
    </row>
    <row r="9437" spans="1:32" x14ac:dyDescent="0.2">
      <c r="A9437" s="1" t="s">
        <v>27629</v>
      </c>
      <c r="B9437" s="4" t="s">
        <v>27630</v>
      </c>
      <c r="C9437" s="4" t="s">
        <v>27631</v>
      </c>
      <c r="E9437" s="4"/>
      <c r="R9437" s="4"/>
      <c r="U9437" s="4"/>
      <c r="AD9437" s="4"/>
      <c r="AE9437" s="4"/>
      <c r="AF9437" s="21"/>
    </row>
    <row r="9438" spans="1:32" x14ac:dyDescent="0.2">
      <c r="A9438" s="1" t="s">
        <v>27632</v>
      </c>
      <c r="B9438" s="4" t="s">
        <v>27633</v>
      </c>
      <c r="C9438" s="4" t="s">
        <v>27634</v>
      </c>
      <c r="E9438" s="4"/>
      <c r="R9438" s="4"/>
      <c r="U9438" s="4"/>
      <c r="AD9438" s="4"/>
      <c r="AE9438" s="4"/>
      <c r="AF9438" s="21"/>
    </row>
    <row r="9439" spans="1:32" x14ac:dyDescent="0.2">
      <c r="A9439" s="1" t="s">
        <v>27635</v>
      </c>
      <c r="B9439" s="4" t="s">
        <v>27636</v>
      </c>
      <c r="C9439" s="4" t="s">
        <v>26699</v>
      </c>
      <c r="E9439" s="4"/>
      <c r="R9439" s="4"/>
      <c r="U9439" s="4"/>
      <c r="AD9439" s="4"/>
      <c r="AE9439" s="4"/>
      <c r="AF9439" s="21"/>
    </row>
    <row r="9440" spans="1:32" x14ac:dyDescent="0.2">
      <c r="A9440" s="1" t="s">
        <v>27637</v>
      </c>
      <c r="B9440" s="4" t="s">
        <v>27638</v>
      </c>
      <c r="C9440" s="4" t="s">
        <v>27639</v>
      </c>
      <c r="E9440" s="4"/>
      <c r="R9440" s="4"/>
      <c r="U9440" s="4"/>
      <c r="AD9440" s="4"/>
      <c r="AE9440" s="4"/>
      <c r="AF9440" s="21"/>
    </row>
    <row r="9441" spans="1:32" x14ac:dyDescent="0.2">
      <c r="A9441" s="1" t="s">
        <v>27640</v>
      </c>
      <c r="B9441" s="4" t="s">
        <v>27641</v>
      </c>
      <c r="C9441" s="4" t="s">
        <v>27642</v>
      </c>
      <c r="E9441" s="4"/>
      <c r="R9441" s="4"/>
      <c r="U9441" s="4"/>
      <c r="AD9441" s="4"/>
      <c r="AE9441" s="4"/>
      <c r="AF9441" s="21"/>
    </row>
    <row r="9442" spans="1:32" x14ac:dyDescent="0.2">
      <c r="A9442" s="1" t="s">
        <v>27643</v>
      </c>
      <c r="B9442" s="4" t="s">
        <v>27644</v>
      </c>
      <c r="C9442" s="4" t="s">
        <v>27645</v>
      </c>
      <c r="E9442" s="4"/>
      <c r="R9442" s="4"/>
      <c r="U9442" s="4"/>
      <c r="AD9442" s="4"/>
      <c r="AE9442" s="4"/>
      <c r="AF9442" s="21"/>
    </row>
    <row r="9443" spans="1:32" x14ac:dyDescent="0.2">
      <c r="A9443" s="1" t="s">
        <v>27646</v>
      </c>
      <c r="B9443" s="4" t="s">
        <v>27647</v>
      </c>
      <c r="C9443" s="4" t="s">
        <v>27648</v>
      </c>
      <c r="E9443" s="4"/>
      <c r="R9443" s="4"/>
      <c r="U9443" s="4"/>
      <c r="AD9443" s="4"/>
      <c r="AE9443" s="4"/>
      <c r="AF9443" s="21"/>
    </row>
    <row r="9444" spans="1:32" x14ac:dyDescent="0.2">
      <c r="A9444" s="1" t="s">
        <v>27649</v>
      </c>
      <c r="B9444" s="4" t="s">
        <v>27650</v>
      </c>
      <c r="C9444" s="4" t="s">
        <v>27651</v>
      </c>
      <c r="E9444" s="4"/>
      <c r="R9444" s="4"/>
      <c r="U9444" s="4"/>
      <c r="AD9444" s="4"/>
      <c r="AE9444" s="4"/>
      <c r="AF9444" s="21"/>
    </row>
    <row r="9445" spans="1:32" x14ac:dyDescent="0.2">
      <c r="A9445" s="1" t="s">
        <v>27652</v>
      </c>
      <c r="B9445" s="4" t="s">
        <v>27653</v>
      </c>
      <c r="C9445" s="4" t="s">
        <v>27654</v>
      </c>
      <c r="E9445" s="4"/>
      <c r="R9445" s="4"/>
      <c r="U9445" s="4"/>
      <c r="AD9445" s="4"/>
      <c r="AE9445" s="4"/>
      <c r="AF9445" s="21"/>
    </row>
    <row r="9446" spans="1:32" x14ac:dyDescent="0.2">
      <c r="A9446" s="1" t="s">
        <v>27655</v>
      </c>
      <c r="B9446" s="4" t="s">
        <v>27656</v>
      </c>
      <c r="C9446" s="4" t="s">
        <v>26561</v>
      </c>
      <c r="E9446" s="4"/>
      <c r="R9446" s="4"/>
      <c r="U9446" s="4"/>
      <c r="AD9446" s="4"/>
      <c r="AE9446" s="4"/>
      <c r="AF9446" s="21"/>
    </row>
    <row r="9447" spans="1:32" x14ac:dyDescent="0.2">
      <c r="A9447" s="1" t="s">
        <v>27657</v>
      </c>
      <c r="B9447" s="4" t="s">
        <v>27658</v>
      </c>
      <c r="C9447" s="4" t="s">
        <v>27659</v>
      </c>
      <c r="E9447" s="4"/>
      <c r="R9447" s="4"/>
      <c r="U9447" s="4"/>
      <c r="AD9447" s="4"/>
      <c r="AE9447" s="4"/>
      <c r="AF9447" s="21"/>
    </row>
    <row r="9448" spans="1:32" x14ac:dyDescent="0.2">
      <c r="A9448" s="1" t="s">
        <v>27660</v>
      </c>
      <c r="B9448" s="4" t="s">
        <v>27661</v>
      </c>
      <c r="C9448" s="4" t="s">
        <v>27662</v>
      </c>
      <c r="E9448" s="4"/>
      <c r="R9448" s="4"/>
      <c r="U9448" s="4"/>
      <c r="AD9448" s="4"/>
      <c r="AE9448" s="4"/>
      <c r="AF9448" s="21"/>
    </row>
    <row r="9449" spans="1:32" x14ac:dyDescent="0.2">
      <c r="A9449" s="1" t="s">
        <v>27663</v>
      </c>
      <c r="B9449" s="4" t="s">
        <v>27664</v>
      </c>
      <c r="C9449" s="4" t="s">
        <v>7564</v>
      </c>
      <c r="E9449" s="4"/>
      <c r="R9449" s="4"/>
      <c r="U9449" s="4"/>
      <c r="AD9449" s="4"/>
      <c r="AE9449" s="4"/>
      <c r="AF9449" s="21"/>
    </row>
    <row r="9450" spans="1:32" x14ac:dyDescent="0.2">
      <c r="A9450" s="1" t="s">
        <v>27665</v>
      </c>
      <c r="B9450" s="4" t="s">
        <v>27666</v>
      </c>
      <c r="C9450" s="4" t="s">
        <v>27667</v>
      </c>
      <c r="E9450" s="4"/>
      <c r="R9450" s="4"/>
      <c r="U9450" s="4"/>
      <c r="AD9450" s="4"/>
      <c r="AE9450" s="4"/>
      <c r="AF9450" s="21"/>
    </row>
    <row r="9451" spans="1:32" x14ac:dyDescent="0.2">
      <c r="A9451" s="1" t="s">
        <v>27668</v>
      </c>
      <c r="B9451" s="4" t="s">
        <v>27669</v>
      </c>
      <c r="C9451" s="4" t="s">
        <v>27670</v>
      </c>
      <c r="E9451" s="4"/>
      <c r="R9451" s="4"/>
      <c r="U9451" s="4"/>
      <c r="AD9451" s="4"/>
      <c r="AE9451" s="4"/>
      <c r="AF9451" s="21"/>
    </row>
    <row r="9452" spans="1:32" x14ac:dyDescent="0.2">
      <c r="A9452" s="1" t="s">
        <v>27671</v>
      </c>
      <c r="B9452" s="4" t="s">
        <v>27672</v>
      </c>
      <c r="C9452" s="4" t="s">
        <v>27673</v>
      </c>
      <c r="E9452" s="4"/>
      <c r="R9452" s="4"/>
      <c r="U9452" s="4"/>
      <c r="AD9452" s="4"/>
      <c r="AE9452" s="4"/>
      <c r="AF9452" s="21"/>
    </row>
    <row r="9453" spans="1:32" x14ac:dyDescent="0.2">
      <c r="A9453" s="1" t="s">
        <v>27674</v>
      </c>
      <c r="B9453" s="4" t="s">
        <v>27675</v>
      </c>
      <c r="C9453" s="4" t="s">
        <v>27676</v>
      </c>
      <c r="E9453" s="4"/>
      <c r="R9453" s="4"/>
      <c r="U9453" s="4"/>
      <c r="AD9453" s="4"/>
      <c r="AE9453" s="4"/>
      <c r="AF9453" s="21"/>
    </row>
    <row r="9454" spans="1:32" x14ac:dyDescent="0.2">
      <c r="A9454" s="1" t="s">
        <v>27677</v>
      </c>
      <c r="B9454" s="4" t="s">
        <v>27678</v>
      </c>
      <c r="C9454" s="4" t="s">
        <v>27679</v>
      </c>
      <c r="E9454" s="4"/>
      <c r="R9454" s="4"/>
      <c r="U9454" s="4"/>
      <c r="AD9454" s="4"/>
      <c r="AE9454" s="4"/>
      <c r="AF9454" s="21"/>
    </row>
    <row r="9455" spans="1:32" x14ac:dyDescent="0.2">
      <c r="A9455" s="1" t="s">
        <v>27680</v>
      </c>
      <c r="B9455" s="4" t="s">
        <v>8409</v>
      </c>
      <c r="C9455" s="4" t="s">
        <v>27681</v>
      </c>
      <c r="E9455" s="4"/>
      <c r="R9455" s="4"/>
      <c r="U9455" s="4"/>
      <c r="AD9455" s="4"/>
      <c r="AE9455" s="4"/>
      <c r="AF9455" s="21"/>
    </row>
    <row r="9456" spans="1:32" x14ac:dyDescent="0.2">
      <c r="A9456" s="1" t="s">
        <v>27682</v>
      </c>
      <c r="B9456" s="4" t="s">
        <v>27683</v>
      </c>
      <c r="C9456" s="4" t="s">
        <v>27684</v>
      </c>
      <c r="E9456" s="4"/>
      <c r="R9456" s="4"/>
      <c r="U9456" s="4"/>
      <c r="AD9456" s="4"/>
      <c r="AE9456" s="4"/>
      <c r="AF9456" s="21"/>
    </row>
    <row r="9457" spans="1:32" x14ac:dyDescent="0.2">
      <c r="A9457" s="1" t="s">
        <v>27685</v>
      </c>
      <c r="B9457" s="4" t="s">
        <v>27686</v>
      </c>
      <c r="C9457" s="4" t="s">
        <v>27687</v>
      </c>
      <c r="E9457" s="4"/>
      <c r="R9457" s="4"/>
      <c r="U9457" s="4"/>
      <c r="AD9457" s="4"/>
      <c r="AE9457" s="4"/>
      <c r="AF9457" s="21"/>
    </row>
    <row r="9458" spans="1:32" x14ac:dyDescent="0.2">
      <c r="A9458" s="1" t="s">
        <v>27688</v>
      </c>
      <c r="B9458" s="4" t="s">
        <v>27689</v>
      </c>
      <c r="C9458" s="4" t="s">
        <v>27690</v>
      </c>
      <c r="E9458" s="4"/>
      <c r="R9458" s="4"/>
      <c r="U9458" s="4"/>
      <c r="AD9458" s="4"/>
      <c r="AE9458" s="4"/>
      <c r="AF9458" s="21"/>
    </row>
    <row r="9459" spans="1:32" x14ac:dyDescent="0.2">
      <c r="A9459" s="1" t="s">
        <v>27691</v>
      </c>
      <c r="B9459" s="4" t="s">
        <v>27692</v>
      </c>
      <c r="C9459" s="4" t="s">
        <v>27693</v>
      </c>
      <c r="E9459" s="4"/>
      <c r="R9459" s="4"/>
      <c r="U9459" s="4"/>
      <c r="AD9459" s="4"/>
      <c r="AE9459" s="4"/>
      <c r="AF9459" s="21"/>
    </row>
    <row r="9460" spans="1:32" x14ac:dyDescent="0.2">
      <c r="A9460" s="1" t="s">
        <v>27694</v>
      </c>
      <c r="B9460" s="4" t="s">
        <v>27695</v>
      </c>
      <c r="C9460" s="4" t="s">
        <v>27696</v>
      </c>
      <c r="E9460" s="4"/>
      <c r="R9460" s="4"/>
      <c r="U9460" s="4"/>
      <c r="AD9460" s="4"/>
      <c r="AE9460" s="4"/>
      <c r="AF9460" s="21"/>
    </row>
    <row r="9461" spans="1:32" x14ac:dyDescent="0.2">
      <c r="A9461" s="1" t="s">
        <v>27697</v>
      </c>
      <c r="B9461" s="4" t="s">
        <v>27698</v>
      </c>
      <c r="C9461" s="4" t="s">
        <v>27699</v>
      </c>
      <c r="E9461" s="4"/>
      <c r="R9461" s="4"/>
      <c r="U9461" s="4"/>
      <c r="AD9461" s="4"/>
      <c r="AE9461" s="4"/>
      <c r="AF9461" s="21"/>
    </row>
    <row r="9462" spans="1:32" x14ac:dyDescent="0.2">
      <c r="A9462" s="1" t="s">
        <v>27700</v>
      </c>
      <c r="B9462" s="4" t="s">
        <v>27701</v>
      </c>
      <c r="C9462" s="4" t="s">
        <v>27702</v>
      </c>
      <c r="E9462" s="4"/>
      <c r="R9462" s="4"/>
      <c r="U9462" s="4"/>
      <c r="AD9462" s="4"/>
      <c r="AE9462" s="4"/>
      <c r="AF9462" s="21"/>
    </row>
    <row r="9463" spans="1:32" x14ac:dyDescent="0.2">
      <c r="A9463" s="1" t="s">
        <v>27703</v>
      </c>
      <c r="B9463" s="4" t="s">
        <v>27704</v>
      </c>
      <c r="C9463" s="4" t="s">
        <v>27705</v>
      </c>
      <c r="E9463" s="4"/>
      <c r="R9463" s="4"/>
      <c r="U9463" s="4"/>
      <c r="AD9463" s="4"/>
      <c r="AE9463" s="4"/>
      <c r="AF9463" s="21"/>
    </row>
    <row r="9464" spans="1:32" x14ac:dyDescent="0.2">
      <c r="A9464" s="1" t="s">
        <v>27706</v>
      </c>
      <c r="B9464" s="4" t="s">
        <v>27707</v>
      </c>
      <c r="C9464" s="4" t="s">
        <v>27708</v>
      </c>
      <c r="E9464" s="4"/>
      <c r="R9464" s="4"/>
      <c r="U9464" s="4"/>
      <c r="AD9464" s="4"/>
      <c r="AE9464" s="4"/>
      <c r="AF9464" s="21"/>
    </row>
    <row r="9465" spans="1:32" x14ac:dyDescent="0.2">
      <c r="A9465" s="1" t="s">
        <v>27709</v>
      </c>
      <c r="B9465" s="4" t="s">
        <v>27710</v>
      </c>
      <c r="C9465" s="4" t="s">
        <v>27711</v>
      </c>
      <c r="E9465" s="4"/>
      <c r="R9465" s="4"/>
      <c r="U9465" s="4"/>
      <c r="AD9465" s="4"/>
      <c r="AE9465" s="4"/>
      <c r="AF9465" s="21"/>
    </row>
    <row r="9466" spans="1:32" x14ac:dyDescent="0.2">
      <c r="A9466" s="1" t="s">
        <v>27712</v>
      </c>
      <c r="B9466" s="4" t="s">
        <v>27713</v>
      </c>
      <c r="C9466" s="4" t="s">
        <v>27714</v>
      </c>
      <c r="E9466" s="4"/>
      <c r="R9466" s="4"/>
      <c r="U9466" s="4"/>
      <c r="AD9466" s="4"/>
      <c r="AE9466" s="4"/>
      <c r="AF9466" s="21"/>
    </row>
    <row r="9467" spans="1:32" x14ac:dyDescent="0.2">
      <c r="A9467" s="1" t="s">
        <v>27715</v>
      </c>
      <c r="B9467" s="4" t="s">
        <v>27716</v>
      </c>
      <c r="C9467" s="4" t="s">
        <v>27717</v>
      </c>
      <c r="E9467" s="4"/>
      <c r="R9467" s="4"/>
      <c r="U9467" s="4"/>
      <c r="AD9467" s="4"/>
      <c r="AE9467" s="4"/>
      <c r="AF9467" s="21"/>
    </row>
    <row r="9468" spans="1:32" x14ac:dyDescent="0.2">
      <c r="A9468" s="1" t="s">
        <v>27718</v>
      </c>
      <c r="B9468" s="4" t="s">
        <v>27719</v>
      </c>
      <c r="C9468" s="4" t="s">
        <v>27720</v>
      </c>
      <c r="E9468" s="4"/>
      <c r="R9468" s="4"/>
      <c r="U9468" s="4"/>
      <c r="AD9468" s="4"/>
      <c r="AE9468" s="4"/>
      <c r="AF9468" s="21"/>
    </row>
    <row r="9469" spans="1:32" x14ac:dyDescent="0.2">
      <c r="A9469" s="1" t="s">
        <v>27721</v>
      </c>
      <c r="B9469" s="4" t="s">
        <v>27722</v>
      </c>
      <c r="C9469" s="4" t="s">
        <v>27723</v>
      </c>
      <c r="E9469" s="4"/>
      <c r="R9469" s="4"/>
      <c r="U9469" s="4"/>
      <c r="AD9469" s="4"/>
      <c r="AE9469" s="4"/>
      <c r="AF9469" s="21"/>
    </row>
    <row r="9470" spans="1:32" x14ac:dyDescent="0.2">
      <c r="A9470" s="1" t="s">
        <v>27724</v>
      </c>
      <c r="B9470" s="4" t="s">
        <v>27725</v>
      </c>
      <c r="C9470" s="4" t="s">
        <v>27726</v>
      </c>
      <c r="E9470" s="4"/>
      <c r="R9470" s="4"/>
      <c r="U9470" s="4"/>
      <c r="AD9470" s="4"/>
      <c r="AE9470" s="4"/>
      <c r="AF9470" s="21"/>
    </row>
    <row r="9471" spans="1:32" x14ac:dyDescent="0.2">
      <c r="A9471" s="1" t="s">
        <v>27727</v>
      </c>
      <c r="B9471" s="4" t="s">
        <v>27728</v>
      </c>
      <c r="C9471" s="4" t="s">
        <v>27729</v>
      </c>
      <c r="E9471" s="4"/>
      <c r="R9471" s="4"/>
      <c r="U9471" s="4"/>
      <c r="AD9471" s="4"/>
      <c r="AE9471" s="4"/>
      <c r="AF9471" s="21"/>
    </row>
    <row r="9472" spans="1:32" x14ac:dyDescent="0.2">
      <c r="A9472" s="1" t="s">
        <v>27730</v>
      </c>
      <c r="B9472" s="4" t="s">
        <v>27731</v>
      </c>
      <c r="C9472" s="4" t="s">
        <v>27732</v>
      </c>
      <c r="E9472" s="4"/>
      <c r="R9472" s="4"/>
      <c r="U9472" s="4"/>
      <c r="AD9472" s="4"/>
      <c r="AE9472" s="4"/>
      <c r="AF9472" s="21"/>
    </row>
    <row r="9473" spans="1:32" x14ac:dyDescent="0.2">
      <c r="A9473" s="1" t="s">
        <v>27733</v>
      </c>
      <c r="B9473" s="4" t="s">
        <v>27734</v>
      </c>
      <c r="C9473" s="4" t="s">
        <v>27735</v>
      </c>
      <c r="E9473" s="4"/>
      <c r="R9473" s="4"/>
      <c r="U9473" s="4"/>
      <c r="AD9473" s="4"/>
      <c r="AE9473" s="4"/>
      <c r="AF9473" s="21"/>
    </row>
    <row r="9474" spans="1:32" x14ac:dyDescent="0.2">
      <c r="A9474" s="1" t="s">
        <v>27736</v>
      </c>
      <c r="B9474" s="4" t="s">
        <v>27737</v>
      </c>
      <c r="C9474" s="4" t="s">
        <v>27738</v>
      </c>
      <c r="E9474" s="4"/>
      <c r="R9474" s="4"/>
      <c r="U9474" s="4"/>
      <c r="AD9474" s="4"/>
      <c r="AE9474" s="4"/>
      <c r="AF9474" s="21"/>
    </row>
    <row r="9475" spans="1:32" x14ac:dyDescent="0.2">
      <c r="A9475" s="1" t="s">
        <v>27739</v>
      </c>
      <c r="B9475" s="4" t="s">
        <v>27740</v>
      </c>
      <c r="C9475" s="4" t="s">
        <v>27741</v>
      </c>
      <c r="E9475" s="4"/>
      <c r="R9475" s="4"/>
      <c r="U9475" s="4"/>
      <c r="AD9475" s="4"/>
      <c r="AE9475" s="4"/>
      <c r="AF9475" s="21"/>
    </row>
    <row r="9476" spans="1:32" x14ac:dyDescent="0.2">
      <c r="A9476" s="1" t="s">
        <v>27742</v>
      </c>
      <c r="B9476" s="4" t="s">
        <v>27743</v>
      </c>
      <c r="C9476" s="4" t="s">
        <v>27744</v>
      </c>
      <c r="E9476" s="4"/>
      <c r="R9476" s="4"/>
      <c r="U9476" s="4"/>
      <c r="AD9476" s="4"/>
      <c r="AE9476" s="4"/>
      <c r="AF9476" s="21"/>
    </row>
    <row r="9477" spans="1:32" x14ac:dyDescent="0.2">
      <c r="A9477" s="1" t="s">
        <v>27745</v>
      </c>
      <c r="B9477" s="4" t="s">
        <v>27746</v>
      </c>
      <c r="C9477" s="4" t="s">
        <v>27747</v>
      </c>
      <c r="E9477" s="4"/>
      <c r="R9477" s="4"/>
      <c r="U9477" s="4"/>
      <c r="AD9477" s="4"/>
      <c r="AE9477" s="4"/>
      <c r="AF9477" s="21"/>
    </row>
    <row r="9478" spans="1:32" x14ac:dyDescent="0.2">
      <c r="A9478" s="1" t="s">
        <v>27748</v>
      </c>
      <c r="B9478" s="4" t="s">
        <v>27749</v>
      </c>
      <c r="C9478" s="4" t="s">
        <v>27750</v>
      </c>
      <c r="E9478" s="4"/>
      <c r="R9478" s="4"/>
      <c r="U9478" s="4"/>
      <c r="AD9478" s="4"/>
      <c r="AE9478" s="4"/>
      <c r="AF9478" s="21"/>
    </row>
    <row r="9479" spans="1:32" x14ac:dyDescent="0.2">
      <c r="A9479" s="1" t="s">
        <v>27751</v>
      </c>
      <c r="B9479" s="4" t="s">
        <v>27752</v>
      </c>
      <c r="C9479" s="4" t="s">
        <v>27753</v>
      </c>
      <c r="E9479" s="4"/>
      <c r="R9479" s="4"/>
      <c r="U9479" s="4"/>
      <c r="AD9479" s="4"/>
      <c r="AE9479" s="4"/>
      <c r="AF9479" s="21"/>
    </row>
    <row r="9480" spans="1:32" x14ac:dyDescent="0.2">
      <c r="A9480" s="1" t="s">
        <v>27754</v>
      </c>
      <c r="B9480" s="4" t="s">
        <v>27755</v>
      </c>
      <c r="C9480" s="4" t="s">
        <v>27756</v>
      </c>
      <c r="E9480" s="4"/>
      <c r="R9480" s="4"/>
      <c r="U9480" s="4"/>
      <c r="AD9480" s="4"/>
      <c r="AE9480" s="4"/>
      <c r="AF9480" s="21"/>
    </row>
    <row r="9481" spans="1:32" x14ac:dyDescent="0.2">
      <c r="A9481" s="1" t="s">
        <v>27757</v>
      </c>
      <c r="B9481" s="4" t="s">
        <v>27758</v>
      </c>
      <c r="C9481" s="4" t="s">
        <v>27759</v>
      </c>
      <c r="E9481" s="4"/>
      <c r="R9481" s="4"/>
      <c r="U9481" s="4"/>
      <c r="AD9481" s="4"/>
      <c r="AE9481" s="4"/>
      <c r="AF9481" s="21"/>
    </row>
    <row r="9482" spans="1:32" x14ac:dyDescent="0.2">
      <c r="A9482" s="1" t="s">
        <v>27760</v>
      </c>
      <c r="B9482" s="4" t="s">
        <v>27761</v>
      </c>
      <c r="C9482" s="4" t="s">
        <v>27762</v>
      </c>
      <c r="E9482" s="4"/>
      <c r="R9482" s="4"/>
      <c r="U9482" s="4"/>
      <c r="AD9482" s="4"/>
      <c r="AE9482" s="4"/>
      <c r="AF9482" s="21"/>
    </row>
    <row r="9483" spans="1:32" x14ac:dyDescent="0.2">
      <c r="A9483" s="1" t="s">
        <v>27763</v>
      </c>
      <c r="B9483" s="4" t="s">
        <v>8232</v>
      </c>
      <c r="C9483" s="4" t="s">
        <v>27380</v>
      </c>
      <c r="E9483" s="4"/>
      <c r="R9483" s="4"/>
      <c r="U9483" s="4"/>
      <c r="AD9483" s="4"/>
      <c r="AE9483" s="4"/>
      <c r="AF9483" s="21"/>
    </row>
    <row r="9484" spans="1:32" x14ac:dyDescent="0.2">
      <c r="A9484" s="1" t="s">
        <v>27764</v>
      </c>
      <c r="B9484" s="4" t="s">
        <v>27765</v>
      </c>
      <c r="C9484" s="4" t="s">
        <v>27766</v>
      </c>
      <c r="E9484" s="4"/>
      <c r="R9484" s="4"/>
      <c r="U9484" s="4"/>
      <c r="AD9484" s="4"/>
      <c r="AE9484" s="4"/>
      <c r="AF9484" s="21"/>
    </row>
    <row r="9485" spans="1:32" x14ac:dyDescent="0.2">
      <c r="A9485" s="1" t="s">
        <v>27767</v>
      </c>
      <c r="B9485" s="4" t="s">
        <v>27768</v>
      </c>
      <c r="C9485" s="4" t="s">
        <v>27769</v>
      </c>
      <c r="E9485" s="4"/>
      <c r="R9485" s="4"/>
      <c r="U9485" s="4"/>
      <c r="AD9485" s="4"/>
      <c r="AE9485" s="4"/>
      <c r="AF9485" s="21"/>
    </row>
    <row r="9486" spans="1:32" x14ac:dyDescent="0.2">
      <c r="A9486" s="1" t="s">
        <v>27770</v>
      </c>
      <c r="B9486" s="4" t="s">
        <v>27771</v>
      </c>
      <c r="C9486" s="4" t="s">
        <v>27756</v>
      </c>
      <c r="E9486" s="4"/>
      <c r="R9486" s="4"/>
      <c r="U9486" s="4"/>
      <c r="AD9486" s="4"/>
      <c r="AE9486" s="4"/>
      <c r="AF9486" s="21"/>
    </row>
    <row r="9487" spans="1:32" x14ac:dyDescent="0.2">
      <c r="A9487" s="1" t="s">
        <v>27772</v>
      </c>
      <c r="B9487" s="4" t="s">
        <v>27773</v>
      </c>
      <c r="C9487" s="4" t="s">
        <v>27774</v>
      </c>
      <c r="E9487" s="4"/>
      <c r="R9487" s="4"/>
      <c r="U9487" s="4"/>
      <c r="AD9487" s="4"/>
      <c r="AE9487" s="4"/>
      <c r="AF9487" s="21"/>
    </row>
    <row r="9488" spans="1:32" x14ac:dyDescent="0.2">
      <c r="A9488" s="1" t="s">
        <v>27775</v>
      </c>
      <c r="B9488" s="4" t="s">
        <v>27776</v>
      </c>
      <c r="C9488" s="4" t="s">
        <v>27777</v>
      </c>
      <c r="E9488" s="4"/>
      <c r="R9488" s="4"/>
      <c r="U9488" s="4"/>
      <c r="AD9488" s="4"/>
      <c r="AE9488" s="4"/>
      <c r="AF9488" s="21"/>
    </row>
    <row r="9489" spans="1:32" x14ac:dyDescent="0.2">
      <c r="A9489" s="1" t="s">
        <v>27778</v>
      </c>
      <c r="B9489" s="4" t="s">
        <v>27779</v>
      </c>
      <c r="C9489" s="4" t="s">
        <v>27780</v>
      </c>
      <c r="E9489" s="4"/>
      <c r="R9489" s="4"/>
      <c r="U9489" s="4"/>
      <c r="AD9489" s="4"/>
      <c r="AE9489" s="4"/>
      <c r="AF9489" s="21"/>
    </row>
    <row r="9490" spans="1:32" x14ac:dyDescent="0.2">
      <c r="A9490" s="1" t="s">
        <v>27781</v>
      </c>
      <c r="B9490" s="4" t="s">
        <v>27782</v>
      </c>
      <c r="C9490" s="4" t="s">
        <v>27783</v>
      </c>
      <c r="E9490" s="4"/>
      <c r="R9490" s="4"/>
      <c r="U9490" s="4"/>
      <c r="AD9490" s="4"/>
      <c r="AE9490" s="4"/>
      <c r="AF9490" s="21"/>
    </row>
    <row r="9491" spans="1:32" x14ac:dyDescent="0.2">
      <c r="A9491" s="1" t="s">
        <v>27784</v>
      </c>
      <c r="B9491" s="4" t="s">
        <v>8430</v>
      </c>
      <c r="C9491" s="4" t="s">
        <v>27785</v>
      </c>
      <c r="E9491" s="4"/>
      <c r="R9491" s="4"/>
      <c r="U9491" s="4"/>
      <c r="AD9491" s="4"/>
      <c r="AE9491" s="4"/>
      <c r="AF9491" s="21"/>
    </row>
    <row r="9492" spans="1:32" x14ac:dyDescent="0.2">
      <c r="A9492" s="1" t="s">
        <v>27786</v>
      </c>
      <c r="B9492" s="4" t="s">
        <v>27787</v>
      </c>
      <c r="C9492" s="4" t="s">
        <v>27788</v>
      </c>
      <c r="E9492" s="4"/>
      <c r="R9492" s="4"/>
      <c r="U9492" s="4"/>
      <c r="AD9492" s="4"/>
      <c r="AE9492" s="4"/>
      <c r="AF9492" s="21"/>
    </row>
    <row r="9493" spans="1:32" x14ac:dyDescent="0.2">
      <c r="A9493" s="1" t="s">
        <v>27789</v>
      </c>
      <c r="B9493" s="4" t="s">
        <v>27790</v>
      </c>
      <c r="C9493" s="4" t="s">
        <v>27791</v>
      </c>
      <c r="E9493" s="4"/>
      <c r="R9493" s="4"/>
      <c r="U9493" s="4"/>
      <c r="AD9493" s="4"/>
      <c r="AE9493" s="4"/>
      <c r="AF9493" s="21"/>
    </row>
    <row r="9494" spans="1:32" x14ac:dyDescent="0.2">
      <c r="A9494" s="1" t="s">
        <v>27792</v>
      </c>
      <c r="B9494" s="4" t="s">
        <v>27793</v>
      </c>
      <c r="C9494" s="4" t="s">
        <v>27794</v>
      </c>
      <c r="E9494" s="4"/>
      <c r="R9494" s="4"/>
      <c r="U9494" s="4"/>
      <c r="AD9494" s="4"/>
      <c r="AE9494" s="4"/>
      <c r="AF9494" s="21"/>
    </row>
    <row r="9495" spans="1:32" x14ac:dyDescent="0.2">
      <c r="A9495" s="1" t="s">
        <v>27795</v>
      </c>
      <c r="B9495" s="4" t="s">
        <v>27796</v>
      </c>
      <c r="C9495" s="4" t="s">
        <v>27797</v>
      </c>
      <c r="E9495" s="4"/>
      <c r="R9495" s="4"/>
      <c r="U9495" s="4"/>
      <c r="AD9495" s="4"/>
      <c r="AE9495" s="4"/>
      <c r="AF9495" s="21"/>
    </row>
    <row r="9496" spans="1:32" x14ac:dyDescent="0.2">
      <c r="A9496" s="1" t="s">
        <v>27798</v>
      </c>
      <c r="B9496" s="4" t="s">
        <v>27799</v>
      </c>
      <c r="C9496" s="4" t="s">
        <v>27800</v>
      </c>
      <c r="E9496" s="4"/>
      <c r="R9496" s="4"/>
      <c r="U9496" s="4"/>
      <c r="AD9496" s="4"/>
      <c r="AE9496" s="4"/>
      <c r="AF9496" s="21"/>
    </row>
    <row r="9497" spans="1:32" x14ac:dyDescent="0.2">
      <c r="A9497" s="1" t="s">
        <v>27801</v>
      </c>
      <c r="B9497" s="4" t="s">
        <v>26242</v>
      </c>
      <c r="C9497" s="4" t="s">
        <v>27802</v>
      </c>
      <c r="E9497" s="4"/>
      <c r="R9497" s="4"/>
      <c r="U9497" s="4"/>
      <c r="AD9497" s="4"/>
      <c r="AE9497" s="4"/>
      <c r="AF9497" s="21"/>
    </row>
    <row r="9498" spans="1:32" x14ac:dyDescent="0.2">
      <c r="A9498" s="1" t="s">
        <v>27803</v>
      </c>
      <c r="B9498" s="4" t="s">
        <v>27804</v>
      </c>
      <c r="C9498" s="4" t="s">
        <v>27805</v>
      </c>
      <c r="E9498" s="4"/>
      <c r="R9498" s="4"/>
      <c r="U9498" s="4"/>
      <c r="AD9498" s="4"/>
      <c r="AE9498" s="4"/>
      <c r="AF9498" s="21"/>
    </row>
    <row r="9499" spans="1:32" x14ac:dyDescent="0.2">
      <c r="A9499" s="1" t="s">
        <v>27806</v>
      </c>
      <c r="B9499" s="4" t="s">
        <v>27807</v>
      </c>
      <c r="C9499" s="4" t="s">
        <v>27808</v>
      </c>
      <c r="E9499" s="4"/>
      <c r="R9499" s="4"/>
      <c r="U9499" s="4"/>
      <c r="AD9499" s="4"/>
      <c r="AE9499" s="4"/>
      <c r="AF9499" s="21"/>
    </row>
    <row r="9500" spans="1:32" x14ac:dyDescent="0.2">
      <c r="A9500" s="1" t="s">
        <v>27809</v>
      </c>
      <c r="B9500" s="4" t="s">
        <v>27810</v>
      </c>
      <c r="C9500" s="4" t="s">
        <v>27811</v>
      </c>
      <c r="E9500" s="4"/>
      <c r="R9500" s="4"/>
      <c r="U9500" s="4"/>
      <c r="AD9500" s="4"/>
      <c r="AE9500" s="4"/>
      <c r="AF9500" s="21"/>
    </row>
    <row r="9501" spans="1:32" x14ac:dyDescent="0.2">
      <c r="A9501" s="1" t="s">
        <v>27812</v>
      </c>
      <c r="B9501" s="4" t="s">
        <v>27813</v>
      </c>
      <c r="C9501" s="4" t="s">
        <v>27814</v>
      </c>
      <c r="E9501" s="4"/>
      <c r="R9501" s="4"/>
      <c r="U9501" s="4"/>
      <c r="AD9501" s="4"/>
      <c r="AE9501" s="4"/>
      <c r="AF9501" s="21"/>
    </row>
    <row r="9502" spans="1:32" x14ac:dyDescent="0.2">
      <c r="A9502" s="1" t="s">
        <v>27815</v>
      </c>
      <c r="B9502" s="4" t="s">
        <v>27816</v>
      </c>
      <c r="C9502" s="4" t="s">
        <v>27817</v>
      </c>
      <c r="E9502" s="4"/>
      <c r="R9502" s="4"/>
      <c r="U9502" s="4"/>
      <c r="AD9502" s="4"/>
      <c r="AE9502" s="4"/>
      <c r="AF9502" s="21"/>
    </row>
    <row r="9503" spans="1:32" x14ac:dyDescent="0.2">
      <c r="A9503" s="1" t="s">
        <v>27818</v>
      </c>
      <c r="B9503" s="4" t="s">
        <v>27819</v>
      </c>
      <c r="C9503" s="4" t="s">
        <v>27820</v>
      </c>
      <c r="E9503" s="4"/>
      <c r="R9503" s="4"/>
      <c r="U9503" s="4"/>
      <c r="AD9503" s="4"/>
      <c r="AE9503" s="4"/>
      <c r="AF9503" s="21"/>
    </row>
    <row r="9504" spans="1:32" x14ac:dyDescent="0.2">
      <c r="A9504" s="1" t="s">
        <v>27821</v>
      </c>
      <c r="B9504" s="4" t="s">
        <v>27822</v>
      </c>
      <c r="C9504" s="4" t="s">
        <v>27823</v>
      </c>
      <c r="E9504" s="4"/>
      <c r="R9504" s="4"/>
      <c r="U9504" s="4"/>
      <c r="AD9504" s="4"/>
      <c r="AE9504" s="4"/>
      <c r="AF9504" s="21"/>
    </row>
    <row r="9505" spans="1:32" x14ac:dyDescent="0.2">
      <c r="A9505" s="1" t="s">
        <v>27824</v>
      </c>
      <c r="B9505" s="4" t="s">
        <v>27825</v>
      </c>
      <c r="C9505" s="4" t="s">
        <v>27826</v>
      </c>
      <c r="E9505" s="4"/>
      <c r="R9505" s="4"/>
      <c r="U9505" s="4"/>
      <c r="AD9505" s="4"/>
      <c r="AE9505" s="4"/>
      <c r="AF9505" s="21"/>
    </row>
    <row r="9506" spans="1:32" x14ac:dyDescent="0.2">
      <c r="A9506" s="1" t="s">
        <v>27827</v>
      </c>
      <c r="B9506" s="4" t="s">
        <v>27828</v>
      </c>
      <c r="C9506" s="4" t="s">
        <v>27829</v>
      </c>
      <c r="E9506" s="4"/>
      <c r="R9506" s="4"/>
      <c r="U9506" s="4"/>
      <c r="AD9506" s="4"/>
      <c r="AE9506" s="4"/>
      <c r="AF9506" s="21"/>
    </row>
    <row r="9507" spans="1:32" x14ac:dyDescent="0.2">
      <c r="A9507" s="1" t="s">
        <v>27830</v>
      </c>
      <c r="B9507" s="4" t="s">
        <v>27831</v>
      </c>
      <c r="C9507" s="4" t="s">
        <v>27832</v>
      </c>
      <c r="E9507" s="4"/>
      <c r="R9507" s="4"/>
      <c r="U9507" s="4"/>
      <c r="AD9507" s="4"/>
      <c r="AE9507" s="4"/>
      <c r="AF9507" s="21"/>
    </row>
    <row r="9508" spans="1:32" x14ac:dyDescent="0.2">
      <c r="A9508" s="1" t="s">
        <v>27833</v>
      </c>
      <c r="B9508" s="4" t="s">
        <v>27834</v>
      </c>
      <c r="C9508" s="4" t="s">
        <v>27835</v>
      </c>
      <c r="E9508" s="4"/>
      <c r="R9508" s="4"/>
      <c r="U9508" s="4"/>
      <c r="AD9508" s="4"/>
      <c r="AE9508" s="4"/>
      <c r="AF9508" s="21"/>
    </row>
    <row r="9509" spans="1:32" x14ac:dyDescent="0.2">
      <c r="A9509" s="1" t="s">
        <v>27836</v>
      </c>
      <c r="B9509" s="4" t="s">
        <v>27837</v>
      </c>
      <c r="C9509" s="4" t="s">
        <v>27838</v>
      </c>
      <c r="E9509" s="4"/>
      <c r="R9509" s="4"/>
      <c r="U9509" s="4"/>
      <c r="AD9509" s="4"/>
      <c r="AE9509" s="4"/>
      <c r="AF9509" s="21"/>
    </row>
    <row r="9510" spans="1:32" x14ac:dyDescent="0.2">
      <c r="A9510" s="1" t="s">
        <v>27839</v>
      </c>
      <c r="B9510" s="4" t="s">
        <v>27840</v>
      </c>
      <c r="C9510" s="4" t="s">
        <v>27841</v>
      </c>
      <c r="E9510" s="4"/>
      <c r="R9510" s="4"/>
      <c r="U9510" s="4"/>
      <c r="AD9510" s="4"/>
      <c r="AE9510" s="4"/>
      <c r="AF9510" s="21"/>
    </row>
    <row r="9511" spans="1:32" x14ac:dyDescent="0.2">
      <c r="A9511" s="1" t="s">
        <v>27842</v>
      </c>
      <c r="B9511" s="4" t="s">
        <v>27843</v>
      </c>
      <c r="C9511" s="4" t="s">
        <v>27844</v>
      </c>
      <c r="E9511" s="4"/>
      <c r="R9511" s="4"/>
      <c r="U9511" s="4"/>
      <c r="AD9511" s="4"/>
      <c r="AE9511" s="4"/>
      <c r="AF9511" s="21"/>
    </row>
    <row r="9512" spans="1:32" x14ac:dyDescent="0.2">
      <c r="A9512" s="1" t="s">
        <v>27845</v>
      </c>
      <c r="B9512" s="4" t="s">
        <v>27846</v>
      </c>
      <c r="C9512" s="4" t="s">
        <v>27847</v>
      </c>
      <c r="E9512" s="4"/>
      <c r="R9512" s="4"/>
      <c r="U9512" s="4"/>
      <c r="AD9512" s="4"/>
      <c r="AE9512" s="4"/>
      <c r="AF9512" s="21"/>
    </row>
    <row r="9513" spans="1:32" x14ac:dyDescent="0.2">
      <c r="A9513" s="1" t="s">
        <v>27848</v>
      </c>
      <c r="B9513" s="4" t="s">
        <v>27849</v>
      </c>
      <c r="C9513" s="4" t="s">
        <v>27850</v>
      </c>
      <c r="E9513" s="4"/>
      <c r="R9513" s="4"/>
      <c r="U9513" s="4"/>
      <c r="AD9513" s="4"/>
      <c r="AE9513" s="4"/>
      <c r="AF9513" s="21"/>
    </row>
    <row r="9514" spans="1:32" x14ac:dyDescent="0.2">
      <c r="A9514" s="1" t="s">
        <v>27851</v>
      </c>
      <c r="B9514" s="4" t="s">
        <v>27852</v>
      </c>
      <c r="C9514" s="4" t="s">
        <v>27853</v>
      </c>
      <c r="E9514" s="4"/>
      <c r="R9514" s="4"/>
      <c r="U9514" s="4"/>
      <c r="AD9514" s="4"/>
      <c r="AE9514" s="4"/>
      <c r="AF9514" s="21"/>
    </row>
    <row r="9515" spans="1:32" x14ac:dyDescent="0.2">
      <c r="A9515" s="1" t="s">
        <v>27854</v>
      </c>
      <c r="B9515" s="4" t="s">
        <v>27855</v>
      </c>
      <c r="C9515" s="4" t="s">
        <v>27856</v>
      </c>
      <c r="E9515" s="4"/>
      <c r="R9515" s="4"/>
      <c r="U9515" s="4"/>
      <c r="AD9515" s="4"/>
      <c r="AE9515" s="4"/>
      <c r="AF9515" s="21"/>
    </row>
    <row r="9516" spans="1:32" x14ac:dyDescent="0.2">
      <c r="A9516" s="1" t="s">
        <v>27857</v>
      </c>
      <c r="B9516" s="4" t="s">
        <v>27858</v>
      </c>
      <c r="C9516" s="4" t="s">
        <v>27859</v>
      </c>
      <c r="E9516" s="4"/>
      <c r="R9516" s="4"/>
      <c r="U9516" s="4"/>
      <c r="AD9516" s="4"/>
      <c r="AE9516" s="4"/>
      <c r="AF9516" s="21"/>
    </row>
    <row r="9517" spans="1:32" x14ac:dyDescent="0.2">
      <c r="A9517" s="1" t="s">
        <v>27860</v>
      </c>
      <c r="B9517" s="4" t="s">
        <v>27861</v>
      </c>
      <c r="C9517" s="4" t="s">
        <v>27862</v>
      </c>
      <c r="E9517" s="4"/>
      <c r="R9517" s="4"/>
      <c r="U9517" s="4"/>
      <c r="AD9517" s="4"/>
      <c r="AE9517" s="4"/>
      <c r="AF9517" s="21"/>
    </row>
    <row r="9518" spans="1:32" x14ac:dyDescent="0.2">
      <c r="A9518" s="1" t="s">
        <v>27863</v>
      </c>
      <c r="B9518" s="4" t="s">
        <v>27864</v>
      </c>
      <c r="C9518" s="4" t="s">
        <v>27865</v>
      </c>
      <c r="E9518" s="4"/>
      <c r="R9518" s="4"/>
      <c r="U9518" s="4"/>
      <c r="AD9518" s="4"/>
      <c r="AE9518" s="4"/>
      <c r="AF9518" s="21"/>
    </row>
    <row r="9519" spans="1:32" x14ac:dyDescent="0.2">
      <c r="A9519" s="1" t="s">
        <v>27866</v>
      </c>
      <c r="B9519" s="4" t="s">
        <v>27867</v>
      </c>
      <c r="C9519" s="4" t="s">
        <v>27868</v>
      </c>
      <c r="E9519" s="4"/>
      <c r="R9519" s="4"/>
      <c r="U9519" s="4"/>
      <c r="AD9519" s="4"/>
      <c r="AE9519" s="4"/>
      <c r="AF9519" s="21"/>
    </row>
    <row r="9520" spans="1:32" x14ac:dyDescent="0.2">
      <c r="A9520" s="1" t="s">
        <v>27869</v>
      </c>
      <c r="B9520" s="4" t="s">
        <v>27870</v>
      </c>
      <c r="C9520" s="4" t="s">
        <v>27871</v>
      </c>
      <c r="E9520" s="4"/>
      <c r="R9520" s="4"/>
      <c r="U9520" s="4"/>
      <c r="AD9520" s="4"/>
      <c r="AE9520" s="4"/>
      <c r="AF9520" s="21"/>
    </row>
    <row r="9521" spans="1:32" x14ac:dyDescent="0.2">
      <c r="A9521" s="1" t="s">
        <v>27872</v>
      </c>
      <c r="B9521" s="4" t="s">
        <v>27873</v>
      </c>
      <c r="C9521" s="4" t="s">
        <v>27874</v>
      </c>
      <c r="E9521" s="4"/>
      <c r="R9521" s="4"/>
      <c r="U9521" s="4"/>
      <c r="AD9521" s="4"/>
      <c r="AE9521" s="4"/>
      <c r="AF9521" s="21"/>
    </row>
    <row r="9522" spans="1:32" x14ac:dyDescent="0.2">
      <c r="A9522" s="1" t="s">
        <v>27875</v>
      </c>
      <c r="B9522" s="4" t="s">
        <v>27876</v>
      </c>
      <c r="C9522" s="4" t="s">
        <v>27877</v>
      </c>
      <c r="E9522" s="4"/>
      <c r="R9522" s="4"/>
      <c r="U9522" s="4"/>
      <c r="AD9522" s="4"/>
      <c r="AE9522" s="4"/>
      <c r="AF9522" s="21"/>
    </row>
    <row r="9523" spans="1:32" x14ac:dyDescent="0.2">
      <c r="A9523" s="1" t="s">
        <v>27878</v>
      </c>
      <c r="B9523" s="4" t="s">
        <v>27879</v>
      </c>
      <c r="C9523" s="4" t="s">
        <v>27880</v>
      </c>
      <c r="E9523" s="4"/>
      <c r="R9523" s="4"/>
      <c r="U9523" s="4"/>
      <c r="AD9523" s="4"/>
      <c r="AE9523" s="4"/>
      <c r="AF9523" s="21"/>
    </row>
    <row r="9524" spans="1:32" x14ac:dyDescent="0.2">
      <c r="A9524" s="1" t="s">
        <v>27881</v>
      </c>
      <c r="B9524" s="4" t="s">
        <v>27882</v>
      </c>
      <c r="C9524" s="4" t="s">
        <v>27883</v>
      </c>
      <c r="E9524" s="4"/>
      <c r="R9524" s="4"/>
      <c r="U9524" s="4"/>
      <c r="AD9524" s="4"/>
      <c r="AE9524" s="4"/>
      <c r="AF9524" s="21"/>
    </row>
    <row r="9525" spans="1:32" x14ac:dyDescent="0.2">
      <c r="A9525" s="1" t="s">
        <v>27884</v>
      </c>
      <c r="B9525" s="4" t="s">
        <v>27885</v>
      </c>
      <c r="C9525" s="4" t="s">
        <v>27886</v>
      </c>
      <c r="E9525" s="4"/>
      <c r="R9525" s="4"/>
      <c r="U9525" s="4"/>
      <c r="AD9525" s="4"/>
      <c r="AE9525" s="4"/>
      <c r="AF9525" s="21"/>
    </row>
    <row r="9526" spans="1:32" x14ac:dyDescent="0.2">
      <c r="A9526" s="1" t="s">
        <v>27887</v>
      </c>
      <c r="B9526" s="4" t="s">
        <v>27888</v>
      </c>
      <c r="C9526" s="4" t="s">
        <v>27889</v>
      </c>
      <c r="E9526" s="4"/>
      <c r="R9526" s="4"/>
      <c r="U9526" s="4"/>
      <c r="AD9526" s="4"/>
      <c r="AE9526" s="4"/>
      <c r="AF9526" s="21"/>
    </row>
    <row r="9527" spans="1:32" x14ac:dyDescent="0.2">
      <c r="A9527" s="1" t="s">
        <v>27890</v>
      </c>
      <c r="B9527" s="4" t="s">
        <v>27891</v>
      </c>
      <c r="C9527" s="4" t="s">
        <v>27892</v>
      </c>
      <c r="E9527" s="4"/>
      <c r="R9527" s="4"/>
      <c r="U9527" s="4"/>
      <c r="AD9527" s="4"/>
      <c r="AE9527" s="4"/>
      <c r="AF9527" s="21"/>
    </row>
    <row r="9528" spans="1:32" x14ac:dyDescent="0.2">
      <c r="A9528" s="1" t="s">
        <v>27893</v>
      </c>
      <c r="B9528" s="4" t="s">
        <v>27894</v>
      </c>
      <c r="C9528" s="4" t="s">
        <v>27895</v>
      </c>
      <c r="E9528" s="4"/>
      <c r="R9528" s="4"/>
      <c r="U9528" s="4"/>
      <c r="AD9528" s="4"/>
      <c r="AE9528" s="4"/>
      <c r="AF9528" s="21"/>
    </row>
    <row r="9529" spans="1:32" x14ac:dyDescent="0.2">
      <c r="A9529" s="1" t="s">
        <v>27896</v>
      </c>
      <c r="B9529" s="4" t="s">
        <v>27897</v>
      </c>
      <c r="C9529" s="4" t="s">
        <v>27898</v>
      </c>
      <c r="E9529" s="4"/>
      <c r="R9529" s="4"/>
      <c r="U9529" s="4"/>
      <c r="AD9529" s="4"/>
      <c r="AE9529" s="4"/>
      <c r="AF9529" s="21"/>
    </row>
    <row r="9530" spans="1:32" x14ac:dyDescent="0.2">
      <c r="A9530" s="1" t="s">
        <v>27899</v>
      </c>
      <c r="B9530" s="4" t="s">
        <v>27900</v>
      </c>
      <c r="C9530" s="4" t="s">
        <v>27901</v>
      </c>
      <c r="E9530" s="4"/>
      <c r="R9530" s="4"/>
      <c r="U9530" s="4"/>
      <c r="AD9530" s="4"/>
      <c r="AE9530" s="4"/>
      <c r="AF9530" s="21"/>
    </row>
    <row r="9531" spans="1:32" x14ac:dyDescent="0.2">
      <c r="A9531" s="1" t="s">
        <v>27902</v>
      </c>
      <c r="B9531" s="4" t="s">
        <v>27903</v>
      </c>
      <c r="C9531" s="4" t="s">
        <v>27904</v>
      </c>
      <c r="E9531" s="4"/>
      <c r="R9531" s="4"/>
      <c r="U9531" s="4"/>
      <c r="AD9531" s="4"/>
      <c r="AE9531" s="4"/>
      <c r="AF9531" s="21"/>
    </row>
    <row r="9532" spans="1:32" x14ac:dyDescent="0.2">
      <c r="A9532" s="1" t="s">
        <v>27905</v>
      </c>
      <c r="B9532" s="4" t="s">
        <v>27906</v>
      </c>
      <c r="C9532" s="4" t="s">
        <v>27907</v>
      </c>
      <c r="E9532" s="4"/>
      <c r="R9532" s="4"/>
      <c r="U9532" s="4"/>
      <c r="AD9532" s="4"/>
      <c r="AE9532" s="4"/>
      <c r="AF9532" s="21"/>
    </row>
    <row r="9533" spans="1:32" x14ac:dyDescent="0.2">
      <c r="A9533" s="1" t="s">
        <v>27908</v>
      </c>
      <c r="B9533" s="4" t="s">
        <v>27909</v>
      </c>
      <c r="C9533" s="4" t="s">
        <v>27910</v>
      </c>
      <c r="E9533" s="4"/>
      <c r="R9533" s="4"/>
      <c r="U9533" s="4"/>
      <c r="AD9533" s="4"/>
      <c r="AE9533" s="4"/>
      <c r="AF9533" s="21"/>
    </row>
    <row r="9534" spans="1:32" x14ac:dyDescent="0.2">
      <c r="A9534" s="1" t="s">
        <v>27911</v>
      </c>
      <c r="B9534" s="4" t="s">
        <v>27912</v>
      </c>
      <c r="C9534" s="4" t="s">
        <v>27913</v>
      </c>
      <c r="E9534" s="4"/>
      <c r="R9534" s="4"/>
      <c r="U9534" s="4"/>
      <c r="AD9534" s="4"/>
      <c r="AE9534" s="4"/>
      <c r="AF9534" s="21"/>
    </row>
    <row r="9535" spans="1:32" x14ac:dyDescent="0.2">
      <c r="A9535" s="1" t="s">
        <v>27914</v>
      </c>
      <c r="B9535" s="4" t="s">
        <v>27915</v>
      </c>
      <c r="C9535" s="4" t="s">
        <v>27916</v>
      </c>
      <c r="E9535" s="4"/>
      <c r="N9535">
        <v>1</v>
      </c>
      <c r="R9535" s="4"/>
      <c r="U9535" s="4"/>
      <c r="AD9535" s="4"/>
      <c r="AE9535" s="4"/>
      <c r="AF9535" s="21"/>
    </row>
    <row r="9536" spans="1:32" x14ac:dyDescent="0.2">
      <c r="A9536" s="1" t="s">
        <v>27917</v>
      </c>
      <c r="B9536" s="4" t="s">
        <v>27918</v>
      </c>
      <c r="C9536" s="4" t="s">
        <v>27919</v>
      </c>
      <c r="E9536" s="4"/>
      <c r="R9536" s="4"/>
      <c r="U9536" s="4"/>
      <c r="AD9536" s="4"/>
      <c r="AE9536" s="4"/>
      <c r="AF9536" s="21"/>
    </row>
    <row r="9537" spans="1:32" x14ac:dyDescent="0.2">
      <c r="A9537" s="1" t="s">
        <v>27920</v>
      </c>
      <c r="B9537" s="4" t="s">
        <v>27921</v>
      </c>
      <c r="C9537" s="4" t="s">
        <v>27922</v>
      </c>
      <c r="E9537" s="4"/>
      <c r="R9537" s="4"/>
      <c r="U9537" s="4"/>
      <c r="AD9537" s="4"/>
      <c r="AE9537" s="4"/>
      <c r="AF9537" s="21"/>
    </row>
    <row r="9538" spans="1:32" x14ac:dyDescent="0.2">
      <c r="A9538" s="1" t="s">
        <v>27923</v>
      </c>
      <c r="B9538" s="4" t="s">
        <v>27924</v>
      </c>
      <c r="C9538" s="4" t="s">
        <v>27925</v>
      </c>
      <c r="E9538" s="4"/>
      <c r="R9538" s="4"/>
      <c r="U9538" s="4"/>
      <c r="AD9538" s="4"/>
      <c r="AE9538" s="4"/>
      <c r="AF9538" s="21"/>
    </row>
    <row r="9539" spans="1:32" x14ac:dyDescent="0.2">
      <c r="A9539" s="1" t="s">
        <v>27926</v>
      </c>
      <c r="B9539" s="4" t="s">
        <v>27927</v>
      </c>
      <c r="C9539" s="4" t="s">
        <v>27928</v>
      </c>
      <c r="E9539" s="4"/>
      <c r="R9539" s="4"/>
      <c r="U9539" s="4"/>
      <c r="AD9539" s="4"/>
      <c r="AE9539" s="4"/>
      <c r="AF9539" s="21"/>
    </row>
    <row r="9540" spans="1:32" x14ac:dyDescent="0.2">
      <c r="A9540" s="1" t="s">
        <v>27929</v>
      </c>
      <c r="B9540" s="4" t="s">
        <v>27930</v>
      </c>
      <c r="C9540" s="4" t="s">
        <v>27931</v>
      </c>
      <c r="E9540" s="4"/>
      <c r="R9540" s="4"/>
      <c r="U9540" s="4"/>
      <c r="AD9540" s="4"/>
      <c r="AE9540" s="4"/>
      <c r="AF9540" s="21"/>
    </row>
    <row r="9541" spans="1:32" x14ac:dyDescent="0.2">
      <c r="A9541" s="1" t="s">
        <v>27932</v>
      </c>
      <c r="B9541" s="4" t="s">
        <v>27933</v>
      </c>
      <c r="C9541" s="4" t="s">
        <v>27934</v>
      </c>
      <c r="E9541" s="4"/>
      <c r="R9541" s="4"/>
      <c r="U9541" s="4"/>
      <c r="AD9541" s="4"/>
      <c r="AE9541" s="4"/>
      <c r="AF9541" s="21"/>
    </row>
    <row r="9542" spans="1:32" x14ac:dyDescent="0.2">
      <c r="A9542" s="1" t="s">
        <v>27935</v>
      </c>
      <c r="B9542" s="4" t="s">
        <v>27936</v>
      </c>
      <c r="C9542" s="4" t="s">
        <v>27937</v>
      </c>
      <c r="E9542" s="4"/>
      <c r="R9542" s="4"/>
      <c r="U9542" s="4"/>
      <c r="AD9542" s="4"/>
      <c r="AE9542" s="4"/>
      <c r="AF9542" s="21"/>
    </row>
    <row r="9543" spans="1:32" x14ac:dyDescent="0.2">
      <c r="A9543" s="1" t="s">
        <v>27938</v>
      </c>
      <c r="B9543" s="4" t="s">
        <v>27939</v>
      </c>
      <c r="C9543" s="4" t="s">
        <v>27940</v>
      </c>
      <c r="E9543" s="4"/>
      <c r="R9543" s="4"/>
      <c r="U9543" s="4"/>
      <c r="AD9543" s="4"/>
      <c r="AE9543" s="4"/>
      <c r="AF9543" s="21"/>
    </row>
    <row r="9544" spans="1:32" x14ac:dyDescent="0.2">
      <c r="A9544" s="1" t="s">
        <v>27941</v>
      </c>
      <c r="B9544" s="4" t="s">
        <v>27942</v>
      </c>
      <c r="C9544" s="4" t="s">
        <v>27943</v>
      </c>
      <c r="E9544" s="4"/>
      <c r="R9544" s="4"/>
      <c r="U9544" s="4"/>
      <c r="AD9544" s="4"/>
      <c r="AE9544" s="4"/>
      <c r="AF9544" s="21"/>
    </row>
    <row r="9545" spans="1:32" x14ac:dyDescent="0.2">
      <c r="A9545" s="1" t="s">
        <v>27944</v>
      </c>
      <c r="B9545" s="4" t="s">
        <v>27945</v>
      </c>
      <c r="C9545" s="4" t="s">
        <v>27946</v>
      </c>
      <c r="E9545" s="4"/>
      <c r="R9545" s="4"/>
      <c r="U9545" s="4"/>
      <c r="AD9545" s="4"/>
      <c r="AE9545" s="4"/>
      <c r="AF9545" s="21"/>
    </row>
    <row r="9546" spans="1:32" x14ac:dyDescent="0.2">
      <c r="A9546" s="1" t="s">
        <v>27947</v>
      </c>
      <c r="B9546" s="4" t="s">
        <v>27948</v>
      </c>
      <c r="C9546" s="4" t="s">
        <v>27949</v>
      </c>
      <c r="E9546" s="4"/>
      <c r="R9546" s="4"/>
      <c r="U9546" s="4"/>
      <c r="AD9546" s="4"/>
      <c r="AE9546" s="4"/>
      <c r="AF9546" s="21"/>
    </row>
    <row r="9547" spans="1:32" x14ac:dyDescent="0.2">
      <c r="A9547" s="1" t="s">
        <v>27950</v>
      </c>
      <c r="B9547" s="4" t="s">
        <v>27951</v>
      </c>
      <c r="C9547" s="4" t="s">
        <v>27952</v>
      </c>
      <c r="E9547" s="4"/>
      <c r="R9547" s="4"/>
      <c r="U9547" s="4"/>
      <c r="AD9547" s="4"/>
      <c r="AE9547" s="4"/>
      <c r="AF9547" s="21"/>
    </row>
    <row r="9548" spans="1:32" x14ac:dyDescent="0.2">
      <c r="A9548" s="1" t="s">
        <v>27953</v>
      </c>
      <c r="B9548" s="4" t="s">
        <v>27954</v>
      </c>
      <c r="C9548" s="4" t="s">
        <v>27955</v>
      </c>
      <c r="E9548" s="4"/>
      <c r="R9548" s="4"/>
      <c r="U9548" s="4"/>
      <c r="AD9548" s="4"/>
      <c r="AE9548" s="4"/>
      <c r="AF9548" s="21"/>
    </row>
    <row r="9549" spans="1:32" x14ac:dyDescent="0.2">
      <c r="A9549" s="1" t="s">
        <v>27956</v>
      </c>
      <c r="B9549" s="4" t="s">
        <v>27957</v>
      </c>
      <c r="C9549" s="4" t="s">
        <v>27958</v>
      </c>
      <c r="E9549" s="4"/>
      <c r="R9549" s="4"/>
      <c r="U9549" s="4"/>
      <c r="AD9549" s="4"/>
      <c r="AE9549" s="4"/>
      <c r="AF9549" s="21"/>
    </row>
    <row r="9550" spans="1:32" x14ac:dyDescent="0.2">
      <c r="A9550" s="1" t="s">
        <v>27959</v>
      </c>
      <c r="B9550" s="4" t="s">
        <v>27960</v>
      </c>
      <c r="C9550" s="4" t="s">
        <v>27961</v>
      </c>
      <c r="E9550" s="4"/>
      <c r="R9550" s="4"/>
      <c r="U9550" s="4"/>
      <c r="AD9550" s="4"/>
      <c r="AE9550" s="4"/>
      <c r="AF9550" s="21"/>
    </row>
    <row r="9551" spans="1:32" x14ac:dyDescent="0.2">
      <c r="A9551" s="1" t="s">
        <v>27962</v>
      </c>
      <c r="B9551" s="4" t="s">
        <v>27963</v>
      </c>
      <c r="C9551" s="4" t="s">
        <v>27964</v>
      </c>
      <c r="E9551" s="4"/>
      <c r="R9551" s="4"/>
      <c r="U9551" s="4"/>
      <c r="AD9551" s="4"/>
      <c r="AE9551" s="4"/>
      <c r="AF9551" s="21"/>
    </row>
    <row r="9552" spans="1:32" x14ac:dyDescent="0.2">
      <c r="A9552" s="1" t="s">
        <v>27965</v>
      </c>
      <c r="B9552" s="4" t="s">
        <v>27966</v>
      </c>
      <c r="C9552" s="4" t="s">
        <v>27967</v>
      </c>
      <c r="E9552" s="4"/>
      <c r="R9552" s="4"/>
      <c r="U9552" s="4"/>
      <c r="AD9552" s="4"/>
      <c r="AE9552" s="4"/>
      <c r="AF9552" s="21"/>
    </row>
    <row r="9553" spans="1:32" x14ac:dyDescent="0.2">
      <c r="A9553" s="1" t="s">
        <v>27968</v>
      </c>
      <c r="B9553" s="4" t="s">
        <v>27969</v>
      </c>
      <c r="C9553" s="4" t="s">
        <v>27970</v>
      </c>
      <c r="E9553" s="4"/>
      <c r="R9553" s="4"/>
      <c r="U9553" s="4"/>
      <c r="AD9553" s="4"/>
      <c r="AE9553" s="4"/>
      <c r="AF9553" s="21"/>
    </row>
    <row r="9554" spans="1:32" x14ac:dyDescent="0.2">
      <c r="A9554" s="1" t="s">
        <v>27971</v>
      </c>
      <c r="B9554" s="4" t="s">
        <v>27972</v>
      </c>
      <c r="C9554" s="4" t="s">
        <v>27973</v>
      </c>
      <c r="E9554" s="4"/>
      <c r="R9554" s="4"/>
      <c r="U9554" s="4"/>
      <c r="AD9554" s="4"/>
      <c r="AE9554" s="4"/>
      <c r="AF9554" s="21"/>
    </row>
    <row r="9555" spans="1:32" x14ac:dyDescent="0.2">
      <c r="A9555" s="1" t="s">
        <v>27974</v>
      </c>
      <c r="B9555" s="4" t="s">
        <v>27975</v>
      </c>
      <c r="C9555" s="4" t="s">
        <v>27976</v>
      </c>
      <c r="E9555" s="4"/>
      <c r="R9555" s="4"/>
      <c r="U9555" s="4"/>
      <c r="AD9555" s="4"/>
      <c r="AE9555" s="4"/>
      <c r="AF9555" s="21"/>
    </row>
    <row r="9556" spans="1:32" x14ac:dyDescent="0.2">
      <c r="A9556" s="1" t="s">
        <v>27977</v>
      </c>
      <c r="B9556" s="4" t="s">
        <v>27978</v>
      </c>
      <c r="C9556" s="4" t="s">
        <v>27979</v>
      </c>
      <c r="E9556" s="4"/>
      <c r="R9556" s="4"/>
      <c r="U9556" s="4"/>
      <c r="AD9556" s="4"/>
      <c r="AE9556" s="4"/>
      <c r="AF9556" s="21"/>
    </row>
    <row r="9557" spans="1:32" x14ac:dyDescent="0.2">
      <c r="A9557" s="1" t="s">
        <v>27980</v>
      </c>
      <c r="B9557" s="4" t="s">
        <v>27981</v>
      </c>
      <c r="C9557" s="4" t="s">
        <v>27982</v>
      </c>
      <c r="E9557" s="4"/>
      <c r="R9557" s="4"/>
      <c r="U9557" s="4"/>
      <c r="AD9557" s="4"/>
      <c r="AE9557" s="4"/>
      <c r="AF9557" s="21"/>
    </row>
    <row r="9558" spans="1:32" x14ac:dyDescent="0.2">
      <c r="A9558" s="1" t="s">
        <v>27983</v>
      </c>
      <c r="B9558" s="4" t="s">
        <v>8451</v>
      </c>
      <c r="C9558" s="4" t="s">
        <v>27984</v>
      </c>
      <c r="E9558" s="4"/>
      <c r="R9558" s="4"/>
      <c r="U9558" s="4"/>
      <c r="AD9558" s="4"/>
      <c r="AE9558" s="4"/>
      <c r="AF9558" s="21"/>
    </row>
    <row r="9559" spans="1:32" x14ac:dyDescent="0.2">
      <c r="A9559" s="1" t="s">
        <v>27985</v>
      </c>
      <c r="B9559" s="4" t="s">
        <v>27986</v>
      </c>
      <c r="C9559" s="4" t="s">
        <v>27987</v>
      </c>
      <c r="E9559" s="4"/>
      <c r="R9559" s="4"/>
      <c r="U9559" s="4"/>
      <c r="AD9559" s="4"/>
      <c r="AE9559" s="4"/>
      <c r="AF9559" s="21"/>
    </row>
    <row r="9560" spans="1:32" x14ac:dyDescent="0.2">
      <c r="A9560" s="1" t="s">
        <v>27988</v>
      </c>
      <c r="B9560" s="4" t="s">
        <v>8495</v>
      </c>
      <c r="C9560" s="4" t="s">
        <v>27989</v>
      </c>
      <c r="E9560" s="4"/>
      <c r="R9560" s="4"/>
      <c r="U9560" s="4"/>
      <c r="AD9560" s="4"/>
      <c r="AE9560" s="4"/>
      <c r="AF9560" s="21"/>
    </row>
    <row r="9561" spans="1:32" x14ac:dyDescent="0.2">
      <c r="A9561" s="1" t="s">
        <v>27990</v>
      </c>
      <c r="B9561" s="4" t="s">
        <v>27991</v>
      </c>
      <c r="C9561" s="4" t="s">
        <v>27992</v>
      </c>
      <c r="E9561" s="4"/>
      <c r="R9561" s="4"/>
      <c r="U9561" s="4"/>
      <c r="AD9561" s="4"/>
      <c r="AE9561" s="4"/>
      <c r="AF9561" s="21"/>
    </row>
    <row r="9562" spans="1:32" x14ac:dyDescent="0.2">
      <c r="A9562" s="1" t="s">
        <v>27993</v>
      </c>
      <c r="B9562" s="4" t="s">
        <v>27994</v>
      </c>
      <c r="C9562" s="4" t="s">
        <v>27995</v>
      </c>
      <c r="E9562" s="4"/>
      <c r="R9562" s="4"/>
      <c r="U9562" s="4"/>
      <c r="AD9562" s="4"/>
      <c r="AE9562" s="4"/>
      <c r="AF9562" s="21"/>
    </row>
    <row r="9563" spans="1:32" x14ac:dyDescent="0.2">
      <c r="A9563" s="1" t="s">
        <v>27996</v>
      </c>
      <c r="B9563" s="4" t="s">
        <v>26537</v>
      </c>
      <c r="C9563" s="4" t="s">
        <v>27997</v>
      </c>
      <c r="E9563" s="4"/>
      <c r="R9563" s="4"/>
      <c r="U9563" s="4"/>
      <c r="AD9563" s="4"/>
      <c r="AE9563" s="4"/>
      <c r="AF9563" s="21"/>
    </row>
    <row r="9564" spans="1:32" x14ac:dyDescent="0.2">
      <c r="A9564" s="1" t="s">
        <v>27998</v>
      </c>
      <c r="B9564" s="4" t="s">
        <v>27999</v>
      </c>
      <c r="C9564" s="4" t="s">
        <v>28000</v>
      </c>
      <c r="E9564" s="4"/>
      <c r="R9564" s="4"/>
      <c r="U9564" s="4"/>
      <c r="AD9564" s="4"/>
      <c r="AE9564" s="4"/>
      <c r="AF9564" s="21"/>
    </row>
    <row r="9565" spans="1:32" x14ac:dyDescent="0.2">
      <c r="A9565" s="1" t="s">
        <v>28001</v>
      </c>
      <c r="B9565" s="4" t="s">
        <v>25442</v>
      </c>
      <c r="C9565" s="4" t="s">
        <v>28002</v>
      </c>
      <c r="E9565" s="4"/>
      <c r="R9565" s="4"/>
      <c r="U9565" s="4"/>
      <c r="AD9565" s="4"/>
      <c r="AE9565" s="4"/>
      <c r="AF9565" s="21"/>
    </row>
    <row r="9566" spans="1:32" x14ac:dyDescent="0.2">
      <c r="A9566" s="1" t="s">
        <v>28003</v>
      </c>
      <c r="B9566" s="4" t="s">
        <v>28004</v>
      </c>
      <c r="C9566" s="4" t="s">
        <v>28005</v>
      </c>
      <c r="E9566" s="4"/>
      <c r="R9566" s="4"/>
      <c r="U9566" s="4"/>
      <c r="AD9566" s="4"/>
      <c r="AE9566" s="4"/>
      <c r="AF9566" s="21"/>
    </row>
    <row r="9567" spans="1:32" x14ac:dyDescent="0.2">
      <c r="A9567" s="1" t="s">
        <v>28006</v>
      </c>
      <c r="B9567" s="4" t="s">
        <v>28007</v>
      </c>
      <c r="C9567" s="4" t="s">
        <v>28008</v>
      </c>
      <c r="E9567" s="4"/>
      <c r="R9567" s="4"/>
      <c r="U9567" s="4"/>
      <c r="AD9567" s="4"/>
      <c r="AE9567" s="4"/>
      <c r="AF9567" s="21"/>
    </row>
    <row r="9568" spans="1:32" x14ac:dyDescent="0.2">
      <c r="A9568" s="1" t="s">
        <v>28009</v>
      </c>
      <c r="B9568" s="4" t="s">
        <v>28010</v>
      </c>
      <c r="C9568" s="4" t="s">
        <v>28011</v>
      </c>
      <c r="E9568" s="4"/>
      <c r="R9568" s="4"/>
      <c r="U9568" s="4"/>
      <c r="AD9568" s="4"/>
      <c r="AE9568" s="4"/>
      <c r="AF9568" s="21"/>
    </row>
    <row r="9569" spans="1:32" x14ac:dyDescent="0.2">
      <c r="A9569" s="1" t="s">
        <v>28012</v>
      </c>
      <c r="B9569" s="4" t="s">
        <v>28013</v>
      </c>
      <c r="C9569" s="4" t="s">
        <v>28014</v>
      </c>
      <c r="E9569" s="4"/>
      <c r="R9569" s="4"/>
      <c r="U9569" s="4"/>
      <c r="AD9569" s="4"/>
      <c r="AE9569" s="4"/>
      <c r="AF9569" s="21"/>
    </row>
    <row r="9570" spans="1:32" x14ac:dyDescent="0.2">
      <c r="A9570" s="1" t="s">
        <v>28015</v>
      </c>
      <c r="B9570" s="4" t="s">
        <v>8597</v>
      </c>
      <c r="C9570" s="4" t="s">
        <v>28016</v>
      </c>
      <c r="E9570" s="4"/>
      <c r="R9570" s="4"/>
      <c r="U9570" s="4"/>
      <c r="AD9570" s="4"/>
      <c r="AE9570" s="4"/>
      <c r="AF9570" s="21"/>
    </row>
    <row r="9571" spans="1:32" x14ac:dyDescent="0.2">
      <c r="A9571" s="1" t="s">
        <v>28017</v>
      </c>
      <c r="B9571" s="4" t="s">
        <v>26569</v>
      </c>
      <c r="C9571" s="4" t="s">
        <v>28018</v>
      </c>
      <c r="E9571" s="4"/>
      <c r="R9571" s="4"/>
      <c r="U9571" s="4"/>
      <c r="AD9571" s="4"/>
      <c r="AE9571" s="4"/>
      <c r="AF9571" s="21"/>
    </row>
    <row r="9572" spans="1:32" x14ac:dyDescent="0.2">
      <c r="A9572" s="1" t="s">
        <v>28019</v>
      </c>
      <c r="B9572" s="4" t="s">
        <v>28020</v>
      </c>
      <c r="C9572" s="4" t="s">
        <v>28021</v>
      </c>
      <c r="E9572" s="4"/>
      <c r="R9572" s="4"/>
      <c r="U9572" s="4"/>
      <c r="AD9572" s="4"/>
      <c r="AE9572" s="4"/>
      <c r="AF9572" s="21"/>
    </row>
    <row r="9573" spans="1:32" x14ac:dyDescent="0.2">
      <c r="A9573" s="1" t="s">
        <v>28022</v>
      </c>
      <c r="B9573" s="4" t="s">
        <v>28023</v>
      </c>
      <c r="C9573" s="4" t="s">
        <v>28024</v>
      </c>
      <c r="E9573" s="4"/>
      <c r="R9573" s="4"/>
      <c r="U9573" s="4"/>
      <c r="AD9573" s="4"/>
      <c r="AE9573" s="4"/>
      <c r="AF9573" s="21"/>
    </row>
    <row r="9574" spans="1:32" x14ac:dyDescent="0.2">
      <c r="A9574" s="1" t="s">
        <v>28025</v>
      </c>
      <c r="B9574" s="4" t="s">
        <v>28026</v>
      </c>
      <c r="C9574" s="4" t="s">
        <v>28027</v>
      </c>
      <c r="E9574" s="4"/>
      <c r="R9574" s="4"/>
      <c r="U9574" s="4"/>
      <c r="AD9574" s="4"/>
      <c r="AE9574" s="4"/>
      <c r="AF9574" s="21"/>
    </row>
    <row r="9575" spans="1:32" x14ac:dyDescent="0.2">
      <c r="A9575" s="1" t="s">
        <v>28028</v>
      </c>
      <c r="B9575" s="4" t="s">
        <v>8451</v>
      </c>
      <c r="C9575" s="4" t="s">
        <v>28029</v>
      </c>
      <c r="E9575" s="4"/>
      <c r="R9575" s="4"/>
      <c r="U9575" s="4"/>
      <c r="AD9575" s="4"/>
      <c r="AE9575" s="4"/>
      <c r="AF9575" s="21"/>
    </row>
    <row r="9576" spans="1:32" x14ac:dyDescent="0.2">
      <c r="A9576" s="1" t="s">
        <v>28030</v>
      </c>
      <c r="B9576" s="4" t="s">
        <v>28031</v>
      </c>
      <c r="C9576" s="4" t="s">
        <v>28032</v>
      </c>
      <c r="E9576" s="4"/>
      <c r="R9576" s="4"/>
      <c r="U9576" s="4"/>
      <c r="AD9576" s="4"/>
      <c r="AE9576" s="4"/>
      <c r="AF9576" s="21"/>
    </row>
    <row r="9577" spans="1:32" x14ac:dyDescent="0.2">
      <c r="A9577" s="1" t="s">
        <v>28033</v>
      </c>
      <c r="B9577" s="4" t="s">
        <v>28034</v>
      </c>
      <c r="C9577" s="4" t="s">
        <v>28035</v>
      </c>
      <c r="E9577" s="4"/>
      <c r="R9577" s="4"/>
      <c r="U9577" s="4"/>
      <c r="AD9577" s="4"/>
      <c r="AE9577" s="4"/>
      <c r="AF9577" s="21"/>
    </row>
    <row r="9578" spans="1:32" x14ac:dyDescent="0.2">
      <c r="A9578" s="1" t="s">
        <v>28036</v>
      </c>
      <c r="B9578" s="4" t="s">
        <v>28037</v>
      </c>
      <c r="C9578" s="4" t="s">
        <v>28038</v>
      </c>
      <c r="E9578" s="4"/>
      <c r="R9578" s="4"/>
      <c r="U9578" s="4"/>
      <c r="AD9578" s="4"/>
      <c r="AE9578" s="4"/>
      <c r="AF9578" s="21"/>
    </row>
    <row r="9579" spans="1:32" x14ac:dyDescent="0.2">
      <c r="A9579" s="1" t="s">
        <v>28039</v>
      </c>
      <c r="B9579" s="4" t="s">
        <v>28040</v>
      </c>
      <c r="C9579" s="4" t="s">
        <v>28041</v>
      </c>
      <c r="E9579" s="4"/>
      <c r="R9579" s="4"/>
      <c r="U9579" s="4"/>
      <c r="AD9579" s="4"/>
      <c r="AE9579" s="4"/>
      <c r="AF9579" s="21"/>
    </row>
    <row r="9580" spans="1:32" x14ac:dyDescent="0.2">
      <c r="A9580" s="1" t="s">
        <v>28042</v>
      </c>
      <c r="B9580" s="4" t="s">
        <v>28043</v>
      </c>
      <c r="C9580" s="4" t="s">
        <v>28044</v>
      </c>
      <c r="E9580" s="4"/>
      <c r="R9580" s="4"/>
      <c r="U9580" s="4"/>
      <c r="AD9580" s="4"/>
      <c r="AE9580" s="4"/>
      <c r="AF9580" s="21"/>
    </row>
    <row r="9581" spans="1:32" x14ac:dyDescent="0.2">
      <c r="A9581" s="1" t="s">
        <v>28045</v>
      </c>
      <c r="B9581" s="4" t="s">
        <v>28046</v>
      </c>
      <c r="C9581" s="4" t="s">
        <v>28047</v>
      </c>
      <c r="E9581" s="4"/>
      <c r="R9581" s="4"/>
      <c r="U9581" s="4"/>
      <c r="AD9581" s="4"/>
      <c r="AE9581" s="4"/>
      <c r="AF9581" s="21"/>
    </row>
    <row r="9582" spans="1:32" x14ac:dyDescent="0.2">
      <c r="A9582" s="1" t="s">
        <v>28048</v>
      </c>
      <c r="B9582" s="4" t="s">
        <v>28049</v>
      </c>
      <c r="C9582" s="4" t="s">
        <v>28050</v>
      </c>
      <c r="E9582" s="4"/>
      <c r="R9582" s="4"/>
      <c r="U9582" s="4"/>
      <c r="AD9582" s="4"/>
      <c r="AE9582" s="4"/>
      <c r="AF9582" s="21"/>
    </row>
    <row r="9583" spans="1:32" x14ac:dyDescent="0.2">
      <c r="A9583" s="1" t="s">
        <v>28051</v>
      </c>
      <c r="B9583" s="4" t="s">
        <v>28052</v>
      </c>
      <c r="C9583" s="4" t="s">
        <v>28053</v>
      </c>
      <c r="E9583" s="4"/>
      <c r="R9583" s="4"/>
      <c r="U9583" s="4"/>
      <c r="AD9583" s="4"/>
      <c r="AE9583" s="4"/>
      <c r="AF9583" s="21"/>
    </row>
    <row r="9584" spans="1:32" x14ac:dyDescent="0.2">
      <c r="A9584" s="1" t="s">
        <v>28054</v>
      </c>
      <c r="B9584" s="4" t="s">
        <v>28055</v>
      </c>
      <c r="C9584" s="4" t="s">
        <v>28056</v>
      </c>
      <c r="E9584" s="4"/>
      <c r="R9584" s="4"/>
      <c r="U9584" s="4"/>
      <c r="AD9584" s="4"/>
      <c r="AE9584" s="4"/>
      <c r="AF9584" s="21"/>
    </row>
    <row r="9585" spans="1:32" x14ac:dyDescent="0.2">
      <c r="A9585" s="1" t="s">
        <v>28057</v>
      </c>
      <c r="B9585" s="4" t="s">
        <v>28058</v>
      </c>
      <c r="C9585" s="4" t="s">
        <v>28059</v>
      </c>
      <c r="E9585" s="4"/>
      <c r="R9585" s="4"/>
      <c r="U9585" s="4"/>
      <c r="AD9585" s="4"/>
      <c r="AE9585" s="4"/>
      <c r="AF9585" s="21"/>
    </row>
    <row r="9586" spans="1:32" x14ac:dyDescent="0.2">
      <c r="A9586" s="1" t="s">
        <v>28060</v>
      </c>
      <c r="B9586" s="4" t="s">
        <v>28061</v>
      </c>
      <c r="C9586" s="4" t="s">
        <v>28062</v>
      </c>
      <c r="E9586" s="4"/>
      <c r="R9586" s="4"/>
      <c r="U9586" s="4"/>
      <c r="AD9586" s="4"/>
      <c r="AE9586" s="4"/>
      <c r="AF9586" s="21"/>
    </row>
    <row r="9587" spans="1:32" x14ac:dyDescent="0.2">
      <c r="A9587" s="1" t="s">
        <v>28063</v>
      </c>
      <c r="B9587" s="4" t="s">
        <v>28064</v>
      </c>
      <c r="C9587" s="4" t="s">
        <v>28065</v>
      </c>
      <c r="E9587" s="4"/>
      <c r="R9587" s="4"/>
      <c r="U9587" s="4"/>
      <c r="AD9587" s="4"/>
      <c r="AE9587" s="4"/>
      <c r="AF9587" s="21"/>
    </row>
    <row r="9588" spans="1:32" x14ac:dyDescent="0.2">
      <c r="A9588" s="1" t="s">
        <v>28066</v>
      </c>
      <c r="B9588" s="4" t="s">
        <v>28067</v>
      </c>
      <c r="C9588" s="4" t="s">
        <v>28068</v>
      </c>
      <c r="E9588" s="4"/>
      <c r="R9588" s="4"/>
      <c r="U9588" s="4"/>
      <c r="AD9588" s="4"/>
      <c r="AE9588" s="4"/>
      <c r="AF9588" s="21"/>
    </row>
    <row r="9589" spans="1:32" x14ac:dyDescent="0.2">
      <c r="A9589" s="1" t="s">
        <v>28069</v>
      </c>
      <c r="B9589" s="4" t="s">
        <v>28070</v>
      </c>
      <c r="C9589" s="4" t="s">
        <v>28071</v>
      </c>
      <c r="E9589" s="4"/>
      <c r="R9589" s="4"/>
      <c r="U9589" s="4"/>
      <c r="AD9589" s="4"/>
      <c r="AE9589" s="4"/>
      <c r="AF9589" s="21"/>
    </row>
    <row r="9590" spans="1:32" x14ac:dyDescent="0.2">
      <c r="A9590" s="1" t="s">
        <v>28072</v>
      </c>
      <c r="B9590" s="4" t="s">
        <v>28073</v>
      </c>
      <c r="C9590" s="4" t="s">
        <v>28074</v>
      </c>
      <c r="E9590" s="4"/>
      <c r="R9590" s="4"/>
      <c r="U9590" s="4"/>
      <c r="AD9590" s="4"/>
      <c r="AE9590" s="4"/>
      <c r="AF9590" s="21"/>
    </row>
    <row r="9591" spans="1:32" x14ac:dyDescent="0.2">
      <c r="A9591" s="1" t="s">
        <v>28075</v>
      </c>
      <c r="B9591" s="4" t="s">
        <v>28076</v>
      </c>
      <c r="C9591" s="4" t="s">
        <v>28077</v>
      </c>
      <c r="E9591" s="4"/>
      <c r="R9591" s="4"/>
      <c r="U9591" s="4"/>
      <c r="AD9591" s="4"/>
      <c r="AE9591" s="4"/>
      <c r="AF9591" s="21"/>
    </row>
    <row r="9592" spans="1:32" x14ac:dyDescent="0.2">
      <c r="A9592" s="1" t="s">
        <v>28078</v>
      </c>
      <c r="B9592" s="4" t="s">
        <v>28079</v>
      </c>
      <c r="C9592" s="4" t="s">
        <v>28080</v>
      </c>
      <c r="E9592" s="4"/>
      <c r="R9592" s="4"/>
      <c r="U9592" s="4"/>
      <c r="AD9592" s="4"/>
      <c r="AE9592" s="4"/>
      <c r="AF9592" s="21"/>
    </row>
    <row r="9593" spans="1:32" x14ac:dyDescent="0.2">
      <c r="A9593" s="1" t="s">
        <v>28081</v>
      </c>
      <c r="B9593" s="4" t="s">
        <v>28082</v>
      </c>
      <c r="C9593" s="4" t="s">
        <v>28083</v>
      </c>
      <c r="E9593" s="4"/>
      <c r="R9593" s="4"/>
      <c r="U9593" s="4"/>
      <c r="AD9593" s="4"/>
      <c r="AE9593" s="4"/>
      <c r="AF9593" s="21"/>
    </row>
    <row r="9594" spans="1:32" x14ac:dyDescent="0.2">
      <c r="A9594" s="1" t="s">
        <v>28084</v>
      </c>
      <c r="B9594" s="4" t="s">
        <v>28085</v>
      </c>
      <c r="C9594" s="4" t="s">
        <v>28086</v>
      </c>
      <c r="E9594" s="4"/>
      <c r="R9594" s="4"/>
      <c r="U9594" s="4"/>
      <c r="AD9594" s="4"/>
      <c r="AE9594" s="4"/>
      <c r="AF9594" s="21"/>
    </row>
    <row r="9595" spans="1:32" x14ac:dyDescent="0.2">
      <c r="A9595" s="1" t="s">
        <v>28087</v>
      </c>
      <c r="B9595" s="4" t="s">
        <v>28088</v>
      </c>
      <c r="C9595" s="4" t="s">
        <v>28089</v>
      </c>
      <c r="E9595" s="4"/>
      <c r="R9595" s="4"/>
      <c r="U9595" s="4"/>
      <c r="AD9595" s="4"/>
      <c r="AE9595" s="4"/>
      <c r="AF9595" s="21"/>
    </row>
    <row r="9596" spans="1:32" x14ac:dyDescent="0.2">
      <c r="A9596" s="1" t="s">
        <v>28090</v>
      </c>
      <c r="B9596" s="4" t="s">
        <v>28091</v>
      </c>
      <c r="C9596" s="4" t="s">
        <v>28092</v>
      </c>
      <c r="E9596" s="4"/>
      <c r="R9596" s="4"/>
      <c r="U9596" s="4"/>
      <c r="AD9596" s="4"/>
      <c r="AE9596" s="4"/>
      <c r="AF9596" s="21"/>
    </row>
    <row r="9597" spans="1:32" x14ac:dyDescent="0.2">
      <c r="A9597" s="1" t="s">
        <v>28093</v>
      </c>
      <c r="B9597" s="4" t="s">
        <v>28094</v>
      </c>
      <c r="C9597" s="4" t="s">
        <v>28095</v>
      </c>
      <c r="E9597" s="4"/>
      <c r="R9597" s="4"/>
      <c r="U9597" s="4"/>
      <c r="AD9597" s="4"/>
      <c r="AE9597" s="4"/>
      <c r="AF9597" s="21"/>
    </row>
    <row r="9598" spans="1:32" x14ac:dyDescent="0.2">
      <c r="A9598" s="1" t="s">
        <v>28096</v>
      </c>
      <c r="B9598" s="4" t="s">
        <v>28097</v>
      </c>
      <c r="C9598" s="4" t="s">
        <v>28098</v>
      </c>
      <c r="E9598" s="4"/>
      <c r="R9598" s="4"/>
      <c r="U9598" s="4"/>
      <c r="AD9598" s="4"/>
      <c r="AE9598" s="4"/>
      <c r="AF9598" s="21"/>
    </row>
    <row r="9599" spans="1:32" x14ac:dyDescent="0.2">
      <c r="A9599" s="1" t="s">
        <v>28099</v>
      </c>
      <c r="B9599" s="4" t="s">
        <v>28100</v>
      </c>
      <c r="C9599" s="4" t="s">
        <v>28101</v>
      </c>
      <c r="E9599" s="4"/>
      <c r="R9599" s="4"/>
      <c r="U9599" s="4"/>
      <c r="AD9599" s="4"/>
      <c r="AE9599" s="4"/>
      <c r="AF9599" s="21"/>
    </row>
    <row r="9600" spans="1:32" x14ac:dyDescent="0.2">
      <c r="A9600" s="1" t="s">
        <v>28102</v>
      </c>
      <c r="B9600" s="4" t="s">
        <v>28103</v>
      </c>
      <c r="C9600" s="4" t="s">
        <v>28104</v>
      </c>
      <c r="E9600" s="4"/>
      <c r="R9600" s="4"/>
      <c r="U9600" s="4"/>
      <c r="AD9600" s="4"/>
      <c r="AE9600" s="4"/>
      <c r="AF9600" s="21"/>
    </row>
    <row r="9601" spans="1:32" x14ac:dyDescent="0.2">
      <c r="A9601" s="1" t="s">
        <v>28105</v>
      </c>
      <c r="B9601" s="4" t="s">
        <v>26543</v>
      </c>
      <c r="C9601" s="4" t="s">
        <v>28106</v>
      </c>
      <c r="E9601" s="4"/>
      <c r="R9601" s="4"/>
      <c r="U9601" s="4"/>
      <c r="AD9601" s="4"/>
      <c r="AE9601" s="4"/>
      <c r="AF9601" s="21"/>
    </row>
    <row r="9602" spans="1:32" x14ac:dyDescent="0.2">
      <c r="A9602" s="1" t="s">
        <v>28107</v>
      </c>
      <c r="B9602" s="4" t="s">
        <v>28108</v>
      </c>
      <c r="C9602" s="4" t="s">
        <v>28109</v>
      </c>
      <c r="E9602" s="4"/>
      <c r="R9602" s="4"/>
      <c r="U9602" s="4"/>
      <c r="AD9602" s="4"/>
      <c r="AE9602" s="4"/>
      <c r="AF9602" s="21"/>
    </row>
    <row r="9603" spans="1:32" x14ac:dyDescent="0.2">
      <c r="A9603" s="1" t="s">
        <v>28110</v>
      </c>
      <c r="B9603" s="4" t="s">
        <v>28111</v>
      </c>
      <c r="C9603" s="4" t="s">
        <v>28112</v>
      </c>
      <c r="E9603" s="4"/>
      <c r="R9603" s="4"/>
      <c r="U9603" s="4"/>
      <c r="AD9603" s="4"/>
      <c r="AE9603" s="4"/>
      <c r="AF9603" s="21"/>
    </row>
    <row r="9604" spans="1:32" x14ac:dyDescent="0.2">
      <c r="A9604" s="1" t="s">
        <v>28113</v>
      </c>
      <c r="B9604" s="4" t="s">
        <v>28114</v>
      </c>
      <c r="C9604" s="4" t="s">
        <v>28115</v>
      </c>
      <c r="E9604" s="4"/>
      <c r="R9604" s="4"/>
      <c r="U9604" s="4"/>
      <c r="AD9604" s="4"/>
      <c r="AE9604" s="4"/>
      <c r="AF9604" s="21"/>
    </row>
    <row r="9605" spans="1:32" x14ac:dyDescent="0.2">
      <c r="A9605" s="1" t="s">
        <v>28116</v>
      </c>
      <c r="B9605" s="4" t="s">
        <v>28117</v>
      </c>
      <c r="C9605" s="4" t="s">
        <v>28118</v>
      </c>
      <c r="E9605" s="4"/>
      <c r="R9605" s="4"/>
      <c r="U9605" s="4"/>
      <c r="AD9605" s="4"/>
      <c r="AE9605" s="4"/>
      <c r="AF9605" s="21"/>
    </row>
    <row r="9606" spans="1:32" x14ac:dyDescent="0.2">
      <c r="A9606" s="1" t="s">
        <v>28119</v>
      </c>
      <c r="B9606" s="4" t="s">
        <v>28120</v>
      </c>
      <c r="C9606" s="4" t="s">
        <v>28121</v>
      </c>
      <c r="E9606" s="4"/>
      <c r="R9606" s="4"/>
      <c r="U9606" s="4"/>
      <c r="AD9606" s="4"/>
      <c r="AE9606" s="4"/>
      <c r="AF9606" s="21"/>
    </row>
    <row r="9607" spans="1:32" x14ac:dyDescent="0.2">
      <c r="A9607" s="1" t="s">
        <v>28122</v>
      </c>
      <c r="B9607" s="4" t="s">
        <v>28123</v>
      </c>
      <c r="C9607" s="4" t="s">
        <v>28124</v>
      </c>
      <c r="E9607" s="4"/>
      <c r="R9607" s="4"/>
      <c r="U9607" s="4"/>
      <c r="AD9607" s="4"/>
      <c r="AE9607" s="4"/>
      <c r="AF9607" s="21"/>
    </row>
    <row r="9608" spans="1:32" x14ac:dyDescent="0.2">
      <c r="A9608" s="1" t="s">
        <v>28125</v>
      </c>
      <c r="B9608" s="4" t="s">
        <v>28126</v>
      </c>
      <c r="C9608" s="4" t="s">
        <v>28127</v>
      </c>
      <c r="E9608" s="4"/>
      <c r="R9608" s="4"/>
      <c r="U9608" s="4"/>
      <c r="AB9608">
        <v>1</v>
      </c>
      <c r="AD9608" s="4"/>
      <c r="AE9608" s="4"/>
      <c r="AF9608" s="21"/>
    </row>
    <row r="9609" spans="1:32" x14ac:dyDescent="0.2">
      <c r="A9609" s="1" t="s">
        <v>28128</v>
      </c>
      <c r="B9609" s="4" t="s">
        <v>28129</v>
      </c>
      <c r="C9609" s="4" t="s">
        <v>28130</v>
      </c>
      <c r="E9609" s="4"/>
      <c r="R9609" s="4"/>
      <c r="U9609" s="4"/>
      <c r="AD9609" s="4"/>
      <c r="AE9609" s="4"/>
      <c r="AF9609" s="21"/>
    </row>
    <row r="9610" spans="1:32" x14ac:dyDescent="0.2">
      <c r="A9610" s="1" t="s">
        <v>28131</v>
      </c>
      <c r="B9610" s="4" t="s">
        <v>28132</v>
      </c>
      <c r="C9610" s="4" t="s">
        <v>28133</v>
      </c>
      <c r="E9610" s="4"/>
      <c r="R9610" s="4"/>
      <c r="U9610" s="4"/>
      <c r="AD9610" s="4"/>
      <c r="AE9610" s="4"/>
      <c r="AF9610" s="21"/>
    </row>
    <row r="9611" spans="1:32" x14ac:dyDescent="0.2">
      <c r="A9611" s="1" t="s">
        <v>28134</v>
      </c>
      <c r="B9611" s="4" t="s">
        <v>28135</v>
      </c>
      <c r="C9611" s="4" t="s">
        <v>28136</v>
      </c>
      <c r="E9611" s="4"/>
      <c r="R9611" s="4"/>
      <c r="U9611" s="4"/>
      <c r="AD9611" s="4"/>
      <c r="AE9611" s="4"/>
      <c r="AF9611" s="21"/>
    </row>
    <row r="9612" spans="1:32" x14ac:dyDescent="0.2">
      <c r="A9612" s="1" t="s">
        <v>28137</v>
      </c>
      <c r="B9612" s="4" t="s">
        <v>28138</v>
      </c>
      <c r="C9612" s="4" t="s">
        <v>28024</v>
      </c>
      <c r="E9612" s="4"/>
      <c r="R9612" s="4"/>
      <c r="U9612" s="4"/>
      <c r="AD9612" s="4"/>
      <c r="AE9612" s="4"/>
      <c r="AF9612" s="21"/>
    </row>
    <row r="9613" spans="1:32" x14ac:dyDescent="0.2">
      <c r="A9613" s="1" t="s">
        <v>28139</v>
      </c>
      <c r="B9613" s="4" t="s">
        <v>28140</v>
      </c>
      <c r="C9613" s="4" t="s">
        <v>28141</v>
      </c>
      <c r="E9613" s="4"/>
      <c r="R9613" s="4"/>
      <c r="U9613" s="4"/>
      <c r="AD9613" s="4"/>
      <c r="AE9613" s="4"/>
      <c r="AF9613" s="21"/>
    </row>
    <row r="9614" spans="1:32" x14ac:dyDescent="0.2">
      <c r="A9614" s="1" t="s">
        <v>28142</v>
      </c>
      <c r="B9614" s="4" t="s">
        <v>28143</v>
      </c>
      <c r="C9614" s="4" t="s">
        <v>28144</v>
      </c>
      <c r="E9614" s="4"/>
      <c r="R9614" s="4"/>
      <c r="U9614" s="4"/>
      <c r="AD9614" s="4"/>
      <c r="AE9614" s="4"/>
      <c r="AF9614" s="21"/>
    </row>
    <row r="9615" spans="1:32" x14ac:dyDescent="0.2">
      <c r="A9615" s="1" t="s">
        <v>28145</v>
      </c>
      <c r="B9615" s="4" t="s">
        <v>28146</v>
      </c>
      <c r="C9615" s="4" t="s">
        <v>28147</v>
      </c>
      <c r="E9615" s="4"/>
      <c r="R9615" s="4"/>
      <c r="U9615" s="4"/>
      <c r="AD9615" s="4"/>
      <c r="AE9615" s="4"/>
      <c r="AF9615" s="21"/>
    </row>
    <row r="9616" spans="1:32" x14ac:dyDescent="0.2">
      <c r="A9616" s="1" t="s">
        <v>28148</v>
      </c>
      <c r="B9616" s="4" t="s">
        <v>28149</v>
      </c>
      <c r="C9616" s="4" t="s">
        <v>28150</v>
      </c>
      <c r="E9616" s="4"/>
      <c r="R9616" s="4"/>
      <c r="U9616" s="4"/>
      <c r="AD9616" s="4"/>
      <c r="AE9616" s="4"/>
      <c r="AF9616" s="21"/>
    </row>
    <row r="9617" spans="1:32" x14ac:dyDescent="0.2">
      <c r="A9617" s="1" t="s">
        <v>28151</v>
      </c>
      <c r="B9617" s="4" t="s">
        <v>8495</v>
      </c>
      <c r="C9617" s="4" t="s">
        <v>28152</v>
      </c>
      <c r="E9617" s="4"/>
      <c r="R9617" s="4"/>
      <c r="U9617" s="4"/>
      <c r="AD9617" s="4"/>
      <c r="AE9617" s="4"/>
      <c r="AF9617" s="21"/>
    </row>
    <row r="9618" spans="1:32" x14ac:dyDescent="0.2">
      <c r="A9618" s="1" t="s">
        <v>28153</v>
      </c>
      <c r="B9618" s="4" t="s">
        <v>28154</v>
      </c>
      <c r="C9618" s="4" t="s">
        <v>28155</v>
      </c>
      <c r="E9618" s="4"/>
      <c r="R9618" s="4"/>
      <c r="U9618" s="4"/>
      <c r="AD9618" s="4"/>
      <c r="AE9618" s="4"/>
      <c r="AF9618" s="21"/>
    </row>
    <row r="9619" spans="1:32" x14ac:dyDescent="0.2">
      <c r="A9619" s="1" t="s">
        <v>28156</v>
      </c>
      <c r="B9619" s="4" t="s">
        <v>28157</v>
      </c>
      <c r="C9619" s="4" t="s">
        <v>28158</v>
      </c>
      <c r="E9619" s="4"/>
      <c r="R9619" s="4"/>
      <c r="U9619" s="4"/>
      <c r="AD9619" s="4"/>
      <c r="AE9619" s="4"/>
      <c r="AF9619" s="21"/>
    </row>
    <row r="9620" spans="1:32" x14ac:dyDescent="0.2">
      <c r="A9620" s="1" t="s">
        <v>28159</v>
      </c>
      <c r="B9620" s="4" t="s">
        <v>8232</v>
      </c>
      <c r="C9620" s="4" t="s">
        <v>28160</v>
      </c>
      <c r="E9620" s="4"/>
      <c r="R9620" s="4"/>
      <c r="U9620" s="4"/>
      <c r="AD9620" s="4"/>
      <c r="AE9620" s="4"/>
      <c r="AF9620" s="21"/>
    </row>
    <row r="9621" spans="1:32" x14ac:dyDescent="0.2">
      <c r="A9621" s="1" t="s">
        <v>28161</v>
      </c>
      <c r="B9621" s="4" t="s">
        <v>28162</v>
      </c>
      <c r="C9621" s="4" t="s">
        <v>28163</v>
      </c>
      <c r="E9621" s="4"/>
      <c r="R9621" s="4"/>
      <c r="U9621" s="4"/>
      <c r="AD9621" s="4"/>
      <c r="AE9621" s="4"/>
      <c r="AF9621" s="21"/>
    </row>
    <row r="9622" spans="1:32" x14ac:dyDescent="0.2">
      <c r="A9622" s="1" t="s">
        <v>28164</v>
      </c>
      <c r="B9622" s="4" t="s">
        <v>28165</v>
      </c>
      <c r="C9622" s="4" t="s">
        <v>28166</v>
      </c>
      <c r="E9622" s="4"/>
      <c r="R9622" s="4"/>
      <c r="U9622" s="4"/>
      <c r="AD9622" s="4"/>
      <c r="AE9622" s="4"/>
      <c r="AF9622" s="21"/>
    </row>
    <row r="9623" spans="1:32" x14ac:dyDescent="0.2">
      <c r="A9623" s="1" t="s">
        <v>28167</v>
      </c>
      <c r="B9623" s="4" t="s">
        <v>28168</v>
      </c>
      <c r="C9623" s="4" t="s">
        <v>28024</v>
      </c>
      <c r="E9623" s="4"/>
      <c r="R9623" s="4"/>
      <c r="U9623" s="4"/>
      <c r="AD9623" s="4"/>
      <c r="AE9623" s="4"/>
      <c r="AF9623" s="21"/>
    </row>
    <row r="9624" spans="1:32" x14ac:dyDescent="0.2">
      <c r="A9624" s="1" t="s">
        <v>28169</v>
      </c>
      <c r="B9624" s="4" t="s">
        <v>28170</v>
      </c>
      <c r="C9624" s="4" t="s">
        <v>28171</v>
      </c>
      <c r="E9624" s="4"/>
      <c r="R9624" s="4"/>
      <c r="U9624" s="4"/>
      <c r="AD9624" s="4"/>
      <c r="AE9624" s="4"/>
      <c r="AF9624" s="21"/>
    </row>
    <row r="9625" spans="1:32" x14ac:dyDescent="0.2">
      <c r="A9625" s="1" t="s">
        <v>28172</v>
      </c>
      <c r="B9625" s="4" t="s">
        <v>28173</v>
      </c>
      <c r="C9625" s="4" t="s">
        <v>28174</v>
      </c>
      <c r="E9625" s="4"/>
      <c r="R9625" s="4"/>
      <c r="U9625" s="4"/>
      <c r="AD9625" s="4"/>
      <c r="AE9625" s="4"/>
      <c r="AF9625" s="21"/>
    </row>
    <row r="9626" spans="1:32" x14ac:dyDescent="0.2">
      <c r="A9626" s="1" t="s">
        <v>28175</v>
      </c>
      <c r="B9626" s="4" t="s">
        <v>28176</v>
      </c>
      <c r="C9626" s="4" t="s">
        <v>28177</v>
      </c>
      <c r="E9626" s="4"/>
      <c r="R9626" s="4"/>
      <c r="U9626" s="4"/>
      <c r="AD9626" s="4"/>
      <c r="AE9626" s="4"/>
      <c r="AF9626" s="21"/>
    </row>
    <row r="9627" spans="1:32" x14ac:dyDescent="0.2">
      <c r="A9627" s="1" t="s">
        <v>28178</v>
      </c>
      <c r="B9627" s="4" t="s">
        <v>28179</v>
      </c>
      <c r="C9627" s="4" t="s">
        <v>28180</v>
      </c>
      <c r="E9627" s="4"/>
      <c r="R9627" s="4"/>
      <c r="U9627" s="4"/>
      <c r="AD9627" s="4"/>
      <c r="AE9627" s="4"/>
      <c r="AF9627" s="21"/>
    </row>
    <row r="9628" spans="1:32" x14ac:dyDescent="0.2">
      <c r="A9628" s="1" t="s">
        <v>28181</v>
      </c>
      <c r="B9628" s="4" t="s">
        <v>28182</v>
      </c>
      <c r="C9628" s="4" t="s">
        <v>28183</v>
      </c>
      <c r="E9628" s="4"/>
      <c r="R9628" s="4"/>
      <c r="U9628" s="4"/>
      <c r="AD9628" s="4"/>
      <c r="AE9628" s="4"/>
      <c r="AF9628" s="21"/>
    </row>
    <row r="9629" spans="1:32" x14ac:dyDescent="0.2">
      <c r="A9629" s="1" t="s">
        <v>28184</v>
      </c>
      <c r="B9629" s="4" t="s">
        <v>28185</v>
      </c>
      <c r="C9629" s="4" t="s">
        <v>28186</v>
      </c>
      <c r="E9629" s="4"/>
      <c r="R9629" s="4"/>
      <c r="U9629" s="4"/>
      <c r="AD9629" s="4"/>
      <c r="AE9629" s="4"/>
      <c r="AF9629" s="21"/>
    </row>
    <row r="9630" spans="1:32" x14ac:dyDescent="0.2">
      <c r="A9630" s="1" t="s">
        <v>28187</v>
      </c>
      <c r="B9630" s="4" t="s">
        <v>28188</v>
      </c>
      <c r="C9630" s="4" t="s">
        <v>28189</v>
      </c>
      <c r="E9630" s="4"/>
      <c r="R9630" s="4"/>
      <c r="U9630" s="4"/>
      <c r="AD9630" s="4"/>
      <c r="AE9630" s="4"/>
      <c r="AF9630" s="21"/>
    </row>
    <row r="9631" spans="1:32" x14ac:dyDescent="0.2">
      <c r="A9631" s="1" t="s">
        <v>28190</v>
      </c>
      <c r="B9631" s="4" t="s">
        <v>28191</v>
      </c>
      <c r="C9631" s="4" t="s">
        <v>28192</v>
      </c>
      <c r="E9631" s="4"/>
      <c r="R9631" s="4"/>
      <c r="U9631" s="4"/>
      <c r="AD9631" s="4"/>
      <c r="AE9631" s="4"/>
      <c r="AF9631" s="21"/>
    </row>
    <row r="9632" spans="1:32" x14ac:dyDescent="0.2">
      <c r="A9632" s="1" t="s">
        <v>28193</v>
      </c>
      <c r="B9632" s="4" t="s">
        <v>28194</v>
      </c>
      <c r="C9632" s="4" t="s">
        <v>28195</v>
      </c>
      <c r="E9632" s="4"/>
      <c r="R9632" s="4"/>
      <c r="U9632" s="4"/>
      <c r="AD9632" s="4"/>
      <c r="AE9632" s="4"/>
      <c r="AF9632" s="21"/>
    </row>
    <row r="9633" spans="1:32" x14ac:dyDescent="0.2">
      <c r="A9633" s="1" t="s">
        <v>28196</v>
      </c>
      <c r="B9633" s="4" t="s">
        <v>28197</v>
      </c>
      <c r="C9633" s="4" t="s">
        <v>28198</v>
      </c>
      <c r="E9633" s="4"/>
      <c r="R9633" s="4"/>
      <c r="U9633" s="4"/>
      <c r="AD9633" s="4"/>
      <c r="AE9633" s="4"/>
      <c r="AF9633" s="21"/>
    </row>
    <row r="9634" spans="1:32" x14ac:dyDescent="0.2">
      <c r="A9634" s="1" t="s">
        <v>28199</v>
      </c>
      <c r="B9634" s="4" t="s">
        <v>28200</v>
      </c>
      <c r="C9634" s="4" t="s">
        <v>6120</v>
      </c>
      <c r="E9634" s="4"/>
      <c r="R9634" s="4"/>
      <c r="U9634" s="4"/>
      <c r="AD9634" s="4"/>
      <c r="AE9634" s="4"/>
      <c r="AF9634" s="21"/>
    </row>
    <row r="9635" spans="1:32" x14ac:dyDescent="0.2">
      <c r="A9635" s="1" t="s">
        <v>28201</v>
      </c>
      <c r="B9635" s="4" t="s">
        <v>28202</v>
      </c>
      <c r="C9635" s="4" t="s">
        <v>28203</v>
      </c>
      <c r="E9635" s="4"/>
      <c r="R9635" s="4"/>
      <c r="U9635" s="4"/>
      <c r="AD9635" s="4"/>
      <c r="AE9635" s="4"/>
      <c r="AF9635" s="21"/>
    </row>
    <row r="9636" spans="1:32" x14ac:dyDescent="0.2">
      <c r="A9636" s="1" t="s">
        <v>28204</v>
      </c>
      <c r="B9636" s="4" t="s">
        <v>28205</v>
      </c>
      <c r="C9636" s="4" t="s">
        <v>28206</v>
      </c>
      <c r="E9636" s="4"/>
      <c r="R9636" s="4"/>
      <c r="U9636" s="4"/>
      <c r="AD9636" s="4"/>
      <c r="AE9636" s="4"/>
      <c r="AF9636" s="21"/>
    </row>
    <row r="9637" spans="1:32" x14ac:dyDescent="0.2">
      <c r="A9637" s="1" t="s">
        <v>28207</v>
      </c>
      <c r="B9637" s="4" t="s">
        <v>28208</v>
      </c>
      <c r="C9637" s="4" t="s">
        <v>28209</v>
      </c>
      <c r="E9637" s="4"/>
      <c r="R9637" s="4"/>
      <c r="U9637" s="4"/>
      <c r="AD9637" s="4"/>
      <c r="AE9637" s="4"/>
      <c r="AF9637" s="21"/>
    </row>
    <row r="9638" spans="1:32" x14ac:dyDescent="0.2">
      <c r="A9638" s="1" t="s">
        <v>28210</v>
      </c>
      <c r="B9638" s="4" t="s">
        <v>28211</v>
      </c>
      <c r="C9638" s="4" t="s">
        <v>28212</v>
      </c>
      <c r="E9638" s="4"/>
      <c r="R9638" s="4"/>
      <c r="U9638" s="4"/>
      <c r="AD9638" s="4"/>
      <c r="AE9638" s="4"/>
      <c r="AF9638" s="21"/>
    </row>
    <row r="9639" spans="1:32" x14ac:dyDescent="0.2">
      <c r="A9639" s="1" t="s">
        <v>28213</v>
      </c>
      <c r="B9639" s="4" t="s">
        <v>28214</v>
      </c>
      <c r="C9639" s="4" t="s">
        <v>28215</v>
      </c>
      <c r="E9639" s="4"/>
      <c r="R9639" s="4"/>
      <c r="U9639" s="4"/>
      <c r="AD9639" s="4"/>
      <c r="AE9639" s="4"/>
      <c r="AF9639" s="21"/>
    </row>
    <row r="9640" spans="1:32" x14ac:dyDescent="0.2">
      <c r="A9640" s="1" t="s">
        <v>28216</v>
      </c>
      <c r="B9640" s="4" t="s">
        <v>28217</v>
      </c>
      <c r="C9640" s="4" t="s">
        <v>28218</v>
      </c>
      <c r="E9640" s="4"/>
      <c r="R9640" s="4"/>
      <c r="U9640" s="4"/>
      <c r="AD9640" s="4"/>
      <c r="AE9640" s="4"/>
      <c r="AF9640" s="21"/>
    </row>
    <row r="9641" spans="1:32" x14ac:dyDescent="0.2">
      <c r="A9641" s="1" t="s">
        <v>28219</v>
      </c>
      <c r="B9641" s="4" t="s">
        <v>28220</v>
      </c>
      <c r="C9641" s="4" t="s">
        <v>28221</v>
      </c>
      <c r="E9641" s="4"/>
      <c r="R9641" s="4"/>
      <c r="U9641" s="4"/>
      <c r="AD9641" s="4"/>
      <c r="AE9641" s="4"/>
      <c r="AF9641" s="21"/>
    </row>
    <row r="9642" spans="1:32" x14ac:dyDescent="0.2">
      <c r="A9642" s="1" t="s">
        <v>28222</v>
      </c>
      <c r="B9642" s="4" t="s">
        <v>28223</v>
      </c>
      <c r="C9642" s="4" t="s">
        <v>28224</v>
      </c>
      <c r="E9642" s="4"/>
      <c r="R9642" s="4"/>
      <c r="U9642" s="4"/>
      <c r="AD9642" s="4"/>
      <c r="AE9642" s="4"/>
      <c r="AF9642" s="21"/>
    </row>
    <row r="9643" spans="1:32" x14ac:dyDescent="0.2">
      <c r="A9643" s="1" t="s">
        <v>28225</v>
      </c>
      <c r="B9643" s="4" t="s">
        <v>28226</v>
      </c>
      <c r="C9643" s="4" t="s">
        <v>28227</v>
      </c>
      <c r="E9643" s="4"/>
      <c r="R9643" s="4"/>
      <c r="U9643" s="4"/>
      <c r="AD9643" s="4"/>
      <c r="AE9643" s="4"/>
      <c r="AF9643" s="21"/>
    </row>
    <row r="9644" spans="1:32" x14ac:dyDescent="0.2">
      <c r="A9644" s="1" t="s">
        <v>28228</v>
      </c>
      <c r="B9644" s="4" t="s">
        <v>28229</v>
      </c>
      <c r="C9644" s="4" t="s">
        <v>28230</v>
      </c>
      <c r="E9644" s="4">
        <v>1</v>
      </c>
      <c r="R9644" s="4"/>
      <c r="U9644" s="4"/>
      <c r="AD9644" s="4">
        <v>1</v>
      </c>
      <c r="AE9644" s="4"/>
      <c r="AF9644" s="21">
        <v>1</v>
      </c>
    </row>
    <row r="9645" spans="1:32" x14ac:dyDescent="0.2">
      <c r="A9645" s="1" t="s">
        <v>28231</v>
      </c>
      <c r="B9645" s="4" t="s">
        <v>28232</v>
      </c>
      <c r="C9645" s="4" t="s">
        <v>28233</v>
      </c>
      <c r="E9645" s="4"/>
      <c r="R9645" s="4"/>
      <c r="U9645" s="4"/>
      <c r="AD9645" s="4"/>
      <c r="AE9645" s="4"/>
      <c r="AF9645" s="21"/>
    </row>
    <row r="9646" spans="1:32" x14ac:dyDescent="0.2">
      <c r="A9646" s="1" t="s">
        <v>28234</v>
      </c>
      <c r="B9646" s="4" t="s">
        <v>28235</v>
      </c>
      <c r="C9646" s="4" t="s">
        <v>28236</v>
      </c>
      <c r="E9646" s="4"/>
      <c r="R9646" s="4"/>
      <c r="U9646" s="4"/>
      <c r="AD9646" s="4"/>
      <c r="AE9646" s="4"/>
      <c r="AF9646" s="21"/>
    </row>
    <row r="9647" spans="1:32" x14ac:dyDescent="0.2">
      <c r="A9647" s="1" t="s">
        <v>28237</v>
      </c>
      <c r="B9647" s="4" t="s">
        <v>28238</v>
      </c>
      <c r="C9647" s="4" t="s">
        <v>28239</v>
      </c>
      <c r="E9647" s="4"/>
      <c r="R9647" s="4"/>
      <c r="U9647" s="4"/>
      <c r="AD9647" s="4"/>
      <c r="AE9647" s="4"/>
      <c r="AF9647" s="21"/>
    </row>
    <row r="9648" spans="1:32" x14ac:dyDescent="0.2">
      <c r="A9648" s="1" t="s">
        <v>28240</v>
      </c>
      <c r="B9648" s="4" t="s">
        <v>28241</v>
      </c>
      <c r="C9648" s="4" t="s">
        <v>28242</v>
      </c>
      <c r="E9648" s="4"/>
      <c r="G9648">
        <v>1</v>
      </c>
      <c r="J9648">
        <v>1</v>
      </c>
      <c r="N9648">
        <v>1</v>
      </c>
      <c r="Q9648">
        <v>1</v>
      </c>
      <c r="R9648" s="4">
        <v>1</v>
      </c>
      <c r="S9648">
        <v>1</v>
      </c>
      <c r="T9648">
        <v>1</v>
      </c>
      <c r="U9648" s="4">
        <v>1</v>
      </c>
      <c r="W9648">
        <v>1</v>
      </c>
      <c r="X9648">
        <v>1</v>
      </c>
      <c r="Z9648">
        <v>1</v>
      </c>
      <c r="AA9648">
        <v>1</v>
      </c>
      <c r="AD9648" s="4"/>
      <c r="AE9648" s="4">
        <v>1</v>
      </c>
      <c r="AF9648" s="21"/>
    </row>
    <row r="9649" spans="1:32" x14ac:dyDescent="0.2">
      <c r="A9649" s="1" t="s">
        <v>28243</v>
      </c>
      <c r="B9649" s="4" t="s">
        <v>28244</v>
      </c>
      <c r="C9649" s="4" t="s">
        <v>28245</v>
      </c>
      <c r="E9649" s="4"/>
      <c r="R9649" s="4"/>
      <c r="U9649" s="4"/>
      <c r="AD9649" s="4"/>
      <c r="AE9649" s="4"/>
      <c r="AF9649" s="21"/>
    </row>
    <row r="9650" spans="1:32" x14ac:dyDescent="0.2">
      <c r="A9650" s="1" t="s">
        <v>28246</v>
      </c>
      <c r="B9650" s="4" t="s">
        <v>28247</v>
      </c>
      <c r="C9650" s="4" t="s">
        <v>28248</v>
      </c>
      <c r="E9650" s="4"/>
      <c r="R9650" s="4"/>
      <c r="U9650" s="4"/>
      <c r="AD9650" s="4"/>
      <c r="AE9650" s="4"/>
      <c r="AF9650" s="21"/>
    </row>
    <row r="9651" spans="1:32" x14ac:dyDescent="0.2">
      <c r="A9651" s="1" t="s">
        <v>28249</v>
      </c>
      <c r="B9651" s="4" t="s">
        <v>28250</v>
      </c>
      <c r="C9651" s="4" t="s">
        <v>28251</v>
      </c>
      <c r="E9651" s="4"/>
      <c r="R9651" s="4"/>
      <c r="U9651" s="4"/>
      <c r="AD9651" s="4"/>
      <c r="AE9651" s="4"/>
      <c r="AF9651" s="21"/>
    </row>
    <row r="9652" spans="1:32" x14ac:dyDescent="0.2">
      <c r="A9652" s="1" t="s">
        <v>28252</v>
      </c>
      <c r="B9652" s="4" t="s">
        <v>28253</v>
      </c>
      <c r="C9652" s="4" t="s">
        <v>28254</v>
      </c>
      <c r="E9652" s="4"/>
      <c r="R9652" s="4"/>
      <c r="U9652" s="4"/>
      <c r="AD9652" s="4"/>
      <c r="AE9652" s="4"/>
      <c r="AF9652" s="21"/>
    </row>
    <row r="9653" spans="1:32" x14ac:dyDescent="0.2">
      <c r="A9653" s="1" t="s">
        <v>28255</v>
      </c>
      <c r="B9653" s="4" t="s">
        <v>28256</v>
      </c>
      <c r="C9653" s="4" t="s">
        <v>28257</v>
      </c>
      <c r="E9653" s="4"/>
      <c r="R9653" s="4"/>
      <c r="U9653" s="4"/>
      <c r="AD9653" s="4"/>
      <c r="AE9653" s="4"/>
      <c r="AF9653" s="21"/>
    </row>
    <row r="9654" spans="1:32" x14ac:dyDescent="0.2">
      <c r="A9654" s="1" t="s">
        <v>28258</v>
      </c>
      <c r="B9654" s="4" t="s">
        <v>28259</v>
      </c>
      <c r="C9654" s="4" t="s">
        <v>28260</v>
      </c>
      <c r="E9654" s="4"/>
      <c r="R9654" s="4"/>
      <c r="U9654" s="4"/>
      <c r="AD9654" s="4"/>
      <c r="AE9654" s="4"/>
      <c r="AF9654" s="21"/>
    </row>
    <row r="9655" spans="1:32" x14ac:dyDescent="0.2">
      <c r="A9655" s="1" t="s">
        <v>28261</v>
      </c>
      <c r="B9655" s="4" t="s">
        <v>28262</v>
      </c>
      <c r="C9655" s="4" t="s">
        <v>28263</v>
      </c>
      <c r="E9655" s="4"/>
      <c r="R9655" s="4"/>
      <c r="U9655" s="4"/>
      <c r="AD9655" s="4"/>
      <c r="AE9655" s="4"/>
      <c r="AF9655" s="21"/>
    </row>
    <row r="9656" spans="1:32" x14ac:dyDescent="0.2">
      <c r="A9656" s="1" t="s">
        <v>28264</v>
      </c>
      <c r="B9656" s="4" t="s">
        <v>28265</v>
      </c>
      <c r="C9656" s="4" t="s">
        <v>28266</v>
      </c>
      <c r="E9656" s="4"/>
      <c r="R9656" s="4"/>
      <c r="U9656" s="4"/>
      <c r="AD9656" s="4"/>
      <c r="AE9656" s="4"/>
      <c r="AF9656" s="21"/>
    </row>
    <row r="9657" spans="1:32" x14ac:dyDescent="0.2">
      <c r="A9657" s="1" t="s">
        <v>28267</v>
      </c>
      <c r="B9657" s="4" t="s">
        <v>28268</v>
      </c>
      <c r="C9657" s="4" t="s">
        <v>28269</v>
      </c>
      <c r="E9657" s="4"/>
      <c r="R9657" s="4"/>
      <c r="U9657" s="4"/>
      <c r="AD9657" s="4"/>
      <c r="AE9657" s="4"/>
      <c r="AF9657" s="21"/>
    </row>
    <row r="9658" spans="1:32" x14ac:dyDescent="0.2">
      <c r="A9658" s="1" t="s">
        <v>28270</v>
      </c>
      <c r="B9658" s="4" t="s">
        <v>28271</v>
      </c>
      <c r="C9658" s="4" t="s">
        <v>28272</v>
      </c>
      <c r="E9658" s="4"/>
      <c r="R9658" s="4"/>
      <c r="U9658" s="4"/>
      <c r="AD9658" s="4"/>
      <c r="AE9658" s="4"/>
      <c r="AF9658" s="21"/>
    </row>
    <row r="9659" spans="1:32" x14ac:dyDescent="0.2">
      <c r="A9659" s="1" t="s">
        <v>28273</v>
      </c>
      <c r="B9659" s="4" t="s">
        <v>28274</v>
      </c>
      <c r="C9659" s="4" t="s">
        <v>28275</v>
      </c>
      <c r="E9659" s="4"/>
      <c r="R9659" s="4"/>
      <c r="U9659" s="4"/>
      <c r="AD9659" s="4"/>
      <c r="AE9659" s="4"/>
      <c r="AF9659" s="21"/>
    </row>
    <row r="9660" spans="1:32" x14ac:dyDescent="0.2">
      <c r="A9660" s="1" t="s">
        <v>28276</v>
      </c>
      <c r="B9660" s="4" t="s">
        <v>28277</v>
      </c>
      <c r="C9660" s="4" t="s">
        <v>28278</v>
      </c>
      <c r="E9660" s="4"/>
      <c r="R9660" s="4"/>
      <c r="U9660" s="4"/>
      <c r="AD9660" s="4"/>
      <c r="AE9660" s="4"/>
      <c r="AF9660" s="21"/>
    </row>
    <row r="9661" spans="1:32" x14ac:dyDescent="0.2">
      <c r="A9661" s="1" t="s">
        <v>28279</v>
      </c>
      <c r="B9661" s="4" t="s">
        <v>28280</v>
      </c>
      <c r="C9661" s="4" t="s">
        <v>28281</v>
      </c>
      <c r="E9661" s="4"/>
      <c r="R9661" s="4"/>
      <c r="U9661" s="4"/>
      <c r="AD9661" s="4"/>
      <c r="AE9661" s="4"/>
      <c r="AF9661" s="21"/>
    </row>
    <row r="9662" spans="1:32" x14ac:dyDescent="0.2">
      <c r="A9662" s="1" t="s">
        <v>28282</v>
      </c>
      <c r="B9662" s="4" t="s">
        <v>28283</v>
      </c>
      <c r="C9662" s="4" t="s">
        <v>28284</v>
      </c>
      <c r="E9662" s="4"/>
      <c r="R9662" s="4"/>
      <c r="U9662" s="4"/>
      <c r="AD9662" s="4"/>
      <c r="AE9662" s="4"/>
      <c r="AF9662" s="21"/>
    </row>
    <row r="9663" spans="1:32" x14ac:dyDescent="0.2">
      <c r="A9663" s="1" t="s">
        <v>28285</v>
      </c>
      <c r="B9663" s="4" t="s">
        <v>28286</v>
      </c>
      <c r="C9663" s="4" t="s">
        <v>28287</v>
      </c>
      <c r="E9663" s="4"/>
      <c r="R9663" s="4"/>
      <c r="U9663" s="4"/>
      <c r="AD9663" s="4"/>
      <c r="AE9663" s="4"/>
      <c r="AF9663" s="21"/>
    </row>
    <row r="9664" spans="1:32" x14ac:dyDescent="0.2">
      <c r="A9664" s="1" t="s">
        <v>28288</v>
      </c>
      <c r="B9664" s="4" t="s">
        <v>28289</v>
      </c>
      <c r="C9664" s="4" t="s">
        <v>28290</v>
      </c>
      <c r="E9664" s="4"/>
      <c r="R9664" s="4"/>
      <c r="U9664" s="4"/>
      <c r="AD9664" s="4"/>
      <c r="AE9664" s="4"/>
      <c r="AF9664" s="21"/>
    </row>
    <row r="9665" spans="1:32" x14ac:dyDescent="0.2">
      <c r="A9665" s="1" t="s">
        <v>28291</v>
      </c>
      <c r="B9665" s="4" t="s">
        <v>28292</v>
      </c>
      <c r="C9665" s="4" t="s">
        <v>28293</v>
      </c>
      <c r="E9665" s="4"/>
      <c r="R9665" s="4"/>
      <c r="U9665" s="4"/>
      <c r="AD9665" s="4"/>
      <c r="AE9665" s="4"/>
      <c r="AF9665" s="21"/>
    </row>
    <row r="9666" spans="1:32" x14ac:dyDescent="0.2">
      <c r="A9666" s="1" t="s">
        <v>28294</v>
      </c>
      <c r="B9666" s="4" t="s">
        <v>28295</v>
      </c>
      <c r="C9666" s="4" t="s">
        <v>28296</v>
      </c>
      <c r="E9666" s="4"/>
      <c r="R9666" s="4"/>
      <c r="U9666" s="4"/>
      <c r="AD9666" s="4"/>
      <c r="AE9666" s="4"/>
      <c r="AF9666" s="21"/>
    </row>
    <row r="9667" spans="1:32" x14ac:dyDescent="0.2">
      <c r="A9667" s="1" t="s">
        <v>28297</v>
      </c>
      <c r="B9667" s="4" t="s">
        <v>28298</v>
      </c>
      <c r="C9667" s="4" t="s">
        <v>28299</v>
      </c>
      <c r="E9667" s="4"/>
      <c r="R9667" s="4"/>
      <c r="U9667" s="4"/>
      <c r="AD9667" s="4"/>
      <c r="AE9667" s="4"/>
      <c r="AF9667" s="21"/>
    </row>
    <row r="9668" spans="1:32" x14ac:dyDescent="0.2">
      <c r="A9668" s="1" t="s">
        <v>28300</v>
      </c>
      <c r="B9668" s="4" t="s">
        <v>28301</v>
      </c>
      <c r="C9668" s="4" t="s">
        <v>28302</v>
      </c>
      <c r="E9668" s="4">
        <v>1</v>
      </c>
      <c r="R9668" s="4"/>
      <c r="U9668" s="4"/>
      <c r="AD9668" s="4">
        <v>1</v>
      </c>
      <c r="AE9668" s="4"/>
      <c r="AF9668" s="21">
        <v>1</v>
      </c>
    </row>
    <row r="9669" spans="1:32" x14ac:dyDescent="0.2">
      <c r="A9669" s="1" t="s">
        <v>28303</v>
      </c>
      <c r="B9669" s="4" t="s">
        <v>28304</v>
      </c>
      <c r="C9669" s="4" t="s">
        <v>28305</v>
      </c>
      <c r="E9669" s="4"/>
      <c r="R9669" s="4"/>
      <c r="U9669" s="4"/>
      <c r="AD9669" s="4"/>
      <c r="AE9669" s="4"/>
      <c r="AF9669" s="21"/>
    </row>
    <row r="9670" spans="1:32" x14ac:dyDescent="0.2">
      <c r="A9670" s="1" t="s">
        <v>28306</v>
      </c>
      <c r="B9670" s="4" t="s">
        <v>28307</v>
      </c>
      <c r="C9670" s="4" t="s">
        <v>28308</v>
      </c>
      <c r="E9670" s="4">
        <v>1</v>
      </c>
      <c r="R9670" s="4"/>
      <c r="U9670" s="4"/>
      <c r="AD9670" s="4">
        <v>1</v>
      </c>
      <c r="AE9670" s="4"/>
      <c r="AF9670" s="21">
        <v>2</v>
      </c>
    </row>
    <row r="9671" spans="1:32" x14ac:dyDescent="0.2">
      <c r="A9671" s="1" t="s">
        <v>28309</v>
      </c>
      <c r="B9671" s="4" t="s">
        <v>28310</v>
      </c>
      <c r="C9671" s="4" t="s">
        <v>28311</v>
      </c>
      <c r="E9671" s="4"/>
      <c r="R9671" s="4"/>
      <c r="U9671" s="4"/>
      <c r="AD9671" s="4"/>
      <c r="AE9671" s="4"/>
      <c r="AF9671" s="21"/>
    </row>
    <row r="9672" spans="1:32" x14ac:dyDescent="0.2">
      <c r="A9672" s="1" t="s">
        <v>28312</v>
      </c>
      <c r="B9672" s="4" t="s">
        <v>28313</v>
      </c>
      <c r="C9672" s="4" t="s">
        <v>28314</v>
      </c>
      <c r="E9672" s="4"/>
      <c r="G9672">
        <v>1</v>
      </c>
      <c r="H9672">
        <v>1</v>
      </c>
      <c r="J9672">
        <v>1</v>
      </c>
      <c r="K9672">
        <v>1</v>
      </c>
      <c r="L9672">
        <v>1</v>
      </c>
      <c r="M9672">
        <v>1</v>
      </c>
      <c r="O9672">
        <v>1</v>
      </c>
      <c r="Q9672">
        <v>1</v>
      </c>
      <c r="R9672" s="4">
        <v>1</v>
      </c>
      <c r="S9672">
        <v>1</v>
      </c>
      <c r="T9672">
        <v>1</v>
      </c>
      <c r="U9672" s="4">
        <v>1</v>
      </c>
      <c r="V9672">
        <v>1</v>
      </c>
      <c r="X9672">
        <v>2</v>
      </c>
      <c r="Y9672">
        <v>1</v>
      </c>
      <c r="Z9672">
        <v>1</v>
      </c>
      <c r="AA9672">
        <v>1</v>
      </c>
      <c r="AB9672">
        <v>1</v>
      </c>
      <c r="AD9672" s="4"/>
      <c r="AE9672" s="4">
        <v>1</v>
      </c>
      <c r="AF9672" s="21"/>
    </row>
    <row r="9673" spans="1:32" x14ac:dyDescent="0.2">
      <c r="A9673" s="1" t="s">
        <v>28315</v>
      </c>
      <c r="B9673" s="4" t="s">
        <v>28316</v>
      </c>
      <c r="C9673" s="4" t="s">
        <v>28317</v>
      </c>
      <c r="E9673" s="4"/>
      <c r="R9673" s="4"/>
      <c r="U9673" s="4"/>
      <c r="AD9673" s="4"/>
      <c r="AE9673" s="4"/>
      <c r="AF9673" s="21"/>
    </row>
    <row r="9674" spans="1:32" x14ac:dyDescent="0.2">
      <c r="A9674" s="1" t="s">
        <v>28318</v>
      </c>
      <c r="B9674" s="4" t="s">
        <v>28319</v>
      </c>
      <c r="C9674" s="4" t="s">
        <v>28320</v>
      </c>
      <c r="E9674" s="4"/>
      <c r="G9674">
        <v>3</v>
      </c>
      <c r="H9674">
        <v>2</v>
      </c>
      <c r="I9674">
        <v>2</v>
      </c>
      <c r="J9674">
        <v>2</v>
      </c>
      <c r="N9674">
        <v>1</v>
      </c>
      <c r="O9674">
        <v>1</v>
      </c>
      <c r="Q9674">
        <v>1</v>
      </c>
      <c r="R9674" s="4">
        <v>1</v>
      </c>
      <c r="T9674">
        <v>1</v>
      </c>
      <c r="U9674" s="4">
        <v>1</v>
      </c>
      <c r="V9674">
        <v>1</v>
      </c>
      <c r="W9674">
        <v>1</v>
      </c>
      <c r="X9674">
        <v>2</v>
      </c>
      <c r="Y9674">
        <v>2</v>
      </c>
      <c r="Z9674">
        <v>1</v>
      </c>
      <c r="AA9674">
        <v>1</v>
      </c>
      <c r="AB9674">
        <v>1</v>
      </c>
      <c r="AD9674" s="4"/>
      <c r="AE9674" s="4">
        <v>2</v>
      </c>
      <c r="AF9674" s="21"/>
    </row>
    <row r="9675" spans="1:32" x14ac:dyDescent="0.2">
      <c r="A9675" s="1" t="s">
        <v>28321</v>
      </c>
      <c r="B9675" s="4" t="s">
        <v>28322</v>
      </c>
      <c r="C9675" s="4" t="s">
        <v>28323</v>
      </c>
      <c r="E9675" s="4"/>
      <c r="R9675" s="4"/>
      <c r="U9675" s="4"/>
      <c r="AD9675" s="4"/>
      <c r="AE9675" s="4"/>
      <c r="AF9675" s="21"/>
    </row>
    <row r="9676" spans="1:32" x14ac:dyDescent="0.2">
      <c r="A9676" s="1" t="s">
        <v>28324</v>
      </c>
      <c r="B9676" s="4" t="s">
        <v>28325</v>
      </c>
      <c r="C9676" s="4" t="s">
        <v>28326</v>
      </c>
      <c r="E9676" s="4"/>
      <c r="R9676" s="4"/>
      <c r="U9676" s="4"/>
      <c r="AD9676" s="4"/>
      <c r="AE9676" s="4"/>
      <c r="AF9676" s="21"/>
    </row>
    <row r="9677" spans="1:32" x14ac:dyDescent="0.2">
      <c r="A9677" s="1" t="s">
        <v>28327</v>
      </c>
      <c r="B9677" s="4" t="s">
        <v>28328</v>
      </c>
      <c r="C9677" s="4" t="s">
        <v>28329</v>
      </c>
      <c r="E9677" s="4"/>
      <c r="R9677" s="4"/>
      <c r="U9677" s="4"/>
      <c r="AD9677" s="4"/>
      <c r="AE9677" s="4"/>
      <c r="AF9677" s="21"/>
    </row>
    <row r="9678" spans="1:32" x14ac:dyDescent="0.2">
      <c r="A9678" s="1" t="s">
        <v>28330</v>
      </c>
      <c r="B9678" s="4" t="s">
        <v>28331</v>
      </c>
      <c r="C9678" s="4" t="s">
        <v>28332</v>
      </c>
      <c r="E9678" s="4"/>
      <c r="R9678" s="4"/>
      <c r="U9678" s="4"/>
      <c r="AD9678" s="4"/>
      <c r="AE9678" s="4"/>
      <c r="AF9678" s="21"/>
    </row>
    <row r="9679" spans="1:32" x14ac:dyDescent="0.2">
      <c r="A9679" s="1" t="s">
        <v>28333</v>
      </c>
      <c r="B9679" s="4" t="s">
        <v>28334</v>
      </c>
      <c r="C9679" s="4" t="s">
        <v>28335</v>
      </c>
      <c r="E9679" s="4"/>
      <c r="R9679" s="4"/>
      <c r="U9679" s="4"/>
      <c r="X9679">
        <v>1</v>
      </c>
      <c r="Y9679">
        <v>1</v>
      </c>
      <c r="AA9679">
        <v>1</v>
      </c>
      <c r="AD9679" s="4"/>
      <c r="AE9679" s="4"/>
      <c r="AF9679" s="21"/>
    </row>
    <row r="9680" spans="1:32" x14ac:dyDescent="0.2">
      <c r="A9680" s="1" t="s">
        <v>28336</v>
      </c>
      <c r="B9680" s="4" t="s">
        <v>28337</v>
      </c>
      <c r="C9680" s="4" t="s">
        <v>28338</v>
      </c>
      <c r="E9680" s="4"/>
      <c r="R9680" s="4"/>
      <c r="U9680" s="4"/>
      <c r="AD9680" s="4"/>
      <c r="AE9680" s="4"/>
      <c r="AF9680" s="21"/>
    </row>
    <row r="9681" spans="1:32" x14ac:dyDescent="0.2">
      <c r="A9681" s="1" t="s">
        <v>28339</v>
      </c>
      <c r="B9681" s="4" t="s">
        <v>28340</v>
      </c>
      <c r="C9681" s="4" t="s">
        <v>28341</v>
      </c>
      <c r="E9681" s="4"/>
      <c r="R9681" s="4"/>
      <c r="U9681" s="4"/>
      <c r="AD9681" s="4"/>
      <c r="AE9681" s="4"/>
      <c r="AF9681" s="21"/>
    </row>
    <row r="9682" spans="1:32" x14ac:dyDescent="0.2">
      <c r="A9682" s="1" t="s">
        <v>28342</v>
      </c>
      <c r="B9682" s="4" t="s">
        <v>28343</v>
      </c>
      <c r="C9682" s="4" t="s">
        <v>28344</v>
      </c>
      <c r="E9682" s="4"/>
      <c r="R9682" s="4"/>
      <c r="U9682" s="4"/>
      <c r="AD9682" s="4"/>
      <c r="AE9682" s="4"/>
      <c r="AF9682" s="21"/>
    </row>
    <row r="9683" spans="1:32" x14ac:dyDescent="0.2">
      <c r="A9683" s="1" t="s">
        <v>28345</v>
      </c>
      <c r="B9683" s="4" t="s">
        <v>28346</v>
      </c>
      <c r="C9683" s="4" t="s">
        <v>28347</v>
      </c>
      <c r="E9683" s="4"/>
      <c r="R9683" s="4"/>
      <c r="U9683" s="4"/>
      <c r="AD9683" s="4"/>
      <c r="AE9683" s="4"/>
      <c r="AF9683" s="21"/>
    </row>
    <row r="9684" spans="1:32" x14ac:dyDescent="0.2">
      <c r="A9684" s="1" t="s">
        <v>28348</v>
      </c>
      <c r="B9684" s="4" t="s">
        <v>28349</v>
      </c>
      <c r="C9684" s="4" t="s">
        <v>28350</v>
      </c>
      <c r="E9684" s="4"/>
      <c r="R9684" s="4"/>
      <c r="U9684" s="4"/>
      <c r="AD9684" s="4"/>
      <c r="AE9684" s="4"/>
      <c r="AF9684" s="21"/>
    </row>
    <row r="9685" spans="1:32" x14ac:dyDescent="0.2">
      <c r="A9685" s="1" t="s">
        <v>28351</v>
      </c>
      <c r="B9685" s="4" t="s">
        <v>28352</v>
      </c>
      <c r="C9685" s="4" t="s">
        <v>28353</v>
      </c>
      <c r="E9685" s="4"/>
      <c r="R9685" s="4"/>
      <c r="U9685" s="4"/>
      <c r="AD9685" s="4"/>
      <c r="AE9685" s="4"/>
      <c r="AF9685" s="21"/>
    </row>
    <row r="9686" spans="1:32" x14ac:dyDescent="0.2">
      <c r="A9686" s="1" t="s">
        <v>28354</v>
      </c>
      <c r="B9686" s="4" t="s">
        <v>28355</v>
      </c>
      <c r="C9686" s="4" t="s">
        <v>28356</v>
      </c>
      <c r="E9686" s="4"/>
      <c r="R9686" s="4"/>
      <c r="U9686" s="4"/>
      <c r="AD9686" s="4"/>
      <c r="AE9686" s="4"/>
      <c r="AF9686" s="21"/>
    </row>
    <row r="9687" spans="1:32" x14ac:dyDescent="0.2">
      <c r="A9687" s="1" t="s">
        <v>28357</v>
      </c>
      <c r="B9687" s="4" t="s">
        <v>28358</v>
      </c>
      <c r="C9687" s="4" t="s">
        <v>28359</v>
      </c>
      <c r="E9687" s="4"/>
      <c r="R9687" s="4"/>
      <c r="U9687" s="4"/>
      <c r="AD9687" s="4"/>
      <c r="AE9687" s="4"/>
      <c r="AF9687" s="21"/>
    </row>
    <row r="9688" spans="1:32" x14ac:dyDescent="0.2">
      <c r="A9688" s="1" t="s">
        <v>28360</v>
      </c>
      <c r="B9688" s="4" t="s">
        <v>28361</v>
      </c>
      <c r="C9688" s="4" t="s">
        <v>28362</v>
      </c>
      <c r="E9688" s="4">
        <v>3</v>
      </c>
      <c r="R9688" s="4"/>
      <c r="U9688" s="4"/>
      <c r="AD9688" s="4">
        <v>2</v>
      </c>
      <c r="AE9688" s="4"/>
      <c r="AF9688" s="21">
        <v>2</v>
      </c>
    </row>
    <row r="9689" spans="1:32" x14ac:dyDescent="0.2">
      <c r="A9689" s="1" t="s">
        <v>28363</v>
      </c>
      <c r="B9689" s="4" t="s">
        <v>28364</v>
      </c>
      <c r="C9689" s="4" t="s">
        <v>28365</v>
      </c>
      <c r="E9689" s="4">
        <v>1</v>
      </c>
      <c r="R9689" s="4"/>
      <c r="U9689" s="4"/>
      <c r="AD9689" s="4">
        <v>1</v>
      </c>
      <c r="AE9689" s="4"/>
      <c r="AF9689" s="21">
        <v>1</v>
      </c>
    </row>
    <row r="9690" spans="1:32" x14ac:dyDescent="0.2">
      <c r="A9690" s="1" t="s">
        <v>28366</v>
      </c>
      <c r="B9690" s="4" t="s">
        <v>28367</v>
      </c>
      <c r="C9690" s="4" t="s">
        <v>28368</v>
      </c>
      <c r="E9690" s="4"/>
      <c r="R9690" s="4"/>
      <c r="U9690" s="4"/>
      <c r="AD9690" s="4"/>
      <c r="AE9690" s="4"/>
      <c r="AF9690" s="21"/>
    </row>
    <row r="9691" spans="1:32" x14ac:dyDescent="0.2">
      <c r="A9691" s="1" t="s">
        <v>28369</v>
      </c>
      <c r="B9691" s="4" t="s">
        <v>28370</v>
      </c>
      <c r="C9691" s="4" t="s">
        <v>28371</v>
      </c>
      <c r="E9691" s="4"/>
      <c r="R9691" s="4"/>
      <c r="U9691" s="4"/>
      <c r="AD9691" s="4"/>
      <c r="AE9691" s="4"/>
      <c r="AF9691" s="21"/>
    </row>
    <row r="9692" spans="1:32" x14ac:dyDescent="0.2">
      <c r="A9692" s="1" t="s">
        <v>28372</v>
      </c>
      <c r="B9692" s="4" t="s">
        <v>28373</v>
      </c>
      <c r="C9692" s="4" t="s">
        <v>28374</v>
      </c>
      <c r="E9692" s="4"/>
      <c r="G9692">
        <v>2</v>
      </c>
      <c r="I9692">
        <v>1</v>
      </c>
      <c r="J9692">
        <v>3</v>
      </c>
      <c r="M9692">
        <v>2</v>
      </c>
      <c r="N9692">
        <v>2</v>
      </c>
      <c r="O9692">
        <v>2</v>
      </c>
      <c r="P9692">
        <v>2</v>
      </c>
      <c r="Q9692">
        <v>3</v>
      </c>
      <c r="R9692" s="4">
        <v>4</v>
      </c>
      <c r="S9692">
        <v>1</v>
      </c>
      <c r="T9692">
        <v>3</v>
      </c>
      <c r="U9692" s="4">
        <v>3</v>
      </c>
      <c r="V9692">
        <v>2</v>
      </c>
      <c r="W9692">
        <v>1</v>
      </c>
      <c r="X9692">
        <v>1</v>
      </c>
      <c r="AA9692">
        <v>2</v>
      </c>
      <c r="AD9692" s="4"/>
      <c r="AE9692" s="4">
        <v>2</v>
      </c>
      <c r="AF9692" s="21"/>
    </row>
    <row r="9693" spans="1:32" x14ac:dyDescent="0.2">
      <c r="A9693" s="1" t="s">
        <v>28375</v>
      </c>
      <c r="B9693" s="4" t="s">
        <v>28376</v>
      </c>
      <c r="C9693" s="4" t="s">
        <v>28377</v>
      </c>
      <c r="E9693" s="4"/>
      <c r="G9693">
        <v>1</v>
      </c>
      <c r="H9693">
        <v>1</v>
      </c>
      <c r="I9693">
        <v>2</v>
      </c>
      <c r="J9693">
        <v>2</v>
      </c>
      <c r="K9693">
        <v>1</v>
      </c>
      <c r="L9693">
        <v>1</v>
      </c>
      <c r="M9693">
        <v>1</v>
      </c>
      <c r="O9693">
        <v>1</v>
      </c>
      <c r="P9693">
        <v>1</v>
      </c>
      <c r="Q9693">
        <v>1</v>
      </c>
      <c r="R9693" s="4">
        <v>1</v>
      </c>
      <c r="T9693">
        <v>1</v>
      </c>
      <c r="U9693" s="4">
        <v>1</v>
      </c>
      <c r="W9693">
        <v>1</v>
      </c>
      <c r="X9693">
        <v>1</v>
      </c>
      <c r="AB9693">
        <v>2</v>
      </c>
      <c r="AD9693" s="4"/>
      <c r="AE9693" s="4">
        <v>1</v>
      </c>
      <c r="AF9693" s="21"/>
    </row>
    <row r="9694" spans="1:32" x14ac:dyDescent="0.2">
      <c r="A9694" s="1" t="s">
        <v>28378</v>
      </c>
      <c r="B9694" s="4" t="s">
        <v>28379</v>
      </c>
      <c r="C9694" s="4" t="s">
        <v>28380</v>
      </c>
      <c r="E9694" s="4"/>
      <c r="R9694" s="4"/>
      <c r="U9694" s="4"/>
      <c r="AD9694" s="4"/>
      <c r="AE9694" s="4"/>
      <c r="AF9694" s="21"/>
    </row>
    <row r="9695" spans="1:32" x14ac:dyDescent="0.2">
      <c r="A9695" s="1" t="s">
        <v>28381</v>
      </c>
      <c r="B9695" s="4" t="s">
        <v>28382</v>
      </c>
      <c r="C9695" s="4" t="s">
        <v>28383</v>
      </c>
      <c r="E9695" s="4"/>
      <c r="R9695" s="4"/>
      <c r="U9695" s="4"/>
      <c r="AD9695" s="4"/>
      <c r="AE9695" s="4"/>
      <c r="AF9695" s="21"/>
    </row>
    <row r="9696" spans="1:32" x14ac:dyDescent="0.2">
      <c r="A9696" s="1" t="s">
        <v>28384</v>
      </c>
      <c r="B9696" s="4" t="s">
        <v>28385</v>
      </c>
      <c r="C9696" s="4" t="s">
        <v>28386</v>
      </c>
      <c r="E9696" s="4"/>
      <c r="R9696" s="4"/>
      <c r="U9696" s="4"/>
      <c r="AD9696" s="4"/>
      <c r="AE9696" s="4"/>
      <c r="AF9696" s="21"/>
    </row>
    <row r="9697" spans="1:32" x14ac:dyDescent="0.2">
      <c r="A9697" s="1" t="s">
        <v>28387</v>
      </c>
      <c r="B9697" s="4" t="s">
        <v>28388</v>
      </c>
      <c r="C9697" s="4" t="s">
        <v>28389</v>
      </c>
      <c r="E9697" s="4"/>
      <c r="R9697" s="4"/>
      <c r="U9697" s="4"/>
      <c r="AD9697" s="4"/>
      <c r="AE9697" s="4"/>
      <c r="AF9697" s="21"/>
    </row>
    <row r="9698" spans="1:32" x14ac:dyDescent="0.2">
      <c r="A9698" s="1" t="s">
        <v>28390</v>
      </c>
      <c r="B9698" s="4" t="s">
        <v>28391</v>
      </c>
      <c r="C9698" s="4" t="s">
        <v>28392</v>
      </c>
      <c r="E9698" s="4"/>
      <c r="R9698" s="4"/>
      <c r="U9698" s="4"/>
      <c r="AD9698" s="4"/>
      <c r="AE9698" s="4"/>
      <c r="AF9698" s="21"/>
    </row>
    <row r="9699" spans="1:32" x14ac:dyDescent="0.2">
      <c r="A9699" s="1" t="s">
        <v>28393</v>
      </c>
      <c r="B9699" s="4" t="s">
        <v>28394</v>
      </c>
      <c r="C9699" s="4" t="s">
        <v>28395</v>
      </c>
      <c r="E9699" s="4"/>
      <c r="R9699" s="4"/>
      <c r="U9699" s="4"/>
      <c r="AD9699" s="4"/>
      <c r="AE9699" s="4"/>
      <c r="AF9699" s="21"/>
    </row>
    <row r="9700" spans="1:32" x14ac:dyDescent="0.2">
      <c r="A9700" s="1" t="s">
        <v>28396</v>
      </c>
      <c r="B9700" s="4" t="s">
        <v>28397</v>
      </c>
      <c r="C9700" s="4" t="s">
        <v>28398</v>
      </c>
      <c r="E9700" s="4"/>
      <c r="R9700" s="4"/>
      <c r="U9700" s="4"/>
      <c r="AD9700" s="4"/>
      <c r="AE9700" s="4"/>
      <c r="AF9700" s="21"/>
    </row>
    <row r="9701" spans="1:32" x14ac:dyDescent="0.2">
      <c r="A9701" s="1" t="s">
        <v>28399</v>
      </c>
      <c r="B9701" s="4" t="s">
        <v>28400</v>
      </c>
      <c r="C9701" s="4" t="s">
        <v>28401</v>
      </c>
      <c r="E9701" s="4"/>
      <c r="R9701" s="4"/>
      <c r="U9701" s="4"/>
      <c r="AD9701" s="4"/>
      <c r="AE9701" s="4"/>
      <c r="AF9701" s="21"/>
    </row>
    <row r="9702" spans="1:32" x14ac:dyDescent="0.2">
      <c r="A9702" s="1" t="s">
        <v>28402</v>
      </c>
      <c r="B9702" s="4" t="s">
        <v>28403</v>
      </c>
      <c r="C9702" s="4" t="s">
        <v>28404</v>
      </c>
      <c r="E9702" s="4"/>
      <c r="R9702" s="4"/>
      <c r="U9702" s="4"/>
      <c r="AD9702" s="4"/>
      <c r="AE9702" s="4"/>
      <c r="AF9702" s="21"/>
    </row>
    <row r="9703" spans="1:32" x14ac:dyDescent="0.2">
      <c r="A9703" s="1" t="s">
        <v>28405</v>
      </c>
      <c r="B9703" s="4" t="s">
        <v>28406</v>
      </c>
      <c r="C9703" s="4" t="s">
        <v>28407</v>
      </c>
      <c r="E9703" s="4"/>
      <c r="R9703" s="4"/>
      <c r="U9703" s="4"/>
      <c r="AD9703" s="4"/>
      <c r="AE9703" s="4"/>
      <c r="AF9703" s="21"/>
    </row>
    <row r="9704" spans="1:32" x14ac:dyDescent="0.2">
      <c r="A9704" s="1" t="s">
        <v>28408</v>
      </c>
      <c r="B9704" s="4" t="s">
        <v>28409</v>
      </c>
      <c r="C9704" s="4" t="s">
        <v>28410</v>
      </c>
      <c r="E9704" s="4"/>
      <c r="R9704" s="4"/>
      <c r="U9704" s="4"/>
      <c r="AD9704" s="4"/>
      <c r="AE9704" s="4"/>
      <c r="AF9704" s="21"/>
    </row>
    <row r="9705" spans="1:32" x14ac:dyDescent="0.2">
      <c r="A9705" s="1" t="s">
        <v>28411</v>
      </c>
      <c r="B9705" s="4" t="s">
        <v>28412</v>
      </c>
      <c r="C9705" s="4" t="s">
        <v>28413</v>
      </c>
      <c r="E9705" s="4"/>
      <c r="R9705" s="4"/>
      <c r="U9705" s="4"/>
      <c r="AD9705" s="4"/>
      <c r="AE9705" s="4"/>
      <c r="AF9705" s="21"/>
    </row>
    <row r="9706" spans="1:32" x14ac:dyDescent="0.2">
      <c r="A9706" s="1" t="s">
        <v>28414</v>
      </c>
      <c r="B9706" s="4" t="s">
        <v>28415</v>
      </c>
      <c r="C9706" s="4" t="s">
        <v>28416</v>
      </c>
      <c r="E9706" s="4"/>
      <c r="R9706" s="4"/>
      <c r="U9706" s="4"/>
      <c r="AD9706" s="4"/>
      <c r="AE9706" s="4"/>
      <c r="AF9706" s="21"/>
    </row>
    <row r="9707" spans="1:32" x14ac:dyDescent="0.2">
      <c r="A9707" s="1" t="s">
        <v>28417</v>
      </c>
      <c r="B9707" s="4" t="s">
        <v>28418</v>
      </c>
      <c r="C9707" s="4" t="s">
        <v>28419</v>
      </c>
      <c r="E9707" s="4"/>
      <c r="R9707" s="4"/>
      <c r="U9707" s="4"/>
      <c r="AD9707" s="4"/>
      <c r="AE9707" s="4"/>
      <c r="AF9707" s="21"/>
    </row>
    <row r="9708" spans="1:32" x14ac:dyDescent="0.2">
      <c r="A9708" s="1" t="s">
        <v>28420</v>
      </c>
      <c r="B9708" s="4" t="s">
        <v>28421</v>
      </c>
      <c r="C9708" s="4" t="s">
        <v>28422</v>
      </c>
      <c r="E9708" s="4"/>
      <c r="R9708" s="4"/>
      <c r="U9708" s="4"/>
      <c r="AD9708" s="4"/>
      <c r="AE9708" s="4"/>
      <c r="AF9708" s="21"/>
    </row>
    <row r="9709" spans="1:32" x14ac:dyDescent="0.2">
      <c r="A9709" s="1" t="s">
        <v>28423</v>
      </c>
      <c r="B9709" s="4" t="s">
        <v>28424</v>
      </c>
      <c r="C9709" s="4" t="s">
        <v>28425</v>
      </c>
      <c r="E9709" s="4"/>
      <c r="R9709" s="4"/>
      <c r="U9709" s="4"/>
      <c r="AD9709" s="4"/>
      <c r="AE9709" s="4"/>
      <c r="AF9709" s="21"/>
    </row>
    <row r="9710" spans="1:32" x14ac:dyDescent="0.2">
      <c r="A9710" s="1" t="s">
        <v>28426</v>
      </c>
      <c r="B9710" s="4" t="s">
        <v>28427</v>
      </c>
      <c r="C9710" s="4" t="s">
        <v>28428</v>
      </c>
      <c r="E9710" s="4"/>
      <c r="R9710" s="4"/>
      <c r="U9710" s="4"/>
      <c r="AD9710" s="4"/>
      <c r="AE9710" s="4"/>
      <c r="AF9710" s="21"/>
    </row>
    <row r="9711" spans="1:32" x14ac:dyDescent="0.2">
      <c r="A9711" s="1" t="s">
        <v>28429</v>
      </c>
      <c r="B9711" s="4" t="s">
        <v>28430</v>
      </c>
      <c r="C9711" s="4" t="s">
        <v>28431</v>
      </c>
      <c r="E9711" s="4"/>
      <c r="R9711" s="4"/>
      <c r="U9711" s="4"/>
      <c r="AD9711" s="4"/>
      <c r="AE9711" s="4"/>
      <c r="AF9711" s="21"/>
    </row>
    <row r="9712" spans="1:32" x14ac:dyDescent="0.2">
      <c r="A9712" s="1" t="s">
        <v>28432</v>
      </c>
      <c r="B9712" s="4" t="s">
        <v>28433</v>
      </c>
      <c r="C9712" s="4" t="s">
        <v>28434</v>
      </c>
      <c r="E9712" s="4"/>
      <c r="R9712" s="4"/>
      <c r="U9712" s="4"/>
      <c r="AD9712" s="4"/>
      <c r="AE9712" s="4"/>
      <c r="AF9712" s="21"/>
    </row>
    <row r="9713" spans="1:32" x14ac:dyDescent="0.2">
      <c r="A9713" s="1" t="s">
        <v>28435</v>
      </c>
      <c r="B9713" s="4" t="s">
        <v>28436</v>
      </c>
      <c r="C9713" s="4" t="s">
        <v>28437</v>
      </c>
      <c r="E9713" s="4"/>
      <c r="R9713" s="4"/>
      <c r="U9713" s="4"/>
      <c r="AD9713" s="4"/>
      <c r="AE9713" s="4"/>
      <c r="AF9713" s="21"/>
    </row>
    <row r="9714" spans="1:32" x14ac:dyDescent="0.2">
      <c r="A9714" s="1" t="s">
        <v>28438</v>
      </c>
      <c r="B9714" s="4" t="s">
        <v>28439</v>
      </c>
      <c r="C9714" s="4" t="s">
        <v>28440</v>
      </c>
      <c r="E9714" s="4">
        <v>1</v>
      </c>
      <c r="R9714" s="4"/>
      <c r="U9714" s="4"/>
      <c r="AD9714" s="4">
        <v>1</v>
      </c>
      <c r="AE9714" s="4"/>
      <c r="AF9714" s="21">
        <v>1</v>
      </c>
    </row>
    <row r="9715" spans="1:32" x14ac:dyDescent="0.2">
      <c r="A9715" s="1" t="s">
        <v>28441</v>
      </c>
      <c r="B9715" s="4" t="s">
        <v>28442</v>
      </c>
      <c r="C9715" s="4" t="s">
        <v>28443</v>
      </c>
      <c r="E9715" s="4"/>
      <c r="R9715" s="4"/>
      <c r="U9715" s="4"/>
      <c r="AD9715" s="4"/>
      <c r="AE9715" s="4"/>
      <c r="AF9715" s="21"/>
    </row>
    <row r="9716" spans="1:32" x14ac:dyDescent="0.2">
      <c r="A9716" s="1" t="s">
        <v>28444</v>
      </c>
      <c r="B9716" s="4" t="s">
        <v>28445</v>
      </c>
      <c r="C9716" s="4" t="s">
        <v>28446</v>
      </c>
      <c r="E9716" s="4"/>
      <c r="R9716" s="4"/>
      <c r="U9716" s="4"/>
      <c r="AD9716" s="4"/>
      <c r="AE9716" s="4"/>
      <c r="AF9716" s="21"/>
    </row>
    <row r="9717" spans="1:32" x14ac:dyDescent="0.2">
      <c r="A9717" s="1" t="s">
        <v>28447</v>
      </c>
      <c r="B9717" s="4" t="s">
        <v>28448</v>
      </c>
      <c r="C9717" s="4" t="s">
        <v>28449</v>
      </c>
      <c r="E9717" s="4"/>
      <c r="R9717" s="4"/>
      <c r="U9717" s="4"/>
      <c r="AD9717" s="4"/>
      <c r="AE9717" s="4"/>
      <c r="AF9717" s="21"/>
    </row>
    <row r="9718" spans="1:32" x14ac:dyDescent="0.2">
      <c r="A9718" s="1" t="s">
        <v>28450</v>
      </c>
      <c r="B9718" s="4" t="s">
        <v>28451</v>
      </c>
      <c r="C9718" s="4" t="s">
        <v>28452</v>
      </c>
      <c r="E9718" s="4"/>
      <c r="G9718">
        <v>2</v>
      </c>
      <c r="H9718">
        <v>2</v>
      </c>
      <c r="I9718">
        <v>1</v>
      </c>
      <c r="J9718">
        <v>1</v>
      </c>
      <c r="K9718">
        <v>1</v>
      </c>
      <c r="L9718">
        <v>1</v>
      </c>
      <c r="M9718">
        <v>1</v>
      </c>
      <c r="O9718">
        <v>1</v>
      </c>
      <c r="P9718">
        <v>1</v>
      </c>
      <c r="R9718" s="4">
        <v>1</v>
      </c>
      <c r="S9718">
        <v>1</v>
      </c>
      <c r="T9718">
        <v>1</v>
      </c>
      <c r="U9718" s="4">
        <v>1</v>
      </c>
      <c r="W9718">
        <v>1</v>
      </c>
      <c r="X9718">
        <v>1</v>
      </c>
      <c r="Y9718">
        <v>1</v>
      </c>
      <c r="Z9718">
        <v>1</v>
      </c>
      <c r="AB9718">
        <v>2</v>
      </c>
      <c r="AD9718" s="4"/>
      <c r="AE9718" s="4">
        <v>1</v>
      </c>
      <c r="AF9718" s="21"/>
    </row>
    <row r="9719" spans="1:32" x14ac:dyDescent="0.2">
      <c r="A9719" s="1" t="s">
        <v>28453</v>
      </c>
      <c r="B9719" s="4" t="s">
        <v>28454</v>
      </c>
      <c r="C9719" s="4" t="s">
        <v>28455</v>
      </c>
      <c r="E9719" s="4"/>
      <c r="R9719" s="4"/>
      <c r="U9719" s="4"/>
      <c r="AD9719" s="4"/>
      <c r="AE9719" s="4"/>
      <c r="AF9719" s="21"/>
    </row>
    <row r="9720" spans="1:32" x14ac:dyDescent="0.2">
      <c r="A9720" s="1" t="s">
        <v>28456</v>
      </c>
      <c r="B9720" s="4" t="s">
        <v>4081</v>
      </c>
      <c r="C9720" s="4" t="s">
        <v>28457</v>
      </c>
      <c r="E9720" s="4"/>
      <c r="R9720" s="4"/>
      <c r="U9720" s="4"/>
      <c r="AD9720" s="4"/>
      <c r="AE9720" s="4"/>
      <c r="AF9720" s="21"/>
    </row>
    <row r="9721" spans="1:32" x14ac:dyDescent="0.2">
      <c r="A9721" s="1" t="s">
        <v>28458</v>
      </c>
      <c r="B9721" s="4" t="s">
        <v>28459</v>
      </c>
      <c r="C9721" s="4" t="s">
        <v>28460</v>
      </c>
      <c r="E9721" s="4"/>
      <c r="R9721" s="4"/>
      <c r="U9721" s="4"/>
      <c r="AD9721" s="4"/>
      <c r="AE9721" s="4"/>
      <c r="AF9721" s="21"/>
    </row>
    <row r="9722" spans="1:32" x14ac:dyDescent="0.2">
      <c r="A9722" s="1" t="s">
        <v>28461</v>
      </c>
      <c r="B9722" s="4" t="s">
        <v>28462</v>
      </c>
      <c r="C9722" s="4" t="s">
        <v>28463</v>
      </c>
      <c r="E9722" s="4"/>
      <c r="R9722" s="4"/>
      <c r="U9722" s="4"/>
      <c r="AD9722" s="4"/>
      <c r="AE9722" s="4"/>
      <c r="AF9722" s="21"/>
    </row>
    <row r="9723" spans="1:32" x14ac:dyDescent="0.2">
      <c r="A9723" s="1" t="s">
        <v>28464</v>
      </c>
      <c r="B9723" s="4" t="s">
        <v>28465</v>
      </c>
      <c r="C9723" s="4" t="s">
        <v>28466</v>
      </c>
      <c r="E9723" s="4"/>
      <c r="R9723" s="4"/>
      <c r="U9723" s="4"/>
      <c r="AD9723" s="4"/>
      <c r="AE9723" s="4"/>
      <c r="AF9723" s="21"/>
    </row>
    <row r="9724" spans="1:32" x14ac:dyDescent="0.2">
      <c r="A9724" s="1" t="s">
        <v>28467</v>
      </c>
      <c r="B9724" s="4" t="s">
        <v>9370</v>
      </c>
      <c r="C9724" s="4" t="s">
        <v>28468</v>
      </c>
      <c r="E9724" s="4"/>
      <c r="R9724" s="4"/>
      <c r="U9724" s="4"/>
      <c r="AD9724" s="4"/>
      <c r="AE9724" s="4"/>
      <c r="AF9724" s="21"/>
    </row>
    <row r="9725" spans="1:32" x14ac:dyDescent="0.2">
      <c r="A9725" s="1" t="s">
        <v>28469</v>
      </c>
      <c r="B9725" s="4" t="s">
        <v>28470</v>
      </c>
      <c r="C9725" s="4" t="s">
        <v>28471</v>
      </c>
      <c r="E9725" s="4"/>
      <c r="R9725" s="4"/>
      <c r="U9725" s="4"/>
      <c r="AD9725" s="4"/>
      <c r="AE9725" s="4"/>
      <c r="AF9725" s="21"/>
    </row>
    <row r="9726" spans="1:32" x14ac:dyDescent="0.2">
      <c r="A9726" s="1" t="s">
        <v>28472</v>
      </c>
      <c r="B9726" s="4" t="s">
        <v>28473</v>
      </c>
      <c r="C9726" s="4" t="s">
        <v>28474</v>
      </c>
      <c r="E9726" s="4"/>
      <c r="R9726" s="4"/>
      <c r="U9726" s="4"/>
      <c r="AD9726" s="4"/>
      <c r="AE9726" s="4"/>
      <c r="AF9726" s="21"/>
    </row>
    <row r="9727" spans="1:32" x14ac:dyDescent="0.2">
      <c r="A9727" s="1" t="s">
        <v>28475</v>
      </c>
      <c r="B9727" s="4" t="s">
        <v>28476</v>
      </c>
      <c r="C9727" s="4" t="s">
        <v>28477</v>
      </c>
      <c r="E9727" s="4"/>
      <c r="R9727" s="4"/>
      <c r="U9727" s="4"/>
      <c r="AD9727" s="4"/>
      <c r="AE9727" s="4"/>
      <c r="AF9727" s="21"/>
    </row>
    <row r="9728" spans="1:32" x14ac:dyDescent="0.2">
      <c r="A9728" s="1" t="s">
        <v>28478</v>
      </c>
      <c r="B9728" s="4" t="s">
        <v>28479</v>
      </c>
      <c r="C9728" s="4" t="s">
        <v>28480</v>
      </c>
      <c r="E9728" s="4"/>
      <c r="R9728" s="4"/>
      <c r="U9728" s="4"/>
      <c r="AD9728" s="4"/>
      <c r="AE9728" s="4"/>
      <c r="AF9728" s="21"/>
    </row>
    <row r="9729" spans="1:32" x14ac:dyDescent="0.2">
      <c r="A9729" s="1" t="s">
        <v>28481</v>
      </c>
      <c r="B9729" s="4" t="s">
        <v>28482</v>
      </c>
      <c r="C9729" s="4" t="s">
        <v>28483</v>
      </c>
      <c r="E9729" s="4"/>
      <c r="R9729" s="4"/>
      <c r="U9729" s="4"/>
      <c r="AD9729" s="4"/>
      <c r="AE9729" s="4"/>
      <c r="AF9729" s="21"/>
    </row>
    <row r="9730" spans="1:32" x14ac:dyDescent="0.2">
      <c r="A9730" s="1" t="s">
        <v>28484</v>
      </c>
      <c r="B9730" s="4" t="s">
        <v>28485</v>
      </c>
      <c r="C9730" s="4" t="s">
        <v>28486</v>
      </c>
      <c r="E9730" s="4"/>
      <c r="R9730" s="4"/>
      <c r="U9730" s="4"/>
      <c r="AD9730" s="4"/>
      <c r="AE9730" s="4"/>
      <c r="AF9730" s="21"/>
    </row>
    <row r="9731" spans="1:32" x14ac:dyDescent="0.2">
      <c r="A9731" s="1" t="s">
        <v>28487</v>
      </c>
      <c r="B9731" s="4" t="s">
        <v>28488</v>
      </c>
      <c r="C9731" s="4" t="s">
        <v>28489</v>
      </c>
      <c r="E9731" s="4"/>
      <c r="R9731" s="4"/>
      <c r="U9731" s="4"/>
      <c r="AD9731" s="4"/>
      <c r="AE9731" s="4"/>
      <c r="AF9731" s="21"/>
    </row>
    <row r="9732" spans="1:32" x14ac:dyDescent="0.2">
      <c r="A9732" s="1" t="s">
        <v>28490</v>
      </c>
      <c r="B9732" s="4" t="s">
        <v>28491</v>
      </c>
      <c r="C9732" s="4" t="s">
        <v>28492</v>
      </c>
      <c r="E9732" s="4"/>
      <c r="R9732" s="4"/>
      <c r="U9732" s="4"/>
      <c r="AD9732" s="4"/>
      <c r="AE9732" s="4"/>
      <c r="AF9732" s="21"/>
    </row>
    <row r="9733" spans="1:32" x14ac:dyDescent="0.2">
      <c r="A9733" s="1" t="s">
        <v>28493</v>
      </c>
      <c r="B9733" s="4" t="s">
        <v>28494</v>
      </c>
      <c r="C9733" s="4" t="s">
        <v>28495</v>
      </c>
      <c r="E9733" s="4"/>
      <c r="R9733" s="4"/>
      <c r="U9733" s="4"/>
      <c r="AD9733" s="4"/>
      <c r="AE9733" s="4"/>
      <c r="AF9733" s="21"/>
    </row>
    <row r="9734" spans="1:32" x14ac:dyDescent="0.2">
      <c r="A9734" s="1" t="s">
        <v>28496</v>
      </c>
      <c r="B9734" s="4" t="s">
        <v>28497</v>
      </c>
      <c r="C9734" s="4" t="s">
        <v>28498</v>
      </c>
      <c r="E9734" s="4"/>
      <c r="R9734" s="4"/>
      <c r="U9734" s="4"/>
      <c r="AD9734" s="4"/>
      <c r="AE9734" s="4"/>
      <c r="AF9734" s="21"/>
    </row>
    <row r="9735" spans="1:32" x14ac:dyDescent="0.2">
      <c r="A9735" s="1" t="s">
        <v>28499</v>
      </c>
      <c r="B9735" s="4" t="s">
        <v>28500</v>
      </c>
      <c r="C9735" s="4" t="s">
        <v>28501</v>
      </c>
      <c r="E9735" s="4"/>
      <c r="R9735" s="4"/>
      <c r="U9735" s="4"/>
      <c r="AD9735" s="4"/>
      <c r="AE9735" s="4"/>
      <c r="AF9735" s="21"/>
    </row>
    <row r="9736" spans="1:32" x14ac:dyDescent="0.2">
      <c r="A9736" s="1" t="s">
        <v>28502</v>
      </c>
      <c r="B9736" s="4" t="s">
        <v>28503</v>
      </c>
      <c r="C9736" s="4" t="s">
        <v>28504</v>
      </c>
      <c r="E9736" s="4"/>
      <c r="R9736" s="4"/>
      <c r="U9736" s="4"/>
      <c r="AD9736" s="4"/>
      <c r="AE9736" s="4"/>
      <c r="AF9736" s="21"/>
    </row>
    <row r="9737" spans="1:32" x14ac:dyDescent="0.2">
      <c r="A9737" s="1" t="s">
        <v>28505</v>
      </c>
      <c r="B9737" s="4" t="s">
        <v>28506</v>
      </c>
      <c r="C9737" s="4" t="s">
        <v>28507</v>
      </c>
      <c r="E9737" s="4"/>
      <c r="R9737" s="4"/>
      <c r="U9737" s="4"/>
      <c r="AD9737" s="4"/>
      <c r="AE9737" s="4"/>
      <c r="AF9737" s="21"/>
    </row>
    <row r="9738" spans="1:32" x14ac:dyDescent="0.2">
      <c r="A9738" s="1" t="s">
        <v>28508</v>
      </c>
      <c r="B9738" s="4" t="s">
        <v>28509</v>
      </c>
      <c r="C9738" s="4" t="s">
        <v>28510</v>
      </c>
      <c r="E9738" s="4"/>
      <c r="R9738" s="4"/>
      <c r="U9738" s="4"/>
      <c r="AD9738" s="4"/>
      <c r="AE9738" s="4"/>
      <c r="AF9738" s="21"/>
    </row>
    <row r="9739" spans="1:32" x14ac:dyDescent="0.2">
      <c r="A9739" s="1" t="s">
        <v>28511</v>
      </c>
      <c r="B9739" s="4" t="s">
        <v>28512</v>
      </c>
      <c r="C9739" s="4" t="s">
        <v>28513</v>
      </c>
      <c r="E9739" s="4"/>
      <c r="R9739" s="4"/>
      <c r="U9739" s="4"/>
      <c r="AD9739" s="4"/>
      <c r="AE9739" s="4"/>
      <c r="AF9739" s="21"/>
    </row>
    <row r="9740" spans="1:32" x14ac:dyDescent="0.2">
      <c r="A9740" s="1" t="s">
        <v>28514</v>
      </c>
      <c r="B9740" s="4" t="s">
        <v>28515</v>
      </c>
      <c r="C9740" s="4" t="s">
        <v>28516</v>
      </c>
      <c r="E9740" s="4"/>
      <c r="R9740" s="4"/>
      <c r="U9740" s="4"/>
      <c r="AD9740" s="4"/>
      <c r="AE9740" s="4"/>
      <c r="AF9740" s="21"/>
    </row>
    <row r="9741" spans="1:32" x14ac:dyDescent="0.2">
      <c r="A9741" s="1" t="s">
        <v>28517</v>
      </c>
      <c r="B9741" s="4" t="s">
        <v>28518</v>
      </c>
      <c r="C9741" s="4" t="s">
        <v>28519</v>
      </c>
      <c r="E9741" s="4"/>
      <c r="R9741" s="4"/>
      <c r="U9741" s="4"/>
      <c r="AD9741" s="4"/>
      <c r="AE9741" s="4"/>
      <c r="AF9741" s="21"/>
    </row>
    <row r="9742" spans="1:32" x14ac:dyDescent="0.2">
      <c r="A9742" s="1" t="s">
        <v>28520</v>
      </c>
      <c r="B9742" s="4" t="s">
        <v>28521</v>
      </c>
      <c r="C9742" s="4" t="s">
        <v>28522</v>
      </c>
      <c r="E9742" s="4"/>
      <c r="R9742" s="4"/>
      <c r="U9742" s="4"/>
      <c r="AD9742" s="4"/>
      <c r="AE9742" s="4"/>
      <c r="AF9742" s="21"/>
    </row>
    <row r="9743" spans="1:32" x14ac:dyDescent="0.2">
      <c r="A9743" s="1" t="s">
        <v>28523</v>
      </c>
      <c r="B9743" s="4" t="s">
        <v>28524</v>
      </c>
      <c r="C9743" s="4" t="s">
        <v>28525</v>
      </c>
      <c r="E9743" s="4"/>
      <c r="R9743" s="4"/>
      <c r="U9743" s="4"/>
      <c r="AD9743" s="4"/>
      <c r="AE9743" s="4"/>
      <c r="AF9743" s="21"/>
    </row>
    <row r="9744" spans="1:32" x14ac:dyDescent="0.2">
      <c r="A9744" s="1" t="s">
        <v>28526</v>
      </c>
      <c r="B9744" s="4" t="s">
        <v>28527</v>
      </c>
      <c r="C9744" s="4" t="s">
        <v>28528</v>
      </c>
      <c r="E9744" s="4"/>
      <c r="R9744" s="4"/>
      <c r="U9744" s="4"/>
      <c r="AD9744" s="4"/>
      <c r="AE9744" s="4"/>
      <c r="AF9744" s="21"/>
    </row>
    <row r="9745" spans="1:32" x14ac:dyDescent="0.2">
      <c r="A9745" s="1" t="s">
        <v>28529</v>
      </c>
      <c r="B9745" s="4" t="s">
        <v>28530</v>
      </c>
      <c r="C9745" s="4" t="s">
        <v>28531</v>
      </c>
      <c r="E9745" s="4"/>
      <c r="R9745" s="4"/>
      <c r="U9745" s="4"/>
      <c r="AD9745" s="4"/>
      <c r="AE9745" s="4"/>
      <c r="AF9745" s="21"/>
    </row>
    <row r="9746" spans="1:32" x14ac:dyDescent="0.2">
      <c r="A9746" s="1" t="s">
        <v>28532</v>
      </c>
      <c r="B9746" s="4" t="s">
        <v>28533</v>
      </c>
      <c r="C9746" s="4" t="s">
        <v>28534</v>
      </c>
      <c r="E9746" s="4"/>
      <c r="R9746" s="4"/>
      <c r="U9746" s="4"/>
      <c r="AD9746" s="4"/>
      <c r="AE9746" s="4"/>
      <c r="AF9746" s="21"/>
    </row>
    <row r="9747" spans="1:32" x14ac:dyDescent="0.2">
      <c r="A9747" s="1" t="s">
        <v>28535</v>
      </c>
      <c r="B9747" s="4" t="s">
        <v>28536</v>
      </c>
      <c r="C9747" s="4" t="s">
        <v>28537</v>
      </c>
      <c r="E9747" s="4"/>
      <c r="R9747" s="4"/>
      <c r="U9747" s="4"/>
      <c r="AD9747" s="4"/>
      <c r="AE9747" s="4"/>
      <c r="AF9747" s="21"/>
    </row>
    <row r="9748" spans="1:32" x14ac:dyDescent="0.2">
      <c r="A9748" s="1" t="s">
        <v>28538</v>
      </c>
      <c r="B9748" s="4" t="s">
        <v>28539</v>
      </c>
      <c r="C9748" s="4" t="s">
        <v>28540</v>
      </c>
      <c r="E9748" s="4"/>
      <c r="R9748" s="4"/>
      <c r="U9748" s="4"/>
      <c r="AD9748" s="4"/>
      <c r="AE9748" s="4"/>
      <c r="AF9748" s="21"/>
    </row>
    <row r="9749" spans="1:32" x14ac:dyDescent="0.2">
      <c r="A9749" s="1" t="s">
        <v>28541</v>
      </c>
      <c r="B9749" s="4" t="s">
        <v>28542</v>
      </c>
      <c r="C9749" s="4" t="s">
        <v>28543</v>
      </c>
      <c r="E9749" s="4"/>
      <c r="R9749" s="4"/>
      <c r="U9749" s="4"/>
      <c r="AD9749" s="4"/>
      <c r="AE9749" s="4"/>
      <c r="AF9749" s="21"/>
    </row>
    <row r="9750" spans="1:32" x14ac:dyDescent="0.2">
      <c r="A9750" s="1" t="s">
        <v>28544</v>
      </c>
      <c r="B9750" s="4" t="s">
        <v>28545</v>
      </c>
      <c r="C9750" s="4" t="s">
        <v>28546</v>
      </c>
      <c r="E9750" s="4"/>
      <c r="R9750" s="4"/>
      <c r="U9750" s="4"/>
      <c r="AD9750" s="4"/>
      <c r="AE9750" s="4"/>
      <c r="AF9750" s="21"/>
    </row>
    <row r="9751" spans="1:32" x14ac:dyDescent="0.2">
      <c r="A9751" s="1" t="s">
        <v>28547</v>
      </c>
      <c r="B9751" s="4" t="s">
        <v>28548</v>
      </c>
      <c r="C9751" s="4" t="s">
        <v>28549</v>
      </c>
      <c r="E9751" s="4"/>
      <c r="R9751" s="4"/>
      <c r="U9751" s="4"/>
      <c r="AD9751" s="4"/>
      <c r="AE9751" s="4"/>
      <c r="AF9751" s="21"/>
    </row>
    <row r="9752" spans="1:32" x14ac:dyDescent="0.2">
      <c r="A9752" s="1" t="s">
        <v>28550</v>
      </c>
      <c r="B9752" s="4" t="s">
        <v>28551</v>
      </c>
      <c r="C9752" s="4" t="s">
        <v>28552</v>
      </c>
      <c r="E9752" s="4"/>
      <c r="R9752" s="4"/>
      <c r="U9752" s="4"/>
      <c r="AD9752" s="4"/>
      <c r="AE9752" s="4"/>
      <c r="AF9752" s="21"/>
    </row>
    <row r="9753" spans="1:32" x14ac:dyDescent="0.2">
      <c r="A9753" s="1" t="s">
        <v>28553</v>
      </c>
      <c r="B9753" s="4" t="s">
        <v>28554</v>
      </c>
      <c r="C9753" s="4" t="s">
        <v>28555</v>
      </c>
      <c r="E9753" s="4"/>
      <c r="R9753" s="4"/>
      <c r="U9753" s="4"/>
      <c r="AD9753" s="4"/>
      <c r="AE9753" s="4"/>
      <c r="AF9753" s="21"/>
    </row>
    <row r="9754" spans="1:32" x14ac:dyDescent="0.2">
      <c r="A9754" s="1" t="s">
        <v>28556</v>
      </c>
      <c r="B9754" s="4" t="s">
        <v>28557</v>
      </c>
      <c r="C9754" s="4" t="s">
        <v>28558</v>
      </c>
      <c r="E9754" s="4"/>
      <c r="R9754" s="4"/>
      <c r="U9754" s="4"/>
      <c r="AD9754" s="4"/>
      <c r="AE9754" s="4"/>
      <c r="AF9754" s="21"/>
    </row>
    <row r="9755" spans="1:32" x14ac:dyDescent="0.2">
      <c r="A9755" s="1" t="s">
        <v>28559</v>
      </c>
      <c r="B9755" s="4" t="s">
        <v>28560</v>
      </c>
      <c r="C9755" s="4" t="s">
        <v>28561</v>
      </c>
      <c r="E9755" s="4"/>
      <c r="R9755" s="4"/>
      <c r="U9755" s="4"/>
      <c r="AD9755" s="4"/>
      <c r="AE9755" s="4"/>
      <c r="AF9755" s="21"/>
    </row>
    <row r="9756" spans="1:32" x14ac:dyDescent="0.2">
      <c r="A9756" s="1" t="s">
        <v>28562</v>
      </c>
      <c r="B9756" s="4" t="s">
        <v>28563</v>
      </c>
      <c r="C9756" s="4" t="s">
        <v>28564</v>
      </c>
      <c r="E9756" s="4"/>
      <c r="R9756" s="4"/>
      <c r="U9756" s="4"/>
      <c r="AD9756" s="4"/>
      <c r="AE9756" s="4"/>
      <c r="AF9756" s="21"/>
    </row>
    <row r="9757" spans="1:32" x14ac:dyDescent="0.2">
      <c r="A9757" s="1" t="s">
        <v>28565</v>
      </c>
      <c r="B9757" s="4" t="s">
        <v>873</v>
      </c>
      <c r="C9757" s="4" t="s">
        <v>28566</v>
      </c>
      <c r="E9757" s="4"/>
      <c r="R9757" s="4"/>
      <c r="U9757" s="4"/>
      <c r="AD9757" s="4"/>
      <c r="AE9757" s="4"/>
      <c r="AF9757" s="21"/>
    </row>
    <row r="9758" spans="1:32" x14ac:dyDescent="0.2">
      <c r="A9758" s="1" t="s">
        <v>28567</v>
      </c>
      <c r="B9758" s="4" t="s">
        <v>28568</v>
      </c>
      <c r="C9758" s="4" t="s">
        <v>28569</v>
      </c>
      <c r="E9758" s="4"/>
      <c r="R9758" s="4"/>
      <c r="U9758" s="4"/>
      <c r="AD9758" s="4"/>
      <c r="AE9758" s="4"/>
      <c r="AF9758" s="21"/>
    </row>
    <row r="9759" spans="1:32" x14ac:dyDescent="0.2">
      <c r="A9759" s="1" t="s">
        <v>28570</v>
      </c>
      <c r="B9759" s="4" t="s">
        <v>28571</v>
      </c>
      <c r="C9759" s="4" t="s">
        <v>28572</v>
      </c>
      <c r="E9759" s="4"/>
      <c r="R9759" s="4"/>
      <c r="U9759" s="4"/>
      <c r="AD9759" s="4"/>
      <c r="AE9759" s="4"/>
      <c r="AF9759" s="21"/>
    </row>
    <row r="9760" spans="1:32" x14ac:dyDescent="0.2">
      <c r="A9760" s="1" t="s">
        <v>28573</v>
      </c>
      <c r="B9760" s="4" t="s">
        <v>28574</v>
      </c>
      <c r="C9760" s="4" t="s">
        <v>28575</v>
      </c>
      <c r="E9760" s="4"/>
      <c r="R9760" s="4"/>
      <c r="U9760" s="4"/>
      <c r="AD9760" s="4"/>
      <c r="AE9760" s="4"/>
      <c r="AF9760" s="21"/>
    </row>
    <row r="9761" spans="1:32" x14ac:dyDescent="0.2">
      <c r="A9761" s="1" t="s">
        <v>28576</v>
      </c>
      <c r="B9761" s="4" t="s">
        <v>28577</v>
      </c>
      <c r="C9761" s="4" t="s">
        <v>28578</v>
      </c>
      <c r="E9761" s="4"/>
      <c r="R9761" s="4"/>
      <c r="U9761" s="4"/>
      <c r="AD9761" s="4"/>
      <c r="AE9761" s="4"/>
      <c r="AF9761" s="21"/>
    </row>
    <row r="9762" spans="1:32" x14ac:dyDescent="0.2">
      <c r="A9762" s="1" t="s">
        <v>28579</v>
      </c>
      <c r="B9762" s="4" t="s">
        <v>28580</v>
      </c>
      <c r="C9762" s="4" t="s">
        <v>28581</v>
      </c>
      <c r="E9762" s="4"/>
      <c r="R9762" s="4"/>
      <c r="U9762" s="4"/>
      <c r="AD9762" s="4"/>
      <c r="AE9762" s="4"/>
      <c r="AF9762" s="21"/>
    </row>
    <row r="9763" spans="1:32" x14ac:dyDescent="0.2">
      <c r="A9763" s="1" t="s">
        <v>28582</v>
      </c>
      <c r="B9763" s="4" t="s">
        <v>28583</v>
      </c>
      <c r="C9763" s="4" t="s">
        <v>28584</v>
      </c>
      <c r="E9763" s="4"/>
      <c r="R9763" s="4"/>
      <c r="U9763" s="4"/>
      <c r="AD9763" s="4"/>
      <c r="AE9763" s="4"/>
      <c r="AF9763" s="21"/>
    </row>
    <row r="9764" spans="1:32" x14ac:dyDescent="0.2">
      <c r="A9764" s="1" t="s">
        <v>28585</v>
      </c>
      <c r="B9764" s="4" t="s">
        <v>28586</v>
      </c>
      <c r="C9764" s="4" t="s">
        <v>28587</v>
      </c>
      <c r="E9764" s="4"/>
      <c r="R9764" s="4"/>
      <c r="U9764" s="4"/>
      <c r="AD9764" s="4"/>
      <c r="AE9764" s="4"/>
      <c r="AF9764" s="21"/>
    </row>
    <row r="9765" spans="1:32" x14ac:dyDescent="0.2">
      <c r="A9765" s="1" t="s">
        <v>28588</v>
      </c>
      <c r="B9765" s="4" t="s">
        <v>28589</v>
      </c>
      <c r="C9765" s="4" t="s">
        <v>28590</v>
      </c>
      <c r="E9765" s="4"/>
      <c r="R9765" s="4"/>
      <c r="U9765" s="4"/>
      <c r="AD9765" s="4"/>
      <c r="AE9765" s="4"/>
      <c r="AF9765" s="21"/>
    </row>
    <row r="9766" spans="1:32" x14ac:dyDescent="0.2">
      <c r="A9766" s="1" t="s">
        <v>28591</v>
      </c>
      <c r="B9766" s="4" t="s">
        <v>28592</v>
      </c>
      <c r="C9766" s="4" t="s">
        <v>28593</v>
      </c>
      <c r="E9766" s="4"/>
      <c r="R9766" s="4"/>
      <c r="U9766" s="4"/>
      <c r="AD9766" s="4"/>
      <c r="AE9766" s="4"/>
      <c r="AF9766" s="21"/>
    </row>
    <row r="9767" spans="1:32" x14ac:dyDescent="0.2">
      <c r="A9767" s="1" t="s">
        <v>28594</v>
      </c>
      <c r="B9767" s="4" t="s">
        <v>28595</v>
      </c>
      <c r="C9767" s="4" t="s">
        <v>28596</v>
      </c>
      <c r="E9767" s="4"/>
      <c r="R9767" s="4"/>
      <c r="U9767" s="4"/>
      <c r="AD9767" s="4"/>
      <c r="AE9767" s="4"/>
      <c r="AF9767" s="21"/>
    </row>
    <row r="9768" spans="1:32" x14ac:dyDescent="0.2">
      <c r="A9768" s="1" t="s">
        <v>28597</v>
      </c>
      <c r="B9768" s="4" t="s">
        <v>28598</v>
      </c>
      <c r="C9768" s="4" t="s">
        <v>28599</v>
      </c>
      <c r="E9768" s="4"/>
      <c r="R9768" s="4"/>
      <c r="U9768" s="4"/>
      <c r="AD9768" s="4"/>
      <c r="AE9768" s="4"/>
      <c r="AF9768" s="21"/>
    </row>
    <row r="9769" spans="1:32" x14ac:dyDescent="0.2">
      <c r="A9769" s="1" t="s">
        <v>28600</v>
      </c>
      <c r="B9769" s="4" t="s">
        <v>28601</v>
      </c>
      <c r="C9769" s="4" t="s">
        <v>28602</v>
      </c>
      <c r="E9769" s="4"/>
      <c r="R9769" s="4"/>
      <c r="U9769" s="4"/>
      <c r="AD9769" s="4"/>
      <c r="AE9769" s="4"/>
      <c r="AF9769" s="21"/>
    </row>
    <row r="9770" spans="1:32" x14ac:dyDescent="0.2">
      <c r="A9770" s="1" t="s">
        <v>28603</v>
      </c>
      <c r="B9770" s="4" t="s">
        <v>28604</v>
      </c>
      <c r="C9770" s="4" t="s">
        <v>28605</v>
      </c>
      <c r="E9770" s="4"/>
      <c r="R9770" s="4"/>
      <c r="U9770" s="4"/>
      <c r="AD9770" s="4"/>
      <c r="AE9770" s="4"/>
      <c r="AF9770" s="21"/>
    </row>
    <row r="9771" spans="1:32" x14ac:dyDescent="0.2">
      <c r="A9771" s="1" t="s">
        <v>28606</v>
      </c>
      <c r="B9771" s="4" t="s">
        <v>28607</v>
      </c>
      <c r="C9771" s="4" t="s">
        <v>28608</v>
      </c>
      <c r="E9771" s="4"/>
      <c r="R9771" s="4"/>
      <c r="U9771" s="4"/>
      <c r="AD9771" s="4"/>
      <c r="AE9771" s="4"/>
      <c r="AF9771" s="21"/>
    </row>
    <row r="9772" spans="1:32" x14ac:dyDescent="0.2">
      <c r="A9772" s="1" t="s">
        <v>28609</v>
      </c>
      <c r="B9772" s="4" t="s">
        <v>28610</v>
      </c>
      <c r="C9772" s="4" t="s">
        <v>28610</v>
      </c>
      <c r="E9772" s="4"/>
      <c r="R9772" s="4"/>
      <c r="U9772" s="4"/>
      <c r="AD9772" s="4"/>
      <c r="AE9772" s="4"/>
      <c r="AF9772" s="21"/>
    </row>
    <row r="9773" spans="1:32" x14ac:dyDescent="0.2">
      <c r="A9773" s="1" t="s">
        <v>28611</v>
      </c>
      <c r="B9773" s="4" t="s">
        <v>28612</v>
      </c>
      <c r="C9773" s="4" t="s">
        <v>28613</v>
      </c>
      <c r="E9773" s="4"/>
      <c r="R9773" s="4"/>
      <c r="U9773" s="4"/>
      <c r="AD9773" s="4"/>
      <c r="AE9773" s="4"/>
      <c r="AF9773" s="21"/>
    </row>
    <row r="9774" spans="1:32" x14ac:dyDescent="0.2">
      <c r="A9774" s="1" t="s">
        <v>28614</v>
      </c>
      <c r="B9774" s="4" t="s">
        <v>28615</v>
      </c>
      <c r="C9774" s="4" t="s">
        <v>28616</v>
      </c>
      <c r="E9774" s="4"/>
      <c r="R9774" s="4"/>
      <c r="U9774" s="4"/>
      <c r="AD9774" s="4"/>
      <c r="AE9774" s="4"/>
      <c r="AF9774" s="21"/>
    </row>
    <row r="9775" spans="1:32" x14ac:dyDescent="0.2">
      <c r="A9775" s="1" t="s">
        <v>28617</v>
      </c>
      <c r="B9775" s="4" t="s">
        <v>28618</v>
      </c>
      <c r="C9775" s="4" t="s">
        <v>28619</v>
      </c>
      <c r="E9775" s="4"/>
      <c r="R9775" s="4"/>
      <c r="U9775" s="4"/>
      <c r="AD9775" s="4"/>
      <c r="AE9775" s="4"/>
      <c r="AF9775" s="21"/>
    </row>
    <row r="9776" spans="1:32" x14ac:dyDescent="0.2">
      <c r="A9776" s="1" t="s">
        <v>28620</v>
      </c>
      <c r="B9776" s="4" t="s">
        <v>28621</v>
      </c>
      <c r="C9776" s="4" t="s">
        <v>28622</v>
      </c>
      <c r="E9776" s="4"/>
      <c r="R9776" s="4"/>
      <c r="U9776" s="4"/>
      <c r="AD9776" s="4"/>
      <c r="AE9776" s="4"/>
      <c r="AF9776" s="21"/>
    </row>
    <row r="9777" spans="1:32" x14ac:dyDescent="0.2">
      <c r="A9777" s="1" t="s">
        <v>28623</v>
      </c>
      <c r="B9777" s="4" t="s">
        <v>28624</v>
      </c>
      <c r="C9777" s="4" t="s">
        <v>28625</v>
      </c>
      <c r="E9777" s="4"/>
      <c r="R9777" s="4"/>
      <c r="U9777" s="4"/>
      <c r="AD9777" s="4"/>
      <c r="AE9777" s="4"/>
      <c r="AF9777" s="21"/>
    </row>
    <row r="9778" spans="1:32" x14ac:dyDescent="0.2">
      <c r="A9778" s="1" t="s">
        <v>28626</v>
      </c>
      <c r="B9778" s="4" t="s">
        <v>28627</v>
      </c>
      <c r="C9778" s="4" t="s">
        <v>28628</v>
      </c>
      <c r="E9778" s="4"/>
      <c r="R9778" s="4"/>
      <c r="U9778" s="4"/>
      <c r="AD9778" s="4"/>
      <c r="AE9778" s="4"/>
      <c r="AF9778" s="21"/>
    </row>
    <row r="9779" spans="1:32" x14ac:dyDescent="0.2">
      <c r="A9779" s="1" t="s">
        <v>28629</v>
      </c>
      <c r="B9779" s="4" t="s">
        <v>28630</v>
      </c>
      <c r="C9779" s="4" t="s">
        <v>28631</v>
      </c>
      <c r="E9779" s="4"/>
      <c r="R9779" s="4"/>
      <c r="U9779" s="4"/>
      <c r="AD9779" s="4"/>
      <c r="AE9779" s="4"/>
      <c r="AF9779" s="21"/>
    </row>
    <row r="9780" spans="1:32" x14ac:dyDescent="0.2">
      <c r="A9780" s="1" t="s">
        <v>28632</v>
      </c>
      <c r="B9780" s="4" t="s">
        <v>28633</v>
      </c>
      <c r="C9780" s="4" t="s">
        <v>28634</v>
      </c>
      <c r="E9780" s="4"/>
      <c r="R9780" s="4"/>
      <c r="U9780" s="4"/>
      <c r="AD9780" s="4"/>
      <c r="AE9780" s="4"/>
      <c r="AF9780" s="21"/>
    </row>
    <row r="9781" spans="1:32" x14ac:dyDescent="0.2">
      <c r="A9781" s="1" t="s">
        <v>28635</v>
      </c>
      <c r="B9781" s="4" t="s">
        <v>28636</v>
      </c>
      <c r="C9781" s="4" t="s">
        <v>28637</v>
      </c>
      <c r="E9781" s="4"/>
      <c r="R9781" s="4"/>
      <c r="U9781" s="4"/>
      <c r="AD9781" s="4"/>
      <c r="AE9781" s="4"/>
      <c r="AF9781" s="21"/>
    </row>
    <row r="9782" spans="1:32" x14ac:dyDescent="0.2">
      <c r="A9782" s="1" t="s">
        <v>28638</v>
      </c>
      <c r="B9782" s="4" t="s">
        <v>28639</v>
      </c>
      <c r="C9782" s="4" t="s">
        <v>28640</v>
      </c>
      <c r="E9782" s="4"/>
      <c r="R9782" s="4"/>
      <c r="U9782" s="4"/>
      <c r="AD9782" s="4"/>
      <c r="AE9782" s="4"/>
      <c r="AF9782" s="21"/>
    </row>
    <row r="9783" spans="1:32" x14ac:dyDescent="0.2">
      <c r="A9783" s="1" t="s">
        <v>28641</v>
      </c>
      <c r="B9783" s="4" t="s">
        <v>28642</v>
      </c>
      <c r="C9783" s="4" t="s">
        <v>28643</v>
      </c>
      <c r="E9783" s="4"/>
      <c r="R9783" s="4"/>
      <c r="U9783" s="4"/>
      <c r="AD9783" s="4"/>
      <c r="AE9783" s="4"/>
      <c r="AF9783" s="21"/>
    </row>
    <row r="9784" spans="1:32" x14ac:dyDescent="0.2">
      <c r="A9784" s="1" t="s">
        <v>28644</v>
      </c>
      <c r="B9784" s="4" t="s">
        <v>28645</v>
      </c>
      <c r="C9784" s="4" t="s">
        <v>28646</v>
      </c>
      <c r="E9784" s="4"/>
      <c r="R9784" s="4"/>
      <c r="U9784" s="4"/>
      <c r="AD9784" s="4"/>
      <c r="AE9784" s="4"/>
      <c r="AF9784" s="21"/>
    </row>
    <row r="9785" spans="1:32" x14ac:dyDescent="0.2">
      <c r="A9785" s="1" t="s">
        <v>28647</v>
      </c>
      <c r="B9785" s="4" t="s">
        <v>28648</v>
      </c>
      <c r="C9785" s="4" t="s">
        <v>28649</v>
      </c>
      <c r="E9785" s="4"/>
      <c r="R9785" s="4"/>
      <c r="U9785" s="4"/>
      <c r="AD9785" s="4"/>
      <c r="AE9785" s="4"/>
      <c r="AF9785" s="21"/>
    </row>
    <row r="9786" spans="1:32" x14ac:dyDescent="0.2">
      <c r="A9786" s="1" t="s">
        <v>28650</v>
      </c>
      <c r="B9786" s="4" t="s">
        <v>28651</v>
      </c>
      <c r="C9786" s="4" t="s">
        <v>28652</v>
      </c>
      <c r="E9786" s="4"/>
      <c r="R9786" s="4"/>
      <c r="U9786" s="4"/>
      <c r="AD9786" s="4"/>
      <c r="AE9786" s="4"/>
      <c r="AF9786" s="21"/>
    </row>
    <row r="9787" spans="1:32" x14ac:dyDescent="0.2">
      <c r="A9787" s="1" t="s">
        <v>28653</v>
      </c>
      <c r="B9787" s="4" t="s">
        <v>28654</v>
      </c>
      <c r="C9787" s="4" t="s">
        <v>28655</v>
      </c>
      <c r="E9787" s="4"/>
      <c r="R9787" s="4"/>
      <c r="U9787" s="4"/>
      <c r="AD9787" s="4"/>
      <c r="AE9787" s="4"/>
      <c r="AF9787" s="21"/>
    </row>
    <row r="9788" spans="1:32" x14ac:dyDescent="0.2">
      <c r="A9788" s="1" t="s">
        <v>28656</v>
      </c>
      <c r="B9788" s="4" t="s">
        <v>28657</v>
      </c>
      <c r="C9788" s="4" t="s">
        <v>28658</v>
      </c>
      <c r="E9788" s="4"/>
      <c r="R9788" s="4"/>
      <c r="U9788" s="4"/>
      <c r="AD9788" s="4"/>
      <c r="AE9788" s="4"/>
      <c r="AF9788" s="21"/>
    </row>
    <row r="9789" spans="1:32" x14ac:dyDescent="0.2">
      <c r="A9789" s="1" t="s">
        <v>28659</v>
      </c>
      <c r="B9789" s="4" t="s">
        <v>28660</v>
      </c>
      <c r="C9789" s="4" t="s">
        <v>28661</v>
      </c>
      <c r="E9789" s="4"/>
      <c r="R9789" s="4"/>
      <c r="U9789" s="4"/>
      <c r="AD9789" s="4"/>
      <c r="AE9789" s="4"/>
      <c r="AF9789" s="21"/>
    </row>
    <row r="9790" spans="1:32" x14ac:dyDescent="0.2">
      <c r="A9790" s="1" t="s">
        <v>28662</v>
      </c>
      <c r="B9790" s="4" t="s">
        <v>28663</v>
      </c>
      <c r="C9790" s="4" t="s">
        <v>6072</v>
      </c>
      <c r="E9790" s="4"/>
      <c r="R9790" s="4"/>
      <c r="U9790" s="4"/>
      <c r="AD9790" s="4"/>
      <c r="AE9790" s="4"/>
      <c r="AF9790" s="21"/>
    </row>
    <row r="9791" spans="1:32" x14ac:dyDescent="0.2">
      <c r="A9791" s="1" t="s">
        <v>28664</v>
      </c>
      <c r="B9791" s="4" t="s">
        <v>28665</v>
      </c>
      <c r="C9791" s="4" t="s">
        <v>28666</v>
      </c>
      <c r="E9791" s="4"/>
      <c r="R9791" s="4"/>
      <c r="U9791" s="4"/>
      <c r="AD9791" s="4"/>
      <c r="AE9791" s="4"/>
      <c r="AF9791" s="21"/>
    </row>
    <row r="9792" spans="1:32" x14ac:dyDescent="0.2">
      <c r="A9792" s="1" t="s">
        <v>28667</v>
      </c>
      <c r="B9792" s="4" t="s">
        <v>28668</v>
      </c>
      <c r="C9792" s="4" t="s">
        <v>28669</v>
      </c>
      <c r="E9792" s="4"/>
      <c r="R9792" s="4"/>
      <c r="U9792" s="4"/>
      <c r="AD9792" s="4">
        <v>1</v>
      </c>
      <c r="AE9792" s="4"/>
      <c r="AF9792" s="21"/>
    </row>
    <row r="9793" spans="1:32" x14ac:dyDescent="0.2">
      <c r="A9793" s="1" t="s">
        <v>28670</v>
      </c>
      <c r="B9793" s="4" t="s">
        <v>28671</v>
      </c>
      <c r="C9793" s="4" t="s">
        <v>28672</v>
      </c>
      <c r="E9793" s="4"/>
      <c r="R9793" s="4"/>
      <c r="U9793" s="4"/>
      <c r="AD9793" s="4"/>
      <c r="AE9793" s="4"/>
      <c r="AF9793" s="21"/>
    </row>
    <row r="9794" spans="1:32" x14ac:dyDescent="0.2">
      <c r="A9794" s="1" t="s">
        <v>28673</v>
      </c>
      <c r="B9794" s="4" t="s">
        <v>28674</v>
      </c>
      <c r="C9794" s="4" t="s">
        <v>28675</v>
      </c>
      <c r="E9794" s="4"/>
      <c r="R9794" s="4"/>
      <c r="U9794" s="4"/>
      <c r="AD9794" s="4"/>
      <c r="AE9794" s="4"/>
      <c r="AF9794" s="21"/>
    </row>
    <row r="9795" spans="1:32" x14ac:dyDescent="0.2">
      <c r="A9795" s="1" t="s">
        <v>28676</v>
      </c>
      <c r="B9795" s="4" t="s">
        <v>28677</v>
      </c>
      <c r="C9795" s="4" t="s">
        <v>28678</v>
      </c>
      <c r="E9795" s="4"/>
      <c r="R9795" s="4"/>
      <c r="U9795" s="4"/>
      <c r="AD9795" s="4"/>
      <c r="AE9795" s="4"/>
      <c r="AF9795" s="21"/>
    </row>
    <row r="9796" spans="1:32" x14ac:dyDescent="0.2">
      <c r="A9796" s="1" t="s">
        <v>28679</v>
      </c>
      <c r="B9796" s="4" t="s">
        <v>28680</v>
      </c>
      <c r="C9796" s="4" t="s">
        <v>28681</v>
      </c>
      <c r="E9796" s="4"/>
      <c r="G9796">
        <v>1</v>
      </c>
      <c r="H9796">
        <v>1</v>
      </c>
      <c r="M9796">
        <v>1</v>
      </c>
      <c r="Q9796">
        <v>1</v>
      </c>
      <c r="R9796" s="4">
        <v>1</v>
      </c>
      <c r="T9796">
        <v>1</v>
      </c>
      <c r="U9796" s="4">
        <v>1</v>
      </c>
      <c r="W9796">
        <v>1</v>
      </c>
      <c r="AD9796" s="4"/>
      <c r="AE9796" s="4">
        <v>1</v>
      </c>
      <c r="AF9796" s="21"/>
    </row>
    <row r="9797" spans="1:32" x14ac:dyDescent="0.2">
      <c r="A9797" s="1" t="s">
        <v>28682</v>
      </c>
      <c r="B9797" s="4" t="s">
        <v>28683</v>
      </c>
      <c r="C9797" s="4" t="s">
        <v>28684</v>
      </c>
      <c r="E9797" s="4"/>
      <c r="R9797" s="4"/>
      <c r="U9797" s="4"/>
      <c r="AD9797" s="4"/>
      <c r="AE9797" s="4"/>
      <c r="AF9797" s="21"/>
    </row>
    <row r="9798" spans="1:32" x14ac:dyDescent="0.2">
      <c r="A9798" s="1" t="s">
        <v>28685</v>
      </c>
      <c r="B9798" s="4" t="s">
        <v>28686</v>
      </c>
      <c r="C9798" s="4" t="s">
        <v>28687</v>
      </c>
      <c r="E9798" s="4"/>
      <c r="R9798" s="4"/>
      <c r="U9798" s="4"/>
      <c r="AD9798" s="4"/>
      <c r="AE9798" s="4"/>
      <c r="AF9798" s="21"/>
    </row>
    <row r="9799" spans="1:32" x14ac:dyDescent="0.2">
      <c r="A9799" s="1" t="s">
        <v>28688</v>
      </c>
      <c r="B9799" s="4" t="s">
        <v>28689</v>
      </c>
      <c r="C9799" s="4" t="s">
        <v>28690</v>
      </c>
      <c r="E9799" s="4"/>
      <c r="R9799" s="4"/>
      <c r="U9799" s="4"/>
      <c r="AD9799" s="4"/>
      <c r="AE9799" s="4"/>
      <c r="AF9799" s="21"/>
    </row>
    <row r="9800" spans="1:32" x14ac:dyDescent="0.2">
      <c r="A9800" s="1" t="s">
        <v>28691</v>
      </c>
      <c r="B9800" s="4" t="s">
        <v>28692</v>
      </c>
      <c r="C9800" s="4" t="s">
        <v>28693</v>
      </c>
      <c r="E9800" s="4"/>
      <c r="R9800" s="4"/>
      <c r="U9800" s="4"/>
      <c r="AD9800" s="4"/>
      <c r="AE9800" s="4"/>
      <c r="AF9800" s="21"/>
    </row>
    <row r="9801" spans="1:32" x14ac:dyDescent="0.2">
      <c r="A9801" s="1" t="s">
        <v>28694</v>
      </c>
      <c r="B9801" s="4" t="s">
        <v>28695</v>
      </c>
      <c r="C9801" s="4" t="s">
        <v>28696</v>
      </c>
      <c r="E9801" s="4"/>
      <c r="R9801" s="4"/>
      <c r="U9801" s="4"/>
      <c r="AD9801" s="4"/>
      <c r="AE9801" s="4"/>
      <c r="AF9801" s="21"/>
    </row>
    <row r="9802" spans="1:32" x14ac:dyDescent="0.2">
      <c r="A9802" s="1" t="s">
        <v>28697</v>
      </c>
      <c r="B9802" s="4" t="s">
        <v>28698</v>
      </c>
      <c r="C9802" s="4" t="s">
        <v>28699</v>
      </c>
      <c r="E9802" s="4"/>
      <c r="R9802" s="4"/>
      <c r="U9802" s="4"/>
      <c r="AD9802" s="4"/>
      <c r="AE9802" s="4"/>
      <c r="AF9802" s="21"/>
    </row>
    <row r="9803" spans="1:32" x14ac:dyDescent="0.2">
      <c r="A9803" s="1" t="s">
        <v>28700</v>
      </c>
      <c r="B9803" s="4" t="s">
        <v>28701</v>
      </c>
      <c r="C9803" s="4" t="s">
        <v>28702</v>
      </c>
      <c r="E9803" s="4"/>
      <c r="R9803" s="4"/>
      <c r="U9803" s="4"/>
      <c r="AD9803" s="4"/>
      <c r="AE9803" s="4"/>
      <c r="AF9803" s="21"/>
    </row>
    <row r="9804" spans="1:32" x14ac:dyDescent="0.2">
      <c r="A9804" s="1" t="s">
        <v>28703</v>
      </c>
      <c r="B9804" s="4" t="s">
        <v>28704</v>
      </c>
      <c r="C9804" s="4" t="s">
        <v>28705</v>
      </c>
      <c r="E9804" s="4"/>
      <c r="R9804" s="4"/>
      <c r="U9804" s="4"/>
      <c r="AD9804" s="4"/>
      <c r="AE9804" s="4"/>
      <c r="AF9804" s="21"/>
    </row>
    <row r="9805" spans="1:32" x14ac:dyDescent="0.2">
      <c r="A9805" s="1" t="s">
        <v>28706</v>
      </c>
      <c r="B9805" s="4" t="s">
        <v>28707</v>
      </c>
      <c r="C9805" s="4" t="s">
        <v>28708</v>
      </c>
      <c r="E9805" s="4"/>
      <c r="R9805" s="4"/>
      <c r="U9805" s="4"/>
      <c r="AD9805" s="4"/>
      <c r="AE9805" s="4"/>
      <c r="AF9805" s="21"/>
    </row>
    <row r="9806" spans="1:32" x14ac:dyDescent="0.2">
      <c r="A9806" s="1" t="s">
        <v>28709</v>
      </c>
      <c r="B9806" s="4" t="s">
        <v>28710</v>
      </c>
      <c r="C9806" s="4" t="s">
        <v>28711</v>
      </c>
      <c r="E9806" s="4"/>
      <c r="R9806" s="4"/>
      <c r="U9806" s="4"/>
      <c r="AD9806" s="4"/>
      <c r="AE9806" s="4"/>
      <c r="AF9806" s="21"/>
    </row>
    <row r="9807" spans="1:32" x14ac:dyDescent="0.2">
      <c r="A9807" s="1" t="s">
        <v>28712</v>
      </c>
      <c r="B9807" s="4" t="s">
        <v>28713</v>
      </c>
      <c r="C9807" s="4" t="s">
        <v>28714</v>
      </c>
      <c r="E9807" s="4"/>
      <c r="R9807" s="4"/>
      <c r="U9807" s="4"/>
      <c r="AD9807" s="4"/>
      <c r="AE9807" s="4"/>
      <c r="AF9807" s="21"/>
    </row>
    <row r="9808" spans="1:32" x14ac:dyDescent="0.2">
      <c r="A9808" s="1" t="s">
        <v>28715</v>
      </c>
      <c r="B9808" s="4" t="s">
        <v>28716</v>
      </c>
      <c r="C9808" s="4" t="s">
        <v>28717</v>
      </c>
      <c r="E9808" s="4"/>
      <c r="R9808" s="4"/>
      <c r="U9808" s="4"/>
      <c r="AD9808" s="4"/>
      <c r="AE9808" s="4"/>
      <c r="AF9808" s="21"/>
    </row>
    <row r="9809" spans="1:32" x14ac:dyDescent="0.2">
      <c r="A9809" s="1" t="s">
        <v>28718</v>
      </c>
      <c r="B9809" s="4" t="s">
        <v>28719</v>
      </c>
      <c r="C9809" s="4" t="s">
        <v>28720</v>
      </c>
      <c r="E9809" s="4"/>
      <c r="R9809" s="4"/>
      <c r="U9809" s="4"/>
      <c r="AD9809" s="4"/>
      <c r="AE9809" s="4"/>
      <c r="AF9809" s="21"/>
    </row>
    <row r="9810" spans="1:32" x14ac:dyDescent="0.2">
      <c r="A9810" s="1" t="s">
        <v>28721</v>
      </c>
      <c r="B9810" s="4" t="s">
        <v>28722</v>
      </c>
      <c r="C9810" s="4" t="s">
        <v>28723</v>
      </c>
      <c r="E9810" s="4"/>
      <c r="R9810" s="4"/>
      <c r="U9810" s="4"/>
      <c r="AD9810" s="4"/>
      <c r="AE9810" s="4"/>
      <c r="AF9810" s="21"/>
    </row>
    <row r="9811" spans="1:32" x14ac:dyDescent="0.2">
      <c r="A9811" s="1" t="s">
        <v>28724</v>
      </c>
      <c r="B9811" s="4" t="s">
        <v>28725</v>
      </c>
      <c r="C9811" s="4" t="s">
        <v>28726</v>
      </c>
      <c r="E9811" s="4"/>
      <c r="R9811" s="4"/>
      <c r="U9811" s="4"/>
      <c r="AD9811" s="4"/>
      <c r="AE9811" s="4"/>
      <c r="AF9811" s="21"/>
    </row>
    <row r="9812" spans="1:32" x14ac:dyDescent="0.2">
      <c r="A9812" s="1" t="s">
        <v>28727</v>
      </c>
      <c r="B9812" s="4" t="s">
        <v>28728</v>
      </c>
      <c r="C9812" s="4" t="s">
        <v>28729</v>
      </c>
      <c r="E9812" s="4"/>
      <c r="R9812" s="4"/>
      <c r="U9812" s="4"/>
      <c r="AD9812" s="4"/>
      <c r="AE9812" s="4"/>
      <c r="AF9812" s="21"/>
    </row>
    <row r="9813" spans="1:32" x14ac:dyDescent="0.2">
      <c r="A9813" s="1" t="s">
        <v>28730</v>
      </c>
      <c r="B9813" s="4" t="s">
        <v>28731</v>
      </c>
      <c r="C9813" s="4" t="s">
        <v>28732</v>
      </c>
      <c r="E9813" s="4"/>
      <c r="R9813" s="4"/>
      <c r="U9813" s="4"/>
      <c r="AD9813" s="4"/>
      <c r="AE9813" s="4"/>
      <c r="AF9813" s="21"/>
    </row>
    <row r="9814" spans="1:32" x14ac:dyDescent="0.2">
      <c r="A9814" s="1" t="s">
        <v>28733</v>
      </c>
      <c r="B9814" s="4" t="s">
        <v>28734</v>
      </c>
      <c r="C9814" s="4" t="s">
        <v>28735</v>
      </c>
      <c r="E9814" s="4"/>
      <c r="R9814" s="4"/>
      <c r="U9814" s="4"/>
      <c r="AD9814" s="4"/>
      <c r="AE9814" s="4"/>
      <c r="AF9814" s="21"/>
    </row>
    <row r="9815" spans="1:32" x14ac:dyDescent="0.2">
      <c r="A9815" s="1" t="s">
        <v>28736</v>
      </c>
      <c r="B9815" s="4" t="s">
        <v>28737</v>
      </c>
      <c r="C9815" s="4" t="s">
        <v>28738</v>
      </c>
      <c r="E9815" s="4"/>
      <c r="R9815" s="4"/>
      <c r="U9815" s="4"/>
      <c r="AD9815" s="4"/>
      <c r="AE9815" s="4"/>
      <c r="AF9815" s="21"/>
    </row>
    <row r="9816" spans="1:32" x14ac:dyDescent="0.2">
      <c r="A9816" s="1" t="s">
        <v>28739</v>
      </c>
      <c r="B9816" s="4" t="s">
        <v>28740</v>
      </c>
      <c r="C9816" s="4" t="s">
        <v>28741</v>
      </c>
      <c r="E9816" s="4"/>
      <c r="R9816" s="4"/>
      <c r="U9816" s="4"/>
      <c r="X9816">
        <v>1</v>
      </c>
      <c r="Y9816">
        <v>1</v>
      </c>
      <c r="Z9816">
        <v>1</v>
      </c>
      <c r="AA9816">
        <v>1</v>
      </c>
      <c r="AD9816" s="4"/>
      <c r="AE9816" s="4"/>
      <c r="AF9816" s="21"/>
    </row>
    <row r="9817" spans="1:32" x14ac:dyDescent="0.2">
      <c r="A9817" s="1" t="s">
        <v>28742</v>
      </c>
      <c r="B9817" s="4" t="s">
        <v>28743</v>
      </c>
      <c r="C9817" s="4" t="s">
        <v>28744</v>
      </c>
      <c r="E9817" s="4"/>
      <c r="R9817" s="4"/>
      <c r="U9817" s="4"/>
      <c r="AD9817" s="4"/>
      <c r="AE9817" s="4"/>
      <c r="AF9817" s="21"/>
    </row>
    <row r="9818" spans="1:32" x14ac:dyDescent="0.2">
      <c r="A9818" s="1" t="s">
        <v>28745</v>
      </c>
      <c r="B9818" s="4" t="s">
        <v>28746</v>
      </c>
      <c r="C9818" s="4" t="s">
        <v>28747</v>
      </c>
      <c r="E9818" s="4"/>
      <c r="R9818" s="4"/>
      <c r="U9818" s="4"/>
      <c r="AD9818" s="4"/>
      <c r="AE9818" s="4"/>
      <c r="AF9818" s="21"/>
    </row>
    <row r="9819" spans="1:32" x14ac:dyDescent="0.2">
      <c r="A9819" s="1" t="s">
        <v>28748</v>
      </c>
      <c r="B9819" s="4" t="s">
        <v>28749</v>
      </c>
      <c r="C9819" s="4" t="s">
        <v>28750</v>
      </c>
      <c r="E9819" s="4"/>
      <c r="R9819" s="4"/>
      <c r="U9819" s="4"/>
      <c r="AD9819" s="4"/>
      <c r="AE9819" s="4"/>
      <c r="AF9819" s="21"/>
    </row>
    <row r="9820" spans="1:32" x14ac:dyDescent="0.2">
      <c r="A9820" s="1" t="s">
        <v>28751</v>
      </c>
      <c r="B9820" s="4" t="s">
        <v>28752</v>
      </c>
      <c r="C9820" s="4" t="s">
        <v>28753</v>
      </c>
      <c r="E9820" s="4"/>
      <c r="R9820" s="4"/>
      <c r="U9820" s="4"/>
      <c r="AD9820" s="4"/>
      <c r="AE9820" s="4"/>
      <c r="AF9820" s="21"/>
    </row>
    <row r="9821" spans="1:32" x14ac:dyDescent="0.2">
      <c r="A9821" s="1" t="s">
        <v>28754</v>
      </c>
      <c r="B9821" s="4" t="s">
        <v>28755</v>
      </c>
      <c r="C9821" s="4" t="s">
        <v>28756</v>
      </c>
      <c r="E9821" s="4"/>
      <c r="R9821" s="4"/>
      <c r="U9821" s="4"/>
      <c r="AD9821" s="4"/>
      <c r="AE9821" s="4"/>
      <c r="AF9821" s="21"/>
    </row>
    <row r="9822" spans="1:32" x14ac:dyDescent="0.2">
      <c r="A9822" s="1" t="s">
        <v>28757</v>
      </c>
      <c r="B9822" s="4" t="s">
        <v>28758</v>
      </c>
      <c r="C9822" s="4" t="s">
        <v>28759</v>
      </c>
      <c r="E9822" s="4"/>
      <c r="R9822" s="4"/>
      <c r="U9822" s="4"/>
      <c r="AD9822" s="4"/>
      <c r="AE9822" s="4"/>
      <c r="AF9822" s="21"/>
    </row>
    <row r="9823" spans="1:32" x14ac:dyDescent="0.2">
      <c r="A9823" s="1" t="s">
        <v>28760</v>
      </c>
      <c r="B9823" s="4" t="s">
        <v>28761</v>
      </c>
      <c r="C9823" s="4" t="s">
        <v>28762</v>
      </c>
      <c r="E9823" s="4"/>
      <c r="R9823" s="4"/>
      <c r="U9823" s="4"/>
      <c r="AD9823" s="4"/>
      <c r="AE9823" s="4"/>
      <c r="AF9823" s="21"/>
    </row>
    <row r="9824" spans="1:32" x14ac:dyDescent="0.2">
      <c r="A9824" s="1" t="s">
        <v>28763</v>
      </c>
      <c r="B9824" s="4" t="s">
        <v>28764</v>
      </c>
      <c r="C9824" s="4" t="s">
        <v>28765</v>
      </c>
      <c r="E9824" s="4"/>
      <c r="R9824" s="4"/>
      <c r="U9824" s="4"/>
      <c r="AD9824" s="4"/>
      <c r="AE9824" s="4"/>
      <c r="AF9824" s="21"/>
    </row>
    <row r="9825" spans="1:32" x14ac:dyDescent="0.2">
      <c r="A9825" s="1" t="s">
        <v>28766</v>
      </c>
      <c r="B9825" s="4" t="s">
        <v>28767</v>
      </c>
      <c r="C9825" s="4" t="s">
        <v>28768</v>
      </c>
      <c r="E9825" s="4"/>
      <c r="R9825" s="4"/>
      <c r="U9825" s="4"/>
      <c r="AD9825" s="4"/>
      <c r="AE9825" s="4"/>
      <c r="AF9825" s="21"/>
    </row>
    <row r="9826" spans="1:32" x14ac:dyDescent="0.2">
      <c r="A9826" s="1" t="s">
        <v>28769</v>
      </c>
      <c r="B9826" s="4" t="s">
        <v>28770</v>
      </c>
      <c r="C9826" s="4" t="s">
        <v>28771</v>
      </c>
      <c r="E9826" s="4"/>
      <c r="R9826" s="4"/>
      <c r="U9826" s="4"/>
      <c r="AD9826" s="4"/>
      <c r="AE9826" s="4"/>
      <c r="AF9826" s="21"/>
    </row>
    <row r="9827" spans="1:32" x14ac:dyDescent="0.2">
      <c r="A9827" s="1" t="s">
        <v>28772</v>
      </c>
      <c r="B9827" s="4" t="s">
        <v>28773</v>
      </c>
      <c r="C9827" s="4" t="s">
        <v>28774</v>
      </c>
      <c r="E9827" s="4"/>
      <c r="R9827" s="4"/>
      <c r="U9827" s="4"/>
      <c r="AD9827" s="4"/>
      <c r="AE9827" s="4"/>
      <c r="AF9827" s="21"/>
    </row>
    <row r="9828" spans="1:32" x14ac:dyDescent="0.2">
      <c r="A9828" s="1" t="s">
        <v>28775</v>
      </c>
      <c r="B9828" s="4" t="s">
        <v>28776</v>
      </c>
      <c r="C9828" s="4" t="s">
        <v>28777</v>
      </c>
      <c r="E9828" s="4"/>
      <c r="R9828" s="4"/>
      <c r="U9828" s="4"/>
      <c r="AD9828" s="4"/>
      <c r="AE9828" s="4"/>
      <c r="AF9828" s="21"/>
    </row>
    <row r="9829" spans="1:32" x14ac:dyDescent="0.2">
      <c r="A9829" s="1" t="s">
        <v>28778</v>
      </c>
      <c r="B9829" s="4" t="s">
        <v>28779</v>
      </c>
      <c r="C9829" s="4" t="s">
        <v>28780</v>
      </c>
      <c r="E9829" s="4"/>
      <c r="R9829" s="4"/>
      <c r="U9829" s="4"/>
      <c r="AD9829" s="4"/>
      <c r="AE9829" s="4"/>
      <c r="AF9829" s="21"/>
    </row>
    <row r="9830" spans="1:32" x14ac:dyDescent="0.2">
      <c r="A9830" s="1" t="s">
        <v>28781</v>
      </c>
      <c r="B9830" s="4" t="s">
        <v>28782</v>
      </c>
      <c r="C9830" s="4" t="s">
        <v>28783</v>
      </c>
      <c r="E9830" s="4"/>
      <c r="R9830" s="4"/>
      <c r="U9830" s="4"/>
      <c r="AD9830" s="4"/>
      <c r="AE9830" s="4"/>
      <c r="AF9830" s="21"/>
    </row>
    <row r="9831" spans="1:32" x14ac:dyDescent="0.2">
      <c r="A9831" s="1" t="s">
        <v>28784</v>
      </c>
      <c r="B9831" s="4" t="s">
        <v>28785</v>
      </c>
      <c r="C9831" s="4" t="s">
        <v>28786</v>
      </c>
      <c r="E9831" s="4"/>
      <c r="R9831" s="4"/>
      <c r="U9831" s="4"/>
      <c r="AD9831" s="4"/>
      <c r="AE9831" s="4"/>
      <c r="AF9831" s="21"/>
    </row>
    <row r="9832" spans="1:32" x14ac:dyDescent="0.2">
      <c r="A9832" s="1" t="s">
        <v>28787</v>
      </c>
      <c r="B9832" s="4" t="s">
        <v>28788</v>
      </c>
      <c r="C9832" s="4" t="s">
        <v>28789</v>
      </c>
      <c r="E9832" s="4"/>
      <c r="R9832" s="4"/>
      <c r="U9832" s="4"/>
      <c r="AD9832" s="4"/>
      <c r="AE9832" s="4"/>
      <c r="AF9832" s="21"/>
    </row>
    <row r="9833" spans="1:32" x14ac:dyDescent="0.2">
      <c r="A9833" s="1" t="s">
        <v>28790</v>
      </c>
      <c r="B9833" s="4" t="s">
        <v>28791</v>
      </c>
      <c r="C9833" s="4" t="s">
        <v>28792</v>
      </c>
      <c r="E9833" s="4"/>
      <c r="R9833" s="4"/>
      <c r="U9833" s="4"/>
      <c r="AD9833" s="4"/>
      <c r="AE9833" s="4"/>
      <c r="AF9833" s="21"/>
    </row>
    <row r="9834" spans="1:32" x14ac:dyDescent="0.2">
      <c r="A9834" s="1" t="s">
        <v>28793</v>
      </c>
      <c r="B9834" s="4" t="s">
        <v>28794</v>
      </c>
      <c r="C9834" s="4" t="s">
        <v>28795</v>
      </c>
      <c r="E9834" s="4"/>
      <c r="R9834" s="4"/>
      <c r="U9834" s="4"/>
      <c r="AD9834" s="4"/>
      <c r="AE9834" s="4"/>
      <c r="AF9834" s="21"/>
    </row>
    <row r="9835" spans="1:32" x14ac:dyDescent="0.2">
      <c r="A9835" s="1" t="s">
        <v>28796</v>
      </c>
      <c r="B9835" s="4" t="s">
        <v>28797</v>
      </c>
      <c r="C9835" s="4" t="s">
        <v>28798</v>
      </c>
      <c r="E9835" s="4"/>
      <c r="R9835" s="4"/>
      <c r="U9835" s="4"/>
      <c r="AD9835" s="4"/>
      <c r="AE9835" s="4"/>
      <c r="AF9835" s="21"/>
    </row>
    <row r="9836" spans="1:32" x14ac:dyDescent="0.2">
      <c r="A9836" s="1" t="s">
        <v>28799</v>
      </c>
      <c r="B9836" s="4" t="s">
        <v>28800</v>
      </c>
      <c r="C9836" s="4" t="s">
        <v>28801</v>
      </c>
      <c r="E9836" s="4"/>
      <c r="R9836" s="4"/>
      <c r="U9836" s="4"/>
      <c r="AD9836" s="4"/>
      <c r="AE9836" s="4"/>
      <c r="AF9836" s="21"/>
    </row>
    <row r="9837" spans="1:32" x14ac:dyDescent="0.2">
      <c r="A9837" s="1" t="s">
        <v>28802</v>
      </c>
      <c r="B9837" s="4" t="s">
        <v>28803</v>
      </c>
      <c r="C9837" s="4" t="s">
        <v>28804</v>
      </c>
      <c r="E9837" s="4"/>
      <c r="R9837" s="4"/>
      <c r="U9837" s="4"/>
      <c r="AD9837" s="4"/>
      <c r="AE9837" s="4"/>
      <c r="AF9837" s="21"/>
    </row>
    <row r="9838" spans="1:32" x14ac:dyDescent="0.2">
      <c r="A9838" s="1" t="s">
        <v>28805</v>
      </c>
      <c r="B9838" s="4" t="s">
        <v>28806</v>
      </c>
      <c r="C9838" s="4" t="s">
        <v>28807</v>
      </c>
      <c r="E9838" s="4"/>
      <c r="R9838" s="4"/>
      <c r="U9838" s="4"/>
      <c r="AD9838" s="4"/>
      <c r="AE9838" s="4"/>
      <c r="AF9838" s="21"/>
    </row>
    <row r="9839" spans="1:32" x14ac:dyDescent="0.2">
      <c r="A9839" s="1" t="s">
        <v>28808</v>
      </c>
      <c r="B9839" s="4" t="s">
        <v>28809</v>
      </c>
      <c r="C9839" s="4" t="s">
        <v>28810</v>
      </c>
      <c r="E9839" s="4"/>
      <c r="R9839" s="4"/>
      <c r="U9839" s="4"/>
      <c r="AD9839" s="4"/>
      <c r="AE9839" s="4"/>
      <c r="AF9839" s="21"/>
    </row>
    <row r="9840" spans="1:32" x14ac:dyDescent="0.2">
      <c r="A9840" s="1" t="s">
        <v>28811</v>
      </c>
      <c r="B9840" s="4" t="s">
        <v>28812</v>
      </c>
      <c r="C9840" s="4" t="s">
        <v>28813</v>
      </c>
      <c r="E9840" s="4"/>
      <c r="R9840" s="4"/>
      <c r="U9840" s="4"/>
      <c r="AD9840" s="4"/>
      <c r="AE9840" s="4"/>
      <c r="AF9840" s="21"/>
    </row>
    <row r="9841" spans="1:32" x14ac:dyDescent="0.2">
      <c r="A9841" s="1" t="s">
        <v>28814</v>
      </c>
      <c r="B9841" s="4" t="s">
        <v>28815</v>
      </c>
      <c r="C9841" s="4" t="s">
        <v>28816</v>
      </c>
      <c r="E9841" s="4"/>
      <c r="R9841" s="4"/>
      <c r="U9841" s="4"/>
      <c r="AD9841" s="4"/>
      <c r="AE9841" s="4"/>
      <c r="AF9841" s="21"/>
    </row>
    <row r="9842" spans="1:32" x14ac:dyDescent="0.2">
      <c r="A9842" s="1" t="s">
        <v>28817</v>
      </c>
      <c r="B9842" s="4" t="s">
        <v>28818</v>
      </c>
      <c r="C9842" s="4" t="s">
        <v>28819</v>
      </c>
      <c r="E9842" s="4"/>
      <c r="R9842" s="4"/>
      <c r="U9842" s="4"/>
      <c r="AD9842" s="4"/>
      <c r="AE9842" s="4"/>
      <c r="AF9842" s="21"/>
    </row>
    <row r="9843" spans="1:32" x14ac:dyDescent="0.2">
      <c r="A9843" s="1" t="s">
        <v>28820</v>
      </c>
      <c r="B9843" s="4" t="s">
        <v>28821</v>
      </c>
      <c r="C9843" s="4" t="s">
        <v>28822</v>
      </c>
      <c r="E9843" s="4"/>
      <c r="R9843" s="4"/>
      <c r="U9843" s="4"/>
      <c r="AD9843" s="4"/>
      <c r="AE9843" s="4"/>
      <c r="AF9843" s="21"/>
    </row>
    <row r="9844" spans="1:32" x14ac:dyDescent="0.2">
      <c r="A9844" s="1" t="s">
        <v>28823</v>
      </c>
      <c r="B9844" s="4" t="s">
        <v>28824</v>
      </c>
      <c r="C9844" s="4" t="s">
        <v>28825</v>
      </c>
      <c r="E9844" s="4"/>
      <c r="R9844" s="4"/>
      <c r="U9844" s="4"/>
      <c r="AD9844" s="4"/>
      <c r="AE9844" s="4"/>
      <c r="AF9844" s="21"/>
    </row>
    <row r="9845" spans="1:32" x14ac:dyDescent="0.2">
      <c r="A9845" s="1" t="s">
        <v>28826</v>
      </c>
      <c r="B9845" s="4" t="s">
        <v>28827</v>
      </c>
      <c r="C9845" s="4" t="s">
        <v>28828</v>
      </c>
      <c r="E9845" s="4"/>
      <c r="R9845" s="4"/>
      <c r="U9845" s="4"/>
      <c r="AD9845" s="4">
        <v>1</v>
      </c>
      <c r="AE9845" s="4"/>
      <c r="AF9845" s="21">
        <v>1</v>
      </c>
    </row>
    <row r="9846" spans="1:32" x14ac:dyDescent="0.2">
      <c r="A9846" s="1" t="s">
        <v>28829</v>
      </c>
      <c r="B9846" s="4" t="s">
        <v>28830</v>
      </c>
      <c r="C9846" s="4" t="s">
        <v>28831</v>
      </c>
      <c r="E9846" s="4"/>
      <c r="R9846" s="4"/>
      <c r="U9846" s="4"/>
      <c r="AD9846" s="4"/>
      <c r="AE9846" s="4"/>
      <c r="AF9846" s="21"/>
    </row>
    <row r="9847" spans="1:32" x14ac:dyDescent="0.2">
      <c r="A9847" s="1" t="s">
        <v>28832</v>
      </c>
      <c r="B9847" s="4" t="s">
        <v>28833</v>
      </c>
      <c r="C9847" s="4" t="s">
        <v>28834</v>
      </c>
      <c r="E9847" s="4"/>
      <c r="R9847" s="4"/>
      <c r="U9847" s="4"/>
      <c r="X9847">
        <v>1</v>
      </c>
      <c r="AD9847" s="4"/>
      <c r="AE9847" s="4"/>
      <c r="AF9847" s="21"/>
    </row>
    <row r="9848" spans="1:32" x14ac:dyDescent="0.2">
      <c r="A9848" s="1" t="s">
        <v>28835</v>
      </c>
      <c r="B9848" s="4" t="s">
        <v>28836</v>
      </c>
      <c r="C9848" s="4" t="s">
        <v>28837</v>
      </c>
      <c r="E9848" s="4"/>
      <c r="R9848" s="4"/>
      <c r="U9848" s="4"/>
      <c r="AD9848" s="4"/>
      <c r="AE9848" s="4"/>
      <c r="AF9848" s="21"/>
    </row>
    <row r="9849" spans="1:32" x14ac:dyDescent="0.2">
      <c r="A9849" s="1" t="s">
        <v>28838</v>
      </c>
      <c r="B9849" s="4" t="s">
        <v>28839</v>
      </c>
      <c r="C9849" s="4" t="s">
        <v>9214</v>
      </c>
      <c r="E9849" s="4"/>
      <c r="R9849" s="4"/>
      <c r="U9849" s="4"/>
      <c r="AD9849" s="4"/>
      <c r="AE9849" s="4"/>
      <c r="AF9849" s="21"/>
    </row>
    <row r="9850" spans="1:32" x14ac:dyDescent="0.2">
      <c r="A9850" s="1" t="s">
        <v>28840</v>
      </c>
      <c r="B9850" s="4" t="s">
        <v>28841</v>
      </c>
      <c r="C9850" s="4" t="s">
        <v>28842</v>
      </c>
      <c r="E9850" s="4"/>
      <c r="R9850" s="4"/>
      <c r="U9850" s="4"/>
      <c r="AD9850" s="4"/>
      <c r="AE9850" s="4"/>
      <c r="AF9850" s="21"/>
    </row>
    <row r="9851" spans="1:32" x14ac:dyDescent="0.2">
      <c r="A9851" s="1" t="s">
        <v>28843</v>
      </c>
      <c r="B9851" s="4" t="s">
        <v>28844</v>
      </c>
      <c r="C9851" s="4" t="s">
        <v>28845</v>
      </c>
      <c r="E9851" s="4"/>
      <c r="R9851" s="4"/>
      <c r="U9851" s="4"/>
      <c r="AD9851" s="4"/>
      <c r="AE9851" s="4"/>
      <c r="AF9851" s="21"/>
    </row>
    <row r="9852" spans="1:32" x14ac:dyDescent="0.2">
      <c r="A9852" s="1" t="s">
        <v>28846</v>
      </c>
      <c r="B9852" s="4" t="s">
        <v>28847</v>
      </c>
      <c r="C9852" s="4" t="s">
        <v>28848</v>
      </c>
      <c r="E9852" s="4"/>
      <c r="R9852" s="4"/>
      <c r="U9852" s="4"/>
      <c r="AD9852" s="4"/>
      <c r="AE9852" s="4"/>
      <c r="AF9852" s="21"/>
    </row>
    <row r="9853" spans="1:32" x14ac:dyDescent="0.2">
      <c r="A9853" s="1" t="s">
        <v>28849</v>
      </c>
      <c r="B9853" s="4" t="s">
        <v>28850</v>
      </c>
      <c r="C9853" s="4" t="s">
        <v>28851</v>
      </c>
      <c r="E9853" s="4"/>
      <c r="R9853" s="4"/>
      <c r="U9853" s="4"/>
      <c r="AD9853" s="4"/>
      <c r="AE9853" s="4"/>
      <c r="AF9853" s="21"/>
    </row>
    <row r="9854" spans="1:32" x14ac:dyDescent="0.2">
      <c r="A9854" s="1" t="s">
        <v>28852</v>
      </c>
      <c r="B9854" s="4" t="s">
        <v>28853</v>
      </c>
      <c r="C9854" s="4" t="s">
        <v>28854</v>
      </c>
      <c r="E9854" s="4"/>
      <c r="R9854" s="4"/>
      <c r="U9854" s="4"/>
      <c r="AD9854" s="4"/>
      <c r="AE9854" s="4"/>
      <c r="AF9854" s="21"/>
    </row>
    <row r="9855" spans="1:32" x14ac:dyDescent="0.2">
      <c r="A9855" s="1" t="s">
        <v>28855</v>
      </c>
      <c r="B9855" s="4" t="s">
        <v>28856</v>
      </c>
      <c r="C9855" s="4" t="s">
        <v>28857</v>
      </c>
      <c r="E9855" s="4"/>
      <c r="R9855" s="4"/>
      <c r="U9855" s="4"/>
      <c r="AD9855" s="4"/>
      <c r="AE9855" s="4"/>
      <c r="AF9855" s="21"/>
    </row>
    <row r="9856" spans="1:32" x14ac:dyDescent="0.2">
      <c r="A9856" s="1" t="s">
        <v>28858</v>
      </c>
      <c r="B9856" s="4" t="s">
        <v>28859</v>
      </c>
      <c r="C9856" s="4" t="s">
        <v>28860</v>
      </c>
      <c r="E9856" s="4"/>
      <c r="R9856" s="4"/>
      <c r="U9856" s="4"/>
      <c r="AD9856" s="4"/>
      <c r="AE9856" s="4"/>
      <c r="AF9856" s="21"/>
    </row>
    <row r="9857" spans="1:32" x14ac:dyDescent="0.2">
      <c r="A9857" s="1" t="s">
        <v>28861</v>
      </c>
      <c r="B9857" s="4" t="s">
        <v>28862</v>
      </c>
      <c r="C9857" s="4" t="s">
        <v>28863</v>
      </c>
      <c r="E9857" s="4"/>
      <c r="R9857" s="4"/>
      <c r="U9857" s="4"/>
      <c r="AD9857" s="4"/>
      <c r="AE9857" s="4"/>
      <c r="AF9857" s="21"/>
    </row>
    <row r="9858" spans="1:32" x14ac:dyDescent="0.2">
      <c r="A9858" s="1" t="s">
        <v>28864</v>
      </c>
      <c r="B9858" s="4" t="s">
        <v>28865</v>
      </c>
      <c r="C9858" s="4" t="s">
        <v>28866</v>
      </c>
      <c r="E9858" s="4"/>
      <c r="R9858" s="4"/>
      <c r="U9858" s="4"/>
      <c r="AD9858" s="4"/>
      <c r="AE9858" s="4"/>
      <c r="AF9858" s="21"/>
    </row>
    <row r="9859" spans="1:32" x14ac:dyDescent="0.2">
      <c r="A9859" s="1" t="s">
        <v>28867</v>
      </c>
      <c r="B9859" s="4" t="s">
        <v>28868</v>
      </c>
      <c r="C9859" s="4" t="s">
        <v>28869</v>
      </c>
      <c r="E9859" s="4"/>
      <c r="R9859" s="4"/>
      <c r="U9859" s="4"/>
      <c r="AD9859" s="4"/>
      <c r="AE9859" s="4"/>
      <c r="AF9859" s="21"/>
    </row>
    <row r="9860" spans="1:32" x14ac:dyDescent="0.2">
      <c r="A9860" s="1" t="s">
        <v>28870</v>
      </c>
      <c r="B9860" s="4" t="s">
        <v>8597</v>
      </c>
      <c r="C9860" s="4" t="s">
        <v>28871</v>
      </c>
      <c r="E9860" s="4"/>
      <c r="R9860" s="4"/>
      <c r="U9860" s="4"/>
      <c r="AD9860" s="4"/>
      <c r="AE9860" s="4"/>
      <c r="AF9860" s="21"/>
    </row>
    <row r="9861" spans="1:32" x14ac:dyDescent="0.2">
      <c r="A9861" s="1" t="s">
        <v>28872</v>
      </c>
      <c r="B9861" s="4" t="s">
        <v>28873</v>
      </c>
      <c r="C9861" s="4" t="s">
        <v>28874</v>
      </c>
      <c r="E9861" s="4"/>
      <c r="R9861" s="4"/>
      <c r="U9861" s="4"/>
      <c r="AD9861" s="4"/>
      <c r="AE9861" s="4"/>
      <c r="AF9861" s="21"/>
    </row>
    <row r="9862" spans="1:32" x14ac:dyDescent="0.2">
      <c r="A9862" s="1" t="s">
        <v>28875</v>
      </c>
      <c r="B9862" s="4" t="s">
        <v>28876</v>
      </c>
      <c r="C9862" s="4" t="s">
        <v>28877</v>
      </c>
      <c r="E9862" s="4"/>
      <c r="R9862" s="4"/>
      <c r="U9862" s="4"/>
      <c r="AD9862" s="4"/>
      <c r="AE9862" s="4"/>
      <c r="AF9862" s="21"/>
    </row>
    <row r="9863" spans="1:32" x14ac:dyDescent="0.2">
      <c r="A9863" s="1" t="s">
        <v>28878</v>
      </c>
      <c r="B9863" s="4" t="s">
        <v>28879</v>
      </c>
      <c r="C9863" s="4" t="s">
        <v>12705</v>
      </c>
      <c r="E9863" s="4"/>
      <c r="R9863" s="4"/>
      <c r="U9863" s="4"/>
      <c r="AD9863" s="4"/>
      <c r="AE9863" s="4"/>
      <c r="AF9863" s="21"/>
    </row>
    <row r="9864" spans="1:32" x14ac:dyDescent="0.2">
      <c r="A9864" s="1" t="s">
        <v>28880</v>
      </c>
      <c r="B9864" s="4" t="s">
        <v>28881</v>
      </c>
      <c r="C9864" s="4" t="s">
        <v>28882</v>
      </c>
      <c r="E9864" s="4"/>
      <c r="R9864" s="4"/>
      <c r="U9864" s="4"/>
      <c r="AD9864" s="4"/>
      <c r="AE9864" s="4"/>
      <c r="AF9864" s="21"/>
    </row>
    <row r="9865" spans="1:32" x14ac:dyDescent="0.2">
      <c r="A9865" s="1" t="s">
        <v>28883</v>
      </c>
      <c r="B9865" s="4" t="s">
        <v>28884</v>
      </c>
      <c r="C9865" s="4" t="s">
        <v>28885</v>
      </c>
      <c r="E9865" s="4"/>
      <c r="R9865" s="4"/>
      <c r="U9865" s="4"/>
      <c r="AD9865" s="4"/>
      <c r="AE9865" s="4"/>
      <c r="AF9865" s="21"/>
    </row>
    <row r="9866" spans="1:32" x14ac:dyDescent="0.2">
      <c r="A9866" s="1" t="s">
        <v>28886</v>
      </c>
      <c r="B9866" s="4" t="s">
        <v>28887</v>
      </c>
      <c r="C9866" s="4" t="s">
        <v>28888</v>
      </c>
      <c r="E9866" s="4"/>
      <c r="R9866" s="4"/>
      <c r="U9866" s="4"/>
      <c r="AD9866" s="4"/>
      <c r="AE9866" s="4"/>
      <c r="AF9866" s="21"/>
    </row>
    <row r="9867" spans="1:32" x14ac:dyDescent="0.2">
      <c r="A9867" s="1" t="s">
        <v>28889</v>
      </c>
      <c r="B9867" s="4" t="s">
        <v>28890</v>
      </c>
      <c r="C9867" s="4" t="s">
        <v>28891</v>
      </c>
      <c r="E9867" s="4"/>
      <c r="R9867" s="4"/>
      <c r="U9867" s="4"/>
      <c r="AD9867" s="4"/>
      <c r="AE9867" s="4"/>
      <c r="AF9867" s="21"/>
    </row>
    <row r="9868" spans="1:32" x14ac:dyDescent="0.2">
      <c r="A9868" s="1" t="s">
        <v>28892</v>
      </c>
      <c r="B9868" s="4" t="s">
        <v>28893</v>
      </c>
      <c r="C9868" s="4" t="s">
        <v>28894</v>
      </c>
      <c r="E9868" s="4"/>
      <c r="R9868" s="4"/>
      <c r="U9868" s="4"/>
      <c r="AD9868" s="4"/>
      <c r="AE9868" s="4"/>
      <c r="AF9868" s="21"/>
    </row>
    <row r="9869" spans="1:32" x14ac:dyDescent="0.2">
      <c r="A9869" s="1" t="s">
        <v>28895</v>
      </c>
      <c r="B9869" s="4" t="s">
        <v>28896</v>
      </c>
      <c r="C9869" s="4" t="s">
        <v>28897</v>
      </c>
      <c r="E9869" s="4"/>
      <c r="R9869" s="4"/>
      <c r="U9869" s="4"/>
      <c r="AD9869" s="4"/>
      <c r="AE9869" s="4"/>
      <c r="AF9869" s="21"/>
    </row>
    <row r="9870" spans="1:32" x14ac:dyDescent="0.2">
      <c r="A9870" s="1" t="s">
        <v>28898</v>
      </c>
      <c r="B9870" s="4" t="s">
        <v>28899</v>
      </c>
      <c r="C9870" s="4" t="s">
        <v>28900</v>
      </c>
      <c r="E9870" s="4"/>
      <c r="R9870" s="4"/>
      <c r="U9870" s="4"/>
      <c r="AD9870" s="4"/>
      <c r="AE9870" s="4"/>
      <c r="AF9870" s="21"/>
    </row>
    <row r="9871" spans="1:32" x14ac:dyDescent="0.2">
      <c r="A9871" s="1" t="s">
        <v>28901</v>
      </c>
      <c r="B9871" s="4" t="s">
        <v>28902</v>
      </c>
      <c r="C9871" s="4" t="s">
        <v>28903</v>
      </c>
      <c r="E9871" s="4"/>
      <c r="R9871" s="4"/>
      <c r="U9871" s="4"/>
      <c r="AD9871" s="4"/>
      <c r="AE9871" s="4"/>
      <c r="AF9871" s="21"/>
    </row>
    <row r="9872" spans="1:32" x14ac:dyDescent="0.2">
      <c r="A9872" s="1" t="s">
        <v>28904</v>
      </c>
      <c r="B9872" s="4" t="s">
        <v>28905</v>
      </c>
      <c r="C9872" s="4" t="s">
        <v>28906</v>
      </c>
      <c r="E9872" s="4"/>
      <c r="R9872" s="4"/>
      <c r="U9872" s="4"/>
      <c r="AD9872" s="4"/>
      <c r="AE9872" s="4"/>
      <c r="AF9872" s="21"/>
    </row>
    <row r="9873" spans="1:32" x14ac:dyDescent="0.2">
      <c r="A9873" s="1" t="s">
        <v>28907</v>
      </c>
      <c r="B9873" s="4" t="s">
        <v>28908</v>
      </c>
      <c r="C9873" s="4" t="s">
        <v>28909</v>
      </c>
      <c r="E9873" s="4"/>
      <c r="R9873" s="4"/>
      <c r="U9873" s="4"/>
      <c r="AD9873" s="4"/>
      <c r="AE9873" s="4"/>
      <c r="AF9873" s="21"/>
    </row>
    <row r="9874" spans="1:32" x14ac:dyDescent="0.2">
      <c r="A9874" s="1" t="s">
        <v>28910</v>
      </c>
      <c r="B9874" s="4" t="s">
        <v>28911</v>
      </c>
      <c r="C9874" s="4" t="s">
        <v>28912</v>
      </c>
      <c r="E9874" s="4"/>
      <c r="R9874" s="4"/>
      <c r="U9874" s="4"/>
      <c r="AD9874" s="4"/>
      <c r="AE9874" s="4"/>
      <c r="AF9874" s="21"/>
    </row>
    <row r="9875" spans="1:32" x14ac:dyDescent="0.2">
      <c r="A9875" s="1" t="s">
        <v>28913</v>
      </c>
      <c r="B9875" s="4" t="s">
        <v>28914</v>
      </c>
      <c r="C9875" s="4" t="s">
        <v>28915</v>
      </c>
      <c r="E9875" s="4"/>
      <c r="R9875" s="4"/>
      <c r="U9875" s="4"/>
      <c r="AD9875" s="4"/>
      <c r="AE9875" s="4"/>
      <c r="AF9875" s="21"/>
    </row>
    <row r="9876" spans="1:32" x14ac:dyDescent="0.2">
      <c r="A9876" s="1" t="s">
        <v>28916</v>
      </c>
      <c r="B9876" s="4" t="s">
        <v>28917</v>
      </c>
      <c r="C9876" s="4" t="s">
        <v>28918</v>
      </c>
      <c r="E9876" s="4"/>
      <c r="R9876" s="4"/>
      <c r="U9876" s="4"/>
      <c r="AD9876" s="4"/>
      <c r="AE9876" s="4"/>
      <c r="AF9876" s="21"/>
    </row>
    <row r="9877" spans="1:32" x14ac:dyDescent="0.2">
      <c r="A9877" s="1" t="s">
        <v>28919</v>
      </c>
      <c r="B9877" s="4" t="s">
        <v>28920</v>
      </c>
      <c r="C9877" s="4" t="s">
        <v>28921</v>
      </c>
      <c r="E9877" s="4"/>
      <c r="R9877" s="4"/>
      <c r="U9877" s="4"/>
      <c r="AD9877" s="4"/>
      <c r="AE9877" s="4"/>
      <c r="AF9877" s="21"/>
    </row>
    <row r="9878" spans="1:32" x14ac:dyDescent="0.2">
      <c r="A9878" s="1" t="s">
        <v>28922</v>
      </c>
      <c r="B9878" s="4" t="s">
        <v>28923</v>
      </c>
      <c r="C9878" s="4" t="s">
        <v>28924</v>
      </c>
      <c r="E9878" s="4"/>
      <c r="R9878" s="4"/>
      <c r="U9878" s="4"/>
      <c r="AD9878" s="4"/>
      <c r="AE9878" s="4"/>
      <c r="AF9878" s="21"/>
    </row>
    <row r="9879" spans="1:32" x14ac:dyDescent="0.2">
      <c r="A9879" s="1" t="s">
        <v>28925</v>
      </c>
      <c r="B9879" s="4" t="s">
        <v>28926</v>
      </c>
      <c r="C9879" s="4" t="s">
        <v>28927</v>
      </c>
      <c r="E9879" s="4"/>
      <c r="R9879" s="4"/>
      <c r="U9879" s="4"/>
      <c r="AD9879" s="4"/>
      <c r="AE9879" s="4"/>
      <c r="AF9879" s="21"/>
    </row>
    <row r="9880" spans="1:32" x14ac:dyDescent="0.2">
      <c r="A9880" s="1" t="s">
        <v>28928</v>
      </c>
      <c r="B9880" s="4" t="s">
        <v>28929</v>
      </c>
      <c r="C9880" s="4" t="s">
        <v>28930</v>
      </c>
      <c r="E9880" s="4"/>
      <c r="R9880" s="4"/>
      <c r="U9880" s="4"/>
      <c r="AD9880" s="4"/>
      <c r="AE9880" s="4"/>
      <c r="AF9880" s="21"/>
    </row>
    <row r="9881" spans="1:32" x14ac:dyDescent="0.2">
      <c r="A9881" s="1" t="s">
        <v>28931</v>
      </c>
      <c r="B9881" s="4" t="s">
        <v>28932</v>
      </c>
      <c r="C9881" s="4" t="s">
        <v>28933</v>
      </c>
      <c r="E9881" s="4"/>
      <c r="R9881" s="4"/>
      <c r="U9881" s="4"/>
      <c r="AD9881" s="4"/>
      <c r="AE9881" s="4"/>
      <c r="AF9881" s="21"/>
    </row>
    <row r="9882" spans="1:32" x14ac:dyDescent="0.2">
      <c r="A9882" s="1" t="s">
        <v>28934</v>
      </c>
      <c r="B9882" s="4" t="s">
        <v>28935</v>
      </c>
      <c r="C9882" s="4" t="s">
        <v>28936</v>
      </c>
      <c r="E9882" s="4"/>
      <c r="R9882" s="4"/>
      <c r="U9882" s="4"/>
      <c r="AD9882" s="4"/>
      <c r="AE9882" s="4"/>
      <c r="AF9882" s="21"/>
    </row>
    <row r="9883" spans="1:32" x14ac:dyDescent="0.2">
      <c r="A9883" s="1" t="s">
        <v>28937</v>
      </c>
      <c r="B9883" s="4" t="s">
        <v>28938</v>
      </c>
      <c r="C9883" s="4" t="s">
        <v>28939</v>
      </c>
      <c r="E9883" s="4"/>
      <c r="R9883" s="4"/>
      <c r="U9883" s="4"/>
      <c r="AD9883" s="4"/>
      <c r="AE9883" s="4"/>
      <c r="AF9883" s="21"/>
    </row>
    <row r="9884" spans="1:32" x14ac:dyDescent="0.2">
      <c r="A9884" s="1" t="s">
        <v>28940</v>
      </c>
      <c r="B9884" s="4" t="s">
        <v>28941</v>
      </c>
      <c r="C9884" s="4" t="s">
        <v>28942</v>
      </c>
      <c r="E9884" s="4"/>
      <c r="R9884" s="4"/>
      <c r="U9884" s="4"/>
      <c r="AD9884" s="4"/>
      <c r="AE9884" s="4"/>
      <c r="AF9884" s="21"/>
    </row>
    <row r="9885" spans="1:32" x14ac:dyDescent="0.2">
      <c r="A9885" s="1" t="s">
        <v>28943</v>
      </c>
      <c r="B9885" s="4" t="s">
        <v>28944</v>
      </c>
      <c r="C9885" s="4" t="s">
        <v>28945</v>
      </c>
      <c r="E9885" s="4"/>
      <c r="R9885" s="4"/>
      <c r="U9885" s="4"/>
      <c r="AD9885" s="4"/>
      <c r="AE9885" s="4"/>
      <c r="AF9885" s="21"/>
    </row>
    <row r="9886" spans="1:32" x14ac:dyDescent="0.2">
      <c r="A9886" s="1" t="s">
        <v>28946</v>
      </c>
      <c r="B9886" s="4" t="s">
        <v>28947</v>
      </c>
      <c r="C9886" s="4" t="s">
        <v>28948</v>
      </c>
      <c r="E9886" s="4"/>
      <c r="R9886" s="4"/>
      <c r="U9886" s="4"/>
      <c r="AD9886" s="4"/>
      <c r="AE9886" s="4"/>
      <c r="AF9886" s="21"/>
    </row>
    <row r="9887" spans="1:32" x14ac:dyDescent="0.2">
      <c r="A9887" s="1" t="s">
        <v>28949</v>
      </c>
      <c r="B9887" s="4" t="s">
        <v>28950</v>
      </c>
      <c r="C9887" s="4" t="s">
        <v>28951</v>
      </c>
      <c r="E9887" s="4"/>
      <c r="R9887" s="4"/>
      <c r="U9887" s="4"/>
      <c r="AD9887" s="4"/>
      <c r="AE9887" s="4"/>
      <c r="AF9887" s="21"/>
    </row>
    <row r="9888" spans="1:32" x14ac:dyDescent="0.2">
      <c r="A9888" s="1" t="s">
        <v>28952</v>
      </c>
      <c r="B9888" s="4" t="s">
        <v>28953</v>
      </c>
      <c r="C9888" s="4" t="s">
        <v>28954</v>
      </c>
      <c r="E9888" s="4"/>
      <c r="R9888" s="4"/>
      <c r="U9888" s="4"/>
      <c r="AD9888" s="4"/>
      <c r="AE9888" s="4"/>
      <c r="AF9888" s="21"/>
    </row>
    <row r="9889" spans="1:32" x14ac:dyDescent="0.2">
      <c r="A9889" s="1" t="s">
        <v>28955</v>
      </c>
      <c r="B9889" s="4" t="s">
        <v>28956</v>
      </c>
      <c r="C9889" s="4" t="s">
        <v>28957</v>
      </c>
      <c r="E9889" s="4"/>
      <c r="R9889" s="4"/>
      <c r="U9889" s="4"/>
      <c r="AD9889" s="4"/>
      <c r="AE9889" s="4"/>
      <c r="AF9889" s="21"/>
    </row>
    <row r="9890" spans="1:32" x14ac:dyDescent="0.2">
      <c r="A9890" s="1" t="s">
        <v>28958</v>
      </c>
      <c r="B9890" s="4" t="s">
        <v>28959</v>
      </c>
      <c r="C9890" s="4" t="s">
        <v>28960</v>
      </c>
      <c r="E9890" s="4"/>
      <c r="R9890" s="4"/>
      <c r="U9890" s="4"/>
      <c r="AD9890" s="4"/>
      <c r="AE9890" s="4"/>
      <c r="AF9890" s="21"/>
    </row>
    <row r="9891" spans="1:32" x14ac:dyDescent="0.2">
      <c r="A9891" s="1" t="s">
        <v>28961</v>
      </c>
      <c r="B9891" s="4" t="s">
        <v>28962</v>
      </c>
      <c r="C9891" s="4" t="s">
        <v>28963</v>
      </c>
      <c r="E9891" s="4"/>
      <c r="R9891" s="4"/>
      <c r="U9891" s="4"/>
      <c r="AD9891" s="4"/>
      <c r="AE9891" s="4"/>
      <c r="AF9891" s="21"/>
    </row>
    <row r="9892" spans="1:32" x14ac:dyDescent="0.2">
      <c r="A9892" s="1" t="s">
        <v>28964</v>
      </c>
      <c r="B9892" s="4" t="s">
        <v>28965</v>
      </c>
      <c r="C9892" s="4" t="s">
        <v>28966</v>
      </c>
      <c r="E9892" s="4"/>
      <c r="R9892" s="4"/>
      <c r="U9892" s="4"/>
      <c r="AD9892" s="4"/>
      <c r="AE9892" s="4"/>
      <c r="AF9892" s="21"/>
    </row>
    <row r="9893" spans="1:32" x14ac:dyDescent="0.2">
      <c r="A9893" s="1" t="s">
        <v>28967</v>
      </c>
      <c r="B9893" s="4" t="s">
        <v>28968</v>
      </c>
      <c r="C9893" s="4" t="s">
        <v>28969</v>
      </c>
      <c r="E9893" s="4"/>
      <c r="R9893" s="4"/>
      <c r="U9893" s="4"/>
      <c r="AD9893" s="4"/>
      <c r="AE9893" s="4"/>
      <c r="AF9893" s="21"/>
    </row>
    <row r="9894" spans="1:32" x14ac:dyDescent="0.2">
      <c r="A9894" s="1" t="s">
        <v>28970</v>
      </c>
      <c r="B9894" s="4" t="s">
        <v>28971</v>
      </c>
      <c r="C9894" s="4" t="s">
        <v>28972</v>
      </c>
      <c r="E9894" s="4"/>
      <c r="R9894" s="4"/>
      <c r="U9894" s="4"/>
      <c r="AD9894" s="4"/>
      <c r="AE9894" s="4"/>
      <c r="AF9894" s="21"/>
    </row>
    <row r="9895" spans="1:32" x14ac:dyDescent="0.2">
      <c r="A9895" s="1" t="s">
        <v>28973</v>
      </c>
      <c r="B9895" s="4" t="s">
        <v>26569</v>
      </c>
      <c r="C9895" s="4" t="s">
        <v>28018</v>
      </c>
      <c r="E9895" s="4"/>
      <c r="R9895" s="4"/>
      <c r="U9895" s="4"/>
      <c r="AD9895" s="4"/>
      <c r="AE9895" s="4"/>
      <c r="AF9895" s="21"/>
    </row>
    <row r="9896" spans="1:32" x14ac:dyDescent="0.2">
      <c r="A9896" s="1" t="s">
        <v>28974</v>
      </c>
      <c r="B9896" s="4" t="s">
        <v>28975</v>
      </c>
      <c r="C9896" s="4" t="s">
        <v>28976</v>
      </c>
      <c r="E9896" s="4"/>
      <c r="R9896" s="4"/>
      <c r="U9896" s="4"/>
      <c r="AD9896" s="4"/>
      <c r="AE9896" s="4"/>
      <c r="AF9896" s="21"/>
    </row>
    <row r="9897" spans="1:32" x14ac:dyDescent="0.2">
      <c r="A9897" s="1" t="s">
        <v>28977</v>
      </c>
      <c r="B9897" s="4" t="s">
        <v>28978</v>
      </c>
      <c r="C9897" s="4" t="s">
        <v>28979</v>
      </c>
      <c r="E9897" s="4"/>
      <c r="R9897" s="4"/>
      <c r="U9897" s="4"/>
      <c r="AD9897" s="4"/>
      <c r="AE9897" s="4"/>
      <c r="AF9897" s="21"/>
    </row>
    <row r="9898" spans="1:32" x14ac:dyDescent="0.2">
      <c r="A9898" s="1" t="s">
        <v>28980</v>
      </c>
      <c r="B9898" s="4" t="s">
        <v>28981</v>
      </c>
      <c r="C9898" s="4" t="s">
        <v>28982</v>
      </c>
      <c r="E9898" s="4"/>
      <c r="R9898" s="4"/>
      <c r="U9898" s="4"/>
      <c r="AD9898" s="4"/>
      <c r="AE9898" s="4"/>
      <c r="AF9898" s="21"/>
    </row>
    <row r="9899" spans="1:32" x14ac:dyDescent="0.2">
      <c r="A9899" s="1" t="s">
        <v>28983</v>
      </c>
      <c r="B9899" s="4" t="s">
        <v>28984</v>
      </c>
      <c r="C9899" s="4" t="s">
        <v>28985</v>
      </c>
      <c r="E9899" s="4"/>
      <c r="R9899" s="4"/>
      <c r="U9899" s="4"/>
      <c r="AD9899" s="4"/>
      <c r="AE9899" s="4"/>
      <c r="AF9899" s="21"/>
    </row>
    <row r="9900" spans="1:32" x14ac:dyDescent="0.2">
      <c r="A9900" s="1" t="s">
        <v>28986</v>
      </c>
      <c r="B9900" s="4" t="s">
        <v>28987</v>
      </c>
      <c r="C9900" s="4" t="s">
        <v>28988</v>
      </c>
      <c r="E9900" s="4"/>
      <c r="R9900" s="4"/>
      <c r="U9900" s="4"/>
      <c r="AD9900" s="4"/>
      <c r="AE9900" s="4"/>
      <c r="AF9900" s="21"/>
    </row>
    <row r="9901" spans="1:32" x14ac:dyDescent="0.2">
      <c r="A9901" s="1" t="s">
        <v>28989</v>
      </c>
      <c r="B9901" s="4" t="s">
        <v>28990</v>
      </c>
      <c r="C9901" s="4" t="s">
        <v>28991</v>
      </c>
      <c r="E9901" s="4"/>
      <c r="R9901" s="4"/>
      <c r="U9901" s="4"/>
      <c r="AD9901" s="4"/>
      <c r="AE9901" s="4"/>
      <c r="AF9901" s="21"/>
    </row>
    <row r="9902" spans="1:32" x14ac:dyDescent="0.2">
      <c r="A9902" s="1" t="s">
        <v>28992</v>
      </c>
      <c r="B9902" s="4" t="s">
        <v>28993</v>
      </c>
      <c r="C9902" s="4" t="s">
        <v>28994</v>
      </c>
      <c r="E9902" s="4"/>
      <c r="R9902" s="4"/>
      <c r="U9902" s="4"/>
      <c r="AD9902" s="4"/>
      <c r="AE9902" s="4"/>
      <c r="AF9902" s="21"/>
    </row>
    <row r="9903" spans="1:32" x14ac:dyDescent="0.2">
      <c r="A9903" s="1" t="s">
        <v>28995</v>
      </c>
      <c r="B9903" s="4" t="s">
        <v>28996</v>
      </c>
      <c r="C9903" s="4" t="s">
        <v>28997</v>
      </c>
      <c r="E9903" s="4"/>
      <c r="R9903" s="4"/>
      <c r="U9903" s="4"/>
      <c r="AD9903" s="4"/>
      <c r="AE9903" s="4"/>
      <c r="AF9903" s="21"/>
    </row>
    <row r="9904" spans="1:32" x14ac:dyDescent="0.2">
      <c r="A9904" s="1" t="s">
        <v>28998</v>
      </c>
      <c r="B9904" s="4" t="s">
        <v>28999</v>
      </c>
      <c r="C9904" s="4" t="s">
        <v>29000</v>
      </c>
      <c r="E9904" s="4"/>
      <c r="R9904" s="4"/>
      <c r="U9904" s="4"/>
      <c r="AD9904" s="4"/>
      <c r="AE9904" s="4"/>
      <c r="AF9904" s="21"/>
    </row>
    <row r="9905" spans="1:32" x14ac:dyDescent="0.2">
      <c r="A9905" s="1" t="s">
        <v>29001</v>
      </c>
      <c r="B9905" s="4" t="s">
        <v>29002</v>
      </c>
      <c r="C9905" s="4" t="s">
        <v>29003</v>
      </c>
      <c r="E9905" s="4"/>
      <c r="R9905" s="4"/>
      <c r="U9905" s="4"/>
      <c r="AD9905" s="4"/>
      <c r="AE9905" s="4"/>
      <c r="AF9905" s="21"/>
    </row>
    <row r="9906" spans="1:32" x14ac:dyDescent="0.2">
      <c r="A9906" s="1" t="s">
        <v>29004</v>
      </c>
      <c r="B9906" s="4" t="s">
        <v>29005</v>
      </c>
      <c r="C9906" s="4" t="s">
        <v>29006</v>
      </c>
      <c r="E9906" s="4"/>
      <c r="R9906" s="4"/>
      <c r="U9906" s="4"/>
      <c r="AD9906" s="4"/>
      <c r="AE9906" s="4"/>
      <c r="AF9906" s="21"/>
    </row>
    <row r="9907" spans="1:32" x14ac:dyDescent="0.2">
      <c r="A9907" s="1" t="s">
        <v>29007</v>
      </c>
      <c r="B9907" s="4" t="s">
        <v>29008</v>
      </c>
      <c r="C9907" s="4" t="s">
        <v>29009</v>
      </c>
      <c r="E9907" s="4"/>
      <c r="R9907" s="4"/>
      <c r="U9907" s="4"/>
      <c r="AD9907" s="4"/>
      <c r="AE9907" s="4"/>
      <c r="AF9907" s="21"/>
    </row>
    <row r="9908" spans="1:32" x14ac:dyDescent="0.2">
      <c r="A9908" s="1" t="s">
        <v>29010</v>
      </c>
      <c r="B9908" s="4" t="s">
        <v>29011</v>
      </c>
      <c r="C9908" s="4" t="s">
        <v>29012</v>
      </c>
      <c r="E9908" s="4"/>
      <c r="R9908" s="4"/>
      <c r="U9908" s="4"/>
      <c r="AD9908" s="4"/>
      <c r="AE9908" s="4"/>
      <c r="AF9908" s="21"/>
    </row>
    <row r="9909" spans="1:32" x14ac:dyDescent="0.2">
      <c r="A9909" s="1" t="s">
        <v>29013</v>
      </c>
      <c r="B9909" s="4" t="s">
        <v>29014</v>
      </c>
      <c r="C9909" s="4" t="s">
        <v>29015</v>
      </c>
      <c r="E9909" s="4"/>
      <c r="R9909" s="4"/>
      <c r="U9909" s="4"/>
      <c r="AD9909" s="4"/>
      <c r="AE9909" s="4"/>
      <c r="AF9909" s="21"/>
    </row>
    <row r="9910" spans="1:32" x14ac:dyDescent="0.2">
      <c r="A9910" s="1" t="s">
        <v>29016</v>
      </c>
      <c r="B9910" s="4" t="s">
        <v>29017</v>
      </c>
      <c r="C9910" s="4" t="s">
        <v>29018</v>
      </c>
      <c r="E9910" s="4"/>
      <c r="R9910" s="4"/>
      <c r="U9910" s="4"/>
      <c r="AD9910" s="4"/>
      <c r="AE9910" s="4"/>
      <c r="AF9910" s="21"/>
    </row>
    <row r="9911" spans="1:32" x14ac:dyDescent="0.2">
      <c r="A9911" s="1" t="s">
        <v>29019</v>
      </c>
      <c r="B9911" s="4" t="s">
        <v>29020</v>
      </c>
      <c r="C9911" s="4" t="s">
        <v>29021</v>
      </c>
      <c r="E9911" s="4"/>
      <c r="R9911" s="4"/>
      <c r="U9911" s="4"/>
      <c r="AD9911" s="4"/>
      <c r="AE9911" s="4"/>
      <c r="AF9911" s="21"/>
    </row>
    <row r="9912" spans="1:32" x14ac:dyDescent="0.2">
      <c r="A9912" s="1" t="s">
        <v>29022</v>
      </c>
      <c r="B9912" s="4" t="s">
        <v>29023</v>
      </c>
      <c r="C9912" s="4" t="s">
        <v>29024</v>
      </c>
      <c r="E9912" s="4"/>
      <c r="R9912" s="4"/>
      <c r="U9912" s="4"/>
      <c r="AD9912" s="4"/>
      <c r="AE9912" s="4"/>
      <c r="AF9912" s="21"/>
    </row>
    <row r="9913" spans="1:32" x14ac:dyDescent="0.2">
      <c r="A9913" s="1" t="s">
        <v>29025</v>
      </c>
      <c r="B9913" s="4" t="s">
        <v>29026</v>
      </c>
      <c r="C9913" s="4" t="s">
        <v>29027</v>
      </c>
      <c r="E9913" s="4"/>
      <c r="R9913" s="4"/>
      <c r="U9913" s="4"/>
      <c r="AD9913" s="4"/>
      <c r="AE9913" s="4"/>
      <c r="AF9913" s="21"/>
    </row>
    <row r="9914" spans="1:32" x14ac:dyDescent="0.2">
      <c r="A9914" s="1" t="s">
        <v>29028</v>
      </c>
      <c r="B9914" s="4" t="s">
        <v>29029</v>
      </c>
      <c r="C9914" s="4" t="s">
        <v>29030</v>
      </c>
      <c r="E9914" s="4"/>
      <c r="R9914" s="4"/>
      <c r="U9914" s="4"/>
      <c r="AD9914" s="4"/>
      <c r="AE9914" s="4"/>
      <c r="AF9914" s="21"/>
    </row>
    <row r="9915" spans="1:32" x14ac:dyDescent="0.2">
      <c r="A9915" s="1" t="s">
        <v>29031</v>
      </c>
      <c r="B9915" s="4" t="s">
        <v>29032</v>
      </c>
      <c r="C9915" s="4" t="s">
        <v>29033</v>
      </c>
      <c r="E9915" s="4"/>
      <c r="R9915" s="4"/>
      <c r="U9915" s="4"/>
      <c r="AD9915" s="4"/>
      <c r="AE9915" s="4"/>
      <c r="AF9915" s="21"/>
    </row>
    <row r="9916" spans="1:32" x14ac:dyDescent="0.2">
      <c r="A9916" s="1" t="s">
        <v>29034</v>
      </c>
      <c r="B9916" s="4" t="s">
        <v>29035</v>
      </c>
      <c r="C9916" s="4" t="s">
        <v>29036</v>
      </c>
      <c r="E9916" s="4"/>
      <c r="R9916" s="4"/>
      <c r="U9916" s="4"/>
      <c r="AD9916" s="4"/>
      <c r="AE9916" s="4"/>
      <c r="AF9916" s="21"/>
    </row>
    <row r="9917" spans="1:32" x14ac:dyDescent="0.2">
      <c r="A9917" s="1" t="s">
        <v>29037</v>
      </c>
      <c r="B9917" s="4" t="s">
        <v>29038</v>
      </c>
      <c r="C9917" s="4" t="s">
        <v>29039</v>
      </c>
      <c r="E9917" s="4"/>
      <c r="R9917" s="4"/>
      <c r="U9917" s="4"/>
      <c r="AD9917" s="4"/>
      <c r="AE9917" s="4"/>
      <c r="AF9917" s="21"/>
    </row>
    <row r="9918" spans="1:32" x14ac:dyDescent="0.2">
      <c r="A9918" s="1" t="s">
        <v>29040</v>
      </c>
      <c r="B9918" s="4" t="s">
        <v>29041</v>
      </c>
      <c r="C9918" s="4" t="s">
        <v>29042</v>
      </c>
      <c r="E9918" s="4"/>
      <c r="R9918" s="4"/>
      <c r="U9918" s="4"/>
      <c r="AD9918" s="4"/>
      <c r="AE9918" s="4"/>
      <c r="AF9918" s="21"/>
    </row>
    <row r="9919" spans="1:32" x14ac:dyDescent="0.2">
      <c r="A9919" s="1" t="s">
        <v>29043</v>
      </c>
      <c r="B9919" s="4" t="s">
        <v>8643</v>
      </c>
      <c r="C9919" s="4" t="s">
        <v>29044</v>
      </c>
      <c r="E9919" s="4"/>
      <c r="R9919" s="4"/>
      <c r="U9919" s="4"/>
      <c r="AD9919" s="4"/>
      <c r="AE9919" s="4"/>
      <c r="AF9919" s="21"/>
    </row>
    <row r="9920" spans="1:32" x14ac:dyDescent="0.2">
      <c r="A9920" s="1" t="s">
        <v>29045</v>
      </c>
      <c r="B9920" s="4" t="s">
        <v>29046</v>
      </c>
      <c r="C9920" s="4" t="s">
        <v>29047</v>
      </c>
      <c r="E9920" s="4"/>
      <c r="R9920" s="4"/>
      <c r="U9920" s="4"/>
      <c r="AD9920" s="4"/>
      <c r="AE9920" s="4"/>
      <c r="AF9920" s="21"/>
    </row>
    <row r="9921" spans="1:32" x14ac:dyDescent="0.2">
      <c r="A9921" s="1" t="s">
        <v>29048</v>
      </c>
      <c r="B9921" s="4" t="s">
        <v>29049</v>
      </c>
      <c r="C9921" s="4" t="s">
        <v>29050</v>
      </c>
      <c r="E9921" s="4"/>
      <c r="R9921" s="4"/>
      <c r="U9921" s="4"/>
      <c r="AD9921" s="4"/>
      <c r="AE9921" s="4"/>
      <c r="AF9921" s="21"/>
    </row>
    <row r="9922" spans="1:32" x14ac:dyDescent="0.2">
      <c r="A9922" s="1" t="s">
        <v>29051</v>
      </c>
      <c r="B9922" s="4" t="s">
        <v>29052</v>
      </c>
      <c r="C9922" s="4" t="s">
        <v>29053</v>
      </c>
      <c r="E9922" s="4"/>
      <c r="R9922" s="4"/>
      <c r="U9922" s="4"/>
      <c r="AD9922" s="4"/>
      <c r="AE9922" s="4"/>
      <c r="AF9922" s="21"/>
    </row>
    <row r="9923" spans="1:32" x14ac:dyDescent="0.2">
      <c r="A9923" s="1" t="s">
        <v>29054</v>
      </c>
      <c r="B9923" s="4" t="s">
        <v>29055</v>
      </c>
      <c r="C9923" s="4" t="s">
        <v>29056</v>
      </c>
      <c r="E9923" s="4">
        <v>1</v>
      </c>
      <c r="R9923" s="4"/>
      <c r="U9923" s="4"/>
      <c r="AD9923" s="4">
        <v>1</v>
      </c>
      <c r="AE9923" s="4"/>
      <c r="AF9923" s="21"/>
    </row>
    <row r="9924" spans="1:32" x14ac:dyDescent="0.2">
      <c r="A9924" s="1" t="s">
        <v>29057</v>
      </c>
      <c r="B9924" s="4" t="s">
        <v>29058</v>
      </c>
      <c r="C9924" s="4" t="s">
        <v>29059</v>
      </c>
      <c r="E9924" s="4"/>
      <c r="R9924" s="4"/>
      <c r="U9924" s="4"/>
      <c r="AD9924" s="4"/>
      <c r="AE9924" s="4"/>
      <c r="AF9924" s="21"/>
    </row>
    <row r="9925" spans="1:32" x14ac:dyDescent="0.2">
      <c r="A9925" s="1" t="s">
        <v>29060</v>
      </c>
      <c r="B9925" s="4" t="s">
        <v>29061</v>
      </c>
      <c r="C9925" s="4" t="s">
        <v>29062</v>
      </c>
      <c r="E9925" s="4"/>
      <c r="R9925" s="4"/>
      <c r="U9925" s="4"/>
      <c r="AD9925" s="4"/>
      <c r="AE9925" s="4"/>
      <c r="AF9925" s="21"/>
    </row>
    <row r="9926" spans="1:32" x14ac:dyDescent="0.2">
      <c r="A9926" s="1" t="s">
        <v>29063</v>
      </c>
      <c r="B9926" s="4" t="s">
        <v>29064</v>
      </c>
      <c r="C9926" s="4" t="s">
        <v>29065</v>
      </c>
      <c r="E9926" s="4"/>
      <c r="R9926" s="4"/>
      <c r="U9926" s="4"/>
      <c r="AD9926" s="4"/>
      <c r="AE9926" s="4"/>
      <c r="AF9926" s="21"/>
    </row>
    <row r="9927" spans="1:32" x14ac:dyDescent="0.2">
      <c r="A9927" s="1" t="s">
        <v>29066</v>
      </c>
      <c r="B9927" s="4" t="s">
        <v>29067</v>
      </c>
      <c r="C9927" s="4" t="s">
        <v>29068</v>
      </c>
      <c r="E9927" s="4"/>
      <c r="F9927">
        <v>1</v>
      </c>
      <c r="G9927">
        <v>1</v>
      </c>
      <c r="H9927">
        <v>1</v>
      </c>
      <c r="O9927">
        <v>1</v>
      </c>
      <c r="P9927">
        <v>1</v>
      </c>
      <c r="Q9927">
        <v>1</v>
      </c>
      <c r="R9927" s="4">
        <v>1</v>
      </c>
      <c r="S9927">
        <v>1</v>
      </c>
      <c r="T9927">
        <v>1</v>
      </c>
      <c r="U9927" s="4">
        <v>1</v>
      </c>
      <c r="W9927">
        <v>1</v>
      </c>
      <c r="X9927">
        <v>1</v>
      </c>
      <c r="Z9927">
        <v>1</v>
      </c>
      <c r="AD9927" s="4"/>
      <c r="AE9927" s="4">
        <v>2</v>
      </c>
      <c r="AF9927" s="21"/>
    </row>
    <row r="9928" spans="1:32" x14ac:dyDescent="0.2">
      <c r="A9928" s="1" t="s">
        <v>29069</v>
      </c>
      <c r="B9928" s="4" t="s">
        <v>29070</v>
      </c>
      <c r="C9928" s="4" t="s">
        <v>29071</v>
      </c>
      <c r="E9928" s="4"/>
      <c r="R9928" s="4"/>
      <c r="U9928" s="4"/>
      <c r="AD9928" s="4"/>
      <c r="AE9928" s="4"/>
      <c r="AF9928" s="21"/>
    </row>
    <row r="9929" spans="1:32" x14ac:dyDescent="0.2">
      <c r="A9929" s="1" t="s">
        <v>29072</v>
      </c>
      <c r="B9929" s="4" t="s">
        <v>29073</v>
      </c>
      <c r="C9929" s="4" t="s">
        <v>29074</v>
      </c>
      <c r="E9929" s="4"/>
      <c r="R9929" s="4"/>
      <c r="U9929" s="4"/>
      <c r="AB9929">
        <v>1</v>
      </c>
      <c r="AD9929" s="4"/>
      <c r="AE9929" s="4"/>
      <c r="AF9929" s="21"/>
    </row>
    <row r="9930" spans="1:32" x14ac:dyDescent="0.2">
      <c r="A9930" s="1" t="s">
        <v>29075</v>
      </c>
      <c r="B9930" s="4" t="s">
        <v>29076</v>
      </c>
      <c r="C9930" s="4" t="s">
        <v>29077</v>
      </c>
      <c r="E9930" s="4"/>
      <c r="R9930" s="4"/>
      <c r="U9930" s="4"/>
      <c r="AD9930" s="4"/>
      <c r="AE9930" s="4"/>
      <c r="AF9930" s="21"/>
    </row>
    <row r="9931" spans="1:32" x14ac:dyDescent="0.2">
      <c r="A9931" s="1" t="s">
        <v>29078</v>
      </c>
      <c r="B9931" s="4" t="s">
        <v>29079</v>
      </c>
      <c r="C9931" s="4" t="s">
        <v>29080</v>
      </c>
      <c r="E9931" s="4"/>
      <c r="R9931" s="4"/>
      <c r="U9931" s="4"/>
      <c r="AD9931" s="4"/>
      <c r="AE9931" s="4"/>
      <c r="AF9931" s="21"/>
    </row>
    <row r="9932" spans="1:32" x14ac:dyDescent="0.2">
      <c r="A9932" s="1" t="s">
        <v>29081</v>
      </c>
      <c r="B9932" s="4" t="s">
        <v>29082</v>
      </c>
      <c r="C9932" s="4" t="s">
        <v>29083</v>
      </c>
      <c r="E9932" s="4"/>
      <c r="R9932" s="4"/>
      <c r="U9932" s="4"/>
      <c r="AD9932" s="4"/>
      <c r="AE9932" s="4"/>
      <c r="AF9932" s="21"/>
    </row>
    <row r="9933" spans="1:32" x14ac:dyDescent="0.2">
      <c r="A9933" s="1" t="s">
        <v>29084</v>
      </c>
      <c r="B9933" s="4" t="s">
        <v>29085</v>
      </c>
      <c r="C9933" s="4" t="s">
        <v>29086</v>
      </c>
      <c r="E9933" s="4"/>
      <c r="R9933" s="4"/>
      <c r="U9933" s="4"/>
      <c r="AD9933" s="4"/>
      <c r="AE9933" s="4"/>
      <c r="AF9933" s="21"/>
    </row>
    <row r="9934" spans="1:32" x14ac:dyDescent="0.2">
      <c r="A9934" s="1" t="s">
        <v>29087</v>
      </c>
      <c r="B9934" s="4" t="s">
        <v>29088</v>
      </c>
      <c r="C9934" s="4" t="s">
        <v>29089</v>
      </c>
      <c r="E9934" s="4"/>
      <c r="R9934" s="4"/>
      <c r="U9934" s="4"/>
      <c r="AD9934" s="4"/>
      <c r="AE9934" s="4"/>
      <c r="AF9934" s="21"/>
    </row>
    <row r="9935" spans="1:32" x14ac:dyDescent="0.2">
      <c r="A9935" s="1" t="s">
        <v>29090</v>
      </c>
      <c r="B9935" s="4" t="s">
        <v>29091</v>
      </c>
      <c r="C9935" s="4" t="s">
        <v>29092</v>
      </c>
      <c r="E9935" s="4"/>
      <c r="R9935" s="4"/>
      <c r="U9935" s="4"/>
      <c r="AD9935" s="4"/>
      <c r="AE9935" s="4"/>
      <c r="AF9935" s="21"/>
    </row>
    <row r="9936" spans="1:32" x14ac:dyDescent="0.2">
      <c r="A9936" s="1" t="s">
        <v>29093</v>
      </c>
      <c r="B9936" s="4" t="s">
        <v>26529</v>
      </c>
      <c r="C9936" s="4" t="s">
        <v>29094</v>
      </c>
      <c r="E9936" s="4"/>
      <c r="R9936" s="4"/>
      <c r="U9936" s="4"/>
      <c r="AD9936" s="4"/>
      <c r="AE9936" s="4"/>
      <c r="AF9936" s="21"/>
    </row>
    <row r="9937" spans="1:32" x14ac:dyDescent="0.2">
      <c r="A9937" s="1" t="s">
        <v>29095</v>
      </c>
      <c r="B9937" s="4" t="s">
        <v>26554</v>
      </c>
      <c r="C9937" s="4" t="s">
        <v>29096</v>
      </c>
      <c r="E9937" s="4"/>
      <c r="R9937" s="4"/>
      <c r="U9937" s="4"/>
      <c r="AD9937" s="4"/>
      <c r="AE9937" s="4"/>
      <c r="AF9937" s="21"/>
    </row>
    <row r="9938" spans="1:32" x14ac:dyDescent="0.2">
      <c r="A9938" s="1" t="s">
        <v>29097</v>
      </c>
      <c r="B9938" s="4" t="s">
        <v>29098</v>
      </c>
      <c r="C9938" s="4" t="s">
        <v>29099</v>
      </c>
      <c r="E9938" s="4"/>
      <c r="R9938" s="4"/>
      <c r="U9938" s="4"/>
      <c r="AD9938" s="4"/>
      <c r="AE9938" s="4"/>
      <c r="AF9938" s="21"/>
    </row>
    <row r="9939" spans="1:32" x14ac:dyDescent="0.2">
      <c r="A9939" s="1" t="s">
        <v>29100</v>
      </c>
      <c r="B9939" s="4" t="s">
        <v>29101</v>
      </c>
      <c r="C9939" s="4" t="s">
        <v>29102</v>
      </c>
      <c r="E9939" s="4"/>
      <c r="R9939" s="4"/>
      <c r="U9939" s="4"/>
      <c r="AD9939" s="4"/>
      <c r="AE9939" s="4"/>
      <c r="AF9939" s="21"/>
    </row>
    <row r="9940" spans="1:32" x14ac:dyDescent="0.2">
      <c r="A9940" s="1" t="s">
        <v>29103</v>
      </c>
      <c r="B9940" s="4" t="s">
        <v>8734</v>
      </c>
      <c r="C9940" s="4" t="s">
        <v>29104</v>
      </c>
      <c r="E9940" s="4"/>
      <c r="R9940" s="4"/>
      <c r="U9940" s="4"/>
      <c r="AD9940" s="4"/>
      <c r="AE9940" s="4"/>
      <c r="AF9940" s="21"/>
    </row>
    <row r="9941" spans="1:32" x14ac:dyDescent="0.2">
      <c r="A9941" s="1" t="s">
        <v>29105</v>
      </c>
      <c r="B9941" s="4" t="s">
        <v>29106</v>
      </c>
      <c r="C9941" s="4" t="s">
        <v>29107</v>
      </c>
      <c r="E9941" s="4"/>
      <c r="R9941" s="4"/>
      <c r="U9941" s="4"/>
      <c r="AD9941" s="4"/>
      <c r="AE9941" s="4"/>
      <c r="AF9941" s="21"/>
    </row>
    <row r="9942" spans="1:32" x14ac:dyDescent="0.2">
      <c r="A9942" s="1" t="s">
        <v>29108</v>
      </c>
      <c r="B9942" s="4" t="s">
        <v>8737</v>
      </c>
      <c r="C9942" s="4" t="s">
        <v>29109</v>
      </c>
      <c r="E9942" s="4"/>
      <c r="R9942" s="4"/>
      <c r="U9942" s="4"/>
      <c r="AD9942" s="4"/>
      <c r="AE9942" s="4"/>
      <c r="AF9942" s="21"/>
    </row>
    <row r="9943" spans="1:32" x14ac:dyDescent="0.2">
      <c r="A9943" s="1" t="s">
        <v>29110</v>
      </c>
      <c r="B9943" s="4" t="s">
        <v>29111</v>
      </c>
      <c r="C9943" s="4" t="s">
        <v>29112</v>
      </c>
      <c r="E9943" s="4"/>
      <c r="R9943" s="4"/>
      <c r="U9943" s="4"/>
      <c r="AD9943" s="4"/>
      <c r="AE9943" s="4"/>
      <c r="AF9943" s="21"/>
    </row>
    <row r="9944" spans="1:32" x14ac:dyDescent="0.2">
      <c r="A9944" s="1" t="s">
        <v>29113</v>
      </c>
      <c r="B9944" s="4" t="s">
        <v>29114</v>
      </c>
      <c r="C9944" s="4" t="s">
        <v>29115</v>
      </c>
      <c r="E9944" s="4"/>
      <c r="R9944" s="4"/>
      <c r="U9944" s="4"/>
      <c r="AD9944" s="4"/>
      <c r="AE9944" s="4"/>
      <c r="AF9944" s="21"/>
    </row>
    <row r="9945" spans="1:32" x14ac:dyDescent="0.2">
      <c r="A9945" s="1" t="s">
        <v>29116</v>
      </c>
      <c r="B9945" s="4" t="s">
        <v>29117</v>
      </c>
      <c r="C9945" s="4" t="s">
        <v>29118</v>
      </c>
      <c r="E9945" s="4"/>
      <c r="R9945" s="4"/>
      <c r="U9945" s="4"/>
      <c r="AD9945" s="4"/>
      <c r="AE9945" s="4"/>
      <c r="AF9945" s="21"/>
    </row>
    <row r="9946" spans="1:32" x14ac:dyDescent="0.2">
      <c r="A9946" s="1" t="s">
        <v>29119</v>
      </c>
      <c r="B9946" s="4" t="s">
        <v>26529</v>
      </c>
      <c r="C9946" s="4" t="s">
        <v>29094</v>
      </c>
      <c r="E9946" s="4"/>
      <c r="R9946" s="4"/>
      <c r="U9946" s="4"/>
      <c r="AD9946" s="4"/>
      <c r="AE9946" s="4"/>
      <c r="AF9946" s="21"/>
    </row>
    <row r="9947" spans="1:32" x14ac:dyDescent="0.2">
      <c r="A9947" s="1" t="s">
        <v>29120</v>
      </c>
      <c r="B9947" s="4" t="s">
        <v>29121</v>
      </c>
      <c r="C9947" s="4" t="s">
        <v>29122</v>
      </c>
      <c r="E9947" s="4"/>
      <c r="R9947" s="4"/>
      <c r="U9947" s="4"/>
      <c r="AD9947" s="4"/>
      <c r="AE9947" s="4"/>
      <c r="AF9947" s="21"/>
    </row>
    <row r="9948" spans="1:32" x14ac:dyDescent="0.2">
      <c r="A9948" s="1" t="s">
        <v>29123</v>
      </c>
      <c r="B9948" s="4" t="s">
        <v>29124</v>
      </c>
      <c r="C9948" s="4" t="s">
        <v>29125</v>
      </c>
      <c r="E9948" s="4"/>
      <c r="R9948" s="4"/>
      <c r="U9948" s="4"/>
      <c r="AD9948" s="4"/>
      <c r="AE9948" s="4"/>
      <c r="AF9948" s="21"/>
    </row>
    <row r="9949" spans="1:32" x14ac:dyDescent="0.2">
      <c r="A9949" s="1" t="s">
        <v>29126</v>
      </c>
      <c r="B9949" s="4" t="s">
        <v>29127</v>
      </c>
      <c r="C9949" s="4" t="s">
        <v>29128</v>
      </c>
      <c r="E9949" s="4"/>
      <c r="R9949" s="4"/>
      <c r="U9949" s="4"/>
      <c r="AD9949" s="4"/>
      <c r="AE9949" s="4"/>
      <c r="AF9949" s="21"/>
    </row>
    <row r="9950" spans="1:32" x14ac:dyDescent="0.2">
      <c r="A9950" s="1" t="s">
        <v>29129</v>
      </c>
      <c r="B9950" s="4" t="s">
        <v>29130</v>
      </c>
      <c r="C9950" s="4" t="s">
        <v>29131</v>
      </c>
      <c r="E9950" s="4"/>
      <c r="R9950" s="4"/>
      <c r="U9950" s="4"/>
      <c r="AD9950" s="4"/>
      <c r="AE9950" s="4"/>
      <c r="AF9950" s="21"/>
    </row>
    <row r="9951" spans="1:32" x14ac:dyDescent="0.2">
      <c r="A9951" s="1" t="s">
        <v>29132</v>
      </c>
      <c r="B9951" s="4" t="s">
        <v>26792</v>
      </c>
      <c r="C9951" s="4" t="s">
        <v>29133</v>
      </c>
      <c r="E9951" s="4"/>
      <c r="R9951" s="4"/>
      <c r="U9951" s="4"/>
      <c r="AD9951" s="4"/>
      <c r="AE9951" s="4"/>
      <c r="AF9951" s="21"/>
    </row>
    <row r="9952" spans="1:32" x14ac:dyDescent="0.2">
      <c r="A9952" s="1" t="s">
        <v>29134</v>
      </c>
      <c r="B9952" s="4" t="s">
        <v>29135</v>
      </c>
      <c r="C9952" s="4" t="s">
        <v>29136</v>
      </c>
      <c r="E9952" s="4"/>
      <c r="R9952" s="4"/>
      <c r="U9952" s="4"/>
      <c r="AD9952" s="4"/>
      <c r="AE9952" s="4"/>
      <c r="AF9952" s="21"/>
    </row>
    <row r="9953" spans="1:32" x14ac:dyDescent="0.2">
      <c r="A9953" s="1" t="s">
        <v>29137</v>
      </c>
      <c r="B9953" s="4" t="s">
        <v>29138</v>
      </c>
      <c r="C9953" s="4" t="s">
        <v>29139</v>
      </c>
      <c r="E9953" s="4"/>
      <c r="R9953" s="4"/>
      <c r="U9953" s="4"/>
      <c r="AD9953" s="4"/>
      <c r="AE9953" s="4"/>
      <c r="AF9953" s="21"/>
    </row>
    <row r="9954" spans="1:32" x14ac:dyDescent="0.2">
      <c r="A9954" s="1" t="s">
        <v>29140</v>
      </c>
      <c r="B9954" s="4" t="s">
        <v>29141</v>
      </c>
      <c r="C9954" s="4" t="s">
        <v>29142</v>
      </c>
      <c r="E9954" s="4"/>
      <c r="R9954" s="4"/>
      <c r="U9954" s="4"/>
      <c r="AD9954" s="4"/>
      <c r="AE9954" s="4"/>
      <c r="AF9954" s="21"/>
    </row>
    <row r="9955" spans="1:32" x14ac:dyDescent="0.2">
      <c r="A9955" s="1" t="s">
        <v>29143</v>
      </c>
      <c r="B9955" s="4" t="s">
        <v>29144</v>
      </c>
      <c r="C9955" s="4" t="s">
        <v>29145</v>
      </c>
      <c r="E9955" s="4"/>
      <c r="R9955" s="4"/>
      <c r="U9955" s="4"/>
      <c r="AD9955" s="4"/>
      <c r="AE9955" s="4"/>
      <c r="AF9955" s="21"/>
    </row>
    <row r="9956" spans="1:32" x14ac:dyDescent="0.2">
      <c r="A9956" s="1" t="s">
        <v>29146</v>
      </c>
      <c r="B9956" s="4" t="s">
        <v>29147</v>
      </c>
      <c r="C9956" s="4" t="s">
        <v>29148</v>
      </c>
      <c r="E9956" s="4"/>
      <c r="R9956" s="4"/>
      <c r="U9956" s="4"/>
      <c r="AD9956" s="4"/>
      <c r="AE9956" s="4"/>
      <c r="AF9956" s="21"/>
    </row>
    <row r="9957" spans="1:32" x14ac:dyDescent="0.2">
      <c r="A9957" s="1" t="s">
        <v>29149</v>
      </c>
      <c r="B9957" s="4" t="s">
        <v>29150</v>
      </c>
      <c r="C9957" s="4" t="s">
        <v>29151</v>
      </c>
      <c r="E9957" s="4"/>
      <c r="R9957" s="4"/>
      <c r="U9957" s="4"/>
      <c r="AD9957" s="4"/>
      <c r="AE9957" s="4"/>
      <c r="AF9957" s="21"/>
    </row>
    <row r="9958" spans="1:32" x14ac:dyDescent="0.2">
      <c r="A9958" s="1" t="s">
        <v>29152</v>
      </c>
      <c r="B9958" s="4" t="s">
        <v>29153</v>
      </c>
      <c r="C9958" s="4" t="s">
        <v>29154</v>
      </c>
      <c r="E9958" s="4"/>
      <c r="R9958" s="4"/>
      <c r="U9958" s="4"/>
      <c r="AD9958" s="4"/>
      <c r="AE9958" s="4"/>
      <c r="AF9958" s="21"/>
    </row>
    <row r="9959" spans="1:32" x14ac:dyDescent="0.2">
      <c r="A9959" s="1" t="s">
        <v>29155</v>
      </c>
      <c r="B9959" s="4" t="s">
        <v>29156</v>
      </c>
      <c r="C9959" s="4" t="s">
        <v>29157</v>
      </c>
      <c r="E9959" s="4"/>
      <c r="R9959" s="4"/>
      <c r="U9959" s="4"/>
      <c r="AD9959" s="4"/>
      <c r="AE9959" s="4"/>
      <c r="AF9959" s="21"/>
    </row>
    <row r="9960" spans="1:32" x14ac:dyDescent="0.2">
      <c r="A9960" s="1" t="s">
        <v>29158</v>
      </c>
      <c r="B9960" s="4" t="s">
        <v>29159</v>
      </c>
      <c r="C9960" s="4" t="s">
        <v>29160</v>
      </c>
      <c r="E9960" s="4"/>
      <c r="R9960" s="4"/>
      <c r="U9960" s="4"/>
      <c r="AD9960" s="4"/>
      <c r="AE9960" s="4"/>
      <c r="AF9960" s="21"/>
    </row>
    <row r="9961" spans="1:32" x14ac:dyDescent="0.2">
      <c r="A9961" s="1" t="s">
        <v>29161</v>
      </c>
      <c r="B9961" s="4" t="s">
        <v>29162</v>
      </c>
      <c r="C9961" s="4" t="s">
        <v>29163</v>
      </c>
      <c r="E9961" s="4"/>
      <c r="R9961" s="4"/>
      <c r="U9961" s="4"/>
      <c r="AD9961" s="4"/>
      <c r="AE9961" s="4"/>
      <c r="AF9961" s="21"/>
    </row>
    <row r="9962" spans="1:32" x14ac:dyDescent="0.2">
      <c r="A9962" s="1" t="s">
        <v>29164</v>
      </c>
      <c r="B9962" s="4" t="s">
        <v>29165</v>
      </c>
      <c r="C9962" s="4" t="s">
        <v>29166</v>
      </c>
      <c r="E9962" s="4"/>
      <c r="R9962" s="4"/>
      <c r="U9962" s="4"/>
      <c r="AD9962" s="4"/>
      <c r="AE9962" s="4"/>
      <c r="AF9962" s="21"/>
    </row>
    <row r="9963" spans="1:32" x14ac:dyDescent="0.2">
      <c r="A9963" s="1" t="s">
        <v>29167</v>
      </c>
      <c r="B9963" s="4" t="s">
        <v>29168</v>
      </c>
      <c r="C9963" s="4" t="s">
        <v>29169</v>
      </c>
      <c r="E9963" s="4"/>
      <c r="R9963" s="4"/>
      <c r="U9963" s="4"/>
      <c r="AD9963" s="4"/>
      <c r="AE9963" s="4"/>
      <c r="AF9963" s="21"/>
    </row>
    <row r="9964" spans="1:32" x14ac:dyDescent="0.2">
      <c r="A9964" s="1" t="s">
        <v>29170</v>
      </c>
      <c r="B9964" s="4" t="s">
        <v>29171</v>
      </c>
      <c r="C9964" s="4" t="s">
        <v>29172</v>
      </c>
      <c r="E9964" s="4"/>
      <c r="R9964" s="4"/>
      <c r="U9964" s="4"/>
      <c r="AD9964" s="4"/>
      <c r="AE9964" s="4"/>
      <c r="AF9964" s="21"/>
    </row>
    <row r="9965" spans="1:32" x14ac:dyDescent="0.2">
      <c r="A9965" s="1" t="s">
        <v>29173</v>
      </c>
      <c r="B9965" s="4" t="s">
        <v>29174</v>
      </c>
      <c r="C9965" s="4" t="s">
        <v>29175</v>
      </c>
      <c r="E9965" s="4"/>
      <c r="R9965" s="4"/>
      <c r="U9965" s="4"/>
      <c r="AD9965" s="4"/>
      <c r="AE9965" s="4"/>
      <c r="AF9965" s="21"/>
    </row>
    <row r="9966" spans="1:32" x14ac:dyDescent="0.2">
      <c r="A9966" s="1" t="s">
        <v>29176</v>
      </c>
      <c r="B9966" s="4" t="s">
        <v>26554</v>
      </c>
      <c r="C9966" s="4" t="s">
        <v>29177</v>
      </c>
      <c r="E9966" s="4"/>
      <c r="R9966" s="4"/>
      <c r="U9966" s="4"/>
      <c r="AD9966" s="4"/>
      <c r="AE9966" s="4"/>
      <c r="AF9966" s="21"/>
    </row>
    <row r="9967" spans="1:32" x14ac:dyDescent="0.2">
      <c r="A9967" s="1" t="s">
        <v>29178</v>
      </c>
      <c r="B9967" s="4" t="s">
        <v>29179</v>
      </c>
      <c r="C9967" s="4" t="s">
        <v>29180</v>
      </c>
      <c r="E9967" s="4"/>
      <c r="R9967" s="4"/>
      <c r="U9967" s="4"/>
      <c r="AD9967" s="4"/>
      <c r="AE9967" s="4"/>
      <c r="AF9967" s="21"/>
    </row>
    <row r="9968" spans="1:32" x14ac:dyDescent="0.2">
      <c r="A9968" s="1" t="s">
        <v>29181</v>
      </c>
      <c r="B9968" s="4" t="s">
        <v>29182</v>
      </c>
      <c r="C9968" s="4" t="s">
        <v>29183</v>
      </c>
      <c r="E9968" s="4"/>
      <c r="R9968" s="4"/>
      <c r="U9968" s="4"/>
      <c r="AD9968" s="4"/>
      <c r="AE9968" s="4"/>
      <c r="AF9968" s="21"/>
    </row>
    <row r="9969" spans="1:32" x14ac:dyDescent="0.2">
      <c r="A9969" s="1" t="s">
        <v>29184</v>
      </c>
      <c r="B9969" s="4" t="s">
        <v>29185</v>
      </c>
      <c r="C9969" s="4" t="s">
        <v>29186</v>
      </c>
      <c r="E9969" s="4"/>
      <c r="R9969" s="4"/>
      <c r="U9969" s="4"/>
      <c r="AD9969" s="4"/>
      <c r="AE9969" s="4"/>
      <c r="AF9969" s="21"/>
    </row>
    <row r="9970" spans="1:32" x14ac:dyDescent="0.2">
      <c r="A9970" s="1" t="s">
        <v>29187</v>
      </c>
      <c r="B9970" s="4" t="s">
        <v>29188</v>
      </c>
      <c r="C9970" s="4" t="s">
        <v>29189</v>
      </c>
      <c r="E9970" s="4"/>
      <c r="R9970" s="4"/>
      <c r="U9970" s="4"/>
      <c r="AD9970" s="4"/>
      <c r="AE9970" s="4"/>
      <c r="AF9970" s="21"/>
    </row>
    <row r="9971" spans="1:32" x14ac:dyDescent="0.2">
      <c r="A9971" s="1" t="s">
        <v>29190</v>
      </c>
      <c r="B9971" s="4" t="s">
        <v>29191</v>
      </c>
      <c r="C9971" s="4" t="s">
        <v>29192</v>
      </c>
      <c r="E9971" s="4"/>
      <c r="R9971" s="4"/>
      <c r="U9971" s="4"/>
      <c r="AD9971" s="4"/>
      <c r="AE9971" s="4"/>
      <c r="AF9971" s="21"/>
    </row>
    <row r="9972" spans="1:32" x14ac:dyDescent="0.2">
      <c r="A9972" s="1" t="s">
        <v>29193</v>
      </c>
      <c r="B9972" s="4" t="s">
        <v>29194</v>
      </c>
      <c r="C9972" s="4" t="s">
        <v>29195</v>
      </c>
      <c r="E9972" s="4"/>
      <c r="R9972" s="4"/>
      <c r="U9972" s="4"/>
      <c r="AD9972" s="4"/>
      <c r="AE9972" s="4"/>
      <c r="AF9972" s="21"/>
    </row>
    <row r="9973" spans="1:32" x14ac:dyDescent="0.2">
      <c r="A9973" s="1" t="s">
        <v>29196</v>
      </c>
      <c r="B9973" s="4" t="s">
        <v>29197</v>
      </c>
      <c r="C9973" s="4" t="s">
        <v>29198</v>
      </c>
      <c r="E9973" s="4"/>
      <c r="R9973" s="4"/>
      <c r="U9973" s="4"/>
      <c r="AD9973" s="4"/>
      <c r="AE9973" s="4"/>
      <c r="AF9973" s="21"/>
    </row>
    <row r="9974" spans="1:32" x14ac:dyDescent="0.2">
      <c r="A9974" s="1" t="s">
        <v>29199</v>
      </c>
      <c r="B9974" s="4" t="s">
        <v>29200</v>
      </c>
      <c r="C9974" s="4" t="s">
        <v>29201</v>
      </c>
      <c r="E9974" s="4"/>
      <c r="R9974" s="4"/>
      <c r="U9974" s="4"/>
      <c r="AD9974" s="4"/>
      <c r="AE9974" s="4"/>
      <c r="AF9974" s="21"/>
    </row>
    <row r="9975" spans="1:32" x14ac:dyDescent="0.2">
      <c r="A9975" s="1" t="s">
        <v>29202</v>
      </c>
      <c r="B9975" s="4" t="s">
        <v>29203</v>
      </c>
      <c r="C9975" s="4" t="s">
        <v>29204</v>
      </c>
      <c r="E9975" s="4"/>
      <c r="R9975" s="4"/>
      <c r="U9975" s="4"/>
      <c r="AD9975" s="4"/>
      <c r="AE9975" s="4"/>
      <c r="AF9975" s="21"/>
    </row>
    <row r="9976" spans="1:32" x14ac:dyDescent="0.2">
      <c r="A9976" s="1" t="s">
        <v>29205</v>
      </c>
      <c r="B9976" s="4" t="s">
        <v>29206</v>
      </c>
      <c r="C9976" s="4" t="s">
        <v>29207</v>
      </c>
      <c r="E9976" s="4"/>
      <c r="R9976" s="4"/>
      <c r="U9976" s="4"/>
      <c r="AD9976" s="4"/>
      <c r="AE9976" s="4"/>
      <c r="AF9976" s="21"/>
    </row>
    <row r="9977" spans="1:32" x14ac:dyDescent="0.2">
      <c r="A9977" s="1" t="s">
        <v>29208</v>
      </c>
      <c r="B9977" s="4" t="s">
        <v>29098</v>
      </c>
      <c r="C9977" s="4" t="s">
        <v>29099</v>
      </c>
      <c r="E9977" s="4"/>
      <c r="R9977" s="4"/>
      <c r="U9977" s="4"/>
      <c r="AD9977" s="4"/>
      <c r="AE9977" s="4"/>
      <c r="AF9977" s="21"/>
    </row>
    <row r="9978" spans="1:32" x14ac:dyDescent="0.2">
      <c r="A9978" s="1" t="s">
        <v>29209</v>
      </c>
      <c r="B9978" s="4" t="s">
        <v>29210</v>
      </c>
      <c r="C9978" s="4" t="s">
        <v>29211</v>
      </c>
      <c r="E9978" s="4"/>
      <c r="R9978" s="4"/>
      <c r="U9978" s="4"/>
      <c r="AD9978" s="4"/>
      <c r="AE9978" s="4"/>
      <c r="AF9978" s="21"/>
    </row>
    <row r="9979" spans="1:32" x14ac:dyDescent="0.2">
      <c r="A9979" s="1" t="s">
        <v>29212</v>
      </c>
      <c r="B9979" s="4" t="s">
        <v>29213</v>
      </c>
      <c r="C9979" s="4" t="s">
        <v>29214</v>
      </c>
      <c r="E9979" s="4"/>
      <c r="M9979">
        <v>1</v>
      </c>
      <c r="R9979" s="4"/>
      <c r="U9979" s="4"/>
      <c r="AD9979" s="4"/>
      <c r="AE9979" s="4"/>
      <c r="AF9979" s="21"/>
    </row>
    <row r="9980" spans="1:32" x14ac:dyDescent="0.2">
      <c r="A9980" s="1" t="s">
        <v>29215</v>
      </c>
      <c r="B9980" s="4" t="s">
        <v>29216</v>
      </c>
      <c r="C9980" s="4" t="s">
        <v>29217</v>
      </c>
      <c r="E9980" s="4"/>
      <c r="R9980" s="4"/>
      <c r="U9980" s="4"/>
      <c r="AD9980" s="4"/>
      <c r="AE9980" s="4"/>
      <c r="AF9980" s="21"/>
    </row>
    <row r="9981" spans="1:32" x14ac:dyDescent="0.2">
      <c r="A9981" s="1" t="s">
        <v>29218</v>
      </c>
      <c r="B9981" s="4" t="s">
        <v>29219</v>
      </c>
      <c r="C9981" s="4" t="s">
        <v>29220</v>
      </c>
      <c r="E9981" s="4"/>
      <c r="R9981" s="4"/>
      <c r="U9981" s="4"/>
      <c r="AD9981" s="4"/>
      <c r="AE9981" s="4"/>
      <c r="AF9981" s="21"/>
    </row>
    <row r="9982" spans="1:32" x14ac:dyDescent="0.2">
      <c r="A9982" s="1" t="s">
        <v>29221</v>
      </c>
      <c r="B9982" s="4" t="s">
        <v>26557</v>
      </c>
      <c r="C9982" s="4" t="s">
        <v>29222</v>
      </c>
      <c r="E9982" s="4"/>
      <c r="R9982" s="4"/>
      <c r="U9982" s="4"/>
      <c r="AD9982" s="4"/>
      <c r="AE9982" s="4"/>
      <c r="AF9982" s="21"/>
    </row>
    <row r="9983" spans="1:32" x14ac:dyDescent="0.2">
      <c r="A9983" s="1" t="s">
        <v>29223</v>
      </c>
      <c r="B9983" s="4" t="s">
        <v>26606</v>
      </c>
      <c r="C9983" s="4" t="s">
        <v>29224</v>
      </c>
      <c r="E9983" s="4"/>
      <c r="R9983" s="4"/>
      <c r="U9983" s="4"/>
      <c r="AD9983" s="4"/>
      <c r="AE9983" s="4"/>
      <c r="AF9983" s="21"/>
    </row>
    <row r="9984" spans="1:32" x14ac:dyDescent="0.2">
      <c r="A9984" s="1" t="s">
        <v>29225</v>
      </c>
      <c r="B9984" s="4" t="s">
        <v>29226</v>
      </c>
      <c r="C9984" s="4" t="s">
        <v>29227</v>
      </c>
      <c r="E9984" s="4"/>
      <c r="R9984" s="4"/>
      <c r="U9984" s="4"/>
      <c r="AD9984" s="4"/>
      <c r="AE9984" s="4"/>
      <c r="AF9984" s="21"/>
    </row>
    <row r="9985" spans="1:32" x14ac:dyDescent="0.2">
      <c r="A9985" s="1" t="s">
        <v>29228</v>
      </c>
      <c r="B9985" s="4" t="s">
        <v>29229</v>
      </c>
      <c r="C9985" s="4" t="s">
        <v>29230</v>
      </c>
      <c r="E9985" s="4"/>
      <c r="R9985" s="4"/>
      <c r="U9985" s="4"/>
      <c r="AD9985" s="4"/>
      <c r="AE9985" s="4"/>
      <c r="AF9985" s="21"/>
    </row>
    <row r="9986" spans="1:32" x14ac:dyDescent="0.2">
      <c r="A9986" s="1" t="s">
        <v>29231</v>
      </c>
      <c r="B9986" s="4" t="s">
        <v>29232</v>
      </c>
      <c r="C9986" s="4" t="s">
        <v>29233</v>
      </c>
      <c r="E9986" s="4"/>
      <c r="R9986" s="4"/>
      <c r="U9986" s="4"/>
      <c r="AD9986" s="4"/>
      <c r="AE9986" s="4"/>
      <c r="AF9986" s="21"/>
    </row>
    <row r="9987" spans="1:32" x14ac:dyDescent="0.2">
      <c r="A9987" s="1" t="s">
        <v>29234</v>
      </c>
      <c r="B9987" s="4" t="s">
        <v>29235</v>
      </c>
      <c r="C9987" s="4" t="s">
        <v>29236</v>
      </c>
      <c r="E9987" s="4"/>
      <c r="R9987" s="4"/>
      <c r="U9987" s="4"/>
      <c r="AD9987" s="4"/>
      <c r="AE9987" s="4"/>
      <c r="AF9987" s="21"/>
    </row>
    <row r="9988" spans="1:32" x14ac:dyDescent="0.2">
      <c r="A9988" s="1" t="s">
        <v>29237</v>
      </c>
      <c r="B9988" s="4" t="s">
        <v>29238</v>
      </c>
      <c r="C9988" s="4" t="s">
        <v>29239</v>
      </c>
      <c r="E9988" s="4"/>
      <c r="R9988" s="4"/>
      <c r="U9988" s="4"/>
      <c r="AD9988" s="4"/>
      <c r="AE9988" s="4"/>
      <c r="AF9988" s="21"/>
    </row>
    <row r="9989" spans="1:32" x14ac:dyDescent="0.2">
      <c r="A9989" s="1" t="s">
        <v>29240</v>
      </c>
      <c r="B9989" s="4" t="s">
        <v>29241</v>
      </c>
      <c r="C9989" s="4" t="s">
        <v>29242</v>
      </c>
      <c r="E9989" s="4"/>
      <c r="R9989" s="4"/>
      <c r="U9989" s="4"/>
      <c r="AD9989" s="4"/>
      <c r="AE9989" s="4"/>
      <c r="AF9989" s="21"/>
    </row>
    <row r="9990" spans="1:32" x14ac:dyDescent="0.2">
      <c r="A9990" s="1" t="s">
        <v>29243</v>
      </c>
      <c r="B9990" s="4" t="s">
        <v>29244</v>
      </c>
      <c r="C9990" s="4" t="s">
        <v>29245</v>
      </c>
      <c r="E9990" s="4"/>
      <c r="R9990" s="4"/>
      <c r="U9990" s="4"/>
      <c r="AD9990" s="4"/>
      <c r="AE9990" s="4"/>
      <c r="AF9990" s="21"/>
    </row>
    <row r="9991" spans="1:32" x14ac:dyDescent="0.2">
      <c r="A9991" s="1" t="s">
        <v>29246</v>
      </c>
      <c r="B9991" s="4" t="s">
        <v>29247</v>
      </c>
      <c r="C9991" s="4" t="s">
        <v>29248</v>
      </c>
      <c r="E9991" s="4"/>
      <c r="R9991" s="4"/>
      <c r="U9991" s="4"/>
      <c r="AD9991" s="4"/>
      <c r="AE9991" s="4"/>
      <c r="AF9991" s="21"/>
    </row>
    <row r="9992" spans="1:32" x14ac:dyDescent="0.2">
      <c r="A9992" s="1" t="s">
        <v>29249</v>
      </c>
      <c r="B9992" s="4" t="s">
        <v>29250</v>
      </c>
      <c r="C9992" s="4" t="s">
        <v>29251</v>
      </c>
      <c r="E9992" s="4"/>
      <c r="H9992">
        <v>1</v>
      </c>
      <c r="R9992" s="4"/>
      <c r="U9992" s="4"/>
      <c r="AB9992">
        <v>1</v>
      </c>
      <c r="AD9992" s="4"/>
      <c r="AE9992" s="4"/>
      <c r="AF9992" s="21"/>
    </row>
    <row r="9993" spans="1:32" x14ac:dyDescent="0.2">
      <c r="A9993" s="1" t="s">
        <v>29252</v>
      </c>
      <c r="B9993" s="4" t="s">
        <v>29253</v>
      </c>
      <c r="C9993" s="4" t="s">
        <v>29254</v>
      </c>
      <c r="E9993" s="4"/>
      <c r="R9993" s="4"/>
      <c r="U9993" s="4"/>
      <c r="AD9993" s="4"/>
      <c r="AE9993" s="4"/>
      <c r="AF9993" s="21"/>
    </row>
    <row r="9994" spans="1:32" x14ac:dyDescent="0.2">
      <c r="A9994" s="1" t="s">
        <v>29255</v>
      </c>
      <c r="B9994" s="4" t="s">
        <v>29256</v>
      </c>
      <c r="C9994" s="4" t="s">
        <v>10156</v>
      </c>
      <c r="E9994" s="4"/>
      <c r="R9994" s="4"/>
      <c r="U9994" s="4"/>
      <c r="AD9994" s="4"/>
      <c r="AE9994" s="4"/>
      <c r="AF9994" s="21"/>
    </row>
    <row r="9995" spans="1:32" x14ac:dyDescent="0.2">
      <c r="A9995" s="1" t="s">
        <v>29257</v>
      </c>
      <c r="B9995" s="4" t="s">
        <v>29258</v>
      </c>
      <c r="C9995" s="4" t="s">
        <v>29259</v>
      </c>
      <c r="E9995" s="4"/>
      <c r="R9995" s="4"/>
      <c r="U9995" s="4"/>
      <c r="AD9995" s="4"/>
      <c r="AE9995" s="4"/>
      <c r="AF9995" s="21"/>
    </row>
    <row r="9996" spans="1:32" x14ac:dyDescent="0.2">
      <c r="A9996" s="1" t="s">
        <v>29260</v>
      </c>
      <c r="B9996" s="4" t="s">
        <v>29261</v>
      </c>
      <c r="C9996" s="4" t="s">
        <v>29262</v>
      </c>
      <c r="E9996" s="4"/>
      <c r="R9996" s="4"/>
      <c r="U9996" s="4"/>
      <c r="AD9996" s="4"/>
      <c r="AE9996" s="4"/>
      <c r="AF9996" s="21"/>
    </row>
    <row r="9997" spans="1:32" x14ac:dyDescent="0.2">
      <c r="A9997" s="1" t="s">
        <v>29263</v>
      </c>
      <c r="B9997" s="4" t="s">
        <v>29264</v>
      </c>
      <c r="C9997" s="4" t="s">
        <v>29265</v>
      </c>
      <c r="E9997" s="4"/>
      <c r="R9997" s="4"/>
      <c r="U9997" s="4"/>
      <c r="AD9997" s="4"/>
      <c r="AE9997" s="4"/>
      <c r="AF9997" s="21"/>
    </row>
    <row r="9998" spans="1:32" x14ac:dyDescent="0.2">
      <c r="A9998" s="1" t="s">
        <v>29266</v>
      </c>
      <c r="B9998" s="4" t="s">
        <v>26792</v>
      </c>
      <c r="C9998" s="4" t="s">
        <v>29267</v>
      </c>
      <c r="E9998" s="4"/>
      <c r="R9998" s="4"/>
      <c r="U9998" s="4"/>
      <c r="AD9998" s="4"/>
      <c r="AE9998" s="4"/>
      <c r="AF9998" s="21"/>
    </row>
    <row r="9999" spans="1:32" x14ac:dyDescent="0.2">
      <c r="A9999" s="1" t="s">
        <v>29268</v>
      </c>
      <c r="B9999" s="4" t="s">
        <v>29269</v>
      </c>
      <c r="C9999" s="4" t="s">
        <v>29270</v>
      </c>
      <c r="E9999" s="4"/>
      <c r="R9999" s="4"/>
      <c r="U9999" s="4"/>
      <c r="AD9999" s="4"/>
      <c r="AE9999" s="4"/>
      <c r="AF9999" s="21"/>
    </row>
    <row r="10000" spans="1:32" x14ac:dyDescent="0.2">
      <c r="A10000" s="1" t="s">
        <v>29271</v>
      </c>
      <c r="B10000" s="4" t="s">
        <v>29272</v>
      </c>
      <c r="C10000" s="4" t="s">
        <v>29273</v>
      </c>
      <c r="E10000" s="4"/>
      <c r="R10000" s="4"/>
      <c r="U10000" s="4"/>
      <c r="AD10000" s="4"/>
      <c r="AE10000" s="4"/>
      <c r="AF10000" s="21"/>
    </row>
    <row r="10001" spans="1:32" x14ac:dyDescent="0.2">
      <c r="A10001" s="1" t="s">
        <v>29274</v>
      </c>
      <c r="B10001" s="4" t="s">
        <v>29275</v>
      </c>
      <c r="C10001" s="4" t="s">
        <v>29276</v>
      </c>
      <c r="E10001" s="4"/>
      <c r="R10001" s="4"/>
      <c r="U10001" s="4"/>
      <c r="AD10001" s="4"/>
      <c r="AE10001" s="4"/>
      <c r="AF10001" s="21"/>
    </row>
    <row r="10002" spans="1:32" x14ac:dyDescent="0.2">
      <c r="A10002" s="1" t="s">
        <v>29277</v>
      </c>
      <c r="B10002" s="4" t="s">
        <v>29278</v>
      </c>
      <c r="C10002" s="4" t="s">
        <v>29279</v>
      </c>
      <c r="E10002" s="4"/>
      <c r="R10002" s="4"/>
      <c r="U10002" s="4"/>
      <c r="AD10002" s="4"/>
      <c r="AE10002" s="4"/>
      <c r="AF10002" s="21"/>
    </row>
    <row r="10003" spans="1:32" x14ac:dyDescent="0.2">
      <c r="A10003" s="1" t="s">
        <v>29280</v>
      </c>
      <c r="B10003" s="4" t="s">
        <v>29281</v>
      </c>
      <c r="C10003" s="4" t="s">
        <v>29282</v>
      </c>
      <c r="E10003" s="4"/>
      <c r="R10003" s="4"/>
      <c r="U10003" s="4"/>
      <c r="AD10003" s="4"/>
      <c r="AE10003" s="4"/>
      <c r="AF10003" s="21"/>
    </row>
    <row r="10004" spans="1:32" x14ac:dyDescent="0.2">
      <c r="A10004" s="1" t="s">
        <v>29283</v>
      </c>
      <c r="B10004" s="4" t="s">
        <v>29284</v>
      </c>
      <c r="C10004" s="4" t="s">
        <v>29285</v>
      </c>
      <c r="E10004" s="4"/>
      <c r="R10004" s="4"/>
      <c r="U10004" s="4"/>
      <c r="AD10004" s="4"/>
      <c r="AE10004" s="4"/>
      <c r="AF10004" s="21"/>
    </row>
    <row r="10005" spans="1:32" x14ac:dyDescent="0.2">
      <c r="A10005" s="1" t="s">
        <v>29286</v>
      </c>
      <c r="B10005" s="4" t="s">
        <v>29287</v>
      </c>
      <c r="C10005" s="4" t="s">
        <v>29288</v>
      </c>
      <c r="E10005" s="4"/>
      <c r="R10005" s="4"/>
      <c r="U10005" s="4"/>
      <c r="AD10005" s="4"/>
      <c r="AE10005" s="4"/>
      <c r="AF10005" s="21"/>
    </row>
    <row r="10006" spans="1:32" x14ac:dyDescent="0.2">
      <c r="A10006" s="1" t="s">
        <v>29289</v>
      </c>
      <c r="B10006" s="4" t="s">
        <v>29290</v>
      </c>
      <c r="C10006" s="4" t="s">
        <v>29291</v>
      </c>
      <c r="E10006" s="4"/>
      <c r="R10006" s="4"/>
      <c r="U10006" s="4"/>
      <c r="AD10006" s="4"/>
      <c r="AE10006" s="4"/>
      <c r="AF10006" s="21"/>
    </row>
    <row r="10007" spans="1:32" x14ac:dyDescent="0.2">
      <c r="A10007" s="1" t="s">
        <v>29292</v>
      </c>
      <c r="B10007" s="4" t="s">
        <v>29293</v>
      </c>
      <c r="C10007" s="4" t="s">
        <v>29294</v>
      </c>
      <c r="E10007" s="4"/>
      <c r="R10007" s="4"/>
      <c r="U10007" s="4"/>
      <c r="AD10007" s="4"/>
      <c r="AE10007" s="4"/>
      <c r="AF10007" s="21"/>
    </row>
    <row r="10008" spans="1:32" x14ac:dyDescent="0.2">
      <c r="A10008" s="1" t="s">
        <v>29295</v>
      </c>
      <c r="B10008" s="4" t="s">
        <v>29296</v>
      </c>
      <c r="C10008" s="4" t="s">
        <v>29297</v>
      </c>
      <c r="E10008" s="4"/>
      <c r="R10008" s="4"/>
      <c r="U10008" s="4"/>
      <c r="AD10008" s="4"/>
      <c r="AE10008" s="4"/>
      <c r="AF10008" s="21"/>
    </row>
    <row r="10009" spans="1:32" x14ac:dyDescent="0.2">
      <c r="A10009" s="1" t="s">
        <v>29298</v>
      </c>
      <c r="B10009" s="4" t="s">
        <v>29299</v>
      </c>
      <c r="C10009" s="4" t="s">
        <v>29300</v>
      </c>
      <c r="E10009" s="4"/>
      <c r="R10009" s="4"/>
      <c r="U10009" s="4"/>
      <c r="AD10009" s="4"/>
      <c r="AE10009" s="4"/>
      <c r="AF10009" s="21"/>
    </row>
    <row r="10010" spans="1:32" x14ac:dyDescent="0.2">
      <c r="A10010" s="1" t="s">
        <v>29301</v>
      </c>
      <c r="B10010" s="4" t="s">
        <v>29302</v>
      </c>
      <c r="C10010" s="4" t="s">
        <v>29303</v>
      </c>
      <c r="E10010" s="4"/>
      <c r="R10010" s="4"/>
      <c r="U10010" s="4"/>
      <c r="AD10010" s="4"/>
      <c r="AE10010" s="4"/>
      <c r="AF10010" s="21"/>
    </row>
    <row r="10011" spans="1:32" x14ac:dyDescent="0.2">
      <c r="A10011" s="1" t="s">
        <v>29304</v>
      </c>
      <c r="B10011" s="4" t="s">
        <v>8743</v>
      </c>
      <c r="C10011" s="4" t="s">
        <v>29305</v>
      </c>
      <c r="E10011" s="4"/>
      <c r="R10011" s="4"/>
      <c r="U10011" s="4"/>
      <c r="AD10011" s="4"/>
      <c r="AE10011" s="4"/>
      <c r="AF10011" s="21"/>
    </row>
    <row r="10012" spans="1:32" x14ac:dyDescent="0.2">
      <c r="A10012" s="1" t="s">
        <v>29306</v>
      </c>
      <c r="B10012" s="4" t="s">
        <v>29307</v>
      </c>
      <c r="C10012" s="4" t="s">
        <v>29308</v>
      </c>
      <c r="E10012" s="4"/>
      <c r="R10012" s="4"/>
      <c r="U10012" s="4"/>
      <c r="AD10012" s="4"/>
      <c r="AE10012" s="4"/>
      <c r="AF10012" s="21"/>
    </row>
    <row r="10013" spans="1:32" x14ac:dyDescent="0.2">
      <c r="A10013" s="1" t="s">
        <v>29309</v>
      </c>
      <c r="B10013" s="4" t="s">
        <v>29310</v>
      </c>
      <c r="C10013" s="4" t="s">
        <v>29311</v>
      </c>
      <c r="E10013" s="4"/>
      <c r="R10013" s="4"/>
      <c r="U10013" s="4"/>
      <c r="AD10013" s="4"/>
      <c r="AE10013" s="4"/>
      <c r="AF10013" s="21"/>
    </row>
    <row r="10014" spans="1:32" x14ac:dyDescent="0.2">
      <c r="A10014" s="1" t="s">
        <v>29312</v>
      </c>
      <c r="B10014" s="4" t="s">
        <v>29313</v>
      </c>
      <c r="C10014" s="4" t="s">
        <v>29314</v>
      </c>
      <c r="E10014" s="4"/>
      <c r="R10014" s="4"/>
      <c r="U10014" s="4"/>
      <c r="AD10014" s="4"/>
      <c r="AE10014" s="4"/>
      <c r="AF10014" s="21"/>
    </row>
    <row r="10015" spans="1:32" x14ac:dyDescent="0.2">
      <c r="A10015" s="1" t="s">
        <v>29315</v>
      </c>
      <c r="B10015" s="4" t="s">
        <v>29316</v>
      </c>
      <c r="C10015" s="4" t="s">
        <v>29317</v>
      </c>
      <c r="E10015" s="4"/>
      <c r="R10015" s="4"/>
      <c r="U10015" s="4"/>
      <c r="AD10015" s="4"/>
      <c r="AE10015" s="4"/>
      <c r="AF10015" s="21"/>
    </row>
    <row r="10016" spans="1:32" x14ac:dyDescent="0.2">
      <c r="A10016" s="1" t="s">
        <v>29318</v>
      </c>
      <c r="B10016" s="4" t="s">
        <v>29319</v>
      </c>
      <c r="C10016" s="4" t="s">
        <v>29320</v>
      </c>
      <c r="E10016" s="4"/>
      <c r="R10016" s="4"/>
      <c r="U10016" s="4"/>
      <c r="AD10016" s="4"/>
      <c r="AE10016" s="4"/>
      <c r="AF10016" s="21"/>
    </row>
    <row r="10017" spans="1:32" x14ac:dyDescent="0.2">
      <c r="A10017" s="1" t="s">
        <v>29321</v>
      </c>
      <c r="B10017" s="4" t="s">
        <v>29322</v>
      </c>
      <c r="C10017" s="4" t="s">
        <v>29323</v>
      </c>
      <c r="E10017" s="4"/>
      <c r="R10017" s="4"/>
      <c r="U10017" s="4"/>
      <c r="AD10017" s="4"/>
      <c r="AE10017" s="4"/>
      <c r="AF10017" s="21"/>
    </row>
    <row r="10018" spans="1:32" x14ac:dyDescent="0.2">
      <c r="A10018" s="1" t="s">
        <v>29324</v>
      </c>
      <c r="B10018" s="4" t="s">
        <v>29325</v>
      </c>
      <c r="C10018" s="4" t="s">
        <v>29326</v>
      </c>
      <c r="E10018" s="4"/>
      <c r="R10018" s="4"/>
      <c r="U10018" s="4"/>
      <c r="AD10018" s="4"/>
      <c r="AE10018" s="4"/>
      <c r="AF10018" s="21"/>
    </row>
    <row r="10019" spans="1:32" x14ac:dyDescent="0.2">
      <c r="A10019" s="1" t="s">
        <v>29327</v>
      </c>
      <c r="B10019" s="4" t="s">
        <v>29328</v>
      </c>
      <c r="C10019" s="4" t="s">
        <v>29329</v>
      </c>
      <c r="E10019" s="4"/>
      <c r="R10019" s="4"/>
      <c r="U10019" s="4"/>
      <c r="AD10019" s="4"/>
      <c r="AE10019" s="4"/>
      <c r="AF10019" s="21"/>
    </row>
    <row r="10020" spans="1:32" x14ac:dyDescent="0.2">
      <c r="A10020" s="1" t="s">
        <v>29330</v>
      </c>
      <c r="B10020" s="4" t="s">
        <v>29331</v>
      </c>
      <c r="C10020" s="4" t="s">
        <v>29332</v>
      </c>
      <c r="E10020" s="4"/>
      <c r="R10020" s="4"/>
      <c r="U10020" s="4"/>
      <c r="AD10020" s="4"/>
      <c r="AE10020" s="4"/>
      <c r="AF10020" s="21"/>
    </row>
    <row r="10021" spans="1:32" x14ac:dyDescent="0.2">
      <c r="A10021" s="1" t="s">
        <v>29333</v>
      </c>
      <c r="B10021" s="4" t="s">
        <v>29334</v>
      </c>
      <c r="C10021" s="4" t="s">
        <v>29335</v>
      </c>
      <c r="E10021" s="4"/>
      <c r="R10021" s="4"/>
      <c r="U10021" s="4"/>
      <c r="AD10021" s="4"/>
      <c r="AE10021" s="4"/>
      <c r="AF10021" s="21"/>
    </row>
    <row r="10022" spans="1:32" x14ac:dyDescent="0.2">
      <c r="A10022" s="1" t="s">
        <v>29336</v>
      </c>
      <c r="B10022" s="4" t="s">
        <v>29337</v>
      </c>
      <c r="C10022" s="4" t="s">
        <v>29338</v>
      </c>
      <c r="E10022" s="4"/>
      <c r="R10022" s="4"/>
      <c r="U10022" s="4"/>
      <c r="AD10022" s="4"/>
      <c r="AE10022" s="4"/>
      <c r="AF10022" s="21"/>
    </row>
    <row r="10023" spans="1:32" x14ac:dyDescent="0.2">
      <c r="A10023" s="1" t="s">
        <v>29339</v>
      </c>
      <c r="B10023" s="4" t="s">
        <v>26799</v>
      </c>
      <c r="C10023" s="4" t="s">
        <v>29340</v>
      </c>
      <c r="E10023" s="4"/>
      <c r="R10023" s="4"/>
      <c r="U10023" s="4"/>
      <c r="AD10023" s="4"/>
      <c r="AE10023" s="4"/>
      <c r="AF10023" s="21"/>
    </row>
    <row r="10024" spans="1:32" x14ac:dyDescent="0.2">
      <c r="A10024" s="1" t="s">
        <v>29341</v>
      </c>
      <c r="B10024" s="4" t="s">
        <v>29342</v>
      </c>
      <c r="C10024" s="4" t="s">
        <v>29343</v>
      </c>
      <c r="E10024" s="4"/>
      <c r="R10024" s="4"/>
      <c r="U10024" s="4"/>
      <c r="AD10024" s="4"/>
      <c r="AE10024" s="4"/>
      <c r="AF10024" s="21"/>
    </row>
    <row r="10025" spans="1:32" x14ac:dyDescent="0.2">
      <c r="A10025" s="1" t="s">
        <v>29344</v>
      </c>
      <c r="B10025" s="4" t="s">
        <v>26801</v>
      </c>
      <c r="C10025" s="4" t="s">
        <v>29345</v>
      </c>
      <c r="E10025" s="4"/>
      <c r="R10025" s="4"/>
      <c r="U10025" s="4"/>
      <c r="AD10025" s="4"/>
      <c r="AE10025" s="4"/>
      <c r="AF10025" s="21"/>
    </row>
    <row r="10026" spans="1:32" x14ac:dyDescent="0.2">
      <c r="A10026" s="1" t="s">
        <v>29346</v>
      </c>
      <c r="B10026" s="4" t="s">
        <v>29347</v>
      </c>
      <c r="C10026" s="4" t="s">
        <v>29348</v>
      </c>
      <c r="E10026" s="4"/>
      <c r="R10026" s="4"/>
      <c r="U10026" s="4"/>
      <c r="AD10026" s="4"/>
      <c r="AE10026" s="4"/>
      <c r="AF10026" s="21"/>
    </row>
    <row r="10027" spans="1:32" x14ac:dyDescent="0.2">
      <c r="A10027" s="1" t="s">
        <v>29349</v>
      </c>
      <c r="B10027" s="4" t="s">
        <v>26804</v>
      </c>
      <c r="C10027" s="4" t="s">
        <v>29350</v>
      </c>
      <c r="E10027" s="4"/>
      <c r="R10027" s="4"/>
      <c r="U10027" s="4"/>
      <c r="AD10027" s="4"/>
      <c r="AE10027" s="4"/>
      <c r="AF10027" s="21"/>
    </row>
    <row r="10028" spans="1:32" x14ac:dyDescent="0.2">
      <c r="A10028" s="1" t="s">
        <v>29351</v>
      </c>
      <c r="B10028" s="4" t="s">
        <v>29352</v>
      </c>
      <c r="C10028" s="4" t="s">
        <v>29353</v>
      </c>
      <c r="E10028" s="4"/>
      <c r="R10028" s="4"/>
      <c r="U10028" s="4"/>
      <c r="AD10028" s="4"/>
      <c r="AE10028" s="4"/>
      <c r="AF10028" s="21"/>
    </row>
    <row r="10029" spans="1:32" x14ac:dyDescent="0.2">
      <c r="A10029" s="1" t="s">
        <v>29354</v>
      </c>
      <c r="B10029" s="4" t="s">
        <v>26807</v>
      </c>
      <c r="C10029" s="4" t="s">
        <v>29355</v>
      </c>
      <c r="E10029" s="4"/>
      <c r="R10029" s="4"/>
      <c r="U10029" s="4"/>
      <c r="AD10029" s="4"/>
      <c r="AE10029" s="4"/>
      <c r="AF10029" s="21"/>
    </row>
    <row r="10030" spans="1:32" x14ac:dyDescent="0.2">
      <c r="A10030" s="1" t="s">
        <v>29356</v>
      </c>
      <c r="B10030" s="4" t="s">
        <v>8942</v>
      </c>
      <c r="C10030" s="4" t="s">
        <v>29357</v>
      </c>
      <c r="E10030" s="4"/>
      <c r="R10030" s="4"/>
      <c r="U10030" s="4"/>
      <c r="AD10030" s="4"/>
      <c r="AE10030" s="4"/>
      <c r="AF10030" s="21"/>
    </row>
    <row r="10031" spans="1:32" x14ac:dyDescent="0.2">
      <c r="A10031" s="1" t="s">
        <v>29358</v>
      </c>
      <c r="B10031" s="4" t="s">
        <v>29359</v>
      </c>
      <c r="C10031" s="4" t="s">
        <v>29360</v>
      </c>
      <c r="E10031" s="4"/>
      <c r="R10031" s="4"/>
      <c r="U10031" s="4"/>
      <c r="AD10031" s="4"/>
      <c r="AE10031" s="4"/>
      <c r="AF10031" s="21"/>
    </row>
    <row r="10032" spans="1:32" x14ac:dyDescent="0.2">
      <c r="A10032" s="1" t="s">
        <v>29361</v>
      </c>
      <c r="B10032" s="4" t="s">
        <v>29362</v>
      </c>
      <c r="C10032" s="4" t="s">
        <v>8366</v>
      </c>
      <c r="E10032" s="4"/>
      <c r="R10032" s="4"/>
      <c r="U10032" s="4"/>
      <c r="AD10032" s="4"/>
      <c r="AE10032" s="4"/>
      <c r="AF10032" s="21"/>
    </row>
    <row r="10033" spans="1:32" x14ac:dyDescent="0.2">
      <c r="A10033" s="1" t="s">
        <v>29363</v>
      </c>
      <c r="B10033" s="4" t="s">
        <v>29364</v>
      </c>
      <c r="C10033" s="4" t="s">
        <v>29365</v>
      </c>
      <c r="E10033" s="4"/>
      <c r="R10033" s="4"/>
      <c r="U10033" s="4"/>
      <c r="AD10033" s="4"/>
      <c r="AE10033" s="4"/>
      <c r="AF10033" s="21"/>
    </row>
    <row r="10034" spans="1:32" x14ac:dyDescent="0.2">
      <c r="A10034" s="1" t="s">
        <v>29366</v>
      </c>
      <c r="B10034" s="4" t="s">
        <v>29367</v>
      </c>
      <c r="C10034" s="4" t="s">
        <v>29368</v>
      </c>
      <c r="E10034" s="4"/>
      <c r="R10034" s="4"/>
      <c r="U10034" s="4"/>
      <c r="AD10034" s="4"/>
      <c r="AE10034" s="4"/>
      <c r="AF10034" s="21"/>
    </row>
    <row r="10035" spans="1:32" x14ac:dyDescent="0.2">
      <c r="A10035" s="1" t="s">
        <v>29369</v>
      </c>
      <c r="B10035" s="4" t="s">
        <v>29370</v>
      </c>
      <c r="C10035" s="4" t="s">
        <v>29371</v>
      </c>
      <c r="E10035" s="4"/>
      <c r="R10035" s="4"/>
      <c r="U10035" s="4"/>
      <c r="AD10035" s="4"/>
      <c r="AE10035" s="4"/>
      <c r="AF10035" s="21"/>
    </row>
    <row r="10036" spans="1:32" x14ac:dyDescent="0.2">
      <c r="A10036" s="1" t="s">
        <v>29372</v>
      </c>
      <c r="B10036" s="4" t="s">
        <v>29373</v>
      </c>
      <c r="C10036" s="4" t="s">
        <v>29374</v>
      </c>
      <c r="E10036" s="4"/>
      <c r="R10036" s="4"/>
      <c r="U10036" s="4"/>
      <c r="AD10036" s="4">
        <v>1</v>
      </c>
      <c r="AE10036" s="4"/>
      <c r="AF10036" s="21"/>
    </row>
    <row r="10037" spans="1:32" x14ac:dyDescent="0.2">
      <c r="A10037" s="1" t="s">
        <v>29375</v>
      </c>
      <c r="B10037" s="4" t="s">
        <v>27787</v>
      </c>
      <c r="C10037" s="4" t="s">
        <v>29376</v>
      </c>
      <c r="E10037" s="4"/>
      <c r="R10037" s="4"/>
      <c r="U10037" s="4"/>
      <c r="AD10037" s="4"/>
      <c r="AE10037" s="4"/>
      <c r="AF10037" s="21"/>
    </row>
    <row r="10038" spans="1:32" x14ac:dyDescent="0.2">
      <c r="A10038" s="1" t="s">
        <v>29377</v>
      </c>
      <c r="B10038" s="4" t="s">
        <v>29378</v>
      </c>
      <c r="C10038" s="4" t="s">
        <v>29379</v>
      </c>
      <c r="E10038" s="4"/>
      <c r="R10038" s="4"/>
      <c r="U10038" s="4"/>
      <c r="AD10038" s="4"/>
      <c r="AE10038" s="4"/>
      <c r="AF10038" s="21"/>
    </row>
    <row r="10039" spans="1:32" x14ac:dyDescent="0.2">
      <c r="A10039" s="1" t="s">
        <v>29380</v>
      </c>
      <c r="B10039" s="4" t="s">
        <v>29381</v>
      </c>
      <c r="C10039" s="4" t="s">
        <v>29382</v>
      </c>
      <c r="E10039" s="4"/>
      <c r="R10039" s="4"/>
      <c r="U10039" s="4"/>
      <c r="AD10039" s="4"/>
      <c r="AE10039" s="4"/>
      <c r="AF10039" s="21"/>
    </row>
    <row r="10040" spans="1:32" x14ac:dyDescent="0.2">
      <c r="A10040" s="1" t="s">
        <v>29383</v>
      </c>
      <c r="B10040" s="4" t="s">
        <v>9076</v>
      </c>
      <c r="C10040" s="4" t="s">
        <v>29384</v>
      </c>
      <c r="E10040" s="4"/>
      <c r="R10040" s="4"/>
      <c r="U10040" s="4"/>
      <c r="AD10040" s="4"/>
      <c r="AE10040" s="4"/>
      <c r="AF10040" s="21"/>
    </row>
    <row r="10041" spans="1:32" x14ac:dyDescent="0.2">
      <c r="A10041" s="1" t="s">
        <v>29385</v>
      </c>
      <c r="B10041" s="4" t="s">
        <v>29386</v>
      </c>
      <c r="C10041" s="4" t="s">
        <v>29387</v>
      </c>
      <c r="E10041" s="4"/>
      <c r="R10041" s="4"/>
      <c r="U10041" s="4"/>
      <c r="AD10041" s="4"/>
      <c r="AE10041" s="4"/>
      <c r="AF10041" s="21"/>
    </row>
    <row r="10042" spans="1:32" x14ac:dyDescent="0.2">
      <c r="A10042" s="1" t="s">
        <v>29388</v>
      </c>
      <c r="B10042" s="4" t="s">
        <v>29389</v>
      </c>
      <c r="C10042" s="4" t="s">
        <v>29390</v>
      </c>
      <c r="E10042" s="4"/>
      <c r="R10042" s="4"/>
      <c r="U10042" s="4"/>
      <c r="AD10042" s="4"/>
      <c r="AE10042" s="4"/>
      <c r="AF10042" s="21"/>
    </row>
    <row r="10043" spans="1:32" x14ac:dyDescent="0.2">
      <c r="A10043" s="1" t="s">
        <v>29391</v>
      </c>
      <c r="B10043" s="4" t="s">
        <v>29392</v>
      </c>
      <c r="C10043" s="4" t="s">
        <v>29393</v>
      </c>
      <c r="E10043" s="4"/>
      <c r="R10043" s="4"/>
      <c r="U10043" s="4"/>
      <c r="AD10043" s="4"/>
      <c r="AE10043" s="4"/>
      <c r="AF10043" s="21"/>
    </row>
    <row r="10044" spans="1:32" x14ac:dyDescent="0.2">
      <c r="A10044" s="1" t="s">
        <v>29394</v>
      </c>
      <c r="B10044" s="4" t="s">
        <v>29395</v>
      </c>
      <c r="C10044" s="4" t="s">
        <v>29396</v>
      </c>
      <c r="E10044" s="4"/>
      <c r="R10044" s="4"/>
      <c r="U10044" s="4"/>
      <c r="AD10044" s="4"/>
      <c r="AE10044" s="4"/>
      <c r="AF10044" s="21"/>
    </row>
    <row r="10045" spans="1:32" x14ac:dyDescent="0.2">
      <c r="A10045" s="1" t="s">
        <v>29397</v>
      </c>
      <c r="B10045" s="4" t="s">
        <v>29398</v>
      </c>
      <c r="C10045" s="4" t="s">
        <v>29399</v>
      </c>
      <c r="E10045" s="4"/>
      <c r="R10045" s="4"/>
      <c r="U10045" s="4"/>
      <c r="AD10045" s="4"/>
      <c r="AE10045" s="4"/>
      <c r="AF10045" s="21"/>
    </row>
    <row r="10046" spans="1:32" x14ac:dyDescent="0.2">
      <c r="A10046" s="1" t="s">
        <v>29400</v>
      </c>
      <c r="B10046" s="4" t="s">
        <v>29401</v>
      </c>
      <c r="C10046" s="4" t="s">
        <v>29402</v>
      </c>
      <c r="E10046" s="4"/>
      <c r="R10046" s="4"/>
      <c r="U10046" s="4"/>
      <c r="AD10046" s="4"/>
      <c r="AE10046" s="4"/>
      <c r="AF10046" s="21"/>
    </row>
    <row r="10047" spans="1:32" x14ac:dyDescent="0.2">
      <c r="A10047" s="1" t="s">
        <v>29403</v>
      </c>
      <c r="B10047" s="4" t="s">
        <v>29404</v>
      </c>
      <c r="C10047" s="4" t="s">
        <v>29405</v>
      </c>
      <c r="E10047" s="4"/>
      <c r="R10047" s="4"/>
      <c r="U10047" s="4"/>
      <c r="AD10047" s="4"/>
      <c r="AE10047" s="4"/>
      <c r="AF10047" s="21"/>
    </row>
    <row r="10048" spans="1:32" x14ac:dyDescent="0.2">
      <c r="A10048" s="1" t="s">
        <v>29406</v>
      </c>
      <c r="B10048" s="4" t="s">
        <v>29407</v>
      </c>
      <c r="C10048" s="4" t="s">
        <v>29408</v>
      </c>
      <c r="E10048" s="4"/>
      <c r="R10048" s="4"/>
      <c r="U10048" s="4"/>
      <c r="AD10048" s="4"/>
      <c r="AE10048" s="4"/>
      <c r="AF10048" s="21"/>
    </row>
    <row r="10049" spans="1:32" x14ac:dyDescent="0.2">
      <c r="A10049" s="1" t="s">
        <v>29409</v>
      </c>
      <c r="B10049" s="4" t="s">
        <v>29410</v>
      </c>
      <c r="C10049" s="4" t="s">
        <v>29411</v>
      </c>
      <c r="E10049" s="4"/>
      <c r="R10049" s="4"/>
      <c r="U10049" s="4"/>
      <c r="AD10049" s="4"/>
      <c r="AE10049" s="4"/>
      <c r="AF10049" s="21"/>
    </row>
    <row r="10050" spans="1:32" x14ac:dyDescent="0.2">
      <c r="A10050" s="1" t="s">
        <v>29412</v>
      </c>
      <c r="B10050" s="4" t="s">
        <v>29413</v>
      </c>
      <c r="C10050" s="4" t="s">
        <v>29413</v>
      </c>
      <c r="E10050" s="4"/>
      <c r="R10050" s="4"/>
      <c r="U10050" s="4"/>
      <c r="AD10050" s="4"/>
      <c r="AE10050" s="4"/>
      <c r="AF10050" s="21"/>
    </row>
    <row r="10051" spans="1:32" x14ac:dyDescent="0.2">
      <c r="A10051" s="1" t="s">
        <v>29414</v>
      </c>
      <c r="B10051" s="4" t="s">
        <v>9415</v>
      </c>
      <c r="C10051" s="4" t="s">
        <v>29415</v>
      </c>
      <c r="E10051" s="4"/>
      <c r="R10051" s="4"/>
      <c r="U10051" s="4"/>
      <c r="AD10051" s="4"/>
      <c r="AE10051" s="4"/>
      <c r="AF10051" s="21"/>
    </row>
    <row r="10052" spans="1:32" x14ac:dyDescent="0.2">
      <c r="A10052" s="1" t="s">
        <v>29416</v>
      </c>
      <c r="B10052" s="4" t="s">
        <v>29417</v>
      </c>
      <c r="C10052" s="4" t="s">
        <v>29418</v>
      </c>
      <c r="E10052" s="4"/>
      <c r="R10052" s="4"/>
      <c r="U10052" s="4"/>
      <c r="AD10052" s="4"/>
      <c r="AE10052" s="4"/>
      <c r="AF10052" s="21"/>
    </row>
    <row r="10053" spans="1:32" x14ac:dyDescent="0.2">
      <c r="A10053" s="1" t="s">
        <v>29419</v>
      </c>
      <c r="B10053" s="4" t="s">
        <v>29420</v>
      </c>
      <c r="C10053" s="4" t="s">
        <v>29421</v>
      </c>
      <c r="E10053" s="4"/>
      <c r="R10053" s="4"/>
      <c r="U10053" s="4"/>
      <c r="AD10053" s="4"/>
      <c r="AE10053" s="4"/>
      <c r="AF10053" s="21"/>
    </row>
    <row r="10054" spans="1:32" x14ac:dyDescent="0.2">
      <c r="A10054" s="1" t="s">
        <v>29422</v>
      </c>
      <c r="B10054" s="4" t="s">
        <v>29423</v>
      </c>
      <c r="C10054" s="4" t="s">
        <v>29424</v>
      </c>
      <c r="E10054" s="4"/>
      <c r="R10054" s="4"/>
      <c r="U10054" s="4"/>
      <c r="AD10054" s="4"/>
      <c r="AE10054" s="4"/>
      <c r="AF10054" s="21"/>
    </row>
    <row r="10055" spans="1:32" x14ac:dyDescent="0.2">
      <c r="A10055" s="1" t="s">
        <v>29425</v>
      </c>
      <c r="B10055" s="4" t="s">
        <v>29426</v>
      </c>
      <c r="C10055" s="4" t="s">
        <v>29427</v>
      </c>
      <c r="E10055" s="4"/>
      <c r="R10055" s="4"/>
      <c r="U10055" s="4"/>
      <c r="AD10055" s="4"/>
      <c r="AE10055" s="4"/>
      <c r="AF10055" s="21"/>
    </row>
    <row r="10056" spans="1:32" x14ac:dyDescent="0.2">
      <c r="A10056" s="1" t="s">
        <v>29428</v>
      </c>
      <c r="B10056" s="4" t="s">
        <v>29429</v>
      </c>
      <c r="C10056" s="4" t="s">
        <v>29430</v>
      </c>
      <c r="E10056" s="4"/>
      <c r="R10056" s="4"/>
      <c r="U10056" s="4"/>
      <c r="AD10056" s="4"/>
      <c r="AE10056" s="4"/>
      <c r="AF10056" s="21"/>
    </row>
    <row r="10057" spans="1:32" x14ac:dyDescent="0.2">
      <c r="A10057" s="1" t="s">
        <v>29431</v>
      </c>
      <c r="B10057" s="4" t="s">
        <v>29432</v>
      </c>
      <c r="C10057" s="4" t="s">
        <v>29433</v>
      </c>
      <c r="E10057" s="4"/>
      <c r="R10057" s="4"/>
      <c r="U10057" s="4"/>
      <c r="AD10057" s="4"/>
      <c r="AE10057" s="4"/>
      <c r="AF10057" s="21"/>
    </row>
    <row r="10058" spans="1:32" x14ac:dyDescent="0.2">
      <c r="A10058" s="1" t="s">
        <v>29434</v>
      </c>
      <c r="B10058" s="4" t="s">
        <v>29435</v>
      </c>
      <c r="C10058" s="4" t="s">
        <v>29436</v>
      </c>
      <c r="E10058" s="4"/>
      <c r="R10058" s="4"/>
      <c r="U10058" s="4"/>
      <c r="AD10058" s="4"/>
      <c r="AE10058" s="4"/>
      <c r="AF10058" s="21"/>
    </row>
    <row r="10059" spans="1:32" x14ac:dyDescent="0.2">
      <c r="A10059" s="1" t="s">
        <v>29437</v>
      </c>
      <c r="B10059" s="4" t="s">
        <v>29438</v>
      </c>
      <c r="C10059" s="4" t="s">
        <v>29439</v>
      </c>
      <c r="E10059" s="4"/>
      <c r="R10059" s="4"/>
      <c r="U10059" s="4"/>
      <c r="AD10059" s="4"/>
      <c r="AE10059" s="4"/>
      <c r="AF10059" s="21"/>
    </row>
    <row r="10060" spans="1:32" x14ac:dyDescent="0.2">
      <c r="A10060" s="1" t="s">
        <v>29440</v>
      </c>
      <c r="B10060" s="4" t="s">
        <v>29441</v>
      </c>
      <c r="C10060" s="4" t="s">
        <v>29442</v>
      </c>
      <c r="E10060" s="4"/>
      <c r="R10060" s="4"/>
      <c r="U10060" s="4"/>
      <c r="AD10060" s="4"/>
      <c r="AE10060" s="4"/>
      <c r="AF10060" s="21"/>
    </row>
    <row r="10061" spans="1:32" x14ac:dyDescent="0.2">
      <c r="A10061" s="1" t="s">
        <v>29443</v>
      </c>
      <c r="B10061" s="4" t="s">
        <v>29444</v>
      </c>
      <c r="C10061" s="4" t="s">
        <v>29445</v>
      </c>
      <c r="E10061" s="4"/>
      <c r="R10061" s="4"/>
      <c r="U10061" s="4"/>
      <c r="AD10061" s="4"/>
      <c r="AE10061" s="4"/>
      <c r="AF10061" s="21"/>
    </row>
    <row r="10062" spans="1:32" x14ac:dyDescent="0.2">
      <c r="A10062" s="1" t="s">
        <v>29446</v>
      </c>
      <c r="B10062" s="4" t="s">
        <v>8734</v>
      </c>
      <c r="C10062" s="4" t="s">
        <v>29104</v>
      </c>
      <c r="E10062" s="4"/>
      <c r="R10062" s="4"/>
      <c r="U10062" s="4"/>
      <c r="AD10062" s="4"/>
      <c r="AE10062" s="4"/>
      <c r="AF10062" s="21"/>
    </row>
    <row r="10063" spans="1:32" x14ac:dyDescent="0.2">
      <c r="A10063" s="1" t="s">
        <v>29447</v>
      </c>
      <c r="B10063" s="4" t="s">
        <v>29448</v>
      </c>
      <c r="C10063" s="4" t="s">
        <v>29449</v>
      </c>
      <c r="E10063" s="4"/>
      <c r="R10063" s="4"/>
      <c r="U10063" s="4"/>
      <c r="AD10063" s="4"/>
      <c r="AE10063" s="4"/>
      <c r="AF10063" s="21"/>
    </row>
    <row r="10064" spans="1:32" x14ac:dyDescent="0.2">
      <c r="A10064" s="1" t="s">
        <v>29450</v>
      </c>
      <c r="B10064" s="4" t="s">
        <v>29451</v>
      </c>
      <c r="C10064" s="4" t="s">
        <v>29452</v>
      </c>
      <c r="E10064" s="4"/>
      <c r="R10064" s="4"/>
      <c r="U10064" s="4"/>
      <c r="AD10064" s="4"/>
      <c r="AE10064" s="4"/>
      <c r="AF10064" s="21"/>
    </row>
    <row r="10065" spans="1:32" x14ac:dyDescent="0.2">
      <c r="A10065" s="1" t="s">
        <v>29453</v>
      </c>
      <c r="B10065" s="4" t="s">
        <v>29454</v>
      </c>
      <c r="C10065" s="4" t="s">
        <v>29455</v>
      </c>
      <c r="E10065" s="4"/>
      <c r="R10065" s="4"/>
      <c r="U10065" s="4"/>
      <c r="AD10065" s="4"/>
      <c r="AE10065" s="4"/>
      <c r="AF10065" s="21"/>
    </row>
    <row r="10066" spans="1:32" x14ac:dyDescent="0.2">
      <c r="A10066" s="1" t="s">
        <v>29456</v>
      </c>
      <c r="B10066" s="4" t="s">
        <v>29457</v>
      </c>
      <c r="C10066" s="4" t="s">
        <v>29458</v>
      </c>
      <c r="E10066" s="4"/>
      <c r="R10066" s="4"/>
      <c r="U10066" s="4"/>
      <c r="AD10066" s="4"/>
      <c r="AE10066" s="4"/>
      <c r="AF10066" s="21"/>
    </row>
    <row r="10067" spans="1:32" x14ac:dyDescent="0.2">
      <c r="A10067" s="1" t="s">
        <v>29459</v>
      </c>
      <c r="B10067" s="4" t="s">
        <v>29460</v>
      </c>
      <c r="C10067" s="4" t="s">
        <v>29461</v>
      </c>
      <c r="E10067" s="4"/>
      <c r="R10067" s="4"/>
      <c r="U10067" s="4"/>
      <c r="AD10067" s="4"/>
      <c r="AE10067" s="4"/>
      <c r="AF10067" s="21"/>
    </row>
    <row r="10068" spans="1:32" x14ac:dyDescent="0.2">
      <c r="A10068" s="1" t="s">
        <v>29462</v>
      </c>
      <c r="B10068" s="4" t="s">
        <v>29463</v>
      </c>
      <c r="C10068" s="4" t="s">
        <v>29464</v>
      </c>
      <c r="E10068" s="4"/>
      <c r="R10068" s="4"/>
      <c r="U10068" s="4"/>
      <c r="AD10068" s="4"/>
      <c r="AE10068" s="4"/>
      <c r="AF10068" s="21"/>
    </row>
    <row r="10069" spans="1:32" x14ac:dyDescent="0.2">
      <c r="A10069" s="1" t="s">
        <v>29465</v>
      </c>
      <c r="B10069" s="4" t="s">
        <v>29466</v>
      </c>
      <c r="C10069" s="4" t="s">
        <v>29467</v>
      </c>
      <c r="E10069" s="4"/>
      <c r="R10069" s="4"/>
      <c r="U10069" s="4"/>
      <c r="AD10069" s="4"/>
      <c r="AE10069" s="4"/>
      <c r="AF10069" s="21"/>
    </row>
    <row r="10070" spans="1:32" x14ac:dyDescent="0.2">
      <c r="A10070" s="1" t="s">
        <v>29468</v>
      </c>
      <c r="B10070" s="4" t="s">
        <v>29469</v>
      </c>
      <c r="C10070" s="4" t="s">
        <v>29470</v>
      </c>
      <c r="E10070" s="4"/>
      <c r="R10070" s="4"/>
      <c r="U10070" s="4"/>
      <c r="AD10070" s="4"/>
      <c r="AE10070" s="4"/>
      <c r="AF10070" s="21"/>
    </row>
    <row r="10071" spans="1:32" x14ac:dyDescent="0.2">
      <c r="A10071" s="1" t="s">
        <v>29471</v>
      </c>
      <c r="B10071" s="4" t="s">
        <v>29472</v>
      </c>
      <c r="C10071" s="4" t="s">
        <v>29473</v>
      </c>
      <c r="E10071" s="4"/>
      <c r="R10071" s="4"/>
      <c r="U10071" s="4"/>
      <c r="AD10071" s="4"/>
      <c r="AE10071" s="4"/>
      <c r="AF10071" s="21"/>
    </row>
    <row r="10072" spans="1:32" x14ac:dyDescent="0.2">
      <c r="A10072" s="1" t="s">
        <v>29474</v>
      </c>
      <c r="B10072" s="4" t="s">
        <v>29475</v>
      </c>
      <c r="C10072" s="4" t="s">
        <v>29476</v>
      </c>
      <c r="E10072" s="4"/>
      <c r="R10072" s="4"/>
      <c r="U10072" s="4"/>
      <c r="AD10072" s="4"/>
      <c r="AE10072" s="4"/>
      <c r="AF10072" s="21"/>
    </row>
    <row r="10073" spans="1:32" x14ac:dyDescent="0.2">
      <c r="A10073" s="1" t="s">
        <v>29477</v>
      </c>
      <c r="B10073" s="4" t="s">
        <v>29478</v>
      </c>
      <c r="C10073" s="4" t="s">
        <v>29479</v>
      </c>
      <c r="E10073" s="4"/>
      <c r="R10073" s="4"/>
      <c r="U10073" s="4"/>
      <c r="AD10073" s="4"/>
      <c r="AE10073" s="4"/>
      <c r="AF10073" s="21"/>
    </row>
    <row r="10074" spans="1:32" x14ac:dyDescent="0.2">
      <c r="A10074" s="1" t="s">
        <v>29480</v>
      </c>
      <c r="B10074" s="4" t="s">
        <v>29481</v>
      </c>
      <c r="C10074" s="4" t="s">
        <v>29482</v>
      </c>
      <c r="E10074" s="4"/>
      <c r="R10074" s="4"/>
      <c r="U10074" s="4"/>
      <c r="AD10074" s="4"/>
      <c r="AE10074" s="4"/>
      <c r="AF10074" s="21"/>
    </row>
    <row r="10075" spans="1:32" x14ac:dyDescent="0.2">
      <c r="A10075" s="1" t="s">
        <v>29483</v>
      </c>
      <c r="B10075" s="4" t="s">
        <v>29484</v>
      </c>
      <c r="C10075" s="4" t="s">
        <v>29485</v>
      </c>
      <c r="E10075" s="4"/>
      <c r="R10075" s="4"/>
      <c r="U10075" s="4"/>
      <c r="AD10075" s="4"/>
      <c r="AE10075" s="4"/>
      <c r="AF10075" s="21"/>
    </row>
    <row r="10076" spans="1:32" x14ac:dyDescent="0.2">
      <c r="A10076" s="1" t="s">
        <v>29486</v>
      </c>
      <c r="B10076" s="4" t="s">
        <v>29487</v>
      </c>
      <c r="C10076" s="4" t="s">
        <v>29488</v>
      </c>
      <c r="E10076" s="4"/>
      <c r="R10076" s="4"/>
      <c r="U10076" s="4"/>
      <c r="AD10076" s="4"/>
      <c r="AE10076" s="4"/>
      <c r="AF10076" s="21"/>
    </row>
    <row r="10077" spans="1:32" x14ac:dyDescent="0.2">
      <c r="A10077" s="1" t="s">
        <v>29489</v>
      </c>
      <c r="B10077" s="4" t="s">
        <v>29490</v>
      </c>
      <c r="C10077" s="4" t="s">
        <v>29491</v>
      </c>
      <c r="E10077" s="4"/>
      <c r="R10077" s="4"/>
      <c r="U10077" s="4"/>
      <c r="AD10077" s="4"/>
      <c r="AE10077" s="4"/>
      <c r="AF10077" s="21"/>
    </row>
    <row r="10078" spans="1:32" x14ac:dyDescent="0.2">
      <c r="A10078" s="1" t="s">
        <v>29492</v>
      </c>
      <c r="B10078" s="4" t="s">
        <v>29493</v>
      </c>
      <c r="C10078" s="4" t="s">
        <v>29494</v>
      </c>
      <c r="E10078" s="4"/>
      <c r="R10078" s="4"/>
      <c r="U10078" s="4"/>
      <c r="AD10078" s="4"/>
      <c r="AE10078" s="4"/>
      <c r="AF10078" s="21"/>
    </row>
    <row r="10079" spans="1:32" x14ac:dyDescent="0.2">
      <c r="A10079" s="1" t="s">
        <v>29495</v>
      </c>
      <c r="B10079" s="4" t="s">
        <v>29496</v>
      </c>
      <c r="C10079" s="4" t="s">
        <v>29497</v>
      </c>
      <c r="E10079" s="4"/>
      <c r="R10079" s="4"/>
      <c r="U10079" s="4"/>
      <c r="AD10079" s="4"/>
      <c r="AE10079" s="4"/>
      <c r="AF10079" s="21"/>
    </row>
    <row r="10080" spans="1:32" x14ac:dyDescent="0.2">
      <c r="A10080" s="1" t="s">
        <v>29498</v>
      </c>
      <c r="B10080" s="4" t="s">
        <v>29499</v>
      </c>
      <c r="C10080" s="4" t="s">
        <v>29500</v>
      </c>
      <c r="E10080" s="4"/>
      <c r="R10080" s="4"/>
      <c r="U10080" s="4"/>
      <c r="AD10080" s="4"/>
      <c r="AE10080" s="4"/>
      <c r="AF10080" s="21"/>
    </row>
    <row r="10081" spans="1:32" x14ac:dyDescent="0.2">
      <c r="A10081" s="1" t="s">
        <v>29501</v>
      </c>
      <c r="B10081" s="4" t="s">
        <v>29502</v>
      </c>
      <c r="C10081" s="4" t="s">
        <v>29503</v>
      </c>
      <c r="E10081" s="4"/>
      <c r="R10081" s="4"/>
      <c r="U10081" s="4"/>
      <c r="AD10081" s="4"/>
      <c r="AE10081" s="4"/>
      <c r="AF10081" s="21"/>
    </row>
    <row r="10082" spans="1:32" x14ac:dyDescent="0.2">
      <c r="A10082" s="1" t="s">
        <v>29504</v>
      </c>
      <c r="B10082" s="4" t="s">
        <v>29505</v>
      </c>
      <c r="C10082" s="4" t="s">
        <v>29506</v>
      </c>
      <c r="E10082" s="4"/>
      <c r="R10082" s="4"/>
      <c r="U10082" s="4"/>
      <c r="AD10082" s="4"/>
      <c r="AE10082" s="4"/>
      <c r="AF10082" s="21"/>
    </row>
    <row r="10083" spans="1:32" x14ac:dyDescent="0.2">
      <c r="A10083" s="1" t="s">
        <v>29507</v>
      </c>
      <c r="B10083" s="4" t="s">
        <v>29508</v>
      </c>
      <c r="C10083" s="4" t="s">
        <v>29509</v>
      </c>
      <c r="E10083" s="4"/>
      <c r="R10083" s="4"/>
      <c r="U10083" s="4"/>
      <c r="AD10083" s="4"/>
      <c r="AE10083" s="4"/>
      <c r="AF10083" s="21"/>
    </row>
    <row r="10084" spans="1:32" x14ac:dyDescent="0.2">
      <c r="A10084" s="1" t="s">
        <v>29510</v>
      </c>
      <c r="B10084" s="4" t="s">
        <v>29511</v>
      </c>
      <c r="C10084" s="4" t="s">
        <v>29512</v>
      </c>
      <c r="E10084" s="4"/>
      <c r="R10084" s="4"/>
      <c r="U10084" s="4"/>
      <c r="AD10084" s="4"/>
      <c r="AE10084" s="4"/>
      <c r="AF10084" s="21"/>
    </row>
    <row r="10085" spans="1:32" x14ac:dyDescent="0.2">
      <c r="A10085" s="1" t="s">
        <v>29513</v>
      </c>
      <c r="B10085" s="4" t="s">
        <v>29514</v>
      </c>
      <c r="C10085" s="4" t="s">
        <v>29515</v>
      </c>
      <c r="E10085" s="4"/>
      <c r="R10085" s="4"/>
      <c r="U10085" s="4"/>
      <c r="AD10085" s="4"/>
      <c r="AE10085" s="4"/>
      <c r="AF10085" s="21"/>
    </row>
    <row r="10086" spans="1:32" x14ac:dyDescent="0.2">
      <c r="A10086" s="1" t="s">
        <v>29516</v>
      </c>
      <c r="B10086" s="4" t="s">
        <v>29517</v>
      </c>
      <c r="C10086" s="4" t="s">
        <v>29518</v>
      </c>
      <c r="E10086" s="4"/>
      <c r="R10086" s="4"/>
      <c r="U10086" s="4"/>
      <c r="AD10086" s="4"/>
      <c r="AE10086" s="4"/>
      <c r="AF10086" s="21"/>
    </row>
    <row r="10087" spans="1:32" x14ac:dyDescent="0.2">
      <c r="A10087" s="1" t="s">
        <v>29519</v>
      </c>
      <c r="B10087" s="4" t="s">
        <v>26804</v>
      </c>
      <c r="C10087" s="4" t="s">
        <v>29350</v>
      </c>
      <c r="E10087" s="4"/>
      <c r="R10087" s="4"/>
      <c r="U10087" s="4"/>
      <c r="AD10087" s="4"/>
      <c r="AE10087" s="4"/>
      <c r="AF10087" s="21"/>
    </row>
    <row r="10088" spans="1:32" x14ac:dyDescent="0.2">
      <c r="A10088" s="1" t="s">
        <v>29520</v>
      </c>
      <c r="B10088" s="4" t="s">
        <v>29521</v>
      </c>
      <c r="C10088" s="4" t="s">
        <v>29522</v>
      </c>
      <c r="E10088" s="4"/>
      <c r="R10088" s="4"/>
      <c r="U10088" s="4"/>
      <c r="AD10088" s="4"/>
      <c r="AE10088" s="4"/>
      <c r="AF10088" s="21"/>
    </row>
    <row r="10089" spans="1:32" x14ac:dyDescent="0.2">
      <c r="A10089" s="1" t="s">
        <v>29523</v>
      </c>
      <c r="B10089" s="4" t="s">
        <v>29524</v>
      </c>
      <c r="C10089" s="4" t="s">
        <v>29525</v>
      </c>
      <c r="E10089" s="4"/>
      <c r="R10089" s="4"/>
      <c r="U10089" s="4"/>
      <c r="AD10089" s="4"/>
      <c r="AE10089" s="4"/>
      <c r="AF10089" s="21"/>
    </row>
    <row r="10090" spans="1:32" x14ac:dyDescent="0.2">
      <c r="A10090" s="1" t="s">
        <v>29526</v>
      </c>
      <c r="B10090" s="4" t="s">
        <v>29527</v>
      </c>
      <c r="C10090" s="4" t="s">
        <v>29528</v>
      </c>
      <c r="E10090" s="4"/>
      <c r="R10090" s="4"/>
      <c r="U10090" s="4"/>
      <c r="AD10090" s="4"/>
      <c r="AE10090" s="4"/>
      <c r="AF10090" s="21"/>
    </row>
    <row r="10091" spans="1:32" x14ac:dyDescent="0.2">
      <c r="A10091" s="1" t="s">
        <v>29529</v>
      </c>
      <c r="B10091" s="4" t="s">
        <v>26816</v>
      </c>
      <c r="C10091" s="4" t="s">
        <v>29530</v>
      </c>
      <c r="E10091" s="4"/>
      <c r="R10091" s="4"/>
      <c r="U10091" s="4"/>
      <c r="AD10091" s="4"/>
      <c r="AE10091" s="4"/>
      <c r="AF10091" s="21"/>
    </row>
    <row r="10092" spans="1:32" x14ac:dyDescent="0.2">
      <c r="A10092" s="1" t="s">
        <v>29531</v>
      </c>
      <c r="B10092" s="4" t="s">
        <v>29532</v>
      </c>
      <c r="C10092" s="4" t="s">
        <v>29533</v>
      </c>
      <c r="E10092" s="4"/>
      <c r="R10092" s="4"/>
      <c r="U10092" s="4"/>
      <c r="AD10092" s="4"/>
      <c r="AE10092" s="4"/>
      <c r="AF10092" s="21"/>
    </row>
    <row r="10093" spans="1:32" x14ac:dyDescent="0.2">
      <c r="A10093" s="1" t="s">
        <v>29534</v>
      </c>
      <c r="B10093" s="4" t="s">
        <v>26807</v>
      </c>
      <c r="C10093" s="4" t="s">
        <v>29355</v>
      </c>
      <c r="E10093" s="4"/>
      <c r="R10093" s="4"/>
      <c r="U10093" s="4"/>
      <c r="AD10093" s="4"/>
      <c r="AE10093" s="4"/>
      <c r="AF10093" s="21"/>
    </row>
    <row r="10094" spans="1:32" x14ac:dyDescent="0.2">
      <c r="A10094" s="1" t="s">
        <v>29535</v>
      </c>
      <c r="B10094" s="4" t="s">
        <v>29536</v>
      </c>
      <c r="C10094" s="4" t="s">
        <v>29537</v>
      </c>
      <c r="E10094" s="4"/>
      <c r="R10094" s="4"/>
      <c r="U10094" s="4"/>
      <c r="AD10094" s="4"/>
      <c r="AE10094" s="4"/>
      <c r="AF10094" s="21"/>
    </row>
    <row r="10095" spans="1:32" x14ac:dyDescent="0.2">
      <c r="A10095" s="1" t="s">
        <v>29538</v>
      </c>
      <c r="B10095" s="4" t="s">
        <v>29539</v>
      </c>
      <c r="C10095" s="4" t="s">
        <v>29540</v>
      </c>
      <c r="E10095" s="4"/>
      <c r="R10095" s="4"/>
      <c r="U10095" s="4"/>
      <c r="AD10095" s="4"/>
      <c r="AE10095" s="4"/>
      <c r="AF10095" s="21"/>
    </row>
    <row r="10096" spans="1:32" x14ac:dyDescent="0.2">
      <c r="A10096" s="1" t="s">
        <v>29541</v>
      </c>
      <c r="B10096" s="4" t="s">
        <v>29542</v>
      </c>
      <c r="C10096" s="4" t="s">
        <v>29543</v>
      </c>
      <c r="E10096" s="4"/>
      <c r="R10096" s="4"/>
      <c r="U10096" s="4"/>
      <c r="AD10096" s="4"/>
      <c r="AE10096" s="4"/>
      <c r="AF10096" s="21"/>
    </row>
    <row r="10097" spans="1:32" x14ac:dyDescent="0.2">
      <c r="A10097" s="1" t="s">
        <v>29544</v>
      </c>
      <c r="B10097" s="4" t="s">
        <v>9070</v>
      </c>
      <c r="C10097" s="4" t="s">
        <v>9071</v>
      </c>
      <c r="E10097" s="4"/>
      <c r="R10097" s="4"/>
      <c r="U10097" s="4"/>
      <c r="AD10097" s="4"/>
      <c r="AE10097" s="4"/>
      <c r="AF10097" s="21"/>
    </row>
    <row r="10098" spans="1:32" x14ac:dyDescent="0.2">
      <c r="A10098" s="1" t="s">
        <v>29545</v>
      </c>
      <c r="B10098" s="4" t="s">
        <v>29546</v>
      </c>
      <c r="C10098" s="4" t="s">
        <v>29547</v>
      </c>
      <c r="E10098" s="4"/>
      <c r="R10098" s="4"/>
      <c r="U10098" s="4"/>
      <c r="AD10098" s="4"/>
      <c r="AE10098" s="4"/>
      <c r="AF10098" s="21"/>
    </row>
    <row r="10099" spans="1:32" x14ac:dyDescent="0.2">
      <c r="A10099" s="1" t="s">
        <v>29548</v>
      </c>
      <c r="B10099" s="4" t="s">
        <v>9076</v>
      </c>
      <c r="C10099" s="4" t="s">
        <v>29549</v>
      </c>
      <c r="E10099" s="4"/>
      <c r="R10099" s="4"/>
      <c r="U10099" s="4"/>
      <c r="AD10099" s="4"/>
      <c r="AE10099" s="4"/>
      <c r="AF10099" s="21"/>
    </row>
    <row r="10100" spans="1:32" x14ac:dyDescent="0.2">
      <c r="A10100" s="1" t="s">
        <v>29550</v>
      </c>
      <c r="B10100" s="4" t="s">
        <v>29551</v>
      </c>
      <c r="C10100" s="4" t="s">
        <v>29552</v>
      </c>
      <c r="E10100" s="4"/>
      <c r="R10100" s="4"/>
      <c r="U10100" s="4"/>
      <c r="AD10100" s="4"/>
      <c r="AE10100" s="4"/>
      <c r="AF10100" s="21"/>
    </row>
    <row r="10101" spans="1:32" x14ac:dyDescent="0.2">
      <c r="A10101" s="1" t="s">
        <v>29553</v>
      </c>
      <c r="B10101" s="4" t="s">
        <v>29554</v>
      </c>
      <c r="C10101" s="4" t="s">
        <v>29555</v>
      </c>
      <c r="E10101" s="4"/>
      <c r="R10101" s="4"/>
      <c r="U10101" s="4"/>
      <c r="AD10101" s="4"/>
      <c r="AE10101" s="4"/>
      <c r="AF10101" s="21"/>
    </row>
    <row r="10102" spans="1:32" x14ac:dyDescent="0.2">
      <c r="A10102" s="1" t="s">
        <v>29556</v>
      </c>
      <c r="B10102" s="4" t="s">
        <v>29557</v>
      </c>
      <c r="C10102" s="4" t="s">
        <v>29558</v>
      </c>
      <c r="E10102" s="4"/>
      <c r="R10102" s="4"/>
      <c r="U10102" s="4"/>
      <c r="AD10102" s="4"/>
      <c r="AE10102" s="4"/>
      <c r="AF10102" s="21"/>
    </row>
    <row r="10103" spans="1:32" x14ac:dyDescent="0.2">
      <c r="A10103" s="1" t="s">
        <v>29559</v>
      </c>
      <c r="B10103" s="4" t="s">
        <v>29560</v>
      </c>
      <c r="C10103" s="4" t="s">
        <v>29561</v>
      </c>
      <c r="E10103" s="4"/>
      <c r="R10103" s="4"/>
      <c r="U10103" s="4"/>
      <c r="AD10103" s="4"/>
      <c r="AE10103" s="4"/>
      <c r="AF10103" s="21"/>
    </row>
    <row r="10104" spans="1:32" x14ac:dyDescent="0.2">
      <c r="A10104" s="1" t="s">
        <v>29562</v>
      </c>
      <c r="B10104" s="4" t="s">
        <v>29563</v>
      </c>
      <c r="C10104" s="4" t="s">
        <v>29564</v>
      </c>
      <c r="E10104" s="4"/>
      <c r="R10104" s="4"/>
      <c r="U10104" s="4"/>
      <c r="AD10104" s="4"/>
      <c r="AE10104" s="4"/>
      <c r="AF10104" s="21"/>
    </row>
    <row r="10105" spans="1:32" x14ac:dyDescent="0.2">
      <c r="A10105" s="1" t="s">
        <v>29565</v>
      </c>
      <c r="B10105" s="4" t="s">
        <v>29566</v>
      </c>
      <c r="C10105" s="4" t="s">
        <v>29567</v>
      </c>
      <c r="E10105" s="4"/>
      <c r="R10105" s="4"/>
      <c r="U10105" s="4"/>
      <c r="AD10105" s="4"/>
      <c r="AE10105" s="4"/>
      <c r="AF10105" s="21"/>
    </row>
    <row r="10106" spans="1:32" x14ac:dyDescent="0.2">
      <c r="A10106" s="1" t="s">
        <v>29568</v>
      </c>
      <c r="B10106" s="4" t="s">
        <v>29551</v>
      </c>
      <c r="C10106" s="4" t="s">
        <v>29552</v>
      </c>
      <c r="E10106" s="4"/>
      <c r="R10106" s="4"/>
      <c r="U10106" s="4"/>
      <c r="AD10106" s="4"/>
      <c r="AE10106" s="4"/>
      <c r="AF10106" s="21"/>
    </row>
    <row r="10107" spans="1:32" x14ac:dyDescent="0.2">
      <c r="A10107" s="1" t="s">
        <v>29569</v>
      </c>
      <c r="B10107" s="4" t="s">
        <v>29570</v>
      </c>
      <c r="C10107" s="4" t="s">
        <v>29571</v>
      </c>
      <c r="E10107" s="4"/>
      <c r="R10107" s="4"/>
      <c r="U10107" s="4"/>
      <c r="AD10107" s="4"/>
      <c r="AE10107" s="4"/>
      <c r="AF10107" s="21"/>
    </row>
    <row r="10108" spans="1:32" x14ac:dyDescent="0.2">
      <c r="A10108" s="1" t="s">
        <v>29572</v>
      </c>
      <c r="B10108" s="4" t="s">
        <v>29573</v>
      </c>
      <c r="C10108" s="4" t="s">
        <v>29574</v>
      </c>
      <c r="E10108" s="4"/>
      <c r="R10108" s="4"/>
      <c r="U10108" s="4"/>
      <c r="AD10108" s="4"/>
      <c r="AE10108" s="4"/>
      <c r="AF10108" s="21"/>
    </row>
    <row r="10109" spans="1:32" x14ac:dyDescent="0.2">
      <c r="A10109" s="1" t="s">
        <v>29575</v>
      </c>
      <c r="B10109" s="4" t="s">
        <v>8942</v>
      </c>
      <c r="C10109" s="4" t="s">
        <v>29357</v>
      </c>
      <c r="E10109" s="4"/>
      <c r="R10109" s="4"/>
      <c r="U10109" s="4"/>
      <c r="AD10109" s="4"/>
      <c r="AE10109" s="4"/>
      <c r="AF10109" s="21"/>
    </row>
    <row r="10110" spans="1:32" x14ac:dyDescent="0.2">
      <c r="A10110" s="1" t="s">
        <v>29576</v>
      </c>
      <c r="B10110" s="4" t="s">
        <v>29577</v>
      </c>
      <c r="C10110" s="4" t="s">
        <v>29578</v>
      </c>
      <c r="E10110" s="4"/>
      <c r="R10110" s="4"/>
      <c r="U10110" s="4"/>
      <c r="AD10110" s="4"/>
      <c r="AE10110" s="4"/>
      <c r="AF10110" s="21"/>
    </row>
    <row r="10111" spans="1:32" x14ac:dyDescent="0.2">
      <c r="A10111" s="1" t="s">
        <v>29579</v>
      </c>
      <c r="B10111" s="4" t="s">
        <v>29580</v>
      </c>
      <c r="C10111" s="4" t="s">
        <v>29581</v>
      </c>
      <c r="E10111" s="4">
        <v>1</v>
      </c>
      <c r="R10111" s="4"/>
      <c r="U10111" s="4"/>
      <c r="AD10111" s="4"/>
      <c r="AE10111" s="4"/>
      <c r="AF10111" s="21"/>
    </row>
    <row r="10112" spans="1:32" x14ac:dyDescent="0.2">
      <c r="A10112" s="1" t="s">
        <v>29582</v>
      </c>
      <c r="B10112" s="4" t="s">
        <v>29583</v>
      </c>
      <c r="C10112" s="4" t="s">
        <v>29584</v>
      </c>
      <c r="E10112" s="4"/>
      <c r="R10112" s="4"/>
      <c r="U10112" s="4"/>
      <c r="AD10112" s="4"/>
      <c r="AE10112" s="4"/>
      <c r="AF10112" s="21"/>
    </row>
    <row r="10113" spans="1:32" x14ac:dyDescent="0.2">
      <c r="A10113" s="1" t="s">
        <v>29585</v>
      </c>
      <c r="B10113" s="4" t="s">
        <v>29586</v>
      </c>
      <c r="C10113" s="4" t="s">
        <v>29587</v>
      </c>
      <c r="E10113" s="4"/>
      <c r="R10113" s="4"/>
      <c r="U10113" s="4"/>
      <c r="AD10113" s="4"/>
      <c r="AE10113" s="4"/>
      <c r="AF10113" s="21"/>
    </row>
    <row r="10114" spans="1:32" x14ac:dyDescent="0.2">
      <c r="A10114" s="1" t="s">
        <v>29588</v>
      </c>
      <c r="B10114" s="4" t="s">
        <v>29589</v>
      </c>
      <c r="C10114" s="4" t="s">
        <v>29590</v>
      </c>
      <c r="E10114" s="4"/>
      <c r="R10114" s="4"/>
      <c r="U10114" s="4"/>
      <c r="AD10114" s="4"/>
      <c r="AE10114" s="4"/>
      <c r="AF10114" s="21"/>
    </row>
    <row r="10115" spans="1:32" x14ac:dyDescent="0.2">
      <c r="A10115" s="1" t="s">
        <v>29591</v>
      </c>
      <c r="B10115" s="4" t="s">
        <v>29592</v>
      </c>
      <c r="C10115" s="4" t="s">
        <v>29593</v>
      </c>
      <c r="E10115" s="4"/>
      <c r="G10115">
        <v>1</v>
      </c>
      <c r="N10115">
        <v>1</v>
      </c>
      <c r="R10115" s="4"/>
      <c r="U10115" s="4"/>
      <c r="AD10115" s="4"/>
      <c r="AE10115" s="4"/>
      <c r="AF10115" s="21"/>
    </row>
    <row r="10116" spans="1:32" x14ac:dyDescent="0.2">
      <c r="A10116" s="1" t="s">
        <v>29594</v>
      </c>
      <c r="B10116" s="4" t="s">
        <v>29595</v>
      </c>
      <c r="C10116" s="4" t="s">
        <v>10156</v>
      </c>
      <c r="E10116" s="4"/>
      <c r="R10116" s="4"/>
      <c r="U10116" s="4"/>
      <c r="AD10116" s="4"/>
      <c r="AE10116" s="4"/>
      <c r="AF10116" s="21"/>
    </row>
    <row r="10117" spans="1:32" x14ac:dyDescent="0.2">
      <c r="A10117" s="1" t="s">
        <v>29596</v>
      </c>
      <c r="B10117" s="4" t="s">
        <v>29597</v>
      </c>
      <c r="C10117" s="4" t="s">
        <v>29598</v>
      </c>
      <c r="E10117" s="4"/>
      <c r="R10117" s="4"/>
      <c r="U10117" s="4"/>
      <c r="AD10117" s="4"/>
      <c r="AE10117" s="4"/>
      <c r="AF10117" s="21"/>
    </row>
    <row r="10118" spans="1:32" x14ac:dyDescent="0.2">
      <c r="A10118" s="1" t="s">
        <v>29599</v>
      </c>
      <c r="B10118" s="4" t="s">
        <v>29600</v>
      </c>
      <c r="C10118" s="4" t="s">
        <v>29601</v>
      </c>
      <c r="E10118" s="4"/>
      <c r="R10118" s="4"/>
      <c r="U10118" s="4"/>
      <c r="AD10118" s="4"/>
      <c r="AE10118" s="4"/>
      <c r="AF10118" s="21"/>
    </row>
    <row r="10119" spans="1:32" x14ac:dyDescent="0.2">
      <c r="A10119" s="1" t="s">
        <v>29602</v>
      </c>
      <c r="B10119" s="4" t="s">
        <v>29603</v>
      </c>
      <c r="C10119" s="4" t="s">
        <v>29604</v>
      </c>
      <c r="E10119" s="4"/>
      <c r="R10119" s="4"/>
      <c r="U10119" s="4"/>
      <c r="AD10119" s="4"/>
      <c r="AE10119" s="4"/>
      <c r="AF10119" s="21"/>
    </row>
    <row r="10120" spans="1:32" x14ac:dyDescent="0.2">
      <c r="A10120" s="1" t="s">
        <v>29605</v>
      </c>
      <c r="B10120" s="4" t="s">
        <v>29606</v>
      </c>
      <c r="C10120" s="4" t="s">
        <v>29607</v>
      </c>
      <c r="E10120" s="4"/>
      <c r="R10120" s="4"/>
      <c r="U10120" s="4"/>
      <c r="AD10120" s="4"/>
      <c r="AE10120" s="4"/>
      <c r="AF10120" s="21"/>
    </row>
    <row r="10121" spans="1:32" x14ac:dyDescent="0.2">
      <c r="A10121" s="1" t="s">
        <v>29608</v>
      </c>
      <c r="B10121" s="4" t="s">
        <v>29609</v>
      </c>
      <c r="C10121" s="4" t="s">
        <v>29610</v>
      </c>
      <c r="E10121" s="4"/>
      <c r="R10121" s="4"/>
      <c r="U10121" s="4"/>
      <c r="AD10121" s="4"/>
      <c r="AE10121" s="4"/>
      <c r="AF10121" s="21"/>
    </row>
    <row r="10122" spans="1:32" x14ac:dyDescent="0.2">
      <c r="A10122" s="1" t="s">
        <v>29611</v>
      </c>
      <c r="B10122" s="4" t="s">
        <v>29612</v>
      </c>
      <c r="C10122" s="4" t="s">
        <v>29613</v>
      </c>
      <c r="E10122" s="4"/>
      <c r="R10122" s="4"/>
      <c r="U10122" s="4"/>
      <c r="AD10122" s="4"/>
      <c r="AE10122" s="4"/>
      <c r="AF10122" s="21"/>
    </row>
    <row r="10123" spans="1:32" x14ac:dyDescent="0.2">
      <c r="A10123" s="1" t="s">
        <v>29614</v>
      </c>
      <c r="B10123" s="4" t="s">
        <v>29615</v>
      </c>
      <c r="C10123" s="4" t="s">
        <v>29616</v>
      </c>
      <c r="E10123" s="4"/>
      <c r="R10123" s="4"/>
      <c r="U10123" s="4"/>
      <c r="AD10123" s="4"/>
      <c r="AE10123" s="4"/>
      <c r="AF10123" s="21"/>
    </row>
    <row r="10124" spans="1:32" x14ac:dyDescent="0.2">
      <c r="A10124" s="1" t="s">
        <v>29617</v>
      </c>
      <c r="B10124" s="4" t="s">
        <v>29618</v>
      </c>
      <c r="C10124" s="4" t="s">
        <v>29619</v>
      </c>
      <c r="E10124" s="4"/>
      <c r="R10124" s="4"/>
      <c r="U10124" s="4"/>
      <c r="AD10124" s="4"/>
      <c r="AE10124" s="4"/>
      <c r="AF10124" s="21"/>
    </row>
    <row r="10125" spans="1:32" x14ac:dyDescent="0.2">
      <c r="A10125" s="1" t="s">
        <v>29620</v>
      </c>
      <c r="B10125" s="4" t="s">
        <v>29621</v>
      </c>
      <c r="C10125" s="4" t="s">
        <v>29622</v>
      </c>
      <c r="E10125" s="4"/>
      <c r="R10125" s="4"/>
      <c r="U10125" s="4"/>
      <c r="AD10125" s="4"/>
      <c r="AE10125" s="4"/>
      <c r="AF10125" s="21"/>
    </row>
    <row r="10126" spans="1:32" x14ac:dyDescent="0.2">
      <c r="A10126" s="1" t="s">
        <v>29623</v>
      </c>
      <c r="B10126" s="4" t="s">
        <v>29624</v>
      </c>
      <c r="C10126" s="4" t="s">
        <v>29625</v>
      </c>
      <c r="E10126" s="4"/>
      <c r="R10126" s="4"/>
      <c r="U10126" s="4"/>
      <c r="AD10126" s="4"/>
      <c r="AE10126" s="4"/>
      <c r="AF10126" s="21"/>
    </row>
    <row r="10127" spans="1:32" x14ac:dyDescent="0.2">
      <c r="A10127" s="1" t="s">
        <v>29626</v>
      </c>
      <c r="B10127" s="4" t="s">
        <v>29627</v>
      </c>
      <c r="C10127" s="4" t="s">
        <v>29628</v>
      </c>
      <c r="E10127" s="4"/>
      <c r="R10127" s="4"/>
      <c r="U10127" s="4"/>
      <c r="AD10127" s="4"/>
      <c r="AE10127" s="4"/>
      <c r="AF10127" s="21"/>
    </row>
    <row r="10128" spans="1:32" x14ac:dyDescent="0.2">
      <c r="A10128" s="1" t="s">
        <v>29629</v>
      </c>
      <c r="B10128" s="4" t="s">
        <v>29630</v>
      </c>
      <c r="C10128" s="4" t="s">
        <v>29631</v>
      </c>
      <c r="E10128" s="4"/>
      <c r="R10128" s="4"/>
      <c r="U10128" s="4"/>
      <c r="AD10128" s="4"/>
      <c r="AE10128" s="4"/>
      <c r="AF10128" s="21"/>
    </row>
    <row r="10129" spans="1:32" x14ac:dyDescent="0.2">
      <c r="A10129" s="1" t="s">
        <v>29632</v>
      </c>
      <c r="B10129" s="4" t="s">
        <v>29633</v>
      </c>
      <c r="C10129" s="4" t="s">
        <v>29634</v>
      </c>
      <c r="E10129" s="4"/>
      <c r="R10129" s="4"/>
      <c r="U10129" s="4"/>
      <c r="AD10129" s="4"/>
      <c r="AE10129" s="4"/>
      <c r="AF10129" s="21"/>
    </row>
    <row r="10130" spans="1:32" x14ac:dyDescent="0.2">
      <c r="A10130" s="1" t="s">
        <v>29635</v>
      </c>
      <c r="B10130" s="4" t="s">
        <v>29636</v>
      </c>
      <c r="C10130" s="4" t="s">
        <v>29637</v>
      </c>
      <c r="E10130" s="4"/>
      <c r="R10130" s="4"/>
      <c r="U10130" s="4"/>
      <c r="AD10130" s="4"/>
      <c r="AE10130" s="4"/>
      <c r="AF10130" s="21"/>
    </row>
    <row r="10131" spans="1:32" x14ac:dyDescent="0.2">
      <c r="A10131" s="1" t="s">
        <v>29638</v>
      </c>
      <c r="B10131" s="4" t="s">
        <v>29639</v>
      </c>
      <c r="C10131" s="4" t="s">
        <v>29640</v>
      </c>
      <c r="E10131" s="4"/>
      <c r="R10131" s="4"/>
      <c r="U10131" s="4"/>
      <c r="AD10131" s="4"/>
      <c r="AE10131" s="4"/>
      <c r="AF10131" s="21"/>
    </row>
    <row r="10132" spans="1:32" x14ac:dyDescent="0.2">
      <c r="A10132" s="1" t="s">
        <v>29641</v>
      </c>
      <c r="B10132" s="4" t="s">
        <v>29642</v>
      </c>
      <c r="C10132" s="4" t="s">
        <v>29643</v>
      </c>
      <c r="E10132" s="4"/>
      <c r="R10132" s="4"/>
      <c r="U10132" s="4"/>
      <c r="AD10132" s="4"/>
      <c r="AE10132" s="4"/>
      <c r="AF10132" s="21"/>
    </row>
    <row r="10133" spans="1:32" x14ac:dyDescent="0.2">
      <c r="A10133" s="1" t="s">
        <v>29644</v>
      </c>
      <c r="B10133" s="4" t="s">
        <v>8948</v>
      </c>
      <c r="C10133" s="4" t="s">
        <v>29645</v>
      </c>
      <c r="E10133" s="4"/>
      <c r="R10133" s="4"/>
      <c r="U10133" s="4"/>
      <c r="AD10133" s="4"/>
      <c r="AE10133" s="4"/>
      <c r="AF10133" s="21"/>
    </row>
    <row r="10134" spans="1:32" x14ac:dyDescent="0.2">
      <c r="A10134" s="1" t="s">
        <v>29646</v>
      </c>
      <c r="B10134" s="4" t="s">
        <v>29647</v>
      </c>
      <c r="C10134" s="4" t="s">
        <v>29648</v>
      </c>
      <c r="E10134" s="4"/>
      <c r="R10134" s="4"/>
      <c r="U10134" s="4"/>
      <c r="AD10134" s="4"/>
      <c r="AE10134" s="4"/>
      <c r="AF10134" s="21"/>
    </row>
    <row r="10135" spans="1:32" x14ac:dyDescent="0.2">
      <c r="A10135" s="1" t="s">
        <v>29649</v>
      </c>
      <c r="B10135" s="4" t="s">
        <v>29650</v>
      </c>
      <c r="C10135" s="4" t="s">
        <v>29651</v>
      </c>
      <c r="E10135" s="4"/>
      <c r="R10135" s="4"/>
      <c r="U10135" s="4"/>
      <c r="AD10135" s="4"/>
      <c r="AE10135" s="4"/>
      <c r="AF10135" s="21"/>
    </row>
    <row r="10136" spans="1:32" x14ac:dyDescent="0.2">
      <c r="A10136" s="1" t="s">
        <v>29652</v>
      </c>
      <c r="B10136" s="4" t="s">
        <v>29653</v>
      </c>
      <c r="C10136" s="4" t="s">
        <v>29654</v>
      </c>
      <c r="E10136" s="4"/>
      <c r="R10136" s="4"/>
      <c r="U10136" s="4"/>
      <c r="AD10136" s="4"/>
      <c r="AE10136" s="4"/>
      <c r="AF10136" s="21"/>
    </row>
    <row r="10137" spans="1:32" x14ac:dyDescent="0.2">
      <c r="A10137" s="1" t="s">
        <v>29655</v>
      </c>
      <c r="B10137" s="4" t="s">
        <v>29656</v>
      </c>
      <c r="C10137" s="4" t="s">
        <v>29657</v>
      </c>
      <c r="E10137" s="4"/>
      <c r="R10137" s="4"/>
      <c r="U10137" s="4"/>
      <c r="AD10137" s="4"/>
      <c r="AE10137" s="4"/>
      <c r="AF10137" s="21"/>
    </row>
    <row r="10138" spans="1:32" x14ac:dyDescent="0.2">
      <c r="A10138" s="1" t="s">
        <v>29658</v>
      </c>
      <c r="B10138" s="4" t="s">
        <v>29659</v>
      </c>
      <c r="C10138" s="4" t="s">
        <v>29660</v>
      </c>
      <c r="E10138" s="4"/>
      <c r="R10138" s="4"/>
      <c r="U10138" s="4"/>
      <c r="AD10138" s="4"/>
      <c r="AE10138" s="4"/>
      <c r="AF10138" s="21"/>
    </row>
    <row r="10139" spans="1:32" x14ac:dyDescent="0.2">
      <c r="A10139" s="1" t="s">
        <v>29661</v>
      </c>
      <c r="B10139" s="4" t="s">
        <v>29662</v>
      </c>
      <c r="C10139" s="4" t="s">
        <v>29663</v>
      </c>
      <c r="E10139" s="4"/>
      <c r="R10139" s="4"/>
      <c r="U10139" s="4"/>
      <c r="AD10139" s="4"/>
      <c r="AE10139" s="4"/>
      <c r="AF10139" s="21"/>
    </row>
    <row r="10140" spans="1:32" x14ac:dyDescent="0.2">
      <c r="A10140" s="1" t="s">
        <v>29664</v>
      </c>
      <c r="B10140" s="4" t="s">
        <v>29665</v>
      </c>
      <c r="C10140" s="4" t="s">
        <v>29666</v>
      </c>
      <c r="E10140" s="4"/>
      <c r="R10140" s="4"/>
      <c r="U10140" s="4"/>
      <c r="AD10140" s="4"/>
      <c r="AE10140" s="4"/>
      <c r="AF10140" s="21"/>
    </row>
    <row r="10141" spans="1:32" x14ac:dyDescent="0.2">
      <c r="A10141" s="1" t="s">
        <v>29667</v>
      </c>
      <c r="B10141" s="4" t="s">
        <v>29668</v>
      </c>
      <c r="C10141" s="4" t="s">
        <v>29669</v>
      </c>
      <c r="E10141" s="4"/>
      <c r="R10141" s="4"/>
      <c r="U10141" s="4"/>
      <c r="AD10141" s="4"/>
      <c r="AE10141" s="4"/>
      <c r="AF10141" s="21"/>
    </row>
    <row r="10142" spans="1:32" x14ac:dyDescent="0.2">
      <c r="A10142" s="1" t="s">
        <v>29670</v>
      </c>
      <c r="B10142" s="4" t="s">
        <v>29671</v>
      </c>
      <c r="C10142" s="4" t="s">
        <v>29672</v>
      </c>
      <c r="E10142" s="4"/>
      <c r="R10142" s="4"/>
      <c r="U10142" s="4"/>
      <c r="AD10142" s="4"/>
      <c r="AE10142" s="4"/>
      <c r="AF10142" s="21"/>
    </row>
    <row r="10143" spans="1:32" x14ac:dyDescent="0.2">
      <c r="A10143" s="1" t="s">
        <v>29673</v>
      </c>
      <c r="B10143" s="4" t="s">
        <v>29674</v>
      </c>
      <c r="C10143" s="4" t="s">
        <v>29675</v>
      </c>
      <c r="E10143" s="4"/>
      <c r="R10143" s="4"/>
      <c r="U10143" s="4"/>
      <c r="AD10143" s="4"/>
      <c r="AE10143" s="4"/>
      <c r="AF10143" s="21"/>
    </row>
    <row r="10144" spans="1:32" x14ac:dyDescent="0.2">
      <c r="A10144" s="1" t="s">
        <v>29676</v>
      </c>
      <c r="B10144" s="4" t="s">
        <v>25636</v>
      </c>
      <c r="C10144" s="4" t="s">
        <v>29677</v>
      </c>
      <c r="E10144" s="4"/>
      <c r="R10144" s="4"/>
      <c r="U10144" s="4"/>
      <c r="AD10144" s="4"/>
      <c r="AE10144" s="4"/>
      <c r="AF10144" s="21"/>
    </row>
    <row r="10145" spans="1:32" x14ac:dyDescent="0.2">
      <c r="A10145" s="1" t="s">
        <v>29678</v>
      </c>
      <c r="B10145" s="4" t="s">
        <v>9415</v>
      </c>
      <c r="C10145" s="4" t="s">
        <v>29679</v>
      </c>
      <c r="E10145" s="4"/>
      <c r="R10145" s="4"/>
      <c r="U10145" s="4"/>
      <c r="AD10145" s="4"/>
      <c r="AE10145" s="4"/>
      <c r="AF10145" s="21"/>
    </row>
    <row r="10146" spans="1:32" x14ac:dyDescent="0.2">
      <c r="A10146" s="1" t="s">
        <v>29680</v>
      </c>
      <c r="B10146" s="4" t="s">
        <v>29681</v>
      </c>
      <c r="C10146" s="4" t="s">
        <v>29682</v>
      </c>
      <c r="E10146" s="4"/>
      <c r="R10146" s="4"/>
      <c r="U10146" s="4"/>
      <c r="AD10146" s="4"/>
      <c r="AE10146" s="4"/>
      <c r="AF10146" s="21"/>
    </row>
    <row r="10147" spans="1:32" x14ac:dyDescent="0.2">
      <c r="A10147" s="1" t="s">
        <v>29683</v>
      </c>
      <c r="B10147" s="4" t="s">
        <v>26837</v>
      </c>
      <c r="C10147" s="4" t="s">
        <v>29684</v>
      </c>
      <c r="E10147" s="4"/>
      <c r="R10147" s="4"/>
      <c r="U10147" s="4"/>
      <c r="AD10147" s="4"/>
      <c r="AE10147" s="4"/>
      <c r="AF10147" s="21"/>
    </row>
    <row r="10148" spans="1:32" x14ac:dyDescent="0.2">
      <c r="A10148" s="1" t="s">
        <v>29685</v>
      </c>
      <c r="B10148" s="4" t="s">
        <v>29686</v>
      </c>
      <c r="C10148" s="4" t="s">
        <v>29687</v>
      </c>
      <c r="E10148" s="4"/>
      <c r="R10148" s="4"/>
      <c r="U10148" s="4"/>
      <c r="AD10148" s="4"/>
      <c r="AE10148" s="4"/>
      <c r="AF10148" s="21"/>
    </row>
    <row r="10149" spans="1:32" x14ac:dyDescent="0.2">
      <c r="A10149" s="1" t="s">
        <v>29688</v>
      </c>
      <c r="B10149" s="4" t="s">
        <v>29689</v>
      </c>
      <c r="C10149" s="4" t="s">
        <v>29690</v>
      </c>
      <c r="E10149" s="4"/>
      <c r="R10149" s="4"/>
      <c r="U10149" s="4"/>
      <c r="AD10149" s="4"/>
      <c r="AE10149" s="4"/>
      <c r="AF10149" s="21"/>
    </row>
    <row r="10150" spans="1:32" x14ac:dyDescent="0.2">
      <c r="A10150" s="1" t="s">
        <v>29691</v>
      </c>
      <c r="B10150" s="4" t="s">
        <v>29692</v>
      </c>
      <c r="C10150" s="4" t="s">
        <v>29693</v>
      </c>
      <c r="E10150" s="4"/>
      <c r="R10150" s="4"/>
      <c r="U10150" s="4"/>
      <c r="AD10150" s="4"/>
      <c r="AE10150" s="4"/>
      <c r="AF10150" s="21"/>
    </row>
    <row r="10151" spans="1:32" x14ac:dyDescent="0.2">
      <c r="A10151" s="1" t="s">
        <v>29694</v>
      </c>
      <c r="B10151" s="4" t="s">
        <v>26826</v>
      </c>
      <c r="C10151" s="4" t="s">
        <v>29695</v>
      </c>
      <c r="E10151" s="4"/>
      <c r="R10151" s="4"/>
      <c r="U10151" s="4"/>
      <c r="AD10151" s="4"/>
      <c r="AE10151" s="4"/>
      <c r="AF10151" s="21"/>
    </row>
    <row r="10152" spans="1:32" x14ac:dyDescent="0.2">
      <c r="A10152" s="1" t="s">
        <v>29696</v>
      </c>
      <c r="B10152" s="4" t="s">
        <v>26816</v>
      </c>
      <c r="C10152" s="4" t="s">
        <v>29530</v>
      </c>
      <c r="E10152" s="4"/>
      <c r="R10152" s="4"/>
      <c r="U10152" s="4"/>
      <c r="AD10152" s="4"/>
      <c r="AE10152" s="4"/>
      <c r="AF10152" s="21"/>
    </row>
    <row r="10153" spans="1:32" x14ac:dyDescent="0.2">
      <c r="A10153" s="1" t="s">
        <v>29697</v>
      </c>
      <c r="B10153" s="4" t="s">
        <v>29698</v>
      </c>
      <c r="C10153" s="4" t="s">
        <v>29699</v>
      </c>
      <c r="E10153" s="4"/>
      <c r="R10153" s="4"/>
      <c r="U10153" s="4"/>
      <c r="AD10153" s="4"/>
      <c r="AE10153" s="4"/>
      <c r="AF10153" s="21"/>
    </row>
    <row r="10154" spans="1:32" x14ac:dyDescent="0.2">
      <c r="A10154" s="1" t="s">
        <v>29700</v>
      </c>
      <c r="B10154" s="4" t="s">
        <v>29701</v>
      </c>
      <c r="C10154" s="4" t="s">
        <v>29702</v>
      </c>
      <c r="E10154" s="4"/>
      <c r="R10154" s="4"/>
      <c r="U10154" s="4"/>
      <c r="AD10154" s="4"/>
      <c r="AE10154" s="4"/>
      <c r="AF10154" s="21"/>
    </row>
    <row r="10155" spans="1:32" x14ac:dyDescent="0.2">
      <c r="A10155" s="1" t="s">
        <v>29703</v>
      </c>
      <c r="B10155" s="4" t="s">
        <v>29704</v>
      </c>
      <c r="C10155" s="4" t="s">
        <v>29705</v>
      </c>
      <c r="E10155" s="4"/>
      <c r="R10155" s="4"/>
      <c r="U10155" s="4"/>
      <c r="AD10155" s="4"/>
      <c r="AE10155" s="4"/>
      <c r="AF10155" s="21"/>
    </row>
    <row r="10156" spans="1:32" x14ac:dyDescent="0.2">
      <c r="A10156" s="1" t="s">
        <v>29706</v>
      </c>
      <c r="B10156" s="4" t="s">
        <v>8945</v>
      </c>
      <c r="C10156" s="4" t="s">
        <v>29707</v>
      </c>
      <c r="E10156" s="4"/>
      <c r="R10156" s="4"/>
      <c r="U10156" s="4"/>
      <c r="AD10156" s="4"/>
      <c r="AE10156" s="4"/>
      <c r="AF10156" s="21"/>
    </row>
    <row r="10157" spans="1:32" x14ac:dyDescent="0.2">
      <c r="A10157" s="1" t="s">
        <v>29708</v>
      </c>
      <c r="B10157" s="4" t="s">
        <v>7367</v>
      </c>
      <c r="C10157" s="4" t="s">
        <v>29709</v>
      </c>
      <c r="E10157" s="4"/>
      <c r="R10157" s="4"/>
      <c r="U10157" s="4"/>
      <c r="AD10157" s="4"/>
      <c r="AE10157" s="4"/>
      <c r="AF10157" s="21"/>
    </row>
    <row r="10158" spans="1:32" x14ac:dyDescent="0.2">
      <c r="A10158" s="1" t="s">
        <v>29710</v>
      </c>
      <c r="B10158" s="4" t="s">
        <v>29711</v>
      </c>
      <c r="C10158" s="4" t="s">
        <v>29712</v>
      </c>
      <c r="E10158" s="4"/>
      <c r="R10158" s="4"/>
      <c r="U10158" s="4"/>
      <c r="AD10158" s="4"/>
      <c r="AE10158" s="4"/>
      <c r="AF10158" s="21"/>
    </row>
    <row r="10159" spans="1:32" x14ac:dyDescent="0.2">
      <c r="A10159" s="1" t="s">
        <v>29713</v>
      </c>
      <c r="B10159" s="4" t="s">
        <v>9421</v>
      </c>
      <c r="C10159" s="4" t="s">
        <v>29714</v>
      </c>
      <c r="E10159" s="4"/>
      <c r="R10159" s="4"/>
      <c r="U10159" s="4"/>
      <c r="AD10159" s="4"/>
      <c r="AE10159" s="4"/>
      <c r="AF10159" s="21"/>
    </row>
    <row r="10160" spans="1:32" x14ac:dyDescent="0.2">
      <c r="A10160" s="1" t="s">
        <v>29715</v>
      </c>
      <c r="B10160" s="4" t="s">
        <v>29716</v>
      </c>
      <c r="C10160" s="4" t="s">
        <v>29717</v>
      </c>
      <c r="E10160" s="4"/>
      <c r="R10160" s="4"/>
      <c r="U10160" s="4"/>
      <c r="AD10160" s="4"/>
      <c r="AE10160" s="4"/>
      <c r="AF10160" s="21"/>
    </row>
    <row r="10161" spans="1:32" x14ac:dyDescent="0.2">
      <c r="A10161" s="1" t="s">
        <v>29718</v>
      </c>
      <c r="B10161" s="4" t="s">
        <v>29719</v>
      </c>
      <c r="C10161" s="4" t="s">
        <v>29720</v>
      </c>
      <c r="E10161" s="4"/>
      <c r="R10161" s="4"/>
      <c r="U10161" s="4"/>
      <c r="AD10161" s="4"/>
      <c r="AE10161" s="4"/>
      <c r="AF10161" s="21"/>
    </row>
    <row r="10162" spans="1:32" x14ac:dyDescent="0.2">
      <c r="A10162" s="1" t="s">
        <v>29721</v>
      </c>
      <c r="B10162" s="4" t="s">
        <v>29722</v>
      </c>
      <c r="C10162" s="4" t="s">
        <v>29723</v>
      </c>
      <c r="E10162" s="4"/>
      <c r="R10162" s="4"/>
      <c r="U10162" s="4"/>
      <c r="AD10162" s="4"/>
      <c r="AE10162" s="4"/>
      <c r="AF10162" s="21"/>
    </row>
    <row r="10163" spans="1:32" x14ac:dyDescent="0.2">
      <c r="A10163" s="1" t="s">
        <v>29724</v>
      </c>
      <c r="B10163" s="4" t="s">
        <v>29725</v>
      </c>
      <c r="C10163" s="4" t="s">
        <v>29726</v>
      </c>
      <c r="E10163" s="4"/>
      <c r="R10163" s="4"/>
      <c r="U10163" s="4"/>
      <c r="AD10163" s="4"/>
      <c r="AE10163" s="4"/>
      <c r="AF10163" s="21"/>
    </row>
    <row r="10164" spans="1:32" x14ac:dyDescent="0.2">
      <c r="A10164" s="1" t="s">
        <v>29727</v>
      </c>
      <c r="B10164" s="4" t="s">
        <v>29728</v>
      </c>
      <c r="C10164" s="4" t="s">
        <v>29729</v>
      </c>
      <c r="E10164" s="4"/>
      <c r="R10164" s="4"/>
      <c r="U10164" s="4"/>
      <c r="AD10164" s="4"/>
      <c r="AE10164" s="4"/>
      <c r="AF10164" s="21"/>
    </row>
    <row r="10165" spans="1:32" x14ac:dyDescent="0.2">
      <c r="A10165" s="1" t="s">
        <v>29730</v>
      </c>
      <c r="B10165" s="4" t="s">
        <v>29731</v>
      </c>
      <c r="C10165" s="4" t="s">
        <v>29732</v>
      </c>
      <c r="E10165" s="4"/>
      <c r="R10165" s="4"/>
      <c r="U10165" s="4"/>
      <c r="AD10165" s="4"/>
      <c r="AE10165" s="4"/>
      <c r="AF10165" s="21"/>
    </row>
    <row r="10166" spans="1:32" x14ac:dyDescent="0.2">
      <c r="A10166" s="1" t="s">
        <v>29733</v>
      </c>
      <c r="B10166" s="4" t="s">
        <v>29734</v>
      </c>
      <c r="C10166" s="4" t="s">
        <v>29735</v>
      </c>
      <c r="E10166" s="4"/>
      <c r="R10166" s="4"/>
      <c r="U10166" s="4"/>
      <c r="AD10166" s="4"/>
      <c r="AE10166" s="4"/>
      <c r="AF10166" s="21"/>
    </row>
    <row r="10167" spans="1:32" x14ac:dyDescent="0.2">
      <c r="A10167" s="1" t="s">
        <v>29736</v>
      </c>
      <c r="B10167" s="4" t="s">
        <v>29737</v>
      </c>
      <c r="C10167" s="4" t="s">
        <v>29738</v>
      </c>
      <c r="E10167" s="4"/>
      <c r="R10167" s="4"/>
      <c r="U10167" s="4"/>
      <c r="AD10167" s="4"/>
      <c r="AE10167" s="4"/>
      <c r="AF10167" s="21"/>
    </row>
    <row r="10168" spans="1:32" x14ac:dyDescent="0.2">
      <c r="A10168" s="1" t="s">
        <v>29739</v>
      </c>
      <c r="B10168" s="4" t="s">
        <v>29740</v>
      </c>
      <c r="C10168" s="4" t="s">
        <v>29741</v>
      </c>
      <c r="E10168" s="4"/>
      <c r="R10168" s="4"/>
      <c r="U10168" s="4"/>
      <c r="AD10168" s="4"/>
      <c r="AE10168" s="4"/>
      <c r="AF10168" s="21"/>
    </row>
    <row r="10169" spans="1:32" x14ac:dyDescent="0.2">
      <c r="A10169" s="1" t="s">
        <v>29742</v>
      </c>
      <c r="B10169" s="4" t="s">
        <v>29743</v>
      </c>
      <c r="C10169" s="4" t="s">
        <v>29744</v>
      </c>
      <c r="E10169" s="4"/>
      <c r="R10169" s="4"/>
      <c r="U10169" s="4"/>
      <c r="AD10169" s="4"/>
      <c r="AE10169" s="4"/>
      <c r="AF10169" s="21"/>
    </row>
    <row r="10170" spans="1:32" x14ac:dyDescent="0.2">
      <c r="A10170" s="1" t="s">
        <v>29745</v>
      </c>
      <c r="B10170" s="4" t="s">
        <v>29746</v>
      </c>
      <c r="C10170" s="4" t="s">
        <v>29747</v>
      </c>
      <c r="E10170" s="4"/>
      <c r="R10170" s="4"/>
      <c r="U10170" s="4"/>
      <c r="AD10170" s="4"/>
      <c r="AE10170" s="4"/>
      <c r="AF10170" s="21"/>
    </row>
    <row r="10171" spans="1:32" x14ac:dyDescent="0.2">
      <c r="A10171" s="1" t="s">
        <v>29748</v>
      </c>
      <c r="B10171" s="4" t="s">
        <v>29749</v>
      </c>
      <c r="C10171" s="4" t="s">
        <v>29750</v>
      </c>
      <c r="E10171" s="4"/>
      <c r="R10171" s="4"/>
      <c r="U10171" s="4"/>
      <c r="AD10171" s="4"/>
      <c r="AE10171" s="4"/>
      <c r="AF10171" s="21"/>
    </row>
    <row r="10172" spans="1:32" x14ac:dyDescent="0.2">
      <c r="A10172" s="1" t="s">
        <v>29751</v>
      </c>
      <c r="B10172" s="4" t="s">
        <v>8854</v>
      </c>
      <c r="C10172" s="4" t="s">
        <v>8855</v>
      </c>
      <c r="E10172" s="4"/>
      <c r="R10172" s="4"/>
      <c r="U10172" s="4"/>
      <c r="AD10172" s="4"/>
      <c r="AE10172" s="4"/>
      <c r="AF10172" s="21"/>
    </row>
    <row r="10173" spans="1:32" x14ac:dyDescent="0.2">
      <c r="A10173" s="1" t="s">
        <v>29752</v>
      </c>
      <c r="B10173" s="4" t="s">
        <v>29753</v>
      </c>
      <c r="C10173" s="4" t="s">
        <v>29754</v>
      </c>
      <c r="E10173" s="4"/>
      <c r="R10173" s="4"/>
      <c r="U10173" s="4"/>
      <c r="AD10173" s="4"/>
      <c r="AE10173" s="4"/>
      <c r="AF10173" s="21"/>
    </row>
    <row r="10174" spans="1:32" x14ac:dyDescent="0.2">
      <c r="A10174" s="1" t="s">
        <v>29755</v>
      </c>
      <c r="B10174" s="4" t="s">
        <v>29756</v>
      </c>
      <c r="C10174" s="4" t="s">
        <v>29757</v>
      </c>
      <c r="E10174" s="4"/>
      <c r="R10174" s="4"/>
      <c r="U10174" s="4"/>
      <c r="AD10174" s="4"/>
      <c r="AE10174" s="4"/>
      <c r="AF10174" s="21"/>
    </row>
    <row r="10175" spans="1:32" x14ac:dyDescent="0.2">
      <c r="A10175" s="1" t="s">
        <v>29758</v>
      </c>
      <c r="B10175" s="4" t="s">
        <v>26799</v>
      </c>
      <c r="C10175" s="4" t="s">
        <v>29340</v>
      </c>
      <c r="E10175" s="4"/>
      <c r="R10175" s="4"/>
      <c r="U10175" s="4"/>
      <c r="AD10175" s="4"/>
      <c r="AE10175" s="4"/>
      <c r="AF10175" s="21"/>
    </row>
    <row r="10176" spans="1:32" x14ac:dyDescent="0.2">
      <c r="A10176" s="1" t="s">
        <v>29759</v>
      </c>
      <c r="B10176" s="4" t="s">
        <v>29760</v>
      </c>
      <c r="C10176" s="4" t="s">
        <v>29761</v>
      </c>
      <c r="E10176" s="4"/>
      <c r="R10176" s="4"/>
      <c r="U10176" s="4"/>
      <c r="AD10176" s="4"/>
      <c r="AE10176" s="4"/>
      <c r="AF10176" s="21"/>
    </row>
    <row r="10177" spans="1:32" x14ac:dyDescent="0.2">
      <c r="A10177" s="1" t="s">
        <v>29762</v>
      </c>
      <c r="B10177" s="4" t="s">
        <v>29763</v>
      </c>
      <c r="C10177" s="4" t="s">
        <v>29764</v>
      </c>
      <c r="E10177" s="4"/>
      <c r="R10177" s="4"/>
      <c r="U10177" s="4"/>
      <c r="AD10177" s="4"/>
      <c r="AE10177" s="4"/>
      <c r="AF10177" s="21"/>
    </row>
    <row r="10178" spans="1:32" x14ac:dyDescent="0.2">
      <c r="A10178" s="1" t="s">
        <v>29765</v>
      </c>
      <c r="B10178" s="4" t="s">
        <v>29766</v>
      </c>
      <c r="C10178" s="4" t="s">
        <v>29767</v>
      </c>
      <c r="E10178" s="4"/>
      <c r="R10178" s="4"/>
      <c r="U10178" s="4"/>
      <c r="AD10178" s="4"/>
      <c r="AE10178" s="4"/>
      <c r="AF10178" s="21"/>
    </row>
    <row r="10179" spans="1:32" x14ac:dyDescent="0.2">
      <c r="A10179" s="1" t="s">
        <v>29768</v>
      </c>
      <c r="B10179" s="4" t="s">
        <v>29769</v>
      </c>
      <c r="C10179" s="4" t="s">
        <v>29770</v>
      </c>
      <c r="E10179" s="4"/>
      <c r="R10179" s="4"/>
      <c r="U10179" s="4"/>
      <c r="AD10179" s="4"/>
      <c r="AE10179" s="4"/>
      <c r="AF10179" s="21"/>
    </row>
    <row r="10180" spans="1:32" x14ac:dyDescent="0.2">
      <c r="A10180" s="1" t="s">
        <v>29771</v>
      </c>
      <c r="B10180" s="4" t="s">
        <v>29772</v>
      </c>
      <c r="C10180" s="4" t="s">
        <v>29773</v>
      </c>
      <c r="E10180" s="4"/>
      <c r="R10180" s="4"/>
      <c r="U10180" s="4"/>
      <c r="AD10180" s="4"/>
      <c r="AE10180" s="4"/>
      <c r="AF10180" s="21"/>
    </row>
    <row r="10181" spans="1:32" x14ac:dyDescent="0.2">
      <c r="A10181" s="1" t="s">
        <v>29774</v>
      </c>
      <c r="B10181" s="4" t="s">
        <v>29775</v>
      </c>
      <c r="C10181" s="4" t="s">
        <v>29776</v>
      </c>
      <c r="E10181" s="4"/>
      <c r="R10181" s="4"/>
      <c r="U10181" s="4"/>
      <c r="AD10181" s="4"/>
      <c r="AE10181" s="4"/>
      <c r="AF10181" s="21"/>
    </row>
    <row r="10182" spans="1:32" x14ac:dyDescent="0.2">
      <c r="A10182" s="1" t="s">
        <v>29777</v>
      </c>
      <c r="B10182" s="4" t="s">
        <v>29778</v>
      </c>
      <c r="C10182" s="4" t="s">
        <v>29779</v>
      </c>
      <c r="E10182" s="4"/>
      <c r="R10182" s="4"/>
      <c r="U10182" s="4"/>
      <c r="AD10182" s="4"/>
      <c r="AE10182" s="4"/>
      <c r="AF10182" s="21"/>
    </row>
    <row r="10183" spans="1:32" x14ac:dyDescent="0.2">
      <c r="A10183" s="1" t="s">
        <v>29780</v>
      </c>
      <c r="B10183" s="4" t="s">
        <v>29781</v>
      </c>
      <c r="C10183" s="4" t="s">
        <v>29782</v>
      </c>
      <c r="E10183" s="4"/>
      <c r="R10183" s="4"/>
      <c r="U10183" s="4"/>
      <c r="AD10183" s="4"/>
      <c r="AE10183" s="4"/>
      <c r="AF10183" s="21"/>
    </row>
    <row r="10184" spans="1:32" x14ac:dyDescent="0.2">
      <c r="A10184" s="1" t="s">
        <v>29783</v>
      </c>
      <c r="B10184" s="4" t="s">
        <v>29784</v>
      </c>
      <c r="C10184" s="4" t="s">
        <v>29785</v>
      </c>
      <c r="E10184" s="4"/>
      <c r="R10184" s="4"/>
      <c r="U10184" s="4"/>
      <c r="AD10184" s="4"/>
      <c r="AE10184" s="4"/>
      <c r="AF10184" s="21"/>
    </row>
    <row r="10185" spans="1:32" x14ac:dyDescent="0.2">
      <c r="A10185" s="1" t="s">
        <v>29786</v>
      </c>
      <c r="B10185" s="4" t="s">
        <v>29787</v>
      </c>
      <c r="C10185" s="4" t="s">
        <v>29788</v>
      </c>
      <c r="E10185" s="4"/>
      <c r="R10185" s="4"/>
      <c r="U10185" s="4"/>
      <c r="AD10185" s="4"/>
      <c r="AE10185" s="4"/>
      <c r="AF10185" s="21"/>
    </row>
    <row r="10186" spans="1:32" x14ac:dyDescent="0.2">
      <c r="A10186" s="1" t="s">
        <v>29789</v>
      </c>
      <c r="B10186" s="4" t="s">
        <v>29790</v>
      </c>
      <c r="C10186" s="4" t="s">
        <v>29791</v>
      </c>
      <c r="E10186" s="4"/>
      <c r="R10186" s="4"/>
      <c r="U10186" s="4"/>
      <c r="AD10186" s="4"/>
      <c r="AE10186" s="4"/>
      <c r="AF10186" s="21"/>
    </row>
    <row r="10187" spans="1:32" x14ac:dyDescent="0.2">
      <c r="A10187" s="1" t="s">
        <v>29792</v>
      </c>
      <c r="B10187" s="4" t="s">
        <v>29793</v>
      </c>
      <c r="C10187" s="4" t="s">
        <v>29794</v>
      </c>
      <c r="E10187" s="4"/>
      <c r="R10187" s="4"/>
      <c r="U10187" s="4"/>
      <c r="AD10187" s="4"/>
      <c r="AE10187" s="4"/>
      <c r="AF10187" s="21"/>
    </row>
    <row r="10188" spans="1:32" x14ac:dyDescent="0.2">
      <c r="A10188" s="1" t="s">
        <v>29795</v>
      </c>
      <c r="B10188" s="4" t="s">
        <v>29796</v>
      </c>
      <c r="C10188" s="4" t="s">
        <v>29797</v>
      </c>
      <c r="E10188" s="4"/>
      <c r="R10188" s="4"/>
      <c r="U10188" s="4"/>
      <c r="AD10188" s="4"/>
      <c r="AE10188" s="4"/>
      <c r="AF10188" s="21"/>
    </row>
    <row r="10189" spans="1:32" x14ac:dyDescent="0.2">
      <c r="A10189" s="1" t="s">
        <v>29798</v>
      </c>
      <c r="B10189" s="4" t="s">
        <v>29799</v>
      </c>
      <c r="C10189" s="4" t="s">
        <v>29800</v>
      </c>
      <c r="E10189" s="4"/>
      <c r="R10189" s="4"/>
      <c r="U10189" s="4"/>
      <c r="AD10189" s="4"/>
      <c r="AE10189" s="4"/>
      <c r="AF10189" s="21"/>
    </row>
    <row r="10190" spans="1:32" x14ac:dyDescent="0.2">
      <c r="A10190" s="1" t="s">
        <v>29801</v>
      </c>
      <c r="B10190" s="4" t="s">
        <v>29802</v>
      </c>
      <c r="C10190" s="4" t="s">
        <v>29803</v>
      </c>
      <c r="E10190" s="4"/>
      <c r="R10190" s="4"/>
      <c r="U10190" s="4"/>
      <c r="AD10190" s="4"/>
      <c r="AE10190" s="4"/>
      <c r="AF10190" s="21"/>
    </row>
    <row r="10191" spans="1:32" x14ac:dyDescent="0.2">
      <c r="A10191" s="1" t="s">
        <v>29804</v>
      </c>
      <c r="B10191" s="4" t="s">
        <v>29805</v>
      </c>
      <c r="C10191" s="4" t="s">
        <v>29806</v>
      </c>
      <c r="E10191" s="4"/>
      <c r="R10191" s="4"/>
      <c r="U10191" s="4"/>
      <c r="AD10191" s="4"/>
      <c r="AE10191" s="4"/>
      <c r="AF10191" s="21"/>
    </row>
    <row r="10192" spans="1:32" x14ac:dyDescent="0.2">
      <c r="A10192" s="1" t="s">
        <v>29807</v>
      </c>
      <c r="B10192" s="4" t="s">
        <v>29808</v>
      </c>
      <c r="C10192" s="4" t="s">
        <v>29809</v>
      </c>
      <c r="E10192" s="4"/>
      <c r="R10192" s="4"/>
      <c r="U10192" s="4"/>
      <c r="AD10192" s="4"/>
      <c r="AE10192" s="4"/>
      <c r="AF10192" s="21"/>
    </row>
    <row r="10193" spans="1:32" x14ac:dyDescent="0.2">
      <c r="A10193" s="1" t="s">
        <v>29810</v>
      </c>
      <c r="B10193" s="4" t="s">
        <v>29811</v>
      </c>
      <c r="C10193" s="4" t="s">
        <v>29812</v>
      </c>
      <c r="E10193" s="4"/>
      <c r="R10193" s="4"/>
      <c r="U10193" s="4"/>
      <c r="AD10193" s="4"/>
      <c r="AE10193" s="4"/>
      <c r="AF10193" s="21"/>
    </row>
    <row r="10194" spans="1:32" x14ac:dyDescent="0.2">
      <c r="A10194" s="1" t="s">
        <v>29813</v>
      </c>
      <c r="B10194" s="4" t="s">
        <v>17041</v>
      </c>
      <c r="C10194" s="4" t="s">
        <v>17042</v>
      </c>
      <c r="E10194" s="4"/>
      <c r="R10194" s="4"/>
      <c r="U10194" s="4"/>
      <c r="AD10194" s="4"/>
      <c r="AE10194" s="4"/>
      <c r="AF10194" s="21"/>
    </row>
    <row r="10195" spans="1:32" x14ac:dyDescent="0.2">
      <c r="A10195" s="1" t="s">
        <v>29814</v>
      </c>
      <c r="B10195" s="4" t="s">
        <v>29815</v>
      </c>
      <c r="C10195" s="4" t="s">
        <v>29816</v>
      </c>
      <c r="E10195" s="4"/>
      <c r="R10195" s="4"/>
      <c r="U10195" s="4"/>
      <c r="AD10195" s="4"/>
      <c r="AE10195" s="4"/>
      <c r="AF10195" s="21"/>
    </row>
    <row r="10196" spans="1:32" x14ac:dyDescent="0.2">
      <c r="A10196" s="1" t="s">
        <v>29817</v>
      </c>
      <c r="B10196" s="4" t="s">
        <v>29818</v>
      </c>
      <c r="C10196" s="4" t="s">
        <v>29819</v>
      </c>
      <c r="E10196" s="4"/>
      <c r="R10196" s="4"/>
      <c r="U10196" s="4"/>
      <c r="AD10196" s="4"/>
      <c r="AE10196" s="4"/>
      <c r="AF10196" s="21"/>
    </row>
    <row r="10197" spans="1:32" x14ac:dyDescent="0.2">
      <c r="A10197" s="1" t="s">
        <v>29820</v>
      </c>
      <c r="B10197" s="4" t="s">
        <v>29821</v>
      </c>
      <c r="C10197" s="4" t="s">
        <v>29822</v>
      </c>
      <c r="E10197" s="4"/>
      <c r="R10197" s="4"/>
      <c r="U10197" s="4"/>
      <c r="AD10197" s="4"/>
      <c r="AE10197" s="4"/>
      <c r="AF10197" s="21"/>
    </row>
    <row r="10198" spans="1:32" x14ac:dyDescent="0.2">
      <c r="A10198" s="1" t="s">
        <v>29823</v>
      </c>
      <c r="B10198" s="4" t="s">
        <v>29824</v>
      </c>
      <c r="C10198" s="4" t="s">
        <v>29825</v>
      </c>
      <c r="E10198" s="4"/>
      <c r="R10198" s="4"/>
      <c r="U10198" s="4"/>
      <c r="AD10198" s="4"/>
      <c r="AE10198" s="4"/>
      <c r="AF10198" s="21"/>
    </row>
    <row r="10199" spans="1:32" x14ac:dyDescent="0.2">
      <c r="A10199" s="1" t="s">
        <v>29826</v>
      </c>
      <c r="B10199" s="4" t="s">
        <v>29827</v>
      </c>
      <c r="C10199" s="4" t="s">
        <v>29828</v>
      </c>
      <c r="E10199" s="4"/>
      <c r="R10199" s="4"/>
      <c r="U10199" s="4"/>
      <c r="AD10199" s="4"/>
      <c r="AE10199" s="4"/>
      <c r="AF10199" s="21"/>
    </row>
    <row r="10200" spans="1:32" x14ac:dyDescent="0.2">
      <c r="A10200" s="1" t="s">
        <v>29829</v>
      </c>
      <c r="B10200" s="4" t="s">
        <v>29830</v>
      </c>
      <c r="C10200" s="4" t="s">
        <v>29831</v>
      </c>
      <c r="E10200" s="4"/>
      <c r="R10200" s="4"/>
      <c r="U10200" s="4"/>
      <c r="AD10200" s="4"/>
      <c r="AE10200" s="4"/>
      <c r="AF10200" s="21"/>
    </row>
    <row r="10201" spans="1:32" x14ac:dyDescent="0.2">
      <c r="A10201" s="1" t="s">
        <v>29832</v>
      </c>
      <c r="B10201" s="4" t="s">
        <v>29833</v>
      </c>
      <c r="C10201" s="4" t="s">
        <v>29834</v>
      </c>
      <c r="E10201" s="4"/>
      <c r="R10201" s="4"/>
      <c r="U10201" s="4"/>
      <c r="AD10201" s="4"/>
      <c r="AE10201" s="4"/>
      <c r="AF10201" s="21"/>
    </row>
    <row r="10202" spans="1:32" x14ac:dyDescent="0.2">
      <c r="A10202" s="1" t="s">
        <v>29835</v>
      </c>
      <c r="B10202" s="4" t="s">
        <v>29836</v>
      </c>
      <c r="C10202" s="4" t="s">
        <v>29837</v>
      </c>
      <c r="E10202" s="4"/>
      <c r="R10202" s="4"/>
      <c r="U10202" s="4"/>
      <c r="AD10202" s="4"/>
      <c r="AE10202" s="4"/>
      <c r="AF10202" s="21"/>
    </row>
    <row r="10203" spans="1:32" x14ac:dyDescent="0.2">
      <c r="A10203" s="1" t="s">
        <v>29838</v>
      </c>
      <c r="B10203" s="4" t="s">
        <v>29839</v>
      </c>
      <c r="C10203" s="4" t="s">
        <v>29840</v>
      </c>
      <c r="E10203" s="4"/>
      <c r="R10203" s="4"/>
      <c r="U10203" s="4"/>
      <c r="AD10203" s="4"/>
      <c r="AE10203" s="4"/>
      <c r="AF10203" s="21"/>
    </row>
    <row r="10204" spans="1:32" x14ac:dyDescent="0.2">
      <c r="A10204" s="1" t="s">
        <v>29841</v>
      </c>
      <c r="B10204" s="4" t="s">
        <v>29842</v>
      </c>
      <c r="C10204" s="4" t="s">
        <v>29843</v>
      </c>
      <c r="E10204" s="4">
        <v>1</v>
      </c>
      <c r="R10204" s="4"/>
      <c r="U10204" s="4"/>
      <c r="AD10204" s="4"/>
      <c r="AE10204" s="4"/>
      <c r="AF10204" s="21"/>
    </row>
    <row r="10205" spans="1:32" x14ac:dyDescent="0.2">
      <c r="A10205" s="1" t="s">
        <v>29844</v>
      </c>
      <c r="B10205" s="4" t="s">
        <v>29845</v>
      </c>
      <c r="C10205" s="4" t="s">
        <v>29846</v>
      </c>
      <c r="E10205" s="4"/>
      <c r="R10205" s="4"/>
      <c r="U10205" s="4"/>
      <c r="AD10205" s="4"/>
      <c r="AE10205" s="4"/>
      <c r="AF10205" s="21"/>
    </row>
    <row r="10206" spans="1:32" x14ac:dyDescent="0.2">
      <c r="A10206" s="1" t="s">
        <v>29847</v>
      </c>
      <c r="B10206" s="4" t="s">
        <v>9255</v>
      </c>
      <c r="C10206" s="4" t="s">
        <v>29848</v>
      </c>
      <c r="E10206" s="4"/>
      <c r="R10206" s="4"/>
      <c r="U10206" s="4"/>
      <c r="AD10206" s="4"/>
      <c r="AE10206" s="4"/>
      <c r="AF10206" s="21"/>
    </row>
    <row r="10207" spans="1:32" x14ac:dyDescent="0.2">
      <c r="A10207" s="1" t="s">
        <v>29849</v>
      </c>
      <c r="B10207" s="4" t="s">
        <v>26837</v>
      </c>
      <c r="C10207" s="4" t="s">
        <v>29684</v>
      </c>
      <c r="E10207" s="4"/>
      <c r="R10207" s="4"/>
      <c r="U10207" s="4"/>
      <c r="AD10207" s="4"/>
      <c r="AE10207" s="4"/>
      <c r="AF10207" s="21"/>
    </row>
    <row r="10208" spans="1:32" x14ac:dyDescent="0.2">
      <c r="A10208" s="1" t="s">
        <v>29850</v>
      </c>
      <c r="B10208" s="4" t="s">
        <v>29851</v>
      </c>
      <c r="C10208" s="4" t="s">
        <v>29852</v>
      </c>
      <c r="E10208" s="4"/>
      <c r="G10208">
        <v>1</v>
      </c>
      <c r="J10208">
        <v>1</v>
      </c>
      <c r="K10208">
        <v>1</v>
      </c>
      <c r="L10208">
        <v>1</v>
      </c>
      <c r="M10208">
        <v>2</v>
      </c>
      <c r="N10208">
        <v>1</v>
      </c>
      <c r="P10208">
        <v>1</v>
      </c>
      <c r="Q10208">
        <v>1</v>
      </c>
      <c r="R10208" s="4">
        <v>1</v>
      </c>
      <c r="T10208">
        <v>1</v>
      </c>
      <c r="U10208" s="4">
        <v>1</v>
      </c>
      <c r="W10208">
        <v>1</v>
      </c>
      <c r="AB10208">
        <v>1</v>
      </c>
      <c r="AD10208" s="4"/>
      <c r="AE10208" s="4"/>
      <c r="AF10208" s="21"/>
    </row>
    <row r="10209" spans="1:32" x14ac:dyDescent="0.2">
      <c r="A10209" s="1" t="s">
        <v>29853</v>
      </c>
      <c r="B10209" s="4" t="s">
        <v>29854</v>
      </c>
      <c r="C10209" s="4" t="s">
        <v>29855</v>
      </c>
      <c r="E10209" s="4"/>
      <c r="R10209" s="4"/>
      <c r="U10209" s="4"/>
      <c r="AD10209" s="4"/>
      <c r="AE10209" s="4"/>
      <c r="AF10209" s="21"/>
    </row>
    <row r="10210" spans="1:32" x14ac:dyDescent="0.2">
      <c r="A10210" s="1" t="s">
        <v>29856</v>
      </c>
      <c r="B10210" s="4" t="s">
        <v>29857</v>
      </c>
      <c r="C10210" s="4" t="s">
        <v>29858</v>
      </c>
      <c r="E10210" s="4"/>
      <c r="R10210" s="4"/>
      <c r="U10210" s="4"/>
      <c r="AD10210" s="4"/>
      <c r="AE10210" s="4"/>
      <c r="AF10210" s="21"/>
    </row>
    <row r="10211" spans="1:32" x14ac:dyDescent="0.2">
      <c r="A10211" s="1" t="s">
        <v>29859</v>
      </c>
      <c r="B10211" s="4" t="s">
        <v>29860</v>
      </c>
      <c r="C10211" s="4" t="s">
        <v>29861</v>
      </c>
      <c r="E10211" s="4"/>
      <c r="R10211" s="4"/>
      <c r="U10211" s="4"/>
      <c r="AD10211" s="4"/>
      <c r="AE10211" s="4"/>
      <c r="AF10211" s="21"/>
    </row>
    <row r="10212" spans="1:32" x14ac:dyDescent="0.2">
      <c r="A10212" s="1" t="s">
        <v>29862</v>
      </c>
      <c r="B10212" s="4" t="s">
        <v>29863</v>
      </c>
      <c r="C10212" s="4" t="s">
        <v>29864</v>
      </c>
      <c r="E10212" s="4"/>
      <c r="R10212" s="4"/>
      <c r="U10212" s="4"/>
      <c r="AD10212" s="4"/>
      <c r="AE10212" s="4"/>
      <c r="AF10212" s="21"/>
    </row>
    <row r="10213" spans="1:32" x14ac:dyDescent="0.2">
      <c r="A10213" s="1" t="s">
        <v>29865</v>
      </c>
      <c r="B10213" s="4" t="s">
        <v>29866</v>
      </c>
      <c r="C10213" s="4" t="s">
        <v>29867</v>
      </c>
      <c r="E10213" s="4"/>
      <c r="R10213" s="4"/>
      <c r="U10213" s="4"/>
      <c r="AD10213" s="4"/>
      <c r="AE10213" s="4"/>
      <c r="AF10213" s="21"/>
    </row>
    <row r="10214" spans="1:32" x14ac:dyDescent="0.2">
      <c r="A10214" s="1" t="s">
        <v>29868</v>
      </c>
      <c r="B10214" s="4" t="s">
        <v>29869</v>
      </c>
      <c r="C10214" s="4" t="s">
        <v>29870</v>
      </c>
      <c r="E10214" s="4"/>
      <c r="R10214" s="4"/>
      <c r="U10214" s="4"/>
      <c r="AD10214" s="4"/>
      <c r="AE10214" s="4"/>
      <c r="AF10214" s="21"/>
    </row>
    <row r="10215" spans="1:32" x14ac:dyDescent="0.2">
      <c r="A10215" s="1" t="s">
        <v>29871</v>
      </c>
      <c r="B10215" s="4" t="s">
        <v>29872</v>
      </c>
      <c r="C10215" s="4" t="s">
        <v>29873</v>
      </c>
      <c r="E10215" s="4"/>
      <c r="R10215" s="4"/>
      <c r="U10215" s="4"/>
      <c r="AD10215" s="4"/>
      <c r="AE10215" s="4"/>
      <c r="AF10215" s="21"/>
    </row>
    <row r="10216" spans="1:32" x14ac:dyDescent="0.2">
      <c r="A10216" s="1" t="s">
        <v>29874</v>
      </c>
      <c r="B10216" s="4" t="s">
        <v>9261</v>
      </c>
      <c r="C10216" s="4" t="s">
        <v>29875</v>
      </c>
      <c r="E10216" s="4"/>
      <c r="R10216" s="4"/>
      <c r="U10216" s="4"/>
      <c r="AD10216" s="4"/>
      <c r="AE10216" s="4"/>
      <c r="AF10216" s="21"/>
    </row>
    <row r="10217" spans="1:32" x14ac:dyDescent="0.2">
      <c r="A10217" s="1" t="s">
        <v>29876</v>
      </c>
      <c r="B10217" s="4" t="s">
        <v>29877</v>
      </c>
      <c r="C10217" s="4" t="s">
        <v>29878</v>
      </c>
      <c r="E10217" s="4"/>
      <c r="R10217" s="4"/>
      <c r="U10217" s="4"/>
      <c r="AD10217" s="4"/>
      <c r="AE10217" s="4"/>
      <c r="AF10217" s="21"/>
    </row>
    <row r="10218" spans="1:32" x14ac:dyDescent="0.2">
      <c r="A10218" s="1" t="s">
        <v>29879</v>
      </c>
      <c r="B10218" s="4" t="s">
        <v>29880</v>
      </c>
      <c r="C10218" s="4" t="s">
        <v>29881</v>
      </c>
      <c r="E10218" s="4"/>
      <c r="R10218" s="4"/>
      <c r="U10218" s="4"/>
      <c r="AD10218" s="4"/>
      <c r="AE10218" s="4"/>
      <c r="AF10218" s="21"/>
    </row>
    <row r="10219" spans="1:32" x14ac:dyDescent="0.2">
      <c r="A10219" s="1" t="s">
        <v>29882</v>
      </c>
      <c r="B10219" s="4" t="s">
        <v>9267</v>
      </c>
      <c r="C10219" s="4" t="s">
        <v>29883</v>
      </c>
      <c r="E10219" s="4"/>
      <c r="R10219" s="4"/>
      <c r="U10219" s="4"/>
      <c r="AD10219" s="4"/>
      <c r="AE10219" s="4"/>
      <c r="AF10219" s="21"/>
    </row>
    <row r="10220" spans="1:32" x14ac:dyDescent="0.2">
      <c r="A10220" s="1" t="s">
        <v>29884</v>
      </c>
      <c r="B10220" s="4" t="s">
        <v>9270</v>
      </c>
      <c r="C10220" s="4" t="s">
        <v>29885</v>
      </c>
      <c r="E10220" s="4"/>
      <c r="R10220" s="4"/>
      <c r="U10220" s="4"/>
      <c r="AD10220" s="4"/>
      <c r="AE10220" s="4"/>
      <c r="AF10220" s="21"/>
    </row>
    <row r="10221" spans="1:32" x14ac:dyDescent="0.2">
      <c r="A10221" s="1" t="s">
        <v>29886</v>
      </c>
      <c r="B10221" s="4" t="s">
        <v>26860</v>
      </c>
      <c r="C10221" s="4" t="s">
        <v>26861</v>
      </c>
      <c r="E10221" s="4"/>
      <c r="R10221" s="4"/>
      <c r="U10221" s="4"/>
      <c r="AD10221" s="4"/>
      <c r="AE10221" s="4"/>
      <c r="AF10221" s="21"/>
    </row>
    <row r="10222" spans="1:32" x14ac:dyDescent="0.2">
      <c r="A10222" s="1" t="s">
        <v>29887</v>
      </c>
      <c r="B10222" s="4" t="s">
        <v>29888</v>
      </c>
      <c r="C10222" s="4" t="s">
        <v>29889</v>
      </c>
      <c r="E10222" s="4"/>
      <c r="R10222" s="4"/>
      <c r="U10222" s="4"/>
      <c r="AD10222" s="4"/>
      <c r="AE10222" s="4"/>
      <c r="AF10222" s="21"/>
    </row>
    <row r="10223" spans="1:32" x14ac:dyDescent="0.2">
      <c r="A10223" s="1" t="s">
        <v>29890</v>
      </c>
      <c r="B10223" s="4" t="s">
        <v>29891</v>
      </c>
      <c r="C10223" s="4" t="s">
        <v>29892</v>
      </c>
      <c r="E10223" s="4"/>
      <c r="R10223" s="4"/>
      <c r="U10223" s="4"/>
      <c r="AD10223" s="4"/>
      <c r="AE10223" s="4"/>
      <c r="AF10223" s="21"/>
    </row>
    <row r="10224" spans="1:32" x14ac:dyDescent="0.2">
      <c r="A10224" s="1" t="s">
        <v>29893</v>
      </c>
      <c r="B10224" s="4" t="s">
        <v>29894</v>
      </c>
      <c r="C10224" s="4" t="s">
        <v>29895</v>
      </c>
      <c r="E10224" s="4"/>
      <c r="R10224" s="4"/>
      <c r="U10224" s="4"/>
      <c r="AD10224" s="4"/>
      <c r="AE10224" s="4"/>
      <c r="AF10224" s="21"/>
    </row>
    <row r="10225" spans="1:32" x14ac:dyDescent="0.2">
      <c r="A10225" s="1" t="s">
        <v>29896</v>
      </c>
      <c r="B10225" s="4" t="s">
        <v>29897</v>
      </c>
      <c r="C10225" s="4" t="s">
        <v>29898</v>
      </c>
      <c r="E10225" s="4"/>
      <c r="R10225" s="4"/>
      <c r="U10225" s="4"/>
      <c r="AD10225" s="4"/>
      <c r="AE10225" s="4"/>
      <c r="AF10225" s="21"/>
    </row>
    <row r="10226" spans="1:32" x14ac:dyDescent="0.2">
      <c r="A10226" s="1" t="s">
        <v>29899</v>
      </c>
      <c r="B10226" s="4" t="s">
        <v>29900</v>
      </c>
      <c r="C10226" s="4" t="s">
        <v>29901</v>
      </c>
      <c r="E10226" s="4"/>
      <c r="R10226" s="4"/>
      <c r="U10226" s="4"/>
      <c r="AD10226" s="4"/>
      <c r="AE10226" s="4"/>
      <c r="AF10226" s="21"/>
    </row>
    <row r="10227" spans="1:32" x14ac:dyDescent="0.2">
      <c r="A10227" s="1" t="s">
        <v>29902</v>
      </c>
      <c r="B10227" s="4" t="s">
        <v>29903</v>
      </c>
      <c r="C10227" s="4" t="s">
        <v>29904</v>
      </c>
      <c r="E10227" s="4"/>
      <c r="R10227" s="4"/>
      <c r="U10227" s="4"/>
      <c r="AD10227" s="4"/>
      <c r="AE10227" s="4"/>
      <c r="AF10227" s="21"/>
    </row>
    <row r="10228" spans="1:32" x14ac:dyDescent="0.2">
      <c r="A10228" s="1" t="s">
        <v>29905</v>
      </c>
      <c r="B10228" s="4" t="s">
        <v>29906</v>
      </c>
      <c r="C10228" s="4" t="s">
        <v>29907</v>
      </c>
      <c r="E10228" s="4"/>
      <c r="R10228" s="4"/>
      <c r="U10228" s="4"/>
      <c r="AD10228" s="4"/>
      <c r="AE10228" s="4"/>
      <c r="AF10228" s="21"/>
    </row>
    <row r="10229" spans="1:32" x14ac:dyDescent="0.2">
      <c r="A10229" s="1" t="s">
        <v>29908</v>
      </c>
      <c r="B10229" s="4" t="s">
        <v>29909</v>
      </c>
      <c r="C10229" s="4" t="s">
        <v>29910</v>
      </c>
      <c r="E10229" s="4"/>
      <c r="R10229" s="4"/>
      <c r="U10229" s="4"/>
      <c r="AD10229" s="4"/>
      <c r="AE10229" s="4"/>
      <c r="AF10229" s="21"/>
    </row>
    <row r="10230" spans="1:32" x14ac:dyDescent="0.2">
      <c r="A10230" s="1" t="s">
        <v>29911</v>
      </c>
      <c r="B10230" s="4" t="s">
        <v>29912</v>
      </c>
      <c r="C10230" s="4" t="s">
        <v>29913</v>
      </c>
      <c r="E10230" s="4"/>
      <c r="R10230" s="4"/>
      <c r="U10230" s="4"/>
      <c r="AD10230" s="4"/>
      <c r="AE10230" s="4"/>
      <c r="AF10230" s="21"/>
    </row>
    <row r="10231" spans="1:32" x14ac:dyDescent="0.2">
      <c r="A10231" s="1" t="s">
        <v>29914</v>
      </c>
      <c r="B10231" s="4" t="s">
        <v>29845</v>
      </c>
      <c r="C10231" s="4" t="s">
        <v>29846</v>
      </c>
      <c r="E10231" s="4"/>
      <c r="R10231" s="4"/>
      <c r="U10231" s="4"/>
      <c r="AD10231" s="4"/>
      <c r="AE10231" s="4"/>
      <c r="AF10231" s="21"/>
    </row>
    <row r="10232" spans="1:32" x14ac:dyDescent="0.2">
      <c r="A10232" s="1" t="s">
        <v>29915</v>
      </c>
      <c r="B10232" s="4" t="s">
        <v>29916</v>
      </c>
      <c r="C10232" s="4" t="s">
        <v>29917</v>
      </c>
      <c r="E10232" s="4"/>
      <c r="R10232" s="4"/>
      <c r="U10232" s="4"/>
      <c r="AD10232" s="4"/>
      <c r="AE10232" s="4"/>
      <c r="AF10232" s="21"/>
    </row>
    <row r="10233" spans="1:32" x14ac:dyDescent="0.2">
      <c r="A10233" s="1" t="s">
        <v>29918</v>
      </c>
      <c r="B10233" s="4" t="s">
        <v>29919</v>
      </c>
      <c r="C10233" s="4" t="s">
        <v>29920</v>
      </c>
      <c r="E10233" s="4"/>
      <c r="R10233" s="4"/>
      <c r="U10233" s="4"/>
      <c r="AD10233" s="4"/>
      <c r="AE10233" s="4"/>
      <c r="AF10233" s="21"/>
    </row>
    <row r="10234" spans="1:32" x14ac:dyDescent="0.2">
      <c r="A10234" s="1" t="s">
        <v>29921</v>
      </c>
      <c r="B10234" s="4" t="s">
        <v>29922</v>
      </c>
      <c r="C10234" s="4" t="s">
        <v>29923</v>
      </c>
      <c r="E10234" s="4"/>
      <c r="R10234" s="4"/>
      <c r="U10234" s="4"/>
      <c r="AD10234" s="4"/>
      <c r="AE10234" s="4"/>
      <c r="AF10234" s="21"/>
    </row>
    <row r="10235" spans="1:32" x14ac:dyDescent="0.2">
      <c r="A10235" s="1" t="s">
        <v>29924</v>
      </c>
      <c r="B10235" s="4" t="s">
        <v>29925</v>
      </c>
      <c r="C10235" s="4" t="s">
        <v>29926</v>
      </c>
      <c r="E10235" s="4"/>
      <c r="R10235" s="4"/>
      <c r="U10235" s="4"/>
      <c r="AD10235" s="4"/>
      <c r="AE10235" s="4"/>
      <c r="AF10235" s="21"/>
    </row>
    <row r="10236" spans="1:32" x14ac:dyDescent="0.2">
      <c r="A10236" s="1" t="s">
        <v>29927</v>
      </c>
      <c r="B10236" s="4" t="s">
        <v>29928</v>
      </c>
      <c r="C10236" s="4" t="s">
        <v>29929</v>
      </c>
      <c r="E10236" s="4"/>
      <c r="R10236" s="4"/>
      <c r="U10236" s="4"/>
      <c r="AD10236" s="4"/>
      <c r="AE10236" s="4"/>
      <c r="AF10236" s="21"/>
    </row>
    <row r="10237" spans="1:32" x14ac:dyDescent="0.2">
      <c r="A10237" s="1" t="s">
        <v>29930</v>
      </c>
      <c r="B10237" s="4" t="s">
        <v>29931</v>
      </c>
      <c r="C10237" s="4" t="s">
        <v>29932</v>
      </c>
      <c r="E10237" s="4"/>
      <c r="R10237" s="4"/>
      <c r="U10237" s="4"/>
      <c r="AD10237" s="4"/>
      <c r="AE10237" s="4"/>
      <c r="AF10237" s="21"/>
    </row>
    <row r="10238" spans="1:32" x14ac:dyDescent="0.2">
      <c r="A10238" s="1" t="s">
        <v>29933</v>
      </c>
      <c r="B10238" s="4" t="s">
        <v>29934</v>
      </c>
      <c r="C10238" s="4" t="s">
        <v>29935</v>
      </c>
      <c r="E10238" s="4"/>
      <c r="R10238" s="4"/>
      <c r="U10238" s="4"/>
      <c r="AD10238" s="4"/>
      <c r="AE10238" s="4"/>
      <c r="AF10238" s="21"/>
    </row>
    <row r="10239" spans="1:32" x14ac:dyDescent="0.2">
      <c r="A10239" s="1" t="s">
        <v>29936</v>
      </c>
      <c r="B10239" s="4" t="s">
        <v>29937</v>
      </c>
      <c r="C10239" s="4" t="s">
        <v>29938</v>
      </c>
      <c r="E10239" s="4"/>
      <c r="R10239" s="4"/>
      <c r="U10239" s="4"/>
      <c r="AD10239" s="4"/>
      <c r="AE10239" s="4"/>
      <c r="AF10239" s="21"/>
    </row>
    <row r="10240" spans="1:32" x14ac:dyDescent="0.2">
      <c r="A10240" s="1" t="s">
        <v>29939</v>
      </c>
      <c r="B10240" s="4" t="s">
        <v>29940</v>
      </c>
      <c r="C10240" s="4" t="s">
        <v>29941</v>
      </c>
      <c r="E10240" s="4"/>
      <c r="R10240" s="4"/>
      <c r="U10240" s="4"/>
      <c r="AD10240" s="4"/>
      <c r="AE10240" s="4"/>
      <c r="AF10240" s="21"/>
    </row>
    <row r="10241" spans="1:32" x14ac:dyDescent="0.2">
      <c r="A10241" s="1" t="s">
        <v>29942</v>
      </c>
      <c r="B10241" s="4" t="s">
        <v>29943</v>
      </c>
      <c r="C10241" s="4" t="s">
        <v>29944</v>
      </c>
      <c r="E10241" s="4"/>
      <c r="R10241" s="4"/>
      <c r="U10241" s="4"/>
      <c r="AD10241" s="4"/>
      <c r="AE10241" s="4"/>
      <c r="AF10241" s="21"/>
    </row>
    <row r="10242" spans="1:32" x14ac:dyDescent="0.2">
      <c r="A10242" s="1" t="s">
        <v>29945</v>
      </c>
      <c r="B10242" s="4" t="s">
        <v>29946</v>
      </c>
      <c r="C10242" s="4" t="s">
        <v>29947</v>
      </c>
      <c r="E10242" s="4"/>
      <c r="R10242" s="4"/>
      <c r="U10242" s="4"/>
      <c r="AD10242" s="4"/>
      <c r="AE10242" s="4"/>
      <c r="AF10242" s="21"/>
    </row>
    <row r="10243" spans="1:32" x14ac:dyDescent="0.2">
      <c r="A10243" s="1" t="s">
        <v>29948</v>
      </c>
      <c r="B10243" s="4" t="s">
        <v>9261</v>
      </c>
      <c r="C10243" s="4" t="s">
        <v>29875</v>
      </c>
      <c r="E10243" s="4"/>
      <c r="R10243" s="4"/>
      <c r="U10243" s="4"/>
      <c r="AD10243" s="4"/>
      <c r="AE10243" s="4"/>
      <c r="AF10243" s="21"/>
    </row>
    <row r="10244" spans="1:32" x14ac:dyDescent="0.2">
      <c r="A10244" s="1" t="s">
        <v>29949</v>
      </c>
      <c r="B10244" s="4" t="s">
        <v>29950</v>
      </c>
      <c r="C10244" s="4" t="s">
        <v>29951</v>
      </c>
      <c r="E10244" s="4"/>
      <c r="R10244" s="4"/>
      <c r="U10244" s="4"/>
      <c r="AD10244" s="4"/>
      <c r="AE10244" s="4"/>
      <c r="AF10244" s="21"/>
    </row>
    <row r="10245" spans="1:32" x14ac:dyDescent="0.2">
      <c r="A10245" s="1" t="s">
        <v>29952</v>
      </c>
      <c r="B10245" s="4" t="s">
        <v>29953</v>
      </c>
      <c r="C10245" s="4" t="s">
        <v>29954</v>
      </c>
      <c r="E10245" s="4"/>
      <c r="R10245" s="4"/>
      <c r="U10245" s="4"/>
      <c r="AD10245" s="4"/>
      <c r="AE10245" s="4"/>
      <c r="AF10245" s="21"/>
    </row>
    <row r="10246" spans="1:32" x14ac:dyDescent="0.2">
      <c r="A10246" s="1" t="s">
        <v>29955</v>
      </c>
      <c r="B10246" s="4" t="s">
        <v>29956</v>
      </c>
      <c r="C10246" s="4" t="s">
        <v>29957</v>
      </c>
      <c r="E10246" s="4"/>
      <c r="R10246" s="4"/>
      <c r="U10246" s="4"/>
      <c r="AD10246" s="4"/>
      <c r="AE10246" s="4"/>
      <c r="AF10246" s="21"/>
    </row>
    <row r="10247" spans="1:32" x14ac:dyDescent="0.2">
      <c r="A10247" s="1" t="s">
        <v>29958</v>
      </c>
      <c r="B10247" s="4" t="s">
        <v>29959</v>
      </c>
      <c r="C10247" s="4" t="s">
        <v>29960</v>
      </c>
      <c r="E10247" s="4"/>
      <c r="R10247" s="4"/>
      <c r="U10247" s="4"/>
      <c r="AD10247" s="4"/>
      <c r="AE10247" s="4"/>
      <c r="AF10247" s="21"/>
    </row>
    <row r="10248" spans="1:32" x14ac:dyDescent="0.2">
      <c r="A10248" s="1" t="s">
        <v>29961</v>
      </c>
      <c r="B10248" s="4" t="s">
        <v>29962</v>
      </c>
      <c r="C10248" s="4" t="s">
        <v>29963</v>
      </c>
      <c r="E10248" s="4"/>
      <c r="R10248" s="4"/>
      <c r="U10248" s="4"/>
      <c r="AD10248" s="4"/>
      <c r="AE10248" s="4"/>
      <c r="AF10248" s="21"/>
    </row>
    <row r="10249" spans="1:32" x14ac:dyDescent="0.2">
      <c r="A10249" s="1" t="s">
        <v>29964</v>
      </c>
      <c r="B10249" s="4" t="s">
        <v>29965</v>
      </c>
      <c r="C10249" s="4" t="s">
        <v>29966</v>
      </c>
      <c r="E10249" s="4"/>
      <c r="R10249" s="4"/>
      <c r="U10249" s="4"/>
      <c r="AD10249" s="4"/>
      <c r="AE10249" s="4"/>
      <c r="AF10249" s="21"/>
    </row>
    <row r="10250" spans="1:32" x14ac:dyDescent="0.2">
      <c r="A10250" s="1" t="s">
        <v>29967</v>
      </c>
      <c r="B10250" s="4" t="s">
        <v>8945</v>
      </c>
      <c r="C10250" s="4" t="s">
        <v>29707</v>
      </c>
      <c r="E10250" s="4"/>
      <c r="R10250" s="4"/>
      <c r="U10250" s="4"/>
      <c r="AD10250" s="4"/>
      <c r="AE10250" s="4"/>
      <c r="AF10250" s="21"/>
    </row>
    <row r="10251" spans="1:32" x14ac:dyDescent="0.2">
      <c r="A10251" s="1" t="s">
        <v>29968</v>
      </c>
      <c r="B10251" s="4" t="s">
        <v>8746</v>
      </c>
      <c r="C10251" s="4" t="s">
        <v>29969</v>
      </c>
      <c r="E10251" s="4"/>
      <c r="R10251" s="4"/>
      <c r="U10251" s="4"/>
      <c r="AD10251" s="4"/>
      <c r="AE10251" s="4"/>
      <c r="AF10251" s="21"/>
    </row>
    <row r="10252" spans="1:32" x14ac:dyDescent="0.2">
      <c r="A10252" s="1" t="s">
        <v>29970</v>
      </c>
      <c r="B10252" s="4" t="s">
        <v>29971</v>
      </c>
      <c r="C10252" s="4" t="s">
        <v>29972</v>
      </c>
      <c r="E10252" s="4"/>
      <c r="R10252" s="4"/>
      <c r="U10252" s="4"/>
      <c r="AD10252" s="4"/>
      <c r="AE10252" s="4"/>
      <c r="AF10252" s="21"/>
    </row>
    <row r="10253" spans="1:32" x14ac:dyDescent="0.2">
      <c r="A10253" s="1" t="s">
        <v>29973</v>
      </c>
      <c r="B10253" s="4" t="s">
        <v>29974</v>
      </c>
      <c r="C10253" s="4" t="s">
        <v>29975</v>
      </c>
      <c r="E10253" s="4"/>
      <c r="R10253" s="4"/>
      <c r="U10253" s="4"/>
      <c r="AD10253" s="4"/>
      <c r="AE10253" s="4"/>
      <c r="AF10253" s="21"/>
    </row>
    <row r="10254" spans="1:32" x14ac:dyDescent="0.2">
      <c r="A10254" s="1" t="s">
        <v>29976</v>
      </c>
      <c r="B10254" s="4" t="s">
        <v>29977</v>
      </c>
      <c r="C10254" s="4" t="s">
        <v>19784</v>
      </c>
      <c r="E10254" s="4"/>
      <c r="R10254" s="4"/>
      <c r="U10254" s="4"/>
      <c r="AD10254" s="4"/>
      <c r="AE10254" s="4"/>
      <c r="AF10254" s="21"/>
    </row>
    <row r="10255" spans="1:32" x14ac:dyDescent="0.2">
      <c r="A10255" s="1" t="s">
        <v>29978</v>
      </c>
      <c r="B10255" s="4" t="s">
        <v>29979</v>
      </c>
      <c r="C10255" s="4" t="s">
        <v>29980</v>
      </c>
      <c r="E10255" s="4"/>
      <c r="R10255" s="4"/>
      <c r="U10255" s="4"/>
      <c r="AD10255" s="4"/>
      <c r="AE10255" s="4"/>
      <c r="AF10255" s="21"/>
    </row>
    <row r="10256" spans="1:32" x14ac:dyDescent="0.2">
      <c r="A10256" s="1" t="s">
        <v>29981</v>
      </c>
      <c r="B10256" s="4" t="s">
        <v>8238</v>
      </c>
      <c r="C10256" s="4" t="s">
        <v>29982</v>
      </c>
      <c r="E10256" s="4"/>
      <c r="R10256" s="4"/>
      <c r="U10256" s="4"/>
      <c r="AD10256" s="4"/>
      <c r="AE10256" s="4"/>
      <c r="AF10256" s="21"/>
    </row>
    <row r="10257" spans="1:32" x14ac:dyDescent="0.2">
      <c r="A10257" s="1" t="s">
        <v>29983</v>
      </c>
      <c r="B10257" s="4" t="s">
        <v>29984</v>
      </c>
      <c r="C10257" s="4" t="s">
        <v>29985</v>
      </c>
      <c r="E10257" s="4"/>
      <c r="R10257" s="4"/>
      <c r="U10257" s="4"/>
      <c r="AD10257" s="4"/>
      <c r="AE10257" s="4"/>
      <c r="AF10257" s="21"/>
    </row>
    <row r="10258" spans="1:32" x14ac:dyDescent="0.2">
      <c r="A10258" s="1" t="s">
        <v>29986</v>
      </c>
      <c r="B10258" s="4" t="s">
        <v>29987</v>
      </c>
      <c r="C10258" s="4" t="s">
        <v>29988</v>
      </c>
      <c r="E10258" s="4"/>
      <c r="R10258" s="4"/>
      <c r="U10258" s="4"/>
      <c r="AD10258" s="4"/>
      <c r="AE10258" s="4"/>
      <c r="AF10258" s="21"/>
    </row>
    <row r="10259" spans="1:32" x14ac:dyDescent="0.2">
      <c r="A10259" s="1" t="s">
        <v>29989</v>
      </c>
      <c r="B10259" s="4" t="s">
        <v>29990</v>
      </c>
      <c r="C10259" s="4" t="s">
        <v>29991</v>
      </c>
      <c r="E10259" s="4"/>
      <c r="R10259" s="4"/>
      <c r="U10259" s="4"/>
      <c r="AD10259" s="4"/>
      <c r="AE10259" s="4"/>
      <c r="AF10259" s="21"/>
    </row>
    <row r="10260" spans="1:32" x14ac:dyDescent="0.2">
      <c r="A10260" s="1" t="s">
        <v>29992</v>
      </c>
      <c r="B10260" s="4" t="s">
        <v>29993</v>
      </c>
      <c r="C10260" s="4" t="s">
        <v>29994</v>
      </c>
      <c r="E10260" s="4"/>
      <c r="R10260" s="4"/>
      <c r="U10260" s="4"/>
      <c r="AD10260" s="4"/>
      <c r="AE10260" s="4"/>
      <c r="AF10260" s="21"/>
    </row>
    <row r="10261" spans="1:32" x14ac:dyDescent="0.2">
      <c r="A10261" s="1" t="s">
        <v>29995</v>
      </c>
      <c r="B10261" s="4" t="s">
        <v>29996</v>
      </c>
      <c r="C10261" s="4" t="s">
        <v>29997</v>
      </c>
      <c r="E10261" s="4"/>
      <c r="R10261" s="4"/>
      <c r="U10261" s="4"/>
      <c r="AD10261" s="4"/>
      <c r="AE10261" s="4"/>
      <c r="AF10261" s="21"/>
    </row>
    <row r="10262" spans="1:32" x14ac:dyDescent="0.2">
      <c r="A10262" s="1" t="s">
        <v>29998</v>
      </c>
      <c r="B10262" s="4" t="s">
        <v>29999</v>
      </c>
      <c r="C10262" s="4" t="s">
        <v>30000</v>
      </c>
      <c r="E10262" s="4"/>
      <c r="R10262" s="4"/>
      <c r="U10262" s="4"/>
      <c r="AD10262" s="4"/>
      <c r="AE10262" s="4"/>
      <c r="AF10262" s="21"/>
    </row>
    <row r="10263" spans="1:32" x14ac:dyDescent="0.2">
      <c r="A10263" s="1" t="s">
        <v>30001</v>
      </c>
      <c r="B10263" s="4" t="s">
        <v>30002</v>
      </c>
      <c r="C10263" s="4" t="s">
        <v>30003</v>
      </c>
      <c r="E10263" s="4"/>
      <c r="R10263" s="4"/>
      <c r="U10263" s="4"/>
      <c r="AD10263" s="4"/>
      <c r="AE10263" s="4"/>
      <c r="AF10263" s="21"/>
    </row>
    <row r="10264" spans="1:32" x14ac:dyDescent="0.2">
      <c r="A10264" s="1" t="s">
        <v>30004</v>
      </c>
      <c r="B10264" s="4" t="s">
        <v>30005</v>
      </c>
      <c r="C10264" s="4" t="s">
        <v>30006</v>
      </c>
      <c r="E10264" s="4"/>
      <c r="R10264" s="4"/>
      <c r="U10264" s="4"/>
      <c r="AD10264" s="4"/>
      <c r="AE10264" s="4"/>
      <c r="AF10264" s="21"/>
    </row>
    <row r="10265" spans="1:32" x14ac:dyDescent="0.2">
      <c r="A10265" s="1" t="s">
        <v>30007</v>
      </c>
      <c r="B10265" s="4" t="s">
        <v>30008</v>
      </c>
      <c r="C10265" s="4" t="s">
        <v>30009</v>
      </c>
      <c r="E10265" s="4"/>
      <c r="R10265" s="4"/>
      <c r="U10265" s="4"/>
      <c r="AD10265" s="4"/>
      <c r="AE10265" s="4"/>
      <c r="AF10265" s="21"/>
    </row>
    <row r="10266" spans="1:32" x14ac:dyDescent="0.2">
      <c r="A10266" s="1" t="s">
        <v>30010</v>
      </c>
      <c r="B10266" s="4" t="s">
        <v>30011</v>
      </c>
      <c r="C10266" s="4" t="s">
        <v>30012</v>
      </c>
      <c r="E10266" s="4"/>
      <c r="R10266" s="4"/>
      <c r="U10266" s="4"/>
      <c r="AD10266" s="4"/>
      <c r="AE10266" s="4"/>
      <c r="AF10266" s="21"/>
    </row>
    <row r="10267" spans="1:32" x14ac:dyDescent="0.2">
      <c r="A10267" s="1" t="s">
        <v>30013</v>
      </c>
      <c r="B10267" s="4" t="s">
        <v>30014</v>
      </c>
      <c r="C10267" s="4" t="s">
        <v>30015</v>
      </c>
      <c r="E10267" s="4"/>
      <c r="R10267" s="4"/>
      <c r="U10267" s="4"/>
      <c r="AD10267" s="4"/>
      <c r="AE10267" s="4"/>
      <c r="AF10267" s="21"/>
    </row>
    <row r="10268" spans="1:32" x14ac:dyDescent="0.2">
      <c r="A10268" s="1" t="s">
        <v>30016</v>
      </c>
      <c r="B10268" s="4" t="s">
        <v>30017</v>
      </c>
      <c r="C10268" s="4" t="s">
        <v>30018</v>
      </c>
      <c r="E10268" s="4"/>
      <c r="R10268" s="4"/>
      <c r="U10268" s="4"/>
      <c r="AD10268" s="4"/>
      <c r="AE10268" s="4"/>
      <c r="AF10268" s="21"/>
    </row>
    <row r="10269" spans="1:32" x14ac:dyDescent="0.2">
      <c r="A10269" s="1" t="s">
        <v>30019</v>
      </c>
      <c r="B10269" s="4" t="s">
        <v>30020</v>
      </c>
      <c r="C10269" s="4" t="s">
        <v>30021</v>
      </c>
      <c r="E10269" s="4"/>
      <c r="R10269" s="4"/>
      <c r="U10269" s="4"/>
      <c r="AD10269" s="4"/>
      <c r="AE10269" s="4"/>
      <c r="AF10269" s="21"/>
    </row>
    <row r="10270" spans="1:32" x14ac:dyDescent="0.2">
      <c r="A10270" s="1" t="s">
        <v>30022</v>
      </c>
      <c r="B10270" s="4" t="s">
        <v>30023</v>
      </c>
      <c r="C10270" s="4" t="s">
        <v>30024</v>
      </c>
      <c r="E10270" s="4"/>
      <c r="R10270" s="4"/>
      <c r="U10270" s="4"/>
      <c r="AD10270" s="4"/>
      <c r="AE10270" s="4"/>
      <c r="AF10270" s="21"/>
    </row>
    <row r="10271" spans="1:32" x14ac:dyDescent="0.2">
      <c r="A10271" s="1" t="s">
        <v>30025</v>
      </c>
      <c r="B10271" s="4" t="s">
        <v>30026</v>
      </c>
      <c r="C10271" s="4" t="s">
        <v>30027</v>
      </c>
      <c r="E10271" s="4"/>
      <c r="R10271" s="4"/>
      <c r="U10271" s="4"/>
      <c r="AD10271" s="4"/>
      <c r="AE10271" s="4"/>
      <c r="AF10271" s="21"/>
    </row>
    <row r="10272" spans="1:32" x14ac:dyDescent="0.2">
      <c r="A10272" s="1" t="s">
        <v>30028</v>
      </c>
      <c r="B10272" s="4" t="s">
        <v>30029</v>
      </c>
      <c r="C10272" s="4" t="s">
        <v>30030</v>
      </c>
      <c r="E10272" s="4"/>
      <c r="R10272" s="4"/>
      <c r="U10272" s="4"/>
      <c r="AD10272" s="4"/>
      <c r="AE10272" s="4"/>
      <c r="AF10272" s="21"/>
    </row>
    <row r="10273" spans="1:32" x14ac:dyDescent="0.2">
      <c r="A10273" s="1" t="s">
        <v>30031</v>
      </c>
      <c r="B10273" s="4" t="s">
        <v>26826</v>
      </c>
      <c r="C10273" s="4" t="s">
        <v>29695</v>
      </c>
      <c r="E10273" s="4"/>
      <c r="R10273" s="4"/>
      <c r="U10273" s="4"/>
      <c r="AD10273" s="4"/>
      <c r="AE10273" s="4"/>
      <c r="AF10273" s="21"/>
    </row>
    <row r="10274" spans="1:32" x14ac:dyDescent="0.2">
      <c r="A10274" s="1" t="s">
        <v>30032</v>
      </c>
      <c r="B10274" s="4" t="s">
        <v>30033</v>
      </c>
      <c r="C10274" s="4" t="s">
        <v>30034</v>
      </c>
      <c r="E10274" s="4"/>
      <c r="R10274" s="4"/>
      <c r="U10274" s="4"/>
      <c r="AD10274" s="4"/>
      <c r="AE10274" s="4"/>
      <c r="AF10274" s="21"/>
    </row>
    <row r="10275" spans="1:32" x14ac:dyDescent="0.2">
      <c r="A10275" s="1" t="s">
        <v>30035</v>
      </c>
      <c r="B10275" s="4" t="s">
        <v>30036</v>
      </c>
      <c r="C10275" s="4" t="s">
        <v>30037</v>
      </c>
      <c r="E10275" s="4"/>
      <c r="R10275" s="4"/>
      <c r="U10275" s="4"/>
      <c r="AD10275" s="4"/>
      <c r="AE10275" s="4"/>
      <c r="AF10275" s="21"/>
    </row>
    <row r="10276" spans="1:32" x14ac:dyDescent="0.2">
      <c r="A10276" s="1" t="s">
        <v>30038</v>
      </c>
      <c r="B10276" s="4" t="s">
        <v>30039</v>
      </c>
      <c r="C10276" s="4" t="s">
        <v>30040</v>
      </c>
      <c r="E10276" s="4"/>
      <c r="R10276" s="4"/>
      <c r="U10276" s="4"/>
      <c r="AD10276" s="4"/>
      <c r="AE10276" s="4"/>
      <c r="AF10276" s="21"/>
    </row>
    <row r="10277" spans="1:32" x14ac:dyDescent="0.2">
      <c r="A10277" s="1" t="s">
        <v>30041</v>
      </c>
      <c r="B10277" s="4" t="s">
        <v>30042</v>
      </c>
      <c r="C10277" s="4" t="s">
        <v>30043</v>
      </c>
      <c r="E10277" s="4"/>
      <c r="R10277" s="4"/>
      <c r="U10277" s="4"/>
      <c r="AD10277" s="4"/>
      <c r="AE10277" s="4"/>
      <c r="AF10277" s="21"/>
    </row>
    <row r="10278" spans="1:32" x14ac:dyDescent="0.2">
      <c r="A10278" s="1" t="s">
        <v>30044</v>
      </c>
      <c r="B10278" s="4" t="s">
        <v>30045</v>
      </c>
      <c r="C10278" s="4" t="s">
        <v>30046</v>
      </c>
      <c r="E10278" s="4"/>
      <c r="R10278" s="4"/>
      <c r="U10278" s="4"/>
      <c r="AD10278" s="4"/>
      <c r="AE10278" s="4"/>
      <c r="AF10278" s="21"/>
    </row>
    <row r="10279" spans="1:32" x14ac:dyDescent="0.2">
      <c r="A10279" s="1" t="s">
        <v>30047</v>
      </c>
      <c r="B10279" s="4" t="s">
        <v>30048</v>
      </c>
      <c r="C10279" s="4" t="s">
        <v>30049</v>
      </c>
      <c r="E10279" s="4"/>
      <c r="R10279" s="4"/>
      <c r="U10279" s="4"/>
      <c r="AD10279" s="4"/>
      <c r="AE10279" s="4"/>
      <c r="AF10279" s="21"/>
    </row>
    <row r="10280" spans="1:32" x14ac:dyDescent="0.2">
      <c r="A10280" s="1" t="s">
        <v>30050</v>
      </c>
      <c r="B10280" s="4" t="s">
        <v>30051</v>
      </c>
      <c r="C10280" s="4" t="s">
        <v>30052</v>
      </c>
      <c r="E10280" s="4"/>
      <c r="R10280" s="4"/>
      <c r="U10280" s="4"/>
      <c r="AD10280" s="4"/>
      <c r="AE10280" s="4"/>
      <c r="AF10280" s="21"/>
    </row>
    <row r="10281" spans="1:32" x14ac:dyDescent="0.2">
      <c r="A10281" s="1" t="s">
        <v>30053</v>
      </c>
      <c r="B10281" s="4" t="s">
        <v>30054</v>
      </c>
      <c r="C10281" s="4" t="s">
        <v>30055</v>
      </c>
      <c r="E10281" s="4"/>
      <c r="R10281" s="4"/>
      <c r="U10281" s="4"/>
      <c r="AD10281" s="4"/>
      <c r="AE10281" s="4"/>
      <c r="AF10281" s="21"/>
    </row>
    <row r="10282" spans="1:32" x14ac:dyDescent="0.2">
      <c r="A10282" s="1" t="s">
        <v>30056</v>
      </c>
      <c r="B10282" s="4" t="s">
        <v>30057</v>
      </c>
      <c r="C10282" s="4" t="s">
        <v>30058</v>
      </c>
      <c r="E10282" s="4"/>
      <c r="R10282" s="4"/>
      <c r="U10282" s="4"/>
      <c r="AD10282" s="4"/>
      <c r="AE10282" s="4"/>
      <c r="AF10282" s="21"/>
    </row>
    <row r="10283" spans="1:32" x14ac:dyDescent="0.2">
      <c r="A10283" s="1" t="s">
        <v>30059</v>
      </c>
      <c r="B10283" s="4" t="s">
        <v>30060</v>
      </c>
      <c r="C10283" s="4" t="s">
        <v>30061</v>
      </c>
      <c r="E10283" s="4"/>
      <c r="R10283" s="4"/>
      <c r="U10283" s="4"/>
      <c r="AD10283" s="4"/>
      <c r="AE10283" s="4"/>
      <c r="AF10283" s="21"/>
    </row>
    <row r="10284" spans="1:32" x14ac:dyDescent="0.2">
      <c r="A10284" s="1" t="s">
        <v>30062</v>
      </c>
      <c r="B10284" s="4" t="s">
        <v>30063</v>
      </c>
      <c r="C10284" s="4" t="s">
        <v>30064</v>
      </c>
      <c r="E10284" s="4"/>
      <c r="R10284" s="4"/>
      <c r="U10284" s="4"/>
      <c r="AD10284" s="4"/>
      <c r="AE10284" s="4"/>
      <c r="AF10284" s="21"/>
    </row>
    <row r="10285" spans="1:32" x14ac:dyDescent="0.2">
      <c r="A10285" s="1" t="s">
        <v>30065</v>
      </c>
      <c r="B10285" s="4" t="s">
        <v>30066</v>
      </c>
      <c r="C10285" s="4" t="s">
        <v>30067</v>
      </c>
      <c r="E10285" s="4"/>
      <c r="R10285" s="4"/>
      <c r="U10285" s="4"/>
      <c r="AD10285" s="4"/>
      <c r="AE10285" s="4"/>
      <c r="AF10285" s="21"/>
    </row>
    <row r="10286" spans="1:32" x14ac:dyDescent="0.2">
      <c r="A10286" s="1" t="s">
        <v>30068</v>
      </c>
      <c r="B10286" s="4" t="s">
        <v>30069</v>
      </c>
      <c r="C10286" s="4" t="s">
        <v>30070</v>
      </c>
      <c r="E10286" s="4"/>
      <c r="R10286" s="4"/>
      <c r="U10286" s="4"/>
      <c r="AD10286" s="4"/>
      <c r="AE10286" s="4"/>
      <c r="AF10286" s="21"/>
    </row>
    <row r="10287" spans="1:32" x14ac:dyDescent="0.2">
      <c r="A10287" s="1" t="s">
        <v>30071</v>
      </c>
      <c r="B10287" s="4" t="s">
        <v>30072</v>
      </c>
      <c r="C10287" s="4" t="s">
        <v>30073</v>
      </c>
      <c r="E10287" s="4"/>
      <c r="R10287" s="4"/>
      <c r="U10287" s="4"/>
      <c r="AD10287" s="4"/>
      <c r="AE10287" s="4"/>
      <c r="AF10287" s="21"/>
    </row>
    <row r="10288" spans="1:32" x14ac:dyDescent="0.2">
      <c r="A10288" s="1" t="s">
        <v>30074</v>
      </c>
      <c r="B10288" s="4" t="s">
        <v>30075</v>
      </c>
      <c r="C10288" s="4" t="s">
        <v>30076</v>
      </c>
      <c r="E10288" s="4"/>
      <c r="R10288" s="4"/>
      <c r="U10288" s="4"/>
      <c r="AD10288" s="4"/>
      <c r="AE10288" s="4"/>
      <c r="AF10288" s="21"/>
    </row>
    <row r="10289" spans="1:32" x14ac:dyDescent="0.2">
      <c r="A10289" s="1" t="s">
        <v>30077</v>
      </c>
      <c r="B10289" s="4" t="s">
        <v>29880</v>
      </c>
      <c r="C10289" s="4" t="s">
        <v>29881</v>
      </c>
      <c r="E10289" s="4"/>
      <c r="R10289" s="4"/>
      <c r="U10289" s="4"/>
      <c r="AD10289" s="4"/>
      <c r="AE10289" s="4"/>
      <c r="AF10289" s="21"/>
    </row>
    <row r="10290" spans="1:32" x14ac:dyDescent="0.2">
      <c r="A10290" s="1" t="s">
        <v>30078</v>
      </c>
      <c r="B10290" s="4" t="s">
        <v>30079</v>
      </c>
      <c r="C10290" s="4" t="s">
        <v>30080</v>
      </c>
      <c r="E10290" s="4"/>
      <c r="R10290" s="4"/>
      <c r="U10290" s="4"/>
      <c r="AD10290" s="4"/>
      <c r="AE10290" s="4"/>
      <c r="AF10290" s="21"/>
    </row>
    <row r="10291" spans="1:32" x14ac:dyDescent="0.2">
      <c r="A10291" s="1" t="s">
        <v>30081</v>
      </c>
      <c r="B10291" s="4" t="s">
        <v>30082</v>
      </c>
      <c r="C10291" s="4" t="s">
        <v>30083</v>
      </c>
      <c r="E10291" s="4"/>
      <c r="R10291" s="4"/>
      <c r="U10291" s="4"/>
      <c r="AD10291" s="4"/>
      <c r="AE10291" s="4"/>
      <c r="AF10291" s="21"/>
    </row>
    <row r="10292" spans="1:32" x14ac:dyDescent="0.2">
      <c r="A10292" s="1" t="s">
        <v>30084</v>
      </c>
      <c r="B10292" s="4" t="s">
        <v>30085</v>
      </c>
      <c r="C10292" s="4" t="s">
        <v>30086</v>
      </c>
      <c r="E10292" s="4"/>
      <c r="R10292" s="4"/>
      <c r="U10292" s="4"/>
      <c r="AD10292" s="4"/>
      <c r="AE10292" s="4"/>
      <c r="AF10292" s="21"/>
    </row>
    <row r="10293" spans="1:32" x14ac:dyDescent="0.2">
      <c r="A10293" s="1" t="s">
        <v>30087</v>
      </c>
      <c r="B10293" s="4" t="s">
        <v>30088</v>
      </c>
      <c r="C10293" s="4" t="s">
        <v>30089</v>
      </c>
      <c r="E10293" s="4"/>
      <c r="R10293" s="4"/>
      <c r="U10293" s="4"/>
      <c r="AD10293" s="4"/>
      <c r="AE10293" s="4"/>
      <c r="AF10293" s="21"/>
    </row>
    <row r="10294" spans="1:32" x14ac:dyDescent="0.2">
      <c r="A10294" s="1" t="s">
        <v>30090</v>
      </c>
      <c r="B10294" s="4" t="s">
        <v>30091</v>
      </c>
      <c r="C10294" s="4" t="s">
        <v>30092</v>
      </c>
      <c r="E10294" s="4"/>
      <c r="R10294" s="4"/>
      <c r="U10294" s="4"/>
      <c r="AD10294" s="4"/>
      <c r="AE10294" s="4"/>
      <c r="AF10294" s="21"/>
    </row>
    <row r="10295" spans="1:32" x14ac:dyDescent="0.2">
      <c r="A10295" s="1" t="s">
        <v>30093</v>
      </c>
      <c r="B10295" s="4" t="s">
        <v>30094</v>
      </c>
      <c r="C10295" s="4" t="s">
        <v>30095</v>
      </c>
      <c r="E10295" s="4"/>
      <c r="R10295" s="4"/>
      <c r="U10295" s="4"/>
      <c r="AD10295" s="4"/>
      <c r="AE10295" s="4"/>
      <c r="AF10295" s="21"/>
    </row>
    <row r="10296" spans="1:32" x14ac:dyDescent="0.2">
      <c r="A10296" s="1" t="s">
        <v>30096</v>
      </c>
      <c r="B10296" s="4" t="s">
        <v>30097</v>
      </c>
      <c r="C10296" s="4" t="s">
        <v>30098</v>
      </c>
      <c r="E10296" s="4"/>
      <c r="R10296" s="4"/>
      <c r="U10296" s="4"/>
      <c r="AD10296" s="4"/>
      <c r="AE10296" s="4"/>
      <c r="AF10296" s="21"/>
    </row>
    <row r="10297" spans="1:32" x14ac:dyDescent="0.2">
      <c r="A10297" s="1" t="s">
        <v>30099</v>
      </c>
      <c r="B10297" s="4" t="s">
        <v>30100</v>
      </c>
      <c r="C10297" s="4" t="s">
        <v>30101</v>
      </c>
      <c r="E10297" s="4"/>
      <c r="R10297" s="4"/>
      <c r="U10297" s="4"/>
      <c r="AD10297" s="4"/>
      <c r="AE10297" s="4"/>
      <c r="AF10297" s="21"/>
    </row>
    <row r="10298" spans="1:32" x14ac:dyDescent="0.2">
      <c r="A10298" s="1" t="s">
        <v>30102</v>
      </c>
      <c r="B10298" s="4" t="s">
        <v>9267</v>
      </c>
      <c r="C10298" s="4" t="s">
        <v>30103</v>
      </c>
      <c r="E10298" s="4"/>
      <c r="R10298" s="4"/>
      <c r="U10298" s="4"/>
      <c r="AD10298" s="4"/>
      <c r="AE10298" s="4"/>
      <c r="AF10298" s="21"/>
    </row>
    <row r="10299" spans="1:32" x14ac:dyDescent="0.2">
      <c r="A10299" s="1" t="s">
        <v>30104</v>
      </c>
      <c r="B10299" s="4" t="s">
        <v>30105</v>
      </c>
      <c r="C10299" s="4" t="s">
        <v>30106</v>
      </c>
      <c r="E10299" s="4"/>
      <c r="R10299" s="4"/>
      <c r="U10299" s="4"/>
      <c r="AD10299" s="4">
        <v>1</v>
      </c>
      <c r="AE10299" s="4"/>
      <c r="AF10299" s="21">
        <v>2</v>
      </c>
    </row>
    <row r="10300" spans="1:32" x14ac:dyDescent="0.2">
      <c r="A10300" s="1" t="s">
        <v>30107</v>
      </c>
      <c r="B10300" s="4" t="s">
        <v>30108</v>
      </c>
      <c r="C10300" s="4" t="s">
        <v>30109</v>
      </c>
      <c r="E10300" s="4"/>
      <c r="R10300" s="4"/>
      <c r="U10300" s="4"/>
      <c r="AD10300" s="4"/>
      <c r="AE10300" s="4"/>
      <c r="AF10300" s="21"/>
    </row>
    <row r="10301" spans="1:32" x14ac:dyDescent="0.2">
      <c r="A10301" s="1" t="s">
        <v>30110</v>
      </c>
      <c r="B10301" s="4" t="s">
        <v>30111</v>
      </c>
      <c r="C10301" s="4" t="s">
        <v>30112</v>
      </c>
      <c r="E10301" s="4"/>
      <c r="R10301" s="4"/>
      <c r="U10301" s="4"/>
      <c r="AD10301" s="4"/>
      <c r="AE10301" s="4"/>
      <c r="AF10301" s="21"/>
    </row>
    <row r="10302" spans="1:32" x14ac:dyDescent="0.2">
      <c r="A10302" s="1" t="s">
        <v>30113</v>
      </c>
      <c r="B10302" s="4" t="s">
        <v>30114</v>
      </c>
      <c r="C10302" s="4" t="s">
        <v>30115</v>
      </c>
      <c r="E10302" s="4"/>
      <c r="R10302" s="4"/>
      <c r="U10302" s="4"/>
      <c r="AD10302" s="4"/>
      <c r="AE10302" s="4"/>
      <c r="AF10302" s="21"/>
    </row>
    <row r="10303" spans="1:32" x14ac:dyDescent="0.2">
      <c r="A10303" s="1" t="s">
        <v>30116</v>
      </c>
      <c r="B10303" s="4" t="s">
        <v>30117</v>
      </c>
      <c r="C10303" s="4" t="s">
        <v>30118</v>
      </c>
      <c r="E10303" s="4"/>
      <c r="R10303" s="4"/>
      <c r="U10303" s="4"/>
      <c r="AD10303" s="4"/>
      <c r="AE10303" s="4"/>
      <c r="AF10303" s="21"/>
    </row>
    <row r="10304" spans="1:32" x14ac:dyDescent="0.2">
      <c r="A10304" s="1" t="s">
        <v>30119</v>
      </c>
      <c r="B10304" s="4" t="s">
        <v>29689</v>
      </c>
      <c r="C10304" s="4" t="s">
        <v>30120</v>
      </c>
      <c r="E10304" s="4"/>
      <c r="R10304" s="4"/>
      <c r="U10304" s="4"/>
      <c r="AD10304" s="4"/>
      <c r="AE10304" s="4"/>
      <c r="AF10304" s="21"/>
    </row>
    <row r="10305" spans="1:32" x14ac:dyDescent="0.2">
      <c r="A10305" s="1" t="s">
        <v>30121</v>
      </c>
      <c r="B10305" s="4" t="s">
        <v>30122</v>
      </c>
      <c r="C10305" s="4" t="s">
        <v>30123</v>
      </c>
      <c r="E10305" s="4"/>
      <c r="R10305" s="4"/>
      <c r="U10305" s="4"/>
      <c r="AD10305" s="4"/>
      <c r="AE10305" s="4"/>
      <c r="AF10305" s="21"/>
    </row>
    <row r="10306" spans="1:32" x14ac:dyDescent="0.2">
      <c r="A10306" s="1" t="s">
        <v>30124</v>
      </c>
      <c r="B10306" s="4" t="s">
        <v>30125</v>
      </c>
      <c r="C10306" s="4" t="s">
        <v>30126</v>
      </c>
      <c r="E10306" s="4"/>
      <c r="R10306" s="4"/>
      <c r="U10306" s="4"/>
      <c r="AD10306" s="4"/>
      <c r="AE10306" s="4"/>
      <c r="AF10306" s="21"/>
    </row>
    <row r="10307" spans="1:32" x14ac:dyDescent="0.2">
      <c r="A10307" s="1" t="s">
        <v>30127</v>
      </c>
      <c r="B10307" s="4" t="s">
        <v>30128</v>
      </c>
      <c r="C10307" s="4" t="s">
        <v>30129</v>
      </c>
      <c r="E10307" s="4"/>
      <c r="R10307" s="4"/>
      <c r="U10307" s="4"/>
      <c r="AD10307" s="4"/>
      <c r="AE10307" s="4"/>
      <c r="AF10307" s="21"/>
    </row>
    <row r="10308" spans="1:32" x14ac:dyDescent="0.2">
      <c r="A10308" s="1" t="s">
        <v>30130</v>
      </c>
      <c r="B10308" s="4" t="s">
        <v>30131</v>
      </c>
      <c r="C10308" s="4" t="s">
        <v>30132</v>
      </c>
      <c r="E10308" s="4"/>
      <c r="R10308" s="4"/>
      <c r="U10308" s="4"/>
      <c r="AD10308" s="4"/>
      <c r="AE10308" s="4"/>
      <c r="AF10308" s="21"/>
    </row>
    <row r="10309" spans="1:32" x14ac:dyDescent="0.2">
      <c r="A10309" s="1" t="s">
        <v>30133</v>
      </c>
      <c r="B10309" s="4" t="s">
        <v>30134</v>
      </c>
      <c r="C10309" s="4" t="s">
        <v>30135</v>
      </c>
      <c r="E10309" s="4"/>
      <c r="R10309" s="4"/>
      <c r="U10309" s="4"/>
      <c r="AD10309" s="4"/>
      <c r="AE10309" s="4"/>
      <c r="AF10309" s="21"/>
    </row>
    <row r="10310" spans="1:32" x14ac:dyDescent="0.2">
      <c r="A10310" s="1" t="s">
        <v>30136</v>
      </c>
      <c r="B10310" s="4" t="s">
        <v>26860</v>
      </c>
      <c r="C10310" s="4" t="s">
        <v>26861</v>
      </c>
      <c r="E10310" s="4"/>
      <c r="R10310" s="4"/>
      <c r="U10310" s="4"/>
      <c r="AD10310" s="4"/>
      <c r="AE10310" s="4"/>
      <c r="AF10310" s="21"/>
    </row>
    <row r="10311" spans="1:32" x14ac:dyDescent="0.2">
      <c r="A10311" s="1" t="s">
        <v>30137</v>
      </c>
      <c r="B10311" s="4" t="s">
        <v>9270</v>
      </c>
      <c r="C10311" s="4" t="s">
        <v>29885</v>
      </c>
      <c r="E10311" s="4"/>
      <c r="R10311" s="4"/>
      <c r="U10311" s="4"/>
      <c r="AD10311" s="4"/>
      <c r="AE10311" s="4"/>
      <c r="AF10311" s="21"/>
    </row>
    <row r="10312" spans="1:32" x14ac:dyDescent="0.2">
      <c r="A10312" s="1" t="s">
        <v>30138</v>
      </c>
      <c r="B10312" s="4" t="s">
        <v>30139</v>
      </c>
      <c r="C10312" s="4" t="s">
        <v>30140</v>
      </c>
      <c r="E10312" s="4"/>
      <c r="R10312" s="4"/>
      <c r="U10312" s="4"/>
      <c r="AD10312" s="4"/>
      <c r="AE10312" s="4"/>
      <c r="AF10312" s="21"/>
    </row>
    <row r="10313" spans="1:32" x14ac:dyDescent="0.2">
      <c r="A10313" s="1" t="s">
        <v>30141</v>
      </c>
      <c r="B10313" s="4" t="s">
        <v>30142</v>
      </c>
      <c r="C10313" s="4" t="s">
        <v>30143</v>
      </c>
      <c r="E10313" s="4"/>
      <c r="R10313" s="4"/>
      <c r="U10313" s="4"/>
      <c r="AD10313" s="4"/>
      <c r="AE10313" s="4"/>
      <c r="AF10313" s="21"/>
    </row>
    <row r="10314" spans="1:32" x14ac:dyDescent="0.2">
      <c r="A10314" s="1" t="s">
        <v>30144</v>
      </c>
      <c r="B10314" s="4" t="s">
        <v>30145</v>
      </c>
      <c r="C10314" s="4" t="s">
        <v>30146</v>
      </c>
      <c r="E10314" s="4"/>
      <c r="R10314" s="4"/>
      <c r="U10314" s="4"/>
      <c r="AD10314" s="4"/>
      <c r="AE10314" s="4"/>
      <c r="AF10314" s="21"/>
    </row>
    <row r="10315" spans="1:32" x14ac:dyDescent="0.2">
      <c r="A10315" s="1" t="s">
        <v>30147</v>
      </c>
      <c r="B10315" s="4" t="s">
        <v>30148</v>
      </c>
      <c r="C10315" s="4" t="s">
        <v>30149</v>
      </c>
      <c r="E10315" s="4"/>
      <c r="R10315" s="4"/>
      <c r="U10315" s="4"/>
      <c r="AD10315" s="4"/>
      <c r="AE10315" s="4"/>
      <c r="AF10315" s="21"/>
    </row>
    <row r="10316" spans="1:32" x14ac:dyDescent="0.2">
      <c r="A10316" s="1" t="s">
        <v>30150</v>
      </c>
      <c r="B10316" s="4" t="s">
        <v>30151</v>
      </c>
      <c r="C10316" s="4" t="s">
        <v>30152</v>
      </c>
      <c r="E10316" s="4"/>
      <c r="R10316" s="4"/>
      <c r="U10316" s="4"/>
      <c r="AD10316" s="4"/>
      <c r="AE10316" s="4"/>
      <c r="AF10316" s="21"/>
    </row>
    <row r="10317" spans="1:32" x14ac:dyDescent="0.2">
      <c r="A10317" s="1" t="s">
        <v>30153</v>
      </c>
      <c r="B10317" s="4" t="s">
        <v>30154</v>
      </c>
      <c r="C10317" s="4" t="s">
        <v>30155</v>
      </c>
      <c r="E10317" s="4"/>
      <c r="R10317" s="4"/>
      <c r="U10317" s="4"/>
      <c r="AD10317" s="4"/>
      <c r="AE10317" s="4"/>
      <c r="AF10317" s="21"/>
    </row>
    <row r="10318" spans="1:32" x14ac:dyDescent="0.2">
      <c r="A10318" s="1" t="s">
        <v>30156</v>
      </c>
      <c r="B10318" s="4" t="s">
        <v>30157</v>
      </c>
      <c r="C10318" s="4" t="s">
        <v>30158</v>
      </c>
      <c r="E10318" s="4"/>
      <c r="R10318" s="4"/>
      <c r="U10318" s="4"/>
      <c r="AD10318" s="4"/>
      <c r="AE10318" s="4"/>
      <c r="AF10318" s="21"/>
    </row>
    <row r="10319" spans="1:32" x14ac:dyDescent="0.2">
      <c r="A10319" s="1" t="s">
        <v>30159</v>
      </c>
      <c r="B10319" s="4" t="s">
        <v>30160</v>
      </c>
      <c r="C10319" s="4" t="s">
        <v>30161</v>
      </c>
      <c r="E10319" s="4"/>
      <c r="R10319" s="4"/>
      <c r="U10319" s="4"/>
      <c r="AD10319" s="4"/>
      <c r="AE10319" s="4"/>
      <c r="AF10319" s="21"/>
    </row>
    <row r="10320" spans="1:32" x14ac:dyDescent="0.2">
      <c r="A10320" s="1" t="s">
        <v>30162</v>
      </c>
      <c r="B10320" s="4" t="s">
        <v>30163</v>
      </c>
      <c r="C10320" s="4" t="s">
        <v>30164</v>
      </c>
      <c r="E10320" s="4"/>
      <c r="R10320" s="4"/>
      <c r="U10320" s="4"/>
      <c r="AD10320" s="4"/>
      <c r="AE10320" s="4"/>
      <c r="AF10320" s="21"/>
    </row>
    <row r="10321" spans="1:32" x14ac:dyDescent="0.2">
      <c r="A10321" s="1" t="s">
        <v>30165</v>
      </c>
      <c r="B10321" s="4" t="s">
        <v>30166</v>
      </c>
      <c r="C10321" s="4" t="s">
        <v>30167</v>
      </c>
      <c r="E10321" s="4"/>
      <c r="R10321" s="4"/>
      <c r="U10321" s="4"/>
      <c r="AD10321" s="4"/>
      <c r="AE10321" s="4"/>
      <c r="AF10321" s="21"/>
    </row>
    <row r="10322" spans="1:32" x14ac:dyDescent="0.2">
      <c r="A10322" s="1" t="s">
        <v>30168</v>
      </c>
      <c r="B10322" s="4" t="s">
        <v>30169</v>
      </c>
      <c r="C10322" s="4" t="s">
        <v>30170</v>
      </c>
      <c r="E10322" s="4"/>
      <c r="R10322" s="4"/>
      <c r="U10322" s="4"/>
      <c r="AD10322" s="4"/>
      <c r="AE10322" s="4"/>
      <c r="AF10322" s="21"/>
    </row>
    <row r="10323" spans="1:32" x14ac:dyDescent="0.2">
      <c r="A10323" s="1" t="s">
        <v>30171</v>
      </c>
      <c r="B10323" s="4" t="s">
        <v>30172</v>
      </c>
      <c r="C10323" s="4" t="s">
        <v>30173</v>
      </c>
      <c r="E10323" s="4"/>
      <c r="R10323" s="4"/>
      <c r="U10323" s="4"/>
      <c r="AD10323" s="4"/>
      <c r="AE10323" s="4"/>
      <c r="AF10323" s="21"/>
    </row>
    <row r="10324" spans="1:32" x14ac:dyDescent="0.2">
      <c r="A10324" s="1" t="s">
        <v>30174</v>
      </c>
      <c r="B10324" s="4" t="s">
        <v>30175</v>
      </c>
      <c r="C10324" s="4" t="s">
        <v>30176</v>
      </c>
      <c r="E10324" s="4"/>
      <c r="R10324" s="4"/>
      <c r="U10324" s="4"/>
      <c r="AD10324" s="4"/>
      <c r="AE10324" s="4"/>
      <c r="AF10324" s="21"/>
    </row>
    <row r="10325" spans="1:32" x14ac:dyDescent="0.2">
      <c r="A10325" s="1" t="s">
        <v>30177</v>
      </c>
      <c r="B10325" s="4" t="s">
        <v>30178</v>
      </c>
      <c r="C10325" s="4" t="s">
        <v>30179</v>
      </c>
      <c r="E10325" s="4"/>
      <c r="R10325" s="4"/>
      <c r="U10325" s="4"/>
      <c r="AD10325" s="4"/>
      <c r="AE10325" s="4"/>
      <c r="AF10325" s="21"/>
    </row>
    <row r="10326" spans="1:32" x14ac:dyDescent="0.2">
      <c r="A10326" s="1" t="s">
        <v>30180</v>
      </c>
      <c r="B10326" s="4" t="s">
        <v>30181</v>
      </c>
      <c r="C10326" s="4" t="s">
        <v>30182</v>
      </c>
      <c r="E10326" s="4"/>
      <c r="R10326" s="4"/>
      <c r="U10326" s="4"/>
      <c r="AD10326" s="4"/>
      <c r="AE10326" s="4"/>
      <c r="AF10326" s="21"/>
    </row>
    <row r="10327" spans="1:32" x14ac:dyDescent="0.2">
      <c r="A10327" s="1" t="s">
        <v>30183</v>
      </c>
      <c r="B10327" s="4" t="s">
        <v>30184</v>
      </c>
      <c r="C10327" s="4" t="s">
        <v>30185</v>
      </c>
      <c r="E10327" s="4"/>
      <c r="R10327" s="4"/>
      <c r="U10327" s="4"/>
      <c r="AD10327" s="4"/>
      <c r="AE10327" s="4"/>
      <c r="AF10327" s="21"/>
    </row>
    <row r="10328" spans="1:32" x14ac:dyDescent="0.2">
      <c r="A10328" s="1" t="s">
        <v>30186</v>
      </c>
      <c r="B10328" s="4" t="s">
        <v>30187</v>
      </c>
      <c r="C10328" s="4" t="s">
        <v>30188</v>
      </c>
      <c r="E10328" s="4">
        <v>2</v>
      </c>
      <c r="R10328" s="4"/>
      <c r="U10328" s="4"/>
      <c r="AD10328" s="4">
        <v>2</v>
      </c>
      <c r="AE10328" s="4"/>
      <c r="AF10328" s="21">
        <v>2</v>
      </c>
    </row>
    <row r="10329" spans="1:32" x14ac:dyDescent="0.2">
      <c r="A10329" s="1" t="s">
        <v>30189</v>
      </c>
      <c r="B10329" s="4" t="s">
        <v>30190</v>
      </c>
      <c r="C10329" s="4" t="s">
        <v>30191</v>
      </c>
      <c r="E10329" s="4"/>
      <c r="R10329" s="4"/>
      <c r="U10329" s="4"/>
      <c r="AD10329" s="4"/>
      <c r="AE10329" s="4"/>
      <c r="AF10329" s="21"/>
    </row>
    <row r="10330" spans="1:32" x14ac:dyDescent="0.2">
      <c r="A10330" s="1" t="s">
        <v>30192</v>
      </c>
      <c r="B10330" s="4" t="s">
        <v>30193</v>
      </c>
      <c r="C10330" s="4" t="s">
        <v>30194</v>
      </c>
      <c r="E10330" s="4"/>
      <c r="R10330" s="4"/>
      <c r="U10330" s="4"/>
      <c r="AD10330" s="4"/>
      <c r="AE10330" s="4"/>
      <c r="AF10330" s="21"/>
    </row>
    <row r="10331" spans="1:32" x14ac:dyDescent="0.2">
      <c r="A10331" s="1" t="s">
        <v>30195</v>
      </c>
      <c r="B10331" s="4" t="s">
        <v>30196</v>
      </c>
      <c r="C10331" s="4" t="s">
        <v>30197</v>
      </c>
      <c r="E10331" s="4"/>
      <c r="R10331" s="4"/>
      <c r="U10331" s="4"/>
      <c r="AD10331" s="4"/>
      <c r="AE10331" s="4"/>
      <c r="AF10331" s="21"/>
    </row>
    <row r="10332" spans="1:32" x14ac:dyDescent="0.2">
      <c r="A10332" s="1" t="s">
        <v>30198</v>
      </c>
      <c r="B10332" s="4" t="s">
        <v>30199</v>
      </c>
      <c r="C10332" s="4" t="s">
        <v>30200</v>
      </c>
      <c r="E10332" s="4"/>
      <c r="F10332">
        <v>1</v>
      </c>
      <c r="G10332">
        <v>2</v>
      </c>
      <c r="H10332">
        <v>2</v>
      </c>
      <c r="I10332">
        <v>1</v>
      </c>
      <c r="J10332">
        <v>2</v>
      </c>
      <c r="M10332">
        <v>2</v>
      </c>
      <c r="N10332">
        <v>1</v>
      </c>
      <c r="O10332">
        <v>2</v>
      </c>
      <c r="P10332">
        <v>2</v>
      </c>
      <c r="Q10332">
        <v>1</v>
      </c>
      <c r="R10332" s="4"/>
      <c r="S10332">
        <v>1</v>
      </c>
      <c r="T10332">
        <v>2</v>
      </c>
      <c r="U10332" s="4">
        <v>2</v>
      </c>
      <c r="V10332">
        <v>1</v>
      </c>
      <c r="W10332">
        <v>1</v>
      </c>
      <c r="X10332">
        <v>2</v>
      </c>
      <c r="Y10332">
        <v>1</v>
      </c>
      <c r="Z10332">
        <v>1</v>
      </c>
      <c r="AA10332">
        <v>1</v>
      </c>
      <c r="AB10332">
        <v>1</v>
      </c>
      <c r="AD10332" s="4"/>
      <c r="AE10332" s="4">
        <v>2</v>
      </c>
      <c r="AF10332" s="21"/>
    </row>
    <row r="10333" spans="1:32" x14ac:dyDescent="0.2">
      <c r="A10333" s="1" t="s">
        <v>30201</v>
      </c>
      <c r="B10333" s="4" t="s">
        <v>30202</v>
      </c>
      <c r="C10333" s="4" t="s">
        <v>30203</v>
      </c>
      <c r="E10333" s="4"/>
      <c r="R10333" s="4"/>
      <c r="U10333" s="4"/>
      <c r="AD10333" s="4"/>
      <c r="AE10333" s="4"/>
      <c r="AF10333" s="21"/>
    </row>
    <row r="10334" spans="1:32" x14ac:dyDescent="0.2">
      <c r="A10334" s="1" t="s">
        <v>30204</v>
      </c>
      <c r="B10334" s="4" t="s">
        <v>30205</v>
      </c>
      <c r="C10334" s="4" t="s">
        <v>30206</v>
      </c>
      <c r="E10334" s="4"/>
      <c r="R10334" s="4"/>
      <c r="U10334" s="4"/>
      <c r="AD10334" s="4"/>
      <c r="AE10334" s="4"/>
      <c r="AF10334" s="21"/>
    </row>
    <row r="10335" spans="1:32" x14ac:dyDescent="0.2">
      <c r="A10335" s="1" t="s">
        <v>30207</v>
      </c>
      <c r="B10335" s="4" t="s">
        <v>30208</v>
      </c>
      <c r="C10335" s="4" t="s">
        <v>30209</v>
      </c>
      <c r="E10335" s="4"/>
      <c r="R10335" s="4"/>
      <c r="U10335" s="4"/>
      <c r="AD10335" s="4"/>
      <c r="AE10335" s="4"/>
      <c r="AF10335" s="21"/>
    </row>
    <row r="10336" spans="1:32" x14ac:dyDescent="0.2">
      <c r="A10336" s="1" t="s">
        <v>30210</v>
      </c>
      <c r="B10336" s="4" t="s">
        <v>30211</v>
      </c>
      <c r="C10336" s="4" t="s">
        <v>30212</v>
      </c>
      <c r="E10336" s="4"/>
      <c r="R10336" s="4"/>
      <c r="U10336" s="4"/>
      <c r="AD10336" s="4"/>
      <c r="AE10336" s="4"/>
      <c r="AF10336" s="21"/>
    </row>
    <row r="10337" spans="1:32" x14ac:dyDescent="0.2">
      <c r="A10337" s="1" t="s">
        <v>30213</v>
      </c>
      <c r="B10337" s="4" t="s">
        <v>30214</v>
      </c>
      <c r="C10337" s="4" t="s">
        <v>30215</v>
      </c>
      <c r="E10337" s="4"/>
      <c r="R10337" s="4"/>
      <c r="U10337" s="4"/>
      <c r="AD10337" s="4"/>
      <c r="AE10337" s="4"/>
      <c r="AF10337" s="21"/>
    </row>
    <row r="10338" spans="1:32" x14ac:dyDescent="0.2">
      <c r="A10338" s="1" t="s">
        <v>30216</v>
      </c>
      <c r="B10338" s="4" t="s">
        <v>30217</v>
      </c>
      <c r="C10338" s="4" t="s">
        <v>30218</v>
      </c>
      <c r="E10338" s="4"/>
      <c r="R10338" s="4"/>
      <c r="U10338" s="4"/>
      <c r="AD10338" s="4"/>
      <c r="AE10338" s="4"/>
      <c r="AF10338" s="21"/>
    </row>
    <row r="10339" spans="1:32" x14ac:dyDescent="0.2">
      <c r="A10339" s="1" t="s">
        <v>30219</v>
      </c>
      <c r="B10339" s="4" t="s">
        <v>30220</v>
      </c>
      <c r="C10339" s="4" t="s">
        <v>30221</v>
      </c>
      <c r="E10339" s="4"/>
      <c r="R10339" s="4"/>
      <c r="U10339" s="4"/>
      <c r="AD10339" s="4"/>
      <c r="AE10339" s="4"/>
      <c r="AF10339" s="21"/>
    </row>
    <row r="10340" spans="1:32" x14ac:dyDescent="0.2">
      <c r="A10340" s="1" t="s">
        <v>30222</v>
      </c>
      <c r="B10340" s="4" t="s">
        <v>30223</v>
      </c>
      <c r="C10340" s="4" t="s">
        <v>30224</v>
      </c>
      <c r="E10340" s="4"/>
      <c r="R10340" s="4"/>
      <c r="U10340" s="4"/>
      <c r="AD10340" s="4"/>
      <c r="AE10340" s="4"/>
      <c r="AF10340" s="21"/>
    </row>
    <row r="10341" spans="1:32" x14ac:dyDescent="0.2">
      <c r="A10341" s="1" t="s">
        <v>30225</v>
      </c>
      <c r="B10341" s="4" t="s">
        <v>30226</v>
      </c>
      <c r="C10341" s="4" t="s">
        <v>30227</v>
      </c>
      <c r="E10341" s="4"/>
      <c r="R10341" s="4"/>
      <c r="U10341" s="4"/>
      <c r="AD10341" s="4"/>
      <c r="AE10341" s="4"/>
      <c r="AF10341" s="21"/>
    </row>
    <row r="10342" spans="1:32" x14ac:dyDescent="0.2">
      <c r="A10342" s="1" t="s">
        <v>30228</v>
      </c>
      <c r="B10342" s="4" t="s">
        <v>30229</v>
      </c>
      <c r="C10342" s="4" t="s">
        <v>29009</v>
      </c>
      <c r="E10342" s="4"/>
      <c r="R10342" s="4"/>
      <c r="U10342" s="4"/>
      <c r="AD10342" s="4"/>
      <c r="AE10342" s="4"/>
      <c r="AF10342" s="21"/>
    </row>
    <row r="10343" spans="1:32" x14ac:dyDescent="0.2">
      <c r="A10343" s="1" t="s">
        <v>30230</v>
      </c>
      <c r="B10343" s="4" t="s">
        <v>30231</v>
      </c>
      <c r="C10343" s="4" t="s">
        <v>30232</v>
      </c>
      <c r="E10343" s="4"/>
      <c r="R10343" s="4"/>
      <c r="U10343" s="4"/>
      <c r="AD10343" s="4"/>
      <c r="AE10343" s="4"/>
      <c r="AF10343" s="21"/>
    </row>
    <row r="10344" spans="1:32" x14ac:dyDescent="0.2">
      <c r="A10344" s="1" t="s">
        <v>30233</v>
      </c>
      <c r="B10344" s="4" t="s">
        <v>30234</v>
      </c>
      <c r="C10344" s="4" t="s">
        <v>30235</v>
      </c>
      <c r="E10344" s="4"/>
      <c r="R10344" s="4"/>
      <c r="U10344" s="4"/>
      <c r="AD10344" s="4"/>
      <c r="AE10344" s="4"/>
      <c r="AF10344" s="21"/>
    </row>
    <row r="10345" spans="1:32" x14ac:dyDescent="0.2">
      <c r="A10345" s="1" t="s">
        <v>30236</v>
      </c>
      <c r="B10345" s="4" t="s">
        <v>30237</v>
      </c>
      <c r="C10345" s="4" t="s">
        <v>30238</v>
      </c>
      <c r="E10345" s="4"/>
      <c r="R10345" s="4"/>
      <c r="U10345" s="4"/>
      <c r="AD10345" s="4"/>
      <c r="AE10345" s="4"/>
      <c r="AF10345" s="21"/>
    </row>
    <row r="10346" spans="1:32" x14ac:dyDescent="0.2">
      <c r="A10346" s="1" t="s">
        <v>30239</v>
      </c>
      <c r="B10346" s="4" t="s">
        <v>30240</v>
      </c>
      <c r="C10346" s="4" t="s">
        <v>30241</v>
      </c>
      <c r="E10346" s="4"/>
      <c r="R10346" s="4"/>
      <c r="U10346" s="4"/>
      <c r="AD10346" s="4"/>
      <c r="AE10346" s="4"/>
      <c r="AF10346" s="21"/>
    </row>
    <row r="10347" spans="1:32" x14ac:dyDescent="0.2">
      <c r="A10347" s="1" t="s">
        <v>30242</v>
      </c>
      <c r="B10347" s="4" t="s">
        <v>30243</v>
      </c>
      <c r="C10347" s="4" t="s">
        <v>30244</v>
      </c>
      <c r="E10347" s="4"/>
      <c r="R10347" s="4"/>
      <c r="U10347" s="4"/>
      <c r="AD10347" s="4"/>
      <c r="AE10347" s="4"/>
      <c r="AF10347" s="21"/>
    </row>
    <row r="10348" spans="1:32" x14ac:dyDescent="0.2">
      <c r="A10348" s="1" t="s">
        <v>30245</v>
      </c>
      <c r="B10348" s="4" t="s">
        <v>30246</v>
      </c>
      <c r="C10348" s="4" t="s">
        <v>30247</v>
      </c>
      <c r="E10348" s="4"/>
      <c r="R10348" s="4"/>
      <c r="U10348" s="4"/>
      <c r="AD10348" s="4"/>
      <c r="AE10348" s="4"/>
      <c r="AF10348" s="21"/>
    </row>
    <row r="10349" spans="1:32" x14ac:dyDescent="0.2">
      <c r="A10349" s="1" t="s">
        <v>30248</v>
      </c>
      <c r="B10349" s="4" t="s">
        <v>30249</v>
      </c>
      <c r="C10349" s="4" t="s">
        <v>30250</v>
      </c>
      <c r="E10349" s="4"/>
      <c r="R10349" s="4"/>
      <c r="U10349" s="4"/>
      <c r="AD10349" s="4"/>
      <c r="AE10349" s="4"/>
      <c r="AF10349" s="21"/>
    </row>
    <row r="10350" spans="1:32" x14ac:dyDescent="0.2">
      <c r="A10350" s="1" t="s">
        <v>30251</v>
      </c>
      <c r="B10350" s="4" t="s">
        <v>30252</v>
      </c>
      <c r="C10350" s="4" t="s">
        <v>30253</v>
      </c>
      <c r="E10350" s="4"/>
      <c r="R10350" s="4"/>
      <c r="U10350" s="4"/>
      <c r="AD10350" s="4"/>
      <c r="AE10350" s="4"/>
      <c r="AF10350" s="21"/>
    </row>
    <row r="10351" spans="1:32" x14ac:dyDescent="0.2">
      <c r="A10351" s="1" t="s">
        <v>30254</v>
      </c>
      <c r="B10351" s="4" t="s">
        <v>30255</v>
      </c>
      <c r="C10351" s="4" t="s">
        <v>30256</v>
      </c>
      <c r="E10351" s="4"/>
      <c r="R10351" s="4"/>
      <c r="U10351" s="4"/>
      <c r="AD10351" s="4">
        <v>1</v>
      </c>
      <c r="AE10351" s="4"/>
      <c r="AF10351" s="21"/>
    </row>
    <row r="10352" spans="1:32" x14ac:dyDescent="0.2">
      <c r="A10352" s="1" t="s">
        <v>30257</v>
      </c>
      <c r="B10352" s="4" t="s">
        <v>30258</v>
      </c>
      <c r="C10352" s="4" t="s">
        <v>30259</v>
      </c>
      <c r="E10352" s="4"/>
      <c r="R10352" s="4"/>
      <c r="U10352" s="4"/>
      <c r="AD10352" s="4"/>
      <c r="AE10352" s="4"/>
      <c r="AF10352" s="21"/>
    </row>
    <row r="10353" spans="1:32" x14ac:dyDescent="0.2">
      <c r="A10353" s="1" t="s">
        <v>30260</v>
      </c>
      <c r="B10353" s="4" t="s">
        <v>26845</v>
      </c>
      <c r="C10353" s="4" t="s">
        <v>30261</v>
      </c>
      <c r="E10353" s="4"/>
      <c r="R10353" s="4"/>
      <c r="U10353" s="4"/>
      <c r="AD10353" s="4"/>
      <c r="AE10353" s="4"/>
      <c r="AF10353" s="21"/>
    </row>
    <row r="10354" spans="1:32" x14ac:dyDescent="0.2">
      <c r="A10354" s="1" t="s">
        <v>30262</v>
      </c>
      <c r="B10354" s="4" t="s">
        <v>30263</v>
      </c>
      <c r="C10354" s="4" t="s">
        <v>30264</v>
      </c>
      <c r="E10354" s="4"/>
      <c r="R10354" s="4"/>
      <c r="U10354" s="4"/>
      <c r="AD10354" s="4"/>
      <c r="AE10354" s="4"/>
      <c r="AF10354" s="21">
        <v>1</v>
      </c>
    </row>
    <row r="10355" spans="1:32" x14ac:dyDescent="0.2">
      <c r="A10355" s="1" t="s">
        <v>30265</v>
      </c>
      <c r="B10355" s="4" t="s">
        <v>30266</v>
      </c>
      <c r="C10355" s="4" t="s">
        <v>30267</v>
      </c>
      <c r="E10355" s="4"/>
      <c r="R10355" s="4"/>
      <c r="U10355" s="4"/>
      <c r="AD10355" s="4"/>
      <c r="AE10355" s="4"/>
      <c r="AF10355" s="21"/>
    </row>
    <row r="10356" spans="1:32" x14ac:dyDescent="0.2">
      <c r="A10356" s="1" t="s">
        <v>30268</v>
      </c>
      <c r="B10356" s="4" t="s">
        <v>30269</v>
      </c>
      <c r="C10356" s="4" t="s">
        <v>30270</v>
      </c>
      <c r="E10356" s="4"/>
      <c r="R10356" s="4"/>
      <c r="U10356" s="4"/>
      <c r="AD10356" s="4"/>
      <c r="AE10356" s="4"/>
      <c r="AF10356" s="21"/>
    </row>
    <row r="10357" spans="1:32" x14ac:dyDescent="0.2">
      <c r="A10357" s="1" t="s">
        <v>30271</v>
      </c>
      <c r="B10357" s="4" t="s">
        <v>30272</v>
      </c>
      <c r="C10357" s="4" t="s">
        <v>30273</v>
      </c>
      <c r="E10357" s="4"/>
      <c r="R10357" s="4"/>
      <c r="U10357" s="4"/>
      <c r="AD10357" s="4"/>
      <c r="AE10357" s="4"/>
      <c r="AF10357" s="21"/>
    </row>
    <row r="10358" spans="1:32" x14ac:dyDescent="0.2">
      <c r="A10358" s="1" t="s">
        <v>30274</v>
      </c>
      <c r="B10358" s="4" t="s">
        <v>30275</v>
      </c>
      <c r="C10358" s="4" t="s">
        <v>30276</v>
      </c>
      <c r="E10358" s="4"/>
      <c r="R10358" s="4"/>
      <c r="U10358" s="4"/>
      <c r="AD10358" s="4"/>
      <c r="AE10358" s="4"/>
      <c r="AF10358" s="21"/>
    </row>
    <row r="10359" spans="1:32" x14ac:dyDescent="0.2">
      <c r="A10359" s="1" t="s">
        <v>30277</v>
      </c>
      <c r="B10359" s="4" t="s">
        <v>30278</v>
      </c>
      <c r="C10359" s="4" t="s">
        <v>30279</v>
      </c>
      <c r="E10359" s="4"/>
      <c r="R10359" s="4"/>
      <c r="U10359" s="4"/>
      <c r="AD10359" s="4"/>
      <c r="AE10359" s="4"/>
      <c r="AF10359" s="21"/>
    </row>
    <row r="10360" spans="1:32" x14ac:dyDescent="0.2">
      <c r="A10360" s="1" t="s">
        <v>30280</v>
      </c>
      <c r="B10360" s="4" t="s">
        <v>30281</v>
      </c>
      <c r="C10360" s="4" t="s">
        <v>30282</v>
      </c>
      <c r="E10360" s="4"/>
      <c r="R10360" s="4"/>
      <c r="U10360" s="4"/>
      <c r="AD10360" s="4"/>
      <c r="AE10360" s="4"/>
      <c r="AF10360" s="21"/>
    </row>
    <row r="10361" spans="1:32" x14ac:dyDescent="0.2">
      <c r="A10361" s="1" t="s">
        <v>30283</v>
      </c>
      <c r="B10361" s="4" t="s">
        <v>30284</v>
      </c>
      <c r="C10361" s="4" t="s">
        <v>30285</v>
      </c>
      <c r="E10361" s="4"/>
      <c r="R10361" s="4"/>
      <c r="U10361" s="4"/>
      <c r="AD10361" s="4"/>
      <c r="AE10361" s="4"/>
      <c r="AF10361" s="21"/>
    </row>
    <row r="10362" spans="1:32" x14ac:dyDescent="0.2">
      <c r="A10362" s="1" t="s">
        <v>30286</v>
      </c>
      <c r="B10362" s="4" t="s">
        <v>30287</v>
      </c>
      <c r="C10362" s="4" t="s">
        <v>30288</v>
      </c>
      <c r="E10362" s="4"/>
      <c r="R10362" s="4"/>
      <c r="U10362" s="4"/>
      <c r="AD10362" s="4"/>
      <c r="AE10362" s="4"/>
      <c r="AF10362" s="21"/>
    </row>
    <row r="10363" spans="1:32" x14ac:dyDescent="0.2">
      <c r="A10363" s="1" t="s">
        <v>30289</v>
      </c>
      <c r="B10363" s="4" t="s">
        <v>30290</v>
      </c>
      <c r="C10363" s="4" t="s">
        <v>30291</v>
      </c>
      <c r="E10363" s="4"/>
      <c r="R10363" s="4"/>
      <c r="U10363" s="4"/>
      <c r="AD10363" s="4"/>
      <c r="AE10363" s="4"/>
      <c r="AF10363" s="21"/>
    </row>
    <row r="10364" spans="1:32" x14ac:dyDescent="0.2">
      <c r="A10364" s="1" t="s">
        <v>30292</v>
      </c>
      <c r="B10364" s="4" t="s">
        <v>30293</v>
      </c>
      <c r="C10364" s="4" t="s">
        <v>30294</v>
      </c>
      <c r="E10364" s="4"/>
      <c r="R10364" s="4"/>
      <c r="U10364" s="4"/>
      <c r="AD10364" s="4"/>
      <c r="AE10364" s="4"/>
      <c r="AF10364" s="21"/>
    </row>
    <row r="10365" spans="1:32" x14ac:dyDescent="0.2">
      <c r="A10365" s="1" t="s">
        <v>30295</v>
      </c>
      <c r="B10365" s="4" t="s">
        <v>26886</v>
      </c>
      <c r="C10365" s="4" t="s">
        <v>30296</v>
      </c>
      <c r="E10365" s="4"/>
      <c r="R10365" s="4"/>
      <c r="U10365" s="4"/>
      <c r="AD10365" s="4"/>
      <c r="AE10365" s="4"/>
      <c r="AF10365" s="21"/>
    </row>
    <row r="10366" spans="1:32" x14ac:dyDescent="0.2">
      <c r="A10366" s="1" t="s">
        <v>30297</v>
      </c>
      <c r="B10366" s="4" t="s">
        <v>30298</v>
      </c>
      <c r="C10366" s="4" t="s">
        <v>30299</v>
      </c>
      <c r="E10366" s="4"/>
      <c r="R10366" s="4"/>
      <c r="U10366" s="4"/>
      <c r="AD10366" s="4"/>
      <c r="AE10366" s="4"/>
      <c r="AF10366" s="21"/>
    </row>
    <row r="10367" spans="1:32" x14ac:dyDescent="0.2">
      <c r="A10367" s="1" t="s">
        <v>30300</v>
      </c>
      <c r="B10367" s="4" t="s">
        <v>30301</v>
      </c>
      <c r="C10367" s="4" t="s">
        <v>30302</v>
      </c>
      <c r="E10367" s="4"/>
      <c r="R10367" s="4"/>
      <c r="U10367" s="4"/>
      <c r="AD10367" s="4"/>
      <c r="AE10367" s="4"/>
      <c r="AF10367" s="21"/>
    </row>
    <row r="10368" spans="1:32" x14ac:dyDescent="0.2">
      <c r="A10368" s="1" t="s">
        <v>30303</v>
      </c>
      <c r="B10368" s="4" t="s">
        <v>30304</v>
      </c>
      <c r="C10368" s="4" t="s">
        <v>30305</v>
      </c>
      <c r="E10368" s="4"/>
      <c r="R10368" s="4"/>
      <c r="U10368" s="4"/>
      <c r="AD10368" s="4"/>
      <c r="AE10368" s="4"/>
      <c r="AF10368" s="21"/>
    </row>
    <row r="10369" spans="1:32" x14ac:dyDescent="0.2">
      <c r="A10369" s="1" t="s">
        <v>30306</v>
      </c>
      <c r="B10369" s="4" t="s">
        <v>30307</v>
      </c>
      <c r="C10369" s="4" t="s">
        <v>30308</v>
      </c>
      <c r="E10369" s="4"/>
      <c r="R10369" s="4"/>
      <c r="U10369" s="4"/>
      <c r="AD10369" s="4"/>
      <c r="AE10369" s="4"/>
      <c r="AF10369" s="21"/>
    </row>
    <row r="10370" spans="1:32" x14ac:dyDescent="0.2">
      <c r="A10370" s="1" t="s">
        <v>30309</v>
      </c>
      <c r="B10370" s="4" t="s">
        <v>30310</v>
      </c>
      <c r="C10370" s="4" t="s">
        <v>30311</v>
      </c>
      <c r="E10370" s="4"/>
      <c r="R10370" s="4"/>
      <c r="U10370" s="4"/>
      <c r="AD10370" s="4"/>
      <c r="AE10370" s="4"/>
      <c r="AF10370" s="21"/>
    </row>
    <row r="10371" spans="1:32" x14ac:dyDescent="0.2">
      <c r="A10371" s="1" t="s">
        <v>30312</v>
      </c>
      <c r="B10371" s="4" t="s">
        <v>30313</v>
      </c>
      <c r="C10371" s="4" t="s">
        <v>30314</v>
      </c>
      <c r="E10371" s="4"/>
      <c r="R10371" s="4"/>
      <c r="U10371" s="4"/>
      <c r="AD10371" s="4"/>
      <c r="AE10371" s="4"/>
      <c r="AF10371" s="21"/>
    </row>
    <row r="10372" spans="1:32" x14ac:dyDescent="0.2">
      <c r="A10372" s="1" t="s">
        <v>30315</v>
      </c>
      <c r="B10372" s="4" t="s">
        <v>26868</v>
      </c>
      <c r="C10372" s="4" t="s">
        <v>30316</v>
      </c>
      <c r="E10372" s="4"/>
      <c r="R10372" s="4"/>
      <c r="U10372" s="4"/>
      <c r="AD10372" s="4"/>
      <c r="AE10372" s="4"/>
      <c r="AF10372" s="21"/>
    </row>
    <row r="10373" spans="1:32" x14ac:dyDescent="0.2">
      <c r="A10373" s="1" t="s">
        <v>30317</v>
      </c>
      <c r="B10373" s="4" t="s">
        <v>30318</v>
      </c>
      <c r="C10373" s="4" t="s">
        <v>30319</v>
      </c>
      <c r="E10373" s="4"/>
      <c r="R10373" s="4"/>
      <c r="U10373" s="4"/>
      <c r="AD10373" s="4"/>
      <c r="AE10373" s="4"/>
      <c r="AF10373" s="21"/>
    </row>
    <row r="10374" spans="1:32" x14ac:dyDescent="0.2">
      <c r="A10374" s="1" t="s">
        <v>30320</v>
      </c>
      <c r="B10374" s="4" t="s">
        <v>9546</v>
      </c>
      <c r="C10374" s="4" t="s">
        <v>9547</v>
      </c>
      <c r="E10374" s="4"/>
      <c r="R10374" s="4"/>
      <c r="U10374" s="4"/>
      <c r="AD10374" s="4"/>
      <c r="AE10374" s="4"/>
      <c r="AF10374" s="21"/>
    </row>
    <row r="10375" spans="1:32" x14ac:dyDescent="0.2">
      <c r="A10375" s="1" t="s">
        <v>30321</v>
      </c>
      <c r="B10375" s="4" t="s">
        <v>30322</v>
      </c>
      <c r="C10375" s="4" t="s">
        <v>30323</v>
      </c>
      <c r="E10375" s="4"/>
      <c r="R10375" s="4"/>
      <c r="U10375" s="4"/>
      <c r="AD10375" s="4"/>
      <c r="AE10375" s="4"/>
      <c r="AF10375" s="21"/>
    </row>
    <row r="10376" spans="1:32" x14ac:dyDescent="0.2">
      <c r="A10376" s="1" t="s">
        <v>30324</v>
      </c>
      <c r="B10376" s="4" t="s">
        <v>30325</v>
      </c>
      <c r="C10376" s="4" t="s">
        <v>30326</v>
      </c>
      <c r="E10376" s="4"/>
      <c r="R10376" s="4"/>
      <c r="U10376" s="4"/>
      <c r="AD10376" s="4"/>
      <c r="AE10376" s="4"/>
      <c r="AF10376" s="21"/>
    </row>
    <row r="10377" spans="1:32" x14ac:dyDescent="0.2">
      <c r="A10377" s="1" t="s">
        <v>30327</v>
      </c>
      <c r="B10377" s="4" t="s">
        <v>30328</v>
      </c>
      <c r="C10377" s="4" t="s">
        <v>30329</v>
      </c>
      <c r="E10377" s="4"/>
      <c r="R10377" s="4"/>
      <c r="U10377" s="4"/>
      <c r="AD10377" s="4"/>
      <c r="AE10377" s="4"/>
      <c r="AF10377" s="21"/>
    </row>
    <row r="10378" spans="1:32" x14ac:dyDescent="0.2">
      <c r="A10378" s="1" t="s">
        <v>30330</v>
      </c>
      <c r="B10378" s="4" t="s">
        <v>30331</v>
      </c>
      <c r="C10378" s="4" t="s">
        <v>30332</v>
      </c>
      <c r="E10378" s="4"/>
      <c r="R10378" s="4"/>
      <c r="U10378" s="4"/>
      <c r="AD10378" s="4"/>
      <c r="AE10378" s="4"/>
      <c r="AF10378" s="21"/>
    </row>
    <row r="10379" spans="1:32" x14ac:dyDescent="0.2">
      <c r="A10379" s="1" t="s">
        <v>30333</v>
      </c>
      <c r="B10379" s="4" t="s">
        <v>26871</v>
      </c>
      <c r="C10379" s="4" t="s">
        <v>30334</v>
      </c>
      <c r="E10379" s="4"/>
      <c r="R10379" s="4"/>
      <c r="U10379" s="4"/>
      <c r="AD10379" s="4"/>
      <c r="AE10379" s="4"/>
      <c r="AF10379" s="21"/>
    </row>
    <row r="10380" spans="1:32" x14ac:dyDescent="0.2">
      <c r="A10380" s="1" t="s">
        <v>30335</v>
      </c>
      <c r="B10380" s="4" t="s">
        <v>30336</v>
      </c>
      <c r="C10380" s="4" t="s">
        <v>30337</v>
      </c>
      <c r="E10380" s="4"/>
      <c r="R10380" s="4"/>
      <c r="U10380" s="4"/>
      <c r="AD10380" s="4"/>
      <c r="AE10380" s="4"/>
      <c r="AF10380" s="21"/>
    </row>
    <row r="10381" spans="1:32" x14ac:dyDescent="0.2">
      <c r="A10381" s="1" t="s">
        <v>30338</v>
      </c>
      <c r="B10381" s="4" t="s">
        <v>30339</v>
      </c>
      <c r="C10381" s="4" t="s">
        <v>30340</v>
      </c>
      <c r="E10381" s="4"/>
      <c r="R10381" s="4"/>
      <c r="U10381" s="4"/>
      <c r="AD10381" s="4"/>
      <c r="AE10381" s="4"/>
      <c r="AF10381" s="21"/>
    </row>
    <row r="10382" spans="1:32" x14ac:dyDescent="0.2">
      <c r="A10382" s="1" t="s">
        <v>30341</v>
      </c>
      <c r="B10382" s="4" t="s">
        <v>30342</v>
      </c>
      <c r="C10382" s="4" t="s">
        <v>30343</v>
      </c>
      <c r="E10382" s="4"/>
      <c r="R10382" s="4"/>
      <c r="U10382" s="4"/>
      <c r="AD10382" s="4"/>
      <c r="AE10382" s="4"/>
      <c r="AF10382" s="21"/>
    </row>
    <row r="10383" spans="1:32" x14ac:dyDescent="0.2">
      <c r="A10383" s="1" t="s">
        <v>30344</v>
      </c>
      <c r="B10383" s="4" t="s">
        <v>30345</v>
      </c>
      <c r="C10383" s="4" t="s">
        <v>30346</v>
      </c>
      <c r="E10383" s="4"/>
      <c r="R10383" s="4"/>
      <c r="U10383" s="4"/>
      <c r="AD10383" s="4"/>
      <c r="AE10383" s="4"/>
      <c r="AF10383" s="21"/>
    </row>
    <row r="10384" spans="1:32" x14ac:dyDescent="0.2">
      <c r="A10384" s="1" t="s">
        <v>30347</v>
      </c>
      <c r="B10384" s="4" t="s">
        <v>30348</v>
      </c>
      <c r="C10384" s="4" t="s">
        <v>30349</v>
      </c>
      <c r="E10384" s="4"/>
      <c r="R10384" s="4"/>
      <c r="U10384" s="4"/>
      <c r="AD10384" s="4"/>
      <c r="AE10384" s="4"/>
      <c r="AF10384" s="21"/>
    </row>
    <row r="10385" spans="1:32" x14ac:dyDescent="0.2">
      <c r="A10385" s="1" t="s">
        <v>30350</v>
      </c>
      <c r="B10385" s="4" t="s">
        <v>30351</v>
      </c>
      <c r="C10385" s="4" t="s">
        <v>30352</v>
      </c>
      <c r="E10385" s="4"/>
      <c r="R10385" s="4"/>
      <c r="U10385" s="4"/>
      <c r="AD10385" s="4"/>
      <c r="AE10385" s="4"/>
      <c r="AF10385" s="21"/>
    </row>
    <row r="10386" spans="1:32" x14ac:dyDescent="0.2">
      <c r="A10386" s="1" t="s">
        <v>30353</v>
      </c>
      <c r="B10386" s="4" t="s">
        <v>30354</v>
      </c>
      <c r="C10386" s="4" t="s">
        <v>30355</v>
      </c>
      <c r="E10386" s="4"/>
      <c r="R10386" s="4"/>
      <c r="U10386" s="4"/>
      <c r="AD10386" s="4"/>
      <c r="AE10386" s="4"/>
      <c r="AF10386" s="21"/>
    </row>
    <row r="10387" spans="1:32" x14ac:dyDescent="0.2">
      <c r="A10387" s="1" t="s">
        <v>30356</v>
      </c>
      <c r="B10387" s="4" t="s">
        <v>30357</v>
      </c>
      <c r="C10387" s="4" t="s">
        <v>30358</v>
      </c>
      <c r="E10387" s="4"/>
      <c r="R10387" s="4"/>
      <c r="U10387" s="4"/>
      <c r="AD10387" s="4"/>
      <c r="AE10387" s="4"/>
      <c r="AF10387" s="21"/>
    </row>
    <row r="10388" spans="1:32" x14ac:dyDescent="0.2">
      <c r="A10388" s="1" t="s">
        <v>30359</v>
      </c>
      <c r="B10388" s="4" t="s">
        <v>30360</v>
      </c>
      <c r="C10388" s="4" t="s">
        <v>30358</v>
      </c>
      <c r="E10388" s="4"/>
      <c r="R10388" s="4"/>
      <c r="U10388" s="4"/>
      <c r="AD10388" s="4"/>
      <c r="AE10388" s="4"/>
      <c r="AF10388" s="21"/>
    </row>
    <row r="10389" spans="1:32" x14ac:dyDescent="0.2">
      <c r="A10389" s="1" t="s">
        <v>30361</v>
      </c>
      <c r="B10389" s="4" t="s">
        <v>30362</v>
      </c>
      <c r="C10389" s="4" t="s">
        <v>30363</v>
      </c>
      <c r="E10389" s="4"/>
      <c r="R10389" s="4"/>
      <c r="U10389" s="4"/>
      <c r="AD10389" s="4"/>
      <c r="AE10389" s="4"/>
      <c r="AF10389" s="21"/>
    </row>
    <row r="10390" spans="1:32" x14ac:dyDescent="0.2">
      <c r="A10390" s="1" t="s">
        <v>30364</v>
      </c>
      <c r="B10390" s="4" t="s">
        <v>30365</v>
      </c>
      <c r="C10390" s="4" t="s">
        <v>30366</v>
      </c>
      <c r="E10390" s="4"/>
      <c r="R10390" s="4"/>
      <c r="U10390" s="4"/>
      <c r="AD10390" s="4"/>
      <c r="AE10390" s="4"/>
      <c r="AF10390" s="21"/>
    </row>
    <row r="10391" spans="1:32" x14ac:dyDescent="0.2">
      <c r="A10391" s="1" t="s">
        <v>30367</v>
      </c>
      <c r="B10391" s="4" t="s">
        <v>30368</v>
      </c>
      <c r="C10391" s="4" t="s">
        <v>30369</v>
      </c>
      <c r="E10391" s="4"/>
      <c r="R10391" s="4"/>
      <c r="U10391" s="4"/>
      <c r="AD10391" s="4"/>
      <c r="AE10391" s="4"/>
      <c r="AF10391" s="21"/>
    </row>
    <row r="10392" spans="1:32" x14ac:dyDescent="0.2">
      <c r="A10392" s="1" t="s">
        <v>30370</v>
      </c>
      <c r="B10392" s="4" t="s">
        <v>30371</v>
      </c>
      <c r="C10392" s="4" t="s">
        <v>30372</v>
      </c>
      <c r="E10392" s="4"/>
      <c r="R10392" s="4"/>
      <c r="U10392" s="4"/>
      <c r="AD10392" s="4"/>
      <c r="AE10392" s="4"/>
      <c r="AF10392" s="21"/>
    </row>
    <row r="10393" spans="1:32" x14ac:dyDescent="0.2">
      <c r="A10393" s="1" t="s">
        <v>30373</v>
      </c>
      <c r="B10393" s="4" t="s">
        <v>30374</v>
      </c>
      <c r="C10393" s="4" t="s">
        <v>30375</v>
      </c>
      <c r="E10393" s="4"/>
      <c r="R10393" s="4"/>
      <c r="U10393" s="4"/>
      <c r="AD10393" s="4"/>
      <c r="AE10393" s="4"/>
      <c r="AF10393" s="21"/>
    </row>
    <row r="10394" spans="1:32" x14ac:dyDescent="0.2">
      <c r="A10394" s="1" t="s">
        <v>30376</v>
      </c>
      <c r="B10394" s="4" t="s">
        <v>30377</v>
      </c>
      <c r="C10394" s="4" t="s">
        <v>30378</v>
      </c>
      <c r="E10394" s="4"/>
      <c r="R10394" s="4"/>
      <c r="U10394" s="4"/>
      <c r="AD10394" s="4"/>
      <c r="AE10394" s="4"/>
      <c r="AF10394" s="21"/>
    </row>
    <row r="10395" spans="1:32" x14ac:dyDescent="0.2">
      <c r="A10395" s="1" t="s">
        <v>30379</v>
      </c>
      <c r="B10395" s="4" t="s">
        <v>30380</v>
      </c>
      <c r="C10395" s="4" t="s">
        <v>30381</v>
      </c>
      <c r="E10395" s="4"/>
      <c r="R10395" s="4"/>
      <c r="U10395" s="4"/>
      <c r="AD10395" s="4"/>
      <c r="AE10395" s="4"/>
      <c r="AF10395" s="21"/>
    </row>
    <row r="10396" spans="1:32" x14ac:dyDescent="0.2">
      <c r="A10396" s="1" t="s">
        <v>30382</v>
      </c>
      <c r="B10396" s="4" t="s">
        <v>30383</v>
      </c>
      <c r="C10396" s="4" t="s">
        <v>30384</v>
      </c>
      <c r="E10396" s="4"/>
      <c r="R10396" s="4"/>
      <c r="U10396" s="4"/>
      <c r="AD10396" s="4"/>
      <c r="AE10396" s="4"/>
      <c r="AF10396" s="21"/>
    </row>
    <row r="10397" spans="1:32" x14ac:dyDescent="0.2">
      <c r="A10397" s="1" t="s">
        <v>30385</v>
      </c>
      <c r="B10397" s="4" t="s">
        <v>30386</v>
      </c>
      <c r="C10397" s="4" t="s">
        <v>30387</v>
      </c>
      <c r="E10397" s="4"/>
      <c r="R10397" s="4"/>
      <c r="U10397" s="4"/>
      <c r="AD10397" s="4"/>
      <c r="AE10397" s="4"/>
      <c r="AF10397" s="21"/>
    </row>
    <row r="10398" spans="1:32" x14ac:dyDescent="0.2">
      <c r="A10398" s="1" t="s">
        <v>30388</v>
      </c>
      <c r="B10398" s="4" t="s">
        <v>30389</v>
      </c>
      <c r="C10398" s="4" t="s">
        <v>30390</v>
      </c>
      <c r="E10398" s="4"/>
      <c r="R10398" s="4"/>
      <c r="U10398" s="4"/>
      <c r="AD10398" s="4"/>
      <c r="AE10398" s="4"/>
      <c r="AF10398" s="21"/>
    </row>
    <row r="10399" spans="1:32" x14ac:dyDescent="0.2">
      <c r="A10399" s="1" t="s">
        <v>30391</v>
      </c>
      <c r="B10399" s="4" t="s">
        <v>9549</v>
      </c>
      <c r="C10399" s="4" t="s">
        <v>30392</v>
      </c>
      <c r="E10399" s="4"/>
      <c r="R10399" s="4"/>
      <c r="U10399" s="4"/>
      <c r="AD10399" s="4"/>
      <c r="AE10399" s="4"/>
      <c r="AF10399" s="21"/>
    </row>
    <row r="10400" spans="1:32" x14ac:dyDescent="0.2">
      <c r="A10400" s="1" t="s">
        <v>30393</v>
      </c>
      <c r="B10400" s="4" t="s">
        <v>26880</v>
      </c>
      <c r="C10400" s="4" t="s">
        <v>30394</v>
      </c>
      <c r="E10400" s="4"/>
      <c r="R10400" s="4"/>
      <c r="U10400" s="4"/>
      <c r="AD10400" s="4"/>
      <c r="AE10400" s="4"/>
      <c r="AF10400" s="21"/>
    </row>
    <row r="10401" spans="1:32" x14ac:dyDescent="0.2">
      <c r="A10401" s="1" t="s">
        <v>30395</v>
      </c>
      <c r="B10401" s="4" t="s">
        <v>30396</v>
      </c>
      <c r="C10401" s="4" t="s">
        <v>30397</v>
      </c>
      <c r="E10401" s="4"/>
      <c r="R10401" s="4"/>
      <c r="U10401" s="4"/>
      <c r="AD10401" s="4"/>
      <c r="AE10401" s="4"/>
      <c r="AF10401" s="21"/>
    </row>
    <row r="10402" spans="1:32" x14ac:dyDescent="0.2">
      <c r="A10402" s="1" t="s">
        <v>30398</v>
      </c>
      <c r="B10402" s="4" t="s">
        <v>30399</v>
      </c>
      <c r="C10402" s="4" t="s">
        <v>30400</v>
      </c>
      <c r="E10402" s="4"/>
      <c r="R10402" s="4"/>
      <c r="U10402" s="4"/>
      <c r="AD10402" s="4"/>
      <c r="AE10402" s="4"/>
      <c r="AF10402" s="21"/>
    </row>
    <row r="10403" spans="1:32" x14ac:dyDescent="0.2">
      <c r="A10403" s="1" t="s">
        <v>30401</v>
      </c>
      <c r="B10403" s="4" t="s">
        <v>30402</v>
      </c>
      <c r="C10403" s="4" t="s">
        <v>30403</v>
      </c>
      <c r="E10403" s="4"/>
      <c r="R10403" s="4"/>
      <c r="U10403" s="4"/>
      <c r="AD10403" s="4"/>
      <c r="AE10403" s="4"/>
      <c r="AF10403" s="21"/>
    </row>
    <row r="10404" spans="1:32" x14ac:dyDescent="0.2">
      <c r="A10404" s="1" t="s">
        <v>30404</v>
      </c>
      <c r="B10404" s="4" t="s">
        <v>30405</v>
      </c>
      <c r="C10404" s="4" t="s">
        <v>30406</v>
      </c>
      <c r="E10404" s="4"/>
      <c r="R10404" s="4"/>
      <c r="U10404" s="4"/>
      <c r="AD10404" s="4"/>
      <c r="AE10404" s="4"/>
      <c r="AF10404" s="21"/>
    </row>
    <row r="10405" spans="1:32" x14ac:dyDescent="0.2">
      <c r="A10405" s="1" t="s">
        <v>30407</v>
      </c>
      <c r="B10405" s="4" t="s">
        <v>30408</v>
      </c>
      <c r="C10405" s="4" t="s">
        <v>30409</v>
      </c>
      <c r="E10405" s="4"/>
      <c r="R10405" s="4"/>
      <c r="U10405" s="4"/>
      <c r="AD10405" s="4"/>
      <c r="AE10405" s="4"/>
      <c r="AF10405" s="21"/>
    </row>
    <row r="10406" spans="1:32" x14ac:dyDescent="0.2">
      <c r="A10406" s="1" t="s">
        <v>30410</v>
      </c>
      <c r="B10406" s="4" t="s">
        <v>30411</v>
      </c>
      <c r="C10406" s="4" t="s">
        <v>30412</v>
      </c>
      <c r="E10406" s="4"/>
      <c r="R10406" s="4"/>
      <c r="U10406" s="4"/>
      <c r="AD10406" s="4"/>
      <c r="AE10406" s="4"/>
      <c r="AF10406" s="21"/>
    </row>
    <row r="10407" spans="1:32" x14ac:dyDescent="0.2">
      <c r="A10407" s="1" t="s">
        <v>30413</v>
      </c>
      <c r="B10407" s="4" t="s">
        <v>30414</v>
      </c>
      <c r="C10407" s="4" t="s">
        <v>30415</v>
      </c>
      <c r="E10407" s="4"/>
      <c r="R10407" s="4"/>
      <c r="U10407" s="4"/>
      <c r="AD10407" s="4"/>
      <c r="AE10407" s="4"/>
      <c r="AF10407" s="21"/>
    </row>
    <row r="10408" spans="1:32" x14ac:dyDescent="0.2">
      <c r="A10408" s="1" t="s">
        <v>30416</v>
      </c>
      <c r="B10408" s="4" t="s">
        <v>30417</v>
      </c>
      <c r="C10408" s="4" t="s">
        <v>30418</v>
      </c>
      <c r="E10408" s="4"/>
      <c r="R10408" s="4"/>
      <c r="U10408" s="4"/>
      <c r="AD10408" s="4"/>
      <c r="AE10408" s="4"/>
      <c r="AF10408" s="21"/>
    </row>
    <row r="10409" spans="1:32" x14ac:dyDescent="0.2">
      <c r="A10409" s="1" t="s">
        <v>30419</v>
      </c>
      <c r="B10409" s="4" t="s">
        <v>30420</v>
      </c>
      <c r="C10409" s="4" t="s">
        <v>30421</v>
      </c>
      <c r="E10409" s="4"/>
      <c r="R10409" s="4"/>
      <c r="U10409" s="4"/>
      <c r="AD10409" s="4"/>
      <c r="AE10409" s="4"/>
      <c r="AF10409" s="21"/>
    </row>
    <row r="10410" spans="1:32" x14ac:dyDescent="0.2">
      <c r="A10410" s="1" t="s">
        <v>30422</v>
      </c>
      <c r="B10410" s="4" t="s">
        <v>30423</v>
      </c>
      <c r="C10410" s="4" t="s">
        <v>30424</v>
      </c>
      <c r="E10410" s="4"/>
      <c r="R10410" s="4"/>
      <c r="U10410" s="4"/>
      <c r="AD10410" s="4"/>
      <c r="AE10410" s="4"/>
      <c r="AF10410" s="21"/>
    </row>
    <row r="10411" spans="1:32" x14ac:dyDescent="0.2">
      <c r="A10411" s="1" t="s">
        <v>30425</v>
      </c>
      <c r="B10411" s="4" t="s">
        <v>30426</v>
      </c>
      <c r="C10411" s="4" t="s">
        <v>30427</v>
      </c>
      <c r="E10411" s="4"/>
      <c r="R10411" s="4"/>
      <c r="U10411" s="4"/>
      <c r="AD10411" s="4"/>
      <c r="AE10411" s="4"/>
      <c r="AF10411" s="21"/>
    </row>
    <row r="10412" spans="1:32" x14ac:dyDescent="0.2">
      <c r="A10412" s="1" t="s">
        <v>30428</v>
      </c>
      <c r="B10412" s="4" t="s">
        <v>30429</v>
      </c>
      <c r="C10412" s="4" t="s">
        <v>30430</v>
      </c>
      <c r="E10412" s="4"/>
      <c r="R10412" s="4"/>
      <c r="U10412" s="4"/>
      <c r="AD10412" s="4"/>
      <c r="AE10412" s="4"/>
      <c r="AF10412" s="21"/>
    </row>
    <row r="10413" spans="1:32" x14ac:dyDescent="0.2">
      <c r="A10413" s="1" t="s">
        <v>30431</v>
      </c>
      <c r="B10413" s="4" t="s">
        <v>30432</v>
      </c>
      <c r="C10413" s="4" t="s">
        <v>30433</v>
      </c>
      <c r="E10413" s="4"/>
      <c r="G10413">
        <v>1</v>
      </c>
      <c r="R10413" s="4"/>
      <c r="U10413" s="4"/>
      <c r="V10413">
        <v>1</v>
      </c>
      <c r="X10413">
        <v>1</v>
      </c>
      <c r="Z10413">
        <v>1</v>
      </c>
      <c r="AA10413">
        <v>1</v>
      </c>
      <c r="AB10413">
        <v>2</v>
      </c>
      <c r="AD10413" s="4"/>
      <c r="AE10413" s="4"/>
      <c r="AF10413" s="21"/>
    </row>
    <row r="10414" spans="1:32" x14ac:dyDescent="0.2">
      <c r="A10414" s="1" t="s">
        <v>30434</v>
      </c>
      <c r="B10414" s="4" t="s">
        <v>30435</v>
      </c>
      <c r="C10414" s="4" t="s">
        <v>30436</v>
      </c>
      <c r="E10414" s="4"/>
      <c r="R10414" s="4"/>
      <c r="U10414" s="4"/>
      <c r="AD10414" s="4"/>
      <c r="AE10414" s="4"/>
      <c r="AF10414" s="21"/>
    </row>
    <row r="10415" spans="1:32" x14ac:dyDescent="0.2">
      <c r="A10415" s="1" t="s">
        <v>30437</v>
      </c>
      <c r="B10415" s="4" t="s">
        <v>30438</v>
      </c>
      <c r="C10415" s="4" t="s">
        <v>30439</v>
      </c>
      <c r="E10415" s="4"/>
      <c r="R10415" s="4"/>
      <c r="U10415" s="4"/>
      <c r="AD10415" s="4"/>
      <c r="AE10415" s="4"/>
      <c r="AF10415" s="21"/>
    </row>
    <row r="10416" spans="1:32" x14ac:dyDescent="0.2">
      <c r="A10416" s="1" t="s">
        <v>30440</v>
      </c>
      <c r="B10416" s="4" t="s">
        <v>30441</v>
      </c>
      <c r="C10416" s="4" t="s">
        <v>30442</v>
      </c>
      <c r="E10416" s="4"/>
      <c r="R10416" s="4"/>
      <c r="U10416" s="4"/>
      <c r="AD10416" s="4"/>
      <c r="AE10416" s="4"/>
      <c r="AF10416" s="21"/>
    </row>
    <row r="10417" spans="1:32" x14ac:dyDescent="0.2">
      <c r="A10417" s="1" t="s">
        <v>30443</v>
      </c>
      <c r="B10417" s="4" t="s">
        <v>30444</v>
      </c>
      <c r="C10417" s="4" t="s">
        <v>30445</v>
      </c>
      <c r="E10417" s="4"/>
      <c r="R10417" s="4"/>
      <c r="U10417" s="4"/>
      <c r="AD10417" s="4"/>
      <c r="AE10417" s="4"/>
      <c r="AF10417" s="21"/>
    </row>
    <row r="10418" spans="1:32" x14ac:dyDescent="0.2">
      <c r="A10418" s="1" t="s">
        <v>30446</v>
      </c>
      <c r="B10418" s="4" t="s">
        <v>30447</v>
      </c>
      <c r="C10418" s="4" t="s">
        <v>30448</v>
      </c>
      <c r="E10418" s="4"/>
      <c r="R10418" s="4"/>
      <c r="U10418" s="4"/>
      <c r="AD10418" s="4"/>
      <c r="AE10418" s="4"/>
      <c r="AF10418" s="21"/>
    </row>
    <row r="10419" spans="1:32" x14ac:dyDescent="0.2">
      <c r="A10419" s="1" t="s">
        <v>30449</v>
      </c>
      <c r="B10419" s="4" t="s">
        <v>30450</v>
      </c>
      <c r="C10419" s="4" t="s">
        <v>30451</v>
      </c>
      <c r="E10419" s="4"/>
      <c r="R10419" s="4"/>
      <c r="U10419" s="4"/>
      <c r="AD10419" s="4"/>
      <c r="AE10419" s="4"/>
      <c r="AF10419" s="21"/>
    </row>
    <row r="10420" spans="1:32" x14ac:dyDescent="0.2">
      <c r="A10420" s="1" t="s">
        <v>30452</v>
      </c>
      <c r="B10420" s="4" t="s">
        <v>30453</v>
      </c>
      <c r="C10420" s="4" t="s">
        <v>30454</v>
      </c>
      <c r="E10420" s="4"/>
      <c r="R10420" s="4"/>
      <c r="U10420" s="4"/>
      <c r="AD10420" s="4"/>
      <c r="AE10420" s="4"/>
      <c r="AF10420" s="21"/>
    </row>
    <row r="10421" spans="1:32" x14ac:dyDescent="0.2">
      <c r="A10421" s="1" t="s">
        <v>30455</v>
      </c>
      <c r="B10421" s="4" t="s">
        <v>30456</v>
      </c>
      <c r="C10421" s="4" t="s">
        <v>30457</v>
      </c>
      <c r="E10421" s="4"/>
      <c r="R10421" s="4"/>
      <c r="U10421" s="4"/>
      <c r="AD10421" s="4"/>
      <c r="AE10421" s="4"/>
      <c r="AF10421" s="21"/>
    </row>
    <row r="10422" spans="1:32" x14ac:dyDescent="0.2">
      <c r="A10422" s="1" t="s">
        <v>30458</v>
      </c>
      <c r="B10422" s="4" t="s">
        <v>30459</v>
      </c>
      <c r="C10422" s="4" t="s">
        <v>30460</v>
      </c>
      <c r="E10422" s="4"/>
      <c r="R10422" s="4"/>
      <c r="U10422" s="4"/>
      <c r="AD10422" s="4"/>
      <c r="AE10422" s="4"/>
      <c r="AF10422" s="21"/>
    </row>
    <row r="10423" spans="1:32" x14ac:dyDescent="0.2">
      <c r="A10423" s="1" t="s">
        <v>30461</v>
      </c>
      <c r="B10423" s="4" t="s">
        <v>30462</v>
      </c>
      <c r="C10423" s="4" t="s">
        <v>30463</v>
      </c>
      <c r="E10423" s="4"/>
      <c r="R10423" s="4"/>
      <c r="U10423" s="4"/>
      <c r="AD10423" s="4"/>
      <c r="AE10423" s="4"/>
      <c r="AF10423" s="21"/>
    </row>
    <row r="10424" spans="1:32" x14ac:dyDescent="0.2">
      <c r="A10424" s="1" t="s">
        <v>30464</v>
      </c>
      <c r="B10424" s="4" t="s">
        <v>30465</v>
      </c>
      <c r="C10424" s="4" t="s">
        <v>30466</v>
      </c>
      <c r="E10424" s="4"/>
      <c r="R10424" s="4"/>
      <c r="U10424" s="4"/>
      <c r="AD10424" s="4"/>
      <c r="AE10424" s="4"/>
      <c r="AF10424" s="21"/>
    </row>
    <row r="10425" spans="1:32" x14ac:dyDescent="0.2">
      <c r="A10425" s="1" t="s">
        <v>30467</v>
      </c>
      <c r="B10425" s="4" t="s">
        <v>30468</v>
      </c>
      <c r="C10425" s="4" t="s">
        <v>30469</v>
      </c>
      <c r="E10425" s="4"/>
      <c r="R10425" s="4"/>
      <c r="U10425" s="4"/>
      <c r="AD10425" s="4"/>
      <c r="AE10425" s="4"/>
      <c r="AF10425" s="21"/>
    </row>
    <row r="10426" spans="1:32" x14ac:dyDescent="0.2">
      <c r="A10426" s="1" t="s">
        <v>30470</v>
      </c>
      <c r="B10426" s="4" t="s">
        <v>30471</v>
      </c>
      <c r="C10426" s="4" t="s">
        <v>30472</v>
      </c>
      <c r="E10426" s="4"/>
      <c r="R10426" s="4"/>
      <c r="U10426" s="4"/>
      <c r="AD10426" s="4"/>
      <c r="AE10426" s="4"/>
      <c r="AF10426" s="21"/>
    </row>
    <row r="10427" spans="1:32" x14ac:dyDescent="0.2">
      <c r="A10427" s="1" t="s">
        <v>30473</v>
      </c>
      <c r="B10427" s="4" t="s">
        <v>30474</v>
      </c>
      <c r="C10427" s="4" t="s">
        <v>30475</v>
      </c>
      <c r="E10427" s="4"/>
      <c r="R10427" s="4"/>
      <c r="U10427" s="4"/>
      <c r="AD10427" s="4"/>
      <c r="AE10427" s="4"/>
      <c r="AF10427" s="21"/>
    </row>
    <row r="10428" spans="1:32" x14ac:dyDescent="0.2">
      <c r="A10428" s="1" t="s">
        <v>30476</v>
      </c>
      <c r="B10428" s="4" t="s">
        <v>30477</v>
      </c>
      <c r="C10428" s="4" t="s">
        <v>30478</v>
      </c>
      <c r="E10428" s="4"/>
      <c r="R10428" s="4"/>
      <c r="U10428" s="4"/>
      <c r="AD10428" s="4"/>
      <c r="AE10428" s="4"/>
      <c r="AF10428" s="21"/>
    </row>
    <row r="10429" spans="1:32" x14ac:dyDescent="0.2">
      <c r="A10429" s="1" t="s">
        <v>30479</v>
      </c>
      <c r="B10429" s="4" t="s">
        <v>30480</v>
      </c>
      <c r="C10429" s="4" t="s">
        <v>30481</v>
      </c>
      <c r="E10429" s="4"/>
      <c r="R10429" s="4"/>
      <c r="U10429" s="4"/>
      <c r="AD10429" s="4"/>
      <c r="AE10429" s="4"/>
      <c r="AF10429" s="21"/>
    </row>
    <row r="10430" spans="1:32" x14ac:dyDescent="0.2">
      <c r="A10430" s="1" t="s">
        <v>30482</v>
      </c>
      <c r="B10430" s="4" t="s">
        <v>30483</v>
      </c>
      <c r="C10430" s="4" t="s">
        <v>30484</v>
      </c>
      <c r="E10430" s="4"/>
      <c r="R10430" s="4"/>
      <c r="U10430" s="4"/>
      <c r="AD10430" s="4"/>
      <c r="AE10430" s="4"/>
      <c r="AF10430" s="21"/>
    </row>
    <row r="10431" spans="1:32" x14ac:dyDescent="0.2">
      <c r="A10431" s="1" t="s">
        <v>30485</v>
      </c>
      <c r="B10431" s="4" t="s">
        <v>30486</v>
      </c>
      <c r="C10431" s="4" t="s">
        <v>30487</v>
      </c>
      <c r="E10431" s="4"/>
      <c r="R10431" s="4"/>
      <c r="U10431" s="4"/>
      <c r="AD10431" s="4"/>
      <c r="AE10431" s="4"/>
      <c r="AF10431" s="21"/>
    </row>
    <row r="10432" spans="1:32" x14ac:dyDescent="0.2">
      <c r="A10432" s="1" t="s">
        <v>30488</v>
      </c>
      <c r="B10432" s="4" t="s">
        <v>30489</v>
      </c>
      <c r="C10432" s="4" t="s">
        <v>30490</v>
      </c>
      <c r="E10432" s="4"/>
      <c r="R10432" s="4"/>
      <c r="U10432" s="4"/>
      <c r="AD10432" s="4"/>
      <c r="AE10432" s="4"/>
      <c r="AF10432" s="21"/>
    </row>
    <row r="10433" spans="1:32" x14ac:dyDescent="0.2">
      <c r="A10433" s="1" t="s">
        <v>30491</v>
      </c>
      <c r="B10433" s="4" t="s">
        <v>30492</v>
      </c>
      <c r="C10433" s="4" t="s">
        <v>30493</v>
      </c>
      <c r="E10433" s="4"/>
      <c r="R10433" s="4"/>
      <c r="U10433" s="4"/>
      <c r="AD10433" s="4"/>
      <c r="AE10433" s="4"/>
      <c r="AF10433" s="21"/>
    </row>
    <row r="10434" spans="1:32" x14ac:dyDescent="0.2">
      <c r="A10434" s="1" t="s">
        <v>30494</v>
      </c>
      <c r="B10434" s="4" t="s">
        <v>30495</v>
      </c>
      <c r="C10434" s="4" t="s">
        <v>30496</v>
      </c>
      <c r="E10434" s="4"/>
      <c r="R10434" s="4"/>
      <c r="U10434" s="4"/>
      <c r="AD10434" s="4"/>
      <c r="AE10434" s="4"/>
      <c r="AF10434" s="21"/>
    </row>
    <row r="10435" spans="1:32" x14ac:dyDescent="0.2">
      <c r="A10435" s="1" t="s">
        <v>30497</v>
      </c>
      <c r="B10435" s="4" t="s">
        <v>30498</v>
      </c>
      <c r="C10435" s="4" t="s">
        <v>30499</v>
      </c>
      <c r="E10435" s="4"/>
      <c r="R10435" s="4"/>
      <c r="U10435" s="4"/>
      <c r="AD10435" s="4"/>
      <c r="AE10435" s="4"/>
      <c r="AF10435" s="21"/>
    </row>
    <row r="10436" spans="1:32" x14ac:dyDescent="0.2">
      <c r="A10436" s="1" t="s">
        <v>30500</v>
      </c>
      <c r="B10436" s="4" t="s">
        <v>30501</v>
      </c>
      <c r="C10436" s="4" t="s">
        <v>30502</v>
      </c>
      <c r="E10436" s="4"/>
      <c r="R10436" s="4"/>
      <c r="U10436" s="4"/>
      <c r="AD10436" s="4"/>
      <c r="AE10436" s="4"/>
      <c r="AF10436" s="21"/>
    </row>
    <row r="10437" spans="1:32" x14ac:dyDescent="0.2">
      <c r="A10437" s="1" t="s">
        <v>30503</v>
      </c>
      <c r="B10437" s="4" t="s">
        <v>30504</v>
      </c>
      <c r="C10437" s="4" t="s">
        <v>30505</v>
      </c>
      <c r="E10437" s="4"/>
      <c r="R10437" s="4"/>
      <c r="U10437" s="4"/>
      <c r="AD10437" s="4"/>
      <c r="AE10437" s="4"/>
      <c r="AF10437" s="21"/>
    </row>
    <row r="10438" spans="1:32" x14ac:dyDescent="0.2">
      <c r="A10438" s="1" t="s">
        <v>30506</v>
      </c>
      <c r="B10438" s="4" t="s">
        <v>23405</v>
      </c>
      <c r="C10438" s="4" t="s">
        <v>30507</v>
      </c>
      <c r="E10438" s="4"/>
      <c r="R10438" s="4"/>
      <c r="U10438" s="4"/>
      <c r="AD10438" s="4"/>
      <c r="AE10438" s="4"/>
      <c r="AF10438" s="21"/>
    </row>
    <row r="10439" spans="1:32" x14ac:dyDescent="0.2">
      <c r="A10439" s="1" t="s">
        <v>30508</v>
      </c>
      <c r="B10439" s="4" t="s">
        <v>4868</v>
      </c>
      <c r="C10439" s="4" t="s">
        <v>10295</v>
      </c>
      <c r="E10439" s="4"/>
      <c r="R10439" s="4"/>
      <c r="U10439" s="4"/>
      <c r="AD10439" s="4"/>
      <c r="AE10439" s="4"/>
      <c r="AF10439" s="21"/>
    </row>
    <row r="10440" spans="1:32" x14ac:dyDescent="0.2">
      <c r="A10440" s="1" t="s">
        <v>30509</v>
      </c>
      <c r="B10440" s="4" t="s">
        <v>30510</v>
      </c>
      <c r="C10440" s="4" t="s">
        <v>30511</v>
      </c>
      <c r="E10440" s="4"/>
      <c r="R10440" s="4"/>
      <c r="U10440" s="4"/>
      <c r="AD10440" s="4"/>
      <c r="AE10440" s="4"/>
      <c r="AF10440" s="21"/>
    </row>
    <row r="10441" spans="1:32" x14ac:dyDescent="0.2">
      <c r="A10441" s="1" t="s">
        <v>30512</v>
      </c>
      <c r="B10441" s="4" t="s">
        <v>10303</v>
      </c>
      <c r="C10441" s="4" t="s">
        <v>30513</v>
      </c>
      <c r="E10441" s="4"/>
      <c r="R10441" s="4"/>
      <c r="U10441" s="4"/>
      <c r="AD10441" s="4"/>
      <c r="AE10441" s="4"/>
      <c r="AF10441" s="21"/>
    </row>
    <row r="10442" spans="1:32" x14ac:dyDescent="0.2">
      <c r="A10442" s="1" t="s">
        <v>30514</v>
      </c>
      <c r="B10442" s="4" t="s">
        <v>30515</v>
      </c>
      <c r="C10442" s="4" t="s">
        <v>30516</v>
      </c>
      <c r="E10442" s="4"/>
      <c r="R10442" s="4"/>
      <c r="U10442" s="4"/>
      <c r="AD10442" s="4"/>
      <c r="AE10442" s="4"/>
      <c r="AF10442" s="21"/>
    </row>
    <row r="10443" spans="1:32" x14ac:dyDescent="0.2">
      <c r="A10443" s="1" t="s">
        <v>30517</v>
      </c>
      <c r="B10443" s="4" t="s">
        <v>30518</v>
      </c>
      <c r="C10443" s="4" t="s">
        <v>30519</v>
      </c>
      <c r="E10443" s="4"/>
      <c r="R10443" s="4"/>
      <c r="U10443" s="4"/>
      <c r="AD10443" s="4"/>
      <c r="AE10443" s="4"/>
      <c r="AF10443" s="21"/>
    </row>
    <row r="10444" spans="1:32" x14ac:dyDescent="0.2">
      <c r="A10444" s="1" t="s">
        <v>30520</v>
      </c>
      <c r="B10444" s="4" t="s">
        <v>30521</v>
      </c>
      <c r="C10444" s="4" t="s">
        <v>30522</v>
      </c>
      <c r="E10444" s="4"/>
      <c r="R10444" s="4"/>
      <c r="U10444" s="4"/>
      <c r="AD10444" s="4"/>
      <c r="AE10444" s="4"/>
      <c r="AF10444" s="21"/>
    </row>
    <row r="10445" spans="1:32" x14ac:dyDescent="0.2">
      <c r="A10445" s="1" t="s">
        <v>30523</v>
      </c>
      <c r="B10445" s="4" t="s">
        <v>30524</v>
      </c>
      <c r="C10445" s="4" t="s">
        <v>30525</v>
      </c>
      <c r="E10445" s="4"/>
      <c r="R10445" s="4"/>
      <c r="U10445" s="4"/>
      <c r="AD10445" s="4"/>
      <c r="AE10445" s="4"/>
      <c r="AF10445" s="21"/>
    </row>
    <row r="10446" spans="1:32" x14ac:dyDescent="0.2">
      <c r="A10446" s="1" t="s">
        <v>30526</v>
      </c>
      <c r="B10446" s="4" t="s">
        <v>30527</v>
      </c>
      <c r="C10446" s="4" t="s">
        <v>30528</v>
      </c>
      <c r="E10446" s="4"/>
      <c r="R10446" s="4"/>
      <c r="U10446" s="4"/>
      <c r="AD10446" s="4"/>
      <c r="AE10446" s="4"/>
      <c r="AF10446" s="21"/>
    </row>
    <row r="10447" spans="1:32" x14ac:dyDescent="0.2">
      <c r="A10447" s="1" t="s">
        <v>30529</v>
      </c>
      <c r="B10447" s="4" t="s">
        <v>9956</v>
      </c>
      <c r="C10447" s="4" t="s">
        <v>30530</v>
      </c>
      <c r="E10447" s="4"/>
      <c r="R10447" s="4"/>
      <c r="U10447" s="4"/>
      <c r="AD10447" s="4"/>
      <c r="AE10447" s="4"/>
      <c r="AF10447" s="21"/>
    </row>
    <row r="10448" spans="1:32" x14ac:dyDescent="0.2">
      <c r="A10448" s="1" t="s">
        <v>30531</v>
      </c>
      <c r="B10448" s="4" t="s">
        <v>30532</v>
      </c>
      <c r="C10448" s="4" t="s">
        <v>30533</v>
      </c>
      <c r="E10448" s="4"/>
      <c r="R10448" s="4"/>
      <c r="U10448" s="4"/>
      <c r="AD10448" s="4"/>
      <c r="AE10448" s="4"/>
      <c r="AF10448" s="21"/>
    </row>
    <row r="10449" spans="1:32" x14ac:dyDescent="0.2">
      <c r="A10449" s="1" t="s">
        <v>30534</v>
      </c>
      <c r="B10449" s="4" t="s">
        <v>30535</v>
      </c>
      <c r="C10449" s="4" t="s">
        <v>30536</v>
      </c>
      <c r="E10449" s="4"/>
      <c r="R10449" s="4"/>
      <c r="U10449" s="4"/>
      <c r="AD10449" s="4"/>
      <c r="AE10449" s="4"/>
      <c r="AF10449" s="21"/>
    </row>
    <row r="10450" spans="1:32" x14ac:dyDescent="0.2">
      <c r="A10450" s="1" t="s">
        <v>30537</v>
      </c>
      <c r="B10450" s="4" t="s">
        <v>30538</v>
      </c>
      <c r="C10450" s="4" t="s">
        <v>30539</v>
      </c>
      <c r="E10450" s="4"/>
      <c r="R10450" s="4"/>
      <c r="U10450" s="4"/>
      <c r="AD10450" s="4"/>
      <c r="AE10450" s="4"/>
      <c r="AF10450" s="21"/>
    </row>
    <row r="10451" spans="1:32" x14ac:dyDescent="0.2">
      <c r="A10451" s="1" t="s">
        <v>30540</v>
      </c>
      <c r="B10451" s="4" t="s">
        <v>10440</v>
      </c>
      <c r="C10451" s="4" t="s">
        <v>30541</v>
      </c>
      <c r="E10451" s="4"/>
      <c r="R10451" s="4"/>
      <c r="U10451" s="4"/>
      <c r="AD10451" s="4"/>
      <c r="AE10451" s="4"/>
      <c r="AF10451" s="21"/>
    </row>
    <row r="10452" spans="1:32" x14ac:dyDescent="0.2">
      <c r="A10452" s="1" t="s">
        <v>30542</v>
      </c>
      <c r="B10452" s="4" t="s">
        <v>10670</v>
      </c>
      <c r="C10452" s="4" t="s">
        <v>10671</v>
      </c>
      <c r="E10452" s="4"/>
      <c r="R10452" s="4"/>
      <c r="U10452" s="4"/>
      <c r="AD10452" s="4"/>
      <c r="AE10452" s="4"/>
      <c r="AF10452" s="21"/>
    </row>
    <row r="10453" spans="1:32" x14ac:dyDescent="0.2">
      <c r="A10453" s="1" t="s">
        <v>30543</v>
      </c>
      <c r="B10453" s="4" t="s">
        <v>10664</v>
      </c>
      <c r="C10453" s="4" t="s">
        <v>10665</v>
      </c>
      <c r="E10453" s="4"/>
      <c r="R10453" s="4"/>
      <c r="U10453" s="4"/>
      <c r="AD10453" s="4"/>
      <c r="AE10453" s="4"/>
      <c r="AF10453" s="21"/>
    </row>
    <row r="10454" spans="1:32" x14ac:dyDescent="0.2">
      <c r="A10454" s="1" t="s">
        <v>30544</v>
      </c>
      <c r="B10454" s="4" t="s">
        <v>10667</v>
      </c>
      <c r="C10454" s="4" t="s">
        <v>30545</v>
      </c>
      <c r="E10454" s="4"/>
      <c r="R10454" s="4"/>
      <c r="U10454" s="4"/>
      <c r="AD10454" s="4"/>
      <c r="AE10454" s="4"/>
      <c r="AF10454" s="21"/>
    </row>
    <row r="10455" spans="1:32" x14ac:dyDescent="0.2">
      <c r="A10455" s="1" t="s">
        <v>30546</v>
      </c>
      <c r="B10455" s="4" t="s">
        <v>10720</v>
      </c>
      <c r="C10455" s="4" t="s">
        <v>30547</v>
      </c>
      <c r="E10455" s="4"/>
      <c r="R10455" s="4"/>
      <c r="U10455" s="4"/>
      <c r="AD10455" s="4"/>
      <c r="AE10455" s="4"/>
      <c r="AF10455" s="21"/>
    </row>
    <row r="10456" spans="1:32" x14ac:dyDescent="0.2">
      <c r="A10456" s="1" t="s">
        <v>30548</v>
      </c>
      <c r="B10456" s="4" t="s">
        <v>30549</v>
      </c>
      <c r="C10456" s="4" t="s">
        <v>30550</v>
      </c>
      <c r="E10456" s="4"/>
      <c r="R10456" s="4"/>
      <c r="U10456" s="4"/>
      <c r="AD10456" s="4"/>
      <c r="AE10456" s="4"/>
      <c r="AF10456" s="21"/>
    </row>
    <row r="10457" spans="1:32" x14ac:dyDescent="0.2">
      <c r="A10457" s="1" t="s">
        <v>30551</v>
      </c>
      <c r="B10457" s="4" t="s">
        <v>30552</v>
      </c>
      <c r="C10457" s="4" t="s">
        <v>30553</v>
      </c>
      <c r="E10457" s="4"/>
      <c r="R10457" s="4"/>
      <c r="U10457" s="4"/>
      <c r="AD10457" s="4"/>
      <c r="AE10457" s="4"/>
      <c r="AF10457" s="21"/>
    </row>
    <row r="10458" spans="1:32" x14ac:dyDescent="0.2">
      <c r="A10458" s="1" t="s">
        <v>30554</v>
      </c>
      <c r="B10458" s="4" t="s">
        <v>30555</v>
      </c>
      <c r="C10458" s="4" t="s">
        <v>30556</v>
      </c>
      <c r="E10458" s="4"/>
      <c r="R10458" s="4"/>
      <c r="U10458" s="4"/>
      <c r="AD10458" s="4"/>
      <c r="AE10458" s="4"/>
      <c r="AF10458" s="21"/>
    </row>
    <row r="10459" spans="1:32" x14ac:dyDescent="0.2">
      <c r="A10459" s="1" t="s">
        <v>30557</v>
      </c>
      <c r="B10459" s="4" t="s">
        <v>30558</v>
      </c>
      <c r="C10459" s="4" t="s">
        <v>30559</v>
      </c>
      <c r="E10459" s="4"/>
      <c r="R10459" s="4"/>
      <c r="U10459" s="4"/>
      <c r="AD10459" s="4"/>
      <c r="AE10459" s="4"/>
      <c r="AF10459" s="21"/>
    </row>
    <row r="10460" spans="1:32" x14ac:dyDescent="0.2">
      <c r="A10460" s="1" t="s">
        <v>30560</v>
      </c>
      <c r="B10460" s="4" t="s">
        <v>30561</v>
      </c>
      <c r="C10460" s="4" t="s">
        <v>30562</v>
      </c>
      <c r="E10460" s="4"/>
      <c r="R10460" s="4"/>
      <c r="U10460" s="4"/>
      <c r="AD10460" s="4"/>
      <c r="AE10460" s="4"/>
      <c r="AF10460" s="21"/>
    </row>
    <row r="10461" spans="1:32" x14ac:dyDescent="0.2">
      <c r="A10461" s="1" t="s">
        <v>30563</v>
      </c>
      <c r="B10461" s="4" t="s">
        <v>30564</v>
      </c>
      <c r="C10461" s="4" t="s">
        <v>30565</v>
      </c>
      <c r="E10461" s="4"/>
      <c r="R10461" s="4"/>
      <c r="U10461" s="4"/>
      <c r="AD10461" s="4"/>
      <c r="AE10461" s="4"/>
      <c r="AF10461" s="21"/>
    </row>
    <row r="10462" spans="1:32" x14ac:dyDescent="0.2">
      <c r="A10462" s="1" t="s">
        <v>30566</v>
      </c>
      <c r="B10462" s="4" t="s">
        <v>10868</v>
      </c>
      <c r="C10462" s="4" t="s">
        <v>30567</v>
      </c>
      <c r="E10462" s="4"/>
      <c r="R10462" s="4"/>
      <c r="U10462" s="4"/>
      <c r="AD10462" s="4"/>
      <c r="AE10462" s="4"/>
      <c r="AF10462" s="21"/>
    </row>
    <row r="10463" spans="1:32" x14ac:dyDescent="0.2">
      <c r="A10463" s="1" t="s">
        <v>30568</v>
      </c>
      <c r="B10463" s="4" t="s">
        <v>10883</v>
      </c>
      <c r="C10463" s="4" t="s">
        <v>10884</v>
      </c>
      <c r="E10463" s="4"/>
      <c r="R10463" s="4"/>
      <c r="U10463" s="4"/>
      <c r="AD10463" s="4"/>
      <c r="AE10463" s="4"/>
      <c r="AF10463" s="21"/>
    </row>
    <row r="10464" spans="1:32" x14ac:dyDescent="0.2">
      <c r="A10464" s="1" t="s">
        <v>30569</v>
      </c>
      <c r="B10464" s="4" t="s">
        <v>30570</v>
      </c>
      <c r="C10464" s="4" t="s">
        <v>30571</v>
      </c>
      <c r="E10464" s="4"/>
      <c r="R10464" s="4"/>
      <c r="U10464" s="4"/>
      <c r="AD10464" s="4"/>
      <c r="AE10464" s="4"/>
      <c r="AF10464" s="21"/>
    </row>
    <row r="10465" spans="1:32" x14ac:dyDescent="0.2">
      <c r="A10465" s="1" t="s">
        <v>30572</v>
      </c>
      <c r="B10465" s="4" t="s">
        <v>30573</v>
      </c>
      <c r="C10465" s="4" t="s">
        <v>30574</v>
      </c>
      <c r="E10465" s="4"/>
      <c r="R10465" s="4"/>
      <c r="U10465" s="4"/>
      <c r="AD10465" s="4"/>
      <c r="AE10465" s="4"/>
      <c r="AF10465" s="21"/>
    </row>
    <row r="10466" spans="1:32" x14ac:dyDescent="0.2">
      <c r="A10466" s="1" t="s">
        <v>30575</v>
      </c>
      <c r="B10466" s="4" t="s">
        <v>30576</v>
      </c>
      <c r="C10466" s="4" t="s">
        <v>30577</v>
      </c>
      <c r="E10466" s="4"/>
      <c r="R10466" s="4"/>
      <c r="U10466" s="4"/>
      <c r="AD10466" s="4"/>
      <c r="AE10466" s="4"/>
      <c r="AF10466" s="21"/>
    </row>
    <row r="10467" spans="1:32" x14ac:dyDescent="0.2">
      <c r="A10467" s="1" t="s">
        <v>30578</v>
      </c>
      <c r="B10467" s="4" t="s">
        <v>30579</v>
      </c>
      <c r="C10467" s="4" t="s">
        <v>30580</v>
      </c>
      <c r="E10467" s="4"/>
      <c r="R10467" s="4"/>
      <c r="U10467" s="4"/>
      <c r="AD10467" s="4"/>
      <c r="AE10467" s="4"/>
      <c r="AF10467" s="21"/>
    </row>
    <row r="10468" spans="1:32" x14ac:dyDescent="0.2">
      <c r="A10468" s="1" t="s">
        <v>30581</v>
      </c>
      <c r="B10468" s="4" t="s">
        <v>30582</v>
      </c>
      <c r="C10468" s="4" t="s">
        <v>30583</v>
      </c>
      <c r="E10468" s="4"/>
      <c r="R10468" s="4"/>
      <c r="U10468" s="4"/>
      <c r="AD10468" s="4"/>
      <c r="AE10468" s="4"/>
      <c r="AF10468" s="21"/>
    </row>
    <row r="10469" spans="1:32" x14ac:dyDescent="0.2">
      <c r="A10469" s="1" t="s">
        <v>30584</v>
      </c>
      <c r="B10469" s="4" t="s">
        <v>30585</v>
      </c>
      <c r="C10469" s="4" t="s">
        <v>30586</v>
      </c>
      <c r="E10469" s="4"/>
      <c r="R10469" s="4"/>
      <c r="U10469" s="4"/>
      <c r="AD10469" s="4"/>
      <c r="AE10469" s="4"/>
      <c r="AF10469" s="21"/>
    </row>
    <row r="10470" spans="1:32" x14ac:dyDescent="0.2">
      <c r="A10470" s="1" t="s">
        <v>30587</v>
      </c>
      <c r="B10470" s="4" t="s">
        <v>30588</v>
      </c>
      <c r="C10470" s="4" t="s">
        <v>30589</v>
      </c>
      <c r="E10470" s="4"/>
      <c r="R10470" s="4"/>
      <c r="U10470" s="4"/>
      <c r="AD10470" s="4"/>
      <c r="AE10470" s="4"/>
      <c r="AF10470" s="21"/>
    </row>
    <row r="10471" spans="1:32" x14ac:dyDescent="0.2">
      <c r="A10471" s="1" t="s">
        <v>30590</v>
      </c>
      <c r="B10471" s="4" t="s">
        <v>10950</v>
      </c>
      <c r="C10471" s="4" t="s">
        <v>30591</v>
      </c>
      <c r="E10471" s="4"/>
      <c r="R10471" s="4"/>
      <c r="U10471" s="4"/>
      <c r="AD10471" s="4"/>
      <c r="AE10471" s="4"/>
      <c r="AF10471" s="21"/>
    </row>
    <row r="10472" spans="1:32" x14ac:dyDescent="0.2">
      <c r="A10472" s="1" t="s">
        <v>30592</v>
      </c>
      <c r="B10472" s="4" t="s">
        <v>10962</v>
      </c>
      <c r="C10472" s="4" t="s">
        <v>30593</v>
      </c>
      <c r="E10472" s="4"/>
      <c r="R10472" s="4"/>
      <c r="U10472" s="4"/>
      <c r="AD10472" s="4"/>
      <c r="AE10472" s="4"/>
      <c r="AF10472" s="21"/>
    </row>
    <row r="10473" spans="1:32" x14ac:dyDescent="0.2">
      <c r="A10473" s="1" t="s">
        <v>30594</v>
      </c>
      <c r="B10473" s="4" t="s">
        <v>30595</v>
      </c>
      <c r="C10473" s="4" t="s">
        <v>30596</v>
      </c>
      <c r="E10473" s="4"/>
      <c r="R10473" s="4"/>
      <c r="U10473" s="4"/>
      <c r="AD10473" s="4"/>
      <c r="AE10473" s="4"/>
      <c r="AF10473" s="21"/>
    </row>
    <row r="10474" spans="1:32" x14ac:dyDescent="0.2">
      <c r="A10474" s="1" t="s">
        <v>30597</v>
      </c>
      <c r="B10474" s="4" t="s">
        <v>10185</v>
      </c>
      <c r="C10474" s="4" t="s">
        <v>30598</v>
      </c>
      <c r="E10474" s="4"/>
      <c r="R10474" s="4"/>
      <c r="U10474" s="4"/>
      <c r="AD10474" s="4"/>
      <c r="AE10474" s="4"/>
      <c r="AF10474" s="21"/>
    </row>
    <row r="10475" spans="1:32" x14ac:dyDescent="0.2">
      <c r="A10475" s="1" t="s">
        <v>30599</v>
      </c>
      <c r="B10475" s="4" t="s">
        <v>30600</v>
      </c>
      <c r="C10475" s="4" t="s">
        <v>30601</v>
      </c>
      <c r="E10475" s="4"/>
      <c r="R10475" s="4"/>
      <c r="U10475" s="4"/>
      <c r="AD10475" s="4"/>
      <c r="AE10475" s="4"/>
      <c r="AF10475" s="21"/>
    </row>
    <row r="10476" spans="1:32" x14ac:dyDescent="0.2">
      <c r="A10476" s="1" t="s">
        <v>30602</v>
      </c>
      <c r="B10476" s="4" t="s">
        <v>30603</v>
      </c>
      <c r="C10476" s="4" t="s">
        <v>30604</v>
      </c>
      <c r="E10476" s="4">
        <v>1</v>
      </c>
      <c r="R10476" s="4"/>
      <c r="U10476" s="4"/>
      <c r="AD10476" s="4">
        <v>1</v>
      </c>
      <c r="AE10476" s="4"/>
      <c r="AF10476" s="21">
        <v>1</v>
      </c>
    </row>
    <row r="10477" spans="1:32" x14ac:dyDescent="0.2">
      <c r="A10477" s="1" t="s">
        <v>30605</v>
      </c>
      <c r="B10477" s="4" t="s">
        <v>30606</v>
      </c>
      <c r="C10477" s="4" t="s">
        <v>30607</v>
      </c>
      <c r="E10477" s="4"/>
      <c r="R10477" s="4"/>
      <c r="U10477" s="4"/>
      <c r="AD10477" s="4"/>
      <c r="AE10477" s="4"/>
      <c r="AF10477" s="21"/>
    </row>
    <row r="10478" spans="1:32" x14ac:dyDescent="0.2">
      <c r="A10478" s="1" t="s">
        <v>30608</v>
      </c>
      <c r="B10478" s="4" t="s">
        <v>11018</v>
      </c>
      <c r="C10478" s="4" t="s">
        <v>11019</v>
      </c>
      <c r="E10478" s="4"/>
      <c r="R10478" s="4"/>
      <c r="U10478" s="4"/>
      <c r="AD10478" s="4"/>
      <c r="AE10478" s="4"/>
      <c r="AF10478" s="21"/>
    </row>
    <row r="10479" spans="1:32" x14ac:dyDescent="0.2">
      <c r="A10479" s="1" t="s">
        <v>30609</v>
      </c>
      <c r="B10479" s="4" t="s">
        <v>30610</v>
      </c>
      <c r="C10479" s="4" t="s">
        <v>30611</v>
      </c>
      <c r="E10479" s="4"/>
      <c r="R10479" s="4"/>
      <c r="U10479" s="4"/>
      <c r="AD10479" s="4"/>
      <c r="AE10479" s="4"/>
      <c r="AF10479" s="21"/>
    </row>
    <row r="10480" spans="1:32" x14ac:dyDescent="0.2">
      <c r="A10480" s="1" t="s">
        <v>30612</v>
      </c>
      <c r="B10480" s="4" t="s">
        <v>10968</v>
      </c>
      <c r="C10480" s="4" t="s">
        <v>30613</v>
      </c>
      <c r="E10480" s="4"/>
      <c r="G10480">
        <v>1</v>
      </c>
      <c r="H10480">
        <v>1</v>
      </c>
      <c r="I10480">
        <v>1</v>
      </c>
      <c r="J10480">
        <v>1</v>
      </c>
      <c r="M10480">
        <v>2</v>
      </c>
      <c r="N10480">
        <v>2</v>
      </c>
      <c r="O10480">
        <v>2</v>
      </c>
      <c r="P10480">
        <v>1</v>
      </c>
      <c r="R10480" s="4">
        <v>1</v>
      </c>
      <c r="T10480">
        <v>1</v>
      </c>
      <c r="U10480" s="4">
        <v>1</v>
      </c>
      <c r="V10480">
        <v>2</v>
      </c>
      <c r="X10480">
        <v>1</v>
      </c>
      <c r="AA10480">
        <v>1</v>
      </c>
      <c r="AD10480" s="4"/>
      <c r="AE10480" s="4">
        <v>1</v>
      </c>
      <c r="AF10480" s="21"/>
    </row>
    <row r="10481" spans="1:32" x14ac:dyDescent="0.2">
      <c r="A10481" s="1" t="s">
        <v>30614</v>
      </c>
      <c r="B10481" s="4" t="s">
        <v>30504</v>
      </c>
      <c r="C10481" s="4" t="s">
        <v>30505</v>
      </c>
      <c r="E10481" s="4"/>
      <c r="R10481" s="4"/>
      <c r="U10481" s="4"/>
      <c r="AD10481" s="4"/>
      <c r="AE10481" s="4"/>
      <c r="AF10481" s="21"/>
    </row>
    <row r="10482" spans="1:32" x14ac:dyDescent="0.2">
      <c r="A10482" s="1" t="s">
        <v>30615</v>
      </c>
      <c r="B10482" s="4" t="s">
        <v>30616</v>
      </c>
      <c r="C10482" s="4" t="s">
        <v>30617</v>
      </c>
      <c r="E10482" s="4"/>
      <c r="R10482" s="4"/>
      <c r="U10482" s="4"/>
      <c r="AD10482" s="4"/>
      <c r="AE10482" s="4"/>
      <c r="AF10482" s="21"/>
    </row>
    <row r="10483" spans="1:32" x14ac:dyDescent="0.2">
      <c r="A10483" s="1" t="s">
        <v>30618</v>
      </c>
      <c r="B10483" s="4" t="s">
        <v>30619</v>
      </c>
      <c r="C10483" s="4" t="s">
        <v>30620</v>
      </c>
      <c r="E10483" s="4"/>
      <c r="R10483" s="4"/>
      <c r="U10483" s="4"/>
      <c r="AD10483" s="4"/>
      <c r="AE10483" s="4"/>
      <c r="AF10483" s="21"/>
    </row>
    <row r="10484" spans="1:32" x14ac:dyDescent="0.2">
      <c r="A10484" s="1" t="s">
        <v>30621</v>
      </c>
      <c r="B10484" s="4" t="s">
        <v>30622</v>
      </c>
      <c r="C10484" s="4" t="s">
        <v>30623</v>
      </c>
      <c r="E10484" s="4"/>
      <c r="R10484" s="4"/>
      <c r="U10484" s="4"/>
      <c r="AD10484" s="4"/>
      <c r="AE10484" s="4"/>
      <c r="AF10484" s="21"/>
    </row>
    <row r="10485" spans="1:32" x14ac:dyDescent="0.2">
      <c r="A10485" s="1" t="s">
        <v>30624</v>
      </c>
      <c r="B10485" s="4" t="s">
        <v>30625</v>
      </c>
      <c r="C10485" s="4" t="s">
        <v>30626</v>
      </c>
      <c r="E10485" s="4"/>
      <c r="R10485" s="4"/>
      <c r="U10485" s="4"/>
      <c r="AD10485" s="4"/>
      <c r="AE10485" s="4"/>
      <c r="AF10485" s="21"/>
    </row>
    <row r="10486" spans="1:32" x14ac:dyDescent="0.2">
      <c r="A10486" s="1" t="s">
        <v>30627</v>
      </c>
      <c r="B10486" s="4" t="s">
        <v>30628</v>
      </c>
      <c r="C10486" s="4" t="s">
        <v>30629</v>
      </c>
      <c r="E10486" s="4"/>
      <c r="R10486" s="4"/>
      <c r="U10486" s="4"/>
      <c r="AD10486" s="4"/>
      <c r="AE10486" s="4"/>
      <c r="AF10486" s="21"/>
    </row>
    <row r="10487" spans="1:32" x14ac:dyDescent="0.2">
      <c r="A10487" s="1" t="s">
        <v>30630</v>
      </c>
      <c r="B10487" s="4" t="s">
        <v>30631</v>
      </c>
      <c r="C10487" s="4" t="s">
        <v>30632</v>
      </c>
      <c r="E10487" s="4"/>
      <c r="R10487" s="4"/>
      <c r="U10487" s="4"/>
      <c r="AD10487" s="4"/>
      <c r="AE10487" s="4"/>
      <c r="AF10487" s="21"/>
    </row>
    <row r="10488" spans="1:32" x14ac:dyDescent="0.2">
      <c r="A10488" s="1" t="s">
        <v>30633</v>
      </c>
      <c r="B10488" s="4" t="s">
        <v>11048</v>
      </c>
      <c r="C10488" s="4" t="s">
        <v>30634</v>
      </c>
      <c r="E10488" s="4"/>
      <c r="R10488" s="4"/>
      <c r="U10488" s="4"/>
      <c r="AD10488" s="4"/>
      <c r="AE10488" s="4"/>
      <c r="AF10488" s="21"/>
    </row>
    <row r="10489" spans="1:32" x14ac:dyDescent="0.2">
      <c r="A10489" s="1" t="s">
        <v>30635</v>
      </c>
      <c r="B10489" s="4" t="s">
        <v>11098</v>
      </c>
      <c r="C10489" s="4" t="s">
        <v>11099</v>
      </c>
      <c r="E10489" s="4"/>
      <c r="R10489" s="4"/>
      <c r="U10489" s="4"/>
      <c r="AD10489" s="4"/>
      <c r="AE10489" s="4"/>
      <c r="AF10489" s="21"/>
    </row>
    <row r="10490" spans="1:32" x14ac:dyDescent="0.2">
      <c r="A10490" s="1" t="s">
        <v>30636</v>
      </c>
      <c r="B10490" s="4" t="s">
        <v>11077</v>
      </c>
      <c r="C10490" s="4" t="s">
        <v>30637</v>
      </c>
      <c r="E10490" s="4"/>
      <c r="R10490" s="4"/>
      <c r="U10490" s="4"/>
      <c r="AD10490" s="4"/>
      <c r="AE10490" s="4"/>
      <c r="AF10490" s="21"/>
    </row>
    <row r="10491" spans="1:32" x14ac:dyDescent="0.2">
      <c r="A10491" s="1" t="s">
        <v>30638</v>
      </c>
      <c r="B10491" s="4" t="s">
        <v>30639</v>
      </c>
      <c r="C10491" s="4" t="s">
        <v>30640</v>
      </c>
      <c r="E10491" s="4"/>
      <c r="R10491" s="4"/>
      <c r="U10491" s="4"/>
      <c r="AD10491" s="4"/>
      <c r="AE10491" s="4"/>
      <c r="AF10491" s="21"/>
    </row>
    <row r="10492" spans="1:32" x14ac:dyDescent="0.2">
      <c r="A10492" s="1" t="s">
        <v>30641</v>
      </c>
      <c r="B10492" s="4" t="s">
        <v>11072</v>
      </c>
      <c r="C10492" s="4" t="s">
        <v>30642</v>
      </c>
      <c r="E10492" s="4"/>
      <c r="R10492" s="4"/>
      <c r="U10492" s="4"/>
      <c r="AD10492" s="4"/>
      <c r="AE10492" s="4"/>
      <c r="AF10492" s="21"/>
    </row>
    <row r="10493" spans="1:32" x14ac:dyDescent="0.2">
      <c r="A10493" s="1" t="s">
        <v>30643</v>
      </c>
      <c r="B10493" s="4" t="s">
        <v>11051</v>
      </c>
      <c r="C10493" s="4" t="s">
        <v>30644</v>
      </c>
      <c r="E10493" s="4"/>
      <c r="R10493" s="4"/>
      <c r="U10493" s="4"/>
      <c r="AD10493" s="4"/>
      <c r="AE10493" s="4"/>
      <c r="AF10493" s="21"/>
    </row>
    <row r="10494" spans="1:32" x14ac:dyDescent="0.2">
      <c r="A10494" s="1" t="s">
        <v>30645</v>
      </c>
      <c r="B10494" s="4" t="s">
        <v>30646</v>
      </c>
      <c r="C10494" s="4" t="s">
        <v>30647</v>
      </c>
      <c r="E10494" s="4"/>
      <c r="R10494" s="4"/>
      <c r="U10494" s="4"/>
      <c r="AD10494" s="4"/>
      <c r="AE10494" s="4"/>
      <c r="AF10494" s="21"/>
    </row>
    <row r="10495" spans="1:32" x14ac:dyDescent="0.2">
      <c r="A10495" s="1" t="s">
        <v>30648</v>
      </c>
      <c r="B10495" s="4" t="s">
        <v>11337</v>
      </c>
      <c r="C10495" s="4" t="s">
        <v>30649</v>
      </c>
      <c r="E10495" s="4"/>
      <c r="R10495" s="4"/>
      <c r="U10495" s="4"/>
      <c r="AD10495" s="4"/>
      <c r="AE10495" s="4"/>
      <c r="AF10495" s="21"/>
    </row>
    <row r="10496" spans="1:32" x14ac:dyDescent="0.2">
      <c r="A10496" s="1" t="s">
        <v>30650</v>
      </c>
      <c r="B10496" s="4" t="s">
        <v>11080</v>
      </c>
      <c r="C10496" s="4" t="s">
        <v>30651</v>
      </c>
      <c r="E10496" s="4"/>
      <c r="R10496" s="4"/>
      <c r="U10496" s="4"/>
      <c r="AD10496" s="4"/>
      <c r="AE10496" s="4"/>
      <c r="AF10496" s="21"/>
    </row>
    <row r="10497" spans="1:32" x14ac:dyDescent="0.2">
      <c r="A10497" s="1" t="s">
        <v>30652</v>
      </c>
      <c r="B10497" s="4" t="s">
        <v>30653</v>
      </c>
      <c r="C10497" s="4" t="s">
        <v>30654</v>
      </c>
      <c r="E10497" s="4"/>
      <c r="R10497" s="4"/>
      <c r="U10497" s="4"/>
      <c r="AD10497" s="4"/>
      <c r="AE10497" s="4"/>
      <c r="AF10497" s="21"/>
    </row>
    <row r="10498" spans="1:32" x14ac:dyDescent="0.2">
      <c r="A10498" s="1" t="s">
        <v>30655</v>
      </c>
      <c r="B10498" s="4" t="s">
        <v>11183</v>
      </c>
      <c r="C10498" s="4" t="s">
        <v>30656</v>
      </c>
      <c r="E10498" s="4"/>
      <c r="R10498" s="4"/>
      <c r="U10498" s="4"/>
      <c r="AD10498" s="4"/>
      <c r="AE10498" s="4"/>
      <c r="AF10498" s="21"/>
    </row>
    <row r="10499" spans="1:32" x14ac:dyDescent="0.2">
      <c r="A10499" s="1" t="s">
        <v>30657</v>
      </c>
      <c r="B10499" s="4" t="s">
        <v>30658</v>
      </c>
      <c r="C10499" s="4" t="s">
        <v>30659</v>
      </c>
      <c r="E10499" s="4"/>
      <c r="R10499" s="4"/>
      <c r="U10499" s="4"/>
      <c r="AD10499" s="4"/>
      <c r="AE10499" s="4"/>
      <c r="AF10499" s="21"/>
    </row>
    <row r="10500" spans="1:32" x14ac:dyDescent="0.2">
      <c r="A10500" s="1" t="s">
        <v>30660</v>
      </c>
      <c r="B10500" s="4" t="s">
        <v>30661</v>
      </c>
      <c r="C10500" s="4" t="s">
        <v>30662</v>
      </c>
      <c r="E10500" s="4"/>
      <c r="R10500" s="4"/>
      <c r="U10500" s="4"/>
      <c r="AD10500" s="4"/>
      <c r="AE10500" s="4"/>
      <c r="AF10500" s="21"/>
    </row>
    <row r="10501" spans="1:32" x14ac:dyDescent="0.2">
      <c r="A10501" s="1" t="s">
        <v>30663</v>
      </c>
      <c r="B10501" s="4" t="s">
        <v>10232</v>
      </c>
      <c r="C10501" s="4" t="s">
        <v>30664</v>
      </c>
      <c r="E10501" s="4"/>
      <c r="R10501" s="4"/>
      <c r="U10501" s="4"/>
      <c r="AD10501" s="4"/>
      <c r="AE10501" s="4"/>
      <c r="AF10501" s="21"/>
    </row>
    <row r="10502" spans="1:32" x14ac:dyDescent="0.2">
      <c r="A10502" s="1" t="s">
        <v>30665</v>
      </c>
      <c r="B10502" s="4" t="s">
        <v>30666</v>
      </c>
      <c r="C10502" s="4" t="s">
        <v>30667</v>
      </c>
      <c r="E10502" s="4"/>
      <c r="R10502" s="4"/>
      <c r="U10502" s="4"/>
      <c r="AD10502" s="4"/>
      <c r="AE10502" s="4"/>
      <c r="AF10502" s="21"/>
    </row>
    <row r="10503" spans="1:32" x14ac:dyDescent="0.2">
      <c r="A10503" s="1" t="s">
        <v>30668</v>
      </c>
      <c r="B10503" s="4" t="s">
        <v>11165</v>
      </c>
      <c r="C10503" s="4" t="s">
        <v>30669</v>
      </c>
      <c r="E10503" s="4"/>
      <c r="R10503" s="4"/>
      <c r="U10503" s="4"/>
      <c r="AD10503" s="4"/>
      <c r="AE10503" s="4"/>
      <c r="AF10503" s="21"/>
    </row>
    <row r="10504" spans="1:32" x14ac:dyDescent="0.2">
      <c r="A10504" s="1" t="s">
        <v>30670</v>
      </c>
      <c r="B10504" s="4" t="s">
        <v>11101</v>
      </c>
      <c r="C10504" s="4" t="s">
        <v>30671</v>
      </c>
      <c r="E10504" s="4"/>
      <c r="R10504" s="4"/>
      <c r="U10504" s="4"/>
      <c r="AD10504" s="4"/>
      <c r="AE10504" s="4"/>
      <c r="AF10504" s="21"/>
    </row>
    <row r="10505" spans="1:32" x14ac:dyDescent="0.2">
      <c r="A10505" s="1" t="s">
        <v>30672</v>
      </c>
      <c r="B10505" s="4" t="s">
        <v>11168</v>
      </c>
      <c r="C10505" s="4" t="s">
        <v>30673</v>
      </c>
      <c r="E10505" s="4"/>
      <c r="R10505" s="4"/>
      <c r="U10505" s="4"/>
      <c r="AD10505" s="4"/>
      <c r="AE10505" s="4"/>
      <c r="AF10505" s="21"/>
    </row>
    <row r="10506" spans="1:32" x14ac:dyDescent="0.2">
      <c r="A10506" s="1" t="s">
        <v>30674</v>
      </c>
      <c r="B10506" s="4" t="s">
        <v>11198</v>
      </c>
      <c r="C10506" s="4" t="s">
        <v>30675</v>
      </c>
      <c r="E10506" s="4"/>
      <c r="R10506" s="4"/>
      <c r="U10506" s="4"/>
      <c r="AD10506" s="4"/>
      <c r="AE10506" s="4"/>
      <c r="AF10506" s="21"/>
    </row>
    <row r="10507" spans="1:32" x14ac:dyDescent="0.2">
      <c r="A10507" s="1" t="s">
        <v>30676</v>
      </c>
      <c r="B10507" s="4" t="s">
        <v>11195</v>
      </c>
      <c r="C10507" s="4" t="s">
        <v>30677</v>
      </c>
      <c r="E10507" s="4"/>
      <c r="R10507" s="4"/>
      <c r="U10507" s="4"/>
      <c r="AD10507" s="4"/>
      <c r="AE10507" s="4"/>
      <c r="AF10507" s="21"/>
    </row>
    <row r="10508" spans="1:32" x14ac:dyDescent="0.2">
      <c r="A10508" s="1" t="s">
        <v>30678</v>
      </c>
      <c r="B10508" s="4" t="s">
        <v>30679</v>
      </c>
      <c r="C10508" s="4" t="s">
        <v>30680</v>
      </c>
      <c r="E10508" s="4"/>
      <c r="R10508" s="4"/>
      <c r="U10508" s="4"/>
      <c r="AD10508" s="4"/>
      <c r="AE10508" s="4"/>
      <c r="AF10508" s="21"/>
    </row>
    <row r="10509" spans="1:32" x14ac:dyDescent="0.2">
      <c r="A10509" s="1" t="s">
        <v>30681</v>
      </c>
      <c r="B10509" s="4" t="s">
        <v>28013</v>
      </c>
      <c r="C10509" s="4" t="s">
        <v>28014</v>
      </c>
      <c r="E10509" s="4"/>
      <c r="R10509" s="4"/>
      <c r="U10509" s="4"/>
      <c r="AD10509" s="4"/>
      <c r="AE10509" s="4"/>
      <c r="AF10509" s="21"/>
    </row>
    <row r="10510" spans="1:32" x14ac:dyDescent="0.2">
      <c r="A10510" s="1" t="s">
        <v>30682</v>
      </c>
      <c r="B10510" s="4" t="s">
        <v>11234</v>
      </c>
      <c r="C10510" s="4" t="s">
        <v>30683</v>
      </c>
      <c r="E10510" s="4"/>
      <c r="R10510" s="4"/>
      <c r="U10510" s="4"/>
      <c r="AD10510" s="4"/>
      <c r="AE10510" s="4"/>
      <c r="AF10510" s="21"/>
    </row>
    <row r="10511" spans="1:32" x14ac:dyDescent="0.2">
      <c r="A10511" s="1" t="s">
        <v>30684</v>
      </c>
      <c r="B10511" s="4" t="s">
        <v>30685</v>
      </c>
      <c r="C10511" s="4" t="s">
        <v>30686</v>
      </c>
      <c r="E10511" s="4"/>
      <c r="R10511" s="4"/>
      <c r="U10511" s="4"/>
      <c r="AD10511" s="4"/>
      <c r="AE10511" s="4"/>
      <c r="AF10511" s="21"/>
    </row>
    <row r="10512" spans="1:32" x14ac:dyDescent="0.2">
      <c r="A10512" s="1" t="s">
        <v>30687</v>
      </c>
      <c r="B10512" s="4" t="s">
        <v>10280</v>
      </c>
      <c r="C10512" s="4" t="s">
        <v>11255</v>
      </c>
      <c r="E10512" s="4"/>
      <c r="R10512" s="4"/>
      <c r="U10512" s="4"/>
      <c r="AD10512" s="4"/>
      <c r="AE10512" s="4"/>
      <c r="AF10512" s="21"/>
    </row>
    <row r="10513" spans="1:32" x14ac:dyDescent="0.2">
      <c r="A10513" s="1" t="s">
        <v>30688</v>
      </c>
      <c r="B10513" s="4" t="s">
        <v>30689</v>
      </c>
      <c r="C10513" s="4" t="s">
        <v>30690</v>
      </c>
      <c r="E10513" s="4"/>
      <c r="R10513" s="4"/>
      <c r="U10513" s="4"/>
      <c r="AD10513" s="4"/>
      <c r="AE10513" s="4"/>
      <c r="AF10513" s="21"/>
    </row>
    <row r="10514" spans="1:32" x14ac:dyDescent="0.2">
      <c r="A10514" s="1" t="s">
        <v>30691</v>
      </c>
      <c r="B10514" s="4" t="s">
        <v>11361</v>
      </c>
      <c r="C10514" s="4" t="s">
        <v>30692</v>
      </c>
      <c r="E10514" s="4"/>
      <c r="R10514" s="4"/>
      <c r="U10514" s="4"/>
      <c r="AD10514" s="4"/>
      <c r="AE10514" s="4"/>
      <c r="AF10514" s="21"/>
    </row>
    <row r="10515" spans="1:32" x14ac:dyDescent="0.2">
      <c r="A10515" s="1" t="s">
        <v>30693</v>
      </c>
      <c r="B10515" s="4" t="s">
        <v>30694</v>
      </c>
      <c r="C10515" s="4" t="s">
        <v>30695</v>
      </c>
      <c r="E10515" s="4"/>
      <c r="R10515" s="4"/>
      <c r="U10515" s="4"/>
      <c r="AD10515" s="4"/>
      <c r="AE10515" s="4"/>
      <c r="AF10515" s="21"/>
    </row>
    <row r="10516" spans="1:32" x14ac:dyDescent="0.2">
      <c r="A10516" s="1" t="s">
        <v>30696</v>
      </c>
      <c r="B10516" s="4" t="s">
        <v>30697</v>
      </c>
      <c r="C10516" s="4" t="s">
        <v>30698</v>
      </c>
      <c r="E10516" s="4"/>
      <c r="R10516" s="4"/>
      <c r="U10516" s="4"/>
      <c r="AD10516" s="4"/>
      <c r="AE10516" s="4"/>
      <c r="AF10516" s="21"/>
    </row>
    <row r="10517" spans="1:32" x14ac:dyDescent="0.2">
      <c r="A10517" s="1" t="s">
        <v>30699</v>
      </c>
      <c r="B10517" s="4" t="s">
        <v>30700</v>
      </c>
      <c r="C10517" s="4" t="s">
        <v>30701</v>
      </c>
      <c r="E10517" s="4"/>
      <c r="R10517" s="4"/>
      <c r="U10517" s="4"/>
      <c r="AD10517" s="4"/>
      <c r="AE10517" s="4"/>
      <c r="AF10517" s="21"/>
    </row>
    <row r="10518" spans="1:32" x14ac:dyDescent="0.2">
      <c r="A10518" s="1" t="s">
        <v>30702</v>
      </c>
      <c r="B10518" s="4" t="s">
        <v>11402</v>
      </c>
      <c r="C10518" s="4" t="s">
        <v>30703</v>
      </c>
      <c r="E10518" s="4"/>
      <c r="R10518" s="4"/>
      <c r="U10518" s="4"/>
      <c r="AD10518" s="4"/>
      <c r="AE10518" s="4"/>
      <c r="AF10518" s="21"/>
    </row>
    <row r="10519" spans="1:32" x14ac:dyDescent="0.2">
      <c r="A10519" s="1" t="s">
        <v>30704</v>
      </c>
      <c r="B10519" s="4" t="s">
        <v>30705</v>
      </c>
      <c r="C10519" s="4" t="s">
        <v>30706</v>
      </c>
      <c r="E10519" s="4"/>
      <c r="R10519" s="4"/>
      <c r="U10519" s="4"/>
      <c r="AD10519" s="4"/>
      <c r="AE10519" s="4"/>
      <c r="AF10519" s="21"/>
    </row>
    <row r="10520" spans="1:32" x14ac:dyDescent="0.2">
      <c r="A10520" s="1" t="s">
        <v>30707</v>
      </c>
      <c r="B10520" s="4" t="s">
        <v>30708</v>
      </c>
      <c r="C10520" s="4" t="s">
        <v>30709</v>
      </c>
      <c r="E10520" s="4"/>
      <c r="R10520" s="4"/>
      <c r="U10520" s="4"/>
      <c r="AD10520" s="4"/>
      <c r="AE10520" s="4"/>
      <c r="AF10520" s="21"/>
    </row>
    <row r="10521" spans="1:32" x14ac:dyDescent="0.2">
      <c r="A10521" s="1" t="s">
        <v>30710</v>
      </c>
      <c r="B10521" s="4" t="s">
        <v>4868</v>
      </c>
      <c r="C10521" s="4" t="s">
        <v>10295</v>
      </c>
      <c r="E10521" s="4"/>
      <c r="R10521" s="4"/>
      <c r="U10521" s="4"/>
      <c r="AD10521" s="4"/>
      <c r="AE10521" s="4"/>
      <c r="AF10521" s="21"/>
    </row>
    <row r="10522" spans="1:32" x14ac:dyDescent="0.2">
      <c r="A10522" s="1" t="s">
        <v>30711</v>
      </c>
      <c r="B10522" s="4" t="s">
        <v>30510</v>
      </c>
      <c r="C10522" s="4" t="s">
        <v>30511</v>
      </c>
      <c r="E10522" s="4"/>
      <c r="R10522" s="4"/>
      <c r="U10522" s="4"/>
      <c r="AD10522" s="4"/>
      <c r="AE10522" s="4"/>
      <c r="AF10522" s="21"/>
    </row>
    <row r="10523" spans="1:32" x14ac:dyDescent="0.2">
      <c r="A10523" s="1" t="s">
        <v>30712</v>
      </c>
      <c r="B10523" s="4" t="s">
        <v>10303</v>
      </c>
      <c r="C10523" s="4" t="s">
        <v>30513</v>
      </c>
      <c r="E10523" s="4"/>
      <c r="R10523" s="4"/>
      <c r="U10523" s="4"/>
      <c r="AD10523" s="4"/>
      <c r="AE10523" s="4"/>
      <c r="AF10523" s="21"/>
    </row>
    <row r="10524" spans="1:32" x14ac:dyDescent="0.2">
      <c r="A10524" s="1" t="s">
        <v>30713</v>
      </c>
      <c r="B10524" s="4" t="s">
        <v>30518</v>
      </c>
      <c r="C10524" s="4" t="s">
        <v>30519</v>
      </c>
      <c r="E10524" s="4"/>
      <c r="R10524" s="4"/>
      <c r="U10524" s="4"/>
      <c r="AD10524" s="4"/>
      <c r="AE10524" s="4"/>
      <c r="AF10524" s="21"/>
    </row>
    <row r="10525" spans="1:32" x14ac:dyDescent="0.2">
      <c r="A10525" s="1" t="s">
        <v>30714</v>
      </c>
      <c r="B10525" s="4" t="s">
        <v>30521</v>
      </c>
      <c r="C10525" s="4" t="s">
        <v>30522</v>
      </c>
      <c r="E10525" s="4"/>
      <c r="R10525" s="4"/>
      <c r="U10525" s="4"/>
      <c r="AD10525" s="4"/>
      <c r="AE10525" s="4"/>
      <c r="AF10525" s="21"/>
    </row>
    <row r="10526" spans="1:32" x14ac:dyDescent="0.2">
      <c r="A10526" s="1" t="s">
        <v>30715</v>
      </c>
      <c r="B10526" s="4" t="s">
        <v>10318</v>
      </c>
      <c r="C10526" s="4" t="s">
        <v>30716</v>
      </c>
      <c r="E10526" s="4"/>
      <c r="R10526" s="4"/>
      <c r="U10526" s="4"/>
      <c r="AD10526" s="4"/>
      <c r="AE10526" s="4"/>
      <c r="AF10526" s="21"/>
    </row>
    <row r="10527" spans="1:32" x14ac:dyDescent="0.2">
      <c r="A10527" s="1" t="s">
        <v>30717</v>
      </c>
      <c r="B10527" s="4" t="s">
        <v>30527</v>
      </c>
      <c r="C10527" s="4" t="s">
        <v>30528</v>
      </c>
      <c r="E10527" s="4"/>
      <c r="R10527" s="4"/>
      <c r="U10527" s="4"/>
      <c r="AD10527" s="4"/>
      <c r="AE10527" s="4"/>
      <c r="AF10527" s="21"/>
    </row>
    <row r="10528" spans="1:32" x14ac:dyDescent="0.2">
      <c r="A10528" s="1" t="s">
        <v>30718</v>
      </c>
      <c r="B10528" s="4" t="s">
        <v>30719</v>
      </c>
      <c r="C10528" s="4" t="s">
        <v>30720</v>
      </c>
      <c r="E10528" s="4"/>
      <c r="R10528" s="4"/>
      <c r="U10528" s="4"/>
      <c r="AD10528" s="4"/>
      <c r="AE10528" s="4"/>
      <c r="AF10528" s="21"/>
    </row>
    <row r="10529" spans="1:32" x14ac:dyDescent="0.2">
      <c r="A10529" s="1" t="s">
        <v>30721</v>
      </c>
      <c r="B10529" s="4" t="s">
        <v>30722</v>
      </c>
      <c r="C10529" s="4" t="s">
        <v>30723</v>
      </c>
      <c r="E10529" s="4"/>
      <c r="R10529" s="4"/>
      <c r="U10529" s="4"/>
      <c r="AD10529" s="4"/>
      <c r="AE10529" s="4"/>
      <c r="AF10529" s="21"/>
    </row>
    <row r="10530" spans="1:32" x14ac:dyDescent="0.2">
      <c r="A10530" s="1" t="s">
        <v>30724</v>
      </c>
      <c r="B10530" s="4" t="s">
        <v>30725</v>
      </c>
      <c r="C10530" s="4" t="s">
        <v>30726</v>
      </c>
      <c r="E10530" s="4"/>
      <c r="R10530" s="4"/>
      <c r="U10530" s="4"/>
      <c r="AD10530" s="4"/>
      <c r="AE10530" s="4"/>
      <c r="AF10530" s="21"/>
    </row>
    <row r="10531" spans="1:32" x14ac:dyDescent="0.2">
      <c r="A10531" s="1" t="s">
        <v>30727</v>
      </c>
      <c r="B10531" s="4" t="s">
        <v>30728</v>
      </c>
      <c r="C10531" s="4" t="s">
        <v>30729</v>
      </c>
      <c r="E10531" s="4"/>
      <c r="R10531" s="4"/>
      <c r="U10531" s="4"/>
      <c r="AD10531" s="4"/>
      <c r="AE10531" s="4"/>
      <c r="AF10531" s="21"/>
    </row>
    <row r="10532" spans="1:32" x14ac:dyDescent="0.2">
      <c r="A10532" s="1" t="s">
        <v>30730</v>
      </c>
      <c r="B10532" s="4" t="s">
        <v>30731</v>
      </c>
      <c r="C10532" s="4" t="s">
        <v>30732</v>
      </c>
      <c r="E10532" s="4"/>
      <c r="R10532" s="4"/>
      <c r="U10532" s="4"/>
      <c r="AD10532" s="4"/>
      <c r="AE10532" s="4"/>
      <c r="AF10532" s="21"/>
    </row>
    <row r="10533" spans="1:32" x14ac:dyDescent="0.2">
      <c r="A10533" s="1" t="s">
        <v>30733</v>
      </c>
      <c r="B10533" s="4" t="s">
        <v>30734</v>
      </c>
      <c r="C10533" s="4" t="s">
        <v>30735</v>
      </c>
      <c r="E10533" s="4"/>
      <c r="R10533" s="4"/>
      <c r="U10533" s="4"/>
      <c r="AD10533" s="4"/>
      <c r="AE10533" s="4"/>
      <c r="AF10533" s="21"/>
    </row>
    <row r="10534" spans="1:32" x14ac:dyDescent="0.2">
      <c r="A10534" s="1" t="s">
        <v>30736</v>
      </c>
      <c r="B10534" s="4" t="s">
        <v>30737</v>
      </c>
      <c r="C10534" s="4" t="s">
        <v>12202</v>
      </c>
      <c r="E10534" s="4"/>
      <c r="R10534" s="4"/>
      <c r="U10534" s="4"/>
      <c r="AD10534" s="4"/>
      <c r="AE10534" s="4"/>
      <c r="AF10534" s="21"/>
    </row>
    <row r="10535" spans="1:32" x14ac:dyDescent="0.2">
      <c r="A10535" s="1" t="s">
        <v>30738</v>
      </c>
      <c r="B10535" s="4" t="s">
        <v>30739</v>
      </c>
      <c r="C10535" s="4" t="s">
        <v>30740</v>
      </c>
      <c r="E10535" s="4"/>
      <c r="R10535" s="4"/>
      <c r="U10535" s="4"/>
      <c r="AD10535" s="4"/>
      <c r="AE10535" s="4"/>
      <c r="AF10535" s="21"/>
    </row>
    <row r="10536" spans="1:32" x14ac:dyDescent="0.2">
      <c r="A10536" s="1" t="s">
        <v>30741</v>
      </c>
      <c r="B10536" s="4" t="s">
        <v>30742</v>
      </c>
      <c r="C10536" s="4" t="s">
        <v>30743</v>
      </c>
      <c r="E10536" s="4"/>
      <c r="R10536" s="4"/>
      <c r="U10536" s="4"/>
      <c r="AD10536" s="4"/>
      <c r="AE10536" s="4"/>
      <c r="AF10536" s="21"/>
    </row>
    <row r="10537" spans="1:32" x14ac:dyDescent="0.2">
      <c r="A10537" s="1" t="s">
        <v>30744</v>
      </c>
      <c r="B10537" s="4" t="s">
        <v>30745</v>
      </c>
      <c r="C10537" s="4" t="s">
        <v>30746</v>
      </c>
      <c r="E10537" s="4"/>
      <c r="R10537" s="4"/>
      <c r="U10537" s="4"/>
      <c r="AD10537" s="4"/>
      <c r="AE10537" s="4"/>
      <c r="AF10537" s="21"/>
    </row>
    <row r="10538" spans="1:32" x14ac:dyDescent="0.2">
      <c r="A10538" s="1" t="s">
        <v>30747</v>
      </c>
      <c r="B10538" s="4" t="s">
        <v>30748</v>
      </c>
      <c r="C10538" s="4" t="s">
        <v>30749</v>
      </c>
      <c r="E10538" s="4"/>
      <c r="R10538" s="4"/>
      <c r="U10538" s="4"/>
      <c r="AD10538" s="4"/>
      <c r="AE10538" s="4"/>
      <c r="AF10538" s="21"/>
    </row>
    <row r="10539" spans="1:32" x14ac:dyDescent="0.2">
      <c r="A10539" s="1" t="s">
        <v>30750</v>
      </c>
      <c r="B10539" s="4" t="s">
        <v>30751</v>
      </c>
      <c r="C10539" s="4" t="s">
        <v>30752</v>
      </c>
      <c r="E10539" s="4"/>
      <c r="R10539" s="4"/>
      <c r="U10539" s="4"/>
      <c r="AD10539" s="4"/>
      <c r="AE10539" s="4"/>
      <c r="AF10539" s="21"/>
    </row>
    <row r="10540" spans="1:32" x14ac:dyDescent="0.2">
      <c r="A10540" s="1" t="s">
        <v>30753</v>
      </c>
      <c r="B10540" s="4" t="s">
        <v>30510</v>
      </c>
      <c r="C10540" s="4" t="s">
        <v>30511</v>
      </c>
      <c r="E10540" s="4"/>
      <c r="R10540" s="4"/>
      <c r="U10540" s="4"/>
      <c r="AD10540" s="4"/>
      <c r="AE10540" s="4"/>
      <c r="AF10540" s="21"/>
    </row>
    <row r="10541" spans="1:32" x14ac:dyDescent="0.2">
      <c r="A10541" s="1" t="s">
        <v>30754</v>
      </c>
      <c r="B10541" s="4" t="s">
        <v>30755</v>
      </c>
      <c r="C10541" s="4" t="s">
        <v>30756</v>
      </c>
      <c r="E10541" s="4"/>
      <c r="R10541" s="4"/>
      <c r="U10541" s="4"/>
      <c r="AD10541" s="4"/>
      <c r="AE10541" s="4"/>
      <c r="AF10541" s="21"/>
    </row>
    <row r="10542" spans="1:32" x14ac:dyDescent="0.2">
      <c r="A10542" s="1" t="s">
        <v>30757</v>
      </c>
      <c r="B10542" s="4" t="s">
        <v>30758</v>
      </c>
      <c r="C10542" s="4" t="s">
        <v>30759</v>
      </c>
      <c r="E10542" s="4"/>
      <c r="R10542" s="4"/>
      <c r="U10542" s="4"/>
      <c r="AD10542" s="4"/>
      <c r="AE10542" s="4"/>
      <c r="AF10542" s="21"/>
    </row>
    <row r="10543" spans="1:32" x14ac:dyDescent="0.2">
      <c r="A10543" s="1" t="s">
        <v>30760</v>
      </c>
      <c r="B10543" s="4" t="s">
        <v>30761</v>
      </c>
      <c r="C10543" s="4" t="s">
        <v>30762</v>
      </c>
      <c r="E10543" s="4"/>
      <c r="R10543" s="4"/>
      <c r="U10543" s="4"/>
      <c r="AD10543" s="4"/>
      <c r="AE10543" s="4"/>
      <c r="AF10543" s="21"/>
    </row>
    <row r="10544" spans="1:32" x14ac:dyDescent="0.2">
      <c r="A10544" s="1" t="s">
        <v>30763</v>
      </c>
      <c r="B10544" s="4" t="s">
        <v>30764</v>
      </c>
      <c r="C10544" s="4" t="s">
        <v>30765</v>
      </c>
      <c r="E10544" s="4"/>
      <c r="R10544" s="4"/>
      <c r="U10544" s="4"/>
      <c r="AD10544" s="4"/>
      <c r="AE10544" s="4"/>
      <c r="AF10544" s="21"/>
    </row>
    <row r="10545" spans="1:32" x14ac:dyDescent="0.2">
      <c r="A10545" s="1" t="s">
        <v>30766</v>
      </c>
      <c r="B10545" s="4" t="s">
        <v>30767</v>
      </c>
      <c r="C10545" s="4" t="s">
        <v>30768</v>
      </c>
      <c r="E10545" s="4"/>
      <c r="R10545" s="4"/>
      <c r="U10545" s="4"/>
      <c r="AD10545" s="4"/>
      <c r="AE10545" s="4"/>
      <c r="AF10545" s="21"/>
    </row>
    <row r="10546" spans="1:32" x14ac:dyDescent="0.2">
      <c r="A10546" s="1" t="s">
        <v>30769</v>
      </c>
      <c r="B10546" s="4" t="s">
        <v>30770</v>
      </c>
      <c r="C10546" s="4" t="s">
        <v>30771</v>
      </c>
      <c r="E10546" s="4"/>
      <c r="R10546" s="4"/>
      <c r="U10546" s="4"/>
      <c r="AD10546" s="4"/>
      <c r="AE10546" s="4"/>
      <c r="AF10546" s="21"/>
    </row>
    <row r="10547" spans="1:32" x14ac:dyDescent="0.2">
      <c r="A10547" s="1" t="s">
        <v>30772</v>
      </c>
      <c r="B10547" s="4" t="s">
        <v>30773</v>
      </c>
      <c r="C10547" s="4" t="s">
        <v>30774</v>
      </c>
      <c r="E10547" s="4"/>
      <c r="R10547" s="4"/>
      <c r="U10547" s="4"/>
      <c r="AD10547" s="4"/>
      <c r="AE10547" s="4"/>
      <c r="AF10547" s="21"/>
    </row>
    <row r="10548" spans="1:32" x14ac:dyDescent="0.2">
      <c r="A10548" s="1" t="s">
        <v>30775</v>
      </c>
      <c r="B10548" s="4" t="s">
        <v>30776</v>
      </c>
      <c r="C10548" s="4" t="s">
        <v>30777</v>
      </c>
      <c r="E10548" s="4"/>
      <c r="R10548" s="4"/>
      <c r="U10548" s="4"/>
      <c r="AD10548" s="4"/>
      <c r="AE10548" s="4"/>
      <c r="AF10548" s="21"/>
    </row>
    <row r="10549" spans="1:32" x14ac:dyDescent="0.2">
      <c r="A10549" s="1" t="s">
        <v>30778</v>
      </c>
      <c r="B10549" s="4" t="s">
        <v>30779</v>
      </c>
      <c r="C10549" s="4" t="s">
        <v>30780</v>
      </c>
      <c r="E10549" s="4"/>
      <c r="R10549" s="4"/>
      <c r="U10549" s="4"/>
      <c r="AD10549" s="4"/>
      <c r="AE10549" s="4"/>
      <c r="AF10549" s="21"/>
    </row>
    <row r="10550" spans="1:32" x14ac:dyDescent="0.2">
      <c r="A10550" s="1" t="s">
        <v>30781</v>
      </c>
      <c r="B10550" s="4" t="s">
        <v>10303</v>
      </c>
      <c r="C10550" s="4" t="s">
        <v>30782</v>
      </c>
      <c r="E10550" s="4"/>
      <c r="R10550" s="4"/>
      <c r="U10550" s="4"/>
      <c r="AD10550" s="4"/>
      <c r="AE10550" s="4"/>
      <c r="AF10550" s="21"/>
    </row>
    <row r="10551" spans="1:32" x14ac:dyDescent="0.2">
      <c r="A10551" s="1" t="s">
        <v>30783</v>
      </c>
      <c r="B10551" s="4" t="s">
        <v>30784</v>
      </c>
      <c r="C10551" s="4" t="s">
        <v>30785</v>
      </c>
      <c r="E10551" s="4"/>
      <c r="R10551" s="4"/>
      <c r="U10551" s="4"/>
      <c r="AD10551" s="4"/>
      <c r="AE10551" s="4"/>
      <c r="AF10551" s="21"/>
    </row>
    <row r="10552" spans="1:32" x14ac:dyDescent="0.2">
      <c r="A10552" s="1" t="s">
        <v>30786</v>
      </c>
      <c r="B10552" s="4" t="s">
        <v>30787</v>
      </c>
      <c r="C10552" s="4" t="s">
        <v>30788</v>
      </c>
      <c r="E10552" s="4"/>
      <c r="R10552" s="4"/>
      <c r="U10552" s="4"/>
      <c r="AD10552" s="4"/>
      <c r="AE10552" s="4"/>
      <c r="AF10552" s="21"/>
    </row>
    <row r="10553" spans="1:32" x14ac:dyDescent="0.2">
      <c r="A10553" s="1" t="s">
        <v>30789</v>
      </c>
      <c r="B10553" s="4" t="s">
        <v>30790</v>
      </c>
      <c r="C10553" s="4" t="s">
        <v>30791</v>
      </c>
      <c r="E10553" s="4"/>
      <c r="R10553" s="4"/>
      <c r="U10553" s="4"/>
      <c r="AD10553" s="4">
        <v>1</v>
      </c>
      <c r="AE10553" s="4"/>
      <c r="AF10553" s="21"/>
    </row>
    <row r="10554" spans="1:32" x14ac:dyDescent="0.2">
      <c r="A10554" s="1" t="s">
        <v>30792</v>
      </c>
      <c r="B10554" s="4" t="s">
        <v>30793</v>
      </c>
      <c r="C10554" s="4" t="s">
        <v>30794</v>
      </c>
      <c r="E10554" s="4"/>
      <c r="R10554" s="4"/>
      <c r="U10554" s="4"/>
      <c r="AD10554" s="4"/>
      <c r="AE10554" s="4"/>
      <c r="AF10554" s="21"/>
    </row>
    <row r="10555" spans="1:32" x14ac:dyDescent="0.2">
      <c r="A10555" s="1" t="s">
        <v>30795</v>
      </c>
      <c r="B10555" s="4" t="s">
        <v>30796</v>
      </c>
      <c r="C10555" s="4" t="s">
        <v>30797</v>
      </c>
      <c r="E10555" s="4"/>
      <c r="R10555" s="4"/>
      <c r="U10555" s="4"/>
      <c r="AD10555" s="4"/>
      <c r="AE10555" s="4"/>
      <c r="AF10555" s="21"/>
    </row>
    <row r="10556" spans="1:32" x14ac:dyDescent="0.2">
      <c r="A10556" s="1" t="s">
        <v>30798</v>
      </c>
      <c r="B10556" s="4" t="s">
        <v>30799</v>
      </c>
      <c r="C10556" s="4" t="s">
        <v>30800</v>
      </c>
      <c r="E10556" s="4"/>
      <c r="R10556" s="4"/>
      <c r="U10556" s="4"/>
      <c r="AD10556" s="4"/>
      <c r="AE10556" s="4"/>
      <c r="AF10556" s="21"/>
    </row>
    <row r="10557" spans="1:32" x14ac:dyDescent="0.2">
      <c r="A10557" s="1" t="s">
        <v>30801</v>
      </c>
      <c r="B10557" s="4" t="s">
        <v>30802</v>
      </c>
      <c r="C10557" s="4" t="s">
        <v>30803</v>
      </c>
      <c r="E10557" s="4"/>
      <c r="G10557">
        <v>1</v>
      </c>
      <c r="N10557">
        <v>1</v>
      </c>
      <c r="O10557">
        <v>1</v>
      </c>
      <c r="R10557" s="4"/>
      <c r="U10557" s="4"/>
      <c r="AD10557" s="4"/>
      <c r="AE10557" s="4"/>
      <c r="AF10557" s="21"/>
    </row>
    <row r="10558" spans="1:32" x14ac:dyDescent="0.2">
      <c r="A10558" s="1" t="s">
        <v>30804</v>
      </c>
      <c r="B10558" s="4" t="s">
        <v>30805</v>
      </c>
      <c r="C10558" s="4" t="s">
        <v>30806</v>
      </c>
      <c r="E10558" s="4"/>
      <c r="R10558" s="4"/>
      <c r="U10558" s="4"/>
      <c r="AD10558" s="4"/>
      <c r="AE10558" s="4"/>
      <c r="AF10558" s="21"/>
    </row>
    <row r="10559" spans="1:32" x14ac:dyDescent="0.2">
      <c r="A10559" s="1" t="s">
        <v>30807</v>
      </c>
      <c r="B10559" s="4" t="s">
        <v>30808</v>
      </c>
      <c r="C10559" s="4" t="s">
        <v>30809</v>
      </c>
      <c r="E10559" s="4"/>
      <c r="R10559" s="4"/>
      <c r="U10559" s="4"/>
      <c r="AD10559" s="4"/>
      <c r="AE10559" s="4"/>
      <c r="AF10559" s="21"/>
    </row>
    <row r="10560" spans="1:32" x14ac:dyDescent="0.2">
      <c r="A10560" s="1" t="s">
        <v>30810</v>
      </c>
      <c r="B10560" s="4" t="s">
        <v>30518</v>
      </c>
      <c r="C10560" s="4" t="s">
        <v>30519</v>
      </c>
      <c r="E10560" s="4"/>
      <c r="R10560" s="4"/>
      <c r="U10560" s="4"/>
      <c r="AD10560" s="4"/>
      <c r="AE10560" s="4"/>
      <c r="AF10560" s="21"/>
    </row>
    <row r="10561" spans="1:32" x14ac:dyDescent="0.2">
      <c r="A10561" s="1" t="s">
        <v>30811</v>
      </c>
      <c r="B10561" s="4" t="s">
        <v>30812</v>
      </c>
      <c r="C10561" s="4" t="s">
        <v>30813</v>
      </c>
      <c r="E10561" s="4"/>
      <c r="R10561" s="4"/>
      <c r="U10561" s="4"/>
      <c r="AD10561" s="4"/>
      <c r="AE10561" s="4"/>
      <c r="AF10561" s="21"/>
    </row>
    <row r="10562" spans="1:32" x14ac:dyDescent="0.2">
      <c r="A10562" s="1" t="s">
        <v>30814</v>
      </c>
      <c r="B10562" s="4" t="s">
        <v>30815</v>
      </c>
      <c r="C10562" s="4" t="s">
        <v>30816</v>
      </c>
      <c r="E10562" s="4"/>
      <c r="R10562" s="4"/>
      <c r="U10562" s="4"/>
      <c r="AD10562" s="4"/>
      <c r="AE10562" s="4"/>
      <c r="AF10562" s="21"/>
    </row>
    <row r="10563" spans="1:32" x14ac:dyDescent="0.2">
      <c r="A10563" s="1" t="s">
        <v>30817</v>
      </c>
      <c r="B10563" s="4" t="s">
        <v>30818</v>
      </c>
      <c r="C10563" s="4" t="s">
        <v>30819</v>
      </c>
      <c r="E10563" s="4"/>
      <c r="R10563" s="4"/>
      <c r="U10563" s="4"/>
      <c r="AD10563" s="4"/>
      <c r="AE10563" s="4"/>
      <c r="AF10563" s="21"/>
    </row>
    <row r="10564" spans="1:32" x14ac:dyDescent="0.2">
      <c r="A10564" s="1" t="s">
        <v>30820</v>
      </c>
      <c r="B10564" s="4" t="s">
        <v>30821</v>
      </c>
      <c r="C10564" s="4" t="s">
        <v>30822</v>
      </c>
      <c r="E10564" s="4"/>
      <c r="R10564" s="4"/>
      <c r="U10564" s="4"/>
      <c r="AD10564" s="4"/>
      <c r="AE10564" s="4"/>
      <c r="AF10564" s="21"/>
    </row>
    <row r="10565" spans="1:32" x14ac:dyDescent="0.2">
      <c r="A10565" s="1" t="s">
        <v>30823</v>
      </c>
      <c r="B10565" s="4" t="s">
        <v>30824</v>
      </c>
      <c r="C10565" s="4" t="s">
        <v>30825</v>
      </c>
      <c r="E10565" s="4"/>
      <c r="R10565" s="4"/>
      <c r="U10565" s="4"/>
      <c r="AD10565" s="4"/>
      <c r="AE10565" s="4"/>
      <c r="AF10565" s="21"/>
    </row>
    <row r="10566" spans="1:32" x14ac:dyDescent="0.2">
      <c r="A10566" s="1" t="s">
        <v>30826</v>
      </c>
      <c r="B10566" s="4" t="s">
        <v>30827</v>
      </c>
      <c r="C10566" s="4" t="s">
        <v>30828</v>
      </c>
      <c r="E10566" s="4"/>
      <c r="R10566" s="4"/>
      <c r="U10566" s="4"/>
      <c r="AD10566" s="4"/>
      <c r="AE10566" s="4"/>
      <c r="AF10566" s="21"/>
    </row>
    <row r="10567" spans="1:32" x14ac:dyDescent="0.2">
      <c r="A10567" s="1" t="s">
        <v>30829</v>
      </c>
      <c r="B10567" s="4" t="s">
        <v>30830</v>
      </c>
      <c r="C10567" s="4" t="s">
        <v>30831</v>
      </c>
      <c r="E10567" s="4"/>
      <c r="R10567" s="4"/>
      <c r="U10567" s="4"/>
      <c r="AD10567" s="4"/>
      <c r="AE10567" s="4"/>
      <c r="AF10567" s="21"/>
    </row>
    <row r="10568" spans="1:32" x14ac:dyDescent="0.2">
      <c r="A10568" s="1" t="s">
        <v>30832</v>
      </c>
      <c r="B10568" s="4" t="s">
        <v>30833</v>
      </c>
      <c r="C10568" s="4" t="s">
        <v>30834</v>
      </c>
      <c r="E10568" s="4">
        <v>1</v>
      </c>
      <c r="R10568" s="4"/>
      <c r="U10568" s="4"/>
      <c r="AD10568" s="4"/>
      <c r="AE10568" s="4"/>
      <c r="AF10568" s="21">
        <v>1</v>
      </c>
    </row>
    <row r="10569" spans="1:32" x14ac:dyDescent="0.2">
      <c r="A10569" s="1" t="s">
        <v>30835</v>
      </c>
      <c r="B10569" s="4" t="s">
        <v>30836</v>
      </c>
      <c r="C10569" s="4" t="s">
        <v>30837</v>
      </c>
      <c r="E10569" s="4"/>
      <c r="R10569" s="4"/>
      <c r="U10569" s="4"/>
      <c r="AD10569" s="4"/>
      <c r="AE10569" s="4"/>
      <c r="AF10569" s="21"/>
    </row>
    <row r="10570" spans="1:32" x14ac:dyDescent="0.2">
      <c r="A10570" s="1" t="s">
        <v>30838</v>
      </c>
      <c r="B10570" s="4" t="s">
        <v>30521</v>
      </c>
      <c r="C10570" s="4" t="s">
        <v>30522</v>
      </c>
      <c r="E10570" s="4"/>
      <c r="R10570" s="4"/>
      <c r="U10570" s="4"/>
      <c r="AD10570" s="4"/>
      <c r="AE10570" s="4"/>
      <c r="AF10570" s="21"/>
    </row>
    <row r="10571" spans="1:32" x14ac:dyDescent="0.2">
      <c r="A10571" s="1" t="s">
        <v>30839</v>
      </c>
      <c r="B10571" s="4" t="s">
        <v>30840</v>
      </c>
      <c r="C10571" s="4" t="s">
        <v>30841</v>
      </c>
      <c r="E10571" s="4"/>
      <c r="R10571" s="4"/>
      <c r="U10571" s="4"/>
      <c r="AD10571" s="4"/>
      <c r="AE10571" s="4"/>
      <c r="AF10571" s="21"/>
    </row>
    <row r="10572" spans="1:32" x14ac:dyDescent="0.2">
      <c r="A10572" s="1" t="s">
        <v>30842</v>
      </c>
      <c r="B10572" s="4" t="s">
        <v>30843</v>
      </c>
      <c r="C10572" s="4" t="s">
        <v>30844</v>
      </c>
      <c r="E10572" s="4"/>
      <c r="I10572">
        <v>1</v>
      </c>
      <c r="J10572">
        <v>1</v>
      </c>
      <c r="N10572">
        <v>1</v>
      </c>
      <c r="O10572">
        <v>1</v>
      </c>
      <c r="P10572">
        <v>1</v>
      </c>
      <c r="Q10572">
        <v>1</v>
      </c>
      <c r="R10572" s="4">
        <v>1</v>
      </c>
      <c r="S10572">
        <v>1</v>
      </c>
      <c r="T10572">
        <v>1</v>
      </c>
      <c r="U10572" s="4">
        <v>1</v>
      </c>
      <c r="X10572">
        <v>1</v>
      </c>
      <c r="AD10572" s="4"/>
      <c r="AE10572" s="4"/>
      <c r="AF10572" s="21"/>
    </row>
    <row r="10573" spans="1:32" x14ac:dyDescent="0.2">
      <c r="A10573" s="1" t="s">
        <v>30845</v>
      </c>
      <c r="B10573" s="4" t="s">
        <v>30846</v>
      </c>
      <c r="C10573" s="4" t="s">
        <v>30847</v>
      </c>
      <c r="E10573" s="4"/>
      <c r="R10573" s="4"/>
      <c r="U10573" s="4"/>
      <c r="AD10573" s="4"/>
      <c r="AE10573" s="4"/>
      <c r="AF10573" s="21"/>
    </row>
    <row r="10574" spans="1:32" x14ac:dyDescent="0.2">
      <c r="A10574" s="1" t="s">
        <v>30848</v>
      </c>
      <c r="B10574" s="4" t="s">
        <v>30849</v>
      </c>
      <c r="C10574" s="4" t="s">
        <v>30850</v>
      </c>
      <c r="E10574" s="4"/>
      <c r="R10574" s="4"/>
      <c r="U10574" s="4"/>
      <c r="AD10574" s="4"/>
      <c r="AE10574" s="4"/>
      <c r="AF10574" s="21"/>
    </row>
    <row r="10575" spans="1:32" x14ac:dyDescent="0.2">
      <c r="A10575" s="1" t="s">
        <v>30851</v>
      </c>
      <c r="B10575" s="4" t="s">
        <v>30852</v>
      </c>
      <c r="C10575" s="4" t="s">
        <v>30853</v>
      </c>
      <c r="E10575" s="4"/>
      <c r="R10575" s="4"/>
      <c r="U10575" s="4"/>
      <c r="AD10575" s="4"/>
      <c r="AE10575" s="4"/>
      <c r="AF10575" s="21"/>
    </row>
    <row r="10576" spans="1:32" x14ac:dyDescent="0.2">
      <c r="A10576" s="1" t="s">
        <v>30854</v>
      </c>
      <c r="B10576" s="4" t="s">
        <v>30855</v>
      </c>
      <c r="C10576" s="4" t="s">
        <v>30856</v>
      </c>
      <c r="E10576" s="4"/>
      <c r="R10576" s="4"/>
      <c r="U10576" s="4"/>
      <c r="AD10576" s="4"/>
      <c r="AE10576" s="4"/>
      <c r="AF10576" s="21"/>
    </row>
    <row r="10577" spans="1:32" x14ac:dyDescent="0.2">
      <c r="A10577" s="1" t="s">
        <v>30857</v>
      </c>
      <c r="B10577" s="4" t="s">
        <v>30858</v>
      </c>
      <c r="C10577" s="4" t="s">
        <v>30859</v>
      </c>
      <c r="E10577" s="4"/>
      <c r="R10577" s="4"/>
      <c r="U10577" s="4"/>
      <c r="AD10577" s="4"/>
      <c r="AE10577" s="4"/>
      <c r="AF10577" s="21"/>
    </row>
    <row r="10578" spans="1:32" x14ac:dyDescent="0.2">
      <c r="A10578" s="1" t="s">
        <v>30860</v>
      </c>
      <c r="B10578" s="4" t="s">
        <v>30861</v>
      </c>
      <c r="C10578" s="4" t="s">
        <v>30862</v>
      </c>
      <c r="E10578" s="4"/>
      <c r="R10578" s="4"/>
      <c r="U10578" s="4"/>
      <c r="AD10578" s="4"/>
      <c r="AE10578" s="4"/>
      <c r="AF10578" s="21"/>
    </row>
    <row r="10579" spans="1:32" x14ac:dyDescent="0.2">
      <c r="A10579" s="1" t="s">
        <v>30863</v>
      </c>
      <c r="B10579" s="4" t="s">
        <v>30864</v>
      </c>
      <c r="C10579" s="4" t="s">
        <v>30865</v>
      </c>
      <c r="E10579" s="4"/>
      <c r="R10579" s="4"/>
      <c r="U10579" s="4"/>
      <c r="AD10579" s="4"/>
      <c r="AE10579" s="4"/>
      <c r="AF10579" s="21"/>
    </row>
    <row r="10580" spans="1:32" x14ac:dyDescent="0.2">
      <c r="A10580" s="1" t="s">
        <v>30866</v>
      </c>
      <c r="B10580" s="4" t="s">
        <v>30867</v>
      </c>
      <c r="C10580" s="4" t="s">
        <v>30868</v>
      </c>
      <c r="E10580" s="4"/>
      <c r="R10580" s="4"/>
      <c r="U10580" s="4"/>
      <c r="AD10580" s="4"/>
      <c r="AE10580" s="4"/>
      <c r="AF10580" s="21"/>
    </row>
    <row r="10581" spans="1:32" x14ac:dyDescent="0.2">
      <c r="A10581" s="1" t="s">
        <v>30869</v>
      </c>
      <c r="B10581" s="4" t="s">
        <v>30870</v>
      </c>
      <c r="C10581" s="4" t="s">
        <v>30871</v>
      </c>
      <c r="E10581" s="4"/>
      <c r="R10581" s="4"/>
      <c r="U10581" s="4"/>
      <c r="AD10581" s="4"/>
      <c r="AE10581" s="4"/>
      <c r="AF10581" s="21"/>
    </row>
    <row r="10582" spans="1:32" x14ac:dyDescent="0.2">
      <c r="A10582" s="1" t="s">
        <v>30872</v>
      </c>
      <c r="B10582" s="4" t="s">
        <v>30515</v>
      </c>
      <c r="C10582" s="4" t="s">
        <v>30516</v>
      </c>
      <c r="E10582" s="4"/>
      <c r="R10582" s="4"/>
      <c r="U10582" s="4"/>
      <c r="AD10582" s="4"/>
      <c r="AE10582" s="4"/>
      <c r="AF10582" s="21"/>
    </row>
    <row r="10583" spans="1:32" x14ac:dyDescent="0.2">
      <c r="A10583" s="1" t="s">
        <v>30873</v>
      </c>
      <c r="B10583" s="4" t="s">
        <v>30874</v>
      </c>
      <c r="C10583" s="4" t="s">
        <v>30875</v>
      </c>
      <c r="E10583" s="4"/>
      <c r="R10583" s="4"/>
      <c r="U10583" s="4"/>
      <c r="AD10583" s="4"/>
      <c r="AE10583" s="4"/>
      <c r="AF10583" s="21"/>
    </row>
    <row r="10584" spans="1:32" x14ac:dyDescent="0.2">
      <c r="A10584" s="1" t="s">
        <v>30876</v>
      </c>
      <c r="B10584" s="4" t="s">
        <v>30877</v>
      </c>
      <c r="C10584" s="4" t="s">
        <v>30878</v>
      </c>
      <c r="E10584" s="4"/>
      <c r="R10584" s="4"/>
      <c r="U10584" s="4"/>
      <c r="AD10584" s="4"/>
      <c r="AE10584" s="4"/>
      <c r="AF10584" s="21"/>
    </row>
    <row r="10585" spans="1:32" x14ac:dyDescent="0.2">
      <c r="A10585" s="1" t="s">
        <v>30879</v>
      </c>
      <c r="B10585" s="4" t="s">
        <v>30880</v>
      </c>
      <c r="C10585" s="4" t="s">
        <v>30881</v>
      </c>
      <c r="E10585" s="4"/>
      <c r="R10585" s="4"/>
      <c r="U10585" s="4"/>
      <c r="AD10585" s="4"/>
      <c r="AE10585" s="4"/>
      <c r="AF10585" s="21"/>
    </row>
    <row r="10586" spans="1:32" x14ac:dyDescent="0.2">
      <c r="A10586" s="1" t="s">
        <v>30882</v>
      </c>
      <c r="B10586" s="4" t="s">
        <v>30883</v>
      </c>
      <c r="C10586" s="4" t="s">
        <v>30884</v>
      </c>
      <c r="E10586" s="4"/>
      <c r="R10586" s="4"/>
      <c r="U10586" s="4"/>
      <c r="AD10586" s="4"/>
      <c r="AE10586" s="4"/>
      <c r="AF10586" s="21"/>
    </row>
    <row r="10587" spans="1:32" x14ac:dyDescent="0.2">
      <c r="A10587" s="1" t="s">
        <v>30885</v>
      </c>
      <c r="B10587" s="4" t="s">
        <v>30886</v>
      </c>
      <c r="C10587" s="4" t="s">
        <v>30887</v>
      </c>
      <c r="E10587" s="4"/>
      <c r="R10587" s="4"/>
      <c r="U10587" s="4"/>
      <c r="AD10587" s="4"/>
      <c r="AE10587" s="4"/>
      <c r="AF10587" s="21"/>
    </row>
    <row r="10588" spans="1:32" x14ac:dyDescent="0.2">
      <c r="A10588" s="1" t="s">
        <v>30888</v>
      </c>
      <c r="B10588" s="4" t="s">
        <v>30889</v>
      </c>
      <c r="C10588" s="4" t="s">
        <v>30890</v>
      </c>
      <c r="E10588" s="4"/>
      <c r="R10588" s="4"/>
      <c r="U10588" s="4"/>
      <c r="AD10588" s="4"/>
      <c r="AE10588" s="4"/>
      <c r="AF10588" s="21"/>
    </row>
    <row r="10589" spans="1:32" x14ac:dyDescent="0.2">
      <c r="A10589" s="1" t="s">
        <v>30891</v>
      </c>
      <c r="B10589" s="4" t="s">
        <v>30892</v>
      </c>
      <c r="C10589" s="4" t="s">
        <v>30893</v>
      </c>
      <c r="E10589" s="4"/>
      <c r="R10589" s="4"/>
      <c r="U10589" s="4"/>
      <c r="AD10589" s="4"/>
      <c r="AE10589" s="4"/>
      <c r="AF10589" s="21"/>
    </row>
    <row r="10590" spans="1:32" x14ac:dyDescent="0.2">
      <c r="A10590" s="1" t="s">
        <v>30894</v>
      </c>
      <c r="B10590" s="4" t="s">
        <v>10318</v>
      </c>
      <c r="C10590" s="4" t="s">
        <v>30716</v>
      </c>
      <c r="E10590" s="4"/>
      <c r="R10590" s="4"/>
      <c r="U10590" s="4"/>
      <c r="AD10590" s="4"/>
      <c r="AE10590" s="4"/>
      <c r="AF10590" s="21"/>
    </row>
    <row r="10591" spans="1:32" x14ac:dyDescent="0.2">
      <c r="A10591" s="1" t="s">
        <v>30895</v>
      </c>
      <c r="B10591" s="4" t="s">
        <v>30896</v>
      </c>
      <c r="C10591" s="4" t="s">
        <v>30897</v>
      </c>
      <c r="E10591" s="4"/>
      <c r="R10591" s="4"/>
      <c r="U10591" s="4"/>
      <c r="AD10591" s="4"/>
      <c r="AE10591" s="4"/>
      <c r="AF10591" s="21"/>
    </row>
    <row r="10592" spans="1:32" x14ac:dyDescent="0.2">
      <c r="A10592" s="1" t="s">
        <v>30898</v>
      </c>
      <c r="B10592" s="4" t="s">
        <v>30899</v>
      </c>
      <c r="C10592" s="4" t="s">
        <v>30900</v>
      </c>
      <c r="E10592" s="4"/>
      <c r="R10592" s="4"/>
      <c r="U10592" s="4"/>
      <c r="AD10592" s="4"/>
      <c r="AE10592" s="4"/>
      <c r="AF10592" s="21"/>
    </row>
    <row r="10593" spans="1:32" x14ac:dyDescent="0.2">
      <c r="A10593" s="1" t="s">
        <v>30901</v>
      </c>
      <c r="B10593" s="4" t="s">
        <v>30902</v>
      </c>
      <c r="C10593" s="4" t="s">
        <v>30903</v>
      </c>
      <c r="E10593" s="4"/>
      <c r="R10593" s="4"/>
      <c r="U10593" s="4"/>
      <c r="AD10593" s="4"/>
      <c r="AE10593" s="4"/>
      <c r="AF10593" s="21"/>
    </row>
    <row r="10594" spans="1:32" x14ac:dyDescent="0.2">
      <c r="A10594" s="1" t="s">
        <v>30904</v>
      </c>
      <c r="B10594" s="4" t="s">
        <v>30905</v>
      </c>
      <c r="C10594" s="4" t="s">
        <v>30906</v>
      </c>
      <c r="E10594" s="4"/>
      <c r="R10594" s="4"/>
      <c r="U10594" s="4"/>
      <c r="AD10594" s="4"/>
      <c r="AE10594" s="4"/>
      <c r="AF10594" s="21"/>
    </row>
    <row r="10595" spans="1:32" x14ac:dyDescent="0.2">
      <c r="A10595" s="1" t="s">
        <v>30907</v>
      </c>
      <c r="B10595" s="4" t="s">
        <v>30908</v>
      </c>
      <c r="C10595" s="4" t="s">
        <v>30909</v>
      </c>
      <c r="E10595" s="4"/>
      <c r="R10595" s="4"/>
      <c r="U10595" s="4"/>
      <c r="AD10595" s="4"/>
      <c r="AE10595" s="4"/>
      <c r="AF10595" s="21"/>
    </row>
    <row r="10596" spans="1:32" x14ac:dyDescent="0.2">
      <c r="A10596" s="1" t="s">
        <v>30910</v>
      </c>
      <c r="B10596" s="4" t="s">
        <v>30911</v>
      </c>
      <c r="C10596" s="4" t="s">
        <v>30912</v>
      </c>
      <c r="E10596" s="4"/>
      <c r="R10596" s="4"/>
      <c r="U10596" s="4"/>
      <c r="AD10596" s="4"/>
      <c r="AE10596" s="4"/>
      <c r="AF10596" s="21"/>
    </row>
    <row r="10597" spans="1:32" x14ac:dyDescent="0.2">
      <c r="A10597" s="1" t="s">
        <v>30913</v>
      </c>
      <c r="B10597" s="4" t="s">
        <v>30719</v>
      </c>
      <c r="C10597" s="4" t="s">
        <v>30720</v>
      </c>
      <c r="E10597" s="4"/>
      <c r="R10597" s="4"/>
      <c r="U10597" s="4"/>
      <c r="AD10597" s="4"/>
      <c r="AE10597" s="4"/>
      <c r="AF10597" s="21"/>
    </row>
    <row r="10598" spans="1:32" x14ac:dyDescent="0.2">
      <c r="A10598" s="1" t="s">
        <v>30914</v>
      </c>
      <c r="B10598" s="4" t="s">
        <v>30915</v>
      </c>
      <c r="C10598" s="4" t="s">
        <v>30916</v>
      </c>
      <c r="E10598" s="4"/>
      <c r="R10598" s="4"/>
      <c r="U10598" s="4"/>
      <c r="AD10598" s="4"/>
      <c r="AE10598" s="4"/>
      <c r="AF10598" s="21"/>
    </row>
    <row r="10599" spans="1:32" x14ac:dyDescent="0.2">
      <c r="A10599" s="1" t="s">
        <v>30917</v>
      </c>
      <c r="B10599" s="4" t="s">
        <v>30918</v>
      </c>
      <c r="C10599" s="4" t="s">
        <v>30919</v>
      </c>
      <c r="E10599" s="4"/>
      <c r="R10599" s="4"/>
      <c r="U10599" s="4"/>
      <c r="AD10599" s="4"/>
      <c r="AE10599" s="4"/>
      <c r="AF10599" s="21"/>
    </row>
    <row r="10600" spans="1:32" x14ac:dyDescent="0.2">
      <c r="A10600" s="1" t="s">
        <v>30920</v>
      </c>
      <c r="B10600" s="4" t="s">
        <v>30921</v>
      </c>
      <c r="C10600" s="4" t="s">
        <v>30922</v>
      </c>
      <c r="E10600" s="4"/>
      <c r="H10600">
        <v>1</v>
      </c>
      <c r="R10600" s="4"/>
      <c r="U10600" s="4"/>
      <c r="AA10600">
        <v>1</v>
      </c>
      <c r="AD10600" s="4"/>
      <c r="AE10600" s="4"/>
      <c r="AF10600" s="21"/>
    </row>
    <row r="10601" spans="1:32" x14ac:dyDescent="0.2">
      <c r="A10601" s="1" t="s">
        <v>30923</v>
      </c>
      <c r="B10601" s="4" t="s">
        <v>30924</v>
      </c>
      <c r="C10601" s="4" t="s">
        <v>30925</v>
      </c>
      <c r="E10601" s="4"/>
      <c r="R10601" s="4"/>
      <c r="U10601" s="4"/>
      <c r="AD10601" s="4"/>
      <c r="AE10601" s="4"/>
      <c r="AF10601" s="21"/>
    </row>
    <row r="10602" spans="1:32" x14ac:dyDescent="0.2">
      <c r="A10602" s="1" t="s">
        <v>30926</v>
      </c>
      <c r="B10602" s="4" t="s">
        <v>30927</v>
      </c>
      <c r="C10602" s="4" t="s">
        <v>30928</v>
      </c>
      <c r="E10602" s="4"/>
      <c r="R10602" s="4"/>
      <c r="U10602" s="4"/>
      <c r="AD10602" s="4"/>
      <c r="AE10602" s="4"/>
      <c r="AF10602" s="21"/>
    </row>
    <row r="10603" spans="1:32" x14ac:dyDescent="0.2">
      <c r="A10603" s="1" t="s">
        <v>30929</v>
      </c>
      <c r="B10603" s="4" t="s">
        <v>30930</v>
      </c>
      <c r="C10603" s="4" t="s">
        <v>30931</v>
      </c>
      <c r="E10603" s="4"/>
      <c r="R10603" s="4"/>
      <c r="U10603" s="4"/>
      <c r="AD10603" s="4"/>
      <c r="AE10603" s="4"/>
      <c r="AF10603" s="21"/>
    </row>
    <row r="10604" spans="1:32" x14ac:dyDescent="0.2">
      <c r="A10604" s="1" t="s">
        <v>30932</v>
      </c>
      <c r="B10604" s="4" t="s">
        <v>30933</v>
      </c>
      <c r="C10604" s="4" t="s">
        <v>30934</v>
      </c>
      <c r="E10604" s="4"/>
      <c r="R10604" s="4"/>
      <c r="U10604" s="4"/>
      <c r="AD10604" s="4"/>
      <c r="AE10604" s="4"/>
      <c r="AF10604" s="21"/>
    </row>
    <row r="10605" spans="1:32" x14ac:dyDescent="0.2">
      <c r="A10605" s="1" t="s">
        <v>30935</v>
      </c>
      <c r="B10605" s="4" t="s">
        <v>30936</v>
      </c>
      <c r="C10605" s="4" t="s">
        <v>30937</v>
      </c>
      <c r="E10605" s="4"/>
      <c r="R10605" s="4"/>
      <c r="U10605" s="4"/>
      <c r="AD10605" s="4"/>
      <c r="AE10605" s="4"/>
      <c r="AF10605" s="21"/>
    </row>
    <row r="10606" spans="1:32" x14ac:dyDescent="0.2">
      <c r="A10606" s="1" t="s">
        <v>30938</v>
      </c>
      <c r="B10606" s="4" t="s">
        <v>30939</v>
      </c>
      <c r="C10606" s="4" t="s">
        <v>30940</v>
      </c>
      <c r="E10606" s="4"/>
      <c r="R10606" s="4"/>
      <c r="U10606" s="4"/>
      <c r="AD10606" s="4"/>
      <c r="AE10606" s="4"/>
      <c r="AF10606" s="21"/>
    </row>
    <row r="10607" spans="1:32" x14ac:dyDescent="0.2">
      <c r="A10607" s="1" t="s">
        <v>30941</v>
      </c>
      <c r="B10607" s="4" t="s">
        <v>30942</v>
      </c>
      <c r="C10607" s="4" t="s">
        <v>30943</v>
      </c>
      <c r="E10607" s="4"/>
      <c r="R10607" s="4"/>
      <c r="U10607" s="4"/>
      <c r="AD10607" s="4"/>
      <c r="AE10607" s="4"/>
      <c r="AF10607" s="21"/>
    </row>
    <row r="10608" spans="1:32" x14ac:dyDescent="0.2">
      <c r="A10608" s="1" t="s">
        <v>30944</v>
      </c>
      <c r="B10608" s="4" t="s">
        <v>30945</v>
      </c>
      <c r="C10608" s="4" t="s">
        <v>30946</v>
      </c>
      <c r="E10608" s="4"/>
      <c r="R10608" s="4"/>
      <c r="U10608" s="4"/>
      <c r="AD10608" s="4"/>
      <c r="AE10608" s="4"/>
      <c r="AF10608" s="21"/>
    </row>
    <row r="10609" spans="1:32" x14ac:dyDescent="0.2">
      <c r="A10609" s="1" t="s">
        <v>30947</v>
      </c>
      <c r="B10609" s="4" t="s">
        <v>30948</v>
      </c>
      <c r="C10609" s="4" t="s">
        <v>30949</v>
      </c>
      <c r="E10609" s="4"/>
      <c r="R10609" s="4"/>
      <c r="U10609" s="4"/>
      <c r="AD10609" s="4"/>
      <c r="AE10609" s="4"/>
      <c r="AF10609" s="21"/>
    </row>
    <row r="10610" spans="1:32" x14ac:dyDescent="0.2">
      <c r="A10610" s="1" t="s">
        <v>30950</v>
      </c>
      <c r="B10610" s="4" t="s">
        <v>30951</v>
      </c>
      <c r="C10610" s="4" t="s">
        <v>30952</v>
      </c>
      <c r="E10610" s="4"/>
      <c r="R10610" s="4"/>
      <c r="U10610" s="4"/>
      <c r="AD10610" s="4"/>
      <c r="AE10610" s="4"/>
      <c r="AF10610" s="21"/>
    </row>
    <row r="10611" spans="1:32" x14ac:dyDescent="0.2">
      <c r="A10611" s="1" t="s">
        <v>30953</v>
      </c>
      <c r="B10611" s="4" t="s">
        <v>30954</v>
      </c>
      <c r="C10611" s="4" t="s">
        <v>30955</v>
      </c>
      <c r="E10611" s="4"/>
      <c r="R10611" s="4"/>
      <c r="U10611" s="4"/>
      <c r="AD10611" s="4"/>
      <c r="AE10611" s="4"/>
      <c r="AF10611" s="21"/>
    </row>
    <row r="10612" spans="1:32" x14ac:dyDescent="0.2">
      <c r="A10612" s="1" t="s">
        <v>30956</v>
      </c>
      <c r="B10612" s="4" t="s">
        <v>30957</v>
      </c>
      <c r="C10612" s="4" t="s">
        <v>30958</v>
      </c>
      <c r="E10612" s="4"/>
      <c r="R10612" s="4"/>
      <c r="U10612" s="4"/>
      <c r="AD10612" s="4"/>
      <c r="AE10612" s="4"/>
      <c r="AF10612" s="21"/>
    </row>
    <row r="10613" spans="1:32" x14ac:dyDescent="0.2">
      <c r="A10613" s="1" t="s">
        <v>30959</v>
      </c>
      <c r="B10613" s="4" t="s">
        <v>30960</v>
      </c>
      <c r="C10613" s="4" t="s">
        <v>30961</v>
      </c>
      <c r="E10613" s="4"/>
      <c r="R10613" s="4"/>
      <c r="U10613" s="4"/>
      <c r="AD10613" s="4"/>
      <c r="AE10613" s="4"/>
      <c r="AF10613" s="21">
        <v>1</v>
      </c>
    </row>
    <row r="10614" spans="1:32" x14ac:dyDescent="0.2">
      <c r="A10614" s="1" t="s">
        <v>30962</v>
      </c>
      <c r="B10614" s="4" t="s">
        <v>30963</v>
      </c>
      <c r="C10614" s="4" t="s">
        <v>30964</v>
      </c>
      <c r="E10614" s="4"/>
      <c r="R10614" s="4"/>
      <c r="U10614" s="4"/>
      <c r="AD10614" s="4"/>
      <c r="AE10614" s="4"/>
      <c r="AF10614" s="21"/>
    </row>
    <row r="10615" spans="1:32" x14ac:dyDescent="0.2">
      <c r="A10615" s="1" t="s">
        <v>30965</v>
      </c>
      <c r="B10615" s="4" t="s">
        <v>30966</v>
      </c>
      <c r="C10615" s="4" t="s">
        <v>30967</v>
      </c>
      <c r="E10615" s="4"/>
      <c r="R10615" s="4"/>
      <c r="U10615" s="4"/>
      <c r="AD10615" s="4"/>
      <c r="AE10615" s="4"/>
      <c r="AF10615" s="21"/>
    </row>
    <row r="10616" spans="1:32" x14ac:dyDescent="0.2">
      <c r="A10616" s="1" t="s">
        <v>30968</v>
      </c>
      <c r="B10616" s="4" t="s">
        <v>30969</v>
      </c>
      <c r="C10616" s="4" t="s">
        <v>30970</v>
      </c>
      <c r="E10616" s="4"/>
      <c r="R10616" s="4"/>
      <c r="U10616" s="4"/>
      <c r="AD10616" s="4"/>
      <c r="AE10616" s="4"/>
      <c r="AF10616" s="21"/>
    </row>
    <row r="10617" spans="1:32" x14ac:dyDescent="0.2">
      <c r="A10617" s="1" t="s">
        <v>30971</v>
      </c>
      <c r="B10617" s="4" t="s">
        <v>30972</v>
      </c>
      <c r="C10617" s="4" t="s">
        <v>30973</v>
      </c>
      <c r="E10617" s="4"/>
      <c r="R10617" s="4"/>
      <c r="U10617" s="4"/>
      <c r="AD10617" s="4"/>
      <c r="AE10617" s="4"/>
      <c r="AF10617" s="21"/>
    </row>
    <row r="10618" spans="1:32" x14ac:dyDescent="0.2">
      <c r="A10618" s="1" t="s">
        <v>30974</v>
      </c>
      <c r="B10618" s="4" t="s">
        <v>30975</v>
      </c>
      <c r="C10618" s="4" t="s">
        <v>30976</v>
      </c>
      <c r="E10618" s="4"/>
      <c r="R10618" s="4"/>
      <c r="U10618" s="4"/>
      <c r="AD10618" s="4"/>
      <c r="AE10618" s="4"/>
      <c r="AF10618" s="21"/>
    </row>
    <row r="10619" spans="1:32" x14ac:dyDescent="0.2">
      <c r="A10619" s="1" t="s">
        <v>30977</v>
      </c>
      <c r="B10619" s="4" t="s">
        <v>30978</v>
      </c>
      <c r="C10619" s="4" t="s">
        <v>30979</v>
      </c>
      <c r="E10619" s="4"/>
      <c r="R10619" s="4"/>
      <c r="U10619" s="4"/>
      <c r="AD10619" s="4"/>
      <c r="AE10619" s="4"/>
      <c r="AF10619" s="21"/>
    </row>
    <row r="10620" spans="1:32" x14ac:dyDescent="0.2">
      <c r="A10620" s="1" t="s">
        <v>30980</v>
      </c>
      <c r="B10620" s="4" t="s">
        <v>30981</v>
      </c>
      <c r="C10620" s="4" t="s">
        <v>30981</v>
      </c>
      <c r="E10620" s="4"/>
      <c r="R10620" s="4"/>
      <c r="U10620" s="4"/>
      <c r="AD10620" s="4"/>
      <c r="AE10620" s="4"/>
      <c r="AF10620" s="21"/>
    </row>
    <row r="10621" spans="1:32" x14ac:dyDescent="0.2">
      <c r="A10621" s="1" t="s">
        <v>30982</v>
      </c>
      <c r="B10621" s="4" t="s">
        <v>30983</v>
      </c>
      <c r="C10621" s="4" t="s">
        <v>30984</v>
      </c>
      <c r="E10621" s="4"/>
      <c r="R10621" s="4"/>
      <c r="U10621" s="4"/>
      <c r="AD10621" s="4"/>
      <c r="AE10621" s="4"/>
      <c r="AF10621" s="21"/>
    </row>
    <row r="10622" spans="1:32" x14ac:dyDescent="0.2">
      <c r="A10622" s="1" t="s">
        <v>30985</v>
      </c>
      <c r="B10622" s="4" t="s">
        <v>30986</v>
      </c>
      <c r="C10622" s="4" t="s">
        <v>30987</v>
      </c>
      <c r="E10622" s="4"/>
      <c r="R10622" s="4"/>
      <c r="U10622" s="4"/>
      <c r="AD10622" s="4"/>
      <c r="AE10622" s="4"/>
      <c r="AF10622" s="21"/>
    </row>
    <row r="10623" spans="1:32" x14ac:dyDescent="0.2">
      <c r="A10623" s="1" t="s">
        <v>30988</v>
      </c>
      <c r="B10623" s="4" t="s">
        <v>30989</v>
      </c>
      <c r="C10623" s="4" t="s">
        <v>30990</v>
      </c>
      <c r="E10623" s="4"/>
      <c r="R10623" s="4"/>
      <c r="U10623" s="4"/>
      <c r="AD10623" s="4"/>
      <c r="AE10623" s="4"/>
      <c r="AF10623" s="21"/>
    </row>
    <row r="10624" spans="1:32" x14ac:dyDescent="0.2">
      <c r="A10624" s="1" t="s">
        <v>30991</v>
      </c>
      <c r="B10624" s="4" t="s">
        <v>30992</v>
      </c>
      <c r="C10624" s="4" t="s">
        <v>30993</v>
      </c>
      <c r="E10624" s="4"/>
      <c r="R10624" s="4"/>
      <c r="U10624" s="4"/>
      <c r="AD10624" s="4"/>
      <c r="AE10624" s="4"/>
      <c r="AF10624" s="21"/>
    </row>
    <row r="10625" spans="1:32" x14ac:dyDescent="0.2">
      <c r="A10625" s="1" t="s">
        <v>30994</v>
      </c>
      <c r="B10625" s="4" t="s">
        <v>30995</v>
      </c>
      <c r="C10625" s="4" t="s">
        <v>30996</v>
      </c>
      <c r="E10625" s="4"/>
      <c r="R10625" s="4"/>
      <c r="U10625" s="4"/>
      <c r="AD10625" s="4"/>
      <c r="AE10625" s="4"/>
      <c r="AF10625" s="21"/>
    </row>
    <row r="10626" spans="1:32" x14ac:dyDescent="0.2">
      <c r="A10626" s="1" t="s">
        <v>30997</v>
      </c>
      <c r="B10626" s="4" t="s">
        <v>30998</v>
      </c>
      <c r="C10626" s="4" t="s">
        <v>30999</v>
      </c>
      <c r="E10626" s="4"/>
      <c r="R10626" s="4"/>
      <c r="U10626" s="4"/>
      <c r="AD10626" s="4"/>
      <c r="AE10626" s="4"/>
      <c r="AF10626" s="21"/>
    </row>
    <row r="10627" spans="1:32" x14ac:dyDescent="0.2">
      <c r="A10627" s="1" t="s">
        <v>31000</v>
      </c>
      <c r="B10627" s="4" t="s">
        <v>31001</v>
      </c>
      <c r="C10627" s="4" t="s">
        <v>31002</v>
      </c>
      <c r="E10627" s="4"/>
      <c r="R10627" s="4"/>
      <c r="U10627" s="4"/>
      <c r="AD10627" s="4"/>
      <c r="AE10627" s="4"/>
      <c r="AF10627" s="21"/>
    </row>
    <row r="10628" spans="1:32" x14ac:dyDescent="0.2">
      <c r="A10628" s="1" t="s">
        <v>31003</v>
      </c>
      <c r="B10628" s="4" t="s">
        <v>31004</v>
      </c>
      <c r="C10628" s="4" t="s">
        <v>31005</v>
      </c>
      <c r="E10628" s="4"/>
      <c r="R10628" s="4"/>
      <c r="U10628" s="4"/>
      <c r="AD10628" s="4"/>
      <c r="AE10628" s="4"/>
      <c r="AF10628" s="21"/>
    </row>
    <row r="10629" spans="1:32" x14ac:dyDescent="0.2">
      <c r="A10629" s="1" t="s">
        <v>31006</v>
      </c>
      <c r="B10629" s="4" t="s">
        <v>31007</v>
      </c>
      <c r="C10629" s="4" t="s">
        <v>31008</v>
      </c>
      <c r="E10629" s="4"/>
      <c r="R10629" s="4"/>
      <c r="U10629" s="4"/>
      <c r="AD10629" s="4"/>
      <c r="AE10629" s="4"/>
      <c r="AF10629" s="21"/>
    </row>
    <row r="10630" spans="1:32" x14ac:dyDescent="0.2">
      <c r="A10630" s="1" t="s">
        <v>31009</v>
      </c>
      <c r="B10630" s="4" t="s">
        <v>31010</v>
      </c>
      <c r="C10630" s="4" t="s">
        <v>31011</v>
      </c>
      <c r="E10630" s="4"/>
      <c r="R10630" s="4"/>
      <c r="U10630" s="4"/>
      <c r="AD10630" s="4"/>
      <c r="AE10630" s="4"/>
      <c r="AF10630" s="21"/>
    </row>
    <row r="10631" spans="1:32" x14ac:dyDescent="0.2">
      <c r="A10631" s="1" t="s">
        <v>31012</v>
      </c>
      <c r="B10631" s="4" t="s">
        <v>31013</v>
      </c>
      <c r="C10631" s="4" t="s">
        <v>31014</v>
      </c>
      <c r="E10631" s="4"/>
      <c r="R10631" s="4"/>
      <c r="U10631" s="4"/>
      <c r="AD10631" s="4"/>
      <c r="AE10631" s="4"/>
      <c r="AF10631" s="21"/>
    </row>
    <row r="10632" spans="1:32" x14ac:dyDescent="0.2">
      <c r="A10632" s="1" t="s">
        <v>31015</v>
      </c>
      <c r="B10632" s="4" t="s">
        <v>31016</v>
      </c>
      <c r="C10632" s="4" t="s">
        <v>31017</v>
      </c>
      <c r="E10632" s="4"/>
      <c r="R10632" s="4"/>
      <c r="U10632" s="4"/>
      <c r="AD10632" s="4"/>
      <c r="AE10632" s="4"/>
      <c r="AF10632" s="21"/>
    </row>
    <row r="10633" spans="1:32" x14ac:dyDescent="0.2">
      <c r="A10633" s="1" t="s">
        <v>31018</v>
      </c>
      <c r="B10633" s="4" t="s">
        <v>31019</v>
      </c>
      <c r="C10633" s="4" t="s">
        <v>31020</v>
      </c>
      <c r="E10633" s="4"/>
      <c r="R10633" s="4"/>
      <c r="U10633" s="4"/>
      <c r="AD10633" s="4"/>
      <c r="AE10633" s="4"/>
      <c r="AF10633" s="21"/>
    </row>
    <row r="10634" spans="1:32" x14ac:dyDescent="0.2">
      <c r="A10634" s="1" t="s">
        <v>31021</v>
      </c>
      <c r="B10634" s="4" t="s">
        <v>31022</v>
      </c>
      <c r="C10634" s="4" t="s">
        <v>31023</v>
      </c>
      <c r="E10634" s="4"/>
      <c r="R10634" s="4"/>
      <c r="U10634" s="4"/>
      <c r="AD10634" s="4"/>
      <c r="AE10634" s="4"/>
      <c r="AF10634" s="21"/>
    </row>
    <row r="10635" spans="1:32" x14ac:dyDescent="0.2">
      <c r="A10635" s="1" t="s">
        <v>31024</v>
      </c>
      <c r="B10635" s="4" t="s">
        <v>31025</v>
      </c>
      <c r="C10635" s="4" t="s">
        <v>31026</v>
      </c>
      <c r="E10635" s="4"/>
      <c r="R10635" s="4"/>
      <c r="U10635" s="4"/>
      <c r="AD10635" s="4"/>
      <c r="AE10635" s="4"/>
      <c r="AF10635" s="21"/>
    </row>
    <row r="10636" spans="1:32" x14ac:dyDescent="0.2">
      <c r="A10636" s="1" t="s">
        <v>31027</v>
      </c>
      <c r="B10636" s="4" t="s">
        <v>31028</v>
      </c>
      <c r="C10636" s="4" t="s">
        <v>31029</v>
      </c>
      <c r="E10636" s="4"/>
      <c r="R10636" s="4"/>
      <c r="U10636" s="4"/>
      <c r="AD10636" s="4"/>
      <c r="AE10636" s="4"/>
      <c r="AF10636" s="21"/>
    </row>
    <row r="10637" spans="1:32" x14ac:dyDescent="0.2">
      <c r="A10637" s="1" t="s">
        <v>31030</v>
      </c>
      <c r="B10637" s="4" t="s">
        <v>31031</v>
      </c>
      <c r="C10637" s="4" t="s">
        <v>31032</v>
      </c>
      <c r="E10637" s="4"/>
      <c r="R10637" s="4"/>
      <c r="U10637" s="4"/>
      <c r="AD10637" s="4"/>
      <c r="AE10637" s="4"/>
      <c r="AF10637" s="21"/>
    </row>
    <row r="10638" spans="1:32" x14ac:dyDescent="0.2">
      <c r="A10638" s="1" t="s">
        <v>31033</v>
      </c>
      <c r="B10638" s="4" t="s">
        <v>31034</v>
      </c>
      <c r="C10638" s="4" t="s">
        <v>31035</v>
      </c>
      <c r="E10638" s="4"/>
      <c r="R10638" s="4"/>
      <c r="U10638" s="4"/>
      <c r="AD10638" s="4"/>
      <c r="AE10638" s="4"/>
      <c r="AF10638" s="21"/>
    </row>
    <row r="10639" spans="1:32" x14ac:dyDescent="0.2">
      <c r="A10639" s="1" t="s">
        <v>31036</v>
      </c>
      <c r="B10639" s="4" t="s">
        <v>31037</v>
      </c>
      <c r="C10639" s="4" t="s">
        <v>31038</v>
      </c>
      <c r="E10639" s="4"/>
      <c r="R10639" s="4"/>
      <c r="U10639" s="4"/>
      <c r="AD10639" s="4"/>
      <c r="AE10639" s="4"/>
      <c r="AF10639" s="21"/>
    </row>
    <row r="10640" spans="1:32" x14ac:dyDescent="0.2">
      <c r="A10640" s="1" t="s">
        <v>31039</v>
      </c>
      <c r="B10640" s="4" t="s">
        <v>31040</v>
      </c>
      <c r="C10640" s="4" t="s">
        <v>31041</v>
      </c>
      <c r="E10640" s="4"/>
      <c r="R10640" s="4"/>
      <c r="U10640" s="4"/>
      <c r="AD10640" s="4"/>
      <c r="AE10640" s="4"/>
      <c r="AF10640" s="21"/>
    </row>
    <row r="10641" spans="1:32" x14ac:dyDescent="0.2">
      <c r="A10641" s="1" t="s">
        <v>31042</v>
      </c>
      <c r="B10641" s="4" t="s">
        <v>31043</v>
      </c>
      <c r="C10641" s="4" t="s">
        <v>31044</v>
      </c>
      <c r="E10641" s="4"/>
      <c r="R10641" s="4"/>
      <c r="U10641" s="4"/>
      <c r="AD10641" s="4"/>
      <c r="AE10641" s="4"/>
      <c r="AF10641" s="21"/>
    </row>
    <row r="10642" spans="1:32" x14ac:dyDescent="0.2">
      <c r="A10642" s="1" t="s">
        <v>31045</v>
      </c>
      <c r="B10642" s="4" t="s">
        <v>31046</v>
      </c>
      <c r="C10642" s="4" t="s">
        <v>31047</v>
      </c>
      <c r="E10642" s="4"/>
      <c r="R10642" s="4"/>
      <c r="U10642" s="4"/>
      <c r="AD10642" s="4"/>
      <c r="AE10642" s="4"/>
      <c r="AF10642" s="21"/>
    </row>
    <row r="10643" spans="1:32" x14ac:dyDescent="0.2">
      <c r="A10643" s="1" t="s">
        <v>31048</v>
      </c>
      <c r="B10643" s="4" t="s">
        <v>31049</v>
      </c>
      <c r="C10643" s="4" t="s">
        <v>31050</v>
      </c>
      <c r="E10643" s="4"/>
      <c r="R10643" s="4"/>
      <c r="U10643" s="4"/>
      <c r="AD10643" s="4"/>
      <c r="AE10643" s="4"/>
      <c r="AF10643" s="21"/>
    </row>
    <row r="10644" spans="1:32" x14ac:dyDescent="0.2">
      <c r="A10644" s="1" t="s">
        <v>31051</v>
      </c>
      <c r="B10644" s="4" t="s">
        <v>31052</v>
      </c>
      <c r="C10644" s="4" t="s">
        <v>31053</v>
      </c>
      <c r="E10644" s="4"/>
      <c r="R10644" s="4"/>
      <c r="U10644" s="4"/>
      <c r="AD10644" s="4"/>
      <c r="AE10644" s="4"/>
      <c r="AF10644" s="21"/>
    </row>
    <row r="10645" spans="1:32" x14ac:dyDescent="0.2">
      <c r="A10645" s="1" t="s">
        <v>31054</v>
      </c>
      <c r="B10645" s="4" t="s">
        <v>31055</v>
      </c>
      <c r="C10645" s="4" t="s">
        <v>31056</v>
      </c>
      <c r="E10645" s="4"/>
      <c r="R10645" s="4"/>
      <c r="U10645" s="4"/>
      <c r="AD10645" s="4"/>
      <c r="AE10645" s="4"/>
      <c r="AF10645" s="21"/>
    </row>
    <row r="10646" spans="1:32" x14ac:dyDescent="0.2">
      <c r="A10646" s="1" t="s">
        <v>31057</v>
      </c>
      <c r="B10646" s="4" t="s">
        <v>31058</v>
      </c>
      <c r="C10646" s="4" t="s">
        <v>31059</v>
      </c>
      <c r="E10646" s="4"/>
      <c r="R10646" s="4"/>
      <c r="U10646" s="4"/>
      <c r="AD10646" s="4"/>
      <c r="AE10646" s="4"/>
      <c r="AF10646" s="21"/>
    </row>
    <row r="10647" spans="1:32" x14ac:dyDescent="0.2">
      <c r="A10647" s="1" t="s">
        <v>31060</v>
      </c>
      <c r="B10647" s="4" t="s">
        <v>31061</v>
      </c>
      <c r="C10647" s="4" t="s">
        <v>31062</v>
      </c>
      <c r="E10647" s="4"/>
      <c r="R10647" s="4"/>
      <c r="U10647" s="4"/>
      <c r="AD10647" s="4"/>
      <c r="AE10647" s="4"/>
      <c r="AF10647" s="21"/>
    </row>
    <row r="10648" spans="1:32" x14ac:dyDescent="0.2">
      <c r="A10648" s="1" t="s">
        <v>31063</v>
      </c>
      <c r="B10648" s="4" t="s">
        <v>31064</v>
      </c>
      <c r="C10648" s="4" t="s">
        <v>31065</v>
      </c>
      <c r="E10648" s="4"/>
      <c r="R10648" s="4"/>
      <c r="U10648" s="4"/>
      <c r="AD10648" s="4"/>
      <c r="AE10648" s="4"/>
      <c r="AF10648" s="21"/>
    </row>
    <row r="10649" spans="1:32" x14ac:dyDescent="0.2">
      <c r="A10649" s="1" t="s">
        <v>31066</v>
      </c>
      <c r="B10649" s="4" t="s">
        <v>31067</v>
      </c>
      <c r="C10649" s="4" t="s">
        <v>31068</v>
      </c>
      <c r="E10649" s="4"/>
      <c r="R10649" s="4"/>
      <c r="U10649" s="4"/>
      <c r="AD10649" s="4"/>
      <c r="AE10649" s="4"/>
      <c r="AF10649" s="21"/>
    </row>
    <row r="10650" spans="1:32" x14ac:dyDescent="0.2">
      <c r="A10650" s="1" t="s">
        <v>31069</v>
      </c>
      <c r="B10650" s="4" t="s">
        <v>31070</v>
      </c>
      <c r="C10650" s="4" t="s">
        <v>31071</v>
      </c>
      <c r="E10650" s="4"/>
      <c r="R10650" s="4"/>
      <c r="U10650" s="4"/>
      <c r="AD10650" s="4"/>
      <c r="AE10650" s="4"/>
      <c r="AF10650" s="21"/>
    </row>
    <row r="10651" spans="1:32" x14ac:dyDescent="0.2">
      <c r="A10651" s="1" t="s">
        <v>31072</v>
      </c>
      <c r="B10651" s="4" t="s">
        <v>31073</v>
      </c>
      <c r="C10651" s="4" t="s">
        <v>31074</v>
      </c>
      <c r="E10651" s="4"/>
      <c r="R10651" s="4"/>
      <c r="U10651" s="4"/>
      <c r="AD10651" s="4"/>
      <c r="AE10651" s="4"/>
      <c r="AF10651" s="21"/>
    </row>
    <row r="10652" spans="1:32" x14ac:dyDescent="0.2">
      <c r="A10652" s="1" t="s">
        <v>31075</v>
      </c>
      <c r="B10652" s="4" t="s">
        <v>31076</v>
      </c>
      <c r="C10652" s="4" t="s">
        <v>31077</v>
      </c>
      <c r="E10652" s="4"/>
      <c r="R10652" s="4"/>
      <c r="U10652" s="4"/>
      <c r="AD10652" s="4"/>
      <c r="AE10652" s="4"/>
      <c r="AF10652" s="21"/>
    </row>
    <row r="10653" spans="1:32" x14ac:dyDescent="0.2">
      <c r="A10653" s="1" t="s">
        <v>31078</v>
      </c>
      <c r="B10653" s="4" t="s">
        <v>31079</v>
      </c>
      <c r="C10653" s="4" t="s">
        <v>31080</v>
      </c>
      <c r="E10653" s="4"/>
      <c r="R10653" s="4"/>
      <c r="U10653" s="4"/>
      <c r="AD10653" s="4"/>
      <c r="AE10653" s="4"/>
      <c r="AF10653" s="21"/>
    </row>
    <row r="10654" spans="1:32" x14ac:dyDescent="0.2">
      <c r="A10654" s="1" t="s">
        <v>31081</v>
      </c>
      <c r="B10654" s="4" t="s">
        <v>31082</v>
      </c>
      <c r="C10654" s="4" t="s">
        <v>31083</v>
      </c>
      <c r="E10654" s="4"/>
      <c r="R10654" s="4"/>
      <c r="U10654" s="4"/>
      <c r="AD10654" s="4"/>
      <c r="AE10654" s="4"/>
      <c r="AF10654" s="21"/>
    </row>
    <row r="10655" spans="1:32" x14ac:dyDescent="0.2">
      <c r="A10655" s="1" t="s">
        <v>31084</v>
      </c>
      <c r="B10655" s="4" t="s">
        <v>31085</v>
      </c>
      <c r="C10655" s="4" t="s">
        <v>31086</v>
      </c>
      <c r="E10655" s="4"/>
      <c r="R10655" s="4"/>
      <c r="U10655" s="4"/>
      <c r="AD10655" s="4"/>
      <c r="AE10655" s="4"/>
      <c r="AF10655" s="21"/>
    </row>
    <row r="10656" spans="1:32" x14ac:dyDescent="0.2">
      <c r="A10656" s="1" t="s">
        <v>31087</v>
      </c>
      <c r="B10656" s="4" t="s">
        <v>31088</v>
      </c>
      <c r="C10656" s="4" t="s">
        <v>31089</v>
      </c>
      <c r="E10656" s="4"/>
      <c r="R10656" s="4"/>
      <c r="U10656" s="4"/>
      <c r="AD10656" s="4"/>
      <c r="AE10656" s="4"/>
      <c r="AF10656" s="21"/>
    </row>
    <row r="10657" spans="1:32" x14ac:dyDescent="0.2">
      <c r="A10657" s="1" t="s">
        <v>31090</v>
      </c>
      <c r="B10657" s="4" t="s">
        <v>31091</v>
      </c>
      <c r="C10657" s="4" t="s">
        <v>31092</v>
      </c>
      <c r="E10657" s="4"/>
      <c r="R10657" s="4"/>
      <c r="U10657" s="4"/>
      <c r="AD10657" s="4"/>
      <c r="AE10657" s="4"/>
      <c r="AF10657" s="21"/>
    </row>
    <row r="10658" spans="1:32" x14ac:dyDescent="0.2">
      <c r="A10658" s="1" t="s">
        <v>31093</v>
      </c>
      <c r="B10658" s="4" t="s">
        <v>31094</v>
      </c>
      <c r="C10658" s="4" t="s">
        <v>31095</v>
      </c>
      <c r="E10658" s="4"/>
      <c r="R10658" s="4"/>
      <c r="U10658" s="4"/>
      <c r="AD10658" s="4"/>
      <c r="AE10658" s="4"/>
      <c r="AF10658" s="21"/>
    </row>
    <row r="10659" spans="1:32" x14ac:dyDescent="0.2">
      <c r="A10659" s="1" t="s">
        <v>31096</v>
      </c>
      <c r="B10659" s="4" t="s">
        <v>31097</v>
      </c>
      <c r="C10659" s="4" t="s">
        <v>31098</v>
      </c>
      <c r="E10659" s="4"/>
      <c r="R10659" s="4"/>
      <c r="U10659" s="4"/>
      <c r="AD10659" s="4"/>
      <c r="AE10659" s="4"/>
      <c r="AF10659" s="21"/>
    </row>
    <row r="10660" spans="1:32" x14ac:dyDescent="0.2">
      <c r="A10660" s="1" t="s">
        <v>31099</v>
      </c>
      <c r="B10660" s="4" t="s">
        <v>31100</v>
      </c>
      <c r="C10660" s="4" t="s">
        <v>31101</v>
      </c>
      <c r="E10660" s="4"/>
      <c r="R10660" s="4"/>
      <c r="U10660" s="4"/>
      <c r="AD10660" s="4"/>
      <c r="AE10660" s="4"/>
      <c r="AF10660" s="21"/>
    </row>
    <row r="10661" spans="1:32" x14ac:dyDescent="0.2">
      <c r="A10661" s="1" t="s">
        <v>31102</v>
      </c>
      <c r="B10661" s="4" t="s">
        <v>31103</v>
      </c>
      <c r="C10661" s="4" t="s">
        <v>31104</v>
      </c>
      <c r="E10661" s="4"/>
      <c r="R10661" s="4"/>
      <c r="U10661" s="4"/>
      <c r="AD10661" s="4"/>
      <c r="AE10661" s="4"/>
      <c r="AF10661" s="21"/>
    </row>
    <row r="10662" spans="1:32" x14ac:dyDescent="0.2">
      <c r="A10662" s="1" t="s">
        <v>31105</v>
      </c>
      <c r="B10662" s="4" t="s">
        <v>31106</v>
      </c>
      <c r="C10662" s="4" t="s">
        <v>31107</v>
      </c>
      <c r="E10662" s="4"/>
      <c r="R10662" s="4"/>
      <c r="U10662" s="4"/>
      <c r="AD10662" s="4"/>
      <c r="AE10662" s="4"/>
      <c r="AF10662" s="21"/>
    </row>
    <row r="10663" spans="1:32" x14ac:dyDescent="0.2">
      <c r="A10663" s="1" t="s">
        <v>31108</v>
      </c>
      <c r="B10663" s="4" t="s">
        <v>31109</v>
      </c>
      <c r="C10663" s="4" t="s">
        <v>31110</v>
      </c>
      <c r="E10663" s="4"/>
      <c r="R10663" s="4"/>
      <c r="U10663" s="4"/>
      <c r="AD10663" s="4"/>
      <c r="AE10663" s="4"/>
      <c r="AF10663" s="21"/>
    </row>
    <row r="10664" spans="1:32" x14ac:dyDescent="0.2">
      <c r="A10664" s="1" t="s">
        <v>31111</v>
      </c>
      <c r="B10664" s="4" t="s">
        <v>31112</v>
      </c>
      <c r="C10664" s="4" t="s">
        <v>31113</v>
      </c>
      <c r="E10664" s="4"/>
      <c r="R10664" s="4"/>
      <c r="U10664" s="4"/>
      <c r="AD10664" s="4"/>
      <c r="AE10664" s="4"/>
      <c r="AF10664" s="21"/>
    </row>
    <row r="10665" spans="1:32" x14ac:dyDescent="0.2">
      <c r="A10665" s="1" t="s">
        <v>31114</v>
      </c>
      <c r="B10665" s="4" t="s">
        <v>10365</v>
      </c>
      <c r="C10665" s="4" t="s">
        <v>31115</v>
      </c>
      <c r="E10665" s="4"/>
      <c r="R10665" s="4"/>
      <c r="U10665" s="4"/>
      <c r="AD10665" s="4"/>
      <c r="AE10665" s="4"/>
      <c r="AF10665" s="21"/>
    </row>
    <row r="10666" spans="1:32" x14ac:dyDescent="0.2">
      <c r="A10666" s="1" t="s">
        <v>31116</v>
      </c>
      <c r="B10666" s="4" t="s">
        <v>10185</v>
      </c>
      <c r="C10666" s="4" t="s">
        <v>30598</v>
      </c>
      <c r="E10666" s="4"/>
      <c r="R10666" s="4"/>
      <c r="U10666" s="4"/>
      <c r="AD10666" s="4"/>
      <c r="AE10666" s="4"/>
      <c r="AF10666" s="21"/>
    </row>
    <row r="10667" spans="1:32" x14ac:dyDescent="0.2">
      <c r="A10667" s="1" t="s">
        <v>31117</v>
      </c>
      <c r="B10667" s="4" t="s">
        <v>31118</v>
      </c>
      <c r="C10667" s="4" t="s">
        <v>31119</v>
      </c>
      <c r="E10667" s="4"/>
      <c r="R10667" s="4"/>
      <c r="U10667" s="4"/>
      <c r="AD10667" s="4"/>
      <c r="AE10667" s="4"/>
      <c r="AF10667" s="21"/>
    </row>
    <row r="10668" spans="1:32" x14ac:dyDescent="0.2">
      <c r="A10668" s="1" t="s">
        <v>31120</v>
      </c>
      <c r="B10668" s="4" t="s">
        <v>10232</v>
      </c>
      <c r="C10668" s="4" t="s">
        <v>31121</v>
      </c>
      <c r="E10668" s="4"/>
      <c r="R10668" s="4"/>
      <c r="U10668" s="4"/>
      <c r="AD10668" s="4"/>
      <c r="AE10668" s="4"/>
      <c r="AF10668" s="21"/>
    </row>
    <row r="10669" spans="1:32" x14ac:dyDescent="0.2">
      <c r="A10669" s="1" t="s">
        <v>31122</v>
      </c>
      <c r="B10669" s="4" t="s">
        <v>31123</v>
      </c>
      <c r="C10669" s="4" t="s">
        <v>31124</v>
      </c>
      <c r="E10669" s="4"/>
      <c r="R10669" s="4"/>
      <c r="U10669" s="4"/>
      <c r="AD10669" s="4"/>
      <c r="AE10669" s="4"/>
      <c r="AF10669" s="21"/>
    </row>
    <row r="10670" spans="1:32" x14ac:dyDescent="0.2">
      <c r="A10670" s="1" t="s">
        <v>31125</v>
      </c>
      <c r="B10670" s="4" t="s">
        <v>9546</v>
      </c>
      <c r="C10670" s="4" t="s">
        <v>9547</v>
      </c>
      <c r="E10670" s="4"/>
      <c r="R10670" s="4"/>
      <c r="U10670" s="4"/>
      <c r="AD10670" s="4"/>
      <c r="AE10670" s="4"/>
      <c r="AF10670" s="21"/>
    </row>
    <row r="10671" spans="1:32" x14ac:dyDescent="0.2">
      <c r="A10671" s="1" t="s">
        <v>31126</v>
      </c>
      <c r="B10671" s="4" t="s">
        <v>10318</v>
      </c>
      <c r="C10671" s="4" t="s">
        <v>30716</v>
      </c>
      <c r="E10671" s="4"/>
      <c r="R10671" s="4"/>
      <c r="U10671" s="4"/>
      <c r="AD10671" s="4"/>
      <c r="AE10671" s="4"/>
      <c r="AF10671" s="21"/>
    </row>
    <row r="10672" spans="1:32" x14ac:dyDescent="0.2">
      <c r="A10672" s="1" t="s">
        <v>31127</v>
      </c>
      <c r="B10672" s="4" t="s">
        <v>30719</v>
      </c>
      <c r="C10672" s="4" t="s">
        <v>31128</v>
      </c>
      <c r="E10672" s="4"/>
      <c r="R10672" s="4"/>
      <c r="U10672" s="4"/>
      <c r="AD10672" s="4"/>
      <c r="AE10672" s="4"/>
      <c r="AF10672" s="21"/>
    </row>
    <row r="10673" spans="1:32" x14ac:dyDescent="0.2">
      <c r="A10673" s="1" t="s">
        <v>31129</v>
      </c>
      <c r="B10673" s="4" t="s">
        <v>30722</v>
      </c>
      <c r="C10673" s="4" t="s">
        <v>30723</v>
      </c>
      <c r="E10673" s="4"/>
      <c r="R10673" s="4"/>
      <c r="U10673" s="4"/>
      <c r="AD10673" s="4"/>
      <c r="AE10673" s="4"/>
      <c r="AF10673" s="21"/>
    </row>
    <row r="10674" spans="1:32" x14ac:dyDescent="0.2">
      <c r="A10674" s="1" t="s">
        <v>31130</v>
      </c>
      <c r="B10674" s="4" t="s">
        <v>10365</v>
      </c>
      <c r="C10674" s="4" t="s">
        <v>31115</v>
      </c>
      <c r="E10674" s="4"/>
      <c r="R10674" s="4"/>
      <c r="U10674" s="4"/>
      <c r="AD10674" s="4"/>
      <c r="AE10674" s="4"/>
      <c r="AF10674" s="21"/>
    </row>
    <row r="10675" spans="1:32" x14ac:dyDescent="0.2">
      <c r="A10675" s="1" t="s">
        <v>31131</v>
      </c>
      <c r="B10675" s="4" t="s">
        <v>31132</v>
      </c>
      <c r="C10675" s="4" t="s">
        <v>31133</v>
      </c>
      <c r="E10675" s="4"/>
      <c r="R10675" s="4"/>
      <c r="U10675" s="4"/>
      <c r="AD10675" s="4"/>
      <c r="AE10675" s="4"/>
      <c r="AF10675" s="21"/>
    </row>
    <row r="10676" spans="1:32" x14ac:dyDescent="0.2">
      <c r="A10676" s="1" t="s">
        <v>31134</v>
      </c>
      <c r="B10676" s="4" t="s">
        <v>31135</v>
      </c>
      <c r="C10676" s="4" t="s">
        <v>27081</v>
      </c>
      <c r="E10676" s="4"/>
      <c r="R10676" s="4"/>
      <c r="U10676" s="4"/>
      <c r="AD10676" s="4"/>
      <c r="AE10676" s="4"/>
      <c r="AF10676" s="21"/>
    </row>
    <row r="10677" spans="1:32" x14ac:dyDescent="0.2">
      <c r="A10677" s="1" t="s">
        <v>31136</v>
      </c>
      <c r="B10677" s="4" t="s">
        <v>11072</v>
      </c>
      <c r="C10677" s="4" t="s">
        <v>30642</v>
      </c>
      <c r="E10677" s="4"/>
      <c r="R10677" s="4"/>
      <c r="U10677" s="4"/>
      <c r="AD10677" s="4"/>
      <c r="AE10677" s="4"/>
      <c r="AF10677" s="21"/>
    </row>
    <row r="10678" spans="1:32" x14ac:dyDescent="0.2">
      <c r="A10678" s="1" t="s">
        <v>31137</v>
      </c>
      <c r="B10678" s="4" t="s">
        <v>31138</v>
      </c>
      <c r="C10678" s="4" t="s">
        <v>31139</v>
      </c>
      <c r="E10678" s="4"/>
      <c r="R10678" s="4"/>
      <c r="U10678" s="4"/>
      <c r="AD10678" s="4"/>
      <c r="AE10678" s="4"/>
      <c r="AF10678" s="21"/>
    </row>
    <row r="10679" spans="1:32" x14ac:dyDescent="0.2">
      <c r="A10679" s="1" t="s">
        <v>31140</v>
      </c>
      <c r="B10679" s="4" t="s">
        <v>30532</v>
      </c>
      <c r="C10679" s="4" t="s">
        <v>30533</v>
      </c>
      <c r="E10679" s="4"/>
      <c r="R10679" s="4"/>
      <c r="U10679" s="4"/>
      <c r="AD10679" s="4"/>
      <c r="AE10679" s="4"/>
      <c r="AF10679" s="21"/>
    </row>
    <row r="10680" spans="1:32" x14ac:dyDescent="0.2">
      <c r="A10680" s="1" t="s">
        <v>31141</v>
      </c>
      <c r="B10680" s="4" t="s">
        <v>31142</v>
      </c>
      <c r="C10680" s="4" t="s">
        <v>31143</v>
      </c>
      <c r="E10680" s="4"/>
      <c r="R10680" s="4"/>
      <c r="U10680" s="4"/>
      <c r="AD10680" s="4"/>
      <c r="AE10680" s="4"/>
      <c r="AF10680" s="21"/>
    </row>
    <row r="10681" spans="1:32" x14ac:dyDescent="0.2">
      <c r="A10681" s="1" t="s">
        <v>31144</v>
      </c>
      <c r="B10681" s="4" t="s">
        <v>31145</v>
      </c>
      <c r="C10681" s="4" t="s">
        <v>31146</v>
      </c>
      <c r="E10681" s="4"/>
      <c r="R10681" s="4"/>
      <c r="U10681" s="4"/>
      <c r="AD10681" s="4"/>
      <c r="AE10681" s="4"/>
      <c r="AF10681" s="21"/>
    </row>
    <row r="10682" spans="1:32" x14ac:dyDescent="0.2">
      <c r="A10682" s="1" t="s">
        <v>31147</v>
      </c>
      <c r="B10682" s="4" t="s">
        <v>31148</v>
      </c>
      <c r="C10682" s="4" t="s">
        <v>31149</v>
      </c>
      <c r="E10682" s="4"/>
      <c r="R10682" s="4"/>
      <c r="U10682" s="4"/>
      <c r="AD10682" s="4"/>
      <c r="AE10682" s="4"/>
      <c r="AF10682" s="21"/>
    </row>
    <row r="10683" spans="1:32" x14ac:dyDescent="0.2">
      <c r="A10683" s="1" t="s">
        <v>31150</v>
      </c>
      <c r="B10683" s="4" t="s">
        <v>31151</v>
      </c>
      <c r="C10683" s="4" t="s">
        <v>31152</v>
      </c>
      <c r="E10683" s="4"/>
      <c r="R10683" s="4"/>
      <c r="U10683" s="4"/>
      <c r="AD10683" s="4"/>
      <c r="AE10683" s="4"/>
      <c r="AF10683" s="21"/>
    </row>
    <row r="10684" spans="1:32" x14ac:dyDescent="0.2">
      <c r="A10684" s="1" t="s">
        <v>31153</v>
      </c>
      <c r="B10684" s="4" t="s">
        <v>31154</v>
      </c>
      <c r="C10684" s="4" t="s">
        <v>31155</v>
      </c>
      <c r="E10684" s="4"/>
      <c r="R10684" s="4"/>
      <c r="U10684" s="4"/>
      <c r="AD10684" s="4"/>
      <c r="AE10684" s="4"/>
      <c r="AF10684" s="21"/>
    </row>
    <row r="10685" spans="1:32" x14ac:dyDescent="0.2">
      <c r="A10685" s="1" t="s">
        <v>31156</v>
      </c>
      <c r="B10685" s="4" t="s">
        <v>31157</v>
      </c>
      <c r="C10685" s="4" t="s">
        <v>31158</v>
      </c>
      <c r="E10685" s="4"/>
      <c r="R10685" s="4"/>
      <c r="U10685" s="4"/>
      <c r="AD10685" s="4"/>
      <c r="AE10685" s="4"/>
      <c r="AF10685" s="21"/>
    </row>
    <row r="10686" spans="1:32" x14ac:dyDescent="0.2">
      <c r="A10686" s="1" t="s">
        <v>31159</v>
      </c>
      <c r="B10686" s="4" t="s">
        <v>31160</v>
      </c>
      <c r="C10686" s="4" t="s">
        <v>31161</v>
      </c>
      <c r="E10686" s="4"/>
      <c r="R10686" s="4"/>
      <c r="U10686" s="4"/>
      <c r="AD10686" s="4"/>
      <c r="AE10686" s="4"/>
      <c r="AF10686" s="21"/>
    </row>
    <row r="10687" spans="1:32" x14ac:dyDescent="0.2">
      <c r="A10687" s="1" t="s">
        <v>31162</v>
      </c>
      <c r="B10687" s="4" t="s">
        <v>31163</v>
      </c>
      <c r="C10687" s="4" t="s">
        <v>31164</v>
      </c>
      <c r="E10687" s="4"/>
      <c r="R10687" s="4"/>
      <c r="U10687" s="4"/>
      <c r="AD10687" s="4"/>
      <c r="AE10687" s="4"/>
      <c r="AF10687" s="21"/>
    </row>
    <row r="10688" spans="1:32" x14ac:dyDescent="0.2">
      <c r="A10688" s="1" t="s">
        <v>31165</v>
      </c>
      <c r="B10688" s="4" t="s">
        <v>31166</v>
      </c>
      <c r="C10688" s="4" t="s">
        <v>31167</v>
      </c>
      <c r="E10688" s="4"/>
      <c r="R10688" s="4"/>
      <c r="U10688" s="4"/>
      <c r="AD10688" s="4"/>
      <c r="AE10688" s="4"/>
      <c r="AF10688" s="21"/>
    </row>
    <row r="10689" spans="1:32" x14ac:dyDescent="0.2">
      <c r="A10689" s="1" t="s">
        <v>31168</v>
      </c>
      <c r="B10689" s="4" t="s">
        <v>10600</v>
      </c>
      <c r="C10689" s="4" t="s">
        <v>31169</v>
      </c>
      <c r="E10689" s="4"/>
      <c r="R10689" s="4"/>
      <c r="U10689" s="4"/>
      <c r="AD10689" s="4"/>
      <c r="AE10689" s="4"/>
      <c r="AF10689" s="21"/>
    </row>
    <row r="10690" spans="1:32" x14ac:dyDescent="0.2">
      <c r="A10690" s="1" t="s">
        <v>31170</v>
      </c>
      <c r="B10690" s="4" t="s">
        <v>31171</v>
      </c>
      <c r="C10690" s="4" t="s">
        <v>31172</v>
      </c>
      <c r="E10690" s="4"/>
      <c r="R10690" s="4"/>
      <c r="U10690" s="4"/>
      <c r="AD10690" s="4"/>
      <c r="AE10690" s="4"/>
      <c r="AF10690" s="21"/>
    </row>
    <row r="10691" spans="1:32" x14ac:dyDescent="0.2">
      <c r="A10691" s="1" t="s">
        <v>31173</v>
      </c>
      <c r="B10691" s="4" t="s">
        <v>31174</v>
      </c>
      <c r="C10691" s="4" t="s">
        <v>31175</v>
      </c>
      <c r="E10691" s="4"/>
      <c r="R10691" s="4"/>
      <c r="U10691" s="4"/>
      <c r="AD10691" s="4"/>
      <c r="AE10691" s="4"/>
      <c r="AF10691" s="21"/>
    </row>
    <row r="10692" spans="1:32" x14ac:dyDescent="0.2">
      <c r="A10692" s="1" t="s">
        <v>31176</v>
      </c>
      <c r="B10692" s="4" t="s">
        <v>31177</v>
      </c>
      <c r="C10692" s="4" t="s">
        <v>31178</v>
      </c>
      <c r="E10692" s="4"/>
      <c r="R10692" s="4"/>
      <c r="U10692" s="4"/>
      <c r="AD10692" s="4"/>
      <c r="AE10692" s="4"/>
      <c r="AF10692" s="21"/>
    </row>
    <row r="10693" spans="1:32" x14ac:dyDescent="0.2">
      <c r="A10693" s="1" t="s">
        <v>31179</v>
      </c>
      <c r="B10693" s="4" t="s">
        <v>31180</v>
      </c>
      <c r="C10693" s="4" t="s">
        <v>31181</v>
      </c>
      <c r="E10693" s="4"/>
      <c r="R10693" s="4"/>
      <c r="U10693" s="4"/>
      <c r="AD10693" s="4"/>
      <c r="AE10693" s="4"/>
      <c r="AF10693" s="21"/>
    </row>
    <row r="10694" spans="1:32" x14ac:dyDescent="0.2">
      <c r="A10694" s="1" t="s">
        <v>31182</v>
      </c>
      <c r="B10694" s="4" t="s">
        <v>31183</v>
      </c>
      <c r="C10694" s="4" t="s">
        <v>31184</v>
      </c>
      <c r="E10694" s="4"/>
      <c r="R10694" s="4"/>
      <c r="U10694" s="4"/>
      <c r="AD10694" s="4"/>
      <c r="AE10694" s="4"/>
      <c r="AF10694" s="21"/>
    </row>
    <row r="10695" spans="1:32" x14ac:dyDescent="0.2">
      <c r="A10695" s="1" t="s">
        <v>31185</v>
      </c>
      <c r="B10695" s="4" t="s">
        <v>31186</v>
      </c>
      <c r="C10695" s="4" t="s">
        <v>31187</v>
      </c>
      <c r="E10695" s="4"/>
      <c r="R10695" s="4"/>
      <c r="U10695" s="4"/>
      <c r="AD10695" s="4"/>
      <c r="AE10695" s="4"/>
      <c r="AF10695" s="21"/>
    </row>
    <row r="10696" spans="1:32" x14ac:dyDescent="0.2">
      <c r="A10696" s="1" t="s">
        <v>31188</v>
      </c>
      <c r="B10696" s="4" t="s">
        <v>31189</v>
      </c>
      <c r="C10696" s="4" t="s">
        <v>31190</v>
      </c>
      <c r="E10696" s="4"/>
      <c r="R10696" s="4"/>
      <c r="U10696" s="4"/>
      <c r="AD10696" s="4"/>
      <c r="AE10696" s="4"/>
      <c r="AF10696" s="21"/>
    </row>
    <row r="10697" spans="1:32" x14ac:dyDescent="0.2">
      <c r="A10697" s="1" t="s">
        <v>31191</v>
      </c>
      <c r="B10697" s="4" t="s">
        <v>31192</v>
      </c>
      <c r="C10697" s="4" t="s">
        <v>31193</v>
      </c>
      <c r="E10697" s="4"/>
      <c r="R10697" s="4"/>
      <c r="U10697" s="4"/>
      <c r="AD10697" s="4"/>
      <c r="AE10697" s="4"/>
      <c r="AF10697" s="21"/>
    </row>
    <row r="10698" spans="1:32" x14ac:dyDescent="0.2">
      <c r="A10698" s="1" t="s">
        <v>31194</v>
      </c>
      <c r="B10698" s="4" t="s">
        <v>10664</v>
      </c>
      <c r="C10698" s="4" t="s">
        <v>10665</v>
      </c>
      <c r="E10698" s="4"/>
      <c r="R10698" s="4"/>
      <c r="U10698" s="4"/>
      <c r="AD10698" s="4"/>
      <c r="AE10698" s="4"/>
      <c r="AF10698" s="21"/>
    </row>
    <row r="10699" spans="1:32" x14ac:dyDescent="0.2">
      <c r="A10699" s="1" t="s">
        <v>31195</v>
      </c>
      <c r="B10699" s="4" t="s">
        <v>10667</v>
      </c>
      <c r="C10699" s="4" t="s">
        <v>30545</v>
      </c>
      <c r="E10699" s="4"/>
      <c r="R10699" s="4"/>
      <c r="U10699" s="4"/>
      <c r="AD10699" s="4"/>
      <c r="AE10699" s="4"/>
      <c r="AF10699" s="21"/>
    </row>
    <row r="10700" spans="1:32" x14ac:dyDescent="0.2">
      <c r="A10700" s="1" t="s">
        <v>31196</v>
      </c>
      <c r="B10700" s="4" t="s">
        <v>31197</v>
      </c>
      <c r="C10700" s="4" t="s">
        <v>31198</v>
      </c>
      <c r="E10700" s="4"/>
      <c r="R10700" s="4"/>
      <c r="U10700" s="4"/>
      <c r="AD10700" s="4"/>
      <c r="AE10700" s="4"/>
      <c r="AF10700" s="21"/>
    </row>
    <row r="10701" spans="1:32" x14ac:dyDescent="0.2">
      <c r="A10701" s="1" t="s">
        <v>31199</v>
      </c>
      <c r="B10701" s="4" t="s">
        <v>31200</v>
      </c>
      <c r="C10701" s="4" t="s">
        <v>31201</v>
      </c>
      <c r="E10701" s="4">
        <v>1</v>
      </c>
      <c r="R10701" s="4"/>
      <c r="U10701" s="4"/>
      <c r="AD10701" s="4"/>
      <c r="AE10701" s="4"/>
      <c r="AF10701" s="21"/>
    </row>
    <row r="10702" spans="1:32" x14ac:dyDescent="0.2">
      <c r="A10702" s="1" t="s">
        <v>31202</v>
      </c>
      <c r="B10702" s="4" t="s">
        <v>31203</v>
      </c>
      <c r="C10702" s="4" t="s">
        <v>31204</v>
      </c>
      <c r="E10702" s="4"/>
      <c r="R10702" s="4"/>
      <c r="U10702" s="4"/>
      <c r="AD10702" s="4"/>
      <c r="AE10702" s="4"/>
      <c r="AF10702" s="21"/>
    </row>
    <row r="10703" spans="1:32" x14ac:dyDescent="0.2">
      <c r="A10703" s="1" t="s">
        <v>31205</v>
      </c>
      <c r="B10703" s="4" t="s">
        <v>31206</v>
      </c>
      <c r="C10703" s="4" t="s">
        <v>31207</v>
      </c>
      <c r="E10703" s="4"/>
      <c r="R10703" s="4"/>
      <c r="U10703" s="4"/>
      <c r="AD10703" s="4"/>
      <c r="AE10703" s="4"/>
      <c r="AF10703" s="21"/>
    </row>
    <row r="10704" spans="1:32" x14ac:dyDescent="0.2">
      <c r="A10704" s="1" t="s">
        <v>31208</v>
      </c>
      <c r="B10704" s="4" t="s">
        <v>10365</v>
      </c>
      <c r="C10704" s="4" t="s">
        <v>31115</v>
      </c>
      <c r="E10704" s="4"/>
      <c r="R10704" s="4"/>
      <c r="U10704" s="4"/>
      <c r="AD10704" s="4"/>
      <c r="AE10704" s="4"/>
      <c r="AF10704" s="21"/>
    </row>
    <row r="10705" spans="1:32" x14ac:dyDescent="0.2">
      <c r="A10705" s="1" t="s">
        <v>31209</v>
      </c>
      <c r="B10705" s="4" t="s">
        <v>31210</v>
      </c>
      <c r="C10705" s="4" t="s">
        <v>31211</v>
      </c>
      <c r="E10705" s="4"/>
      <c r="H10705">
        <v>1</v>
      </c>
      <c r="J10705">
        <v>1</v>
      </c>
      <c r="P10705">
        <v>1</v>
      </c>
      <c r="Q10705">
        <v>1</v>
      </c>
      <c r="R10705" s="4">
        <v>1</v>
      </c>
      <c r="U10705" s="4">
        <v>1</v>
      </c>
      <c r="V10705">
        <v>1</v>
      </c>
      <c r="X10705">
        <v>1</v>
      </c>
      <c r="AD10705" s="4"/>
      <c r="AE10705" s="4"/>
      <c r="AF10705" s="21"/>
    </row>
    <row r="10706" spans="1:32" x14ac:dyDescent="0.2">
      <c r="A10706" s="1" t="s">
        <v>31212</v>
      </c>
      <c r="B10706" s="4" t="s">
        <v>31213</v>
      </c>
      <c r="C10706" s="4" t="s">
        <v>31214</v>
      </c>
      <c r="E10706" s="4"/>
      <c r="R10706" s="4"/>
      <c r="U10706" s="4"/>
      <c r="AD10706" s="4"/>
      <c r="AE10706" s="4"/>
      <c r="AF10706" s="21"/>
    </row>
    <row r="10707" spans="1:32" x14ac:dyDescent="0.2">
      <c r="A10707" s="1" t="s">
        <v>31215</v>
      </c>
      <c r="B10707" s="4" t="s">
        <v>31216</v>
      </c>
      <c r="C10707" s="4" t="s">
        <v>31217</v>
      </c>
      <c r="E10707" s="4"/>
      <c r="R10707" s="4"/>
      <c r="U10707" s="4"/>
      <c r="AD10707" s="4"/>
      <c r="AE10707" s="4"/>
      <c r="AF10707" s="21"/>
    </row>
    <row r="10708" spans="1:32" x14ac:dyDescent="0.2">
      <c r="A10708" s="1" t="s">
        <v>31218</v>
      </c>
      <c r="B10708" s="4" t="s">
        <v>31219</v>
      </c>
      <c r="C10708" s="4" t="s">
        <v>31220</v>
      </c>
      <c r="E10708" s="4"/>
      <c r="R10708" s="4"/>
      <c r="U10708" s="4"/>
      <c r="AD10708" s="4"/>
      <c r="AE10708" s="4"/>
      <c r="AF10708" s="21"/>
    </row>
    <row r="10709" spans="1:32" x14ac:dyDescent="0.2">
      <c r="A10709" s="1" t="s">
        <v>31221</v>
      </c>
      <c r="B10709" s="4" t="s">
        <v>31222</v>
      </c>
      <c r="C10709" s="4" t="s">
        <v>31222</v>
      </c>
      <c r="E10709" s="4"/>
      <c r="R10709" s="4"/>
      <c r="U10709" s="4"/>
      <c r="AD10709" s="4"/>
      <c r="AE10709" s="4"/>
      <c r="AF10709" s="21"/>
    </row>
    <row r="10710" spans="1:32" x14ac:dyDescent="0.2">
      <c r="A10710" s="1" t="s">
        <v>31223</v>
      </c>
      <c r="B10710" s="4" t="s">
        <v>31224</v>
      </c>
      <c r="C10710" s="4" t="s">
        <v>31225</v>
      </c>
      <c r="E10710" s="4"/>
      <c r="R10710" s="4"/>
      <c r="U10710" s="4"/>
      <c r="AD10710" s="4"/>
      <c r="AE10710" s="4"/>
      <c r="AF10710" s="21"/>
    </row>
    <row r="10711" spans="1:32" x14ac:dyDescent="0.2">
      <c r="A10711" s="1" t="s">
        <v>31226</v>
      </c>
      <c r="B10711" s="4" t="s">
        <v>31227</v>
      </c>
      <c r="C10711" s="4" t="s">
        <v>31228</v>
      </c>
      <c r="E10711" s="4"/>
      <c r="R10711" s="4"/>
      <c r="U10711" s="4"/>
      <c r="AD10711" s="4"/>
      <c r="AE10711" s="4"/>
      <c r="AF10711" s="21"/>
    </row>
    <row r="10712" spans="1:32" x14ac:dyDescent="0.2">
      <c r="A10712" s="1" t="s">
        <v>31229</v>
      </c>
      <c r="B10712" s="4" t="s">
        <v>31230</v>
      </c>
      <c r="C10712" s="4" t="s">
        <v>31231</v>
      </c>
      <c r="E10712" s="4"/>
      <c r="R10712" s="4"/>
      <c r="U10712" s="4"/>
      <c r="AD10712" s="4"/>
      <c r="AE10712" s="4"/>
      <c r="AF10712" s="21"/>
    </row>
    <row r="10713" spans="1:32" x14ac:dyDescent="0.2">
      <c r="A10713" s="1" t="s">
        <v>31232</v>
      </c>
      <c r="B10713" s="4" t="s">
        <v>31233</v>
      </c>
      <c r="C10713" s="4" t="s">
        <v>31234</v>
      </c>
      <c r="E10713" s="4"/>
      <c r="R10713" s="4"/>
      <c r="U10713" s="4"/>
      <c r="AD10713" s="4"/>
      <c r="AE10713" s="4"/>
      <c r="AF10713" s="21"/>
    </row>
    <row r="10714" spans="1:32" x14ac:dyDescent="0.2">
      <c r="A10714" s="1" t="s">
        <v>31235</v>
      </c>
      <c r="B10714" s="4" t="s">
        <v>31236</v>
      </c>
      <c r="C10714" s="4" t="s">
        <v>31237</v>
      </c>
      <c r="E10714" s="4"/>
      <c r="R10714" s="4"/>
      <c r="U10714" s="4"/>
      <c r="AD10714" s="4"/>
      <c r="AE10714" s="4"/>
      <c r="AF10714" s="21"/>
    </row>
    <row r="10715" spans="1:32" x14ac:dyDescent="0.2">
      <c r="A10715" s="1" t="s">
        <v>31238</v>
      </c>
      <c r="B10715" s="4" t="s">
        <v>31239</v>
      </c>
      <c r="C10715" s="4" t="s">
        <v>31240</v>
      </c>
      <c r="E10715" s="4"/>
      <c r="R10715" s="4"/>
      <c r="U10715" s="4"/>
      <c r="AD10715" s="4"/>
      <c r="AE10715" s="4"/>
      <c r="AF10715" s="21"/>
    </row>
    <row r="10716" spans="1:32" x14ac:dyDescent="0.2">
      <c r="A10716" s="1" t="s">
        <v>31241</v>
      </c>
      <c r="B10716" s="4" t="s">
        <v>31242</v>
      </c>
      <c r="C10716" s="4" t="s">
        <v>31243</v>
      </c>
      <c r="E10716" s="4"/>
      <c r="R10716" s="4"/>
      <c r="U10716" s="4"/>
      <c r="AD10716" s="4"/>
      <c r="AE10716" s="4"/>
      <c r="AF10716" s="21"/>
    </row>
    <row r="10717" spans="1:32" x14ac:dyDescent="0.2">
      <c r="A10717" s="1" t="s">
        <v>31244</v>
      </c>
      <c r="B10717" s="4" t="s">
        <v>31245</v>
      </c>
      <c r="C10717" s="4" t="s">
        <v>31246</v>
      </c>
      <c r="E10717" s="4"/>
      <c r="R10717" s="4"/>
      <c r="U10717" s="4"/>
      <c r="AD10717" s="4"/>
      <c r="AE10717" s="4"/>
      <c r="AF10717" s="21"/>
    </row>
    <row r="10718" spans="1:32" x14ac:dyDescent="0.2">
      <c r="A10718" s="1" t="s">
        <v>31247</v>
      </c>
      <c r="B10718" s="4" t="s">
        <v>31248</v>
      </c>
      <c r="C10718" s="4" t="s">
        <v>31249</v>
      </c>
      <c r="E10718" s="4"/>
      <c r="R10718" s="4"/>
      <c r="U10718" s="4"/>
      <c r="AD10718" s="4"/>
      <c r="AE10718" s="4"/>
      <c r="AF10718" s="21"/>
    </row>
    <row r="10719" spans="1:32" x14ac:dyDescent="0.2">
      <c r="A10719" s="1" t="s">
        <v>31250</v>
      </c>
      <c r="B10719" s="4" t="s">
        <v>31251</v>
      </c>
      <c r="C10719" s="4" t="s">
        <v>31252</v>
      </c>
      <c r="E10719" s="4"/>
      <c r="R10719" s="4"/>
      <c r="U10719" s="4"/>
      <c r="AD10719" s="4"/>
      <c r="AE10719" s="4"/>
      <c r="AF10719" s="21"/>
    </row>
    <row r="10720" spans="1:32" x14ac:dyDescent="0.2">
      <c r="A10720" s="1" t="s">
        <v>31253</v>
      </c>
      <c r="B10720" s="4" t="s">
        <v>31254</v>
      </c>
      <c r="C10720" s="4" t="s">
        <v>31255</v>
      </c>
      <c r="E10720" s="4"/>
      <c r="R10720" s="4"/>
      <c r="U10720" s="4"/>
      <c r="AD10720" s="4"/>
      <c r="AE10720" s="4"/>
      <c r="AF10720" s="21"/>
    </row>
    <row r="10721" spans="1:32" x14ac:dyDescent="0.2">
      <c r="A10721" s="1" t="s">
        <v>31256</v>
      </c>
      <c r="B10721" s="4" t="s">
        <v>31257</v>
      </c>
      <c r="C10721" s="4" t="s">
        <v>31258</v>
      </c>
      <c r="E10721" s="4"/>
      <c r="R10721" s="4"/>
      <c r="U10721" s="4"/>
      <c r="AD10721" s="4"/>
      <c r="AE10721" s="4"/>
      <c r="AF10721" s="21"/>
    </row>
    <row r="10722" spans="1:32" x14ac:dyDescent="0.2">
      <c r="A10722" s="1" t="s">
        <v>31259</v>
      </c>
      <c r="B10722" s="4" t="s">
        <v>31260</v>
      </c>
      <c r="C10722" s="4" t="s">
        <v>31261</v>
      </c>
      <c r="E10722" s="4"/>
      <c r="R10722" s="4"/>
      <c r="U10722" s="4"/>
      <c r="AD10722" s="4"/>
      <c r="AE10722" s="4"/>
      <c r="AF10722" s="21"/>
    </row>
    <row r="10723" spans="1:32" x14ac:dyDescent="0.2">
      <c r="A10723" s="1" t="s">
        <v>31262</v>
      </c>
      <c r="B10723" s="4" t="s">
        <v>31263</v>
      </c>
      <c r="C10723" s="4" t="s">
        <v>31264</v>
      </c>
      <c r="E10723" s="4"/>
      <c r="R10723" s="4"/>
      <c r="U10723" s="4"/>
      <c r="AD10723" s="4"/>
      <c r="AE10723" s="4"/>
      <c r="AF10723" s="21"/>
    </row>
    <row r="10724" spans="1:32" x14ac:dyDescent="0.2">
      <c r="A10724" s="1" t="s">
        <v>31265</v>
      </c>
      <c r="B10724" s="4" t="s">
        <v>31266</v>
      </c>
      <c r="C10724" s="4" t="s">
        <v>31267</v>
      </c>
      <c r="E10724" s="4"/>
      <c r="R10724" s="4"/>
      <c r="U10724" s="4"/>
      <c r="AD10724" s="4"/>
      <c r="AE10724" s="4"/>
      <c r="AF10724" s="21"/>
    </row>
    <row r="10725" spans="1:32" x14ac:dyDescent="0.2">
      <c r="A10725" s="1" t="s">
        <v>31268</v>
      </c>
      <c r="B10725" s="4" t="s">
        <v>31269</v>
      </c>
      <c r="C10725" s="4" t="s">
        <v>31270</v>
      </c>
      <c r="E10725" s="4"/>
      <c r="R10725" s="4"/>
      <c r="U10725" s="4"/>
      <c r="AD10725" s="4"/>
      <c r="AE10725" s="4"/>
      <c r="AF10725" s="21"/>
    </row>
    <row r="10726" spans="1:32" x14ac:dyDescent="0.2">
      <c r="A10726" s="1" t="s">
        <v>31271</v>
      </c>
      <c r="B10726" s="4" t="s">
        <v>31272</v>
      </c>
      <c r="C10726" s="4" t="s">
        <v>31273</v>
      </c>
      <c r="E10726" s="4"/>
      <c r="R10726" s="4"/>
      <c r="U10726" s="4"/>
      <c r="AD10726" s="4"/>
      <c r="AE10726" s="4"/>
      <c r="AF10726" s="21"/>
    </row>
    <row r="10727" spans="1:32" x14ac:dyDescent="0.2">
      <c r="A10727" s="1" t="s">
        <v>31274</v>
      </c>
      <c r="B10727" s="4" t="s">
        <v>31275</v>
      </c>
      <c r="C10727" s="4" t="s">
        <v>31276</v>
      </c>
      <c r="E10727" s="4"/>
      <c r="R10727" s="4"/>
      <c r="U10727" s="4"/>
      <c r="AD10727" s="4"/>
      <c r="AE10727" s="4"/>
      <c r="AF10727" s="21"/>
    </row>
    <row r="10728" spans="1:32" x14ac:dyDescent="0.2">
      <c r="A10728" s="1" t="s">
        <v>31277</v>
      </c>
      <c r="B10728" s="4" t="s">
        <v>31278</v>
      </c>
      <c r="C10728" s="4" t="s">
        <v>31279</v>
      </c>
      <c r="E10728" s="4"/>
      <c r="R10728" s="4"/>
      <c r="U10728" s="4"/>
      <c r="AD10728" s="4"/>
      <c r="AE10728" s="4"/>
      <c r="AF10728" s="21"/>
    </row>
    <row r="10729" spans="1:32" x14ac:dyDescent="0.2">
      <c r="A10729" s="1" t="s">
        <v>31280</v>
      </c>
      <c r="B10729" s="4" t="s">
        <v>30538</v>
      </c>
      <c r="C10729" s="4" t="s">
        <v>30511</v>
      </c>
      <c r="E10729" s="4"/>
      <c r="R10729" s="4"/>
      <c r="U10729" s="4"/>
      <c r="AD10729" s="4"/>
      <c r="AE10729" s="4"/>
      <c r="AF10729" s="21"/>
    </row>
    <row r="10730" spans="1:32" x14ac:dyDescent="0.2">
      <c r="A10730" s="1" t="s">
        <v>31281</v>
      </c>
      <c r="B10730" s="4" t="s">
        <v>31282</v>
      </c>
      <c r="C10730" s="4" t="s">
        <v>31283</v>
      </c>
      <c r="E10730" s="4"/>
      <c r="R10730" s="4"/>
      <c r="U10730" s="4"/>
      <c r="AD10730" s="4"/>
      <c r="AE10730" s="4"/>
      <c r="AF10730" s="21"/>
    </row>
    <row r="10731" spans="1:32" x14ac:dyDescent="0.2">
      <c r="A10731" s="1" t="s">
        <v>31284</v>
      </c>
      <c r="B10731" s="4" t="s">
        <v>31285</v>
      </c>
      <c r="C10731" s="4" t="s">
        <v>31286</v>
      </c>
      <c r="E10731" s="4"/>
      <c r="R10731" s="4"/>
      <c r="U10731" s="4"/>
      <c r="AD10731" s="4"/>
      <c r="AE10731" s="4"/>
      <c r="AF10731" s="21"/>
    </row>
    <row r="10732" spans="1:32" x14ac:dyDescent="0.2">
      <c r="A10732" s="1" t="s">
        <v>31287</v>
      </c>
      <c r="B10732" s="4" t="s">
        <v>31288</v>
      </c>
      <c r="C10732" s="4" t="s">
        <v>31289</v>
      </c>
      <c r="E10732" s="4"/>
      <c r="R10732" s="4"/>
      <c r="U10732" s="4"/>
      <c r="AD10732" s="4"/>
      <c r="AE10732" s="4"/>
      <c r="AF10732" s="21"/>
    </row>
    <row r="10733" spans="1:32" x14ac:dyDescent="0.2">
      <c r="A10733" s="1" t="s">
        <v>31290</v>
      </c>
      <c r="B10733" s="4" t="s">
        <v>31291</v>
      </c>
      <c r="C10733" s="4" t="s">
        <v>31292</v>
      </c>
      <c r="E10733" s="4"/>
      <c r="R10733" s="4"/>
      <c r="U10733" s="4"/>
      <c r="AD10733" s="4"/>
      <c r="AE10733" s="4"/>
      <c r="AF10733" s="21"/>
    </row>
    <row r="10734" spans="1:32" x14ac:dyDescent="0.2">
      <c r="A10734" s="1" t="s">
        <v>31293</v>
      </c>
      <c r="B10734" s="4" t="s">
        <v>31294</v>
      </c>
      <c r="C10734" s="4" t="s">
        <v>31295</v>
      </c>
      <c r="E10734" s="4"/>
      <c r="R10734" s="4"/>
      <c r="U10734" s="4"/>
      <c r="AD10734" s="4"/>
      <c r="AE10734" s="4"/>
      <c r="AF10734" s="21"/>
    </row>
    <row r="10735" spans="1:32" x14ac:dyDescent="0.2">
      <c r="A10735" s="1" t="s">
        <v>31296</v>
      </c>
      <c r="B10735" s="4" t="s">
        <v>31297</v>
      </c>
      <c r="C10735" s="4" t="s">
        <v>31298</v>
      </c>
      <c r="E10735" s="4"/>
      <c r="R10735" s="4"/>
      <c r="U10735" s="4"/>
      <c r="AD10735" s="4"/>
      <c r="AE10735" s="4"/>
      <c r="AF10735" s="21"/>
    </row>
    <row r="10736" spans="1:32" x14ac:dyDescent="0.2">
      <c r="A10736" s="1" t="s">
        <v>31299</v>
      </c>
      <c r="B10736" s="4" t="s">
        <v>31300</v>
      </c>
      <c r="C10736" s="4" t="s">
        <v>31301</v>
      </c>
      <c r="E10736" s="4"/>
      <c r="R10736" s="4"/>
      <c r="U10736" s="4"/>
      <c r="AD10736" s="4"/>
      <c r="AE10736" s="4"/>
      <c r="AF10736" s="21"/>
    </row>
    <row r="10737" spans="1:32" x14ac:dyDescent="0.2">
      <c r="A10737" s="1" t="s">
        <v>31302</v>
      </c>
      <c r="B10737" s="4" t="s">
        <v>31303</v>
      </c>
      <c r="C10737" s="4" t="s">
        <v>31304</v>
      </c>
      <c r="E10737" s="4"/>
      <c r="R10737" s="4"/>
      <c r="U10737" s="4"/>
      <c r="AD10737" s="4"/>
      <c r="AE10737" s="4"/>
      <c r="AF10737" s="21"/>
    </row>
    <row r="10738" spans="1:32" x14ac:dyDescent="0.2">
      <c r="A10738" s="1" t="s">
        <v>31305</v>
      </c>
      <c r="B10738" s="4" t="s">
        <v>31306</v>
      </c>
      <c r="C10738" s="4" t="s">
        <v>31307</v>
      </c>
      <c r="E10738" s="4"/>
      <c r="R10738" s="4"/>
      <c r="U10738" s="4"/>
      <c r="AD10738" s="4"/>
      <c r="AE10738" s="4"/>
      <c r="AF10738" s="21"/>
    </row>
    <row r="10739" spans="1:32" x14ac:dyDescent="0.2">
      <c r="A10739" s="1" t="s">
        <v>31308</v>
      </c>
      <c r="B10739" s="4" t="s">
        <v>31309</v>
      </c>
      <c r="C10739" s="4" t="s">
        <v>31310</v>
      </c>
      <c r="E10739" s="4"/>
      <c r="R10739" s="4"/>
      <c r="U10739" s="4"/>
      <c r="AD10739" s="4"/>
      <c r="AE10739" s="4"/>
      <c r="AF10739" s="21"/>
    </row>
    <row r="10740" spans="1:32" x14ac:dyDescent="0.2">
      <c r="A10740" s="1" t="s">
        <v>31311</v>
      </c>
      <c r="B10740" s="4" t="s">
        <v>31312</v>
      </c>
      <c r="C10740" s="4" t="s">
        <v>31313</v>
      </c>
      <c r="E10740" s="4"/>
      <c r="R10740" s="4"/>
      <c r="U10740" s="4"/>
      <c r="AD10740" s="4"/>
      <c r="AE10740" s="4"/>
      <c r="AF10740" s="21"/>
    </row>
    <row r="10741" spans="1:32" x14ac:dyDescent="0.2">
      <c r="A10741" s="1" t="s">
        <v>31314</v>
      </c>
      <c r="B10741" s="4" t="s">
        <v>31315</v>
      </c>
      <c r="C10741" s="4" t="s">
        <v>31316</v>
      </c>
      <c r="E10741" s="4"/>
      <c r="R10741" s="4"/>
      <c r="U10741" s="4"/>
      <c r="AD10741" s="4"/>
      <c r="AE10741" s="4"/>
      <c r="AF10741" s="21"/>
    </row>
    <row r="10742" spans="1:32" x14ac:dyDescent="0.2">
      <c r="A10742" s="1" t="s">
        <v>31317</v>
      </c>
      <c r="B10742" s="4" t="s">
        <v>31318</v>
      </c>
      <c r="C10742" s="4" t="s">
        <v>31319</v>
      </c>
      <c r="E10742" s="4"/>
      <c r="R10742" s="4"/>
      <c r="U10742" s="4"/>
      <c r="AD10742" s="4"/>
      <c r="AE10742" s="4"/>
      <c r="AF10742" s="21"/>
    </row>
    <row r="10743" spans="1:32" x14ac:dyDescent="0.2">
      <c r="A10743" s="1" t="s">
        <v>31320</v>
      </c>
      <c r="B10743" s="4" t="s">
        <v>31321</v>
      </c>
      <c r="C10743" s="4" t="s">
        <v>31322</v>
      </c>
      <c r="E10743" s="4"/>
      <c r="R10743" s="4"/>
      <c r="U10743" s="4"/>
      <c r="AD10743" s="4"/>
      <c r="AE10743" s="4"/>
      <c r="AF10743" s="21"/>
    </row>
    <row r="10744" spans="1:32" x14ac:dyDescent="0.2">
      <c r="A10744" s="1" t="s">
        <v>31323</v>
      </c>
      <c r="B10744" s="4" t="s">
        <v>31324</v>
      </c>
      <c r="C10744" s="4" t="s">
        <v>31325</v>
      </c>
      <c r="E10744" s="4"/>
      <c r="R10744" s="4"/>
      <c r="U10744" s="4"/>
      <c r="AD10744" s="4"/>
      <c r="AE10744" s="4"/>
      <c r="AF10744" s="21"/>
    </row>
    <row r="10745" spans="1:32" x14ac:dyDescent="0.2">
      <c r="A10745" s="1" t="s">
        <v>31326</v>
      </c>
      <c r="B10745" s="4" t="s">
        <v>31327</v>
      </c>
      <c r="C10745" s="4" t="s">
        <v>31328</v>
      </c>
      <c r="E10745" s="4"/>
      <c r="R10745" s="4"/>
      <c r="U10745" s="4"/>
      <c r="AD10745" s="4"/>
      <c r="AE10745" s="4"/>
      <c r="AF10745" s="21"/>
    </row>
    <row r="10746" spans="1:32" x14ac:dyDescent="0.2">
      <c r="A10746" s="1" t="s">
        <v>31329</v>
      </c>
      <c r="B10746" s="4" t="s">
        <v>31330</v>
      </c>
      <c r="C10746" s="4" t="s">
        <v>31331</v>
      </c>
      <c r="E10746" s="4"/>
      <c r="R10746" s="4"/>
      <c r="U10746" s="4"/>
      <c r="AD10746" s="4"/>
      <c r="AE10746" s="4"/>
      <c r="AF10746" s="21"/>
    </row>
    <row r="10747" spans="1:32" x14ac:dyDescent="0.2">
      <c r="A10747" s="1" t="s">
        <v>31332</v>
      </c>
      <c r="B10747" s="4" t="s">
        <v>31333</v>
      </c>
      <c r="C10747" s="4" t="s">
        <v>31334</v>
      </c>
      <c r="E10747" s="4"/>
      <c r="R10747" s="4"/>
      <c r="U10747" s="4"/>
      <c r="AD10747" s="4"/>
      <c r="AE10747" s="4"/>
      <c r="AF10747" s="21"/>
    </row>
    <row r="10748" spans="1:32" x14ac:dyDescent="0.2">
      <c r="A10748" s="1" t="s">
        <v>31335</v>
      </c>
      <c r="B10748" s="4" t="s">
        <v>31336</v>
      </c>
      <c r="C10748" s="4" t="s">
        <v>31337</v>
      </c>
      <c r="E10748" s="4"/>
      <c r="R10748" s="4"/>
      <c r="U10748" s="4"/>
      <c r="AD10748" s="4"/>
      <c r="AE10748" s="4"/>
      <c r="AF10748" s="21"/>
    </row>
    <row r="10749" spans="1:32" x14ac:dyDescent="0.2">
      <c r="A10749" s="1" t="s">
        <v>31338</v>
      </c>
      <c r="B10749" s="4" t="s">
        <v>31339</v>
      </c>
      <c r="C10749" s="4" t="s">
        <v>31340</v>
      </c>
      <c r="E10749" s="4"/>
      <c r="R10749" s="4"/>
      <c r="U10749" s="4"/>
      <c r="AD10749" s="4"/>
      <c r="AE10749" s="4"/>
      <c r="AF10749" s="21"/>
    </row>
    <row r="10750" spans="1:32" x14ac:dyDescent="0.2">
      <c r="A10750" s="1" t="s">
        <v>31341</v>
      </c>
      <c r="B10750" s="4" t="s">
        <v>31342</v>
      </c>
      <c r="C10750" s="4" t="s">
        <v>31343</v>
      </c>
      <c r="E10750" s="4"/>
      <c r="R10750" s="4"/>
      <c r="U10750" s="4"/>
      <c r="AD10750" s="4"/>
      <c r="AE10750" s="4"/>
      <c r="AF10750" s="21"/>
    </row>
    <row r="10751" spans="1:32" x14ac:dyDescent="0.2">
      <c r="A10751" s="1" t="s">
        <v>31344</v>
      </c>
      <c r="B10751" s="4" t="s">
        <v>31345</v>
      </c>
      <c r="C10751" s="4" t="s">
        <v>31345</v>
      </c>
      <c r="E10751" s="4"/>
      <c r="R10751" s="4"/>
      <c r="U10751" s="4"/>
      <c r="AD10751" s="4"/>
      <c r="AE10751" s="4"/>
      <c r="AF10751" s="21"/>
    </row>
    <row r="10752" spans="1:32" x14ac:dyDescent="0.2">
      <c r="A10752" s="1" t="s">
        <v>31346</v>
      </c>
      <c r="B10752" s="4" t="s">
        <v>31347</v>
      </c>
      <c r="C10752" s="4" t="s">
        <v>31348</v>
      </c>
      <c r="E10752" s="4"/>
      <c r="R10752" s="4"/>
      <c r="U10752" s="4"/>
      <c r="AD10752" s="4"/>
      <c r="AE10752" s="4"/>
      <c r="AF10752" s="21"/>
    </row>
    <row r="10753" spans="1:32" x14ac:dyDescent="0.2">
      <c r="A10753" s="1" t="s">
        <v>31349</v>
      </c>
      <c r="B10753" s="4" t="s">
        <v>31350</v>
      </c>
      <c r="C10753" s="4" t="s">
        <v>31351</v>
      </c>
      <c r="E10753" s="4"/>
      <c r="R10753" s="4"/>
      <c r="U10753" s="4"/>
      <c r="AD10753" s="4"/>
      <c r="AE10753" s="4"/>
      <c r="AF10753" s="21"/>
    </row>
    <row r="10754" spans="1:32" x14ac:dyDescent="0.2">
      <c r="A10754" s="1" t="s">
        <v>31352</v>
      </c>
      <c r="B10754" s="4" t="s">
        <v>31353</v>
      </c>
      <c r="C10754" s="4" t="s">
        <v>31354</v>
      </c>
      <c r="E10754" s="4"/>
      <c r="R10754" s="4"/>
      <c r="U10754" s="4"/>
      <c r="AD10754" s="4"/>
      <c r="AE10754" s="4"/>
      <c r="AF10754" s="21"/>
    </row>
    <row r="10755" spans="1:32" x14ac:dyDescent="0.2">
      <c r="A10755" s="1" t="s">
        <v>31355</v>
      </c>
      <c r="B10755" s="4" t="s">
        <v>31356</v>
      </c>
      <c r="C10755" s="4" t="s">
        <v>31357</v>
      </c>
      <c r="E10755" s="4"/>
      <c r="R10755" s="4"/>
      <c r="U10755" s="4"/>
      <c r="AD10755" s="4"/>
      <c r="AE10755" s="4"/>
      <c r="AF10755" s="21"/>
    </row>
    <row r="10756" spans="1:32" x14ac:dyDescent="0.2">
      <c r="A10756" s="1" t="s">
        <v>31358</v>
      </c>
      <c r="B10756" s="4" t="s">
        <v>31359</v>
      </c>
      <c r="C10756" s="4" t="s">
        <v>31360</v>
      </c>
      <c r="E10756" s="4"/>
      <c r="R10756" s="4"/>
      <c r="U10756" s="4"/>
      <c r="AD10756" s="4"/>
      <c r="AE10756" s="4"/>
      <c r="AF10756" s="21"/>
    </row>
    <row r="10757" spans="1:32" x14ac:dyDescent="0.2">
      <c r="A10757" s="1" t="s">
        <v>31361</v>
      </c>
      <c r="B10757" s="4" t="s">
        <v>31362</v>
      </c>
      <c r="C10757" s="4" t="s">
        <v>31363</v>
      </c>
      <c r="E10757" s="4"/>
      <c r="R10757" s="4"/>
      <c r="U10757" s="4"/>
      <c r="AD10757" s="4"/>
      <c r="AE10757" s="4"/>
      <c r="AF10757" s="21"/>
    </row>
    <row r="10758" spans="1:32" x14ac:dyDescent="0.2">
      <c r="A10758" s="1" t="s">
        <v>31364</v>
      </c>
      <c r="B10758" s="4" t="s">
        <v>31365</v>
      </c>
      <c r="C10758" s="4" t="s">
        <v>31366</v>
      </c>
      <c r="E10758" s="4"/>
      <c r="R10758" s="4"/>
      <c r="U10758" s="4"/>
      <c r="AD10758" s="4"/>
      <c r="AE10758" s="4"/>
      <c r="AF10758" s="21"/>
    </row>
    <row r="10759" spans="1:32" x14ac:dyDescent="0.2">
      <c r="A10759" s="1" t="s">
        <v>31367</v>
      </c>
      <c r="B10759" s="4" t="s">
        <v>31368</v>
      </c>
      <c r="C10759" s="4" t="s">
        <v>31369</v>
      </c>
      <c r="E10759" s="4"/>
      <c r="R10759" s="4"/>
      <c r="U10759" s="4"/>
      <c r="AD10759" s="4"/>
      <c r="AE10759" s="4"/>
      <c r="AF10759" s="21"/>
    </row>
    <row r="10760" spans="1:32" x14ac:dyDescent="0.2">
      <c r="A10760" s="1" t="s">
        <v>31370</v>
      </c>
      <c r="B10760" s="4" t="s">
        <v>31371</v>
      </c>
      <c r="C10760" s="4" t="s">
        <v>31372</v>
      </c>
      <c r="E10760" s="4"/>
      <c r="R10760" s="4"/>
      <c r="U10760" s="4"/>
      <c r="AD10760" s="4"/>
      <c r="AE10760" s="4"/>
      <c r="AF10760" s="21"/>
    </row>
    <row r="10761" spans="1:32" x14ac:dyDescent="0.2">
      <c r="A10761" s="1" t="s">
        <v>31373</v>
      </c>
      <c r="B10761" s="4" t="s">
        <v>31374</v>
      </c>
      <c r="C10761" s="4" t="s">
        <v>31375</v>
      </c>
      <c r="E10761" s="4"/>
      <c r="R10761" s="4"/>
      <c r="U10761" s="4"/>
      <c r="AD10761" s="4"/>
      <c r="AE10761" s="4"/>
      <c r="AF10761" s="21"/>
    </row>
    <row r="10762" spans="1:32" x14ac:dyDescent="0.2">
      <c r="A10762" s="1" t="s">
        <v>31376</v>
      </c>
      <c r="B10762" s="4" t="s">
        <v>31377</v>
      </c>
      <c r="C10762" s="4" t="s">
        <v>31378</v>
      </c>
      <c r="E10762" s="4"/>
      <c r="R10762" s="4"/>
      <c r="U10762" s="4"/>
      <c r="AD10762" s="4"/>
      <c r="AE10762" s="4"/>
      <c r="AF10762" s="21"/>
    </row>
    <row r="10763" spans="1:32" x14ac:dyDescent="0.2">
      <c r="A10763" s="1" t="s">
        <v>31379</v>
      </c>
      <c r="B10763" s="4" t="s">
        <v>31380</v>
      </c>
      <c r="C10763" s="4" t="s">
        <v>31381</v>
      </c>
      <c r="E10763" s="4"/>
      <c r="R10763" s="4"/>
      <c r="U10763" s="4"/>
      <c r="AD10763" s="4"/>
      <c r="AE10763" s="4"/>
      <c r="AF10763" s="21"/>
    </row>
    <row r="10764" spans="1:32" x14ac:dyDescent="0.2">
      <c r="A10764" s="1" t="s">
        <v>31382</v>
      </c>
      <c r="B10764" s="4" t="s">
        <v>31383</v>
      </c>
      <c r="C10764" s="4" t="s">
        <v>31384</v>
      </c>
      <c r="E10764" s="4"/>
      <c r="R10764" s="4"/>
      <c r="U10764" s="4"/>
      <c r="AD10764" s="4"/>
      <c r="AE10764" s="4"/>
      <c r="AF10764" s="21"/>
    </row>
    <row r="10765" spans="1:32" x14ac:dyDescent="0.2">
      <c r="A10765" s="1" t="s">
        <v>31385</v>
      </c>
      <c r="B10765" s="4" t="s">
        <v>31386</v>
      </c>
      <c r="C10765" s="4" t="s">
        <v>31387</v>
      </c>
      <c r="E10765" s="4"/>
      <c r="R10765" s="4"/>
      <c r="U10765" s="4"/>
      <c r="AD10765" s="4"/>
      <c r="AE10765" s="4"/>
      <c r="AF10765" s="21"/>
    </row>
    <row r="10766" spans="1:32" x14ac:dyDescent="0.2">
      <c r="A10766" s="1" t="s">
        <v>31388</v>
      </c>
      <c r="B10766" s="4" t="s">
        <v>31389</v>
      </c>
      <c r="C10766" s="4" t="s">
        <v>31390</v>
      </c>
      <c r="E10766" s="4"/>
      <c r="R10766" s="4"/>
      <c r="U10766" s="4"/>
      <c r="AD10766" s="4"/>
      <c r="AE10766" s="4"/>
      <c r="AF10766" s="21"/>
    </row>
    <row r="10767" spans="1:32" x14ac:dyDescent="0.2">
      <c r="A10767" s="1" t="s">
        <v>31391</v>
      </c>
      <c r="B10767" s="4" t="s">
        <v>31392</v>
      </c>
      <c r="C10767" s="4" t="s">
        <v>31393</v>
      </c>
      <c r="E10767" s="4"/>
      <c r="R10767" s="4"/>
      <c r="U10767" s="4"/>
      <c r="AD10767" s="4"/>
      <c r="AE10767" s="4"/>
      <c r="AF10767" s="21"/>
    </row>
    <row r="10768" spans="1:32" x14ac:dyDescent="0.2">
      <c r="A10768" s="1" t="s">
        <v>31394</v>
      </c>
      <c r="B10768" s="4" t="s">
        <v>31395</v>
      </c>
      <c r="C10768" s="4" t="s">
        <v>31396</v>
      </c>
      <c r="E10768" s="4"/>
      <c r="R10768" s="4"/>
      <c r="U10768" s="4"/>
      <c r="AD10768" s="4"/>
      <c r="AE10768" s="4"/>
      <c r="AF10768" s="21"/>
    </row>
    <row r="10769" spans="1:32" x14ac:dyDescent="0.2">
      <c r="A10769" s="1" t="s">
        <v>31397</v>
      </c>
      <c r="B10769" s="4" t="s">
        <v>31398</v>
      </c>
      <c r="C10769" s="4" t="s">
        <v>31399</v>
      </c>
      <c r="E10769" s="4"/>
      <c r="R10769" s="4"/>
      <c r="U10769" s="4"/>
      <c r="AD10769" s="4"/>
      <c r="AE10769" s="4"/>
      <c r="AF10769" s="21"/>
    </row>
    <row r="10770" spans="1:32" x14ac:dyDescent="0.2">
      <c r="A10770" s="1" t="s">
        <v>31400</v>
      </c>
      <c r="B10770" s="4" t="s">
        <v>31401</v>
      </c>
      <c r="C10770" s="4" t="s">
        <v>31402</v>
      </c>
      <c r="E10770" s="4"/>
      <c r="R10770" s="4"/>
      <c r="U10770" s="4"/>
      <c r="AD10770" s="4"/>
      <c r="AE10770" s="4"/>
      <c r="AF10770" s="21">
        <v>1</v>
      </c>
    </row>
    <row r="10771" spans="1:32" x14ac:dyDescent="0.2">
      <c r="A10771" s="1" t="s">
        <v>31403</v>
      </c>
      <c r="B10771" s="4" t="s">
        <v>31404</v>
      </c>
      <c r="C10771" s="4" t="s">
        <v>31405</v>
      </c>
      <c r="E10771" s="4"/>
      <c r="R10771" s="4"/>
      <c r="U10771" s="4"/>
      <c r="AD10771" s="4"/>
      <c r="AE10771" s="4"/>
      <c r="AF10771" s="21"/>
    </row>
    <row r="10772" spans="1:32" x14ac:dyDescent="0.2">
      <c r="A10772" s="1" t="s">
        <v>31406</v>
      </c>
      <c r="B10772" s="4" t="s">
        <v>31407</v>
      </c>
      <c r="C10772" s="4" t="s">
        <v>31408</v>
      </c>
      <c r="E10772" s="4"/>
      <c r="R10772" s="4"/>
      <c r="U10772" s="4"/>
      <c r="AD10772" s="4"/>
      <c r="AE10772" s="4"/>
      <c r="AF10772" s="21"/>
    </row>
    <row r="10773" spans="1:32" x14ac:dyDescent="0.2">
      <c r="A10773" s="1" t="s">
        <v>31409</v>
      </c>
      <c r="B10773" s="4" t="s">
        <v>31410</v>
      </c>
      <c r="C10773" s="4" t="s">
        <v>31410</v>
      </c>
      <c r="E10773" s="4"/>
      <c r="R10773" s="4"/>
      <c r="U10773" s="4"/>
      <c r="AD10773" s="4"/>
      <c r="AE10773" s="4"/>
      <c r="AF10773" s="21"/>
    </row>
    <row r="10774" spans="1:32" x14ac:dyDescent="0.2">
      <c r="A10774" s="1" t="s">
        <v>31411</v>
      </c>
      <c r="B10774" s="4" t="s">
        <v>31412</v>
      </c>
      <c r="C10774" s="4" t="s">
        <v>31413</v>
      </c>
      <c r="E10774" s="4"/>
      <c r="R10774" s="4"/>
      <c r="U10774" s="4"/>
      <c r="AD10774" s="4"/>
      <c r="AE10774" s="4"/>
      <c r="AF10774" s="21"/>
    </row>
    <row r="10775" spans="1:32" x14ac:dyDescent="0.2">
      <c r="A10775" s="1" t="s">
        <v>31414</v>
      </c>
      <c r="B10775" s="4" t="s">
        <v>31415</v>
      </c>
      <c r="C10775" s="4" t="s">
        <v>31416</v>
      </c>
      <c r="E10775" s="4"/>
      <c r="R10775" s="4"/>
      <c r="U10775" s="4"/>
      <c r="AD10775" s="4"/>
      <c r="AE10775" s="4"/>
      <c r="AF10775" s="21"/>
    </row>
    <row r="10776" spans="1:32" x14ac:dyDescent="0.2">
      <c r="A10776" s="1" t="s">
        <v>31417</v>
      </c>
      <c r="B10776" s="4" t="s">
        <v>31418</v>
      </c>
      <c r="C10776" s="4" t="s">
        <v>31419</v>
      </c>
      <c r="E10776" s="4"/>
      <c r="R10776" s="4"/>
      <c r="U10776" s="4"/>
      <c r="AD10776" s="4"/>
      <c r="AE10776" s="4"/>
      <c r="AF10776" s="21"/>
    </row>
    <row r="10777" spans="1:32" x14ac:dyDescent="0.2">
      <c r="A10777" s="1" t="s">
        <v>31420</v>
      </c>
      <c r="B10777" s="4" t="s">
        <v>31421</v>
      </c>
      <c r="C10777" s="4" t="s">
        <v>31422</v>
      </c>
      <c r="E10777" s="4"/>
      <c r="R10777" s="4"/>
      <c r="U10777" s="4"/>
      <c r="AD10777" s="4"/>
      <c r="AE10777" s="4"/>
      <c r="AF10777" s="21"/>
    </row>
    <row r="10778" spans="1:32" x14ac:dyDescent="0.2">
      <c r="A10778" s="1" t="s">
        <v>31423</v>
      </c>
      <c r="B10778" s="4" t="s">
        <v>31424</v>
      </c>
      <c r="C10778" s="4" t="s">
        <v>31425</v>
      </c>
      <c r="E10778" s="4"/>
      <c r="R10778" s="4"/>
      <c r="U10778" s="4"/>
      <c r="AD10778" s="4"/>
      <c r="AE10778" s="4"/>
      <c r="AF10778" s="21"/>
    </row>
    <row r="10779" spans="1:32" x14ac:dyDescent="0.2">
      <c r="A10779" s="1" t="s">
        <v>31426</v>
      </c>
      <c r="B10779" s="4" t="s">
        <v>31427</v>
      </c>
      <c r="C10779" s="4" t="s">
        <v>31428</v>
      </c>
      <c r="E10779" s="4"/>
      <c r="R10779" s="4"/>
      <c r="U10779" s="4"/>
      <c r="AD10779" s="4"/>
      <c r="AE10779" s="4"/>
      <c r="AF10779" s="21"/>
    </row>
    <row r="10780" spans="1:32" x14ac:dyDescent="0.2">
      <c r="A10780" s="1" t="s">
        <v>31429</v>
      </c>
      <c r="B10780" s="4" t="s">
        <v>31430</v>
      </c>
      <c r="C10780" s="4" t="s">
        <v>31431</v>
      </c>
      <c r="E10780" s="4"/>
      <c r="R10780" s="4"/>
      <c r="U10780" s="4"/>
      <c r="AD10780" s="4"/>
      <c r="AE10780" s="4"/>
      <c r="AF10780" s="21"/>
    </row>
    <row r="10781" spans="1:32" x14ac:dyDescent="0.2">
      <c r="A10781" s="1" t="s">
        <v>31432</v>
      </c>
      <c r="B10781" s="4" t="s">
        <v>31433</v>
      </c>
      <c r="C10781" s="4" t="s">
        <v>31434</v>
      </c>
      <c r="E10781" s="4"/>
      <c r="R10781" s="4"/>
      <c r="U10781" s="4"/>
      <c r="AD10781" s="4"/>
      <c r="AE10781" s="4"/>
      <c r="AF10781" s="21"/>
    </row>
    <row r="10782" spans="1:32" x14ac:dyDescent="0.2">
      <c r="A10782" s="1" t="s">
        <v>31435</v>
      </c>
      <c r="B10782" s="4" t="s">
        <v>31436</v>
      </c>
      <c r="C10782" s="4" t="s">
        <v>31437</v>
      </c>
      <c r="E10782" s="4"/>
      <c r="R10782" s="4"/>
      <c r="U10782" s="4"/>
      <c r="AD10782" s="4"/>
      <c r="AE10782" s="4"/>
      <c r="AF10782" s="21"/>
    </row>
    <row r="10783" spans="1:32" x14ac:dyDescent="0.2">
      <c r="A10783" s="1" t="s">
        <v>31438</v>
      </c>
      <c r="B10783" s="4" t="s">
        <v>31439</v>
      </c>
      <c r="C10783" s="4" t="s">
        <v>31440</v>
      </c>
      <c r="E10783" s="4"/>
      <c r="R10783" s="4"/>
      <c r="U10783" s="4"/>
      <c r="AD10783" s="4"/>
      <c r="AE10783" s="4"/>
      <c r="AF10783" s="21"/>
    </row>
    <row r="10784" spans="1:32" x14ac:dyDescent="0.2">
      <c r="A10784" s="1" t="s">
        <v>31441</v>
      </c>
      <c r="B10784" s="4" t="s">
        <v>31442</v>
      </c>
      <c r="C10784" s="4" t="s">
        <v>31443</v>
      </c>
      <c r="E10784" s="4"/>
      <c r="R10784" s="4"/>
      <c r="U10784" s="4"/>
      <c r="AD10784" s="4"/>
      <c r="AE10784" s="4"/>
      <c r="AF10784" s="21"/>
    </row>
    <row r="10785" spans="1:32" x14ac:dyDescent="0.2">
      <c r="A10785" s="1" t="s">
        <v>31444</v>
      </c>
      <c r="B10785" s="4" t="s">
        <v>31445</v>
      </c>
      <c r="C10785" s="4" t="s">
        <v>31446</v>
      </c>
      <c r="E10785" s="4"/>
      <c r="R10785" s="4"/>
      <c r="U10785" s="4"/>
      <c r="AD10785" s="4"/>
      <c r="AE10785" s="4"/>
      <c r="AF10785" s="21"/>
    </row>
    <row r="10786" spans="1:32" x14ac:dyDescent="0.2">
      <c r="A10786" s="1" t="s">
        <v>31447</v>
      </c>
      <c r="B10786" s="4" t="s">
        <v>31448</v>
      </c>
      <c r="C10786" s="4" t="s">
        <v>31449</v>
      </c>
      <c r="E10786" s="4"/>
      <c r="R10786" s="4"/>
      <c r="U10786" s="4"/>
      <c r="AD10786" s="4"/>
      <c r="AE10786" s="4"/>
      <c r="AF10786" s="21"/>
    </row>
    <row r="10787" spans="1:32" x14ac:dyDescent="0.2">
      <c r="A10787" s="1" t="s">
        <v>31450</v>
      </c>
      <c r="B10787" s="4" t="s">
        <v>31451</v>
      </c>
      <c r="C10787" s="4" t="s">
        <v>31452</v>
      </c>
      <c r="E10787" s="4"/>
      <c r="R10787" s="4"/>
      <c r="U10787" s="4"/>
      <c r="AD10787" s="4"/>
      <c r="AE10787" s="4"/>
      <c r="AF10787" s="21"/>
    </row>
    <row r="10788" spans="1:32" x14ac:dyDescent="0.2">
      <c r="A10788" s="1" t="s">
        <v>31453</v>
      </c>
      <c r="B10788" s="4" t="s">
        <v>31454</v>
      </c>
      <c r="C10788" s="4" t="s">
        <v>31455</v>
      </c>
      <c r="E10788" s="4"/>
      <c r="R10788" s="4"/>
      <c r="U10788" s="4"/>
      <c r="AD10788" s="4"/>
      <c r="AE10788" s="4"/>
      <c r="AF10788" s="21"/>
    </row>
    <row r="10789" spans="1:32" x14ac:dyDescent="0.2">
      <c r="A10789" s="1" t="s">
        <v>31456</v>
      </c>
      <c r="B10789" s="4" t="s">
        <v>31457</v>
      </c>
      <c r="C10789" s="4" t="s">
        <v>31458</v>
      </c>
      <c r="E10789" s="4"/>
      <c r="R10789" s="4"/>
      <c r="U10789" s="4"/>
      <c r="AD10789" s="4"/>
      <c r="AE10789" s="4"/>
      <c r="AF10789" s="21"/>
    </row>
    <row r="10790" spans="1:32" x14ac:dyDescent="0.2">
      <c r="A10790" s="1" t="s">
        <v>31459</v>
      </c>
      <c r="B10790" s="4" t="s">
        <v>31460</v>
      </c>
      <c r="C10790" s="4" t="s">
        <v>31461</v>
      </c>
      <c r="E10790" s="4"/>
      <c r="R10790" s="4"/>
      <c r="U10790" s="4"/>
      <c r="AD10790" s="4"/>
      <c r="AE10790" s="4"/>
      <c r="AF10790" s="21"/>
    </row>
    <row r="10791" spans="1:32" x14ac:dyDescent="0.2">
      <c r="A10791" s="1" t="s">
        <v>31462</v>
      </c>
      <c r="B10791" s="4" t="s">
        <v>31463</v>
      </c>
      <c r="C10791" s="4" t="s">
        <v>31464</v>
      </c>
      <c r="E10791" s="4"/>
      <c r="R10791" s="4"/>
      <c r="U10791" s="4"/>
      <c r="AD10791" s="4"/>
      <c r="AE10791" s="4"/>
      <c r="AF10791" s="21"/>
    </row>
    <row r="10792" spans="1:32" x14ac:dyDescent="0.2">
      <c r="A10792" s="1" t="s">
        <v>31465</v>
      </c>
      <c r="B10792" s="4" t="s">
        <v>30535</v>
      </c>
      <c r="C10792" s="4" t="s">
        <v>30536</v>
      </c>
      <c r="E10792" s="4"/>
      <c r="R10792" s="4"/>
      <c r="U10792" s="4"/>
      <c r="AD10792" s="4"/>
      <c r="AE10792" s="4"/>
      <c r="AF10792" s="21"/>
    </row>
    <row r="10793" spans="1:32" x14ac:dyDescent="0.2">
      <c r="A10793" s="1" t="s">
        <v>31466</v>
      </c>
      <c r="B10793" s="4" t="s">
        <v>31467</v>
      </c>
      <c r="C10793" s="4" t="s">
        <v>31468</v>
      </c>
      <c r="E10793" s="4"/>
      <c r="R10793" s="4"/>
      <c r="U10793" s="4"/>
      <c r="AD10793" s="4"/>
      <c r="AE10793" s="4"/>
      <c r="AF10793" s="21"/>
    </row>
    <row r="10794" spans="1:32" x14ac:dyDescent="0.2">
      <c r="A10794" s="1" t="s">
        <v>31469</v>
      </c>
      <c r="B10794" s="4" t="s">
        <v>31470</v>
      </c>
      <c r="C10794" s="4" t="s">
        <v>31471</v>
      </c>
      <c r="E10794" s="4"/>
      <c r="R10794" s="4"/>
      <c r="U10794" s="4"/>
      <c r="AD10794" s="4"/>
      <c r="AE10794" s="4"/>
      <c r="AF10794" s="21"/>
    </row>
    <row r="10795" spans="1:32" x14ac:dyDescent="0.2">
      <c r="A10795" s="1" t="s">
        <v>31472</v>
      </c>
      <c r="B10795" s="4" t="s">
        <v>31473</v>
      </c>
      <c r="C10795" s="4" t="s">
        <v>31474</v>
      </c>
      <c r="E10795" s="4"/>
      <c r="R10795" s="4"/>
      <c r="U10795" s="4"/>
      <c r="AD10795" s="4"/>
      <c r="AE10795" s="4"/>
      <c r="AF10795" s="21"/>
    </row>
    <row r="10796" spans="1:32" x14ac:dyDescent="0.2">
      <c r="A10796" s="1" t="s">
        <v>31475</v>
      </c>
      <c r="B10796" s="4" t="s">
        <v>31476</v>
      </c>
      <c r="C10796" s="4" t="s">
        <v>31477</v>
      </c>
      <c r="E10796" s="4"/>
      <c r="R10796" s="4"/>
      <c r="U10796" s="4"/>
      <c r="AD10796" s="4"/>
      <c r="AE10796" s="4"/>
      <c r="AF10796" s="21"/>
    </row>
    <row r="10797" spans="1:32" x14ac:dyDescent="0.2">
      <c r="A10797" s="1" t="s">
        <v>31478</v>
      </c>
      <c r="B10797" s="4" t="s">
        <v>31479</v>
      </c>
      <c r="C10797" s="4" t="s">
        <v>31480</v>
      </c>
      <c r="E10797" s="4"/>
      <c r="R10797" s="4"/>
      <c r="U10797" s="4"/>
      <c r="AD10797" s="4"/>
      <c r="AE10797" s="4"/>
      <c r="AF10797" s="21"/>
    </row>
    <row r="10798" spans="1:32" x14ac:dyDescent="0.2">
      <c r="A10798" s="1" t="s">
        <v>31481</v>
      </c>
      <c r="B10798" s="4" t="s">
        <v>31482</v>
      </c>
      <c r="C10798" s="4" t="s">
        <v>31483</v>
      </c>
      <c r="E10798" s="4"/>
      <c r="R10798" s="4"/>
      <c r="U10798" s="4"/>
      <c r="AD10798" s="4"/>
      <c r="AE10798" s="4"/>
      <c r="AF10798" s="21"/>
    </row>
    <row r="10799" spans="1:32" x14ac:dyDescent="0.2">
      <c r="A10799" s="1" t="s">
        <v>31484</v>
      </c>
      <c r="B10799" s="4" t="s">
        <v>31485</v>
      </c>
      <c r="C10799" s="4" t="s">
        <v>31486</v>
      </c>
      <c r="E10799" s="4"/>
      <c r="R10799" s="4"/>
      <c r="U10799" s="4"/>
      <c r="AD10799" s="4"/>
      <c r="AE10799" s="4"/>
      <c r="AF10799" s="21"/>
    </row>
    <row r="10800" spans="1:32" x14ac:dyDescent="0.2">
      <c r="A10800" s="1" t="s">
        <v>31487</v>
      </c>
      <c r="B10800" s="4" t="s">
        <v>31488</v>
      </c>
      <c r="C10800" s="4" t="s">
        <v>31489</v>
      </c>
      <c r="E10800" s="4"/>
      <c r="R10800" s="4"/>
      <c r="U10800" s="4"/>
      <c r="AD10800" s="4"/>
      <c r="AE10800" s="4"/>
      <c r="AF10800" s="21"/>
    </row>
    <row r="10801" spans="1:32" x14ac:dyDescent="0.2">
      <c r="A10801" s="1" t="s">
        <v>31490</v>
      </c>
      <c r="B10801" s="4" t="s">
        <v>31491</v>
      </c>
      <c r="C10801" s="4" t="s">
        <v>31492</v>
      </c>
      <c r="E10801" s="4"/>
      <c r="R10801" s="4"/>
      <c r="U10801" s="4"/>
      <c r="AD10801" s="4"/>
      <c r="AE10801" s="4"/>
      <c r="AF10801" s="21"/>
    </row>
    <row r="10802" spans="1:32" x14ac:dyDescent="0.2">
      <c r="A10802" s="1" t="s">
        <v>31493</v>
      </c>
      <c r="B10802" s="4" t="s">
        <v>31494</v>
      </c>
      <c r="C10802" s="4" t="s">
        <v>31495</v>
      </c>
      <c r="E10802" s="4"/>
      <c r="R10802" s="4"/>
      <c r="U10802" s="4"/>
      <c r="AD10802" s="4"/>
      <c r="AE10802" s="4"/>
      <c r="AF10802" s="21"/>
    </row>
    <row r="10803" spans="1:32" x14ac:dyDescent="0.2">
      <c r="A10803" s="1" t="s">
        <v>31496</v>
      </c>
      <c r="B10803" s="4" t="s">
        <v>30745</v>
      </c>
      <c r="C10803" s="4" t="s">
        <v>31497</v>
      </c>
      <c r="E10803" s="4"/>
      <c r="R10803" s="4"/>
      <c r="U10803" s="4"/>
      <c r="AD10803" s="4"/>
      <c r="AE10803" s="4"/>
      <c r="AF10803" s="21"/>
    </row>
    <row r="10804" spans="1:32" x14ac:dyDescent="0.2">
      <c r="A10804" s="1" t="s">
        <v>31498</v>
      </c>
      <c r="B10804" s="4" t="s">
        <v>31499</v>
      </c>
      <c r="C10804" s="4" t="s">
        <v>31500</v>
      </c>
      <c r="E10804" s="4"/>
      <c r="R10804" s="4"/>
      <c r="U10804" s="4"/>
      <c r="AD10804" s="4"/>
      <c r="AE10804" s="4"/>
      <c r="AF10804" s="21"/>
    </row>
    <row r="10805" spans="1:32" x14ac:dyDescent="0.2">
      <c r="A10805" s="1" t="s">
        <v>31501</v>
      </c>
      <c r="B10805" s="4" t="s">
        <v>31502</v>
      </c>
      <c r="C10805" s="4" t="s">
        <v>31503</v>
      </c>
      <c r="E10805" s="4"/>
      <c r="R10805" s="4"/>
      <c r="U10805" s="4"/>
      <c r="AD10805" s="4"/>
      <c r="AE10805" s="4"/>
      <c r="AF10805" s="21"/>
    </row>
    <row r="10806" spans="1:32" x14ac:dyDescent="0.2">
      <c r="A10806" s="1" t="s">
        <v>31504</v>
      </c>
      <c r="B10806" s="4" t="s">
        <v>31505</v>
      </c>
      <c r="C10806" s="4" t="s">
        <v>31506</v>
      </c>
      <c r="E10806" s="4"/>
      <c r="R10806" s="4"/>
      <c r="U10806" s="4"/>
      <c r="AD10806" s="4"/>
      <c r="AE10806" s="4"/>
      <c r="AF10806" s="21"/>
    </row>
    <row r="10807" spans="1:32" x14ac:dyDescent="0.2">
      <c r="A10807" s="1" t="s">
        <v>31507</v>
      </c>
      <c r="B10807" s="4" t="s">
        <v>31508</v>
      </c>
      <c r="C10807" s="4" t="s">
        <v>31509</v>
      </c>
      <c r="E10807" s="4"/>
      <c r="R10807" s="4"/>
      <c r="U10807" s="4"/>
      <c r="AD10807" s="4"/>
      <c r="AE10807" s="4"/>
      <c r="AF10807" s="21"/>
    </row>
    <row r="10808" spans="1:32" x14ac:dyDescent="0.2">
      <c r="A10808" s="1" t="s">
        <v>31510</v>
      </c>
      <c r="B10808" s="4" t="s">
        <v>31511</v>
      </c>
      <c r="C10808" s="4" t="s">
        <v>31512</v>
      </c>
      <c r="E10808" s="4"/>
      <c r="R10808" s="4"/>
      <c r="U10808" s="4"/>
      <c r="AD10808" s="4"/>
      <c r="AE10808" s="4"/>
      <c r="AF10808" s="21"/>
    </row>
    <row r="10809" spans="1:32" x14ac:dyDescent="0.2">
      <c r="A10809" s="1" t="s">
        <v>31513</v>
      </c>
      <c r="B10809" s="4" t="s">
        <v>31514</v>
      </c>
      <c r="C10809" s="4" t="s">
        <v>31515</v>
      </c>
      <c r="E10809" s="4"/>
      <c r="R10809" s="4"/>
      <c r="U10809" s="4"/>
      <c r="AD10809" s="4"/>
      <c r="AE10809" s="4"/>
      <c r="AF10809" s="21"/>
    </row>
    <row r="10810" spans="1:32" x14ac:dyDescent="0.2">
      <c r="A10810" s="1" t="s">
        <v>31516</v>
      </c>
      <c r="B10810" s="4" t="s">
        <v>31517</v>
      </c>
      <c r="C10810" s="4" t="s">
        <v>31518</v>
      </c>
      <c r="E10810" s="4"/>
      <c r="R10810" s="4"/>
      <c r="U10810" s="4"/>
      <c r="AD10810" s="4"/>
      <c r="AE10810" s="4"/>
      <c r="AF10810" s="21"/>
    </row>
    <row r="10811" spans="1:32" x14ac:dyDescent="0.2">
      <c r="A10811" s="1" t="s">
        <v>31519</v>
      </c>
      <c r="B10811" s="4" t="s">
        <v>31520</v>
      </c>
      <c r="C10811" s="4" t="s">
        <v>31521</v>
      </c>
      <c r="E10811" s="4"/>
      <c r="R10811" s="4"/>
      <c r="U10811" s="4"/>
      <c r="AD10811" s="4"/>
      <c r="AE10811" s="4"/>
      <c r="AF10811" s="21"/>
    </row>
    <row r="10812" spans="1:32" x14ac:dyDescent="0.2">
      <c r="A10812" s="1" t="s">
        <v>31522</v>
      </c>
      <c r="B10812" s="4" t="s">
        <v>31523</v>
      </c>
      <c r="C10812" s="4" t="s">
        <v>31524</v>
      </c>
      <c r="E10812" s="4"/>
      <c r="R10812" s="4"/>
      <c r="U10812" s="4"/>
      <c r="AD10812" s="4"/>
      <c r="AE10812" s="4"/>
      <c r="AF10812" s="21"/>
    </row>
    <row r="10813" spans="1:32" x14ac:dyDescent="0.2">
      <c r="A10813" s="1" t="s">
        <v>31525</v>
      </c>
      <c r="B10813" s="4" t="s">
        <v>31526</v>
      </c>
      <c r="C10813" s="4" t="s">
        <v>31527</v>
      </c>
      <c r="E10813" s="4"/>
      <c r="R10813" s="4"/>
      <c r="U10813" s="4"/>
      <c r="AD10813" s="4"/>
      <c r="AE10813" s="4"/>
      <c r="AF10813" s="21"/>
    </row>
    <row r="10814" spans="1:32" x14ac:dyDescent="0.2">
      <c r="A10814" s="1" t="s">
        <v>31528</v>
      </c>
      <c r="B10814" s="4" t="s">
        <v>31529</v>
      </c>
      <c r="C10814" s="4" t="s">
        <v>31530</v>
      </c>
      <c r="E10814" s="4"/>
      <c r="R10814" s="4"/>
      <c r="U10814" s="4"/>
      <c r="AD10814" s="4"/>
      <c r="AE10814" s="4"/>
      <c r="AF10814" s="21"/>
    </row>
    <row r="10815" spans="1:32" x14ac:dyDescent="0.2">
      <c r="A10815" s="1" t="s">
        <v>31531</v>
      </c>
      <c r="B10815" s="4" t="s">
        <v>31532</v>
      </c>
      <c r="C10815" s="4" t="s">
        <v>31533</v>
      </c>
      <c r="E10815" s="4"/>
      <c r="R10815" s="4"/>
      <c r="U10815" s="4"/>
      <c r="AD10815" s="4"/>
      <c r="AE10815" s="4"/>
      <c r="AF10815" s="21"/>
    </row>
    <row r="10816" spans="1:32" x14ac:dyDescent="0.2">
      <c r="A10816" s="1" t="s">
        <v>31534</v>
      </c>
      <c r="B10816" s="4" t="s">
        <v>31535</v>
      </c>
      <c r="C10816" s="4" t="s">
        <v>31536</v>
      </c>
      <c r="E10816" s="4"/>
      <c r="R10816" s="4"/>
      <c r="U10816" s="4"/>
      <c r="AD10816" s="4"/>
      <c r="AE10816" s="4"/>
      <c r="AF10816" s="21"/>
    </row>
    <row r="10817" spans="1:32" x14ac:dyDescent="0.2">
      <c r="A10817" s="1" t="s">
        <v>31537</v>
      </c>
      <c r="B10817" s="4" t="s">
        <v>31538</v>
      </c>
      <c r="C10817" s="4" t="s">
        <v>31539</v>
      </c>
      <c r="E10817" s="4">
        <v>1</v>
      </c>
      <c r="R10817" s="4"/>
      <c r="U10817" s="4"/>
      <c r="AD10817" s="4">
        <v>4</v>
      </c>
      <c r="AE10817" s="4"/>
      <c r="AF10817" s="21"/>
    </row>
    <row r="10818" spans="1:32" x14ac:dyDescent="0.2">
      <c r="A10818" s="1" t="s">
        <v>31540</v>
      </c>
      <c r="B10818" s="4" t="s">
        <v>31541</v>
      </c>
      <c r="C10818" s="4" t="s">
        <v>31542</v>
      </c>
      <c r="E10818" s="4"/>
      <c r="R10818" s="4"/>
      <c r="U10818" s="4"/>
      <c r="AD10818" s="4"/>
      <c r="AE10818" s="4"/>
      <c r="AF10818" s="21"/>
    </row>
    <row r="10819" spans="1:32" x14ac:dyDescent="0.2">
      <c r="A10819" s="1" t="s">
        <v>31543</v>
      </c>
      <c r="B10819" s="4" t="s">
        <v>31544</v>
      </c>
      <c r="C10819" s="4" t="s">
        <v>31545</v>
      </c>
      <c r="E10819" s="4"/>
      <c r="R10819" s="4"/>
      <c r="U10819" s="4"/>
      <c r="AD10819" s="4"/>
      <c r="AE10819" s="4"/>
      <c r="AF10819" s="21"/>
    </row>
    <row r="10820" spans="1:32" x14ac:dyDescent="0.2">
      <c r="A10820" s="1" t="s">
        <v>31546</v>
      </c>
      <c r="B10820" s="4" t="s">
        <v>31547</v>
      </c>
      <c r="C10820" s="4" t="s">
        <v>31548</v>
      </c>
      <c r="E10820" s="4"/>
      <c r="R10820" s="4"/>
      <c r="U10820" s="4"/>
      <c r="AD10820" s="4"/>
      <c r="AE10820" s="4"/>
      <c r="AF10820" s="21"/>
    </row>
    <row r="10821" spans="1:32" x14ac:dyDescent="0.2">
      <c r="A10821" s="1" t="s">
        <v>31549</v>
      </c>
      <c r="B10821" s="4" t="s">
        <v>31550</v>
      </c>
      <c r="C10821" s="4" t="s">
        <v>31551</v>
      </c>
      <c r="E10821" s="4"/>
      <c r="Q10821">
        <v>1</v>
      </c>
      <c r="R10821" s="4">
        <v>1</v>
      </c>
      <c r="U10821" s="4">
        <v>1</v>
      </c>
      <c r="AD10821" s="4"/>
      <c r="AE10821" s="4"/>
      <c r="AF10821" s="21"/>
    </row>
    <row r="10822" spans="1:32" x14ac:dyDescent="0.2">
      <c r="A10822" s="1" t="s">
        <v>31552</v>
      </c>
      <c r="B10822" s="4" t="s">
        <v>31553</v>
      </c>
      <c r="C10822" s="4" t="s">
        <v>31554</v>
      </c>
      <c r="E10822" s="4"/>
      <c r="R10822" s="4"/>
      <c r="U10822" s="4"/>
      <c r="AD10822" s="4"/>
      <c r="AE10822" s="4"/>
      <c r="AF10822" s="21"/>
    </row>
    <row r="10823" spans="1:32" x14ac:dyDescent="0.2">
      <c r="A10823" s="1" t="s">
        <v>31555</v>
      </c>
      <c r="B10823" s="4" t="s">
        <v>31556</v>
      </c>
      <c r="C10823" s="4" t="s">
        <v>31557</v>
      </c>
      <c r="E10823" s="4"/>
      <c r="R10823" s="4"/>
      <c r="U10823" s="4"/>
      <c r="AD10823" s="4"/>
      <c r="AE10823" s="4"/>
      <c r="AF10823" s="21"/>
    </row>
    <row r="10824" spans="1:32" x14ac:dyDescent="0.2">
      <c r="A10824" s="1" t="s">
        <v>31558</v>
      </c>
      <c r="B10824" s="4" t="s">
        <v>31559</v>
      </c>
      <c r="C10824" s="4" t="s">
        <v>31560</v>
      </c>
      <c r="E10824" s="4"/>
      <c r="R10824" s="4"/>
      <c r="U10824" s="4"/>
      <c r="AD10824" s="4"/>
      <c r="AE10824" s="4"/>
      <c r="AF10824" s="21"/>
    </row>
    <row r="10825" spans="1:32" x14ac:dyDescent="0.2">
      <c r="A10825" s="1" t="s">
        <v>31561</v>
      </c>
      <c r="B10825" s="4" t="s">
        <v>31562</v>
      </c>
      <c r="C10825" s="4" t="s">
        <v>31563</v>
      </c>
      <c r="E10825" s="4"/>
      <c r="R10825" s="4"/>
      <c r="U10825" s="4"/>
      <c r="AD10825" s="4"/>
      <c r="AE10825" s="4"/>
      <c r="AF10825" s="21"/>
    </row>
    <row r="10826" spans="1:32" x14ac:dyDescent="0.2">
      <c r="A10826" s="1" t="s">
        <v>31564</v>
      </c>
      <c r="B10826" s="4" t="s">
        <v>31565</v>
      </c>
      <c r="C10826" s="4" t="s">
        <v>31566</v>
      </c>
      <c r="E10826" s="4"/>
      <c r="R10826" s="4"/>
      <c r="U10826" s="4"/>
      <c r="AD10826" s="4"/>
      <c r="AE10826" s="4"/>
      <c r="AF10826" s="21"/>
    </row>
    <row r="10827" spans="1:32" x14ac:dyDescent="0.2">
      <c r="A10827" s="1" t="s">
        <v>31567</v>
      </c>
      <c r="B10827" s="4" t="s">
        <v>31568</v>
      </c>
      <c r="C10827" s="4" t="s">
        <v>31569</v>
      </c>
      <c r="E10827" s="4"/>
      <c r="R10827" s="4"/>
      <c r="U10827" s="4"/>
      <c r="AD10827" s="4"/>
      <c r="AE10827" s="4"/>
      <c r="AF10827" s="21"/>
    </row>
    <row r="10828" spans="1:32" x14ac:dyDescent="0.2">
      <c r="A10828" s="1" t="s">
        <v>31570</v>
      </c>
      <c r="B10828" s="4" t="s">
        <v>31571</v>
      </c>
      <c r="C10828" s="4" t="s">
        <v>31572</v>
      </c>
      <c r="E10828" s="4"/>
      <c r="R10828" s="4"/>
      <c r="U10828" s="4"/>
      <c r="AD10828" s="4"/>
      <c r="AE10828" s="4"/>
      <c r="AF10828" s="21"/>
    </row>
    <row r="10829" spans="1:32" x14ac:dyDescent="0.2">
      <c r="A10829" s="1" t="s">
        <v>31573</v>
      </c>
      <c r="B10829" s="4" t="s">
        <v>31574</v>
      </c>
      <c r="C10829" s="4" t="s">
        <v>31575</v>
      </c>
      <c r="E10829" s="4"/>
      <c r="R10829" s="4"/>
      <c r="U10829" s="4"/>
      <c r="AD10829" s="4"/>
      <c r="AE10829" s="4"/>
      <c r="AF10829" s="21"/>
    </row>
    <row r="10830" spans="1:32" x14ac:dyDescent="0.2">
      <c r="A10830" s="1" t="s">
        <v>31576</v>
      </c>
      <c r="B10830" s="4" t="s">
        <v>31577</v>
      </c>
      <c r="C10830" s="4" t="s">
        <v>31578</v>
      </c>
      <c r="E10830" s="4"/>
      <c r="R10830" s="4"/>
      <c r="U10830" s="4"/>
      <c r="AD10830" s="4"/>
      <c r="AE10830" s="4"/>
      <c r="AF10830" s="21"/>
    </row>
    <row r="10831" spans="1:32" x14ac:dyDescent="0.2">
      <c r="A10831" s="1" t="s">
        <v>31579</v>
      </c>
      <c r="B10831" s="4" t="s">
        <v>31580</v>
      </c>
      <c r="C10831" s="4" t="s">
        <v>31581</v>
      </c>
      <c r="E10831" s="4"/>
      <c r="R10831" s="4"/>
      <c r="U10831" s="4"/>
      <c r="AD10831" s="4"/>
      <c r="AE10831" s="4"/>
      <c r="AF10831" s="21"/>
    </row>
    <row r="10832" spans="1:32" x14ac:dyDescent="0.2">
      <c r="A10832" s="1" t="s">
        <v>31582</v>
      </c>
      <c r="B10832" s="4" t="s">
        <v>31583</v>
      </c>
      <c r="C10832" s="4" t="s">
        <v>31584</v>
      </c>
      <c r="E10832" s="4"/>
      <c r="R10832" s="4"/>
      <c r="U10832" s="4"/>
      <c r="AD10832" s="4"/>
      <c r="AE10832" s="4"/>
      <c r="AF10832" s="21"/>
    </row>
    <row r="10833" spans="1:32" x14ac:dyDescent="0.2">
      <c r="A10833" s="1" t="s">
        <v>31585</v>
      </c>
      <c r="B10833" s="4" t="s">
        <v>31586</v>
      </c>
      <c r="C10833" s="4" t="s">
        <v>31587</v>
      </c>
      <c r="E10833" s="4"/>
      <c r="R10833" s="4"/>
      <c r="U10833" s="4"/>
      <c r="AD10833" s="4"/>
      <c r="AE10833" s="4"/>
      <c r="AF10833" s="21"/>
    </row>
    <row r="10834" spans="1:32" x14ac:dyDescent="0.2">
      <c r="A10834" s="1" t="s">
        <v>31588</v>
      </c>
      <c r="B10834" s="4" t="s">
        <v>31589</v>
      </c>
      <c r="C10834" s="4" t="s">
        <v>31590</v>
      </c>
      <c r="E10834" s="4"/>
      <c r="R10834" s="4"/>
      <c r="U10834" s="4"/>
      <c r="AD10834" s="4"/>
      <c r="AE10834" s="4"/>
      <c r="AF10834" s="21"/>
    </row>
    <row r="10835" spans="1:32" x14ac:dyDescent="0.2">
      <c r="A10835" s="1" t="s">
        <v>31591</v>
      </c>
      <c r="B10835" s="4" t="s">
        <v>31592</v>
      </c>
      <c r="C10835" s="4" t="s">
        <v>31593</v>
      </c>
      <c r="E10835" s="4"/>
      <c r="R10835" s="4"/>
      <c r="U10835" s="4"/>
      <c r="AD10835" s="4"/>
      <c r="AE10835" s="4"/>
      <c r="AF10835" s="21"/>
    </row>
    <row r="10836" spans="1:32" x14ac:dyDescent="0.2">
      <c r="A10836" s="1" t="s">
        <v>31594</v>
      </c>
      <c r="B10836" s="4" t="s">
        <v>31595</v>
      </c>
      <c r="C10836" s="4" t="s">
        <v>31596</v>
      </c>
      <c r="E10836" s="4"/>
      <c r="R10836" s="4"/>
      <c r="U10836" s="4"/>
      <c r="AD10836" s="4"/>
      <c r="AE10836" s="4"/>
      <c r="AF10836" s="21"/>
    </row>
    <row r="10837" spans="1:32" x14ac:dyDescent="0.2">
      <c r="A10837" s="1" t="s">
        <v>31597</v>
      </c>
      <c r="B10837" s="4" t="s">
        <v>31598</v>
      </c>
      <c r="C10837" s="4" t="s">
        <v>31599</v>
      </c>
      <c r="E10837" s="4"/>
      <c r="R10837" s="4"/>
      <c r="U10837" s="4"/>
      <c r="AD10837" s="4"/>
      <c r="AE10837" s="4"/>
      <c r="AF10837" s="21"/>
    </row>
    <row r="10838" spans="1:32" x14ac:dyDescent="0.2">
      <c r="A10838" s="1" t="s">
        <v>31600</v>
      </c>
      <c r="B10838" s="4" t="s">
        <v>31601</v>
      </c>
      <c r="C10838" s="4" t="s">
        <v>31602</v>
      </c>
      <c r="E10838" s="4"/>
      <c r="R10838" s="4"/>
      <c r="U10838" s="4"/>
      <c r="AD10838" s="4"/>
      <c r="AE10838" s="4"/>
      <c r="AF10838" s="21"/>
    </row>
    <row r="10839" spans="1:32" x14ac:dyDescent="0.2">
      <c r="A10839" s="1" t="s">
        <v>31603</v>
      </c>
      <c r="B10839" s="4" t="s">
        <v>31604</v>
      </c>
      <c r="C10839" s="4" t="s">
        <v>31605</v>
      </c>
      <c r="E10839" s="4"/>
      <c r="R10839" s="4"/>
      <c r="U10839" s="4"/>
      <c r="AD10839" s="4"/>
      <c r="AE10839" s="4"/>
      <c r="AF10839" s="21"/>
    </row>
    <row r="10840" spans="1:32" x14ac:dyDescent="0.2">
      <c r="A10840" s="1" t="s">
        <v>31606</v>
      </c>
      <c r="B10840" s="4" t="s">
        <v>31607</v>
      </c>
      <c r="C10840" s="4" t="s">
        <v>31608</v>
      </c>
      <c r="E10840" s="4"/>
      <c r="R10840" s="4"/>
      <c r="U10840" s="4"/>
      <c r="AD10840" s="4"/>
      <c r="AE10840" s="4"/>
      <c r="AF10840" s="21"/>
    </row>
    <row r="10841" spans="1:32" x14ac:dyDescent="0.2">
      <c r="A10841" s="1" t="s">
        <v>31609</v>
      </c>
      <c r="B10841" s="4" t="s">
        <v>31610</v>
      </c>
      <c r="C10841" s="4" t="s">
        <v>31611</v>
      </c>
      <c r="E10841" s="4"/>
      <c r="R10841" s="4"/>
      <c r="U10841" s="4"/>
      <c r="AD10841" s="4"/>
      <c r="AE10841" s="4"/>
      <c r="AF10841" s="21"/>
    </row>
    <row r="10842" spans="1:32" x14ac:dyDescent="0.2">
      <c r="A10842" s="1" t="s">
        <v>31612</v>
      </c>
      <c r="B10842" s="4" t="s">
        <v>31613</v>
      </c>
      <c r="C10842" s="4" t="s">
        <v>31614</v>
      </c>
      <c r="E10842" s="4"/>
      <c r="R10842" s="4"/>
      <c r="U10842" s="4"/>
      <c r="AD10842" s="4"/>
      <c r="AE10842" s="4"/>
      <c r="AF10842" s="21"/>
    </row>
    <row r="10843" spans="1:32" x14ac:dyDescent="0.2">
      <c r="A10843" s="1" t="s">
        <v>31615</v>
      </c>
      <c r="B10843" s="4" t="s">
        <v>31616</v>
      </c>
      <c r="C10843" s="4" t="s">
        <v>31617</v>
      </c>
      <c r="E10843" s="4">
        <v>1</v>
      </c>
      <c r="R10843" s="4"/>
      <c r="U10843" s="4"/>
      <c r="AD10843" s="4">
        <v>1</v>
      </c>
      <c r="AE10843" s="4"/>
      <c r="AF10843" s="21">
        <v>1</v>
      </c>
    </row>
    <row r="10844" spans="1:32" x14ac:dyDescent="0.2">
      <c r="A10844" s="1" t="s">
        <v>31618</v>
      </c>
      <c r="B10844" s="4" t="s">
        <v>31619</v>
      </c>
      <c r="C10844" s="4" t="s">
        <v>31620</v>
      </c>
      <c r="E10844" s="4"/>
      <c r="R10844" s="4"/>
      <c r="U10844" s="4"/>
      <c r="AD10844" s="4"/>
      <c r="AE10844" s="4"/>
      <c r="AF10844" s="21"/>
    </row>
    <row r="10845" spans="1:32" x14ac:dyDescent="0.2">
      <c r="A10845" s="1" t="s">
        <v>31621</v>
      </c>
      <c r="B10845" s="4" t="s">
        <v>31622</v>
      </c>
      <c r="C10845" s="4" t="s">
        <v>31623</v>
      </c>
      <c r="E10845" s="4"/>
      <c r="R10845" s="4"/>
      <c r="U10845" s="4"/>
      <c r="AD10845" s="4"/>
      <c r="AE10845" s="4"/>
      <c r="AF10845" s="21"/>
    </row>
    <row r="10846" spans="1:32" x14ac:dyDescent="0.2">
      <c r="A10846" s="1" t="s">
        <v>31624</v>
      </c>
      <c r="B10846" s="4" t="s">
        <v>31625</v>
      </c>
      <c r="C10846" s="4" t="s">
        <v>31626</v>
      </c>
      <c r="E10846" s="4"/>
      <c r="R10846" s="4"/>
      <c r="U10846" s="4"/>
      <c r="AD10846" s="4"/>
      <c r="AE10846" s="4"/>
      <c r="AF10846" s="21"/>
    </row>
    <row r="10847" spans="1:32" x14ac:dyDescent="0.2">
      <c r="A10847" s="1" t="s">
        <v>31627</v>
      </c>
      <c r="B10847" s="4" t="s">
        <v>31628</v>
      </c>
      <c r="C10847" s="4" t="s">
        <v>31629</v>
      </c>
      <c r="E10847" s="4"/>
      <c r="G10847">
        <v>1</v>
      </c>
      <c r="M10847">
        <v>1</v>
      </c>
      <c r="N10847">
        <v>1</v>
      </c>
      <c r="O10847">
        <v>1</v>
      </c>
      <c r="P10847">
        <v>1</v>
      </c>
      <c r="R10847" s="4">
        <v>1</v>
      </c>
      <c r="T10847">
        <v>1</v>
      </c>
      <c r="U10847" s="4">
        <v>1</v>
      </c>
      <c r="X10847">
        <v>2</v>
      </c>
      <c r="Z10847">
        <v>1</v>
      </c>
      <c r="AA10847">
        <v>1</v>
      </c>
      <c r="AD10847" s="4"/>
      <c r="AE10847" s="4">
        <v>1</v>
      </c>
      <c r="AF10847" s="21"/>
    </row>
    <row r="10848" spans="1:32" x14ac:dyDescent="0.2">
      <c r="A10848" s="1" t="s">
        <v>31630</v>
      </c>
      <c r="B10848" s="4" t="s">
        <v>31631</v>
      </c>
      <c r="C10848" s="4" t="s">
        <v>31632</v>
      </c>
      <c r="E10848" s="4"/>
      <c r="R10848" s="4"/>
      <c r="U10848" s="4"/>
      <c r="AD10848" s="4"/>
      <c r="AE10848" s="4"/>
      <c r="AF10848" s="21"/>
    </row>
    <row r="10849" spans="1:32" x14ac:dyDescent="0.2">
      <c r="A10849" s="1" t="s">
        <v>31633</v>
      </c>
      <c r="B10849" s="4" t="s">
        <v>31634</v>
      </c>
      <c r="C10849" s="4" t="s">
        <v>31635</v>
      </c>
      <c r="E10849" s="4"/>
      <c r="R10849" s="4"/>
      <c r="U10849" s="4"/>
      <c r="AD10849" s="4"/>
      <c r="AE10849" s="4"/>
      <c r="AF10849" s="21"/>
    </row>
    <row r="10850" spans="1:32" x14ac:dyDescent="0.2">
      <c r="A10850" s="1" t="s">
        <v>31636</v>
      </c>
      <c r="B10850" s="4" t="s">
        <v>31637</v>
      </c>
      <c r="C10850" s="4" t="s">
        <v>31638</v>
      </c>
      <c r="E10850" s="4"/>
      <c r="R10850" s="4"/>
      <c r="U10850" s="4"/>
      <c r="AD10850" s="4"/>
      <c r="AE10850" s="4"/>
      <c r="AF10850" s="21"/>
    </row>
    <row r="10851" spans="1:32" x14ac:dyDescent="0.2">
      <c r="A10851" s="1" t="s">
        <v>31639</v>
      </c>
      <c r="B10851" s="4" t="s">
        <v>31640</v>
      </c>
      <c r="C10851" s="4" t="s">
        <v>31641</v>
      </c>
      <c r="E10851" s="4"/>
      <c r="R10851" s="4"/>
      <c r="U10851" s="4"/>
      <c r="AD10851" s="4"/>
      <c r="AE10851" s="4"/>
      <c r="AF10851" s="21"/>
    </row>
    <row r="10852" spans="1:32" x14ac:dyDescent="0.2">
      <c r="A10852" s="1" t="s">
        <v>31642</v>
      </c>
      <c r="B10852" s="4" t="s">
        <v>31643</v>
      </c>
      <c r="C10852" s="4" t="s">
        <v>31644</v>
      </c>
      <c r="E10852" s="4"/>
      <c r="R10852" s="4"/>
      <c r="U10852" s="4"/>
      <c r="AD10852" s="4"/>
      <c r="AE10852" s="4"/>
      <c r="AF10852" s="21"/>
    </row>
    <row r="10853" spans="1:32" x14ac:dyDescent="0.2">
      <c r="A10853" s="1" t="s">
        <v>31645</v>
      </c>
      <c r="B10853" s="4" t="s">
        <v>31646</v>
      </c>
      <c r="C10853" s="4" t="s">
        <v>31647</v>
      </c>
      <c r="E10853" s="4"/>
      <c r="R10853" s="4"/>
      <c r="U10853" s="4"/>
      <c r="AD10853" s="4"/>
      <c r="AE10853" s="4"/>
      <c r="AF10853" s="21"/>
    </row>
    <row r="10854" spans="1:32" x14ac:dyDescent="0.2">
      <c r="A10854" s="1" t="s">
        <v>31648</v>
      </c>
      <c r="B10854" s="4" t="s">
        <v>31649</v>
      </c>
      <c r="C10854" s="4" t="s">
        <v>31650</v>
      </c>
      <c r="E10854" s="4"/>
      <c r="R10854" s="4"/>
      <c r="U10854" s="4"/>
      <c r="AD10854" s="4"/>
      <c r="AE10854" s="4"/>
      <c r="AF10854" s="21"/>
    </row>
    <row r="10855" spans="1:32" x14ac:dyDescent="0.2">
      <c r="A10855" s="1" t="s">
        <v>31651</v>
      </c>
      <c r="B10855" s="4" t="s">
        <v>31652</v>
      </c>
      <c r="C10855" s="4" t="s">
        <v>31653</v>
      </c>
      <c r="E10855" s="4"/>
      <c r="R10855" s="4"/>
      <c r="U10855" s="4"/>
      <c r="AD10855" s="4"/>
      <c r="AE10855" s="4"/>
      <c r="AF10855" s="21"/>
    </row>
    <row r="10856" spans="1:32" x14ac:dyDescent="0.2">
      <c r="A10856" s="1" t="s">
        <v>31654</v>
      </c>
      <c r="B10856" s="4" t="s">
        <v>31655</v>
      </c>
      <c r="C10856" s="4" t="s">
        <v>31656</v>
      </c>
      <c r="E10856" s="4"/>
      <c r="R10856" s="4"/>
      <c r="U10856" s="4"/>
      <c r="AD10856" s="4"/>
      <c r="AE10856" s="4"/>
      <c r="AF10856" s="21"/>
    </row>
    <row r="10857" spans="1:32" x14ac:dyDescent="0.2">
      <c r="A10857" s="1" t="s">
        <v>31657</v>
      </c>
      <c r="B10857" s="4" t="s">
        <v>31658</v>
      </c>
      <c r="C10857" s="4" t="s">
        <v>31659</v>
      </c>
      <c r="E10857" s="4"/>
      <c r="R10857" s="4"/>
      <c r="U10857" s="4"/>
      <c r="AD10857" s="4"/>
      <c r="AE10857" s="4"/>
      <c r="AF10857" s="21"/>
    </row>
    <row r="10858" spans="1:32" x14ac:dyDescent="0.2">
      <c r="A10858" s="1" t="s">
        <v>31660</v>
      </c>
      <c r="B10858" s="4" t="s">
        <v>31661</v>
      </c>
      <c r="C10858" s="4" t="s">
        <v>31662</v>
      </c>
      <c r="E10858" s="4"/>
      <c r="R10858" s="4"/>
      <c r="U10858" s="4"/>
      <c r="AD10858" s="4"/>
      <c r="AE10858" s="4"/>
      <c r="AF10858" s="21"/>
    </row>
    <row r="10859" spans="1:32" x14ac:dyDescent="0.2">
      <c r="A10859" s="1" t="s">
        <v>31663</v>
      </c>
      <c r="B10859" s="4" t="s">
        <v>31664</v>
      </c>
      <c r="C10859" s="4" t="s">
        <v>31665</v>
      </c>
      <c r="E10859" s="4"/>
      <c r="R10859" s="4"/>
      <c r="U10859" s="4"/>
      <c r="AD10859" s="4"/>
      <c r="AE10859" s="4"/>
      <c r="AF10859" s="21"/>
    </row>
    <row r="10860" spans="1:32" x14ac:dyDescent="0.2">
      <c r="A10860" s="1" t="s">
        <v>31666</v>
      </c>
      <c r="B10860" s="4" t="s">
        <v>31667</v>
      </c>
      <c r="C10860" s="4" t="s">
        <v>31668</v>
      </c>
      <c r="E10860" s="4"/>
      <c r="R10860" s="4"/>
      <c r="U10860" s="4"/>
      <c r="AD10860" s="4"/>
      <c r="AE10860" s="4"/>
      <c r="AF10860" s="21"/>
    </row>
    <row r="10861" spans="1:32" x14ac:dyDescent="0.2">
      <c r="A10861" s="1" t="s">
        <v>31669</v>
      </c>
      <c r="B10861" s="4" t="s">
        <v>31670</v>
      </c>
      <c r="C10861" s="4" t="s">
        <v>31671</v>
      </c>
      <c r="E10861" s="4"/>
      <c r="R10861" s="4"/>
      <c r="U10861" s="4"/>
      <c r="AD10861" s="4"/>
      <c r="AE10861" s="4"/>
      <c r="AF10861" s="21"/>
    </row>
    <row r="10862" spans="1:32" x14ac:dyDescent="0.2">
      <c r="A10862" s="1" t="s">
        <v>31672</v>
      </c>
      <c r="B10862" s="4" t="s">
        <v>31673</v>
      </c>
      <c r="C10862" s="4" t="s">
        <v>31674</v>
      </c>
      <c r="E10862" s="4"/>
      <c r="R10862" s="4"/>
      <c r="U10862" s="4"/>
      <c r="AD10862" s="4"/>
      <c r="AE10862" s="4"/>
      <c r="AF10862" s="21"/>
    </row>
    <row r="10863" spans="1:32" x14ac:dyDescent="0.2">
      <c r="A10863" s="1" t="s">
        <v>31675</v>
      </c>
      <c r="B10863" s="4" t="s">
        <v>31676</v>
      </c>
      <c r="C10863" s="4" t="s">
        <v>31677</v>
      </c>
      <c r="E10863" s="4"/>
      <c r="R10863" s="4"/>
      <c r="U10863" s="4"/>
      <c r="AD10863" s="4"/>
      <c r="AE10863" s="4"/>
      <c r="AF10863" s="21"/>
    </row>
    <row r="10864" spans="1:32" x14ac:dyDescent="0.2">
      <c r="A10864" s="1" t="s">
        <v>31678</v>
      </c>
      <c r="B10864" s="4" t="s">
        <v>31679</v>
      </c>
      <c r="C10864" s="4" t="s">
        <v>31680</v>
      </c>
      <c r="E10864" s="4"/>
      <c r="R10864" s="4"/>
      <c r="U10864" s="4"/>
      <c r="AD10864" s="4"/>
      <c r="AE10864" s="4"/>
      <c r="AF10864" s="21"/>
    </row>
    <row r="10865" spans="1:32" x14ac:dyDescent="0.2">
      <c r="A10865" s="1" t="s">
        <v>31681</v>
      </c>
      <c r="B10865" s="4" t="s">
        <v>31682</v>
      </c>
      <c r="C10865" s="4" t="s">
        <v>31683</v>
      </c>
      <c r="E10865" s="4"/>
      <c r="R10865" s="4"/>
      <c r="U10865" s="4"/>
      <c r="AD10865" s="4"/>
      <c r="AE10865" s="4"/>
      <c r="AF10865" s="21"/>
    </row>
    <row r="10866" spans="1:32" x14ac:dyDescent="0.2">
      <c r="A10866" s="1" t="s">
        <v>31684</v>
      </c>
      <c r="B10866" s="4" t="s">
        <v>31685</v>
      </c>
      <c r="C10866" s="4" t="s">
        <v>31686</v>
      </c>
      <c r="E10866" s="4"/>
      <c r="R10866" s="4"/>
      <c r="U10866" s="4"/>
      <c r="AD10866" s="4"/>
      <c r="AE10866" s="4"/>
      <c r="AF10866" s="21"/>
    </row>
    <row r="10867" spans="1:32" x14ac:dyDescent="0.2">
      <c r="A10867" s="1" t="s">
        <v>31687</v>
      </c>
      <c r="B10867" s="4" t="s">
        <v>31688</v>
      </c>
      <c r="C10867" s="4" t="s">
        <v>31689</v>
      </c>
      <c r="E10867" s="4"/>
      <c r="R10867" s="4"/>
      <c r="U10867" s="4"/>
      <c r="AD10867" s="4"/>
      <c r="AE10867" s="4"/>
      <c r="AF10867" s="21"/>
    </row>
    <row r="10868" spans="1:32" x14ac:dyDescent="0.2">
      <c r="A10868" s="1" t="s">
        <v>31690</v>
      </c>
      <c r="B10868" s="4" t="s">
        <v>31691</v>
      </c>
      <c r="C10868" s="4" t="s">
        <v>31692</v>
      </c>
      <c r="E10868" s="4"/>
      <c r="R10868" s="4"/>
      <c r="U10868" s="4"/>
      <c r="AD10868" s="4"/>
      <c r="AE10868" s="4"/>
      <c r="AF10868" s="21"/>
    </row>
    <row r="10869" spans="1:32" x14ac:dyDescent="0.2">
      <c r="A10869" s="1" t="s">
        <v>31693</v>
      </c>
      <c r="B10869" s="4" t="s">
        <v>31694</v>
      </c>
      <c r="C10869" s="4" t="s">
        <v>31695</v>
      </c>
      <c r="E10869" s="4"/>
      <c r="R10869" s="4"/>
      <c r="U10869" s="4"/>
      <c r="AD10869" s="4"/>
      <c r="AE10869" s="4"/>
      <c r="AF10869" s="21"/>
    </row>
    <row r="10870" spans="1:32" x14ac:dyDescent="0.2">
      <c r="A10870" s="1" t="s">
        <v>31696</v>
      </c>
      <c r="B10870" s="4" t="s">
        <v>31697</v>
      </c>
      <c r="C10870" s="4" t="s">
        <v>31698</v>
      </c>
      <c r="E10870" s="4"/>
      <c r="R10870" s="4"/>
      <c r="U10870" s="4"/>
      <c r="AD10870" s="4">
        <v>1</v>
      </c>
      <c r="AE10870" s="4"/>
      <c r="AF10870" s="21"/>
    </row>
    <row r="10871" spans="1:32" x14ac:dyDescent="0.2">
      <c r="A10871" s="1" t="s">
        <v>31699</v>
      </c>
      <c r="B10871" s="4" t="s">
        <v>31700</v>
      </c>
      <c r="C10871" s="4" t="s">
        <v>31701</v>
      </c>
      <c r="E10871" s="4"/>
      <c r="R10871" s="4"/>
      <c r="U10871" s="4"/>
      <c r="AD10871" s="4"/>
      <c r="AE10871" s="4"/>
      <c r="AF10871" s="21"/>
    </row>
    <row r="10872" spans="1:32" x14ac:dyDescent="0.2">
      <c r="A10872" s="1" t="s">
        <v>31702</v>
      </c>
      <c r="B10872" s="4" t="s">
        <v>31703</v>
      </c>
      <c r="C10872" s="4" t="s">
        <v>31704</v>
      </c>
      <c r="E10872" s="4"/>
      <c r="R10872" s="4"/>
      <c r="U10872" s="4"/>
      <c r="AD10872" s="4"/>
      <c r="AE10872" s="4"/>
      <c r="AF10872" s="21"/>
    </row>
    <row r="10873" spans="1:32" x14ac:dyDescent="0.2">
      <c r="A10873" s="1" t="s">
        <v>31705</v>
      </c>
      <c r="B10873" s="4" t="s">
        <v>31706</v>
      </c>
      <c r="C10873" s="4" t="s">
        <v>31707</v>
      </c>
      <c r="E10873" s="4"/>
      <c r="R10873" s="4"/>
      <c r="U10873" s="4"/>
      <c r="AD10873" s="4"/>
      <c r="AE10873" s="4"/>
      <c r="AF10873" s="21"/>
    </row>
    <row r="10874" spans="1:32" x14ac:dyDescent="0.2">
      <c r="A10874" s="1" t="s">
        <v>31708</v>
      </c>
      <c r="B10874" s="4" t="s">
        <v>31709</v>
      </c>
      <c r="C10874" s="4" t="s">
        <v>31710</v>
      </c>
      <c r="E10874" s="4"/>
      <c r="R10874" s="4"/>
      <c r="U10874" s="4"/>
      <c r="AD10874" s="4"/>
      <c r="AE10874" s="4"/>
      <c r="AF10874" s="21"/>
    </row>
    <row r="10875" spans="1:32" x14ac:dyDescent="0.2">
      <c r="A10875" s="1" t="s">
        <v>31711</v>
      </c>
      <c r="B10875" s="4" t="s">
        <v>31712</v>
      </c>
      <c r="C10875" s="4" t="s">
        <v>31713</v>
      </c>
      <c r="E10875" s="4"/>
      <c r="R10875" s="4"/>
      <c r="U10875" s="4"/>
      <c r="AD10875" s="4"/>
      <c r="AE10875" s="4"/>
      <c r="AF10875" s="21"/>
    </row>
    <row r="10876" spans="1:32" x14ac:dyDescent="0.2">
      <c r="A10876" s="1" t="s">
        <v>31714</v>
      </c>
      <c r="B10876" s="4" t="s">
        <v>31715</v>
      </c>
      <c r="C10876" s="4" t="s">
        <v>31716</v>
      </c>
      <c r="E10876" s="4"/>
      <c r="R10876" s="4"/>
      <c r="U10876" s="4"/>
      <c r="AD10876" s="4"/>
      <c r="AE10876" s="4"/>
      <c r="AF10876" s="21"/>
    </row>
    <row r="10877" spans="1:32" x14ac:dyDescent="0.2">
      <c r="A10877" s="1" t="s">
        <v>31717</v>
      </c>
      <c r="B10877" s="4" t="s">
        <v>31718</v>
      </c>
      <c r="C10877" s="4" t="s">
        <v>31719</v>
      </c>
      <c r="E10877" s="4"/>
      <c r="R10877" s="4"/>
      <c r="U10877" s="4"/>
      <c r="AD10877" s="4"/>
      <c r="AE10877" s="4"/>
      <c r="AF10877" s="21"/>
    </row>
    <row r="10878" spans="1:32" x14ac:dyDescent="0.2">
      <c r="A10878" s="1" t="s">
        <v>31720</v>
      </c>
      <c r="B10878" s="4" t="s">
        <v>31721</v>
      </c>
      <c r="C10878" s="4" t="s">
        <v>31722</v>
      </c>
      <c r="E10878" s="4"/>
      <c r="R10878" s="4"/>
      <c r="U10878" s="4"/>
      <c r="AD10878" s="4"/>
      <c r="AE10878" s="4"/>
      <c r="AF10878" s="21"/>
    </row>
    <row r="10879" spans="1:32" x14ac:dyDescent="0.2">
      <c r="A10879" s="1" t="s">
        <v>31723</v>
      </c>
      <c r="B10879" s="4" t="s">
        <v>31724</v>
      </c>
      <c r="C10879" s="4" t="s">
        <v>31725</v>
      </c>
      <c r="E10879" s="4"/>
      <c r="R10879" s="4"/>
      <c r="U10879" s="4"/>
      <c r="Y10879">
        <v>1</v>
      </c>
      <c r="AD10879" s="4"/>
      <c r="AE10879" s="4"/>
      <c r="AF10879" s="21"/>
    </row>
    <row r="10880" spans="1:32" x14ac:dyDescent="0.2">
      <c r="A10880" s="1" t="s">
        <v>31726</v>
      </c>
      <c r="B10880" s="4" t="s">
        <v>31727</v>
      </c>
      <c r="C10880" s="4" t="s">
        <v>31728</v>
      </c>
      <c r="E10880" s="4"/>
      <c r="R10880" s="4"/>
      <c r="U10880" s="4"/>
      <c r="AD10880" s="4"/>
      <c r="AE10880" s="4"/>
      <c r="AF10880" s="21"/>
    </row>
    <row r="10881" spans="1:32" x14ac:dyDescent="0.2">
      <c r="A10881" s="1" t="s">
        <v>31729</v>
      </c>
      <c r="B10881" s="4" t="s">
        <v>10670</v>
      </c>
      <c r="C10881" s="4" t="s">
        <v>10671</v>
      </c>
      <c r="E10881" s="4"/>
      <c r="R10881" s="4"/>
      <c r="U10881" s="4"/>
      <c r="AD10881" s="4"/>
      <c r="AE10881" s="4"/>
      <c r="AF10881" s="21"/>
    </row>
    <row r="10882" spans="1:32" x14ac:dyDescent="0.2">
      <c r="A10882" s="1" t="s">
        <v>31730</v>
      </c>
      <c r="B10882" s="4" t="s">
        <v>31731</v>
      </c>
      <c r="C10882" s="4" t="s">
        <v>31732</v>
      </c>
      <c r="E10882" s="4"/>
      <c r="R10882" s="4"/>
      <c r="U10882" s="4"/>
      <c r="AD10882" s="4"/>
      <c r="AE10882" s="4"/>
      <c r="AF10882" s="21"/>
    </row>
    <row r="10883" spans="1:32" x14ac:dyDescent="0.2">
      <c r="A10883" s="1" t="s">
        <v>31733</v>
      </c>
      <c r="B10883" s="4" t="s">
        <v>31734</v>
      </c>
      <c r="C10883" s="4" t="s">
        <v>31735</v>
      </c>
      <c r="E10883" s="4"/>
      <c r="R10883" s="4"/>
      <c r="U10883" s="4"/>
      <c r="AD10883" s="4"/>
      <c r="AE10883" s="4"/>
      <c r="AF10883" s="21"/>
    </row>
    <row r="10884" spans="1:32" x14ac:dyDescent="0.2">
      <c r="A10884" s="1" t="s">
        <v>31736</v>
      </c>
      <c r="B10884" s="4" t="s">
        <v>31737</v>
      </c>
      <c r="C10884" s="4" t="s">
        <v>31738</v>
      </c>
      <c r="E10884" s="4"/>
      <c r="R10884" s="4"/>
      <c r="U10884" s="4"/>
      <c r="AD10884" s="4"/>
      <c r="AE10884" s="4"/>
      <c r="AF10884" s="21"/>
    </row>
    <row r="10885" spans="1:32" x14ac:dyDescent="0.2">
      <c r="A10885" s="1" t="s">
        <v>31739</v>
      </c>
      <c r="B10885" s="4" t="s">
        <v>31740</v>
      </c>
      <c r="C10885" s="4" t="s">
        <v>31741</v>
      </c>
      <c r="E10885" s="4"/>
      <c r="R10885" s="4"/>
      <c r="U10885" s="4"/>
      <c r="AD10885" s="4"/>
      <c r="AE10885" s="4"/>
      <c r="AF10885" s="21"/>
    </row>
    <row r="10886" spans="1:32" x14ac:dyDescent="0.2">
      <c r="A10886" s="1" t="s">
        <v>31742</v>
      </c>
      <c r="B10886" s="4" t="s">
        <v>31743</v>
      </c>
      <c r="C10886" s="4" t="s">
        <v>31744</v>
      </c>
      <c r="E10886" s="4"/>
      <c r="R10886" s="4"/>
      <c r="U10886" s="4"/>
      <c r="AD10886" s="4"/>
      <c r="AE10886" s="4"/>
      <c r="AF10886" s="21"/>
    </row>
    <row r="10887" spans="1:32" x14ac:dyDescent="0.2">
      <c r="A10887" s="1" t="s">
        <v>31745</v>
      </c>
      <c r="B10887" s="4" t="s">
        <v>31746</v>
      </c>
      <c r="C10887" s="4" t="s">
        <v>31747</v>
      </c>
      <c r="E10887" s="4"/>
      <c r="R10887" s="4"/>
      <c r="U10887" s="4"/>
      <c r="AD10887" s="4"/>
      <c r="AE10887" s="4"/>
      <c r="AF10887" s="21"/>
    </row>
    <row r="10888" spans="1:32" x14ac:dyDescent="0.2">
      <c r="A10888" s="1" t="s">
        <v>31748</v>
      </c>
      <c r="B10888" s="4" t="s">
        <v>31749</v>
      </c>
      <c r="C10888" s="4" t="s">
        <v>31750</v>
      </c>
      <c r="E10888" s="4"/>
      <c r="R10888" s="4"/>
      <c r="U10888" s="4"/>
      <c r="AD10888" s="4"/>
      <c r="AE10888" s="4"/>
      <c r="AF10888" s="21"/>
    </row>
    <row r="10889" spans="1:32" x14ac:dyDescent="0.2">
      <c r="A10889" s="1" t="s">
        <v>31751</v>
      </c>
      <c r="B10889" s="4" t="s">
        <v>31752</v>
      </c>
      <c r="C10889" s="4" t="s">
        <v>31753</v>
      </c>
      <c r="E10889" s="4"/>
      <c r="R10889" s="4"/>
      <c r="U10889" s="4"/>
      <c r="AD10889" s="4"/>
      <c r="AE10889" s="4"/>
      <c r="AF10889" s="21"/>
    </row>
    <row r="10890" spans="1:32" x14ac:dyDescent="0.2">
      <c r="A10890" s="1" t="s">
        <v>31754</v>
      </c>
      <c r="B10890" s="4" t="s">
        <v>31755</v>
      </c>
      <c r="C10890" s="4" t="s">
        <v>31756</v>
      </c>
      <c r="E10890" s="4"/>
      <c r="R10890" s="4"/>
      <c r="U10890" s="4"/>
      <c r="AD10890" s="4"/>
      <c r="AE10890" s="4"/>
      <c r="AF10890" s="21"/>
    </row>
    <row r="10891" spans="1:32" x14ac:dyDescent="0.2">
      <c r="A10891" s="1" t="s">
        <v>31757</v>
      </c>
      <c r="B10891" s="4" t="s">
        <v>10664</v>
      </c>
      <c r="C10891" s="4" t="s">
        <v>31758</v>
      </c>
      <c r="E10891" s="4"/>
      <c r="R10891" s="4"/>
      <c r="U10891" s="4"/>
      <c r="AD10891" s="4"/>
      <c r="AE10891" s="4"/>
      <c r="AF10891" s="21"/>
    </row>
    <row r="10892" spans="1:32" x14ac:dyDescent="0.2">
      <c r="A10892" s="1" t="s">
        <v>31759</v>
      </c>
      <c r="B10892" s="4" t="s">
        <v>31760</v>
      </c>
      <c r="C10892" s="4" t="s">
        <v>31761</v>
      </c>
      <c r="E10892" s="4"/>
      <c r="R10892" s="4"/>
      <c r="U10892" s="4"/>
      <c r="AD10892" s="4"/>
      <c r="AE10892" s="4"/>
      <c r="AF10892" s="21"/>
    </row>
    <row r="10893" spans="1:32" x14ac:dyDescent="0.2">
      <c r="A10893" s="1" t="s">
        <v>31762</v>
      </c>
      <c r="B10893" s="4" t="s">
        <v>31763</v>
      </c>
      <c r="C10893" s="4" t="s">
        <v>31764</v>
      </c>
      <c r="E10893" s="4"/>
      <c r="R10893" s="4"/>
      <c r="U10893" s="4"/>
      <c r="AD10893" s="4"/>
      <c r="AE10893" s="4"/>
      <c r="AF10893" s="21"/>
    </row>
    <row r="10894" spans="1:32" x14ac:dyDescent="0.2">
      <c r="A10894" s="1" t="s">
        <v>31765</v>
      </c>
      <c r="B10894" s="4" t="s">
        <v>31766</v>
      </c>
      <c r="C10894" s="4" t="s">
        <v>31767</v>
      </c>
      <c r="E10894" s="4"/>
      <c r="R10894" s="4"/>
      <c r="U10894" s="4"/>
      <c r="AD10894" s="4"/>
      <c r="AE10894" s="4"/>
      <c r="AF10894" s="21"/>
    </row>
    <row r="10895" spans="1:32" x14ac:dyDescent="0.2">
      <c r="A10895" s="1" t="s">
        <v>31768</v>
      </c>
      <c r="B10895" s="4" t="s">
        <v>31769</v>
      </c>
      <c r="C10895" s="4" t="s">
        <v>31770</v>
      </c>
      <c r="E10895" s="4"/>
      <c r="R10895" s="4"/>
      <c r="U10895" s="4"/>
      <c r="AD10895" s="4"/>
      <c r="AE10895" s="4"/>
      <c r="AF10895" s="21"/>
    </row>
    <row r="10896" spans="1:32" x14ac:dyDescent="0.2">
      <c r="A10896" s="1" t="s">
        <v>31771</v>
      </c>
      <c r="B10896" s="4" t="s">
        <v>31772</v>
      </c>
      <c r="C10896" s="4" t="s">
        <v>31773</v>
      </c>
      <c r="E10896" s="4"/>
      <c r="R10896" s="4"/>
      <c r="U10896" s="4"/>
      <c r="AD10896" s="4"/>
      <c r="AE10896" s="4"/>
      <c r="AF10896" s="21"/>
    </row>
    <row r="10897" spans="1:32" x14ac:dyDescent="0.2">
      <c r="A10897" s="1" t="s">
        <v>31774</v>
      </c>
      <c r="B10897" s="4" t="s">
        <v>31775</v>
      </c>
      <c r="C10897" s="4" t="s">
        <v>31776</v>
      </c>
      <c r="E10897" s="4"/>
      <c r="R10897" s="4"/>
      <c r="U10897" s="4"/>
      <c r="AD10897" s="4"/>
      <c r="AE10897" s="4"/>
      <c r="AF10897" s="21"/>
    </row>
    <row r="10898" spans="1:32" x14ac:dyDescent="0.2">
      <c r="A10898" s="1" t="s">
        <v>31777</v>
      </c>
      <c r="B10898" s="4" t="s">
        <v>31778</v>
      </c>
      <c r="C10898" s="4" t="s">
        <v>31779</v>
      </c>
      <c r="E10898" s="4"/>
      <c r="R10898" s="4"/>
      <c r="U10898" s="4"/>
      <c r="AD10898" s="4"/>
      <c r="AE10898" s="4"/>
      <c r="AF10898" s="21"/>
    </row>
    <row r="10899" spans="1:32" x14ac:dyDescent="0.2">
      <c r="A10899" s="1" t="s">
        <v>31780</v>
      </c>
      <c r="B10899" s="4" t="s">
        <v>26886</v>
      </c>
      <c r="C10899" s="4" t="s">
        <v>30296</v>
      </c>
      <c r="E10899" s="4"/>
      <c r="R10899" s="4"/>
      <c r="U10899" s="4"/>
      <c r="AD10899" s="4"/>
      <c r="AE10899" s="4"/>
      <c r="AF10899" s="21"/>
    </row>
    <row r="10900" spans="1:32" x14ac:dyDescent="0.2">
      <c r="A10900" s="1" t="s">
        <v>31781</v>
      </c>
      <c r="B10900" s="4" t="s">
        <v>10667</v>
      </c>
      <c r="C10900" s="4" t="s">
        <v>30545</v>
      </c>
      <c r="E10900" s="4"/>
      <c r="R10900" s="4"/>
      <c r="U10900" s="4"/>
      <c r="AD10900" s="4"/>
      <c r="AE10900" s="4"/>
      <c r="AF10900" s="21"/>
    </row>
    <row r="10901" spans="1:32" x14ac:dyDescent="0.2">
      <c r="A10901" s="1" t="s">
        <v>31782</v>
      </c>
      <c r="B10901" s="4" t="s">
        <v>31783</v>
      </c>
      <c r="C10901" s="4" t="s">
        <v>31784</v>
      </c>
      <c r="E10901" s="4"/>
      <c r="R10901" s="4"/>
      <c r="U10901" s="4"/>
      <c r="AD10901" s="4"/>
      <c r="AE10901" s="4"/>
      <c r="AF10901" s="21"/>
    </row>
    <row r="10902" spans="1:32" x14ac:dyDescent="0.2">
      <c r="A10902" s="1" t="s">
        <v>31785</v>
      </c>
      <c r="B10902" s="4" t="s">
        <v>31786</v>
      </c>
      <c r="C10902" s="4" t="s">
        <v>31787</v>
      </c>
      <c r="E10902" s="4"/>
      <c r="R10902" s="4"/>
      <c r="U10902" s="4"/>
      <c r="AD10902" s="4"/>
      <c r="AE10902" s="4"/>
      <c r="AF10902" s="21"/>
    </row>
    <row r="10903" spans="1:32" x14ac:dyDescent="0.2">
      <c r="A10903" s="1" t="s">
        <v>31788</v>
      </c>
      <c r="B10903" s="4" t="s">
        <v>31789</v>
      </c>
      <c r="C10903" s="4" t="s">
        <v>31790</v>
      </c>
      <c r="E10903" s="4"/>
      <c r="R10903" s="4"/>
      <c r="U10903" s="4"/>
      <c r="AD10903" s="4"/>
      <c r="AE10903" s="4"/>
      <c r="AF10903" s="21"/>
    </row>
    <row r="10904" spans="1:32" x14ac:dyDescent="0.2">
      <c r="A10904" s="1" t="s">
        <v>31791</v>
      </c>
      <c r="B10904" s="4" t="s">
        <v>31792</v>
      </c>
      <c r="C10904" s="4" t="s">
        <v>8822</v>
      </c>
      <c r="E10904" s="4"/>
      <c r="R10904" s="4"/>
      <c r="U10904" s="4"/>
      <c r="AD10904" s="4"/>
      <c r="AE10904" s="4"/>
      <c r="AF10904" s="21"/>
    </row>
    <row r="10905" spans="1:32" x14ac:dyDescent="0.2">
      <c r="A10905" s="1" t="s">
        <v>31793</v>
      </c>
      <c r="B10905" s="4" t="s">
        <v>31794</v>
      </c>
      <c r="C10905" s="4" t="s">
        <v>31795</v>
      </c>
      <c r="E10905" s="4"/>
      <c r="R10905" s="4"/>
      <c r="U10905" s="4"/>
      <c r="AD10905" s="4"/>
      <c r="AE10905" s="4"/>
      <c r="AF10905" s="21"/>
    </row>
    <row r="10906" spans="1:32" x14ac:dyDescent="0.2">
      <c r="A10906" s="1" t="s">
        <v>31796</v>
      </c>
      <c r="B10906" s="4" t="s">
        <v>31797</v>
      </c>
      <c r="C10906" s="4" t="s">
        <v>31798</v>
      </c>
      <c r="E10906" s="4"/>
      <c r="R10906" s="4"/>
      <c r="U10906" s="4"/>
      <c r="AD10906" s="4"/>
      <c r="AE10906" s="4"/>
      <c r="AF10906" s="21"/>
    </row>
    <row r="10907" spans="1:32" x14ac:dyDescent="0.2">
      <c r="A10907" s="1" t="s">
        <v>31799</v>
      </c>
      <c r="B10907" s="4" t="s">
        <v>31800</v>
      </c>
      <c r="C10907" s="4" t="s">
        <v>31801</v>
      </c>
      <c r="E10907" s="4"/>
      <c r="R10907" s="4"/>
      <c r="U10907" s="4"/>
      <c r="AD10907" s="4"/>
      <c r="AE10907" s="4"/>
      <c r="AF10907" s="21"/>
    </row>
    <row r="10908" spans="1:32" x14ac:dyDescent="0.2">
      <c r="A10908" s="1" t="s">
        <v>31802</v>
      </c>
      <c r="B10908" s="4" t="s">
        <v>31803</v>
      </c>
      <c r="C10908" s="4" t="s">
        <v>31804</v>
      </c>
      <c r="E10908" s="4"/>
      <c r="R10908" s="4"/>
      <c r="U10908" s="4"/>
      <c r="AD10908" s="4"/>
      <c r="AE10908" s="4"/>
      <c r="AF10908" s="21"/>
    </row>
    <row r="10909" spans="1:32" x14ac:dyDescent="0.2">
      <c r="A10909" s="1" t="s">
        <v>31805</v>
      </c>
      <c r="B10909" s="4" t="s">
        <v>28770</v>
      </c>
      <c r="C10909" s="4" t="s">
        <v>28770</v>
      </c>
      <c r="E10909" s="4"/>
      <c r="R10909" s="4"/>
      <c r="U10909" s="4"/>
      <c r="AD10909" s="4"/>
      <c r="AE10909" s="4"/>
      <c r="AF10909" s="21"/>
    </row>
    <row r="10910" spans="1:32" x14ac:dyDescent="0.2">
      <c r="A10910" s="1" t="s">
        <v>31806</v>
      </c>
      <c r="B10910" s="4" t="s">
        <v>31807</v>
      </c>
      <c r="C10910" s="4" t="s">
        <v>31808</v>
      </c>
      <c r="E10910" s="4"/>
      <c r="R10910" s="4"/>
      <c r="U10910" s="4"/>
      <c r="AD10910" s="4"/>
      <c r="AE10910" s="4"/>
      <c r="AF10910" s="21"/>
    </row>
    <row r="10911" spans="1:32" x14ac:dyDescent="0.2">
      <c r="A10911" s="1" t="s">
        <v>31809</v>
      </c>
      <c r="B10911" s="4" t="s">
        <v>31810</v>
      </c>
      <c r="C10911" s="4" t="s">
        <v>31811</v>
      </c>
      <c r="E10911" s="4"/>
      <c r="R10911" s="4"/>
      <c r="U10911" s="4"/>
      <c r="AD10911" s="4"/>
      <c r="AE10911" s="4"/>
      <c r="AF10911" s="21"/>
    </row>
    <row r="10912" spans="1:32" x14ac:dyDescent="0.2">
      <c r="A10912" s="1" t="s">
        <v>31812</v>
      </c>
      <c r="B10912" s="4" t="s">
        <v>31813</v>
      </c>
      <c r="C10912" s="4" t="s">
        <v>31814</v>
      </c>
      <c r="E10912" s="4"/>
      <c r="R10912" s="4"/>
      <c r="U10912" s="4"/>
      <c r="AD10912" s="4"/>
      <c r="AE10912" s="4"/>
      <c r="AF10912" s="21"/>
    </row>
    <row r="10913" spans="1:32" x14ac:dyDescent="0.2">
      <c r="A10913" s="1" t="s">
        <v>31815</v>
      </c>
      <c r="B10913" s="4" t="s">
        <v>31816</v>
      </c>
      <c r="C10913" s="4" t="s">
        <v>31817</v>
      </c>
      <c r="E10913" s="4"/>
      <c r="R10913" s="4"/>
      <c r="U10913" s="4"/>
      <c r="AD10913" s="4"/>
      <c r="AE10913" s="4"/>
      <c r="AF10913" s="21"/>
    </row>
    <row r="10914" spans="1:32" x14ac:dyDescent="0.2">
      <c r="A10914" s="1" t="s">
        <v>31818</v>
      </c>
      <c r="B10914" s="4" t="s">
        <v>31819</v>
      </c>
      <c r="C10914" s="4" t="s">
        <v>31820</v>
      </c>
      <c r="E10914" s="4"/>
      <c r="R10914" s="4"/>
      <c r="U10914" s="4"/>
      <c r="AD10914" s="4"/>
      <c r="AE10914" s="4"/>
      <c r="AF10914" s="21"/>
    </row>
    <row r="10915" spans="1:32" x14ac:dyDescent="0.2">
      <c r="A10915" s="1" t="s">
        <v>31821</v>
      </c>
      <c r="B10915" s="4" t="s">
        <v>31822</v>
      </c>
      <c r="C10915" s="4" t="s">
        <v>31823</v>
      </c>
      <c r="E10915" s="4"/>
      <c r="R10915" s="4"/>
      <c r="U10915" s="4"/>
      <c r="AD10915" s="4"/>
      <c r="AE10915" s="4"/>
      <c r="AF10915" s="21"/>
    </row>
    <row r="10916" spans="1:32" x14ac:dyDescent="0.2">
      <c r="A10916" s="1" t="s">
        <v>31824</v>
      </c>
      <c r="B10916" s="4" t="s">
        <v>31825</v>
      </c>
      <c r="C10916" s="4" t="s">
        <v>31826</v>
      </c>
      <c r="E10916" s="4"/>
      <c r="R10916" s="4"/>
      <c r="U10916" s="4"/>
      <c r="AD10916" s="4"/>
      <c r="AE10916" s="4"/>
      <c r="AF10916" s="21"/>
    </row>
    <row r="10917" spans="1:32" x14ac:dyDescent="0.2">
      <c r="A10917" s="1" t="s">
        <v>31827</v>
      </c>
      <c r="B10917" s="4" t="s">
        <v>31828</v>
      </c>
      <c r="C10917" s="4" t="s">
        <v>31829</v>
      </c>
      <c r="E10917" s="4"/>
      <c r="R10917" s="4"/>
      <c r="U10917" s="4"/>
      <c r="AD10917" s="4"/>
      <c r="AE10917" s="4"/>
      <c r="AF10917" s="21"/>
    </row>
    <row r="10918" spans="1:32" x14ac:dyDescent="0.2">
      <c r="A10918" s="1" t="s">
        <v>31830</v>
      </c>
      <c r="B10918" s="4" t="s">
        <v>31831</v>
      </c>
      <c r="C10918" s="4" t="s">
        <v>31832</v>
      </c>
      <c r="E10918" s="4"/>
      <c r="R10918" s="4"/>
      <c r="U10918" s="4"/>
      <c r="AD10918" s="4"/>
      <c r="AE10918" s="4"/>
      <c r="AF10918" s="21"/>
    </row>
    <row r="10919" spans="1:32" x14ac:dyDescent="0.2">
      <c r="A10919" s="1" t="s">
        <v>31833</v>
      </c>
      <c r="B10919" s="4" t="s">
        <v>9800</v>
      </c>
      <c r="C10919" s="4" t="s">
        <v>31834</v>
      </c>
      <c r="E10919" s="4"/>
      <c r="R10919" s="4"/>
      <c r="U10919" s="4"/>
      <c r="AD10919" s="4"/>
      <c r="AE10919" s="4"/>
      <c r="AF10919" s="21"/>
    </row>
    <row r="10920" spans="1:32" x14ac:dyDescent="0.2">
      <c r="A10920" s="1" t="s">
        <v>31835</v>
      </c>
      <c r="B10920" s="4" t="s">
        <v>31836</v>
      </c>
      <c r="C10920" s="4" t="s">
        <v>31837</v>
      </c>
      <c r="E10920" s="4"/>
      <c r="R10920" s="4"/>
      <c r="U10920" s="4"/>
      <c r="AD10920" s="4"/>
      <c r="AE10920" s="4"/>
      <c r="AF10920" s="21"/>
    </row>
    <row r="10921" spans="1:32" x14ac:dyDescent="0.2">
      <c r="A10921" s="1" t="s">
        <v>31838</v>
      </c>
      <c r="B10921" s="4" t="s">
        <v>31839</v>
      </c>
      <c r="C10921" s="4" t="s">
        <v>31840</v>
      </c>
      <c r="E10921" s="4"/>
      <c r="R10921" s="4"/>
      <c r="U10921" s="4"/>
      <c r="AD10921" s="4"/>
      <c r="AE10921" s="4"/>
      <c r="AF10921" s="21"/>
    </row>
    <row r="10922" spans="1:32" x14ac:dyDescent="0.2">
      <c r="A10922" s="1" t="s">
        <v>31841</v>
      </c>
      <c r="B10922" s="4" t="s">
        <v>31842</v>
      </c>
      <c r="C10922" s="4" t="s">
        <v>31843</v>
      </c>
      <c r="E10922" s="4"/>
      <c r="R10922" s="4"/>
      <c r="U10922" s="4"/>
      <c r="AD10922" s="4"/>
      <c r="AE10922" s="4"/>
      <c r="AF10922" s="21"/>
    </row>
    <row r="10923" spans="1:32" x14ac:dyDescent="0.2">
      <c r="A10923" s="1" t="s">
        <v>31844</v>
      </c>
      <c r="B10923" s="4" t="s">
        <v>31845</v>
      </c>
      <c r="C10923" s="4" t="s">
        <v>31846</v>
      </c>
      <c r="E10923" s="4"/>
      <c r="R10923" s="4"/>
      <c r="U10923" s="4"/>
      <c r="AD10923" s="4"/>
      <c r="AE10923" s="4"/>
      <c r="AF10923" s="21"/>
    </row>
    <row r="10924" spans="1:32" x14ac:dyDescent="0.2">
      <c r="A10924" s="1" t="s">
        <v>31847</v>
      </c>
      <c r="B10924" s="4" t="s">
        <v>31848</v>
      </c>
      <c r="C10924" s="4" t="s">
        <v>31849</v>
      </c>
      <c r="E10924" s="4"/>
      <c r="R10924" s="4"/>
      <c r="U10924" s="4"/>
      <c r="AD10924" s="4"/>
      <c r="AE10924" s="4"/>
      <c r="AF10924" s="21"/>
    </row>
    <row r="10925" spans="1:32" x14ac:dyDescent="0.2">
      <c r="A10925" s="1" t="s">
        <v>31850</v>
      </c>
      <c r="B10925" s="4" t="s">
        <v>31851</v>
      </c>
      <c r="C10925" s="4" t="s">
        <v>31852</v>
      </c>
      <c r="E10925" s="4"/>
      <c r="R10925" s="4"/>
      <c r="U10925" s="4"/>
      <c r="AD10925" s="4"/>
      <c r="AE10925" s="4"/>
      <c r="AF10925" s="21"/>
    </row>
    <row r="10926" spans="1:32" x14ac:dyDescent="0.2">
      <c r="A10926" s="1" t="s">
        <v>31853</v>
      </c>
      <c r="B10926" s="4" t="s">
        <v>31854</v>
      </c>
      <c r="C10926" s="4" t="s">
        <v>31855</v>
      </c>
      <c r="E10926" s="4"/>
      <c r="R10926" s="4"/>
      <c r="U10926" s="4"/>
      <c r="AD10926" s="4"/>
      <c r="AE10926" s="4"/>
      <c r="AF10926" s="21"/>
    </row>
    <row r="10927" spans="1:32" x14ac:dyDescent="0.2">
      <c r="A10927" s="1" t="s">
        <v>31856</v>
      </c>
      <c r="B10927" s="4" t="s">
        <v>31857</v>
      </c>
      <c r="C10927" s="4" t="s">
        <v>31858</v>
      </c>
      <c r="E10927" s="4"/>
      <c r="R10927" s="4"/>
      <c r="U10927" s="4"/>
      <c r="AD10927" s="4"/>
      <c r="AE10927" s="4"/>
      <c r="AF10927" s="21"/>
    </row>
    <row r="10928" spans="1:32" x14ac:dyDescent="0.2">
      <c r="A10928" s="1" t="s">
        <v>31859</v>
      </c>
      <c r="B10928" s="4" t="s">
        <v>31860</v>
      </c>
      <c r="C10928" s="4" t="s">
        <v>31861</v>
      </c>
      <c r="E10928" s="4"/>
      <c r="R10928" s="4"/>
      <c r="U10928" s="4"/>
      <c r="AD10928" s="4"/>
      <c r="AE10928" s="4"/>
      <c r="AF10928" s="21"/>
    </row>
    <row r="10929" spans="1:32" x14ac:dyDescent="0.2">
      <c r="A10929" s="1" t="s">
        <v>31862</v>
      </c>
      <c r="B10929" s="4" t="s">
        <v>31863</v>
      </c>
      <c r="C10929" s="4" t="s">
        <v>31864</v>
      </c>
      <c r="E10929" s="4"/>
      <c r="R10929" s="4"/>
      <c r="U10929" s="4"/>
      <c r="AD10929" s="4"/>
      <c r="AE10929" s="4"/>
      <c r="AF10929" s="21"/>
    </row>
    <row r="10930" spans="1:32" x14ac:dyDescent="0.2">
      <c r="A10930" s="1" t="s">
        <v>31865</v>
      </c>
      <c r="B10930" s="4" t="s">
        <v>31866</v>
      </c>
      <c r="C10930" s="4" t="s">
        <v>31867</v>
      </c>
      <c r="E10930" s="4"/>
      <c r="R10930" s="4"/>
      <c r="U10930" s="4"/>
      <c r="AD10930" s="4"/>
      <c r="AE10930" s="4"/>
      <c r="AF10930" s="21"/>
    </row>
    <row r="10931" spans="1:32" x14ac:dyDescent="0.2">
      <c r="A10931" s="1" t="s">
        <v>31868</v>
      </c>
      <c r="B10931" s="4" t="s">
        <v>31869</v>
      </c>
      <c r="C10931" s="4" t="s">
        <v>31870</v>
      </c>
      <c r="E10931" s="4"/>
      <c r="R10931" s="4"/>
      <c r="U10931" s="4"/>
      <c r="AD10931" s="4"/>
      <c r="AE10931" s="4"/>
      <c r="AF10931" s="21"/>
    </row>
    <row r="10932" spans="1:32" x14ac:dyDescent="0.2">
      <c r="A10932" s="1" t="s">
        <v>31871</v>
      </c>
      <c r="B10932" s="4" t="s">
        <v>31872</v>
      </c>
      <c r="C10932" s="4" t="s">
        <v>31873</v>
      </c>
      <c r="E10932" s="4"/>
      <c r="R10932" s="4"/>
      <c r="U10932" s="4"/>
      <c r="AD10932" s="4"/>
      <c r="AE10932" s="4"/>
      <c r="AF10932" s="21"/>
    </row>
    <row r="10933" spans="1:32" x14ac:dyDescent="0.2">
      <c r="A10933" s="1" t="s">
        <v>31874</v>
      </c>
      <c r="B10933" s="4" t="s">
        <v>31875</v>
      </c>
      <c r="C10933" s="4" t="s">
        <v>31876</v>
      </c>
      <c r="E10933" s="4"/>
      <c r="R10933" s="4"/>
      <c r="U10933" s="4"/>
      <c r="AD10933" s="4"/>
      <c r="AE10933" s="4"/>
      <c r="AF10933" s="21"/>
    </row>
    <row r="10934" spans="1:32" x14ac:dyDescent="0.2">
      <c r="A10934" s="1" t="s">
        <v>31877</v>
      </c>
      <c r="B10934" s="4" t="s">
        <v>31878</v>
      </c>
      <c r="C10934" s="4" t="s">
        <v>31879</v>
      </c>
      <c r="E10934" s="4"/>
      <c r="R10934" s="4"/>
      <c r="U10934" s="4"/>
      <c r="AD10934" s="4"/>
      <c r="AE10934" s="4"/>
      <c r="AF10934" s="21"/>
    </row>
    <row r="10935" spans="1:32" x14ac:dyDescent="0.2">
      <c r="A10935" s="1" t="s">
        <v>31880</v>
      </c>
      <c r="B10935" s="4" t="s">
        <v>31881</v>
      </c>
      <c r="C10935" s="4" t="s">
        <v>31882</v>
      </c>
      <c r="E10935" s="4"/>
      <c r="R10935" s="4"/>
      <c r="U10935" s="4"/>
      <c r="AD10935" s="4"/>
      <c r="AE10935" s="4"/>
      <c r="AF10935" s="21"/>
    </row>
    <row r="10936" spans="1:32" x14ac:dyDescent="0.2">
      <c r="A10936" s="1" t="s">
        <v>31883</v>
      </c>
      <c r="B10936" s="4" t="s">
        <v>31884</v>
      </c>
      <c r="C10936" s="4" t="s">
        <v>31885</v>
      </c>
      <c r="E10936" s="4"/>
      <c r="R10936" s="4"/>
      <c r="U10936" s="4"/>
      <c r="AD10936" s="4"/>
      <c r="AE10936" s="4"/>
      <c r="AF10936" s="21"/>
    </row>
    <row r="10937" spans="1:32" x14ac:dyDescent="0.2">
      <c r="A10937" s="1" t="s">
        <v>31886</v>
      </c>
      <c r="B10937" s="4" t="s">
        <v>31887</v>
      </c>
      <c r="C10937" s="4" t="s">
        <v>31888</v>
      </c>
      <c r="E10937" s="4"/>
      <c r="R10937" s="4"/>
      <c r="U10937" s="4"/>
      <c r="AD10937" s="4"/>
      <c r="AE10937" s="4"/>
      <c r="AF10937" s="21"/>
    </row>
    <row r="10938" spans="1:32" x14ac:dyDescent="0.2">
      <c r="A10938" s="1" t="s">
        <v>31889</v>
      </c>
      <c r="B10938" s="4" t="s">
        <v>31890</v>
      </c>
      <c r="C10938" s="4" t="s">
        <v>31891</v>
      </c>
      <c r="E10938" s="4"/>
      <c r="R10938" s="4"/>
      <c r="U10938" s="4"/>
      <c r="AD10938" s="4"/>
      <c r="AE10938" s="4"/>
      <c r="AF10938" s="21"/>
    </row>
    <row r="10939" spans="1:32" x14ac:dyDescent="0.2">
      <c r="A10939" s="1" t="s">
        <v>31892</v>
      </c>
      <c r="B10939" s="4" t="s">
        <v>31893</v>
      </c>
      <c r="C10939" s="4" t="s">
        <v>31894</v>
      </c>
      <c r="E10939" s="4"/>
      <c r="R10939" s="4"/>
      <c r="U10939" s="4"/>
      <c r="AD10939" s="4"/>
      <c r="AE10939" s="4"/>
      <c r="AF10939" s="21"/>
    </row>
    <row r="10940" spans="1:32" x14ac:dyDescent="0.2">
      <c r="A10940" s="1" t="s">
        <v>31895</v>
      </c>
      <c r="B10940" s="4" t="s">
        <v>31896</v>
      </c>
      <c r="C10940" s="4" t="s">
        <v>31897</v>
      </c>
      <c r="E10940" s="4"/>
      <c r="R10940" s="4"/>
      <c r="U10940" s="4"/>
      <c r="AD10940" s="4"/>
      <c r="AE10940" s="4"/>
      <c r="AF10940" s="21"/>
    </row>
    <row r="10941" spans="1:32" x14ac:dyDescent="0.2">
      <c r="A10941" s="1" t="s">
        <v>31898</v>
      </c>
      <c r="B10941" s="4" t="s">
        <v>31899</v>
      </c>
      <c r="C10941" s="4" t="s">
        <v>31900</v>
      </c>
      <c r="E10941" s="4"/>
      <c r="R10941" s="4"/>
      <c r="U10941" s="4"/>
      <c r="AD10941" s="4"/>
      <c r="AE10941" s="4"/>
      <c r="AF10941" s="21"/>
    </row>
    <row r="10942" spans="1:32" x14ac:dyDescent="0.2">
      <c r="A10942" s="1" t="s">
        <v>31901</v>
      </c>
      <c r="B10942" s="4" t="s">
        <v>31902</v>
      </c>
      <c r="C10942" s="4" t="s">
        <v>31903</v>
      </c>
      <c r="E10942" s="4"/>
      <c r="R10942" s="4"/>
      <c r="U10942" s="4"/>
      <c r="AD10942" s="4"/>
      <c r="AE10942" s="4"/>
      <c r="AF10942" s="21"/>
    </row>
    <row r="10943" spans="1:32" x14ac:dyDescent="0.2">
      <c r="A10943" s="1" t="s">
        <v>31904</v>
      </c>
      <c r="B10943" s="4" t="s">
        <v>31905</v>
      </c>
      <c r="C10943" s="4" t="s">
        <v>31906</v>
      </c>
      <c r="E10943" s="4"/>
      <c r="R10943" s="4"/>
      <c r="U10943" s="4"/>
      <c r="AD10943" s="4"/>
      <c r="AE10943" s="4"/>
      <c r="AF10943" s="21"/>
    </row>
    <row r="10944" spans="1:32" x14ac:dyDescent="0.2">
      <c r="A10944" s="1" t="s">
        <v>31907</v>
      </c>
      <c r="B10944" s="4" t="s">
        <v>31908</v>
      </c>
      <c r="C10944" s="4" t="s">
        <v>31909</v>
      </c>
      <c r="E10944" s="4"/>
      <c r="R10944" s="4"/>
      <c r="U10944" s="4"/>
      <c r="AD10944" s="4"/>
      <c r="AE10944" s="4"/>
      <c r="AF10944" s="21"/>
    </row>
    <row r="10945" spans="1:32" x14ac:dyDescent="0.2">
      <c r="A10945" s="1" t="s">
        <v>31910</v>
      </c>
      <c r="B10945" s="4" t="s">
        <v>31911</v>
      </c>
      <c r="C10945" s="4" t="s">
        <v>31912</v>
      </c>
      <c r="E10945" s="4"/>
      <c r="R10945" s="4"/>
      <c r="U10945" s="4"/>
      <c r="AD10945" s="4"/>
      <c r="AE10945" s="4"/>
      <c r="AF10945" s="21"/>
    </row>
    <row r="10946" spans="1:32" x14ac:dyDescent="0.2">
      <c r="A10946" s="1" t="s">
        <v>31913</v>
      </c>
      <c r="B10946" s="4" t="s">
        <v>31914</v>
      </c>
      <c r="C10946" s="4" t="s">
        <v>31915</v>
      </c>
      <c r="E10946" s="4"/>
      <c r="R10946" s="4"/>
      <c r="U10946" s="4"/>
      <c r="AD10946" s="4"/>
      <c r="AE10946" s="4"/>
      <c r="AF10946" s="21"/>
    </row>
    <row r="10947" spans="1:32" x14ac:dyDescent="0.2">
      <c r="A10947" s="1" t="s">
        <v>31916</v>
      </c>
      <c r="B10947" s="4" t="s">
        <v>31917</v>
      </c>
      <c r="C10947" s="4" t="s">
        <v>31918</v>
      </c>
      <c r="E10947" s="4"/>
      <c r="R10947" s="4"/>
      <c r="U10947" s="4"/>
      <c r="AD10947" s="4"/>
      <c r="AE10947" s="4"/>
      <c r="AF10947" s="21"/>
    </row>
    <row r="10948" spans="1:32" x14ac:dyDescent="0.2">
      <c r="A10948" s="1" t="s">
        <v>31919</v>
      </c>
      <c r="B10948" s="4" t="s">
        <v>31920</v>
      </c>
      <c r="C10948" s="4" t="s">
        <v>31921</v>
      </c>
      <c r="E10948" s="4"/>
      <c r="R10948" s="4"/>
      <c r="U10948" s="4"/>
      <c r="AD10948" s="4"/>
      <c r="AE10948" s="4"/>
      <c r="AF10948" s="21"/>
    </row>
    <row r="10949" spans="1:32" x14ac:dyDescent="0.2">
      <c r="A10949" s="1" t="s">
        <v>31922</v>
      </c>
      <c r="B10949" s="4" t="s">
        <v>10682</v>
      </c>
      <c r="C10949" s="4" t="s">
        <v>31923</v>
      </c>
      <c r="E10949" s="4"/>
      <c r="R10949" s="4"/>
      <c r="U10949" s="4"/>
      <c r="AD10949" s="4"/>
      <c r="AE10949" s="4"/>
      <c r="AF10949" s="21"/>
    </row>
    <row r="10950" spans="1:32" x14ac:dyDescent="0.2">
      <c r="A10950" s="1" t="s">
        <v>31924</v>
      </c>
      <c r="B10950" s="4" t="s">
        <v>31925</v>
      </c>
      <c r="C10950" s="4" t="s">
        <v>31926</v>
      </c>
      <c r="E10950" s="4"/>
      <c r="R10950" s="4"/>
      <c r="U10950" s="4"/>
      <c r="AD10950" s="4"/>
      <c r="AE10950" s="4"/>
      <c r="AF10950" s="21"/>
    </row>
    <row r="10951" spans="1:32" x14ac:dyDescent="0.2">
      <c r="A10951" s="1" t="s">
        <v>31927</v>
      </c>
      <c r="B10951" s="4" t="s">
        <v>10720</v>
      </c>
      <c r="C10951" s="4" t="s">
        <v>30547</v>
      </c>
      <c r="E10951" s="4"/>
      <c r="R10951" s="4"/>
      <c r="U10951" s="4"/>
      <c r="AD10951" s="4"/>
      <c r="AE10951" s="4"/>
      <c r="AF10951" s="21"/>
    </row>
    <row r="10952" spans="1:32" x14ac:dyDescent="0.2">
      <c r="A10952" s="1" t="s">
        <v>31928</v>
      </c>
      <c r="B10952" s="4" t="s">
        <v>10684</v>
      </c>
      <c r="C10952" s="4" t="s">
        <v>31929</v>
      </c>
      <c r="E10952" s="4"/>
      <c r="R10952" s="4"/>
      <c r="U10952" s="4"/>
      <c r="AD10952" s="4"/>
      <c r="AE10952" s="4"/>
      <c r="AF10952" s="21"/>
    </row>
    <row r="10953" spans="1:32" x14ac:dyDescent="0.2">
      <c r="A10953" s="1" t="s">
        <v>31930</v>
      </c>
      <c r="B10953" s="4" t="s">
        <v>31931</v>
      </c>
      <c r="C10953" s="4" t="s">
        <v>31932</v>
      </c>
      <c r="E10953" s="4"/>
      <c r="R10953" s="4"/>
      <c r="U10953" s="4"/>
      <c r="AD10953" s="4"/>
      <c r="AE10953" s="4"/>
      <c r="AF10953" s="21"/>
    </row>
    <row r="10954" spans="1:32" x14ac:dyDescent="0.2">
      <c r="A10954" s="1" t="s">
        <v>31933</v>
      </c>
      <c r="B10954" s="4" t="s">
        <v>31934</v>
      </c>
      <c r="C10954" s="4" t="s">
        <v>31935</v>
      </c>
      <c r="E10954" s="4"/>
      <c r="R10954" s="4"/>
      <c r="U10954" s="4"/>
      <c r="AD10954" s="4"/>
      <c r="AE10954" s="4"/>
      <c r="AF10954" s="21"/>
    </row>
    <row r="10955" spans="1:32" x14ac:dyDescent="0.2">
      <c r="A10955" s="1" t="s">
        <v>31936</v>
      </c>
      <c r="B10955" s="4" t="s">
        <v>30552</v>
      </c>
      <c r="C10955" s="4" t="s">
        <v>30553</v>
      </c>
      <c r="E10955" s="4"/>
      <c r="R10955" s="4"/>
      <c r="U10955" s="4"/>
      <c r="AD10955" s="4"/>
      <c r="AE10955" s="4"/>
      <c r="AF10955" s="21"/>
    </row>
    <row r="10956" spans="1:32" x14ac:dyDescent="0.2">
      <c r="A10956" s="1" t="s">
        <v>31937</v>
      </c>
      <c r="B10956" s="4" t="s">
        <v>30558</v>
      </c>
      <c r="C10956" s="4" t="s">
        <v>30559</v>
      </c>
      <c r="E10956" s="4"/>
      <c r="R10956" s="4"/>
      <c r="U10956" s="4"/>
      <c r="AD10956" s="4"/>
      <c r="AE10956" s="4"/>
      <c r="AF10956" s="21"/>
    </row>
    <row r="10957" spans="1:32" x14ac:dyDescent="0.2">
      <c r="A10957" s="1" t="s">
        <v>31938</v>
      </c>
      <c r="B10957" s="4" t="s">
        <v>30561</v>
      </c>
      <c r="C10957" s="4" t="s">
        <v>30562</v>
      </c>
      <c r="E10957" s="4"/>
      <c r="R10957" s="4"/>
      <c r="U10957" s="4"/>
      <c r="AD10957" s="4"/>
      <c r="AE10957" s="4"/>
      <c r="AF10957" s="21"/>
    </row>
    <row r="10958" spans="1:32" x14ac:dyDescent="0.2">
      <c r="A10958" s="1" t="s">
        <v>31939</v>
      </c>
      <c r="B10958" s="4" t="s">
        <v>30564</v>
      </c>
      <c r="C10958" s="4" t="s">
        <v>30565</v>
      </c>
      <c r="E10958" s="4"/>
      <c r="R10958" s="4"/>
      <c r="U10958" s="4"/>
      <c r="AD10958" s="4"/>
      <c r="AE10958" s="4"/>
      <c r="AF10958" s="21"/>
    </row>
    <row r="10959" spans="1:32" x14ac:dyDescent="0.2">
      <c r="A10959" s="1" t="s">
        <v>31940</v>
      </c>
      <c r="B10959" s="4" t="s">
        <v>10682</v>
      </c>
      <c r="C10959" s="4" t="s">
        <v>31941</v>
      </c>
      <c r="E10959" s="4"/>
      <c r="R10959" s="4"/>
      <c r="U10959" s="4"/>
      <c r="AD10959" s="4"/>
      <c r="AE10959" s="4"/>
      <c r="AF10959" s="21"/>
    </row>
    <row r="10960" spans="1:32" x14ac:dyDescent="0.2">
      <c r="A10960" s="1" t="s">
        <v>31942</v>
      </c>
      <c r="B10960" s="4" t="s">
        <v>31943</v>
      </c>
      <c r="C10960" s="4" t="s">
        <v>31944</v>
      </c>
      <c r="E10960" s="4"/>
      <c r="R10960" s="4"/>
      <c r="U10960" s="4"/>
      <c r="AD10960" s="4"/>
      <c r="AE10960" s="4"/>
      <c r="AF10960" s="21"/>
    </row>
    <row r="10961" spans="1:32" x14ac:dyDescent="0.2">
      <c r="A10961" s="1" t="s">
        <v>31945</v>
      </c>
      <c r="B10961" s="4" t="s">
        <v>31946</v>
      </c>
      <c r="C10961" s="4" t="s">
        <v>31947</v>
      </c>
      <c r="E10961" s="4"/>
      <c r="R10961" s="4"/>
      <c r="U10961" s="4"/>
      <c r="AD10961" s="4"/>
      <c r="AE10961" s="4"/>
      <c r="AF10961" s="21"/>
    </row>
    <row r="10962" spans="1:32" x14ac:dyDescent="0.2">
      <c r="A10962" s="1" t="s">
        <v>31948</v>
      </c>
      <c r="B10962" s="4" t="s">
        <v>31949</v>
      </c>
      <c r="C10962" s="4" t="s">
        <v>31950</v>
      </c>
      <c r="E10962" s="4"/>
      <c r="R10962" s="4"/>
      <c r="U10962" s="4"/>
      <c r="AD10962" s="4"/>
      <c r="AE10962" s="4"/>
      <c r="AF10962" s="21"/>
    </row>
    <row r="10963" spans="1:32" x14ac:dyDescent="0.2">
      <c r="A10963" s="1" t="s">
        <v>31951</v>
      </c>
      <c r="B10963" s="4" t="s">
        <v>31952</v>
      </c>
      <c r="C10963" s="4" t="s">
        <v>31953</v>
      </c>
      <c r="E10963" s="4"/>
      <c r="R10963" s="4"/>
      <c r="U10963" s="4"/>
      <c r="AD10963" s="4"/>
      <c r="AE10963" s="4"/>
      <c r="AF10963" s="21"/>
    </row>
    <row r="10964" spans="1:32" x14ac:dyDescent="0.2">
      <c r="A10964" s="1" t="s">
        <v>31954</v>
      </c>
      <c r="B10964" s="4" t="s">
        <v>31955</v>
      </c>
      <c r="C10964" s="4" t="s">
        <v>31956</v>
      </c>
      <c r="E10964" s="4"/>
      <c r="R10964" s="4"/>
      <c r="U10964" s="4"/>
      <c r="AD10964" s="4"/>
      <c r="AE10964" s="4"/>
      <c r="AF10964" s="21"/>
    </row>
    <row r="10965" spans="1:32" x14ac:dyDescent="0.2">
      <c r="A10965" s="1" t="s">
        <v>31957</v>
      </c>
      <c r="B10965" s="4" t="s">
        <v>31958</v>
      </c>
      <c r="C10965" s="4" t="s">
        <v>31959</v>
      </c>
      <c r="E10965" s="4"/>
      <c r="R10965" s="4"/>
      <c r="U10965" s="4"/>
      <c r="AD10965" s="4"/>
      <c r="AE10965" s="4"/>
      <c r="AF10965" s="21"/>
    </row>
    <row r="10966" spans="1:32" x14ac:dyDescent="0.2">
      <c r="A10966" s="1" t="s">
        <v>31960</v>
      </c>
      <c r="B10966" s="4" t="s">
        <v>31961</v>
      </c>
      <c r="C10966" s="4" t="s">
        <v>31962</v>
      </c>
      <c r="E10966" s="4"/>
      <c r="R10966" s="4"/>
      <c r="U10966" s="4"/>
      <c r="AD10966" s="4"/>
      <c r="AE10966" s="4"/>
      <c r="AF10966" s="21"/>
    </row>
    <row r="10967" spans="1:32" x14ac:dyDescent="0.2">
      <c r="A10967" s="1" t="s">
        <v>31963</v>
      </c>
      <c r="B10967" s="4" t="s">
        <v>31964</v>
      </c>
      <c r="C10967" s="4" t="s">
        <v>31965</v>
      </c>
      <c r="E10967" s="4"/>
      <c r="R10967" s="4"/>
      <c r="U10967" s="4"/>
      <c r="AD10967" s="4"/>
      <c r="AE10967" s="4"/>
      <c r="AF10967" s="21"/>
    </row>
    <row r="10968" spans="1:32" x14ac:dyDescent="0.2">
      <c r="A10968" s="1" t="s">
        <v>31966</v>
      </c>
      <c r="B10968" s="4" t="s">
        <v>31967</v>
      </c>
      <c r="C10968" s="4" t="s">
        <v>31968</v>
      </c>
      <c r="E10968" s="4"/>
      <c r="R10968" s="4"/>
      <c r="U10968" s="4"/>
      <c r="AD10968" s="4"/>
      <c r="AE10968" s="4"/>
      <c r="AF10968" s="21"/>
    </row>
    <row r="10969" spans="1:32" x14ac:dyDescent="0.2">
      <c r="A10969" s="1" t="s">
        <v>31969</v>
      </c>
      <c r="B10969" s="4" t="s">
        <v>31970</v>
      </c>
      <c r="C10969" s="4" t="s">
        <v>31971</v>
      </c>
      <c r="E10969" s="4"/>
      <c r="R10969" s="4"/>
      <c r="U10969" s="4"/>
      <c r="AD10969" s="4"/>
      <c r="AE10969" s="4"/>
      <c r="AF10969" s="21"/>
    </row>
    <row r="10970" spans="1:32" x14ac:dyDescent="0.2">
      <c r="A10970" s="1" t="s">
        <v>31972</v>
      </c>
      <c r="B10970" s="4" t="s">
        <v>31973</v>
      </c>
      <c r="C10970" s="4" t="s">
        <v>31974</v>
      </c>
      <c r="E10970" s="4"/>
      <c r="R10970" s="4"/>
      <c r="U10970" s="4"/>
      <c r="AD10970" s="4"/>
      <c r="AE10970" s="4"/>
      <c r="AF10970" s="21"/>
    </row>
    <row r="10971" spans="1:32" x14ac:dyDescent="0.2">
      <c r="A10971" s="1" t="s">
        <v>31975</v>
      </c>
      <c r="B10971" s="4" t="s">
        <v>31976</v>
      </c>
      <c r="C10971" s="4" t="s">
        <v>31977</v>
      </c>
      <c r="E10971" s="4"/>
      <c r="R10971" s="4"/>
      <c r="U10971" s="4"/>
      <c r="AD10971" s="4"/>
      <c r="AE10971" s="4"/>
      <c r="AF10971" s="21"/>
    </row>
    <row r="10972" spans="1:32" x14ac:dyDescent="0.2">
      <c r="A10972" s="1" t="s">
        <v>31978</v>
      </c>
      <c r="B10972" s="4" t="s">
        <v>31979</v>
      </c>
      <c r="C10972" s="4" t="s">
        <v>31980</v>
      </c>
      <c r="E10972" s="4"/>
      <c r="R10972" s="4"/>
      <c r="U10972" s="4"/>
      <c r="AD10972" s="4"/>
      <c r="AE10972" s="4"/>
      <c r="AF10972" s="21"/>
    </row>
    <row r="10973" spans="1:32" x14ac:dyDescent="0.2">
      <c r="A10973" s="1" t="s">
        <v>31981</v>
      </c>
      <c r="B10973" s="4" t="s">
        <v>31982</v>
      </c>
      <c r="C10973" s="4" t="s">
        <v>31983</v>
      </c>
      <c r="E10973" s="4"/>
      <c r="R10973" s="4"/>
      <c r="U10973" s="4"/>
      <c r="AD10973" s="4"/>
      <c r="AE10973" s="4"/>
      <c r="AF10973" s="21"/>
    </row>
    <row r="10974" spans="1:32" x14ac:dyDescent="0.2">
      <c r="A10974" s="1" t="s">
        <v>31984</v>
      </c>
      <c r="B10974" s="4" t="s">
        <v>31985</v>
      </c>
      <c r="C10974" s="4" t="s">
        <v>31986</v>
      </c>
      <c r="E10974" s="4"/>
      <c r="R10974" s="4"/>
      <c r="U10974" s="4"/>
      <c r="AD10974" s="4"/>
      <c r="AE10974" s="4"/>
      <c r="AF10974" s="21"/>
    </row>
    <row r="10975" spans="1:32" x14ac:dyDescent="0.2">
      <c r="A10975" s="1" t="s">
        <v>31987</v>
      </c>
      <c r="B10975" s="4" t="s">
        <v>31988</v>
      </c>
      <c r="C10975" s="4" t="s">
        <v>31989</v>
      </c>
      <c r="E10975" s="4"/>
      <c r="R10975" s="4"/>
      <c r="U10975" s="4"/>
      <c r="AD10975" s="4"/>
      <c r="AE10975" s="4"/>
      <c r="AF10975" s="21"/>
    </row>
    <row r="10976" spans="1:32" x14ac:dyDescent="0.2">
      <c r="A10976" s="1" t="s">
        <v>31990</v>
      </c>
      <c r="B10976" s="4" t="s">
        <v>31991</v>
      </c>
      <c r="C10976" s="4" t="s">
        <v>31992</v>
      </c>
      <c r="E10976" s="4"/>
      <c r="R10976" s="4"/>
      <c r="U10976" s="4"/>
      <c r="AD10976" s="4"/>
      <c r="AE10976" s="4"/>
      <c r="AF10976" s="21"/>
    </row>
    <row r="10977" spans="1:32" x14ac:dyDescent="0.2">
      <c r="A10977" s="1" t="s">
        <v>31993</v>
      </c>
      <c r="B10977" s="4" t="s">
        <v>31994</v>
      </c>
      <c r="C10977" s="4" t="s">
        <v>31995</v>
      </c>
      <c r="E10977" s="4"/>
      <c r="R10977" s="4"/>
      <c r="U10977" s="4"/>
      <c r="AD10977" s="4"/>
      <c r="AE10977" s="4"/>
      <c r="AF10977" s="21"/>
    </row>
    <row r="10978" spans="1:32" x14ac:dyDescent="0.2">
      <c r="A10978" s="1" t="s">
        <v>31996</v>
      </c>
      <c r="B10978" s="4" t="s">
        <v>31997</v>
      </c>
      <c r="C10978" s="4" t="s">
        <v>31998</v>
      </c>
      <c r="E10978" s="4"/>
      <c r="R10978" s="4"/>
      <c r="U10978" s="4"/>
      <c r="AD10978" s="4"/>
      <c r="AE10978" s="4"/>
      <c r="AF10978" s="21"/>
    </row>
    <row r="10979" spans="1:32" x14ac:dyDescent="0.2">
      <c r="A10979" s="1" t="s">
        <v>31999</v>
      </c>
      <c r="B10979" s="4" t="s">
        <v>32000</v>
      </c>
      <c r="C10979" s="4" t="s">
        <v>32001</v>
      </c>
      <c r="E10979" s="4"/>
      <c r="R10979" s="4"/>
      <c r="U10979" s="4"/>
      <c r="AD10979" s="4"/>
      <c r="AE10979" s="4"/>
      <c r="AF10979" s="21"/>
    </row>
    <row r="10980" spans="1:32" x14ac:dyDescent="0.2">
      <c r="A10980" s="1" t="s">
        <v>32002</v>
      </c>
      <c r="B10980" s="4" t="s">
        <v>32003</v>
      </c>
      <c r="C10980" s="4" t="s">
        <v>32004</v>
      </c>
      <c r="E10980" s="4"/>
      <c r="R10980" s="4"/>
      <c r="U10980" s="4"/>
      <c r="AD10980" s="4"/>
      <c r="AE10980" s="4"/>
      <c r="AF10980" s="21"/>
    </row>
    <row r="10981" spans="1:32" x14ac:dyDescent="0.2">
      <c r="A10981" s="1" t="s">
        <v>32005</v>
      </c>
      <c r="B10981" s="4" t="s">
        <v>32006</v>
      </c>
      <c r="C10981" s="4" t="s">
        <v>32007</v>
      </c>
      <c r="E10981" s="4"/>
      <c r="R10981" s="4"/>
      <c r="U10981" s="4"/>
      <c r="AD10981" s="4"/>
      <c r="AE10981" s="4"/>
      <c r="AF10981" s="21"/>
    </row>
    <row r="10982" spans="1:32" x14ac:dyDescent="0.2">
      <c r="A10982" s="1" t="s">
        <v>32008</v>
      </c>
      <c r="B10982" s="4" t="s">
        <v>32009</v>
      </c>
      <c r="C10982" s="4" t="s">
        <v>32010</v>
      </c>
      <c r="E10982" s="4"/>
      <c r="R10982" s="4"/>
      <c r="U10982" s="4"/>
      <c r="AD10982" s="4"/>
      <c r="AE10982" s="4"/>
      <c r="AF10982" s="21"/>
    </row>
    <row r="10983" spans="1:32" x14ac:dyDescent="0.2">
      <c r="A10983" s="1" t="s">
        <v>32011</v>
      </c>
      <c r="B10983" s="4" t="s">
        <v>32012</v>
      </c>
      <c r="C10983" s="4" t="s">
        <v>32013</v>
      </c>
      <c r="E10983" s="4"/>
      <c r="R10983" s="4"/>
      <c r="U10983" s="4"/>
      <c r="AD10983" s="4"/>
      <c r="AE10983" s="4"/>
      <c r="AF10983" s="21"/>
    </row>
    <row r="10984" spans="1:32" x14ac:dyDescent="0.2">
      <c r="A10984" s="1" t="s">
        <v>32014</v>
      </c>
      <c r="B10984" s="4" t="s">
        <v>32015</v>
      </c>
      <c r="C10984" s="4" t="s">
        <v>32016</v>
      </c>
      <c r="E10984" s="4"/>
      <c r="R10984" s="4"/>
      <c r="U10984" s="4"/>
      <c r="AD10984" s="4"/>
      <c r="AE10984" s="4"/>
      <c r="AF10984" s="21"/>
    </row>
    <row r="10985" spans="1:32" x14ac:dyDescent="0.2">
      <c r="A10985" s="1" t="s">
        <v>32017</v>
      </c>
      <c r="B10985" s="4" t="s">
        <v>32018</v>
      </c>
      <c r="C10985" s="4" t="s">
        <v>32019</v>
      </c>
      <c r="E10985" s="4"/>
      <c r="R10985" s="4"/>
      <c r="U10985" s="4"/>
      <c r="AD10985" s="4"/>
      <c r="AE10985" s="4"/>
      <c r="AF10985" s="21"/>
    </row>
    <row r="10986" spans="1:32" x14ac:dyDescent="0.2">
      <c r="A10986" s="1" t="s">
        <v>32020</v>
      </c>
      <c r="B10986" s="4" t="s">
        <v>32021</v>
      </c>
      <c r="C10986" s="4" t="s">
        <v>32022</v>
      </c>
      <c r="E10986" s="4"/>
      <c r="R10986" s="4"/>
      <c r="U10986" s="4"/>
      <c r="AD10986" s="4"/>
      <c r="AE10986" s="4"/>
      <c r="AF10986" s="21"/>
    </row>
    <row r="10987" spans="1:32" x14ac:dyDescent="0.2">
      <c r="A10987" s="1" t="s">
        <v>32023</v>
      </c>
      <c r="B10987" s="4" t="s">
        <v>32024</v>
      </c>
      <c r="C10987" s="4" t="s">
        <v>32025</v>
      </c>
      <c r="E10987" s="4"/>
      <c r="R10987" s="4"/>
      <c r="U10987" s="4"/>
      <c r="AD10987" s="4"/>
      <c r="AE10987" s="4"/>
      <c r="AF10987" s="21"/>
    </row>
    <row r="10988" spans="1:32" x14ac:dyDescent="0.2">
      <c r="A10988" s="1" t="s">
        <v>32026</v>
      </c>
      <c r="B10988" s="4" t="s">
        <v>32027</v>
      </c>
      <c r="C10988" s="4" t="s">
        <v>32028</v>
      </c>
      <c r="E10988" s="4"/>
      <c r="R10988" s="4"/>
      <c r="U10988" s="4"/>
      <c r="AD10988" s="4"/>
      <c r="AE10988" s="4"/>
      <c r="AF10988" s="21"/>
    </row>
    <row r="10989" spans="1:32" x14ac:dyDescent="0.2">
      <c r="A10989" s="1" t="s">
        <v>32029</v>
      </c>
      <c r="B10989" s="4" t="s">
        <v>32030</v>
      </c>
      <c r="C10989" s="4" t="s">
        <v>32031</v>
      </c>
      <c r="E10989" s="4"/>
      <c r="R10989" s="4"/>
      <c r="U10989" s="4"/>
      <c r="AD10989" s="4"/>
      <c r="AE10989" s="4"/>
      <c r="AF10989" s="21"/>
    </row>
    <row r="10990" spans="1:32" x14ac:dyDescent="0.2">
      <c r="A10990" s="1" t="s">
        <v>32032</v>
      </c>
      <c r="B10990" s="4" t="s">
        <v>31920</v>
      </c>
      <c r="C10990" s="4" t="s">
        <v>31921</v>
      </c>
      <c r="E10990" s="4"/>
      <c r="R10990" s="4"/>
      <c r="U10990" s="4"/>
      <c r="AD10990" s="4"/>
      <c r="AE10990" s="4"/>
      <c r="AF10990" s="21"/>
    </row>
    <row r="10991" spans="1:32" x14ac:dyDescent="0.2">
      <c r="A10991" s="1" t="s">
        <v>32033</v>
      </c>
      <c r="B10991" s="4" t="s">
        <v>32034</v>
      </c>
      <c r="C10991" s="4" t="s">
        <v>32035</v>
      </c>
      <c r="E10991" s="4"/>
      <c r="R10991" s="4"/>
      <c r="U10991" s="4"/>
      <c r="AD10991" s="4"/>
      <c r="AE10991" s="4"/>
      <c r="AF10991" s="21"/>
    </row>
    <row r="10992" spans="1:32" x14ac:dyDescent="0.2">
      <c r="A10992" s="1" t="s">
        <v>32036</v>
      </c>
      <c r="B10992" s="4" t="s">
        <v>32037</v>
      </c>
      <c r="C10992" s="4" t="s">
        <v>32038</v>
      </c>
      <c r="E10992" s="4"/>
      <c r="R10992" s="4"/>
      <c r="U10992" s="4"/>
      <c r="AD10992" s="4"/>
      <c r="AE10992" s="4"/>
      <c r="AF10992" s="21"/>
    </row>
    <row r="10993" spans="1:32" x14ac:dyDescent="0.2">
      <c r="A10993" s="1" t="s">
        <v>32039</v>
      </c>
      <c r="B10993" s="4" t="s">
        <v>32040</v>
      </c>
      <c r="C10993" s="4" t="s">
        <v>32041</v>
      </c>
      <c r="E10993" s="4"/>
      <c r="R10993" s="4"/>
      <c r="U10993" s="4"/>
      <c r="AD10993" s="4"/>
      <c r="AE10993" s="4"/>
      <c r="AF10993" s="21"/>
    </row>
    <row r="10994" spans="1:32" x14ac:dyDescent="0.2">
      <c r="A10994" s="1" t="s">
        <v>32042</v>
      </c>
      <c r="B10994" s="4" t="s">
        <v>32043</v>
      </c>
      <c r="C10994" s="4" t="s">
        <v>32044</v>
      </c>
      <c r="E10994" s="4"/>
      <c r="R10994" s="4"/>
      <c r="U10994" s="4"/>
      <c r="AD10994" s="4"/>
      <c r="AE10994" s="4"/>
      <c r="AF10994" s="21"/>
    </row>
    <row r="10995" spans="1:32" x14ac:dyDescent="0.2">
      <c r="A10995" s="1" t="s">
        <v>32045</v>
      </c>
      <c r="B10995" s="4" t="s">
        <v>32046</v>
      </c>
      <c r="C10995" s="4" t="s">
        <v>32047</v>
      </c>
      <c r="E10995" s="4"/>
      <c r="R10995" s="4"/>
      <c r="U10995" s="4"/>
      <c r="AD10995" s="4"/>
      <c r="AE10995" s="4"/>
      <c r="AF10995" s="21"/>
    </row>
    <row r="10996" spans="1:32" x14ac:dyDescent="0.2">
      <c r="A10996" s="1" t="s">
        <v>32048</v>
      </c>
      <c r="B10996" s="4" t="s">
        <v>32049</v>
      </c>
      <c r="C10996" s="4" t="s">
        <v>32050</v>
      </c>
      <c r="E10996" s="4"/>
      <c r="R10996" s="4"/>
      <c r="U10996" s="4"/>
      <c r="AD10996" s="4"/>
      <c r="AE10996" s="4"/>
      <c r="AF10996" s="21"/>
    </row>
    <row r="10997" spans="1:32" x14ac:dyDescent="0.2">
      <c r="A10997" s="1" t="s">
        <v>32051</v>
      </c>
      <c r="B10997" s="4" t="s">
        <v>32052</v>
      </c>
      <c r="C10997" s="4" t="s">
        <v>32053</v>
      </c>
      <c r="E10997" s="4"/>
      <c r="R10997" s="4"/>
      <c r="U10997" s="4"/>
      <c r="AD10997" s="4"/>
      <c r="AE10997" s="4"/>
      <c r="AF10997" s="21"/>
    </row>
    <row r="10998" spans="1:32" x14ac:dyDescent="0.2">
      <c r="A10998" s="1" t="s">
        <v>32054</v>
      </c>
      <c r="B10998" s="4" t="s">
        <v>32055</v>
      </c>
      <c r="C10998" s="4" t="s">
        <v>32056</v>
      </c>
      <c r="E10998" s="4"/>
      <c r="R10998" s="4"/>
      <c r="U10998" s="4"/>
      <c r="AD10998" s="4"/>
      <c r="AE10998" s="4"/>
      <c r="AF10998" s="21"/>
    </row>
    <row r="10999" spans="1:32" x14ac:dyDescent="0.2">
      <c r="A10999" s="1" t="s">
        <v>32057</v>
      </c>
      <c r="B10999" s="4" t="s">
        <v>32058</v>
      </c>
      <c r="C10999" s="4" t="s">
        <v>32059</v>
      </c>
      <c r="E10999" s="4"/>
      <c r="R10999" s="4"/>
      <c r="U10999" s="4"/>
      <c r="AD10999" s="4"/>
      <c r="AE10999" s="4"/>
      <c r="AF10999" s="21"/>
    </row>
    <row r="11000" spans="1:32" x14ac:dyDescent="0.2">
      <c r="A11000" s="1" t="s">
        <v>32060</v>
      </c>
      <c r="B11000" s="4" t="s">
        <v>32061</v>
      </c>
      <c r="C11000" s="4" t="s">
        <v>32062</v>
      </c>
      <c r="E11000" s="4"/>
      <c r="R11000" s="4"/>
      <c r="U11000" s="4"/>
      <c r="AD11000" s="4"/>
      <c r="AE11000" s="4"/>
      <c r="AF11000" s="21"/>
    </row>
    <row r="11001" spans="1:32" x14ac:dyDescent="0.2">
      <c r="A11001" s="1" t="s">
        <v>32063</v>
      </c>
      <c r="B11001" s="4" t="s">
        <v>32064</v>
      </c>
      <c r="C11001" s="4" t="s">
        <v>32065</v>
      </c>
      <c r="E11001" s="4"/>
      <c r="R11001" s="4"/>
      <c r="U11001" s="4"/>
      <c r="AD11001" s="4">
        <v>1</v>
      </c>
      <c r="AE11001" s="4"/>
      <c r="AF11001" s="21">
        <v>1</v>
      </c>
    </row>
    <row r="11002" spans="1:32" x14ac:dyDescent="0.2">
      <c r="A11002" s="1" t="s">
        <v>32066</v>
      </c>
      <c r="B11002" s="4" t="s">
        <v>32067</v>
      </c>
      <c r="C11002" s="4" t="s">
        <v>32068</v>
      </c>
      <c r="E11002" s="4"/>
      <c r="R11002" s="4"/>
      <c r="U11002" s="4"/>
      <c r="AD11002" s="4"/>
      <c r="AE11002" s="4"/>
      <c r="AF11002" s="21"/>
    </row>
    <row r="11003" spans="1:32" x14ac:dyDescent="0.2">
      <c r="A11003" s="1" t="s">
        <v>32069</v>
      </c>
      <c r="B11003" s="4" t="s">
        <v>32070</v>
      </c>
      <c r="C11003" s="4" t="s">
        <v>32071</v>
      </c>
      <c r="E11003" s="4"/>
      <c r="R11003" s="4"/>
      <c r="U11003" s="4"/>
      <c r="AD11003" s="4"/>
      <c r="AE11003" s="4"/>
      <c r="AF11003" s="21"/>
    </row>
    <row r="11004" spans="1:32" x14ac:dyDescent="0.2">
      <c r="A11004" s="1" t="s">
        <v>32072</v>
      </c>
      <c r="B11004" s="4" t="s">
        <v>32073</v>
      </c>
      <c r="C11004" s="4" t="s">
        <v>32074</v>
      </c>
      <c r="E11004" s="4"/>
      <c r="R11004" s="4"/>
      <c r="U11004" s="4"/>
      <c r="AD11004" s="4"/>
      <c r="AE11004" s="4"/>
      <c r="AF11004" s="21"/>
    </row>
    <row r="11005" spans="1:32" x14ac:dyDescent="0.2">
      <c r="A11005" s="1" t="s">
        <v>32075</v>
      </c>
      <c r="B11005" s="4" t="s">
        <v>32076</v>
      </c>
      <c r="C11005" s="4" t="s">
        <v>32077</v>
      </c>
      <c r="E11005" s="4"/>
      <c r="G11005">
        <v>1</v>
      </c>
      <c r="H11005">
        <v>1</v>
      </c>
      <c r="R11005" s="4"/>
      <c r="U11005" s="4"/>
      <c r="Z11005">
        <v>1</v>
      </c>
      <c r="AA11005">
        <v>1</v>
      </c>
      <c r="AD11005" s="4"/>
      <c r="AE11005" s="4">
        <v>1</v>
      </c>
      <c r="AF11005" s="21"/>
    </row>
    <row r="11006" spans="1:32" x14ac:dyDescent="0.2">
      <c r="A11006" s="1" t="s">
        <v>32078</v>
      </c>
      <c r="B11006" s="4" t="s">
        <v>32079</v>
      </c>
      <c r="C11006" s="4" t="s">
        <v>32080</v>
      </c>
      <c r="E11006" s="4"/>
      <c r="R11006" s="4"/>
      <c r="U11006" s="4"/>
      <c r="AD11006" s="4"/>
      <c r="AE11006" s="4"/>
      <c r="AF11006" s="21"/>
    </row>
    <row r="11007" spans="1:32" x14ac:dyDescent="0.2">
      <c r="A11007" s="1" t="s">
        <v>32081</v>
      </c>
      <c r="B11007" s="4" t="s">
        <v>32082</v>
      </c>
      <c r="C11007" s="4" t="s">
        <v>32083</v>
      </c>
      <c r="E11007" s="4"/>
      <c r="R11007" s="4"/>
      <c r="U11007" s="4"/>
      <c r="AD11007" s="4"/>
      <c r="AE11007" s="4"/>
      <c r="AF11007" s="21"/>
    </row>
    <row r="11008" spans="1:32" x14ac:dyDescent="0.2">
      <c r="A11008" s="1" t="s">
        <v>32084</v>
      </c>
      <c r="B11008" s="4" t="s">
        <v>32085</v>
      </c>
      <c r="C11008" s="4" t="s">
        <v>32086</v>
      </c>
      <c r="E11008" s="4"/>
      <c r="R11008" s="4"/>
      <c r="U11008" s="4"/>
      <c r="AD11008" s="4"/>
      <c r="AE11008" s="4"/>
      <c r="AF11008" s="21"/>
    </row>
    <row r="11009" spans="1:32" x14ac:dyDescent="0.2">
      <c r="A11009" s="1" t="s">
        <v>32087</v>
      </c>
      <c r="B11009" s="4" t="s">
        <v>32088</v>
      </c>
      <c r="C11009" s="4" t="s">
        <v>32089</v>
      </c>
      <c r="E11009" s="4"/>
      <c r="R11009" s="4"/>
      <c r="U11009" s="4"/>
      <c r="AD11009" s="4"/>
      <c r="AE11009" s="4"/>
      <c r="AF11009" s="21"/>
    </row>
    <row r="11010" spans="1:32" x14ac:dyDescent="0.2">
      <c r="A11010" s="1" t="s">
        <v>32090</v>
      </c>
      <c r="B11010" s="4" t="s">
        <v>32091</v>
      </c>
      <c r="C11010" s="4" t="s">
        <v>32092</v>
      </c>
      <c r="E11010" s="4"/>
      <c r="R11010" s="4"/>
      <c r="U11010" s="4"/>
      <c r="AD11010" s="4"/>
      <c r="AE11010" s="4"/>
      <c r="AF11010" s="21"/>
    </row>
    <row r="11011" spans="1:32" x14ac:dyDescent="0.2">
      <c r="A11011" s="1" t="s">
        <v>32093</v>
      </c>
      <c r="B11011" s="4" t="s">
        <v>32094</v>
      </c>
      <c r="C11011" s="4" t="s">
        <v>32095</v>
      </c>
      <c r="E11011" s="4"/>
      <c r="R11011" s="4"/>
      <c r="U11011" s="4"/>
      <c r="AD11011" s="4"/>
      <c r="AE11011" s="4"/>
      <c r="AF11011" s="21"/>
    </row>
    <row r="11012" spans="1:32" x14ac:dyDescent="0.2">
      <c r="A11012" s="1" t="s">
        <v>32096</v>
      </c>
      <c r="B11012" s="4" t="s">
        <v>32097</v>
      </c>
      <c r="C11012" s="4" t="s">
        <v>32098</v>
      </c>
      <c r="E11012" s="4"/>
      <c r="R11012" s="4"/>
      <c r="U11012" s="4"/>
      <c r="AD11012" s="4"/>
      <c r="AE11012" s="4"/>
      <c r="AF11012" s="21"/>
    </row>
    <row r="11013" spans="1:32" x14ac:dyDescent="0.2">
      <c r="A11013" s="1" t="s">
        <v>32099</v>
      </c>
      <c r="B11013" s="4" t="s">
        <v>32100</v>
      </c>
      <c r="C11013" s="4" t="s">
        <v>32101</v>
      </c>
      <c r="E11013" s="4"/>
      <c r="R11013" s="4"/>
      <c r="U11013" s="4"/>
      <c r="AD11013" s="4"/>
      <c r="AE11013" s="4"/>
      <c r="AF11013" s="21"/>
    </row>
    <row r="11014" spans="1:32" x14ac:dyDescent="0.2">
      <c r="A11014" s="1" t="s">
        <v>32102</v>
      </c>
      <c r="B11014" s="4" t="s">
        <v>32103</v>
      </c>
      <c r="C11014" s="4" t="s">
        <v>32104</v>
      </c>
      <c r="E11014" s="4"/>
      <c r="R11014" s="4"/>
      <c r="U11014" s="4"/>
      <c r="AD11014" s="4"/>
      <c r="AE11014" s="4"/>
      <c r="AF11014" s="21"/>
    </row>
    <row r="11015" spans="1:32" x14ac:dyDescent="0.2">
      <c r="A11015" s="1" t="s">
        <v>32105</v>
      </c>
      <c r="B11015" s="4" t="s">
        <v>10684</v>
      </c>
      <c r="C11015" s="4" t="s">
        <v>10685</v>
      </c>
      <c r="E11015" s="4"/>
      <c r="R11015" s="4"/>
      <c r="U11015" s="4"/>
      <c r="AD11015" s="4"/>
      <c r="AE11015" s="4"/>
      <c r="AF11015" s="21"/>
    </row>
    <row r="11016" spans="1:32" x14ac:dyDescent="0.2">
      <c r="A11016" s="1" t="s">
        <v>32106</v>
      </c>
      <c r="B11016" s="4" t="s">
        <v>32107</v>
      </c>
      <c r="C11016" s="4" t="s">
        <v>32108</v>
      </c>
      <c r="E11016" s="4"/>
      <c r="R11016" s="4"/>
      <c r="U11016" s="4"/>
      <c r="AD11016" s="4"/>
      <c r="AE11016" s="4"/>
      <c r="AF11016" s="21"/>
    </row>
    <row r="11017" spans="1:32" x14ac:dyDescent="0.2">
      <c r="A11017" s="1" t="s">
        <v>32109</v>
      </c>
      <c r="B11017" s="4" t="s">
        <v>32110</v>
      </c>
      <c r="C11017" s="4" t="s">
        <v>32111</v>
      </c>
      <c r="E11017" s="4"/>
      <c r="R11017" s="4"/>
      <c r="U11017" s="4"/>
      <c r="AD11017" s="4"/>
      <c r="AE11017" s="4"/>
      <c r="AF11017" s="21"/>
    </row>
    <row r="11018" spans="1:32" x14ac:dyDescent="0.2">
      <c r="A11018" s="1" t="s">
        <v>32112</v>
      </c>
      <c r="B11018" s="4" t="s">
        <v>32113</v>
      </c>
      <c r="C11018" s="4" t="s">
        <v>32114</v>
      </c>
      <c r="E11018" s="4"/>
      <c r="R11018" s="4"/>
      <c r="U11018" s="4"/>
      <c r="AD11018" s="4"/>
      <c r="AE11018" s="4"/>
      <c r="AF11018" s="21"/>
    </row>
    <row r="11019" spans="1:32" x14ac:dyDescent="0.2">
      <c r="A11019" s="1" t="s">
        <v>32115</v>
      </c>
      <c r="B11019" s="4" t="s">
        <v>32116</v>
      </c>
      <c r="C11019" s="4" t="s">
        <v>32117</v>
      </c>
      <c r="E11019" s="4"/>
      <c r="R11019" s="4"/>
      <c r="U11019" s="4"/>
      <c r="AD11019" s="4"/>
      <c r="AE11019" s="4"/>
      <c r="AF11019" s="21"/>
    </row>
    <row r="11020" spans="1:32" x14ac:dyDescent="0.2">
      <c r="A11020" s="1" t="s">
        <v>32118</v>
      </c>
      <c r="B11020" s="4" t="s">
        <v>32119</v>
      </c>
      <c r="C11020" s="4" t="s">
        <v>32120</v>
      </c>
      <c r="E11020" s="4"/>
      <c r="R11020" s="4"/>
      <c r="U11020" s="4"/>
      <c r="AD11020" s="4"/>
      <c r="AE11020" s="4"/>
      <c r="AF11020" s="21"/>
    </row>
    <row r="11021" spans="1:32" x14ac:dyDescent="0.2">
      <c r="A11021" s="1" t="s">
        <v>32121</v>
      </c>
      <c r="B11021" s="4" t="s">
        <v>32122</v>
      </c>
      <c r="C11021" s="4" t="s">
        <v>32123</v>
      </c>
      <c r="E11021" s="4"/>
      <c r="R11021" s="4"/>
      <c r="U11021" s="4"/>
      <c r="AD11021" s="4"/>
      <c r="AE11021" s="4"/>
      <c r="AF11021" s="21"/>
    </row>
    <row r="11022" spans="1:32" x14ac:dyDescent="0.2">
      <c r="A11022" s="1" t="s">
        <v>32124</v>
      </c>
      <c r="B11022" s="4" t="s">
        <v>32125</v>
      </c>
      <c r="C11022" s="4" t="s">
        <v>32126</v>
      </c>
      <c r="E11022" s="4"/>
      <c r="R11022" s="4"/>
      <c r="U11022" s="4"/>
      <c r="AD11022" s="4"/>
      <c r="AE11022" s="4"/>
      <c r="AF11022" s="21"/>
    </row>
    <row r="11023" spans="1:32" x14ac:dyDescent="0.2">
      <c r="A11023" s="1" t="s">
        <v>32127</v>
      </c>
      <c r="B11023" s="4" t="s">
        <v>32128</v>
      </c>
      <c r="C11023" s="4" t="s">
        <v>32129</v>
      </c>
      <c r="E11023" s="4"/>
      <c r="R11023" s="4"/>
      <c r="U11023" s="4"/>
      <c r="AD11023" s="4"/>
      <c r="AE11023" s="4"/>
      <c r="AF11023" s="21"/>
    </row>
    <row r="11024" spans="1:32" x14ac:dyDescent="0.2">
      <c r="A11024" s="1" t="s">
        <v>32130</v>
      </c>
      <c r="B11024" s="4" t="s">
        <v>10720</v>
      </c>
      <c r="C11024" s="4" t="s">
        <v>32131</v>
      </c>
      <c r="E11024" s="4"/>
      <c r="R11024" s="4"/>
      <c r="U11024" s="4"/>
      <c r="AD11024" s="4"/>
      <c r="AE11024" s="4"/>
      <c r="AF11024" s="21"/>
    </row>
    <row r="11025" spans="1:32" x14ac:dyDescent="0.2">
      <c r="A11025" s="1" t="s">
        <v>32132</v>
      </c>
      <c r="B11025" s="4" t="s">
        <v>32133</v>
      </c>
      <c r="C11025" s="4" t="s">
        <v>32134</v>
      </c>
      <c r="E11025" s="4"/>
      <c r="R11025" s="4"/>
      <c r="U11025" s="4"/>
      <c r="AD11025" s="4"/>
      <c r="AE11025" s="4"/>
      <c r="AF11025" s="21"/>
    </row>
    <row r="11026" spans="1:32" x14ac:dyDescent="0.2">
      <c r="A11026" s="1" t="s">
        <v>32135</v>
      </c>
      <c r="B11026" s="4" t="s">
        <v>32136</v>
      </c>
      <c r="C11026" s="4" t="s">
        <v>32137</v>
      </c>
      <c r="E11026" s="4"/>
      <c r="R11026" s="4"/>
      <c r="U11026" s="4"/>
      <c r="AD11026" s="4"/>
      <c r="AE11026" s="4"/>
      <c r="AF11026" s="21"/>
    </row>
    <row r="11027" spans="1:32" x14ac:dyDescent="0.2">
      <c r="A11027" s="1" t="s">
        <v>32138</v>
      </c>
      <c r="B11027" s="4" t="s">
        <v>32139</v>
      </c>
      <c r="C11027" s="4" t="s">
        <v>32140</v>
      </c>
      <c r="E11027" s="4"/>
      <c r="R11027" s="4"/>
      <c r="U11027" s="4"/>
      <c r="AD11027" s="4"/>
      <c r="AE11027" s="4"/>
      <c r="AF11027" s="21"/>
    </row>
    <row r="11028" spans="1:32" x14ac:dyDescent="0.2">
      <c r="A11028" s="1" t="s">
        <v>32141</v>
      </c>
      <c r="B11028" s="4" t="s">
        <v>32142</v>
      </c>
      <c r="C11028" s="4" t="s">
        <v>32143</v>
      </c>
      <c r="E11028" s="4"/>
      <c r="R11028" s="4"/>
      <c r="U11028" s="4"/>
      <c r="AD11028" s="4"/>
      <c r="AE11028" s="4"/>
      <c r="AF11028" s="21"/>
    </row>
    <row r="11029" spans="1:32" x14ac:dyDescent="0.2">
      <c r="A11029" s="1" t="s">
        <v>32144</v>
      </c>
      <c r="B11029" s="4" t="s">
        <v>32145</v>
      </c>
      <c r="C11029" s="4" t="s">
        <v>32146</v>
      </c>
      <c r="E11029" s="4"/>
      <c r="R11029" s="4"/>
      <c r="U11029" s="4"/>
      <c r="AD11029" s="4"/>
      <c r="AE11029" s="4"/>
      <c r="AF11029" s="21"/>
    </row>
    <row r="11030" spans="1:32" x14ac:dyDescent="0.2">
      <c r="A11030" s="1" t="s">
        <v>32147</v>
      </c>
      <c r="B11030" s="4" t="s">
        <v>32148</v>
      </c>
      <c r="C11030" s="4" t="s">
        <v>32149</v>
      </c>
      <c r="E11030" s="4"/>
      <c r="R11030" s="4"/>
      <c r="U11030" s="4"/>
      <c r="AD11030" s="4"/>
      <c r="AE11030" s="4"/>
      <c r="AF11030" s="21"/>
    </row>
    <row r="11031" spans="1:32" x14ac:dyDescent="0.2">
      <c r="A11031" s="1" t="s">
        <v>32150</v>
      </c>
      <c r="B11031" s="4" t="s">
        <v>32151</v>
      </c>
      <c r="C11031" s="4" t="s">
        <v>32152</v>
      </c>
      <c r="E11031" s="4"/>
      <c r="R11031" s="4"/>
      <c r="U11031" s="4"/>
      <c r="AD11031" s="4"/>
      <c r="AE11031" s="4"/>
      <c r="AF11031" s="21"/>
    </row>
    <row r="11032" spans="1:32" x14ac:dyDescent="0.2">
      <c r="A11032" s="1" t="s">
        <v>32153</v>
      </c>
      <c r="B11032" s="4" t="s">
        <v>32154</v>
      </c>
      <c r="C11032" s="4" t="s">
        <v>32155</v>
      </c>
      <c r="E11032" s="4"/>
      <c r="R11032" s="4"/>
      <c r="U11032" s="4"/>
      <c r="AD11032" s="4"/>
      <c r="AE11032" s="4"/>
      <c r="AF11032" s="21"/>
    </row>
    <row r="11033" spans="1:32" x14ac:dyDescent="0.2">
      <c r="A11033" s="1" t="s">
        <v>32156</v>
      </c>
      <c r="B11033" s="4" t="s">
        <v>32157</v>
      </c>
      <c r="C11033" s="4" t="s">
        <v>32158</v>
      </c>
      <c r="E11033" s="4"/>
      <c r="R11033" s="4"/>
      <c r="U11033" s="4"/>
      <c r="AD11033" s="4"/>
      <c r="AE11033" s="4"/>
      <c r="AF11033" s="21"/>
    </row>
    <row r="11034" spans="1:32" x14ac:dyDescent="0.2">
      <c r="A11034" s="1" t="s">
        <v>32159</v>
      </c>
      <c r="B11034" s="4" t="s">
        <v>32160</v>
      </c>
      <c r="C11034" s="4" t="s">
        <v>32161</v>
      </c>
      <c r="E11034" s="4"/>
      <c r="R11034" s="4"/>
      <c r="U11034" s="4"/>
      <c r="AD11034" s="4"/>
      <c r="AE11034" s="4"/>
      <c r="AF11034" s="21"/>
    </row>
    <row r="11035" spans="1:32" x14ac:dyDescent="0.2">
      <c r="A11035" s="1" t="s">
        <v>32162</v>
      </c>
      <c r="B11035" s="4" t="s">
        <v>32163</v>
      </c>
      <c r="C11035" s="4" t="s">
        <v>32164</v>
      </c>
      <c r="E11035" s="4"/>
      <c r="R11035" s="4"/>
      <c r="U11035" s="4"/>
      <c r="AD11035" s="4"/>
      <c r="AE11035" s="4"/>
      <c r="AF11035" s="21"/>
    </row>
    <row r="11036" spans="1:32" x14ac:dyDescent="0.2">
      <c r="A11036" s="1" t="s">
        <v>32165</v>
      </c>
      <c r="B11036" s="4" t="s">
        <v>30552</v>
      </c>
      <c r="C11036" s="4" t="s">
        <v>32166</v>
      </c>
      <c r="E11036" s="4"/>
      <c r="R11036" s="4"/>
      <c r="U11036" s="4"/>
      <c r="AD11036" s="4"/>
      <c r="AE11036" s="4"/>
      <c r="AF11036" s="21"/>
    </row>
    <row r="11037" spans="1:32" x14ac:dyDescent="0.2">
      <c r="A11037" s="1" t="s">
        <v>32167</v>
      </c>
      <c r="B11037" s="4" t="s">
        <v>32168</v>
      </c>
      <c r="C11037" s="4" t="s">
        <v>32169</v>
      </c>
      <c r="E11037" s="4"/>
      <c r="R11037" s="4"/>
      <c r="U11037" s="4"/>
      <c r="AD11037" s="4"/>
      <c r="AE11037" s="4"/>
      <c r="AF11037" s="21"/>
    </row>
    <row r="11038" spans="1:32" x14ac:dyDescent="0.2">
      <c r="A11038" s="1" t="s">
        <v>32170</v>
      </c>
      <c r="B11038" s="4" t="s">
        <v>32171</v>
      </c>
      <c r="C11038" s="4" t="s">
        <v>32172</v>
      </c>
      <c r="E11038" s="4"/>
      <c r="R11038" s="4"/>
      <c r="U11038" s="4"/>
      <c r="AD11038" s="4"/>
      <c r="AE11038" s="4"/>
      <c r="AF11038" s="21"/>
    </row>
    <row r="11039" spans="1:32" x14ac:dyDescent="0.2">
      <c r="A11039" s="1" t="s">
        <v>32173</v>
      </c>
      <c r="B11039" s="4" t="s">
        <v>32174</v>
      </c>
      <c r="C11039" s="4" t="s">
        <v>32175</v>
      </c>
      <c r="E11039" s="4"/>
      <c r="R11039" s="4"/>
      <c r="U11039" s="4"/>
      <c r="AD11039" s="4"/>
      <c r="AE11039" s="4"/>
      <c r="AF11039" s="21"/>
    </row>
    <row r="11040" spans="1:32" x14ac:dyDescent="0.2">
      <c r="A11040" s="1" t="s">
        <v>32176</v>
      </c>
      <c r="B11040" s="4" t="s">
        <v>32177</v>
      </c>
      <c r="C11040" s="4" t="s">
        <v>32178</v>
      </c>
      <c r="E11040" s="4">
        <v>1</v>
      </c>
      <c r="R11040" s="4"/>
      <c r="U11040" s="4"/>
      <c r="AD11040" s="4">
        <v>1</v>
      </c>
      <c r="AE11040" s="4"/>
      <c r="AF11040" s="21">
        <v>1</v>
      </c>
    </row>
    <row r="11041" spans="1:32" x14ac:dyDescent="0.2">
      <c r="A11041" s="1" t="s">
        <v>32179</v>
      </c>
      <c r="B11041" s="4" t="s">
        <v>32180</v>
      </c>
      <c r="C11041" s="4" t="s">
        <v>32181</v>
      </c>
      <c r="E11041" s="4"/>
      <c r="R11041" s="4"/>
      <c r="U11041" s="4"/>
      <c r="AD11041" s="4"/>
      <c r="AE11041" s="4"/>
      <c r="AF11041" s="21"/>
    </row>
    <row r="11042" spans="1:32" x14ac:dyDescent="0.2">
      <c r="A11042" s="1" t="s">
        <v>32182</v>
      </c>
      <c r="B11042" s="4" t="s">
        <v>32183</v>
      </c>
      <c r="C11042" s="4" t="s">
        <v>32184</v>
      </c>
      <c r="E11042" s="4"/>
      <c r="R11042" s="4"/>
      <c r="U11042" s="4"/>
      <c r="AD11042" s="4"/>
      <c r="AE11042" s="4"/>
      <c r="AF11042" s="21"/>
    </row>
    <row r="11043" spans="1:32" x14ac:dyDescent="0.2">
      <c r="A11043" s="1" t="s">
        <v>32185</v>
      </c>
      <c r="B11043" s="4" t="s">
        <v>32186</v>
      </c>
      <c r="C11043" s="4" t="s">
        <v>32187</v>
      </c>
      <c r="E11043" s="4"/>
      <c r="R11043" s="4"/>
      <c r="U11043" s="4"/>
      <c r="AD11043" s="4"/>
      <c r="AE11043" s="4"/>
      <c r="AF11043" s="21"/>
    </row>
    <row r="11044" spans="1:32" x14ac:dyDescent="0.2">
      <c r="A11044" s="1" t="s">
        <v>32188</v>
      </c>
      <c r="B11044" s="4" t="s">
        <v>32189</v>
      </c>
      <c r="C11044" s="4" t="s">
        <v>32190</v>
      </c>
      <c r="E11044" s="4"/>
      <c r="G11044">
        <v>1</v>
      </c>
      <c r="H11044">
        <v>1</v>
      </c>
      <c r="J11044">
        <v>1</v>
      </c>
      <c r="M11044">
        <v>2</v>
      </c>
      <c r="N11044">
        <v>1</v>
      </c>
      <c r="P11044">
        <v>1</v>
      </c>
      <c r="Q11044">
        <v>1</v>
      </c>
      <c r="R11044" s="4">
        <v>1</v>
      </c>
      <c r="S11044">
        <v>1</v>
      </c>
      <c r="T11044">
        <v>1</v>
      </c>
      <c r="U11044" s="4">
        <v>1</v>
      </c>
      <c r="W11044">
        <v>1</v>
      </c>
      <c r="X11044">
        <v>1</v>
      </c>
      <c r="Z11044">
        <v>1</v>
      </c>
      <c r="AA11044">
        <v>1</v>
      </c>
      <c r="AD11044" s="4"/>
      <c r="AE11044" s="4">
        <v>1</v>
      </c>
      <c r="AF11044" s="21"/>
    </row>
    <row r="11045" spans="1:32" x14ac:dyDescent="0.2">
      <c r="A11045" s="1" t="s">
        <v>32191</v>
      </c>
      <c r="B11045" s="4" t="s">
        <v>32192</v>
      </c>
      <c r="C11045" s="4" t="s">
        <v>32193</v>
      </c>
      <c r="E11045" s="4"/>
      <c r="R11045" s="4"/>
      <c r="U11045" s="4"/>
      <c r="AD11045" s="4"/>
      <c r="AE11045" s="4"/>
      <c r="AF11045" s="21"/>
    </row>
    <row r="11046" spans="1:32" x14ac:dyDescent="0.2">
      <c r="A11046" s="1" t="s">
        <v>32194</v>
      </c>
      <c r="B11046" s="4" t="s">
        <v>31934</v>
      </c>
      <c r="C11046" s="4" t="s">
        <v>31935</v>
      </c>
      <c r="E11046" s="4"/>
      <c r="R11046" s="4"/>
      <c r="U11046" s="4"/>
      <c r="AD11046" s="4"/>
      <c r="AE11046" s="4"/>
      <c r="AF11046" s="21"/>
    </row>
    <row r="11047" spans="1:32" x14ac:dyDescent="0.2">
      <c r="A11047" s="1" t="s">
        <v>32195</v>
      </c>
      <c r="B11047" s="4" t="s">
        <v>32196</v>
      </c>
      <c r="C11047" s="4" t="s">
        <v>32197</v>
      </c>
      <c r="E11047" s="4"/>
      <c r="R11047" s="4"/>
      <c r="U11047" s="4"/>
      <c r="AD11047" s="4"/>
      <c r="AE11047" s="4"/>
      <c r="AF11047" s="21"/>
    </row>
    <row r="11048" spans="1:32" x14ac:dyDescent="0.2">
      <c r="A11048" s="1" t="s">
        <v>32198</v>
      </c>
      <c r="B11048" s="4" t="s">
        <v>32199</v>
      </c>
      <c r="C11048" s="4" t="s">
        <v>32200</v>
      </c>
      <c r="E11048" s="4"/>
      <c r="R11048" s="4"/>
      <c r="U11048" s="4"/>
      <c r="AD11048" s="4"/>
      <c r="AE11048" s="4"/>
      <c r="AF11048" s="21"/>
    </row>
    <row r="11049" spans="1:32" x14ac:dyDescent="0.2">
      <c r="A11049" s="1" t="s">
        <v>32201</v>
      </c>
      <c r="B11049" s="4" t="s">
        <v>32202</v>
      </c>
      <c r="C11049" s="4" t="s">
        <v>32203</v>
      </c>
      <c r="E11049" s="4"/>
      <c r="R11049" s="4"/>
      <c r="U11049" s="4"/>
      <c r="AD11049" s="4"/>
      <c r="AE11049" s="4"/>
      <c r="AF11049" s="21"/>
    </row>
    <row r="11050" spans="1:32" x14ac:dyDescent="0.2">
      <c r="A11050" s="1" t="s">
        <v>32204</v>
      </c>
      <c r="B11050" s="4" t="s">
        <v>32205</v>
      </c>
      <c r="C11050" s="4" t="s">
        <v>32206</v>
      </c>
      <c r="E11050" s="4"/>
      <c r="R11050" s="4"/>
      <c r="U11050" s="4"/>
      <c r="AD11050" s="4"/>
      <c r="AE11050" s="4"/>
      <c r="AF11050" s="21"/>
    </row>
    <row r="11051" spans="1:32" x14ac:dyDescent="0.2">
      <c r="A11051" s="1" t="s">
        <v>32207</v>
      </c>
      <c r="B11051" s="4" t="s">
        <v>32208</v>
      </c>
      <c r="C11051" s="4" t="s">
        <v>32209</v>
      </c>
      <c r="E11051" s="4"/>
      <c r="R11051" s="4"/>
      <c r="U11051" s="4"/>
      <c r="AD11051" s="4"/>
      <c r="AE11051" s="4"/>
      <c r="AF11051" s="21"/>
    </row>
    <row r="11052" spans="1:32" x14ac:dyDescent="0.2">
      <c r="A11052" s="1" t="s">
        <v>32210</v>
      </c>
      <c r="B11052" s="4" t="s">
        <v>32211</v>
      </c>
      <c r="C11052" s="4" t="s">
        <v>32212</v>
      </c>
      <c r="E11052" s="4"/>
      <c r="R11052" s="4"/>
      <c r="U11052" s="4"/>
      <c r="AD11052" s="4"/>
      <c r="AE11052" s="4"/>
      <c r="AF11052" s="21"/>
    </row>
    <row r="11053" spans="1:32" x14ac:dyDescent="0.2">
      <c r="A11053" s="1" t="s">
        <v>32213</v>
      </c>
      <c r="B11053" s="4" t="s">
        <v>32214</v>
      </c>
      <c r="C11053" s="4" t="s">
        <v>32215</v>
      </c>
      <c r="E11053" s="4"/>
      <c r="R11053" s="4"/>
      <c r="U11053" s="4"/>
      <c r="AD11053" s="4"/>
      <c r="AE11053" s="4"/>
      <c r="AF11053" s="21"/>
    </row>
    <row r="11054" spans="1:32" x14ac:dyDescent="0.2">
      <c r="A11054" s="1" t="s">
        <v>32216</v>
      </c>
      <c r="B11054" s="4" t="s">
        <v>32217</v>
      </c>
      <c r="C11054" s="4" t="s">
        <v>32218</v>
      </c>
      <c r="E11054" s="4"/>
      <c r="R11054" s="4"/>
      <c r="U11054" s="4"/>
      <c r="AD11054" s="4"/>
      <c r="AE11054" s="4"/>
      <c r="AF11054" s="21"/>
    </row>
    <row r="11055" spans="1:32" x14ac:dyDescent="0.2">
      <c r="A11055" s="1" t="s">
        <v>32219</v>
      </c>
      <c r="B11055" s="4" t="s">
        <v>32220</v>
      </c>
      <c r="C11055" s="4" t="s">
        <v>32221</v>
      </c>
      <c r="E11055" s="4"/>
      <c r="R11055" s="4"/>
      <c r="U11055" s="4"/>
      <c r="AD11055" s="4"/>
      <c r="AE11055" s="4"/>
      <c r="AF11055" s="21"/>
    </row>
    <row r="11056" spans="1:32" x14ac:dyDescent="0.2">
      <c r="A11056" s="1" t="s">
        <v>32222</v>
      </c>
      <c r="B11056" s="4" t="s">
        <v>30558</v>
      </c>
      <c r="C11056" s="4" t="s">
        <v>30559</v>
      </c>
      <c r="E11056" s="4"/>
      <c r="R11056" s="4"/>
      <c r="U11056" s="4"/>
      <c r="AD11056" s="4"/>
      <c r="AE11056" s="4"/>
      <c r="AF11056" s="21"/>
    </row>
    <row r="11057" spans="1:32" x14ac:dyDescent="0.2">
      <c r="A11057" s="1" t="s">
        <v>32223</v>
      </c>
      <c r="B11057" s="4" t="s">
        <v>32224</v>
      </c>
      <c r="C11057" s="4" t="s">
        <v>32225</v>
      </c>
      <c r="E11057" s="4"/>
      <c r="R11057" s="4"/>
      <c r="U11057" s="4"/>
      <c r="AD11057" s="4"/>
      <c r="AE11057" s="4"/>
      <c r="AF11057" s="21"/>
    </row>
    <row r="11058" spans="1:32" x14ac:dyDescent="0.2">
      <c r="A11058" s="1" t="s">
        <v>32226</v>
      </c>
      <c r="B11058" s="4" t="s">
        <v>32227</v>
      </c>
      <c r="C11058" s="4" t="s">
        <v>32228</v>
      </c>
      <c r="E11058" s="4"/>
      <c r="R11058" s="4"/>
      <c r="U11058" s="4"/>
      <c r="AD11058" s="4"/>
      <c r="AE11058" s="4"/>
      <c r="AF11058" s="21"/>
    </row>
    <row r="11059" spans="1:32" x14ac:dyDescent="0.2">
      <c r="A11059" s="1" t="s">
        <v>32229</v>
      </c>
      <c r="B11059" s="4" t="s">
        <v>32230</v>
      </c>
      <c r="C11059" s="4" t="s">
        <v>32231</v>
      </c>
      <c r="E11059" s="4"/>
      <c r="R11059" s="4"/>
      <c r="U11059" s="4"/>
      <c r="AD11059" s="4"/>
      <c r="AE11059" s="4"/>
      <c r="AF11059" s="21"/>
    </row>
    <row r="11060" spans="1:32" x14ac:dyDescent="0.2">
      <c r="A11060" s="1" t="s">
        <v>32232</v>
      </c>
      <c r="B11060" s="4" t="s">
        <v>32233</v>
      </c>
      <c r="C11060" s="4" t="s">
        <v>32234</v>
      </c>
      <c r="E11060" s="4"/>
      <c r="R11060" s="4"/>
      <c r="U11060" s="4"/>
      <c r="AD11060" s="4"/>
      <c r="AE11060" s="4"/>
      <c r="AF11060" s="21"/>
    </row>
    <row r="11061" spans="1:32" x14ac:dyDescent="0.2">
      <c r="A11061" s="1" t="s">
        <v>32235</v>
      </c>
      <c r="B11061" s="4" t="s">
        <v>32236</v>
      </c>
      <c r="C11061" s="4" t="s">
        <v>32237</v>
      </c>
      <c r="E11061" s="4"/>
      <c r="R11061" s="4"/>
      <c r="U11061" s="4"/>
      <c r="AD11061" s="4"/>
      <c r="AE11061" s="4"/>
      <c r="AF11061" s="21"/>
    </row>
    <row r="11062" spans="1:32" x14ac:dyDescent="0.2">
      <c r="A11062" s="1" t="s">
        <v>32238</v>
      </c>
      <c r="B11062" s="4" t="s">
        <v>32239</v>
      </c>
      <c r="C11062" s="4" t="s">
        <v>32240</v>
      </c>
      <c r="E11062" s="4"/>
      <c r="R11062" s="4"/>
      <c r="U11062" s="4"/>
      <c r="AD11062" s="4"/>
      <c r="AE11062" s="4"/>
      <c r="AF11062" s="21"/>
    </row>
    <row r="11063" spans="1:32" x14ac:dyDescent="0.2">
      <c r="A11063" s="1" t="s">
        <v>32241</v>
      </c>
      <c r="B11063" s="4" t="s">
        <v>32242</v>
      </c>
      <c r="C11063" s="4" t="s">
        <v>32243</v>
      </c>
      <c r="E11063" s="4"/>
      <c r="R11063" s="4"/>
      <c r="U11063" s="4"/>
      <c r="AD11063" s="4"/>
      <c r="AE11063" s="4"/>
      <c r="AF11063" s="21"/>
    </row>
    <row r="11064" spans="1:32" x14ac:dyDescent="0.2">
      <c r="A11064" s="1" t="s">
        <v>32244</v>
      </c>
      <c r="B11064" s="4" t="s">
        <v>32245</v>
      </c>
      <c r="C11064" s="4" t="s">
        <v>32246</v>
      </c>
      <c r="E11064" s="4"/>
      <c r="R11064" s="4"/>
      <c r="U11064" s="4"/>
      <c r="AD11064" s="4"/>
      <c r="AE11064" s="4"/>
      <c r="AF11064" s="21"/>
    </row>
    <row r="11065" spans="1:32" x14ac:dyDescent="0.2">
      <c r="A11065" s="1" t="s">
        <v>32247</v>
      </c>
      <c r="B11065" s="4" t="s">
        <v>32248</v>
      </c>
      <c r="C11065" s="4" t="s">
        <v>32249</v>
      </c>
      <c r="E11065" s="4"/>
      <c r="R11065" s="4"/>
      <c r="U11065" s="4"/>
      <c r="AD11065" s="4"/>
      <c r="AE11065" s="4"/>
      <c r="AF11065" s="21"/>
    </row>
    <row r="11066" spans="1:32" x14ac:dyDescent="0.2">
      <c r="A11066" s="1" t="s">
        <v>32250</v>
      </c>
      <c r="B11066" s="4" t="s">
        <v>30561</v>
      </c>
      <c r="C11066" s="4" t="s">
        <v>30562</v>
      </c>
      <c r="E11066" s="4"/>
      <c r="R11066" s="4"/>
      <c r="U11066" s="4"/>
      <c r="AD11066" s="4"/>
      <c r="AE11066" s="4"/>
      <c r="AF11066" s="21"/>
    </row>
    <row r="11067" spans="1:32" x14ac:dyDescent="0.2">
      <c r="A11067" s="1" t="s">
        <v>32251</v>
      </c>
      <c r="B11067" s="4" t="s">
        <v>32252</v>
      </c>
      <c r="C11067" s="4" t="s">
        <v>32253</v>
      </c>
      <c r="E11067" s="4"/>
      <c r="R11067" s="4"/>
      <c r="U11067" s="4"/>
      <c r="AD11067" s="4"/>
      <c r="AE11067" s="4"/>
      <c r="AF11067" s="21"/>
    </row>
    <row r="11068" spans="1:32" x14ac:dyDescent="0.2">
      <c r="A11068" s="1" t="s">
        <v>32254</v>
      </c>
      <c r="B11068" s="4" t="s">
        <v>32255</v>
      </c>
      <c r="C11068" s="4" t="s">
        <v>32256</v>
      </c>
      <c r="E11068" s="4"/>
      <c r="R11068" s="4"/>
      <c r="U11068" s="4"/>
      <c r="AD11068" s="4"/>
      <c r="AE11068" s="4"/>
      <c r="AF11068" s="21"/>
    </row>
    <row r="11069" spans="1:32" x14ac:dyDescent="0.2">
      <c r="A11069" s="1" t="s">
        <v>32257</v>
      </c>
      <c r="B11069" s="4" t="s">
        <v>32258</v>
      </c>
      <c r="C11069" s="4" t="s">
        <v>32259</v>
      </c>
      <c r="E11069" s="4">
        <v>1</v>
      </c>
      <c r="R11069" s="4"/>
      <c r="U11069" s="4"/>
      <c r="AD11069" s="4"/>
      <c r="AE11069" s="4"/>
      <c r="AF11069" s="21"/>
    </row>
    <row r="11070" spans="1:32" x14ac:dyDescent="0.2">
      <c r="A11070" s="1" t="s">
        <v>32260</v>
      </c>
      <c r="B11070" s="4" t="s">
        <v>32261</v>
      </c>
      <c r="C11070" s="4" t="s">
        <v>32262</v>
      </c>
      <c r="E11070" s="4"/>
      <c r="R11070" s="4"/>
      <c r="U11070" s="4"/>
      <c r="AD11070" s="4"/>
      <c r="AE11070" s="4"/>
      <c r="AF11070" s="21"/>
    </row>
    <row r="11071" spans="1:32" x14ac:dyDescent="0.2">
      <c r="A11071" s="1" t="s">
        <v>32263</v>
      </c>
      <c r="B11071" s="4" t="s">
        <v>32264</v>
      </c>
      <c r="C11071" s="4" t="s">
        <v>32265</v>
      </c>
      <c r="E11071" s="4"/>
      <c r="R11071" s="4"/>
      <c r="U11071" s="4"/>
      <c r="AD11071" s="4"/>
      <c r="AE11071" s="4"/>
      <c r="AF11071" s="21"/>
    </row>
    <row r="11072" spans="1:32" x14ac:dyDescent="0.2">
      <c r="A11072" s="1" t="s">
        <v>32266</v>
      </c>
      <c r="B11072" s="4" t="s">
        <v>32267</v>
      </c>
      <c r="C11072" s="4" t="s">
        <v>32268</v>
      </c>
      <c r="E11072" s="4"/>
      <c r="R11072" s="4"/>
      <c r="U11072" s="4"/>
      <c r="AD11072" s="4"/>
      <c r="AE11072" s="4"/>
      <c r="AF11072" s="21"/>
    </row>
    <row r="11073" spans="1:32" x14ac:dyDescent="0.2">
      <c r="A11073" s="1" t="s">
        <v>32269</v>
      </c>
      <c r="B11073" s="4" t="s">
        <v>32270</v>
      </c>
      <c r="C11073" s="4" t="s">
        <v>32271</v>
      </c>
      <c r="E11073" s="4"/>
      <c r="F11073">
        <v>1</v>
      </c>
      <c r="G11073">
        <v>1</v>
      </c>
      <c r="J11073">
        <v>2</v>
      </c>
      <c r="R11073" s="4"/>
      <c r="U11073" s="4"/>
      <c r="AB11073">
        <v>2</v>
      </c>
      <c r="AD11073" s="4"/>
      <c r="AE11073" s="4"/>
      <c r="AF11073" s="21"/>
    </row>
    <row r="11074" spans="1:32" x14ac:dyDescent="0.2">
      <c r="A11074" s="1" t="s">
        <v>32272</v>
      </c>
      <c r="B11074" s="4" t="s">
        <v>32273</v>
      </c>
      <c r="C11074" s="4" t="s">
        <v>32274</v>
      </c>
      <c r="E11074" s="4"/>
      <c r="R11074" s="4"/>
      <c r="U11074" s="4"/>
      <c r="AD11074" s="4"/>
      <c r="AE11074" s="4"/>
      <c r="AF11074" s="21"/>
    </row>
    <row r="11075" spans="1:32" x14ac:dyDescent="0.2">
      <c r="A11075" s="1" t="s">
        <v>32275</v>
      </c>
      <c r="B11075" s="4" t="s">
        <v>32276</v>
      </c>
      <c r="C11075" s="4" t="s">
        <v>32277</v>
      </c>
      <c r="E11075" s="4"/>
      <c r="R11075" s="4"/>
      <c r="U11075" s="4"/>
      <c r="AD11075" s="4"/>
      <c r="AE11075" s="4"/>
      <c r="AF11075" s="21"/>
    </row>
    <row r="11076" spans="1:32" x14ac:dyDescent="0.2">
      <c r="A11076" s="1" t="s">
        <v>32278</v>
      </c>
      <c r="B11076" s="4" t="s">
        <v>30564</v>
      </c>
      <c r="C11076" s="4" t="s">
        <v>32279</v>
      </c>
      <c r="E11076" s="4"/>
      <c r="R11076" s="4"/>
      <c r="U11076" s="4"/>
      <c r="AD11076" s="4"/>
      <c r="AE11076" s="4"/>
      <c r="AF11076" s="21"/>
    </row>
    <row r="11077" spans="1:32" x14ac:dyDescent="0.2">
      <c r="A11077" s="1" t="s">
        <v>32280</v>
      </c>
      <c r="B11077" s="4" t="s">
        <v>32281</v>
      </c>
      <c r="C11077" s="4" t="s">
        <v>32282</v>
      </c>
      <c r="E11077" s="4"/>
      <c r="R11077" s="4"/>
      <c r="U11077" s="4"/>
      <c r="AD11077" s="4"/>
      <c r="AE11077" s="4"/>
      <c r="AF11077" s="21"/>
    </row>
    <row r="11078" spans="1:32" x14ac:dyDescent="0.2">
      <c r="A11078" s="1" t="s">
        <v>32283</v>
      </c>
      <c r="B11078" s="4" t="s">
        <v>32284</v>
      </c>
      <c r="C11078" s="4" t="s">
        <v>32285</v>
      </c>
      <c r="E11078" s="4"/>
      <c r="R11078" s="4"/>
      <c r="U11078" s="4"/>
      <c r="AD11078" s="4"/>
      <c r="AE11078" s="4"/>
      <c r="AF11078" s="21"/>
    </row>
    <row r="11079" spans="1:32" x14ac:dyDescent="0.2">
      <c r="A11079" s="1" t="s">
        <v>32286</v>
      </c>
      <c r="B11079" s="4" t="s">
        <v>32287</v>
      </c>
      <c r="C11079" s="4" t="s">
        <v>32288</v>
      </c>
      <c r="E11079" s="4"/>
      <c r="R11079" s="4"/>
      <c r="U11079" s="4"/>
      <c r="AD11079" s="4"/>
      <c r="AE11079" s="4"/>
      <c r="AF11079" s="21"/>
    </row>
    <row r="11080" spans="1:32" x14ac:dyDescent="0.2">
      <c r="A11080" s="1" t="s">
        <v>32289</v>
      </c>
      <c r="B11080" s="4" t="s">
        <v>32290</v>
      </c>
      <c r="C11080" s="4" t="s">
        <v>32291</v>
      </c>
      <c r="E11080" s="4"/>
      <c r="R11080" s="4"/>
      <c r="U11080" s="4"/>
      <c r="AD11080" s="4"/>
      <c r="AE11080" s="4"/>
      <c r="AF11080" s="21"/>
    </row>
    <row r="11081" spans="1:32" x14ac:dyDescent="0.2">
      <c r="A11081" s="1" t="s">
        <v>32292</v>
      </c>
      <c r="B11081" s="4" t="s">
        <v>32293</v>
      </c>
      <c r="C11081" s="4" t="s">
        <v>32294</v>
      </c>
      <c r="E11081" s="4"/>
      <c r="R11081" s="4"/>
      <c r="U11081" s="4"/>
      <c r="AD11081" s="4"/>
      <c r="AE11081" s="4"/>
      <c r="AF11081" s="21"/>
    </row>
    <row r="11082" spans="1:32" x14ac:dyDescent="0.2">
      <c r="A11082" s="1" t="s">
        <v>32295</v>
      </c>
      <c r="B11082" s="4" t="s">
        <v>32296</v>
      </c>
      <c r="C11082" s="4" t="s">
        <v>32297</v>
      </c>
      <c r="E11082" s="4"/>
      <c r="R11082" s="4"/>
      <c r="U11082" s="4"/>
      <c r="AD11082" s="4"/>
      <c r="AE11082" s="4"/>
      <c r="AF11082" s="21"/>
    </row>
    <row r="11083" spans="1:32" x14ac:dyDescent="0.2">
      <c r="A11083" s="1" t="s">
        <v>32298</v>
      </c>
      <c r="B11083" s="4" t="s">
        <v>32299</v>
      </c>
      <c r="C11083" s="4" t="s">
        <v>32300</v>
      </c>
      <c r="E11083" s="4"/>
      <c r="R11083" s="4"/>
      <c r="U11083" s="4"/>
      <c r="AD11083" s="4"/>
      <c r="AE11083" s="4"/>
      <c r="AF11083" s="21"/>
    </row>
    <row r="11084" spans="1:32" x14ac:dyDescent="0.2">
      <c r="A11084" s="1" t="s">
        <v>32301</v>
      </c>
      <c r="B11084" s="4" t="s">
        <v>32302</v>
      </c>
      <c r="C11084" s="4" t="s">
        <v>32303</v>
      </c>
      <c r="E11084" s="4"/>
      <c r="R11084" s="4"/>
      <c r="U11084" s="4"/>
      <c r="AD11084" s="4"/>
      <c r="AE11084" s="4"/>
      <c r="AF11084" s="21"/>
    </row>
    <row r="11085" spans="1:32" x14ac:dyDescent="0.2">
      <c r="A11085" s="1" t="s">
        <v>32304</v>
      </c>
      <c r="B11085" s="4" t="s">
        <v>32305</v>
      </c>
      <c r="C11085" s="4" t="s">
        <v>32306</v>
      </c>
      <c r="E11085" s="4"/>
      <c r="R11085" s="4"/>
      <c r="U11085" s="4"/>
      <c r="AD11085" s="4"/>
      <c r="AE11085" s="4"/>
      <c r="AF11085" s="21"/>
    </row>
    <row r="11086" spans="1:32" x14ac:dyDescent="0.2">
      <c r="A11086" s="1" t="s">
        <v>32307</v>
      </c>
      <c r="B11086" s="4" t="s">
        <v>10868</v>
      </c>
      <c r="C11086" s="4" t="s">
        <v>32308</v>
      </c>
      <c r="E11086" s="4"/>
      <c r="R11086" s="4"/>
      <c r="U11086" s="4"/>
      <c r="AD11086" s="4"/>
      <c r="AE11086" s="4"/>
      <c r="AF11086" s="21"/>
    </row>
    <row r="11087" spans="1:32" x14ac:dyDescent="0.2">
      <c r="A11087" s="1" t="s">
        <v>32309</v>
      </c>
      <c r="B11087" s="4" t="s">
        <v>32310</v>
      </c>
      <c r="C11087" s="4" t="s">
        <v>32311</v>
      </c>
      <c r="E11087" s="4"/>
      <c r="R11087" s="4"/>
      <c r="U11087" s="4"/>
      <c r="AD11087" s="4"/>
      <c r="AE11087" s="4"/>
      <c r="AF11087" s="21"/>
    </row>
    <row r="11088" spans="1:32" x14ac:dyDescent="0.2">
      <c r="A11088" s="1" t="s">
        <v>32312</v>
      </c>
      <c r="B11088" s="4" t="s">
        <v>10883</v>
      </c>
      <c r="C11088" s="4" t="s">
        <v>32313</v>
      </c>
      <c r="E11088" s="4"/>
      <c r="R11088" s="4"/>
      <c r="U11088" s="4"/>
      <c r="AD11088" s="4"/>
      <c r="AE11088" s="4"/>
      <c r="AF11088" s="21"/>
    </row>
    <row r="11089" spans="1:32" x14ac:dyDescent="0.2">
      <c r="A11089" s="1" t="s">
        <v>32314</v>
      </c>
      <c r="B11089" s="4" t="s">
        <v>30570</v>
      </c>
      <c r="C11089" s="4" t="s">
        <v>32315</v>
      </c>
      <c r="E11089" s="4"/>
      <c r="R11089" s="4"/>
      <c r="U11089" s="4"/>
      <c r="AD11089" s="4"/>
      <c r="AE11089" s="4"/>
      <c r="AF11089" s="21"/>
    </row>
    <row r="11090" spans="1:32" x14ac:dyDescent="0.2">
      <c r="A11090" s="1" t="s">
        <v>32316</v>
      </c>
      <c r="B11090" s="4" t="s">
        <v>32317</v>
      </c>
      <c r="C11090" s="4" t="s">
        <v>32318</v>
      </c>
      <c r="E11090" s="4"/>
      <c r="R11090" s="4"/>
      <c r="U11090" s="4"/>
      <c r="AD11090" s="4"/>
      <c r="AE11090" s="4"/>
      <c r="AF11090" s="21"/>
    </row>
    <row r="11091" spans="1:32" x14ac:dyDescent="0.2">
      <c r="A11091" s="1" t="s">
        <v>32319</v>
      </c>
      <c r="B11091" s="4" t="s">
        <v>30576</v>
      </c>
      <c r="C11091" s="4" t="s">
        <v>30577</v>
      </c>
      <c r="E11091" s="4"/>
      <c r="R11091" s="4"/>
      <c r="U11091" s="4"/>
      <c r="AD11091" s="4"/>
      <c r="AE11091" s="4"/>
      <c r="AF11091" s="21"/>
    </row>
    <row r="11092" spans="1:32" x14ac:dyDescent="0.2">
      <c r="A11092" s="1" t="s">
        <v>32320</v>
      </c>
      <c r="B11092" s="4" t="s">
        <v>32321</v>
      </c>
      <c r="C11092" s="4" t="s">
        <v>32322</v>
      </c>
      <c r="E11092" s="4"/>
      <c r="R11092" s="4"/>
      <c r="U11092" s="4"/>
      <c r="AD11092" s="4"/>
      <c r="AE11092" s="4"/>
      <c r="AF11092" s="21"/>
    </row>
    <row r="11093" spans="1:32" x14ac:dyDescent="0.2">
      <c r="A11093" s="1" t="s">
        <v>32323</v>
      </c>
      <c r="B11093" s="4" t="s">
        <v>32324</v>
      </c>
      <c r="C11093" s="4" t="s">
        <v>32325</v>
      </c>
      <c r="E11093" s="4"/>
      <c r="R11093" s="4"/>
      <c r="U11093" s="4"/>
      <c r="AD11093" s="4"/>
      <c r="AE11093" s="4"/>
      <c r="AF11093" s="21"/>
    </row>
    <row r="11094" spans="1:32" x14ac:dyDescent="0.2">
      <c r="A11094" s="1" t="s">
        <v>32326</v>
      </c>
      <c r="B11094" s="4" t="s">
        <v>10968</v>
      </c>
      <c r="C11094" s="4" t="s">
        <v>30613</v>
      </c>
      <c r="E11094" s="4"/>
      <c r="R11094" s="4"/>
      <c r="U11094" s="4"/>
      <c r="AD11094" s="4"/>
      <c r="AE11094" s="4"/>
      <c r="AF11094" s="21"/>
    </row>
    <row r="11095" spans="1:32" x14ac:dyDescent="0.2">
      <c r="A11095" s="1" t="s">
        <v>32327</v>
      </c>
      <c r="B11095" s="4" t="s">
        <v>10977</v>
      </c>
      <c r="C11095" s="4" t="s">
        <v>32328</v>
      </c>
      <c r="E11095" s="4"/>
      <c r="R11095" s="4"/>
      <c r="U11095" s="4"/>
      <c r="AD11095" s="4"/>
      <c r="AE11095" s="4"/>
      <c r="AF11095" s="21"/>
    </row>
    <row r="11096" spans="1:32" x14ac:dyDescent="0.2">
      <c r="A11096" s="1" t="s">
        <v>32329</v>
      </c>
      <c r="B11096" s="4" t="s">
        <v>32330</v>
      </c>
      <c r="C11096" s="4" t="s">
        <v>32331</v>
      </c>
      <c r="E11096" s="4"/>
      <c r="R11096" s="4"/>
      <c r="U11096" s="4"/>
      <c r="AD11096" s="4"/>
      <c r="AE11096" s="4"/>
      <c r="AF11096" s="21"/>
    </row>
    <row r="11097" spans="1:32" x14ac:dyDescent="0.2">
      <c r="A11097" s="1" t="s">
        <v>32332</v>
      </c>
      <c r="B11097" s="4" t="s">
        <v>32333</v>
      </c>
      <c r="C11097" s="4" t="s">
        <v>32334</v>
      </c>
      <c r="E11097" s="4"/>
      <c r="R11097" s="4"/>
      <c r="U11097" s="4"/>
      <c r="AD11097" s="4"/>
      <c r="AE11097" s="4"/>
      <c r="AF11097" s="21"/>
    </row>
    <row r="11098" spans="1:32" x14ac:dyDescent="0.2">
      <c r="A11098" s="1" t="s">
        <v>32335</v>
      </c>
      <c r="B11098" s="4" t="s">
        <v>32336</v>
      </c>
      <c r="C11098" s="4" t="s">
        <v>32337</v>
      </c>
      <c r="E11098" s="4"/>
      <c r="R11098" s="4"/>
      <c r="U11098" s="4"/>
      <c r="AD11098" s="4"/>
      <c r="AE11098" s="4"/>
      <c r="AF11098" s="21"/>
    </row>
    <row r="11099" spans="1:32" x14ac:dyDescent="0.2">
      <c r="A11099" s="1" t="s">
        <v>32338</v>
      </c>
      <c r="B11099" s="4" t="s">
        <v>32339</v>
      </c>
      <c r="C11099" s="4" t="s">
        <v>32340</v>
      </c>
      <c r="E11099" s="4"/>
      <c r="R11099" s="4"/>
      <c r="U11099" s="4"/>
      <c r="AD11099" s="4"/>
      <c r="AE11099" s="4"/>
      <c r="AF11099" s="21"/>
    </row>
    <row r="11100" spans="1:32" x14ac:dyDescent="0.2">
      <c r="A11100" s="1" t="s">
        <v>32341</v>
      </c>
      <c r="B11100" s="4" t="s">
        <v>32342</v>
      </c>
      <c r="C11100" s="4" t="s">
        <v>32343</v>
      </c>
      <c r="E11100" s="4"/>
      <c r="R11100" s="4"/>
      <c r="U11100" s="4"/>
      <c r="AD11100" s="4"/>
      <c r="AE11100" s="4"/>
      <c r="AF11100" s="21"/>
    </row>
    <row r="11101" spans="1:32" x14ac:dyDescent="0.2">
      <c r="A11101" s="1" t="s">
        <v>32344</v>
      </c>
      <c r="B11101" s="4" t="s">
        <v>32345</v>
      </c>
      <c r="C11101" s="4" t="s">
        <v>32346</v>
      </c>
      <c r="E11101" s="4"/>
      <c r="R11101" s="4"/>
      <c r="U11101" s="4"/>
      <c r="AD11101" s="4"/>
      <c r="AE11101" s="4"/>
      <c r="AF11101" s="21"/>
    </row>
    <row r="11102" spans="1:32" x14ac:dyDescent="0.2">
      <c r="A11102" s="1" t="s">
        <v>32347</v>
      </c>
      <c r="B11102" s="4" t="s">
        <v>32348</v>
      </c>
      <c r="C11102" s="4" t="s">
        <v>32349</v>
      </c>
      <c r="E11102" s="4"/>
      <c r="R11102" s="4"/>
      <c r="U11102" s="4"/>
      <c r="AD11102" s="4"/>
      <c r="AE11102" s="4"/>
      <c r="AF11102" s="21"/>
    </row>
    <row r="11103" spans="1:32" x14ac:dyDescent="0.2">
      <c r="A11103" s="1" t="s">
        <v>32350</v>
      </c>
      <c r="B11103" s="4" t="s">
        <v>32351</v>
      </c>
      <c r="C11103" s="4" t="s">
        <v>32352</v>
      </c>
      <c r="E11103" s="4"/>
      <c r="R11103" s="4"/>
      <c r="U11103" s="4"/>
      <c r="AD11103" s="4"/>
      <c r="AE11103" s="4"/>
      <c r="AF11103" s="21"/>
    </row>
    <row r="11104" spans="1:32" x14ac:dyDescent="0.2">
      <c r="A11104" s="1" t="s">
        <v>32353</v>
      </c>
      <c r="B11104" s="4" t="s">
        <v>32354</v>
      </c>
      <c r="C11104" s="4" t="s">
        <v>32355</v>
      </c>
      <c r="E11104" s="4"/>
      <c r="R11104" s="4"/>
      <c r="U11104" s="4"/>
      <c r="AD11104" s="4"/>
      <c r="AE11104" s="4"/>
      <c r="AF11104" s="21"/>
    </row>
    <row r="11105" spans="1:32" x14ac:dyDescent="0.2">
      <c r="A11105" s="1" t="s">
        <v>32356</v>
      </c>
      <c r="B11105" s="4" t="s">
        <v>32357</v>
      </c>
      <c r="C11105" s="4" t="s">
        <v>32358</v>
      </c>
      <c r="E11105" s="4"/>
      <c r="R11105" s="4"/>
      <c r="U11105" s="4"/>
      <c r="AD11105" s="4"/>
      <c r="AE11105" s="4"/>
      <c r="AF11105" s="21"/>
    </row>
    <row r="11106" spans="1:32" x14ac:dyDescent="0.2">
      <c r="A11106" s="1" t="s">
        <v>32359</v>
      </c>
      <c r="B11106" s="4" t="s">
        <v>10883</v>
      </c>
      <c r="C11106" s="4" t="s">
        <v>32313</v>
      </c>
      <c r="E11106" s="4"/>
      <c r="R11106" s="4"/>
      <c r="U11106" s="4"/>
      <c r="AD11106" s="4"/>
      <c r="AE11106" s="4"/>
      <c r="AF11106" s="21"/>
    </row>
    <row r="11107" spans="1:32" x14ac:dyDescent="0.2">
      <c r="A11107" s="1" t="s">
        <v>32360</v>
      </c>
      <c r="B11107" s="4" t="s">
        <v>32361</v>
      </c>
      <c r="C11107" s="4" t="s">
        <v>32362</v>
      </c>
      <c r="E11107" s="4"/>
      <c r="R11107" s="4"/>
      <c r="U11107" s="4"/>
      <c r="AD11107" s="4"/>
      <c r="AE11107" s="4"/>
      <c r="AF11107" s="21"/>
    </row>
    <row r="11108" spans="1:32" x14ac:dyDescent="0.2">
      <c r="A11108" s="1" t="s">
        <v>32363</v>
      </c>
      <c r="B11108" s="4" t="s">
        <v>32364</v>
      </c>
      <c r="C11108" s="4" t="s">
        <v>32365</v>
      </c>
      <c r="E11108" s="4"/>
      <c r="R11108" s="4"/>
      <c r="U11108" s="4"/>
      <c r="AD11108" s="4"/>
      <c r="AE11108" s="4"/>
      <c r="AF11108" s="21"/>
    </row>
    <row r="11109" spans="1:32" x14ac:dyDescent="0.2">
      <c r="A11109" s="1" t="s">
        <v>32366</v>
      </c>
      <c r="B11109" s="4" t="s">
        <v>32367</v>
      </c>
      <c r="C11109" s="4" t="s">
        <v>32368</v>
      </c>
      <c r="E11109" s="4"/>
      <c r="R11109" s="4"/>
      <c r="U11109" s="4"/>
      <c r="AD11109" s="4"/>
      <c r="AE11109" s="4"/>
      <c r="AF11109" s="21"/>
    </row>
    <row r="11110" spans="1:32" x14ac:dyDescent="0.2">
      <c r="A11110" s="1" t="s">
        <v>32369</v>
      </c>
      <c r="B11110" s="4" t="s">
        <v>32370</v>
      </c>
      <c r="C11110" s="4" t="s">
        <v>32371</v>
      </c>
      <c r="E11110" s="4"/>
      <c r="R11110" s="4"/>
      <c r="U11110" s="4"/>
      <c r="AD11110" s="4"/>
      <c r="AE11110" s="4"/>
      <c r="AF11110" s="21"/>
    </row>
    <row r="11111" spans="1:32" x14ac:dyDescent="0.2">
      <c r="A11111" s="1" t="s">
        <v>32372</v>
      </c>
      <c r="B11111" s="4" t="s">
        <v>32373</v>
      </c>
      <c r="C11111" s="4" t="s">
        <v>32374</v>
      </c>
      <c r="E11111" s="4"/>
      <c r="R11111" s="4"/>
      <c r="U11111" s="4"/>
      <c r="AD11111" s="4"/>
      <c r="AE11111" s="4"/>
      <c r="AF11111" s="21"/>
    </row>
    <row r="11112" spans="1:32" x14ac:dyDescent="0.2">
      <c r="A11112" s="1" t="s">
        <v>32375</v>
      </c>
      <c r="B11112" s="4" t="s">
        <v>32376</v>
      </c>
      <c r="C11112" s="4" t="s">
        <v>32377</v>
      </c>
      <c r="E11112" s="4"/>
      <c r="R11112" s="4"/>
      <c r="U11112" s="4"/>
      <c r="AD11112" s="4"/>
      <c r="AE11112" s="4"/>
      <c r="AF11112" s="21"/>
    </row>
    <row r="11113" spans="1:32" x14ac:dyDescent="0.2">
      <c r="A11113" s="1" t="s">
        <v>32378</v>
      </c>
      <c r="B11113" s="4" t="s">
        <v>32379</v>
      </c>
      <c r="C11113" s="4" t="s">
        <v>32380</v>
      </c>
      <c r="E11113" s="4"/>
      <c r="R11113" s="4"/>
      <c r="U11113" s="4"/>
      <c r="AD11113" s="4"/>
      <c r="AE11113" s="4"/>
      <c r="AF11113" s="21"/>
    </row>
    <row r="11114" spans="1:32" x14ac:dyDescent="0.2">
      <c r="A11114" s="1" t="s">
        <v>32381</v>
      </c>
      <c r="B11114" s="4" t="s">
        <v>32382</v>
      </c>
      <c r="C11114" s="4" t="s">
        <v>32383</v>
      </c>
      <c r="E11114" s="4"/>
      <c r="R11114" s="4"/>
      <c r="U11114" s="4"/>
      <c r="AD11114" s="4"/>
      <c r="AE11114" s="4"/>
      <c r="AF11114" s="21"/>
    </row>
    <row r="11115" spans="1:32" x14ac:dyDescent="0.2">
      <c r="A11115" s="1" t="s">
        <v>32384</v>
      </c>
      <c r="B11115" s="4" t="s">
        <v>32385</v>
      </c>
      <c r="C11115" s="4" t="s">
        <v>32386</v>
      </c>
      <c r="E11115" s="4"/>
      <c r="R11115" s="4"/>
      <c r="U11115" s="4"/>
      <c r="AD11115" s="4"/>
      <c r="AE11115" s="4"/>
      <c r="AF11115" s="21"/>
    </row>
    <row r="11116" spans="1:32" x14ac:dyDescent="0.2">
      <c r="A11116" s="1" t="s">
        <v>32387</v>
      </c>
      <c r="B11116" s="4" t="s">
        <v>32388</v>
      </c>
      <c r="C11116" s="4" t="s">
        <v>32389</v>
      </c>
      <c r="E11116" s="4"/>
      <c r="R11116" s="4"/>
      <c r="U11116" s="4"/>
      <c r="AD11116" s="4"/>
      <c r="AE11116" s="4"/>
      <c r="AF11116" s="21"/>
    </row>
    <row r="11117" spans="1:32" x14ac:dyDescent="0.2">
      <c r="A11117" s="1" t="s">
        <v>32390</v>
      </c>
      <c r="B11117" s="4" t="s">
        <v>30570</v>
      </c>
      <c r="C11117" s="4" t="s">
        <v>30571</v>
      </c>
      <c r="E11117" s="4"/>
      <c r="R11117" s="4"/>
      <c r="U11117" s="4"/>
      <c r="AD11117" s="4"/>
      <c r="AE11117" s="4"/>
      <c r="AF11117" s="21"/>
    </row>
    <row r="11118" spans="1:32" x14ac:dyDescent="0.2">
      <c r="A11118" s="1" t="s">
        <v>32391</v>
      </c>
      <c r="B11118" s="4" t="s">
        <v>32392</v>
      </c>
      <c r="C11118" s="4" t="s">
        <v>32393</v>
      </c>
      <c r="E11118" s="4"/>
      <c r="R11118" s="4"/>
      <c r="U11118" s="4"/>
      <c r="AD11118" s="4"/>
      <c r="AE11118" s="4"/>
      <c r="AF11118" s="21"/>
    </row>
    <row r="11119" spans="1:32" x14ac:dyDescent="0.2">
      <c r="A11119" s="1" t="s">
        <v>32394</v>
      </c>
      <c r="B11119" s="4" t="s">
        <v>32395</v>
      </c>
      <c r="C11119" s="4" t="s">
        <v>32396</v>
      </c>
      <c r="E11119" s="4"/>
      <c r="R11119" s="4"/>
      <c r="U11119" s="4"/>
      <c r="AD11119" s="4"/>
      <c r="AE11119" s="4"/>
      <c r="AF11119" s="21"/>
    </row>
    <row r="11120" spans="1:32" x14ac:dyDescent="0.2">
      <c r="A11120" s="1" t="s">
        <v>32397</v>
      </c>
      <c r="B11120" s="4" t="s">
        <v>32398</v>
      </c>
      <c r="C11120" s="4" t="s">
        <v>32399</v>
      </c>
      <c r="E11120" s="4"/>
      <c r="R11120" s="4"/>
      <c r="U11120" s="4"/>
      <c r="AD11120" s="4"/>
      <c r="AE11120" s="4"/>
      <c r="AF11120" s="21"/>
    </row>
    <row r="11121" spans="1:32" x14ac:dyDescent="0.2">
      <c r="A11121" s="1" t="s">
        <v>32400</v>
      </c>
      <c r="B11121" s="4" t="s">
        <v>32401</v>
      </c>
      <c r="C11121" s="4" t="s">
        <v>32402</v>
      </c>
      <c r="E11121" s="4"/>
      <c r="R11121" s="4"/>
      <c r="U11121" s="4"/>
      <c r="AD11121" s="4"/>
      <c r="AE11121" s="4"/>
      <c r="AF11121" s="21"/>
    </row>
    <row r="11122" spans="1:32" x14ac:dyDescent="0.2">
      <c r="A11122" s="1" t="s">
        <v>32403</v>
      </c>
      <c r="B11122" s="4" t="s">
        <v>32404</v>
      </c>
      <c r="C11122" s="4" t="s">
        <v>32405</v>
      </c>
      <c r="E11122" s="4"/>
      <c r="R11122" s="4"/>
      <c r="U11122" s="4"/>
      <c r="AD11122" s="4"/>
      <c r="AE11122" s="4"/>
      <c r="AF11122" s="21"/>
    </row>
    <row r="11123" spans="1:32" x14ac:dyDescent="0.2">
      <c r="A11123" s="1" t="s">
        <v>32406</v>
      </c>
      <c r="B11123" s="4" t="s">
        <v>32407</v>
      </c>
      <c r="C11123" s="4" t="s">
        <v>32408</v>
      </c>
      <c r="E11123" s="4"/>
      <c r="R11123" s="4"/>
      <c r="U11123" s="4"/>
      <c r="AD11123" s="4"/>
      <c r="AE11123" s="4"/>
      <c r="AF11123" s="21"/>
    </row>
    <row r="11124" spans="1:32" x14ac:dyDescent="0.2">
      <c r="A11124" s="1" t="s">
        <v>32409</v>
      </c>
      <c r="B11124" s="4" t="s">
        <v>32410</v>
      </c>
      <c r="C11124" s="4" t="s">
        <v>32411</v>
      </c>
      <c r="E11124" s="4"/>
      <c r="R11124" s="4"/>
      <c r="U11124" s="4"/>
      <c r="AD11124" s="4"/>
      <c r="AE11124" s="4"/>
      <c r="AF11124" s="21"/>
    </row>
    <row r="11125" spans="1:32" x14ac:dyDescent="0.2">
      <c r="A11125" s="1" t="s">
        <v>32412</v>
      </c>
      <c r="B11125" s="4" t="s">
        <v>32413</v>
      </c>
      <c r="C11125" s="4" t="s">
        <v>32414</v>
      </c>
      <c r="E11125" s="4"/>
      <c r="R11125" s="4"/>
      <c r="U11125" s="4"/>
      <c r="AD11125" s="4"/>
      <c r="AE11125" s="4"/>
      <c r="AF11125" s="21"/>
    </row>
    <row r="11126" spans="1:32" x14ac:dyDescent="0.2">
      <c r="A11126" s="1" t="s">
        <v>32415</v>
      </c>
      <c r="B11126" s="4" t="s">
        <v>32416</v>
      </c>
      <c r="C11126" s="4" t="s">
        <v>32417</v>
      </c>
      <c r="E11126" s="4"/>
      <c r="R11126" s="4"/>
      <c r="U11126" s="4"/>
      <c r="AD11126" s="4"/>
      <c r="AE11126" s="4"/>
      <c r="AF11126" s="21"/>
    </row>
    <row r="11127" spans="1:32" x14ac:dyDescent="0.2">
      <c r="A11127" s="1" t="s">
        <v>32418</v>
      </c>
      <c r="B11127" s="4" t="s">
        <v>32317</v>
      </c>
      <c r="C11127" s="4" t="s">
        <v>32318</v>
      </c>
      <c r="E11127" s="4"/>
      <c r="R11127" s="4"/>
      <c r="U11127" s="4"/>
      <c r="AD11127" s="4"/>
      <c r="AE11127" s="4"/>
      <c r="AF11127" s="21"/>
    </row>
    <row r="11128" spans="1:32" x14ac:dyDescent="0.2">
      <c r="A11128" s="1" t="s">
        <v>32419</v>
      </c>
      <c r="B11128" s="4" t="s">
        <v>32420</v>
      </c>
      <c r="C11128" s="4" t="s">
        <v>32421</v>
      </c>
      <c r="E11128" s="4"/>
      <c r="R11128" s="4"/>
      <c r="U11128" s="4"/>
      <c r="AD11128" s="4"/>
      <c r="AE11128" s="4"/>
      <c r="AF11128" s="21"/>
    </row>
    <row r="11129" spans="1:32" x14ac:dyDescent="0.2">
      <c r="A11129" s="1" t="s">
        <v>32422</v>
      </c>
      <c r="B11129" s="4" t="s">
        <v>32423</v>
      </c>
      <c r="C11129" s="4" t="s">
        <v>32424</v>
      </c>
      <c r="E11129" s="4"/>
      <c r="R11129" s="4"/>
      <c r="U11129" s="4"/>
      <c r="AD11129" s="4"/>
      <c r="AE11129" s="4"/>
      <c r="AF11129" s="21"/>
    </row>
    <row r="11130" spans="1:32" x14ac:dyDescent="0.2">
      <c r="A11130" s="1" t="s">
        <v>32425</v>
      </c>
      <c r="B11130" s="4" t="s">
        <v>32426</v>
      </c>
      <c r="C11130" s="4" t="s">
        <v>32427</v>
      </c>
      <c r="E11130" s="4"/>
      <c r="R11130" s="4"/>
      <c r="U11130" s="4"/>
      <c r="AD11130" s="4"/>
      <c r="AE11130" s="4"/>
      <c r="AF11130" s="21"/>
    </row>
    <row r="11131" spans="1:32" x14ac:dyDescent="0.2">
      <c r="A11131" s="1" t="s">
        <v>32428</v>
      </c>
      <c r="B11131" s="4" t="s">
        <v>32429</v>
      </c>
      <c r="C11131" s="4" t="s">
        <v>32430</v>
      </c>
      <c r="E11131" s="4"/>
      <c r="R11131" s="4"/>
      <c r="U11131" s="4"/>
      <c r="AD11131" s="4"/>
      <c r="AE11131" s="4"/>
      <c r="AF11131" s="21"/>
    </row>
    <row r="11132" spans="1:32" x14ac:dyDescent="0.2">
      <c r="A11132" s="1" t="s">
        <v>32431</v>
      </c>
      <c r="B11132" s="4" t="s">
        <v>32432</v>
      </c>
      <c r="C11132" s="4" t="s">
        <v>32433</v>
      </c>
      <c r="E11132" s="4"/>
      <c r="R11132" s="4"/>
      <c r="U11132" s="4"/>
      <c r="AD11132" s="4"/>
      <c r="AE11132" s="4"/>
      <c r="AF11132" s="21"/>
    </row>
    <row r="11133" spans="1:32" x14ac:dyDescent="0.2">
      <c r="A11133" s="1" t="s">
        <v>32434</v>
      </c>
      <c r="B11133" s="4" t="s">
        <v>32435</v>
      </c>
      <c r="C11133" s="4" t="s">
        <v>32436</v>
      </c>
      <c r="E11133" s="4"/>
      <c r="R11133" s="4"/>
      <c r="U11133" s="4"/>
      <c r="AD11133" s="4"/>
      <c r="AE11133" s="4"/>
      <c r="AF11133" s="21"/>
    </row>
    <row r="11134" spans="1:32" x14ac:dyDescent="0.2">
      <c r="A11134" s="1" t="s">
        <v>32437</v>
      </c>
      <c r="B11134" s="4" t="s">
        <v>32438</v>
      </c>
      <c r="C11134" s="4" t="s">
        <v>32439</v>
      </c>
      <c r="E11134" s="4"/>
      <c r="R11134" s="4"/>
      <c r="U11134" s="4"/>
      <c r="AD11134" s="4"/>
      <c r="AE11134" s="4"/>
      <c r="AF11134" s="21"/>
    </row>
    <row r="11135" spans="1:32" x14ac:dyDescent="0.2">
      <c r="A11135" s="1" t="s">
        <v>32440</v>
      </c>
      <c r="B11135" s="4" t="s">
        <v>32441</v>
      </c>
      <c r="C11135" s="4" t="s">
        <v>32442</v>
      </c>
      <c r="E11135" s="4"/>
      <c r="R11135" s="4"/>
      <c r="U11135" s="4"/>
      <c r="AD11135" s="4"/>
      <c r="AE11135" s="4"/>
      <c r="AF11135" s="21"/>
    </row>
    <row r="11136" spans="1:32" x14ac:dyDescent="0.2">
      <c r="A11136" s="1" t="s">
        <v>32443</v>
      </c>
      <c r="B11136" s="4" t="s">
        <v>30576</v>
      </c>
      <c r="C11136" s="4" t="s">
        <v>30577</v>
      </c>
      <c r="E11136" s="4"/>
      <c r="R11136" s="4"/>
      <c r="U11136" s="4"/>
      <c r="AD11136" s="4"/>
      <c r="AE11136" s="4"/>
      <c r="AF11136" s="21"/>
    </row>
    <row r="11137" spans="1:32" x14ac:dyDescent="0.2">
      <c r="A11137" s="1" t="s">
        <v>32444</v>
      </c>
      <c r="B11137" s="4" t="s">
        <v>32445</v>
      </c>
      <c r="C11137" s="4" t="s">
        <v>32446</v>
      </c>
      <c r="E11137" s="4"/>
      <c r="R11137" s="4"/>
      <c r="U11137" s="4"/>
      <c r="AD11137" s="4"/>
      <c r="AE11137" s="4"/>
      <c r="AF11137" s="21"/>
    </row>
    <row r="11138" spans="1:32" x14ac:dyDescent="0.2">
      <c r="A11138" s="1" t="s">
        <v>32447</v>
      </c>
      <c r="B11138" s="4" t="s">
        <v>32448</v>
      </c>
      <c r="C11138" s="4" t="s">
        <v>32449</v>
      </c>
      <c r="E11138" s="4"/>
      <c r="R11138" s="4"/>
      <c r="U11138" s="4"/>
      <c r="AD11138" s="4"/>
      <c r="AE11138" s="4"/>
      <c r="AF11138" s="21"/>
    </row>
    <row r="11139" spans="1:32" x14ac:dyDescent="0.2">
      <c r="A11139" s="1" t="s">
        <v>32450</v>
      </c>
      <c r="B11139" s="4" t="s">
        <v>32451</v>
      </c>
      <c r="C11139" s="4" t="s">
        <v>32452</v>
      </c>
      <c r="E11139" s="4"/>
      <c r="R11139" s="4"/>
      <c r="U11139" s="4"/>
      <c r="AD11139" s="4"/>
      <c r="AE11139" s="4"/>
      <c r="AF11139" s="21"/>
    </row>
    <row r="11140" spans="1:32" x14ac:dyDescent="0.2">
      <c r="A11140" s="1" t="s">
        <v>32453</v>
      </c>
      <c r="B11140" s="4" t="s">
        <v>32454</v>
      </c>
      <c r="C11140" s="4" t="s">
        <v>32455</v>
      </c>
      <c r="E11140" s="4"/>
      <c r="R11140" s="4"/>
      <c r="U11140" s="4"/>
      <c r="AD11140" s="4"/>
      <c r="AE11140" s="4"/>
      <c r="AF11140" s="21"/>
    </row>
    <row r="11141" spans="1:32" x14ac:dyDescent="0.2">
      <c r="A11141" s="1" t="s">
        <v>32456</v>
      </c>
      <c r="B11141" s="4" t="s">
        <v>32457</v>
      </c>
      <c r="C11141" s="4" t="s">
        <v>32458</v>
      </c>
      <c r="E11141" s="4"/>
      <c r="R11141" s="4"/>
      <c r="U11141" s="4"/>
      <c r="AD11141" s="4">
        <v>1</v>
      </c>
      <c r="AE11141" s="4"/>
      <c r="AF11141" s="21"/>
    </row>
    <row r="11142" spans="1:32" x14ac:dyDescent="0.2">
      <c r="A11142" s="1" t="s">
        <v>32459</v>
      </c>
      <c r="B11142" s="4" t="s">
        <v>32460</v>
      </c>
      <c r="C11142" s="4" t="s">
        <v>32461</v>
      </c>
      <c r="E11142" s="4"/>
      <c r="R11142" s="4"/>
      <c r="U11142" s="4"/>
      <c r="AD11142" s="4"/>
      <c r="AE11142" s="4"/>
      <c r="AF11142" s="21"/>
    </row>
    <row r="11143" spans="1:32" x14ac:dyDescent="0.2">
      <c r="A11143" s="1" t="s">
        <v>32462</v>
      </c>
      <c r="B11143" s="4" t="s">
        <v>32463</v>
      </c>
      <c r="C11143" s="4" t="s">
        <v>32464</v>
      </c>
      <c r="E11143" s="4"/>
      <c r="R11143" s="4"/>
      <c r="U11143" s="4"/>
      <c r="AD11143" s="4"/>
      <c r="AE11143" s="4"/>
      <c r="AF11143" s="21"/>
    </row>
    <row r="11144" spans="1:32" x14ac:dyDescent="0.2">
      <c r="A11144" s="1" t="s">
        <v>32465</v>
      </c>
      <c r="B11144" s="4" t="s">
        <v>32466</v>
      </c>
      <c r="C11144" s="4" t="s">
        <v>32467</v>
      </c>
      <c r="E11144" s="4"/>
      <c r="R11144" s="4"/>
      <c r="U11144" s="4"/>
      <c r="AD11144" s="4"/>
      <c r="AE11144" s="4"/>
      <c r="AF11144" s="21"/>
    </row>
    <row r="11145" spans="1:32" x14ac:dyDescent="0.2">
      <c r="A11145" s="1" t="s">
        <v>32468</v>
      </c>
      <c r="B11145" s="4" t="s">
        <v>32469</v>
      </c>
      <c r="C11145" s="4" t="s">
        <v>32470</v>
      </c>
      <c r="E11145" s="4"/>
      <c r="G11145">
        <v>1</v>
      </c>
      <c r="P11145">
        <v>1</v>
      </c>
      <c r="R11145" s="4"/>
      <c r="U11145" s="4"/>
      <c r="AB11145">
        <v>1</v>
      </c>
      <c r="AD11145" s="4"/>
      <c r="AE11145" s="4"/>
      <c r="AF11145" s="21"/>
    </row>
    <row r="11146" spans="1:32" x14ac:dyDescent="0.2">
      <c r="A11146" s="1" t="s">
        <v>32471</v>
      </c>
      <c r="B11146" s="4" t="s">
        <v>32472</v>
      </c>
      <c r="C11146" s="4" t="s">
        <v>32473</v>
      </c>
      <c r="E11146" s="4"/>
      <c r="R11146" s="4"/>
      <c r="U11146" s="4"/>
      <c r="AD11146" s="4"/>
      <c r="AE11146" s="4"/>
      <c r="AF11146" s="21"/>
    </row>
    <row r="11147" spans="1:32" x14ac:dyDescent="0.2">
      <c r="A11147" s="1" t="s">
        <v>32474</v>
      </c>
      <c r="B11147" s="4" t="s">
        <v>10950</v>
      </c>
      <c r="C11147" s="4" t="s">
        <v>30591</v>
      </c>
      <c r="E11147" s="4"/>
      <c r="R11147" s="4"/>
      <c r="U11147" s="4"/>
      <c r="AD11147" s="4"/>
      <c r="AE11147" s="4"/>
      <c r="AF11147" s="21"/>
    </row>
    <row r="11148" spans="1:32" x14ac:dyDescent="0.2">
      <c r="A11148" s="1" t="s">
        <v>32475</v>
      </c>
      <c r="B11148" s="4" t="s">
        <v>32476</v>
      </c>
      <c r="C11148" s="4" t="s">
        <v>32477</v>
      </c>
      <c r="E11148" s="4"/>
      <c r="R11148" s="4"/>
      <c r="U11148" s="4"/>
      <c r="AD11148" s="4"/>
      <c r="AE11148" s="4"/>
      <c r="AF11148" s="21"/>
    </row>
    <row r="11149" spans="1:32" x14ac:dyDescent="0.2">
      <c r="A11149" s="1" t="s">
        <v>32478</v>
      </c>
      <c r="B11149" s="4" t="s">
        <v>32479</v>
      </c>
      <c r="C11149" s="4" t="s">
        <v>32480</v>
      </c>
      <c r="E11149" s="4"/>
      <c r="R11149" s="4"/>
      <c r="U11149" s="4"/>
      <c r="AD11149" s="4"/>
      <c r="AE11149" s="4"/>
      <c r="AF11149" s="21"/>
    </row>
    <row r="11150" spans="1:32" x14ac:dyDescent="0.2">
      <c r="A11150" s="1" t="s">
        <v>32481</v>
      </c>
      <c r="B11150" s="4" t="s">
        <v>32482</v>
      </c>
      <c r="C11150" s="4" t="s">
        <v>32483</v>
      </c>
      <c r="E11150" s="4"/>
      <c r="R11150" s="4"/>
      <c r="U11150" s="4"/>
      <c r="AD11150" s="4"/>
      <c r="AE11150" s="4"/>
      <c r="AF11150" s="21"/>
    </row>
    <row r="11151" spans="1:32" x14ac:dyDescent="0.2">
      <c r="A11151" s="1" t="s">
        <v>32484</v>
      </c>
      <c r="B11151" s="4" t="s">
        <v>32485</v>
      </c>
      <c r="C11151" s="4" t="s">
        <v>32486</v>
      </c>
      <c r="E11151" s="4"/>
      <c r="R11151" s="4"/>
      <c r="U11151" s="4"/>
      <c r="AD11151" s="4"/>
      <c r="AE11151" s="4"/>
      <c r="AF11151" s="21"/>
    </row>
    <row r="11152" spans="1:32" x14ac:dyDescent="0.2">
      <c r="A11152" s="1" t="s">
        <v>32487</v>
      </c>
      <c r="B11152" s="4" t="s">
        <v>32488</v>
      </c>
      <c r="C11152" s="4" t="s">
        <v>32489</v>
      </c>
      <c r="E11152" s="4"/>
      <c r="R11152" s="4"/>
      <c r="U11152" s="4"/>
      <c r="AD11152" s="4"/>
      <c r="AE11152" s="4"/>
      <c r="AF11152" s="21"/>
    </row>
    <row r="11153" spans="1:32" x14ac:dyDescent="0.2">
      <c r="A11153" s="1" t="s">
        <v>32490</v>
      </c>
      <c r="B11153" s="4" t="s">
        <v>32491</v>
      </c>
      <c r="C11153" s="4" t="s">
        <v>32492</v>
      </c>
      <c r="E11153" s="4"/>
      <c r="R11153" s="4"/>
      <c r="U11153" s="4"/>
      <c r="AD11153" s="4"/>
      <c r="AE11153" s="4"/>
      <c r="AF11153" s="21"/>
    </row>
    <row r="11154" spans="1:32" x14ac:dyDescent="0.2">
      <c r="A11154" s="1" t="s">
        <v>32493</v>
      </c>
      <c r="B11154" s="4" t="s">
        <v>32494</v>
      </c>
      <c r="C11154" s="4" t="s">
        <v>32495</v>
      </c>
      <c r="E11154" s="4"/>
      <c r="R11154" s="4"/>
      <c r="U11154" s="4"/>
      <c r="AD11154" s="4"/>
      <c r="AE11154" s="4"/>
      <c r="AF11154" s="21"/>
    </row>
    <row r="11155" spans="1:32" x14ac:dyDescent="0.2">
      <c r="A11155" s="1" t="s">
        <v>32496</v>
      </c>
      <c r="B11155" s="4" t="s">
        <v>32497</v>
      </c>
      <c r="C11155" s="4" t="s">
        <v>32498</v>
      </c>
      <c r="E11155" s="4"/>
      <c r="R11155" s="4"/>
      <c r="U11155" s="4"/>
      <c r="AD11155" s="4"/>
      <c r="AE11155" s="4"/>
      <c r="AF11155" s="21"/>
    </row>
    <row r="11156" spans="1:32" x14ac:dyDescent="0.2">
      <c r="A11156" s="1" t="s">
        <v>32499</v>
      </c>
      <c r="B11156" s="4" t="s">
        <v>32500</v>
      </c>
      <c r="C11156" s="4" t="s">
        <v>32501</v>
      </c>
      <c r="E11156" s="4"/>
      <c r="R11156" s="4"/>
      <c r="U11156" s="4"/>
      <c r="AD11156" s="4"/>
      <c r="AE11156" s="4"/>
      <c r="AF11156" s="21"/>
    </row>
    <row r="11157" spans="1:32" x14ac:dyDescent="0.2">
      <c r="A11157" s="1" t="s">
        <v>32502</v>
      </c>
      <c r="B11157" s="4" t="s">
        <v>10962</v>
      </c>
      <c r="C11157" s="4" t="s">
        <v>32503</v>
      </c>
      <c r="E11157" s="4"/>
      <c r="R11157" s="4"/>
      <c r="U11157" s="4"/>
      <c r="AD11157" s="4"/>
      <c r="AE11157" s="4"/>
      <c r="AF11157" s="21"/>
    </row>
    <row r="11158" spans="1:32" x14ac:dyDescent="0.2">
      <c r="A11158" s="1" t="s">
        <v>32504</v>
      </c>
      <c r="B11158" s="4" t="s">
        <v>32505</v>
      </c>
      <c r="C11158" s="4" t="s">
        <v>32506</v>
      </c>
      <c r="E11158" s="4"/>
      <c r="R11158" s="4"/>
      <c r="U11158" s="4"/>
      <c r="AD11158" s="4"/>
      <c r="AE11158" s="4"/>
      <c r="AF11158" s="21"/>
    </row>
    <row r="11159" spans="1:32" x14ac:dyDescent="0.2">
      <c r="A11159" s="1" t="s">
        <v>32507</v>
      </c>
      <c r="B11159" s="4" t="s">
        <v>32508</v>
      </c>
      <c r="C11159" s="4" t="s">
        <v>32509</v>
      </c>
      <c r="E11159" s="4"/>
      <c r="R11159" s="4"/>
      <c r="U11159" s="4"/>
      <c r="AD11159" s="4"/>
      <c r="AE11159" s="4"/>
      <c r="AF11159" s="21"/>
    </row>
    <row r="11160" spans="1:32" x14ac:dyDescent="0.2">
      <c r="A11160" s="1" t="s">
        <v>32510</v>
      </c>
      <c r="B11160" s="4" t="s">
        <v>32511</v>
      </c>
      <c r="C11160" s="4" t="s">
        <v>32512</v>
      </c>
      <c r="E11160" s="4"/>
      <c r="R11160" s="4"/>
      <c r="U11160" s="4"/>
      <c r="AD11160" s="4"/>
      <c r="AE11160" s="4"/>
      <c r="AF11160" s="21"/>
    </row>
    <row r="11161" spans="1:32" x14ac:dyDescent="0.2">
      <c r="A11161" s="1" t="s">
        <v>32513</v>
      </c>
      <c r="B11161" s="4" t="s">
        <v>32514</v>
      </c>
      <c r="C11161" s="4" t="s">
        <v>32515</v>
      </c>
      <c r="E11161" s="4"/>
      <c r="R11161" s="4"/>
      <c r="U11161" s="4"/>
      <c r="AD11161" s="4"/>
      <c r="AE11161" s="4"/>
      <c r="AF11161" s="21"/>
    </row>
    <row r="11162" spans="1:32" x14ac:dyDescent="0.2">
      <c r="A11162" s="1" t="s">
        <v>32516</v>
      </c>
      <c r="B11162" s="4" t="s">
        <v>32517</v>
      </c>
      <c r="C11162" s="4" t="s">
        <v>32518</v>
      </c>
      <c r="E11162" s="4"/>
      <c r="R11162" s="4"/>
      <c r="U11162" s="4"/>
      <c r="AD11162" s="4"/>
      <c r="AE11162" s="4"/>
      <c r="AF11162" s="21"/>
    </row>
    <row r="11163" spans="1:32" x14ac:dyDescent="0.2">
      <c r="A11163" s="1" t="s">
        <v>32519</v>
      </c>
      <c r="B11163" s="4" t="s">
        <v>32520</v>
      </c>
      <c r="C11163" s="4" t="s">
        <v>32521</v>
      </c>
      <c r="E11163" s="4"/>
      <c r="R11163" s="4"/>
      <c r="U11163" s="4"/>
      <c r="AD11163" s="4"/>
      <c r="AE11163" s="4"/>
      <c r="AF11163" s="21"/>
    </row>
    <row r="11164" spans="1:32" x14ac:dyDescent="0.2">
      <c r="A11164" s="1" t="s">
        <v>32522</v>
      </c>
      <c r="B11164" s="4" t="s">
        <v>32523</v>
      </c>
      <c r="C11164" s="4" t="s">
        <v>32524</v>
      </c>
      <c r="E11164" s="4"/>
      <c r="R11164" s="4"/>
      <c r="U11164" s="4"/>
      <c r="AD11164" s="4"/>
      <c r="AE11164" s="4"/>
      <c r="AF11164" s="21"/>
    </row>
    <row r="11165" spans="1:32" x14ac:dyDescent="0.2">
      <c r="A11165" s="1" t="s">
        <v>32525</v>
      </c>
      <c r="B11165" s="4" t="s">
        <v>32526</v>
      </c>
      <c r="C11165" s="4" t="s">
        <v>32527</v>
      </c>
      <c r="E11165" s="4"/>
      <c r="R11165" s="4"/>
      <c r="U11165" s="4"/>
      <c r="AD11165" s="4"/>
      <c r="AE11165" s="4"/>
      <c r="AF11165" s="21"/>
    </row>
    <row r="11166" spans="1:32" x14ac:dyDescent="0.2">
      <c r="A11166" s="1" t="s">
        <v>32528</v>
      </c>
      <c r="B11166" s="4" t="s">
        <v>32529</v>
      </c>
      <c r="C11166" s="4" t="s">
        <v>32530</v>
      </c>
      <c r="E11166" s="4"/>
      <c r="R11166" s="4"/>
      <c r="U11166" s="4"/>
      <c r="AD11166" s="4"/>
      <c r="AE11166" s="4"/>
      <c r="AF11166" s="21"/>
    </row>
    <row r="11167" spans="1:32" x14ac:dyDescent="0.2">
      <c r="A11167" s="1" t="s">
        <v>32531</v>
      </c>
      <c r="B11167" s="4" t="s">
        <v>32532</v>
      </c>
      <c r="C11167" s="4" t="s">
        <v>32533</v>
      </c>
      <c r="E11167" s="4">
        <v>1</v>
      </c>
      <c r="R11167" s="4"/>
      <c r="U11167" s="4"/>
      <c r="AD11167" s="4">
        <v>1</v>
      </c>
      <c r="AE11167" s="4"/>
      <c r="AF11167" s="21">
        <v>1</v>
      </c>
    </row>
    <row r="11168" spans="1:32" x14ac:dyDescent="0.2">
      <c r="A11168" s="1" t="s">
        <v>32534</v>
      </c>
      <c r="B11168" s="4" t="s">
        <v>32535</v>
      </c>
      <c r="C11168" s="4" t="s">
        <v>32535</v>
      </c>
      <c r="E11168" s="4"/>
      <c r="R11168" s="4"/>
      <c r="U11168" s="4"/>
      <c r="AD11168" s="4"/>
      <c r="AE11168" s="4"/>
      <c r="AF11168" s="21"/>
    </row>
    <row r="11169" spans="1:32" x14ac:dyDescent="0.2">
      <c r="A11169" s="1" t="s">
        <v>32536</v>
      </c>
      <c r="B11169" s="4" t="s">
        <v>32537</v>
      </c>
      <c r="C11169" s="4" t="s">
        <v>32538</v>
      </c>
      <c r="E11169" s="4"/>
      <c r="R11169" s="4"/>
      <c r="U11169" s="4"/>
      <c r="AD11169" s="4"/>
      <c r="AE11169" s="4"/>
      <c r="AF11169" s="21"/>
    </row>
    <row r="11170" spans="1:32" x14ac:dyDescent="0.2">
      <c r="A11170" s="1" t="s">
        <v>32539</v>
      </c>
      <c r="B11170" s="4" t="s">
        <v>32540</v>
      </c>
      <c r="C11170" s="4" t="s">
        <v>32541</v>
      </c>
      <c r="E11170" s="4"/>
      <c r="R11170" s="4"/>
      <c r="U11170" s="4"/>
      <c r="AD11170" s="4"/>
      <c r="AE11170" s="4"/>
      <c r="AF11170" s="21"/>
    </row>
    <row r="11171" spans="1:32" x14ac:dyDescent="0.2">
      <c r="A11171" s="1" t="s">
        <v>32542</v>
      </c>
      <c r="B11171" s="4" t="s">
        <v>32543</v>
      </c>
      <c r="C11171" s="4" t="s">
        <v>32544</v>
      </c>
      <c r="E11171" s="4"/>
      <c r="G11171">
        <v>1</v>
      </c>
      <c r="H11171">
        <v>1</v>
      </c>
      <c r="J11171">
        <v>1</v>
      </c>
      <c r="M11171">
        <v>1</v>
      </c>
      <c r="O11171">
        <v>1</v>
      </c>
      <c r="P11171">
        <v>1</v>
      </c>
      <c r="Q11171">
        <v>1</v>
      </c>
      <c r="R11171" s="4">
        <v>1</v>
      </c>
      <c r="S11171">
        <v>1</v>
      </c>
      <c r="T11171">
        <v>1</v>
      </c>
      <c r="U11171" s="4">
        <v>1</v>
      </c>
      <c r="W11171">
        <v>1</v>
      </c>
      <c r="X11171">
        <v>1</v>
      </c>
      <c r="Z11171">
        <v>1</v>
      </c>
      <c r="AA11171">
        <v>1</v>
      </c>
      <c r="AD11171" s="4"/>
      <c r="AE11171" s="4">
        <v>1</v>
      </c>
      <c r="AF11171" s="21"/>
    </row>
    <row r="11172" spans="1:32" x14ac:dyDescent="0.2">
      <c r="A11172" s="1" t="s">
        <v>32545</v>
      </c>
      <c r="B11172" s="4" t="s">
        <v>32546</v>
      </c>
      <c r="C11172" s="4" t="s">
        <v>32547</v>
      </c>
      <c r="E11172" s="4"/>
      <c r="R11172" s="4"/>
      <c r="U11172" s="4"/>
      <c r="AD11172" s="4"/>
      <c r="AE11172" s="4"/>
      <c r="AF11172" s="21"/>
    </row>
    <row r="11173" spans="1:32" x14ac:dyDescent="0.2">
      <c r="A11173" s="1" t="s">
        <v>32548</v>
      </c>
      <c r="B11173" s="4" t="s">
        <v>32549</v>
      </c>
      <c r="C11173" s="4" t="s">
        <v>32550</v>
      </c>
      <c r="E11173" s="4"/>
      <c r="R11173" s="4"/>
      <c r="U11173" s="4"/>
      <c r="AD11173" s="4"/>
      <c r="AE11173" s="4"/>
      <c r="AF11173" s="21"/>
    </row>
    <row r="11174" spans="1:32" x14ac:dyDescent="0.2">
      <c r="A11174" s="1" t="s">
        <v>32551</v>
      </c>
      <c r="B11174" s="4" t="s">
        <v>32552</v>
      </c>
      <c r="C11174" s="4" t="s">
        <v>32553</v>
      </c>
      <c r="E11174" s="4"/>
      <c r="R11174" s="4"/>
      <c r="U11174" s="4"/>
      <c r="AD11174" s="4"/>
      <c r="AE11174" s="4"/>
      <c r="AF11174" s="21"/>
    </row>
    <row r="11175" spans="1:32" x14ac:dyDescent="0.2">
      <c r="A11175" s="1" t="s">
        <v>32554</v>
      </c>
      <c r="B11175" s="4" t="s">
        <v>32555</v>
      </c>
      <c r="C11175" s="4" t="s">
        <v>32556</v>
      </c>
      <c r="E11175" s="4"/>
      <c r="R11175" s="4"/>
      <c r="U11175" s="4"/>
      <c r="AD11175" s="4"/>
      <c r="AE11175" s="4"/>
      <c r="AF11175" s="21"/>
    </row>
    <row r="11176" spans="1:32" x14ac:dyDescent="0.2">
      <c r="A11176" s="1" t="s">
        <v>32557</v>
      </c>
      <c r="B11176" s="4" t="s">
        <v>32558</v>
      </c>
      <c r="C11176" s="4" t="s">
        <v>13650</v>
      </c>
      <c r="E11176" s="4"/>
      <c r="R11176" s="4"/>
      <c r="U11176" s="4"/>
      <c r="AD11176" s="4"/>
      <c r="AE11176" s="4"/>
      <c r="AF11176" s="21"/>
    </row>
    <row r="11177" spans="1:32" x14ac:dyDescent="0.2">
      <c r="A11177" s="1" t="s">
        <v>32559</v>
      </c>
      <c r="B11177" s="4" t="s">
        <v>32560</v>
      </c>
      <c r="C11177" s="4" t="s">
        <v>32561</v>
      </c>
      <c r="E11177" s="4"/>
      <c r="R11177" s="4"/>
      <c r="U11177" s="4"/>
      <c r="AD11177" s="4"/>
      <c r="AE11177" s="4"/>
      <c r="AF11177" s="21"/>
    </row>
    <row r="11178" spans="1:32" x14ac:dyDescent="0.2">
      <c r="A11178" s="1" t="s">
        <v>32562</v>
      </c>
      <c r="B11178" s="4" t="s">
        <v>32563</v>
      </c>
      <c r="C11178" s="4" t="s">
        <v>32564</v>
      </c>
      <c r="E11178" s="4"/>
      <c r="R11178" s="4"/>
      <c r="U11178" s="4"/>
      <c r="AD11178" s="4"/>
      <c r="AE11178" s="4"/>
      <c r="AF11178" s="21"/>
    </row>
    <row r="11179" spans="1:32" x14ac:dyDescent="0.2">
      <c r="A11179" s="1" t="s">
        <v>32565</v>
      </c>
      <c r="B11179" s="4" t="s">
        <v>32566</v>
      </c>
      <c r="C11179" s="4" t="s">
        <v>32567</v>
      </c>
      <c r="E11179" s="4"/>
      <c r="R11179" s="4"/>
      <c r="U11179" s="4"/>
      <c r="AD11179" s="4"/>
      <c r="AE11179" s="4"/>
      <c r="AF11179" s="21"/>
    </row>
    <row r="11180" spans="1:32" x14ac:dyDescent="0.2">
      <c r="A11180" s="1" t="s">
        <v>32568</v>
      </c>
      <c r="B11180" s="4" t="s">
        <v>32569</v>
      </c>
      <c r="C11180" s="4" t="s">
        <v>32570</v>
      </c>
      <c r="E11180" s="4"/>
      <c r="R11180" s="4"/>
      <c r="U11180" s="4"/>
      <c r="AD11180" s="4"/>
      <c r="AE11180" s="4"/>
      <c r="AF11180" s="21"/>
    </row>
    <row r="11181" spans="1:32" x14ac:dyDescent="0.2">
      <c r="A11181" s="1" t="s">
        <v>32571</v>
      </c>
      <c r="B11181" s="4" t="s">
        <v>32572</v>
      </c>
      <c r="C11181" s="4" t="s">
        <v>32573</v>
      </c>
      <c r="E11181" s="4"/>
      <c r="R11181" s="4"/>
      <c r="U11181" s="4"/>
      <c r="AD11181" s="4"/>
      <c r="AE11181" s="4"/>
      <c r="AF11181" s="21"/>
    </row>
    <row r="11182" spans="1:32" x14ac:dyDescent="0.2">
      <c r="A11182" s="1" t="s">
        <v>32574</v>
      </c>
      <c r="B11182" s="4" t="s">
        <v>32575</v>
      </c>
      <c r="C11182" s="4" t="s">
        <v>32576</v>
      </c>
      <c r="E11182" s="4"/>
      <c r="R11182" s="4"/>
      <c r="U11182" s="4"/>
      <c r="AD11182" s="4"/>
      <c r="AE11182" s="4"/>
      <c r="AF11182" s="21"/>
    </row>
    <row r="11183" spans="1:32" x14ac:dyDescent="0.2">
      <c r="A11183" s="1" t="s">
        <v>32577</v>
      </c>
      <c r="B11183" s="4" t="s">
        <v>10968</v>
      </c>
      <c r="C11183" s="4" t="s">
        <v>32578</v>
      </c>
      <c r="E11183" s="4"/>
      <c r="R11183" s="4"/>
      <c r="U11183" s="4"/>
      <c r="AD11183" s="4"/>
      <c r="AE11183" s="4"/>
      <c r="AF11183" s="21"/>
    </row>
    <row r="11184" spans="1:32" x14ac:dyDescent="0.2">
      <c r="A11184" s="1" t="s">
        <v>32579</v>
      </c>
      <c r="B11184" s="4" t="s">
        <v>32580</v>
      </c>
      <c r="C11184" s="4" t="s">
        <v>32581</v>
      </c>
      <c r="E11184" s="4"/>
      <c r="R11184" s="4"/>
      <c r="U11184" s="4"/>
      <c r="AD11184" s="4"/>
      <c r="AE11184" s="4"/>
      <c r="AF11184" s="21"/>
    </row>
    <row r="11185" spans="1:32" x14ac:dyDescent="0.2">
      <c r="A11185" s="1" t="s">
        <v>32582</v>
      </c>
      <c r="B11185" s="4" t="s">
        <v>32583</v>
      </c>
      <c r="C11185" s="4" t="s">
        <v>32584</v>
      </c>
      <c r="E11185" s="4"/>
      <c r="R11185" s="4"/>
      <c r="U11185" s="4"/>
      <c r="AD11185" s="4"/>
      <c r="AE11185" s="4"/>
      <c r="AF11185" s="21"/>
    </row>
    <row r="11186" spans="1:32" x14ac:dyDescent="0.2">
      <c r="A11186" s="1" t="s">
        <v>32585</v>
      </c>
      <c r="B11186" s="4" t="s">
        <v>32586</v>
      </c>
      <c r="C11186" s="4" t="s">
        <v>32587</v>
      </c>
      <c r="E11186" s="4"/>
      <c r="R11186" s="4"/>
      <c r="U11186" s="4"/>
      <c r="AD11186" s="4"/>
      <c r="AE11186" s="4"/>
      <c r="AF11186" s="21"/>
    </row>
    <row r="11187" spans="1:32" x14ac:dyDescent="0.2">
      <c r="A11187" s="1" t="s">
        <v>32588</v>
      </c>
      <c r="B11187" s="4" t="s">
        <v>32589</v>
      </c>
      <c r="C11187" s="4" t="s">
        <v>32590</v>
      </c>
      <c r="E11187" s="4">
        <v>1</v>
      </c>
      <c r="R11187" s="4"/>
      <c r="U11187" s="4"/>
      <c r="AD11187" s="4">
        <v>1</v>
      </c>
      <c r="AE11187" s="4"/>
      <c r="AF11187" s="21">
        <v>1</v>
      </c>
    </row>
    <row r="11188" spans="1:32" x14ac:dyDescent="0.2">
      <c r="A11188" s="1" t="s">
        <v>32591</v>
      </c>
      <c r="B11188" s="4" t="s">
        <v>32592</v>
      </c>
      <c r="C11188" s="4" t="s">
        <v>32593</v>
      </c>
      <c r="E11188" s="4"/>
      <c r="R11188" s="4"/>
      <c r="U11188" s="4"/>
      <c r="AD11188" s="4"/>
      <c r="AE11188" s="4"/>
      <c r="AF11188" s="21"/>
    </row>
    <row r="11189" spans="1:32" x14ac:dyDescent="0.2">
      <c r="A11189" s="1" t="s">
        <v>32594</v>
      </c>
      <c r="B11189" s="4" t="s">
        <v>32595</v>
      </c>
      <c r="C11189" s="4" t="s">
        <v>32596</v>
      </c>
      <c r="E11189" s="4"/>
      <c r="R11189" s="4"/>
      <c r="U11189" s="4"/>
      <c r="AD11189" s="4"/>
      <c r="AE11189" s="4"/>
      <c r="AF11189" s="21"/>
    </row>
    <row r="11190" spans="1:32" x14ac:dyDescent="0.2">
      <c r="A11190" s="1" t="s">
        <v>32597</v>
      </c>
      <c r="B11190" s="4" t="s">
        <v>32598</v>
      </c>
      <c r="C11190" s="4" t="s">
        <v>32599</v>
      </c>
      <c r="E11190" s="4"/>
      <c r="R11190" s="4"/>
      <c r="U11190" s="4"/>
      <c r="AD11190" s="4"/>
      <c r="AE11190" s="4"/>
      <c r="AF11190" s="21"/>
    </row>
    <row r="11191" spans="1:32" x14ac:dyDescent="0.2">
      <c r="A11191" s="1" t="s">
        <v>32600</v>
      </c>
      <c r="B11191" s="4" t="s">
        <v>32601</v>
      </c>
      <c r="C11191" s="4" t="s">
        <v>32602</v>
      </c>
      <c r="E11191" s="4"/>
      <c r="F11191">
        <v>1</v>
      </c>
      <c r="G11191">
        <v>1</v>
      </c>
      <c r="H11191">
        <v>1</v>
      </c>
      <c r="I11191">
        <v>1</v>
      </c>
      <c r="J11191">
        <v>1</v>
      </c>
      <c r="K11191">
        <v>1</v>
      </c>
      <c r="L11191">
        <v>1</v>
      </c>
      <c r="M11191">
        <v>1</v>
      </c>
      <c r="O11191">
        <v>1</v>
      </c>
      <c r="P11191">
        <v>1</v>
      </c>
      <c r="Q11191">
        <v>1</v>
      </c>
      <c r="R11191" s="4">
        <v>1</v>
      </c>
      <c r="T11191">
        <v>1</v>
      </c>
      <c r="U11191" s="4">
        <v>1</v>
      </c>
      <c r="V11191">
        <v>1</v>
      </c>
      <c r="W11191">
        <v>1</v>
      </c>
      <c r="X11191">
        <v>2</v>
      </c>
      <c r="Y11191">
        <v>1</v>
      </c>
      <c r="Z11191">
        <v>1</v>
      </c>
      <c r="AB11191">
        <v>1</v>
      </c>
      <c r="AD11191" s="4"/>
      <c r="AE11191" s="4">
        <v>1</v>
      </c>
      <c r="AF11191" s="21"/>
    </row>
    <row r="11192" spans="1:32" x14ac:dyDescent="0.2">
      <c r="A11192" s="1" t="s">
        <v>32603</v>
      </c>
      <c r="B11192" s="4" t="s">
        <v>32604</v>
      </c>
      <c r="C11192" s="4" t="s">
        <v>32605</v>
      </c>
      <c r="E11192" s="4"/>
      <c r="R11192" s="4"/>
      <c r="U11192" s="4"/>
      <c r="AD11192" s="4"/>
      <c r="AE11192" s="4"/>
      <c r="AF11192" s="21"/>
    </row>
    <row r="11193" spans="1:32" x14ac:dyDescent="0.2">
      <c r="A11193" s="1" t="s">
        <v>32606</v>
      </c>
      <c r="B11193" s="4" t="s">
        <v>32607</v>
      </c>
      <c r="C11193" s="4" t="s">
        <v>32608</v>
      </c>
      <c r="E11193" s="4"/>
      <c r="R11193" s="4"/>
      <c r="U11193" s="4"/>
      <c r="AD11193" s="4"/>
      <c r="AE11193" s="4"/>
      <c r="AF11193" s="21"/>
    </row>
    <row r="11194" spans="1:32" x14ac:dyDescent="0.2">
      <c r="A11194" s="1" t="s">
        <v>32609</v>
      </c>
      <c r="B11194" s="4" t="s">
        <v>32610</v>
      </c>
      <c r="C11194" s="4" t="s">
        <v>32611</v>
      </c>
      <c r="E11194" s="4"/>
      <c r="R11194" s="4"/>
      <c r="U11194" s="4"/>
      <c r="AD11194" s="4"/>
      <c r="AE11194" s="4"/>
      <c r="AF11194" s="21"/>
    </row>
    <row r="11195" spans="1:32" x14ac:dyDescent="0.2">
      <c r="A11195" s="1" t="s">
        <v>32612</v>
      </c>
      <c r="B11195" s="4" t="s">
        <v>32613</v>
      </c>
      <c r="C11195" s="4" t="s">
        <v>32614</v>
      </c>
      <c r="E11195" s="4"/>
      <c r="R11195" s="4"/>
      <c r="U11195" s="4"/>
      <c r="AD11195" s="4"/>
      <c r="AE11195" s="4"/>
      <c r="AF11195" s="21"/>
    </row>
    <row r="11196" spans="1:32" x14ac:dyDescent="0.2">
      <c r="A11196" s="1" t="s">
        <v>32615</v>
      </c>
      <c r="B11196" s="4" t="s">
        <v>32616</v>
      </c>
      <c r="C11196" s="4" t="s">
        <v>32617</v>
      </c>
      <c r="E11196" s="4"/>
      <c r="R11196" s="4"/>
      <c r="U11196" s="4"/>
      <c r="AD11196" s="4"/>
      <c r="AE11196" s="4"/>
      <c r="AF11196" s="21"/>
    </row>
    <row r="11197" spans="1:32" x14ac:dyDescent="0.2">
      <c r="A11197" s="1" t="s">
        <v>32618</v>
      </c>
      <c r="B11197" s="4" t="s">
        <v>32619</v>
      </c>
      <c r="C11197" s="4" t="s">
        <v>32620</v>
      </c>
      <c r="E11197" s="4"/>
      <c r="R11197" s="4"/>
      <c r="U11197" s="4"/>
      <c r="AD11197" s="4"/>
      <c r="AE11197" s="4"/>
      <c r="AF11197" s="21"/>
    </row>
    <row r="11198" spans="1:32" x14ac:dyDescent="0.2">
      <c r="A11198" s="1" t="s">
        <v>32621</v>
      </c>
      <c r="B11198" s="4" t="s">
        <v>32622</v>
      </c>
      <c r="C11198" s="4" t="s">
        <v>32623</v>
      </c>
      <c r="E11198" s="4"/>
      <c r="R11198" s="4"/>
      <c r="U11198" s="4"/>
      <c r="AD11198" s="4"/>
      <c r="AE11198" s="4"/>
      <c r="AF11198" s="21"/>
    </row>
    <row r="11199" spans="1:32" x14ac:dyDescent="0.2">
      <c r="A11199" s="1" t="s">
        <v>32624</v>
      </c>
      <c r="B11199" s="4" t="s">
        <v>10977</v>
      </c>
      <c r="C11199" s="4" t="s">
        <v>32328</v>
      </c>
      <c r="E11199" s="4"/>
      <c r="R11199" s="4"/>
      <c r="U11199" s="4"/>
      <c r="AD11199" s="4"/>
      <c r="AE11199" s="4"/>
      <c r="AF11199" s="21"/>
    </row>
    <row r="11200" spans="1:32" x14ac:dyDescent="0.2">
      <c r="A11200" s="1" t="s">
        <v>32625</v>
      </c>
      <c r="B11200" s="4" t="s">
        <v>32626</v>
      </c>
      <c r="C11200" s="4" t="s">
        <v>32627</v>
      </c>
      <c r="E11200" s="4"/>
      <c r="R11200" s="4"/>
      <c r="U11200" s="4"/>
      <c r="AD11200" s="4"/>
      <c r="AE11200" s="4"/>
      <c r="AF11200" s="21"/>
    </row>
    <row r="11201" spans="1:32" x14ac:dyDescent="0.2">
      <c r="A11201" s="1" t="s">
        <v>32628</v>
      </c>
      <c r="B11201" s="4" t="s">
        <v>32629</v>
      </c>
      <c r="C11201" s="4" t="s">
        <v>32630</v>
      </c>
      <c r="E11201" s="4"/>
      <c r="R11201" s="4"/>
      <c r="U11201" s="4"/>
      <c r="AD11201" s="4"/>
      <c r="AE11201" s="4"/>
      <c r="AF11201" s="21"/>
    </row>
    <row r="11202" spans="1:32" x14ac:dyDescent="0.2">
      <c r="A11202" s="1" t="s">
        <v>32631</v>
      </c>
      <c r="B11202" s="4" t="s">
        <v>32632</v>
      </c>
      <c r="C11202" s="4" t="s">
        <v>32633</v>
      </c>
      <c r="E11202" s="4">
        <v>1</v>
      </c>
      <c r="R11202" s="4"/>
      <c r="U11202" s="4"/>
      <c r="AD11202" s="4"/>
      <c r="AE11202" s="4"/>
      <c r="AF11202" s="21">
        <v>1</v>
      </c>
    </row>
    <row r="11203" spans="1:32" x14ac:dyDescent="0.2">
      <c r="A11203" s="1" t="s">
        <v>32634</v>
      </c>
      <c r="B11203" s="4" t="s">
        <v>32635</v>
      </c>
      <c r="C11203" s="4" t="s">
        <v>32636</v>
      </c>
      <c r="E11203" s="4"/>
      <c r="R11203" s="4"/>
      <c r="U11203" s="4"/>
      <c r="AD11203" s="4"/>
      <c r="AE11203" s="4"/>
      <c r="AF11203" s="21"/>
    </row>
    <row r="11204" spans="1:32" x14ac:dyDescent="0.2">
      <c r="A11204" s="1" t="s">
        <v>32637</v>
      </c>
      <c r="B11204" s="4" t="s">
        <v>32638</v>
      </c>
      <c r="C11204" s="4" t="s">
        <v>32639</v>
      </c>
      <c r="E11204" s="4"/>
      <c r="R11204" s="4"/>
      <c r="U11204" s="4"/>
      <c r="AD11204" s="4"/>
      <c r="AE11204" s="4"/>
      <c r="AF11204" s="21"/>
    </row>
    <row r="11205" spans="1:32" x14ac:dyDescent="0.2">
      <c r="A11205" s="1" t="s">
        <v>32640</v>
      </c>
      <c r="B11205" s="4" t="s">
        <v>32641</v>
      </c>
      <c r="C11205" s="4" t="s">
        <v>32642</v>
      </c>
      <c r="E11205" s="4"/>
      <c r="R11205" s="4"/>
      <c r="U11205" s="4"/>
      <c r="AD11205" s="4"/>
      <c r="AE11205" s="4"/>
      <c r="AF11205" s="21"/>
    </row>
    <row r="11206" spans="1:32" x14ac:dyDescent="0.2">
      <c r="A11206" s="1" t="s">
        <v>32643</v>
      </c>
      <c r="B11206" s="4" t="s">
        <v>32644</v>
      </c>
      <c r="C11206" s="4" t="s">
        <v>32645</v>
      </c>
      <c r="E11206" s="4"/>
      <c r="G11206">
        <v>1</v>
      </c>
      <c r="H11206">
        <v>1</v>
      </c>
      <c r="I11206">
        <v>1</v>
      </c>
      <c r="J11206">
        <v>2</v>
      </c>
      <c r="N11206">
        <v>1</v>
      </c>
      <c r="O11206">
        <v>1</v>
      </c>
      <c r="P11206">
        <v>1</v>
      </c>
      <c r="R11206" s="4">
        <v>1</v>
      </c>
      <c r="T11206">
        <v>1</v>
      </c>
      <c r="U11206" s="4">
        <v>1</v>
      </c>
      <c r="Y11206">
        <v>1</v>
      </c>
      <c r="Z11206">
        <v>1</v>
      </c>
      <c r="AA11206">
        <v>1</v>
      </c>
      <c r="AB11206">
        <v>1</v>
      </c>
      <c r="AD11206" s="4"/>
      <c r="AE11206" s="4">
        <v>1</v>
      </c>
      <c r="AF11206" s="21"/>
    </row>
    <row r="11207" spans="1:32" x14ac:dyDescent="0.2">
      <c r="A11207" s="1" t="s">
        <v>32646</v>
      </c>
      <c r="B11207" s="4" t="s">
        <v>32647</v>
      </c>
      <c r="C11207" s="4" t="s">
        <v>32648</v>
      </c>
      <c r="E11207" s="4"/>
      <c r="R11207" s="4"/>
      <c r="U11207" s="4"/>
      <c r="AD11207" s="4"/>
      <c r="AE11207" s="4"/>
      <c r="AF11207" s="21"/>
    </row>
    <row r="11208" spans="1:32" x14ac:dyDescent="0.2">
      <c r="A11208" s="1" t="s">
        <v>32649</v>
      </c>
      <c r="B11208" s="4" t="s">
        <v>32650</v>
      </c>
      <c r="C11208" s="4" t="s">
        <v>32651</v>
      </c>
      <c r="E11208" s="4"/>
      <c r="R11208" s="4"/>
      <c r="U11208" s="4"/>
      <c r="AD11208" s="4"/>
      <c r="AE11208" s="4"/>
      <c r="AF11208" s="21"/>
    </row>
    <row r="11209" spans="1:32" x14ac:dyDescent="0.2">
      <c r="A11209" s="1" t="s">
        <v>32652</v>
      </c>
      <c r="B11209" s="4" t="s">
        <v>10185</v>
      </c>
      <c r="C11209" s="4" t="s">
        <v>30598</v>
      </c>
      <c r="E11209" s="4"/>
      <c r="R11209" s="4"/>
      <c r="U11209" s="4"/>
      <c r="AD11209" s="4"/>
      <c r="AE11209" s="4"/>
      <c r="AF11209" s="21"/>
    </row>
    <row r="11210" spans="1:32" x14ac:dyDescent="0.2">
      <c r="A11210" s="1" t="s">
        <v>32653</v>
      </c>
      <c r="B11210" s="4" t="s">
        <v>30600</v>
      </c>
      <c r="C11210" s="4" t="s">
        <v>30601</v>
      </c>
      <c r="E11210" s="4"/>
      <c r="R11210" s="4"/>
      <c r="U11210" s="4"/>
      <c r="AD11210" s="4"/>
      <c r="AE11210" s="4"/>
      <c r="AF11210" s="21"/>
    </row>
    <row r="11211" spans="1:32" x14ac:dyDescent="0.2">
      <c r="A11211" s="1" t="s">
        <v>32654</v>
      </c>
      <c r="B11211" s="4" t="s">
        <v>32655</v>
      </c>
      <c r="C11211" s="4" t="s">
        <v>32656</v>
      </c>
      <c r="E11211" s="4"/>
      <c r="R11211" s="4"/>
      <c r="U11211" s="4"/>
      <c r="V11211">
        <v>1</v>
      </c>
      <c r="AD11211" s="4"/>
      <c r="AE11211" s="4"/>
      <c r="AF11211" s="21"/>
    </row>
    <row r="11212" spans="1:32" x14ac:dyDescent="0.2">
      <c r="A11212" s="1" t="s">
        <v>32657</v>
      </c>
      <c r="B11212" s="4" t="s">
        <v>32658</v>
      </c>
      <c r="C11212" s="4" t="s">
        <v>32659</v>
      </c>
      <c r="E11212" s="4"/>
      <c r="R11212" s="4"/>
      <c r="U11212" s="4"/>
      <c r="AD11212" s="4"/>
      <c r="AE11212" s="4"/>
      <c r="AF11212" s="21"/>
    </row>
    <row r="11213" spans="1:32" x14ac:dyDescent="0.2">
      <c r="A11213" s="1" t="s">
        <v>32660</v>
      </c>
      <c r="B11213" s="4" t="s">
        <v>30603</v>
      </c>
      <c r="C11213" s="4" t="s">
        <v>32661</v>
      </c>
      <c r="E11213" s="4"/>
      <c r="R11213" s="4"/>
      <c r="U11213" s="4"/>
      <c r="AD11213" s="4"/>
      <c r="AE11213" s="4"/>
      <c r="AF11213" s="21"/>
    </row>
    <row r="11214" spans="1:32" x14ac:dyDescent="0.2">
      <c r="A11214" s="1" t="s">
        <v>32662</v>
      </c>
      <c r="B11214" s="4" t="s">
        <v>30606</v>
      </c>
      <c r="C11214" s="4" t="s">
        <v>32663</v>
      </c>
      <c r="E11214" s="4"/>
      <c r="R11214" s="4"/>
      <c r="U11214" s="4"/>
      <c r="AD11214" s="4"/>
      <c r="AE11214" s="4"/>
      <c r="AF11214" s="21"/>
    </row>
    <row r="11215" spans="1:32" x14ac:dyDescent="0.2">
      <c r="A11215" s="1" t="s">
        <v>32664</v>
      </c>
      <c r="B11215" s="4" t="s">
        <v>11018</v>
      </c>
      <c r="C11215" s="4" t="s">
        <v>32665</v>
      </c>
      <c r="E11215" s="4"/>
      <c r="R11215" s="4"/>
      <c r="U11215" s="4"/>
      <c r="AD11215" s="4"/>
      <c r="AE11215" s="4"/>
      <c r="AF11215" s="21"/>
    </row>
    <row r="11216" spans="1:32" x14ac:dyDescent="0.2">
      <c r="A11216" s="1" t="s">
        <v>32666</v>
      </c>
      <c r="B11216" s="4" t="s">
        <v>30610</v>
      </c>
      <c r="C11216" s="4" t="s">
        <v>30611</v>
      </c>
      <c r="E11216" s="4"/>
      <c r="R11216" s="4"/>
      <c r="U11216" s="4"/>
      <c r="AD11216" s="4"/>
      <c r="AE11216" s="4"/>
      <c r="AF11216" s="21"/>
    </row>
    <row r="11217" spans="1:32" x14ac:dyDescent="0.2">
      <c r="A11217" s="1" t="s">
        <v>32667</v>
      </c>
      <c r="B11217" s="4" t="s">
        <v>11024</v>
      </c>
      <c r="C11217" s="4" t="s">
        <v>32668</v>
      </c>
      <c r="E11217" s="4"/>
      <c r="R11217" s="4"/>
      <c r="U11217" s="4"/>
      <c r="AD11217" s="4"/>
      <c r="AE11217" s="4"/>
      <c r="AF11217" s="21"/>
    </row>
    <row r="11218" spans="1:32" x14ac:dyDescent="0.2">
      <c r="A11218" s="1" t="s">
        <v>32669</v>
      </c>
      <c r="B11218" s="4" t="s">
        <v>11027</v>
      </c>
      <c r="C11218" s="4" t="s">
        <v>32670</v>
      </c>
      <c r="E11218" s="4"/>
      <c r="R11218" s="4"/>
      <c r="U11218" s="4"/>
      <c r="AD11218" s="4"/>
      <c r="AE11218" s="4"/>
      <c r="AF11218" s="21"/>
    </row>
    <row r="11219" spans="1:32" x14ac:dyDescent="0.2">
      <c r="A11219" s="1" t="s">
        <v>32671</v>
      </c>
      <c r="B11219" s="4" t="s">
        <v>32672</v>
      </c>
      <c r="C11219" s="4" t="s">
        <v>32673</v>
      </c>
      <c r="E11219" s="4"/>
      <c r="R11219" s="4"/>
      <c r="U11219" s="4"/>
      <c r="AD11219" s="4"/>
      <c r="AE11219" s="4"/>
      <c r="AF11219" s="21"/>
    </row>
    <row r="11220" spans="1:32" x14ac:dyDescent="0.2">
      <c r="A11220" s="1" t="s">
        <v>32674</v>
      </c>
      <c r="B11220" s="4" t="s">
        <v>32675</v>
      </c>
      <c r="C11220" s="4" t="s">
        <v>32676</v>
      </c>
      <c r="E11220" s="4"/>
      <c r="R11220" s="4"/>
      <c r="U11220" s="4"/>
      <c r="AD11220" s="4"/>
      <c r="AE11220" s="4"/>
      <c r="AF11220" s="21"/>
    </row>
    <row r="11221" spans="1:32" x14ac:dyDescent="0.2">
      <c r="A11221" s="1" t="s">
        <v>32677</v>
      </c>
      <c r="B11221" s="4" t="s">
        <v>32678</v>
      </c>
      <c r="C11221" s="4" t="s">
        <v>32679</v>
      </c>
      <c r="E11221" s="4"/>
      <c r="R11221" s="4"/>
      <c r="U11221" s="4"/>
      <c r="AD11221" s="4"/>
      <c r="AE11221" s="4"/>
      <c r="AF11221" s="21"/>
    </row>
    <row r="11222" spans="1:32" x14ac:dyDescent="0.2">
      <c r="A11222" s="1" t="s">
        <v>32680</v>
      </c>
      <c r="B11222" s="4" t="s">
        <v>32681</v>
      </c>
      <c r="C11222" s="4" t="s">
        <v>32682</v>
      </c>
      <c r="E11222" s="4"/>
      <c r="R11222" s="4"/>
      <c r="U11222" s="4"/>
      <c r="AD11222" s="4"/>
      <c r="AE11222" s="4"/>
      <c r="AF11222" s="21"/>
    </row>
    <row r="11223" spans="1:32" x14ac:dyDescent="0.2">
      <c r="A11223" s="1" t="s">
        <v>32683</v>
      </c>
      <c r="B11223" s="4" t="s">
        <v>32684</v>
      </c>
      <c r="C11223" s="4" t="s">
        <v>32685</v>
      </c>
      <c r="E11223" s="4"/>
      <c r="R11223" s="4"/>
      <c r="U11223" s="4"/>
      <c r="AD11223" s="4"/>
      <c r="AE11223" s="4"/>
      <c r="AF11223" s="21"/>
    </row>
    <row r="11224" spans="1:32" x14ac:dyDescent="0.2">
      <c r="A11224" s="1" t="s">
        <v>32686</v>
      </c>
      <c r="B11224" s="4" t="s">
        <v>11054</v>
      </c>
      <c r="C11224" s="4" t="s">
        <v>11055</v>
      </c>
      <c r="E11224" s="4"/>
      <c r="R11224" s="4"/>
      <c r="U11224" s="4"/>
      <c r="AD11224" s="4"/>
      <c r="AE11224" s="4"/>
      <c r="AF11224" s="21"/>
    </row>
    <row r="11225" spans="1:32" x14ac:dyDescent="0.2">
      <c r="A11225" s="1" t="s">
        <v>32687</v>
      </c>
      <c r="B11225" s="4" t="s">
        <v>30600</v>
      </c>
      <c r="C11225" s="4" t="s">
        <v>32688</v>
      </c>
      <c r="E11225" s="4"/>
      <c r="R11225" s="4"/>
      <c r="U11225" s="4"/>
      <c r="AD11225" s="4"/>
      <c r="AE11225" s="4"/>
      <c r="AF11225" s="21"/>
    </row>
    <row r="11226" spans="1:32" x14ac:dyDescent="0.2">
      <c r="A11226" s="1" t="s">
        <v>32689</v>
      </c>
      <c r="B11226" s="4" t="s">
        <v>32690</v>
      </c>
      <c r="C11226" s="4" t="s">
        <v>32691</v>
      </c>
      <c r="E11226" s="4"/>
      <c r="R11226" s="4"/>
      <c r="U11226" s="4"/>
      <c r="AD11226" s="4"/>
      <c r="AE11226" s="4"/>
      <c r="AF11226" s="21"/>
    </row>
    <row r="11227" spans="1:32" x14ac:dyDescent="0.2">
      <c r="A11227" s="1" t="s">
        <v>32692</v>
      </c>
      <c r="B11227" s="4" t="s">
        <v>32693</v>
      </c>
      <c r="C11227" s="4" t="s">
        <v>32694</v>
      </c>
      <c r="E11227" s="4"/>
      <c r="R11227" s="4"/>
      <c r="U11227" s="4"/>
      <c r="AD11227" s="4"/>
      <c r="AE11227" s="4"/>
      <c r="AF11227" s="21"/>
    </row>
    <row r="11228" spans="1:32" x14ac:dyDescent="0.2">
      <c r="A11228" s="1" t="s">
        <v>32695</v>
      </c>
      <c r="B11228" s="4" t="s">
        <v>32696</v>
      </c>
      <c r="C11228" s="4" t="s">
        <v>32697</v>
      </c>
      <c r="E11228" s="4"/>
      <c r="R11228" s="4"/>
      <c r="U11228" s="4"/>
      <c r="AD11228" s="4"/>
      <c r="AE11228" s="4"/>
      <c r="AF11228" s="21"/>
    </row>
    <row r="11229" spans="1:32" x14ac:dyDescent="0.2">
      <c r="A11229" s="1" t="s">
        <v>32698</v>
      </c>
      <c r="B11229" s="4" t="s">
        <v>32699</v>
      </c>
      <c r="C11229" s="4" t="s">
        <v>32700</v>
      </c>
      <c r="E11229" s="4"/>
      <c r="R11229" s="4"/>
      <c r="U11229" s="4"/>
      <c r="AD11229" s="4"/>
      <c r="AE11229" s="4"/>
      <c r="AF11229" s="21"/>
    </row>
    <row r="11230" spans="1:32" x14ac:dyDescent="0.2">
      <c r="A11230" s="1" t="s">
        <v>32701</v>
      </c>
      <c r="B11230" s="4" t="s">
        <v>32702</v>
      </c>
      <c r="C11230" s="4" t="s">
        <v>32703</v>
      </c>
      <c r="E11230" s="4"/>
      <c r="R11230" s="4"/>
      <c r="U11230" s="4"/>
      <c r="AD11230" s="4"/>
      <c r="AE11230" s="4"/>
      <c r="AF11230" s="21"/>
    </row>
    <row r="11231" spans="1:32" x14ac:dyDescent="0.2">
      <c r="A11231" s="1" t="s">
        <v>32704</v>
      </c>
      <c r="B11231" s="4" t="s">
        <v>32705</v>
      </c>
      <c r="C11231" s="4" t="s">
        <v>32706</v>
      </c>
      <c r="E11231" s="4"/>
      <c r="R11231" s="4"/>
      <c r="U11231" s="4"/>
      <c r="AD11231" s="4"/>
      <c r="AE11231" s="4"/>
      <c r="AF11231" s="21"/>
    </row>
    <row r="11232" spans="1:32" x14ac:dyDescent="0.2">
      <c r="A11232" s="1" t="s">
        <v>32707</v>
      </c>
      <c r="B11232" s="4" t="s">
        <v>32708</v>
      </c>
      <c r="C11232" s="4" t="s">
        <v>32709</v>
      </c>
      <c r="E11232" s="4"/>
      <c r="R11232" s="4"/>
      <c r="U11232" s="4"/>
      <c r="AD11232" s="4"/>
      <c r="AE11232" s="4"/>
      <c r="AF11232" s="21"/>
    </row>
    <row r="11233" spans="1:32" x14ac:dyDescent="0.2">
      <c r="A11233" s="1" t="s">
        <v>32710</v>
      </c>
      <c r="B11233" s="4" t="s">
        <v>32711</v>
      </c>
      <c r="C11233" s="4" t="s">
        <v>32712</v>
      </c>
      <c r="E11233" s="4"/>
      <c r="R11233" s="4"/>
      <c r="U11233" s="4"/>
      <c r="AD11233" s="4"/>
      <c r="AE11233" s="4"/>
      <c r="AF11233" s="21"/>
    </row>
    <row r="11234" spans="1:32" x14ac:dyDescent="0.2">
      <c r="A11234" s="1" t="s">
        <v>32713</v>
      </c>
      <c r="B11234" s="4" t="s">
        <v>32714</v>
      </c>
      <c r="C11234" s="4" t="s">
        <v>32715</v>
      </c>
      <c r="E11234" s="4"/>
      <c r="R11234" s="4"/>
      <c r="U11234" s="4"/>
      <c r="AD11234" s="4"/>
      <c r="AE11234" s="4"/>
      <c r="AF11234" s="21"/>
    </row>
    <row r="11235" spans="1:32" x14ac:dyDescent="0.2">
      <c r="A11235" s="1" t="s">
        <v>32716</v>
      </c>
      <c r="B11235" s="4" t="s">
        <v>32717</v>
      </c>
      <c r="C11235" s="4" t="s">
        <v>32718</v>
      </c>
      <c r="E11235" s="4"/>
      <c r="R11235" s="4"/>
      <c r="U11235" s="4"/>
      <c r="AD11235" s="4"/>
      <c r="AE11235" s="4"/>
      <c r="AF11235" s="21"/>
    </row>
    <row r="11236" spans="1:32" x14ac:dyDescent="0.2">
      <c r="A11236" s="1" t="s">
        <v>32719</v>
      </c>
      <c r="B11236" s="4" t="s">
        <v>32720</v>
      </c>
      <c r="C11236" s="4" t="s">
        <v>32721</v>
      </c>
      <c r="E11236" s="4"/>
      <c r="R11236" s="4"/>
      <c r="U11236" s="4"/>
      <c r="AD11236" s="4"/>
      <c r="AE11236" s="4"/>
      <c r="AF11236" s="21"/>
    </row>
    <row r="11237" spans="1:32" x14ac:dyDescent="0.2">
      <c r="A11237" s="1" t="s">
        <v>32722</v>
      </c>
      <c r="B11237" s="4" t="s">
        <v>30603</v>
      </c>
      <c r="C11237" s="4" t="s">
        <v>32661</v>
      </c>
      <c r="E11237" s="4"/>
      <c r="R11237" s="4"/>
      <c r="U11237" s="4"/>
      <c r="AD11237" s="4"/>
      <c r="AE11237" s="4"/>
      <c r="AF11237" s="21"/>
    </row>
    <row r="11238" spans="1:32" x14ac:dyDescent="0.2">
      <c r="A11238" s="1" t="s">
        <v>32723</v>
      </c>
      <c r="B11238" s="4" t="s">
        <v>32724</v>
      </c>
      <c r="C11238" s="4" t="s">
        <v>32725</v>
      </c>
      <c r="E11238" s="4"/>
      <c r="R11238" s="4"/>
      <c r="U11238" s="4"/>
      <c r="AD11238" s="4"/>
      <c r="AE11238" s="4"/>
      <c r="AF11238" s="21"/>
    </row>
    <row r="11239" spans="1:32" x14ac:dyDescent="0.2">
      <c r="A11239" s="1" t="s">
        <v>32726</v>
      </c>
      <c r="B11239" s="4" t="s">
        <v>32727</v>
      </c>
      <c r="C11239" s="4" t="s">
        <v>32728</v>
      </c>
      <c r="E11239" s="4"/>
      <c r="R11239" s="4"/>
      <c r="U11239" s="4"/>
      <c r="AD11239" s="4"/>
      <c r="AE11239" s="4"/>
      <c r="AF11239" s="21"/>
    </row>
    <row r="11240" spans="1:32" x14ac:dyDescent="0.2">
      <c r="A11240" s="1" t="s">
        <v>32729</v>
      </c>
      <c r="B11240" s="4" t="s">
        <v>32730</v>
      </c>
      <c r="C11240" s="4" t="s">
        <v>32731</v>
      </c>
      <c r="E11240" s="4"/>
      <c r="R11240" s="4"/>
      <c r="U11240" s="4"/>
      <c r="AD11240" s="4"/>
      <c r="AE11240" s="4"/>
      <c r="AF11240" s="21"/>
    </row>
    <row r="11241" spans="1:32" x14ac:dyDescent="0.2">
      <c r="A11241" s="1" t="s">
        <v>32732</v>
      </c>
      <c r="B11241" s="4" t="s">
        <v>32733</v>
      </c>
      <c r="C11241" s="4" t="s">
        <v>32734</v>
      </c>
      <c r="E11241" s="4"/>
      <c r="R11241" s="4"/>
      <c r="U11241" s="4"/>
      <c r="AD11241" s="4"/>
      <c r="AE11241" s="4"/>
      <c r="AF11241" s="21"/>
    </row>
    <row r="11242" spans="1:32" x14ac:dyDescent="0.2">
      <c r="A11242" s="1" t="s">
        <v>32735</v>
      </c>
      <c r="B11242" s="4" t="s">
        <v>32736</v>
      </c>
      <c r="C11242" s="4" t="s">
        <v>32737</v>
      </c>
      <c r="E11242" s="4"/>
      <c r="R11242" s="4"/>
      <c r="U11242" s="4"/>
      <c r="AD11242" s="4"/>
      <c r="AE11242" s="4"/>
      <c r="AF11242" s="21"/>
    </row>
    <row r="11243" spans="1:32" x14ac:dyDescent="0.2">
      <c r="A11243" s="1" t="s">
        <v>32738</v>
      </c>
      <c r="B11243" s="4" t="s">
        <v>32739</v>
      </c>
      <c r="C11243" s="4" t="s">
        <v>32740</v>
      </c>
      <c r="E11243" s="4"/>
      <c r="R11243" s="4"/>
      <c r="U11243" s="4"/>
      <c r="AD11243" s="4"/>
      <c r="AE11243" s="4"/>
      <c r="AF11243" s="21"/>
    </row>
    <row r="11244" spans="1:32" x14ac:dyDescent="0.2">
      <c r="A11244" s="1" t="s">
        <v>32741</v>
      </c>
      <c r="B11244" s="4" t="s">
        <v>32742</v>
      </c>
      <c r="C11244" s="4" t="s">
        <v>32743</v>
      </c>
      <c r="E11244" s="4"/>
      <c r="R11244" s="4"/>
      <c r="U11244" s="4"/>
      <c r="AD11244" s="4"/>
      <c r="AE11244" s="4"/>
      <c r="AF11244" s="21"/>
    </row>
    <row r="11245" spans="1:32" x14ac:dyDescent="0.2">
      <c r="A11245" s="1" t="s">
        <v>32744</v>
      </c>
      <c r="B11245" s="4" t="s">
        <v>32745</v>
      </c>
      <c r="C11245" s="4" t="s">
        <v>32746</v>
      </c>
      <c r="E11245" s="4"/>
      <c r="R11245" s="4"/>
      <c r="U11245" s="4"/>
      <c r="AD11245" s="4"/>
      <c r="AE11245" s="4"/>
      <c r="AF11245" s="21"/>
    </row>
    <row r="11246" spans="1:32" x14ac:dyDescent="0.2">
      <c r="A11246" s="1" t="s">
        <v>32747</v>
      </c>
      <c r="B11246" s="4" t="s">
        <v>32748</v>
      </c>
      <c r="C11246" s="4" t="s">
        <v>32749</v>
      </c>
      <c r="E11246" s="4"/>
      <c r="R11246" s="4"/>
      <c r="U11246" s="4"/>
      <c r="AD11246" s="4"/>
      <c r="AE11246" s="4"/>
      <c r="AF11246" s="21"/>
    </row>
    <row r="11247" spans="1:32" x14ac:dyDescent="0.2">
      <c r="A11247" s="1" t="s">
        <v>32750</v>
      </c>
      <c r="B11247" s="4" t="s">
        <v>32751</v>
      </c>
      <c r="C11247" s="4" t="s">
        <v>32752</v>
      </c>
      <c r="E11247" s="4"/>
      <c r="R11247" s="4"/>
      <c r="U11247" s="4"/>
      <c r="AD11247" s="4"/>
      <c r="AE11247" s="4"/>
      <c r="AF11247" s="21"/>
    </row>
    <row r="11248" spans="1:32" x14ac:dyDescent="0.2">
      <c r="A11248" s="1" t="s">
        <v>32753</v>
      </c>
      <c r="B11248" s="4" t="s">
        <v>32754</v>
      </c>
      <c r="C11248" s="4" t="s">
        <v>32755</v>
      </c>
      <c r="E11248" s="4"/>
      <c r="R11248" s="4"/>
      <c r="U11248" s="4"/>
      <c r="AD11248" s="4"/>
      <c r="AE11248" s="4"/>
      <c r="AF11248" s="21"/>
    </row>
    <row r="11249" spans="1:32" x14ac:dyDescent="0.2">
      <c r="A11249" s="1" t="s">
        <v>32756</v>
      </c>
      <c r="B11249" s="4" t="s">
        <v>32757</v>
      </c>
      <c r="C11249" s="4" t="s">
        <v>32758</v>
      </c>
      <c r="E11249" s="4"/>
      <c r="R11249" s="4"/>
      <c r="U11249" s="4"/>
      <c r="AD11249" s="4"/>
      <c r="AE11249" s="4"/>
      <c r="AF11249" s="21"/>
    </row>
    <row r="11250" spans="1:32" x14ac:dyDescent="0.2">
      <c r="A11250" s="1" t="s">
        <v>32759</v>
      </c>
      <c r="B11250" s="4" t="s">
        <v>32760</v>
      </c>
      <c r="C11250" s="4" t="s">
        <v>32761</v>
      </c>
      <c r="E11250" s="4"/>
      <c r="R11250" s="4"/>
      <c r="U11250" s="4"/>
      <c r="AD11250" s="4"/>
      <c r="AE11250" s="4"/>
      <c r="AF11250" s="21"/>
    </row>
    <row r="11251" spans="1:32" x14ac:dyDescent="0.2">
      <c r="A11251" s="1" t="s">
        <v>32762</v>
      </c>
      <c r="B11251" s="4" t="s">
        <v>30606</v>
      </c>
      <c r="C11251" s="4" t="s">
        <v>30607</v>
      </c>
      <c r="E11251" s="4"/>
      <c r="R11251" s="4"/>
      <c r="U11251" s="4"/>
      <c r="AD11251" s="4"/>
      <c r="AE11251" s="4"/>
      <c r="AF11251" s="21"/>
    </row>
    <row r="11252" spans="1:32" x14ac:dyDescent="0.2">
      <c r="A11252" s="1" t="s">
        <v>32763</v>
      </c>
      <c r="B11252" s="4" t="s">
        <v>32764</v>
      </c>
      <c r="C11252" s="4" t="s">
        <v>32765</v>
      </c>
      <c r="E11252" s="4"/>
      <c r="R11252" s="4"/>
      <c r="U11252" s="4"/>
      <c r="AD11252" s="4"/>
      <c r="AE11252" s="4"/>
      <c r="AF11252" s="21"/>
    </row>
    <row r="11253" spans="1:32" x14ac:dyDescent="0.2">
      <c r="A11253" s="1" t="s">
        <v>32766</v>
      </c>
      <c r="B11253" s="4" t="s">
        <v>32767</v>
      </c>
      <c r="C11253" s="4" t="s">
        <v>32768</v>
      </c>
      <c r="E11253" s="4"/>
      <c r="G11253">
        <v>1</v>
      </c>
      <c r="H11253">
        <v>1</v>
      </c>
      <c r="R11253" s="4"/>
      <c r="U11253" s="4"/>
      <c r="AD11253" s="4"/>
      <c r="AE11253" s="4"/>
      <c r="AF11253" s="21"/>
    </row>
    <row r="11254" spans="1:32" x14ac:dyDescent="0.2">
      <c r="A11254" s="1" t="s">
        <v>32769</v>
      </c>
      <c r="B11254" s="4" t="s">
        <v>32770</v>
      </c>
      <c r="C11254" s="4" t="s">
        <v>32771</v>
      </c>
      <c r="E11254" s="4"/>
      <c r="R11254" s="4"/>
      <c r="U11254" s="4"/>
      <c r="AD11254" s="4"/>
      <c r="AE11254" s="4"/>
      <c r="AF11254" s="21"/>
    </row>
    <row r="11255" spans="1:32" x14ac:dyDescent="0.2">
      <c r="A11255" s="1" t="s">
        <v>32772</v>
      </c>
      <c r="B11255" s="4" t="s">
        <v>32773</v>
      </c>
      <c r="C11255" s="4" t="s">
        <v>32774</v>
      </c>
      <c r="E11255" s="4"/>
      <c r="R11255" s="4"/>
      <c r="U11255" s="4"/>
      <c r="AD11255" s="4"/>
      <c r="AE11255" s="4"/>
      <c r="AF11255" s="21"/>
    </row>
    <row r="11256" spans="1:32" x14ac:dyDescent="0.2">
      <c r="A11256" s="1" t="s">
        <v>32775</v>
      </c>
      <c r="B11256" s="4" t="s">
        <v>32776</v>
      </c>
      <c r="C11256" s="4" t="s">
        <v>32777</v>
      </c>
      <c r="E11256" s="4"/>
      <c r="R11256" s="4"/>
      <c r="U11256" s="4"/>
      <c r="AD11256" s="4"/>
      <c r="AE11256" s="4"/>
      <c r="AF11256" s="21"/>
    </row>
    <row r="11257" spans="1:32" x14ac:dyDescent="0.2">
      <c r="A11257" s="1" t="s">
        <v>32778</v>
      </c>
      <c r="B11257" s="4" t="s">
        <v>32779</v>
      </c>
      <c r="C11257" s="4" t="s">
        <v>32780</v>
      </c>
      <c r="E11257" s="4"/>
      <c r="R11257" s="4"/>
      <c r="U11257" s="4"/>
      <c r="AD11257" s="4"/>
      <c r="AE11257" s="4"/>
      <c r="AF11257" s="21"/>
    </row>
    <row r="11258" spans="1:32" x14ac:dyDescent="0.2">
      <c r="A11258" s="1" t="s">
        <v>32781</v>
      </c>
      <c r="B11258" s="4" t="s">
        <v>32782</v>
      </c>
      <c r="C11258" s="4" t="s">
        <v>32783</v>
      </c>
      <c r="E11258" s="4"/>
      <c r="R11258" s="4"/>
      <c r="U11258" s="4"/>
      <c r="AD11258" s="4"/>
      <c r="AE11258" s="4"/>
      <c r="AF11258" s="21"/>
    </row>
    <row r="11259" spans="1:32" x14ac:dyDescent="0.2">
      <c r="A11259" s="1" t="s">
        <v>32784</v>
      </c>
      <c r="B11259" s="4" t="s">
        <v>32785</v>
      </c>
      <c r="C11259" s="4" t="s">
        <v>32786</v>
      </c>
      <c r="E11259" s="4"/>
      <c r="R11259" s="4"/>
      <c r="U11259" s="4"/>
      <c r="AD11259" s="4"/>
      <c r="AE11259" s="4"/>
      <c r="AF11259" s="21"/>
    </row>
    <row r="11260" spans="1:32" x14ac:dyDescent="0.2">
      <c r="A11260" s="1" t="s">
        <v>32787</v>
      </c>
      <c r="B11260" s="4" t="s">
        <v>32788</v>
      </c>
      <c r="C11260" s="4" t="s">
        <v>32789</v>
      </c>
      <c r="E11260" s="4"/>
      <c r="R11260" s="4"/>
      <c r="U11260" s="4"/>
      <c r="AD11260" s="4"/>
      <c r="AE11260" s="4"/>
      <c r="AF11260" s="21"/>
    </row>
    <row r="11261" spans="1:32" x14ac:dyDescent="0.2">
      <c r="A11261" s="1" t="s">
        <v>32790</v>
      </c>
      <c r="B11261" s="4" t="s">
        <v>11018</v>
      </c>
      <c r="C11261" s="4" t="s">
        <v>11019</v>
      </c>
      <c r="E11261" s="4"/>
      <c r="R11261" s="4"/>
      <c r="U11261" s="4"/>
      <c r="AD11261" s="4"/>
      <c r="AE11261" s="4"/>
      <c r="AF11261" s="21"/>
    </row>
    <row r="11262" spans="1:32" x14ac:dyDescent="0.2">
      <c r="A11262" s="1" t="s">
        <v>32791</v>
      </c>
      <c r="B11262" s="4" t="s">
        <v>32792</v>
      </c>
      <c r="C11262" s="4" t="s">
        <v>32793</v>
      </c>
      <c r="E11262" s="4"/>
      <c r="R11262" s="4"/>
      <c r="U11262" s="4"/>
      <c r="AD11262" s="4"/>
      <c r="AE11262" s="4"/>
      <c r="AF11262" s="21"/>
    </row>
    <row r="11263" spans="1:32" x14ac:dyDescent="0.2">
      <c r="A11263" s="1" t="s">
        <v>32794</v>
      </c>
      <c r="B11263" s="4" t="s">
        <v>32795</v>
      </c>
      <c r="C11263" s="4" t="s">
        <v>32796</v>
      </c>
      <c r="E11263" s="4"/>
      <c r="R11263" s="4"/>
      <c r="U11263" s="4"/>
      <c r="AD11263" s="4"/>
      <c r="AE11263" s="4"/>
      <c r="AF11263" s="21"/>
    </row>
    <row r="11264" spans="1:32" x14ac:dyDescent="0.2">
      <c r="A11264" s="1" t="s">
        <v>32797</v>
      </c>
      <c r="B11264" s="4" t="s">
        <v>32798</v>
      </c>
      <c r="C11264" s="4" t="s">
        <v>32799</v>
      </c>
      <c r="E11264" s="4"/>
      <c r="R11264" s="4"/>
      <c r="U11264" s="4"/>
      <c r="AD11264" s="4"/>
      <c r="AE11264" s="4"/>
      <c r="AF11264" s="21"/>
    </row>
    <row r="11265" spans="1:32" x14ac:dyDescent="0.2">
      <c r="A11265" s="1" t="s">
        <v>32800</v>
      </c>
      <c r="B11265" s="4" t="s">
        <v>32801</v>
      </c>
      <c r="C11265" s="4" t="s">
        <v>32802</v>
      </c>
      <c r="E11265" s="4"/>
      <c r="R11265" s="4"/>
      <c r="U11265" s="4"/>
      <c r="AD11265" s="4"/>
      <c r="AE11265" s="4"/>
      <c r="AF11265" s="21"/>
    </row>
    <row r="11266" spans="1:32" x14ac:dyDescent="0.2">
      <c r="A11266" s="1" t="s">
        <v>32803</v>
      </c>
      <c r="B11266" s="4" t="s">
        <v>32804</v>
      </c>
      <c r="C11266" s="4" t="s">
        <v>32805</v>
      </c>
      <c r="E11266" s="4"/>
      <c r="R11266" s="4"/>
      <c r="U11266" s="4"/>
      <c r="AD11266" s="4"/>
      <c r="AE11266" s="4"/>
      <c r="AF11266" s="21"/>
    </row>
    <row r="11267" spans="1:32" x14ac:dyDescent="0.2">
      <c r="A11267" s="1" t="s">
        <v>32806</v>
      </c>
      <c r="B11267" s="4" t="s">
        <v>32807</v>
      </c>
      <c r="C11267" s="4" t="s">
        <v>32808</v>
      </c>
      <c r="E11267" s="4"/>
      <c r="R11267" s="4"/>
      <c r="U11267" s="4"/>
      <c r="AD11267" s="4"/>
      <c r="AE11267" s="4"/>
      <c r="AF11267" s="21"/>
    </row>
    <row r="11268" spans="1:32" x14ac:dyDescent="0.2">
      <c r="A11268" s="1" t="s">
        <v>32809</v>
      </c>
      <c r="B11268" s="4" t="s">
        <v>32810</v>
      </c>
      <c r="C11268" s="4" t="s">
        <v>32811</v>
      </c>
      <c r="E11268" s="4"/>
      <c r="R11268" s="4"/>
      <c r="U11268" s="4"/>
      <c r="AD11268" s="4"/>
      <c r="AE11268" s="4"/>
      <c r="AF11268" s="21"/>
    </row>
    <row r="11269" spans="1:32" x14ac:dyDescent="0.2">
      <c r="A11269" s="1" t="s">
        <v>32812</v>
      </c>
      <c r="B11269" s="4" t="s">
        <v>32813</v>
      </c>
      <c r="C11269" s="4" t="s">
        <v>32814</v>
      </c>
      <c r="E11269" s="4"/>
      <c r="R11269" s="4"/>
      <c r="U11269" s="4"/>
      <c r="AD11269" s="4"/>
      <c r="AE11269" s="4"/>
      <c r="AF11269" s="21"/>
    </row>
    <row r="11270" spans="1:32" x14ac:dyDescent="0.2">
      <c r="A11270" s="1" t="s">
        <v>32815</v>
      </c>
      <c r="B11270" s="4" t="s">
        <v>32816</v>
      </c>
      <c r="C11270" s="4" t="s">
        <v>32817</v>
      </c>
      <c r="E11270" s="4">
        <v>1</v>
      </c>
      <c r="R11270" s="4"/>
      <c r="U11270" s="4"/>
      <c r="AD11270" s="4">
        <v>1</v>
      </c>
      <c r="AE11270" s="4"/>
      <c r="AF11270" s="21">
        <v>1</v>
      </c>
    </row>
    <row r="11271" spans="1:32" x14ac:dyDescent="0.2">
      <c r="A11271" s="1" t="s">
        <v>32818</v>
      </c>
      <c r="B11271" s="4" t="s">
        <v>32819</v>
      </c>
      <c r="C11271" s="4" t="s">
        <v>32820</v>
      </c>
      <c r="E11271" s="4"/>
      <c r="R11271" s="4"/>
      <c r="U11271" s="4"/>
      <c r="AD11271" s="4"/>
      <c r="AE11271" s="4"/>
      <c r="AF11271" s="21"/>
    </row>
    <row r="11272" spans="1:32" x14ac:dyDescent="0.2">
      <c r="A11272" s="1" t="s">
        <v>32821</v>
      </c>
      <c r="B11272" s="4" t="s">
        <v>30610</v>
      </c>
      <c r="C11272" s="4" t="s">
        <v>32822</v>
      </c>
      <c r="E11272" s="4"/>
      <c r="R11272" s="4"/>
      <c r="U11272" s="4"/>
      <c r="AD11272" s="4"/>
      <c r="AE11272" s="4"/>
      <c r="AF11272" s="21"/>
    </row>
    <row r="11273" spans="1:32" x14ac:dyDescent="0.2">
      <c r="A11273" s="1" t="s">
        <v>32823</v>
      </c>
      <c r="B11273" s="4" t="s">
        <v>32824</v>
      </c>
      <c r="C11273" s="4" t="s">
        <v>32825</v>
      </c>
      <c r="E11273" s="4"/>
      <c r="R11273" s="4"/>
      <c r="U11273" s="4"/>
      <c r="AD11273" s="4"/>
      <c r="AE11273" s="4"/>
      <c r="AF11273" s="21"/>
    </row>
    <row r="11274" spans="1:32" x14ac:dyDescent="0.2">
      <c r="A11274" s="1" t="s">
        <v>32826</v>
      </c>
      <c r="B11274" s="4" t="s">
        <v>32827</v>
      </c>
      <c r="C11274" s="4" t="s">
        <v>32828</v>
      </c>
      <c r="E11274" s="4"/>
      <c r="F11274">
        <v>1</v>
      </c>
      <c r="G11274">
        <v>2</v>
      </c>
      <c r="H11274">
        <v>1</v>
      </c>
      <c r="J11274">
        <v>1</v>
      </c>
      <c r="M11274">
        <v>1</v>
      </c>
      <c r="O11274">
        <v>1</v>
      </c>
      <c r="P11274">
        <v>1</v>
      </c>
      <c r="Q11274">
        <v>1</v>
      </c>
      <c r="R11274" s="4"/>
      <c r="S11274">
        <v>1</v>
      </c>
      <c r="T11274">
        <v>1</v>
      </c>
      <c r="U11274" s="4">
        <v>1</v>
      </c>
      <c r="V11274">
        <v>1</v>
      </c>
      <c r="W11274">
        <v>1</v>
      </c>
      <c r="Z11274">
        <v>1</v>
      </c>
      <c r="AA11274">
        <v>1</v>
      </c>
      <c r="AB11274">
        <v>1</v>
      </c>
      <c r="AD11274" s="4"/>
      <c r="AE11274" s="4">
        <v>1</v>
      </c>
      <c r="AF11274" s="21"/>
    </row>
    <row r="11275" spans="1:32" x14ac:dyDescent="0.2">
      <c r="A11275" s="1" t="s">
        <v>32829</v>
      </c>
      <c r="B11275" s="4" t="s">
        <v>32830</v>
      </c>
      <c r="C11275" s="4" t="s">
        <v>32831</v>
      </c>
      <c r="E11275" s="4"/>
      <c r="R11275" s="4"/>
      <c r="U11275" s="4"/>
      <c r="AD11275" s="4"/>
      <c r="AE11275" s="4"/>
      <c r="AF11275" s="21"/>
    </row>
    <row r="11276" spans="1:32" x14ac:dyDescent="0.2">
      <c r="A11276" s="1" t="s">
        <v>32832</v>
      </c>
      <c r="B11276" s="4" t="s">
        <v>32833</v>
      </c>
      <c r="C11276" s="4" t="s">
        <v>32834</v>
      </c>
      <c r="E11276" s="4"/>
      <c r="R11276" s="4"/>
      <c r="U11276" s="4"/>
      <c r="AD11276" s="4"/>
      <c r="AE11276" s="4"/>
      <c r="AF11276" s="21"/>
    </row>
    <row r="11277" spans="1:32" x14ac:dyDescent="0.2">
      <c r="A11277" s="1" t="s">
        <v>32835</v>
      </c>
      <c r="B11277" s="4" t="s">
        <v>32836</v>
      </c>
      <c r="C11277" s="4" t="s">
        <v>32837</v>
      </c>
      <c r="E11277" s="4"/>
      <c r="R11277" s="4"/>
      <c r="U11277" s="4"/>
      <c r="AD11277" s="4"/>
      <c r="AE11277" s="4"/>
      <c r="AF11277" s="21"/>
    </row>
    <row r="11278" spans="1:32" x14ac:dyDescent="0.2">
      <c r="A11278" s="1" t="s">
        <v>32838</v>
      </c>
      <c r="B11278" s="4" t="s">
        <v>32839</v>
      </c>
      <c r="C11278" s="4" t="s">
        <v>32840</v>
      </c>
      <c r="E11278" s="4"/>
      <c r="R11278" s="4"/>
      <c r="U11278" s="4"/>
      <c r="AD11278" s="4"/>
      <c r="AE11278" s="4"/>
      <c r="AF11278" s="21"/>
    </row>
    <row r="11279" spans="1:32" x14ac:dyDescent="0.2">
      <c r="A11279" s="1" t="s">
        <v>32841</v>
      </c>
      <c r="B11279" s="4" t="s">
        <v>32842</v>
      </c>
      <c r="C11279" s="4" t="s">
        <v>32843</v>
      </c>
      <c r="E11279" s="4"/>
      <c r="R11279" s="4"/>
      <c r="U11279" s="4"/>
      <c r="AD11279" s="4"/>
      <c r="AE11279" s="4"/>
      <c r="AF11279" s="21"/>
    </row>
    <row r="11280" spans="1:32" x14ac:dyDescent="0.2">
      <c r="A11280" s="1" t="s">
        <v>32844</v>
      </c>
      <c r="B11280" s="4" t="s">
        <v>32845</v>
      </c>
      <c r="C11280" s="4" t="s">
        <v>32846</v>
      </c>
      <c r="E11280" s="4"/>
      <c r="R11280" s="4"/>
      <c r="U11280" s="4"/>
      <c r="AD11280" s="4"/>
      <c r="AE11280" s="4"/>
      <c r="AF11280" s="21"/>
    </row>
    <row r="11281" spans="1:32" x14ac:dyDescent="0.2">
      <c r="A11281" s="1" t="s">
        <v>32847</v>
      </c>
      <c r="B11281" s="4" t="s">
        <v>32848</v>
      </c>
      <c r="C11281" s="4" t="s">
        <v>32849</v>
      </c>
      <c r="E11281" s="4"/>
      <c r="R11281" s="4"/>
      <c r="U11281" s="4"/>
      <c r="AD11281" s="4"/>
      <c r="AE11281" s="4"/>
      <c r="AF11281" s="21"/>
    </row>
    <row r="11282" spans="1:32" x14ac:dyDescent="0.2">
      <c r="A11282" s="1" t="s">
        <v>32850</v>
      </c>
      <c r="B11282" s="4" t="s">
        <v>32851</v>
      </c>
      <c r="C11282" s="4" t="s">
        <v>32852</v>
      </c>
      <c r="E11282" s="4"/>
      <c r="R11282" s="4"/>
      <c r="U11282" s="4"/>
      <c r="AD11282" s="4"/>
      <c r="AE11282" s="4"/>
      <c r="AF11282" s="21"/>
    </row>
    <row r="11283" spans="1:32" x14ac:dyDescent="0.2">
      <c r="A11283" s="1" t="s">
        <v>32853</v>
      </c>
      <c r="B11283" s="4" t="s">
        <v>32854</v>
      </c>
      <c r="C11283" s="4" t="s">
        <v>32855</v>
      </c>
      <c r="E11283" s="4"/>
      <c r="R11283" s="4"/>
      <c r="U11283" s="4"/>
      <c r="AD11283" s="4"/>
      <c r="AE11283" s="4"/>
      <c r="AF11283" s="21"/>
    </row>
    <row r="11284" spans="1:32" x14ac:dyDescent="0.2">
      <c r="A11284" s="1" t="s">
        <v>32856</v>
      </c>
      <c r="B11284" s="4" t="s">
        <v>11024</v>
      </c>
      <c r="C11284" s="4" t="s">
        <v>32668</v>
      </c>
      <c r="E11284" s="4"/>
      <c r="R11284" s="4"/>
      <c r="U11284" s="4"/>
      <c r="AD11284" s="4"/>
      <c r="AE11284" s="4"/>
      <c r="AF11284" s="21"/>
    </row>
    <row r="11285" spans="1:32" x14ac:dyDescent="0.2">
      <c r="A11285" s="1" t="s">
        <v>32857</v>
      </c>
      <c r="B11285" s="4" t="s">
        <v>32858</v>
      </c>
      <c r="C11285" s="4" t="s">
        <v>32859</v>
      </c>
      <c r="E11285" s="4"/>
      <c r="R11285" s="4"/>
      <c r="U11285" s="4"/>
      <c r="AD11285" s="4"/>
      <c r="AE11285" s="4"/>
      <c r="AF11285" s="21"/>
    </row>
    <row r="11286" spans="1:32" x14ac:dyDescent="0.2">
      <c r="A11286" s="1" t="s">
        <v>32860</v>
      </c>
      <c r="B11286" s="4" t="s">
        <v>32861</v>
      </c>
      <c r="C11286" s="4" t="s">
        <v>32862</v>
      </c>
      <c r="E11286" s="4"/>
      <c r="R11286" s="4"/>
      <c r="U11286" s="4"/>
      <c r="AD11286" s="4"/>
      <c r="AE11286" s="4"/>
      <c r="AF11286" s="21"/>
    </row>
    <row r="11287" spans="1:32" x14ac:dyDescent="0.2">
      <c r="A11287" s="1" t="s">
        <v>32863</v>
      </c>
      <c r="B11287" s="4" t="s">
        <v>32864</v>
      </c>
      <c r="C11287" s="4" t="s">
        <v>32865</v>
      </c>
      <c r="E11287" s="4"/>
      <c r="R11287" s="4"/>
      <c r="U11287" s="4"/>
      <c r="AD11287" s="4"/>
      <c r="AE11287" s="4"/>
      <c r="AF11287" s="21"/>
    </row>
    <row r="11288" spans="1:32" x14ac:dyDescent="0.2">
      <c r="A11288" s="1" t="s">
        <v>32866</v>
      </c>
      <c r="B11288" s="4" t="s">
        <v>32867</v>
      </c>
      <c r="C11288" s="4" t="s">
        <v>32868</v>
      </c>
      <c r="E11288" s="4"/>
      <c r="R11288" s="4"/>
      <c r="U11288" s="4"/>
      <c r="AD11288" s="4"/>
      <c r="AE11288" s="4"/>
      <c r="AF11288" s="21"/>
    </row>
    <row r="11289" spans="1:32" x14ac:dyDescent="0.2">
      <c r="A11289" s="1" t="s">
        <v>32869</v>
      </c>
      <c r="B11289" s="4" t="s">
        <v>32870</v>
      </c>
      <c r="C11289" s="4" t="s">
        <v>32871</v>
      </c>
      <c r="E11289" s="4"/>
      <c r="R11289" s="4"/>
      <c r="U11289" s="4"/>
      <c r="AD11289" s="4"/>
      <c r="AE11289" s="4"/>
      <c r="AF11289" s="21"/>
    </row>
    <row r="11290" spans="1:32" x14ac:dyDescent="0.2">
      <c r="A11290" s="1" t="s">
        <v>32872</v>
      </c>
      <c r="B11290" s="4" t="s">
        <v>32873</v>
      </c>
      <c r="C11290" s="4" t="s">
        <v>32874</v>
      </c>
      <c r="E11290" s="4"/>
      <c r="R11290" s="4"/>
      <c r="U11290" s="4"/>
      <c r="AD11290" s="4"/>
      <c r="AE11290" s="4"/>
      <c r="AF11290" s="21"/>
    </row>
    <row r="11291" spans="1:32" x14ac:dyDescent="0.2">
      <c r="A11291" s="1" t="s">
        <v>32875</v>
      </c>
      <c r="B11291" s="4" t="s">
        <v>32876</v>
      </c>
      <c r="C11291" s="4" t="s">
        <v>32877</v>
      </c>
      <c r="E11291" s="4"/>
      <c r="R11291" s="4"/>
      <c r="U11291" s="4"/>
      <c r="AD11291" s="4"/>
      <c r="AE11291" s="4"/>
      <c r="AF11291" s="21"/>
    </row>
    <row r="11292" spans="1:32" x14ac:dyDescent="0.2">
      <c r="A11292" s="1" t="s">
        <v>32878</v>
      </c>
      <c r="B11292" s="4" t="s">
        <v>32879</v>
      </c>
      <c r="C11292" s="4" t="s">
        <v>32880</v>
      </c>
      <c r="E11292" s="4"/>
      <c r="R11292" s="4"/>
      <c r="U11292" s="4"/>
      <c r="AD11292" s="4"/>
      <c r="AE11292" s="4"/>
      <c r="AF11292" s="21"/>
    </row>
    <row r="11293" spans="1:32" x14ac:dyDescent="0.2">
      <c r="A11293" s="1" t="s">
        <v>32881</v>
      </c>
      <c r="B11293" s="4" t="s">
        <v>32882</v>
      </c>
      <c r="C11293" s="4" t="s">
        <v>32883</v>
      </c>
      <c r="E11293" s="4"/>
      <c r="R11293" s="4"/>
      <c r="U11293" s="4"/>
      <c r="AD11293" s="4"/>
      <c r="AE11293" s="4"/>
      <c r="AF11293" s="21"/>
    </row>
    <row r="11294" spans="1:32" x14ac:dyDescent="0.2">
      <c r="A11294" s="1" t="s">
        <v>32884</v>
      </c>
      <c r="B11294" s="4" t="s">
        <v>32885</v>
      </c>
      <c r="C11294" s="4" t="s">
        <v>32886</v>
      </c>
      <c r="E11294" s="4"/>
      <c r="R11294" s="4"/>
      <c r="U11294" s="4"/>
      <c r="AD11294" s="4"/>
      <c r="AE11294" s="4"/>
      <c r="AF11294" s="21"/>
    </row>
    <row r="11295" spans="1:32" x14ac:dyDescent="0.2">
      <c r="A11295" s="1" t="s">
        <v>32887</v>
      </c>
      <c r="B11295" s="4" t="s">
        <v>11027</v>
      </c>
      <c r="C11295" s="4" t="s">
        <v>11028</v>
      </c>
      <c r="E11295" s="4"/>
      <c r="R11295" s="4"/>
      <c r="U11295" s="4"/>
      <c r="AD11295" s="4"/>
      <c r="AE11295" s="4"/>
      <c r="AF11295" s="21"/>
    </row>
    <row r="11296" spans="1:32" x14ac:dyDescent="0.2">
      <c r="A11296" s="1" t="s">
        <v>32888</v>
      </c>
      <c r="B11296" s="4" t="s">
        <v>32889</v>
      </c>
      <c r="C11296" s="4" t="s">
        <v>32890</v>
      </c>
      <c r="E11296" s="4"/>
      <c r="R11296" s="4"/>
      <c r="U11296" s="4"/>
      <c r="AD11296" s="4"/>
      <c r="AE11296" s="4"/>
      <c r="AF11296" s="21"/>
    </row>
    <row r="11297" spans="1:32" x14ac:dyDescent="0.2">
      <c r="A11297" s="1" t="s">
        <v>32891</v>
      </c>
      <c r="B11297" s="4" t="s">
        <v>32892</v>
      </c>
      <c r="C11297" s="4" t="s">
        <v>32893</v>
      </c>
      <c r="E11297" s="4"/>
      <c r="R11297" s="4"/>
      <c r="U11297" s="4"/>
      <c r="AD11297" s="4"/>
      <c r="AE11297" s="4"/>
      <c r="AF11297" s="21"/>
    </row>
    <row r="11298" spans="1:32" x14ac:dyDescent="0.2">
      <c r="A11298" s="1" t="s">
        <v>32894</v>
      </c>
      <c r="B11298" s="4" t="s">
        <v>32895</v>
      </c>
      <c r="C11298" s="4" t="s">
        <v>32896</v>
      </c>
      <c r="E11298" s="4"/>
      <c r="R11298" s="4"/>
      <c r="U11298" s="4"/>
      <c r="AD11298" s="4"/>
      <c r="AE11298" s="4"/>
      <c r="AF11298" s="21"/>
    </row>
    <row r="11299" spans="1:32" x14ac:dyDescent="0.2">
      <c r="A11299" s="1" t="s">
        <v>32897</v>
      </c>
      <c r="B11299" s="4" t="s">
        <v>32898</v>
      </c>
      <c r="C11299" s="4" t="s">
        <v>32899</v>
      </c>
      <c r="E11299" s="4"/>
      <c r="R11299" s="4"/>
      <c r="U11299" s="4"/>
      <c r="AD11299" s="4"/>
      <c r="AE11299" s="4"/>
      <c r="AF11299" s="21"/>
    </row>
    <row r="11300" spans="1:32" x14ac:dyDescent="0.2">
      <c r="A11300" s="1" t="s">
        <v>32900</v>
      </c>
      <c r="B11300" s="4" t="s">
        <v>32901</v>
      </c>
      <c r="C11300" s="4" t="s">
        <v>32902</v>
      </c>
      <c r="E11300" s="4"/>
      <c r="R11300" s="4"/>
      <c r="U11300" s="4"/>
      <c r="AD11300" s="4"/>
      <c r="AE11300" s="4"/>
      <c r="AF11300" s="21"/>
    </row>
    <row r="11301" spans="1:32" x14ac:dyDescent="0.2">
      <c r="A11301" s="1" t="s">
        <v>32903</v>
      </c>
      <c r="B11301" s="4" t="s">
        <v>32904</v>
      </c>
      <c r="C11301" s="4" t="s">
        <v>32905</v>
      </c>
      <c r="E11301" s="4"/>
      <c r="R11301" s="4"/>
      <c r="U11301" s="4"/>
      <c r="AD11301" s="4"/>
      <c r="AE11301" s="4"/>
      <c r="AF11301" s="21"/>
    </row>
    <row r="11302" spans="1:32" x14ac:dyDescent="0.2">
      <c r="A11302" s="1" t="s">
        <v>32906</v>
      </c>
      <c r="B11302" s="4" t="s">
        <v>32907</v>
      </c>
      <c r="C11302" s="4" t="s">
        <v>32908</v>
      </c>
      <c r="E11302" s="4"/>
      <c r="R11302" s="4"/>
      <c r="U11302" s="4"/>
      <c r="AD11302" s="4"/>
      <c r="AE11302" s="4"/>
      <c r="AF11302" s="21"/>
    </row>
    <row r="11303" spans="1:32" x14ac:dyDescent="0.2">
      <c r="A11303" s="1" t="s">
        <v>32909</v>
      </c>
      <c r="B11303" s="4" t="s">
        <v>32910</v>
      </c>
      <c r="C11303" s="4" t="s">
        <v>32911</v>
      </c>
      <c r="E11303" s="4"/>
      <c r="R11303" s="4"/>
      <c r="U11303" s="4"/>
      <c r="AD11303" s="4"/>
      <c r="AE11303" s="4"/>
      <c r="AF11303" s="21"/>
    </row>
    <row r="11304" spans="1:32" x14ac:dyDescent="0.2">
      <c r="A11304" s="1" t="s">
        <v>32912</v>
      </c>
      <c r="B11304" s="4" t="s">
        <v>32913</v>
      </c>
      <c r="C11304" s="4" t="s">
        <v>32914</v>
      </c>
      <c r="E11304" s="4"/>
      <c r="R11304" s="4"/>
      <c r="U11304" s="4"/>
      <c r="AD11304" s="4"/>
      <c r="AE11304" s="4"/>
      <c r="AF11304" s="21"/>
    </row>
    <row r="11305" spans="1:32" x14ac:dyDescent="0.2">
      <c r="A11305" s="1" t="s">
        <v>32915</v>
      </c>
      <c r="B11305" s="4" t="s">
        <v>32916</v>
      </c>
      <c r="C11305" s="4" t="s">
        <v>32917</v>
      </c>
      <c r="E11305" s="4"/>
      <c r="R11305" s="4"/>
      <c r="U11305" s="4"/>
      <c r="AD11305" s="4"/>
      <c r="AE11305" s="4"/>
      <c r="AF11305" s="21"/>
    </row>
    <row r="11306" spans="1:32" x14ac:dyDescent="0.2">
      <c r="A11306" s="1" t="s">
        <v>32918</v>
      </c>
      <c r="B11306" s="4" t="s">
        <v>32919</v>
      </c>
      <c r="C11306" s="4" t="s">
        <v>32920</v>
      </c>
      <c r="E11306" s="4"/>
      <c r="R11306" s="4"/>
      <c r="U11306" s="4"/>
      <c r="AD11306" s="4"/>
      <c r="AE11306" s="4"/>
      <c r="AF11306" s="21"/>
    </row>
    <row r="11307" spans="1:32" x14ac:dyDescent="0.2">
      <c r="A11307" s="1" t="s">
        <v>32921</v>
      </c>
      <c r="B11307" s="4" t="s">
        <v>32922</v>
      </c>
      <c r="C11307" s="4" t="s">
        <v>32923</v>
      </c>
      <c r="E11307" s="4"/>
      <c r="R11307" s="4"/>
      <c r="U11307" s="4"/>
      <c r="AD11307" s="4"/>
      <c r="AE11307" s="4"/>
      <c r="AF11307" s="21"/>
    </row>
    <row r="11308" spans="1:32" x14ac:dyDescent="0.2">
      <c r="A11308" s="1" t="s">
        <v>32924</v>
      </c>
      <c r="B11308" s="4" t="s">
        <v>32925</v>
      </c>
      <c r="C11308" s="4" t="s">
        <v>32926</v>
      </c>
      <c r="E11308" s="4"/>
      <c r="R11308" s="4"/>
      <c r="U11308" s="4"/>
      <c r="AD11308" s="4"/>
      <c r="AE11308" s="4"/>
      <c r="AF11308" s="21"/>
    </row>
    <row r="11309" spans="1:32" x14ac:dyDescent="0.2">
      <c r="A11309" s="1" t="s">
        <v>32927</v>
      </c>
      <c r="B11309" s="4" t="s">
        <v>32928</v>
      </c>
      <c r="C11309" s="4" t="s">
        <v>32929</v>
      </c>
      <c r="E11309" s="4"/>
      <c r="R11309" s="4"/>
      <c r="U11309" s="4"/>
      <c r="AD11309" s="4"/>
      <c r="AE11309" s="4"/>
      <c r="AF11309" s="21"/>
    </row>
    <row r="11310" spans="1:32" x14ac:dyDescent="0.2">
      <c r="A11310" s="1" t="s">
        <v>32930</v>
      </c>
      <c r="B11310" s="4" t="s">
        <v>32931</v>
      </c>
      <c r="C11310" s="4" t="s">
        <v>32932</v>
      </c>
      <c r="E11310" s="4"/>
      <c r="R11310" s="4"/>
      <c r="U11310" s="4"/>
      <c r="AD11310" s="4"/>
      <c r="AE11310" s="4"/>
      <c r="AF11310" s="21"/>
    </row>
    <row r="11311" spans="1:32" x14ac:dyDescent="0.2">
      <c r="A11311" s="1" t="s">
        <v>32933</v>
      </c>
      <c r="B11311" s="4" t="s">
        <v>32934</v>
      </c>
      <c r="C11311" s="4" t="s">
        <v>32935</v>
      </c>
      <c r="E11311" s="4"/>
      <c r="R11311" s="4"/>
      <c r="U11311" s="4"/>
      <c r="AD11311" s="4"/>
      <c r="AE11311" s="4"/>
      <c r="AF11311" s="21"/>
    </row>
    <row r="11312" spans="1:32" x14ac:dyDescent="0.2">
      <c r="A11312" s="1" t="s">
        <v>32936</v>
      </c>
      <c r="B11312" s="4" t="s">
        <v>32937</v>
      </c>
      <c r="C11312" s="4" t="s">
        <v>32938</v>
      </c>
      <c r="E11312" s="4"/>
      <c r="R11312" s="4"/>
      <c r="U11312" s="4"/>
      <c r="AD11312" s="4"/>
      <c r="AE11312" s="4"/>
      <c r="AF11312" s="21"/>
    </row>
    <row r="11313" spans="1:32" x14ac:dyDescent="0.2">
      <c r="A11313" s="1" t="s">
        <v>32939</v>
      </c>
      <c r="B11313" s="4" t="s">
        <v>32940</v>
      </c>
      <c r="C11313" s="4" t="s">
        <v>32941</v>
      </c>
      <c r="E11313" s="4"/>
      <c r="R11313" s="4"/>
      <c r="U11313" s="4"/>
      <c r="AD11313" s="4"/>
      <c r="AE11313" s="4"/>
      <c r="AF11313" s="21"/>
    </row>
    <row r="11314" spans="1:32" x14ac:dyDescent="0.2">
      <c r="A11314" s="1" t="s">
        <v>32942</v>
      </c>
      <c r="B11314" s="4" t="s">
        <v>32943</v>
      </c>
      <c r="C11314" s="4" t="s">
        <v>32944</v>
      </c>
      <c r="E11314" s="4"/>
      <c r="R11314" s="4"/>
      <c r="U11314" s="4"/>
      <c r="AD11314" s="4"/>
      <c r="AE11314" s="4"/>
      <c r="AF11314" s="21"/>
    </row>
    <row r="11315" spans="1:32" x14ac:dyDescent="0.2">
      <c r="A11315" s="1" t="s">
        <v>32945</v>
      </c>
      <c r="B11315" s="4" t="s">
        <v>32946</v>
      </c>
      <c r="C11315" s="4" t="s">
        <v>32947</v>
      </c>
      <c r="E11315" s="4"/>
      <c r="R11315" s="4"/>
      <c r="U11315" s="4"/>
      <c r="AD11315" s="4"/>
      <c r="AE11315" s="4"/>
      <c r="AF11315" s="21"/>
    </row>
    <row r="11316" spans="1:32" x14ac:dyDescent="0.2">
      <c r="A11316" s="1" t="s">
        <v>32948</v>
      </c>
      <c r="B11316" s="4" t="s">
        <v>32949</v>
      </c>
      <c r="C11316" s="4" t="s">
        <v>32950</v>
      </c>
      <c r="E11316" s="4"/>
      <c r="R11316" s="4"/>
      <c r="U11316" s="4"/>
      <c r="AD11316" s="4"/>
      <c r="AE11316" s="4"/>
      <c r="AF11316" s="21"/>
    </row>
    <row r="11317" spans="1:32" x14ac:dyDescent="0.2">
      <c r="A11317" s="1" t="s">
        <v>32951</v>
      </c>
      <c r="B11317" s="4" t="s">
        <v>32952</v>
      </c>
      <c r="C11317" s="4" t="s">
        <v>32953</v>
      </c>
      <c r="E11317" s="4"/>
      <c r="R11317" s="4"/>
      <c r="U11317" s="4"/>
      <c r="AD11317" s="4"/>
      <c r="AE11317" s="4"/>
      <c r="AF11317" s="21"/>
    </row>
    <row r="11318" spans="1:32" x14ac:dyDescent="0.2">
      <c r="A11318" s="1" t="s">
        <v>32954</v>
      </c>
      <c r="B11318" s="4" t="s">
        <v>32678</v>
      </c>
      <c r="C11318" s="4" t="s">
        <v>32955</v>
      </c>
      <c r="E11318" s="4"/>
      <c r="R11318" s="4"/>
      <c r="U11318" s="4"/>
      <c r="AD11318" s="4"/>
      <c r="AE11318" s="4"/>
      <c r="AF11318" s="21"/>
    </row>
    <row r="11319" spans="1:32" x14ac:dyDescent="0.2">
      <c r="A11319" s="1" t="s">
        <v>32956</v>
      </c>
      <c r="B11319" s="4" t="s">
        <v>32957</v>
      </c>
      <c r="C11319" s="4" t="s">
        <v>32958</v>
      </c>
      <c r="E11319" s="4"/>
      <c r="R11319" s="4"/>
      <c r="U11319" s="4"/>
      <c r="AD11319" s="4"/>
      <c r="AE11319" s="4"/>
      <c r="AF11319" s="21"/>
    </row>
    <row r="11320" spans="1:32" x14ac:dyDescent="0.2">
      <c r="A11320" s="1" t="s">
        <v>32959</v>
      </c>
      <c r="B11320" s="4" t="s">
        <v>32960</v>
      </c>
      <c r="C11320" s="4" t="s">
        <v>32961</v>
      </c>
      <c r="E11320" s="4"/>
      <c r="R11320" s="4"/>
      <c r="U11320" s="4"/>
      <c r="AD11320" s="4"/>
      <c r="AE11320" s="4"/>
      <c r="AF11320" s="21"/>
    </row>
    <row r="11321" spans="1:32" x14ac:dyDescent="0.2">
      <c r="A11321" s="1" t="s">
        <v>32962</v>
      </c>
      <c r="B11321" s="4" t="s">
        <v>32963</v>
      </c>
      <c r="C11321" s="4" t="s">
        <v>32964</v>
      </c>
      <c r="E11321" s="4"/>
      <c r="R11321" s="4"/>
      <c r="U11321" s="4"/>
      <c r="AD11321" s="4"/>
      <c r="AE11321" s="4"/>
      <c r="AF11321" s="21"/>
    </row>
    <row r="11322" spans="1:32" x14ac:dyDescent="0.2">
      <c r="A11322" s="1" t="s">
        <v>32965</v>
      </c>
      <c r="B11322" s="4" t="s">
        <v>32966</v>
      </c>
      <c r="C11322" s="4" t="s">
        <v>32967</v>
      </c>
      <c r="E11322" s="4"/>
      <c r="R11322" s="4"/>
      <c r="U11322" s="4"/>
      <c r="AD11322" s="4"/>
      <c r="AE11322" s="4"/>
      <c r="AF11322" s="21"/>
    </row>
    <row r="11323" spans="1:32" x14ac:dyDescent="0.2">
      <c r="A11323" s="1" t="s">
        <v>32968</v>
      </c>
      <c r="B11323" s="4" t="s">
        <v>32969</v>
      </c>
      <c r="C11323" s="4" t="s">
        <v>32970</v>
      </c>
      <c r="E11323" s="4"/>
      <c r="R11323" s="4"/>
      <c r="U11323" s="4"/>
      <c r="AD11323" s="4"/>
      <c r="AE11323" s="4"/>
      <c r="AF11323" s="21"/>
    </row>
    <row r="11324" spans="1:32" x14ac:dyDescent="0.2">
      <c r="A11324" s="1" t="s">
        <v>32971</v>
      </c>
      <c r="B11324" s="4" t="s">
        <v>32972</v>
      </c>
      <c r="C11324" s="4" t="s">
        <v>32973</v>
      </c>
      <c r="E11324" s="4"/>
      <c r="R11324" s="4"/>
      <c r="U11324" s="4"/>
      <c r="AD11324" s="4"/>
      <c r="AE11324" s="4"/>
      <c r="AF11324" s="21"/>
    </row>
    <row r="11325" spans="1:32" x14ac:dyDescent="0.2">
      <c r="A11325" s="1" t="s">
        <v>32974</v>
      </c>
      <c r="B11325" s="4" t="s">
        <v>32975</v>
      </c>
      <c r="C11325" s="4" t="s">
        <v>32976</v>
      </c>
      <c r="E11325" s="4"/>
      <c r="R11325" s="4"/>
      <c r="U11325" s="4"/>
      <c r="AD11325" s="4"/>
      <c r="AE11325" s="4"/>
      <c r="AF11325" s="21"/>
    </row>
    <row r="11326" spans="1:32" x14ac:dyDescent="0.2">
      <c r="A11326" s="1" t="s">
        <v>32977</v>
      </c>
      <c r="B11326" s="4" t="s">
        <v>32978</v>
      </c>
      <c r="C11326" s="4" t="s">
        <v>32979</v>
      </c>
      <c r="E11326" s="4"/>
      <c r="R11326" s="4"/>
      <c r="U11326" s="4"/>
      <c r="AD11326" s="4"/>
      <c r="AE11326" s="4"/>
      <c r="AF11326" s="21"/>
    </row>
    <row r="11327" spans="1:32" x14ac:dyDescent="0.2">
      <c r="A11327" s="1" t="s">
        <v>32980</v>
      </c>
      <c r="B11327" s="4" t="s">
        <v>32981</v>
      </c>
      <c r="C11327" s="4" t="s">
        <v>32982</v>
      </c>
      <c r="E11327" s="4"/>
      <c r="R11327" s="4"/>
      <c r="U11327" s="4"/>
      <c r="AD11327" s="4"/>
      <c r="AE11327" s="4"/>
      <c r="AF11327" s="21"/>
    </row>
    <row r="11328" spans="1:32" x14ac:dyDescent="0.2">
      <c r="A11328" s="1" t="s">
        <v>32983</v>
      </c>
      <c r="B11328" s="4" t="s">
        <v>32984</v>
      </c>
      <c r="C11328" s="4" t="s">
        <v>32985</v>
      </c>
      <c r="E11328" s="4"/>
      <c r="R11328" s="4"/>
      <c r="U11328" s="4"/>
      <c r="AD11328" s="4"/>
      <c r="AE11328" s="4"/>
      <c r="AF11328" s="21"/>
    </row>
    <row r="11329" spans="1:32" x14ac:dyDescent="0.2">
      <c r="A11329" s="1" t="s">
        <v>32986</v>
      </c>
      <c r="B11329" s="4" t="s">
        <v>32987</v>
      </c>
      <c r="C11329" s="4" t="s">
        <v>32988</v>
      </c>
      <c r="E11329" s="4"/>
      <c r="R11329" s="4"/>
      <c r="U11329" s="4"/>
      <c r="AD11329" s="4"/>
      <c r="AE11329" s="4"/>
      <c r="AF11329" s="21"/>
    </row>
    <row r="11330" spans="1:32" x14ac:dyDescent="0.2">
      <c r="A11330" s="1" t="s">
        <v>32989</v>
      </c>
      <c r="B11330" s="4" t="s">
        <v>32990</v>
      </c>
      <c r="C11330" s="4" t="s">
        <v>32991</v>
      </c>
      <c r="E11330" s="4"/>
      <c r="R11330" s="4"/>
      <c r="U11330" s="4"/>
      <c r="AD11330" s="4"/>
      <c r="AE11330" s="4"/>
      <c r="AF11330" s="21"/>
    </row>
    <row r="11331" spans="1:32" x14ac:dyDescent="0.2">
      <c r="A11331" s="1" t="s">
        <v>32992</v>
      </c>
      <c r="B11331" s="4" t="s">
        <v>32993</v>
      </c>
      <c r="C11331" s="4" t="s">
        <v>32994</v>
      </c>
      <c r="E11331" s="4"/>
      <c r="R11331" s="4"/>
      <c r="U11331" s="4"/>
      <c r="AD11331" s="4"/>
      <c r="AE11331" s="4"/>
      <c r="AF11331" s="21"/>
    </row>
    <row r="11332" spans="1:32" x14ac:dyDescent="0.2">
      <c r="A11332" s="1" t="s">
        <v>32995</v>
      </c>
      <c r="B11332" s="4" t="s">
        <v>32996</v>
      </c>
      <c r="C11332" s="4" t="s">
        <v>32997</v>
      </c>
      <c r="E11332" s="4"/>
      <c r="R11332" s="4"/>
      <c r="U11332" s="4"/>
      <c r="AD11332" s="4"/>
      <c r="AE11332" s="4"/>
      <c r="AF11332" s="21"/>
    </row>
    <row r="11333" spans="1:32" x14ac:dyDescent="0.2">
      <c r="A11333" s="1" t="s">
        <v>32998</v>
      </c>
      <c r="B11333" s="4" t="s">
        <v>32999</v>
      </c>
      <c r="C11333" s="4" t="s">
        <v>33000</v>
      </c>
      <c r="E11333" s="4"/>
      <c r="R11333" s="4"/>
      <c r="U11333" s="4"/>
      <c r="AD11333" s="4"/>
      <c r="AE11333" s="4"/>
      <c r="AF11333" s="21"/>
    </row>
    <row r="11334" spans="1:32" x14ac:dyDescent="0.2">
      <c r="A11334" s="1" t="s">
        <v>33001</v>
      </c>
      <c r="B11334" s="4" t="s">
        <v>33002</v>
      </c>
      <c r="C11334" s="4" t="s">
        <v>33003</v>
      </c>
      <c r="E11334" s="4"/>
      <c r="R11334" s="4"/>
      <c r="U11334" s="4"/>
      <c r="AD11334" s="4"/>
      <c r="AE11334" s="4"/>
      <c r="AF11334" s="21"/>
    </row>
    <row r="11335" spans="1:32" x14ac:dyDescent="0.2">
      <c r="A11335" s="1" t="s">
        <v>33004</v>
      </c>
      <c r="B11335" s="4" t="s">
        <v>33005</v>
      </c>
      <c r="C11335" s="4" t="s">
        <v>33006</v>
      </c>
      <c r="E11335" s="4"/>
      <c r="R11335" s="4"/>
      <c r="U11335" s="4"/>
      <c r="AD11335" s="4"/>
      <c r="AE11335" s="4"/>
      <c r="AF11335" s="21"/>
    </row>
    <row r="11336" spans="1:32" x14ac:dyDescent="0.2">
      <c r="A11336" s="1" t="s">
        <v>33007</v>
      </c>
      <c r="B11336" s="4" t="s">
        <v>33008</v>
      </c>
      <c r="C11336" s="4" t="s">
        <v>33009</v>
      </c>
      <c r="E11336" s="4"/>
      <c r="R11336" s="4"/>
      <c r="U11336" s="4"/>
      <c r="AD11336" s="4"/>
      <c r="AE11336" s="4"/>
      <c r="AF11336" s="21"/>
    </row>
    <row r="11337" spans="1:32" x14ac:dyDescent="0.2">
      <c r="A11337" s="1" t="s">
        <v>33010</v>
      </c>
      <c r="B11337" s="4" t="s">
        <v>33011</v>
      </c>
      <c r="C11337" s="4" t="s">
        <v>33012</v>
      </c>
      <c r="E11337" s="4"/>
      <c r="R11337" s="4"/>
      <c r="U11337" s="4"/>
      <c r="AD11337" s="4"/>
      <c r="AE11337" s="4"/>
      <c r="AF11337" s="21"/>
    </row>
    <row r="11338" spans="1:32" x14ac:dyDescent="0.2">
      <c r="A11338" s="1" t="s">
        <v>33013</v>
      </c>
      <c r="B11338" s="4" t="s">
        <v>33014</v>
      </c>
      <c r="C11338" s="4" t="s">
        <v>33015</v>
      </c>
      <c r="E11338" s="4"/>
      <c r="R11338" s="4"/>
      <c r="U11338" s="4"/>
      <c r="AD11338" s="4"/>
      <c r="AE11338" s="4"/>
      <c r="AF11338" s="21"/>
    </row>
    <row r="11339" spans="1:32" x14ac:dyDescent="0.2">
      <c r="A11339" s="1" t="s">
        <v>33016</v>
      </c>
      <c r="B11339" s="4" t="s">
        <v>33017</v>
      </c>
      <c r="C11339" s="4" t="s">
        <v>33018</v>
      </c>
      <c r="E11339" s="4"/>
      <c r="G11339">
        <v>1</v>
      </c>
      <c r="R11339" s="4"/>
      <c r="U11339" s="4"/>
      <c r="AD11339" s="4"/>
      <c r="AE11339" s="4"/>
      <c r="AF11339" s="21"/>
    </row>
    <row r="11340" spans="1:32" x14ac:dyDescent="0.2">
      <c r="A11340" s="1" t="s">
        <v>33019</v>
      </c>
      <c r="B11340" s="4" t="s">
        <v>33020</v>
      </c>
      <c r="C11340" s="4" t="s">
        <v>33021</v>
      </c>
      <c r="E11340" s="4"/>
      <c r="R11340" s="4"/>
      <c r="U11340" s="4"/>
      <c r="AD11340" s="4"/>
      <c r="AE11340" s="4"/>
      <c r="AF11340" s="21"/>
    </row>
    <row r="11341" spans="1:32" x14ac:dyDescent="0.2">
      <c r="A11341" s="1" t="s">
        <v>33022</v>
      </c>
      <c r="B11341" s="4" t="s">
        <v>33023</v>
      </c>
      <c r="C11341" s="4" t="s">
        <v>33024</v>
      </c>
      <c r="E11341" s="4"/>
      <c r="R11341" s="4"/>
      <c r="U11341" s="4"/>
      <c r="AD11341" s="4"/>
      <c r="AE11341" s="4"/>
      <c r="AF11341" s="21"/>
    </row>
    <row r="11342" spans="1:32" x14ac:dyDescent="0.2">
      <c r="A11342" s="1" t="s">
        <v>33025</v>
      </c>
      <c r="B11342" s="4" t="s">
        <v>33026</v>
      </c>
      <c r="C11342" s="4" t="s">
        <v>33027</v>
      </c>
      <c r="E11342" s="4"/>
      <c r="R11342" s="4"/>
      <c r="U11342" s="4"/>
      <c r="AD11342" s="4"/>
      <c r="AE11342" s="4"/>
      <c r="AF11342" s="21"/>
    </row>
    <row r="11343" spans="1:32" x14ac:dyDescent="0.2">
      <c r="A11343" s="1" t="s">
        <v>33028</v>
      </c>
      <c r="B11343" s="4" t="s">
        <v>33029</v>
      </c>
      <c r="C11343" s="4" t="s">
        <v>33030</v>
      </c>
      <c r="E11343" s="4">
        <v>2</v>
      </c>
      <c r="R11343" s="4"/>
      <c r="U11343" s="4"/>
      <c r="AD11343" s="4"/>
      <c r="AE11343" s="4"/>
      <c r="AF11343" s="21">
        <v>3</v>
      </c>
    </row>
    <row r="11344" spans="1:32" x14ac:dyDescent="0.2">
      <c r="A11344" s="1" t="s">
        <v>33031</v>
      </c>
      <c r="B11344" s="4" t="s">
        <v>33032</v>
      </c>
      <c r="C11344" s="4" t="s">
        <v>33033</v>
      </c>
      <c r="E11344" s="4"/>
      <c r="R11344" s="4"/>
      <c r="U11344" s="4"/>
      <c r="AD11344" s="4"/>
      <c r="AE11344" s="4"/>
      <c r="AF11344" s="21"/>
    </row>
    <row r="11345" spans="1:32" x14ac:dyDescent="0.2">
      <c r="A11345" s="1" t="s">
        <v>33034</v>
      </c>
      <c r="B11345" s="4" t="s">
        <v>33035</v>
      </c>
      <c r="C11345" s="4" t="s">
        <v>33036</v>
      </c>
      <c r="E11345" s="4"/>
      <c r="R11345" s="4"/>
      <c r="U11345" s="4"/>
      <c r="AD11345" s="4"/>
      <c r="AE11345" s="4"/>
      <c r="AF11345" s="21"/>
    </row>
    <row r="11346" spans="1:32" x14ac:dyDescent="0.2">
      <c r="A11346" s="1" t="s">
        <v>33037</v>
      </c>
      <c r="B11346" s="4" t="s">
        <v>33038</v>
      </c>
      <c r="C11346" s="4" t="s">
        <v>33039</v>
      </c>
      <c r="E11346" s="4"/>
      <c r="R11346" s="4"/>
      <c r="U11346" s="4"/>
      <c r="AD11346" s="4"/>
      <c r="AE11346" s="4"/>
      <c r="AF11346" s="21"/>
    </row>
    <row r="11347" spans="1:32" x14ac:dyDescent="0.2">
      <c r="A11347" s="1" t="s">
        <v>33040</v>
      </c>
      <c r="B11347" s="4" t="s">
        <v>33041</v>
      </c>
      <c r="C11347" s="4" t="s">
        <v>33042</v>
      </c>
      <c r="E11347" s="4"/>
      <c r="G11347">
        <v>1</v>
      </c>
      <c r="I11347">
        <v>2</v>
      </c>
      <c r="J11347">
        <v>2</v>
      </c>
      <c r="K11347">
        <v>1</v>
      </c>
      <c r="L11347">
        <v>1</v>
      </c>
      <c r="M11347">
        <v>1</v>
      </c>
      <c r="N11347">
        <v>1</v>
      </c>
      <c r="O11347">
        <v>1</v>
      </c>
      <c r="P11347">
        <v>1</v>
      </c>
      <c r="R11347" s="4">
        <v>1</v>
      </c>
      <c r="S11347">
        <v>1</v>
      </c>
      <c r="U11347" s="4">
        <v>1</v>
      </c>
      <c r="V11347">
        <v>1</v>
      </c>
      <c r="X11347">
        <v>2</v>
      </c>
      <c r="Z11347">
        <v>1</v>
      </c>
      <c r="AD11347" s="4"/>
      <c r="AE11347" s="4"/>
      <c r="AF11347" s="21"/>
    </row>
    <row r="11348" spans="1:32" x14ac:dyDescent="0.2">
      <c r="A11348" s="1" t="s">
        <v>33043</v>
      </c>
      <c r="B11348" s="4" t="s">
        <v>2597</v>
      </c>
      <c r="C11348" s="4" t="s">
        <v>33044</v>
      </c>
      <c r="E11348" s="4"/>
      <c r="R11348" s="4"/>
      <c r="U11348" s="4"/>
      <c r="AD11348" s="4"/>
      <c r="AE11348" s="4"/>
      <c r="AF11348" s="21"/>
    </row>
    <row r="11349" spans="1:32" x14ac:dyDescent="0.2">
      <c r="A11349" s="1" t="s">
        <v>33045</v>
      </c>
      <c r="B11349" s="4" t="s">
        <v>33046</v>
      </c>
      <c r="C11349" s="4" t="s">
        <v>33047</v>
      </c>
      <c r="E11349" s="4"/>
      <c r="R11349" s="4"/>
      <c r="U11349" s="4"/>
      <c r="AD11349" s="4"/>
      <c r="AE11349" s="4"/>
      <c r="AF11349" s="21"/>
    </row>
    <row r="11350" spans="1:32" x14ac:dyDescent="0.2">
      <c r="A11350" s="1" t="s">
        <v>33048</v>
      </c>
      <c r="B11350" s="4" t="s">
        <v>33049</v>
      </c>
      <c r="C11350" s="4" t="s">
        <v>33050</v>
      </c>
      <c r="E11350" s="4"/>
      <c r="R11350" s="4"/>
      <c r="U11350" s="4"/>
      <c r="AD11350" s="4"/>
      <c r="AE11350" s="4"/>
      <c r="AF11350" s="21"/>
    </row>
    <row r="11351" spans="1:32" x14ac:dyDescent="0.2">
      <c r="A11351" s="1" t="s">
        <v>33051</v>
      </c>
      <c r="B11351" s="4" t="s">
        <v>33052</v>
      </c>
      <c r="C11351" s="4" t="s">
        <v>33053</v>
      </c>
      <c r="E11351" s="4"/>
      <c r="R11351" s="4"/>
      <c r="U11351" s="4"/>
      <c r="AD11351" s="4"/>
      <c r="AE11351" s="4"/>
      <c r="AF11351" s="21"/>
    </row>
    <row r="11352" spans="1:32" x14ac:dyDescent="0.2">
      <c r="A11352" s="1" t="s">
        <v>33054</v>
      </c>
      <c r="B11352" s="4" t="s">
        <v>33055</v>
      </c>
      <c r="C11352" s="4" t="s">
        <v>33056</v>
      </c>
      <c r="E11352" s="4"/>
      <c r="R11352" s="4"/>
      <c r="U11352" s="4"/>
      <c r="AD11352" s="4"/>
      <c r="AE11352" s="4"/>
      <c r="AF11352" s="21"/>
    </row>
    <row r="11353" spans="1:32" x14ac:dyDescent="0.2">
      <c r="A11353" s="1" t="s">
        <v>33057</v>
      </c>
      <c r="B11353" s="4" t="s">
        <v>33058</v>
      </c>
      <c r="C11353" s="4" t="s">
        <v>33059</v>
      </c>
      <c r="E11353" s="4"/>
      <c r="R11353" s="4"/>
      <c r="U11353" s="4"/>
      <c r="AD11353" s="4"/>
      <c r="AE11353" s="4"/>
      <c r="AF11353" s="21"/>
    </row>
    <row r="11354" spans="1:32" x14ac:dyDescent="0.2">
      <c r="A11354" s="1" t="s">
        <v>33060</v>
      </c>
      <c r="B11354" s="4" t="s">
        <v>33061</v>
      </c>
      <c r="C11354" s="4" t="s">
        <v>33062</v>
      </c>
      <c r="E11354" s="4"/>
      <c r="R11354" s="4"/>
      <c r="U11354" s="4"/>
      <c r="AD11354" s="4"/>
      <c r="AE11354" s="4"/>
      <c r="AF11354" s="21"/>
    </row>
    <row r="11355" spans="1:32" x14ac:dyDescent="0.2">
      <c r="A11355" s="1" t="s">
        <v>33063</v>
      </c>
      <c r="B11355" s="4" t="s">
        <v>33064</v>
      </c>
      <c r="C11355" s="4" t="s">
        <v>33065</v>
      </c>
      <c r="E11355" s="4"/>
      <c r="R11355" s="4"/>
      <c r="U11355" s="4"/>
      <c r="AD11355" s="4"/>
      <c r="AE11355" s="4"/>
      <c r="AF11355" s="21"/>
    </row>
    <row r="11356" spans="1:32" x14ac:dyDescent="0.2">
      <c r="A11356" s="1" t="s">
        <v>33066</v>
      </c>
      <c r="B11356" s="4" t="s">
        <v>33067</v>
      </c>
      <c r="C11356" s="4" t="s">
        <v>33068</v>
      </c>
      <c r="E11356" s="4"/>
      <c r="R11356" s="4"/>
      <c r="U11356" s="4"/>
      <c r="AD11356" s="4"/>
      <c r="AE11356" s="4"/>
      <c r="AF11356" s="21"/>
    </row>
    <row r="11357" spans="1:32" x14ac:dyDescent="0.2">
      <c r="A11357" s="1" t="s">
        <v>33069</v>
      </c>
      <c r="B11357" s="4" t="s">
        <v>33070</v>
      </c>
      <c r="C11357" s="4" t="s">
        <v>33071</v>
      </c>
      <c r="E11357" s="4"/>
      <c r="R11357" s="4"/>
      <c r="U11357" s="4"/>
      <c r="AD11357" s="4"/>
      <c r="AE11357" s="4"/>
      <c r="AF11357" s="21"/>
    </row>
    <row r="11358" spans="1:32" x14ac:dyDescent="0.2">
      <c r="A11358" s="1" t="s">
        <v>33072</v>
      </c>
      <c r="B11358" s="4" t="s">
        <v>33073</v>
      </c>
      <c r="C11358" s="4" t="s">
        <v>33074</v>
      </c>
      <c r="E11358" s="4">
        <v>1</v>
      </c>
      <c r="R11358" s="4"/>
      <c r="U11358" s="4"/>
      <c r="AD11358" s="4"/>
      <c r="AE11358" s="4"/>
      <c r="AF11358" s="21"/>
    </row>
    <row r="11359" spans="1:32" x14ac:dyDescent="0.2">
      <c r="A11359" s="1" t="s">
        <v>33075</v>
      </c>
      <c r="B11359" s="4" t="s">
        <v>33076</v>
      </c>
      <c r="C11359" s="4" t="s">
        <v>33077</v>
      </c>
      <c r="E11359" s="4"/>
      <c r="R11359" s="4"/>
      <c r="U11359" s="4"/>
      <c r="AB11359">
        <v>1</v>
      </c>
      <c r="AD11359" s="4"/>
      <c r="AE11359" s="4"/>
      <c r="AF11359" s="21"/>
    </row>
    <row r="11360" spans="1:32" x14ac:dyDescent="0.2">
      <c r="A11360" s="1" t="s">
        <v>33078</v>
      </c>
      <c r="B11360" s="4" t="s">
        <v>33079</v>
      </c>
      <c r="C11360" s="4" t="s">
        <v>33080</v>
      </c>
      <c r="E11360" s="4"/>
      <c r="R11360" s="4"/>
      <c r="U11360" s="4"/>
      <c r="AD11360" s="4"/>
      <c r="AE11360" s="4"/>
      <c r="AF11360" s="21"/>
    </row>
    <row r="11361" spans="1:32" x14ac:dyDescent="0.2">
      <c r="A11361" s="1" t="s">
        <v>33081</v>
      </c>
      <c r="B11361" s="4" t="s">
        <v>33082</v>
      </c>
      <c r="C11361" s="4" t="s">
        <v>33083</v>
      </c>
      <c r="E11361" s="4"/>
      <c r="R11361" s="4"/>
      <c r="U11361" s="4"/>
      <c r="AD11361" s="4"/>
      <c r="AE11361" s="4"/>
      <c r="AF11361" s="21"/>
    </row>
    <row r="11362" spans="1:32" x14ac:dyDescent="0.2">
      <c r="A11362" s="1" t="s">
        <v>33084</v>
      </c>
      <c r="B11362" s="4" t="s">
        <v>33085</v>
      </c>
      <c r="C11362" s="4" t="s">
        <v>33086</v>
      </c>
      <c r="E11362" s="4"/>
      <c r="F11362">
        <v>1</v>
      </c>
      <c r="H11362">
        <v>1</v>
      </c>
      <c r="M11362">
        <v>1</v>
      </c>
      <c r="R11362" s="4"/>
      <c r="U11362" s="4"/>
      <c r="V11362">
        <v>1</v>
      </c>
      <c r="AB11362">
        <v>1</v>
      </c>
      <c r="AD11362" s="4"/>
      <c r="AE11362" s="4"/>
      <c r="AF11362" s="21"/>
    </row>
    <row r="11363" spans="1:32" x14ac:dyDescent="0.2">
      <c r="A11363" s="1" t="s">
        <v>33087</v>
      </c>
      <c r="B11363" s="4" t="s">
        <v>33088</v>
      </c>
      <c r="C11363" s="4" t="s">
        <v>33089</v>
      </c>
      <c r="E11363" s="4"/>
      <c r="R11363" s="4"/>
      <c r="U11363" s="4"/>
      <c r="AD11363" s="4"/>
      <c r="AE11363" s="4"/>
      <c r="AF11363" s="21"/>
    </row>
    <row r="11364" spans="1:32" x14ac:dyDescent="0.2">
      <c r="A11364" s="1" t="s">
        <v>33090</v>
      </c>
      <c r="B11364" s="4" t="s">
        <v>33091</v>
      </c>
      <c r="C11364" s="4" t="s">
        <v>33092</v>
      </c>
      <c r="E11364" s="4"/>
      <c r="R11364" s="4"/>
      <c r="U11364" s="4"/>
      <c r="AD11364" s="4"/>
      <c r="AE11364" s="4"/>
      <c r="AF11364" s="21"/>
    </row>
    <row r="11365" spans="1:32" x14ac:dyDescent="0.2">
      <c r="A11365" s="1" t="s">
        <v>33093</v>
      </c>
      <c r="B11365" s="4" t="s">
        <v>33094</v>
      </c>
      <c r="C11365" s="4" t="s">
        <v>33095</v>
      </c>
      <c r="E11365" s="4"/>
      <c r="R11365" s="4"/>
      <c r="U11365" s="4"/>
      <c r="AD11365" s="4"/>
      <c r="AE11365" s="4"/>
      <c r="AF11365" s="21"/>
    </row>
    <row r="11366" spans="1:32" x14ac:dyDescent="0.2">
      <c r="A11366" s="1" t="s">
        <v>33096</v>
      </c>
      <c r="B11366" s="4" t="s">
        <v>33097</v>
      </c>
      <c r="C11366" s="4" t="s">
        <v>33098</v>
      </c>
      <c r="E11366" s="4">
        <v>1</v>
      </c>
      <c r="R11366" s="4"/>
      <c r="U11366" s="4"/>
      <c r="AD11366" s="4"/>
      <c r="AE11366" s="4"/>
      <c r="AF11366" s="21"/>
    </row>
    <row r="11367" spans="1:32" x14ac:dyDescent="0.2">
      <c r="A11367" s="1" t="s">
        <v>33099</v>
      </c>
      <c r="B11367" s="4" t="s">
        <v>33100</v>
      </c>
      <c r="C11367" s="4" t="s">
        <v>33101</v>
      </c>
      <c r="E11367" s="4"/>
      <c r="R11367" s="4"/>
      <c r="U11367" s="4"/>
      <c r="AD11367" s="4"/>
      <c r="AE11367" s="4"/>
      <c r="AF11367" s="21"/>
    </row>
    <row r="11368" spans="1:32" x14ac:dyDescent="0.2">
      <c r="A11368" s="1" t="s">
        <v>33102</v>
      </c>
      <c r="B11368" s="4" t="s">
        <v>33103</v>
      </c>
      <c r="C11368" s="4" t="s">
        <v>33104</v>
      </c>
      <c r="E11368" s="4"/>
      <c r="R11368" s="4"/>
      <c r="U11368" s="4"/>
      <c r="AD11368" s="4"/>
      <c r="AE11368" s="4"/>
      <c r="AF11368" s="21"/>
    </row>
    <row r="11369" spans="1:32" x14ac:dyDescent="0.2">
      <c r="A11369" s="1" t="s">
        <v>33105</v>
      </c>
      <c r="B11369" s="4" t="s">
        <v>33106</v>
      </c>
      <c r="C11369" s="4" t="s">
        <v>33107</v>
      </c>
      <c r="E11369" s="4"/>
      <c r="R11369" s="4"/>
      <c r="U11369" s="4"/>
      <c r="AD11369" s="4"/>
      <c r="AE11369" s="4"/>
      <c r="AF11369" s="21"/>
    </row>
    <row r="11370" spans="1:32" x14ac:dyDescent="0.2">
      <c r="A11370" s="1" t="s">
        <v>33108</v>
      </c>
      <c r="B11370" s="4" t="s">
        <v>33109</v>
      </c>
      <c r="C11370" s="4" t="s">
        <v>33110</v>
      </c>
      <c r="E11370" s="4"/>
      <c r="P11370">
        <v>1</v>
      </c>
      <c r="Q11370">
        <v>1</v>
      </c>
      <c r="R11370" s="4">
        <v>1</v>
      </c>
      <c r="U11370" s="4">
        <v>1</v>
      </c>
      <c r="X11370">
        <v>1</v>
      </c>
      <c r="AD11370" s="4"/>
      <c r="AE11370" s="4"/>
      <c r="AF11370" s="21"/>
    </row>
    <row r="11371" spans="1:32" x14ac:dyDescent="0.2">
      <c r="A11371" s="1" t="s">
        <v>33111</v>
      </c>
      <c r="B11371" s="4" t="s">
        <v>33112</v>
      </c>
      <c r="C11371" s="4" t="s">
        <v>33113</v>
      </c>
      <c r="E11371" s="4"/>
      <c r="R11371" s="4"/>
      <c r="U11371" s="4"/>
      <c r="AD11371" s="4"/>
      <c r="AE11371" s="4"/>
      <c r="AF11371" s="21"/>
    </row>
    <row r="11372" spans="1:32" x14ac:dyDescent="0.2">
      <c r="A11372" s="1" t="s">
        <v>33114</v>
      </c>
      <c r="B11372" s="4" t="s">
        <v>33115</v>
      </c>
      <c r="C11372" s="4" t="s">
        <v>33116</v>
      </c>
      <c r="E11372" s="4"/>
      <c r="R11372" s="4"/>
      <c r="U11372" s="4"/>
      <c r="AD11372" s="4"/>
      <c r="AE11372" s="4"/>
      <c r="AF11372" s="21"/>
    </row>
    <row r="11373" spans="1:32" x14ac:dyDescent="0.2">
      <c r="A11373" s="1" t="s">
        <v>33117</v>
      </c>
      <c r="B11373" s="4" t="s">
        <v>33118</v>
      </c>
      <c r="C11373" s="4" t="s">
        <v>33119</v>
      </c>
      <c r="E11373" s="4"/>
      <c r="R11373" s="4"/>
      <c r="U11373" s="4"/>
      <c r="AD11373" s="4"/>
      <c r="AE11373" s="4"/>
      <c r="AF11373" s="21"/>
    </row>
    <row r="11374" spans="1:32" x14ac:dyDescent="0.2">
      <c r="A11374" s="1" t="s">
        <v>33120</v>
      </c>
      <c r="B11374" s="4" t="s">
        <v>33121</v>
      </c>
      <c r="C11374" s="4" t="s">
        <v>33122</v>
      </c>
      <c r="E11374" s="4"/>
      <c r="R11374" s="4"/>
      <c r="U11374" s="4"/>
      <c r="AD11374" s="4"/>
      <c r="AE11374" s="4"/>
      <c r="AF11374" s="21"/>
    </row>
    <row r="11375" spans="1:32" x14ac:dyDescent="0.2">
      <c r="A11375" s="1" t="s">
        <v>33123</v>
      </c>
      <c r="B11375" s="4" t="s">
        <v>33124</v>
      </c>
      <c r="C11375" s="4" t="s">
        <v>33125</v>
      </c>
      <c r="E11375" s="4"/>
      <c r="R11375" s="4"/>
      <c r="U11375" s="4"/>
      <c r="AD11375" s="4"/>
      <c r="AE11375" s="4"/>
      <c r="AF11375" s="21"/>
    </row>
    <row r="11376" spans="1:32" x14ac:dyDescent="0.2">
      <c r="A11376" s="1" t="s">
        <v>33126</v>
      </c>
      <c r="B11376" s="4" t="s">
        <v>33127</v>
      </c>
      <c r="C11376" s="4" t="s">
        <v>33128</v>
      </c>
      <c r="E11376" s="4"/>
      <c r="R11376" s="4"/>
      <c r="U11376" s="4"/>
      <c r="AD11376" s="4"/>
      <c r="AE11376" s="4"/>
      <c r="AF11376" s="21"/>
    </row>
    <row r="11377" spans="1:32" x14ac:dyDescent="0.2">
      <c r="A11377" s="1" t="s">
        <v>33129</v>
      </c>
      <c r="B11377" s="4" t="s">
        <v>33130</v>
      </c>
      <c r="C11377" s="4" t="s">
        <v>33131</v>
      </c>
      <c r="E11377" s="4"/>
      <c r="R11377" s="4"/>
      <c r="U11377" s="4"/>
      <c r="AD11377" s="4"/>
      <c r="AE11377" s="4"/>
      <c r="AF11377" s="21"/>
    </row>
    <row r="11378" spans="1:32" x14ac:dyDescent="0.2">
      <c r="A11378" s="1" t="s">
        <v>33132</v>
      </c>
      <c r="B11378" s="4" t="s">
        <v>33133</v>
      </c>
      <c r="C11378" s="4" t="s">
        <v>33134</v>
      </c>
      <c r="E11378" s="4"/>
      <c r="R11378" s="4"/>
      <c r="U11378" s="4"/>
      <c r="AD11378" s="4"/>
      <c r="AE11378" s="4"/>
      <c r="AF11378" s="21"/>
    </row>
    <row r="11379" spans="1:32" x14ac:dyDescent="0.2">
      <c r="A11379" s="1" t="s">
        <v>33135</v>
      </c>
      <c r="B11379" s="4" t="s">
        <v>33136</v>
      </c>
      <c r="C11379" s="4" t="s">
        <v>33137</v>
      </c>
      <c r="E11379" s="4"/>
      <c r="R11379" s="4"/>
      <c r="U11379" s="4"/>
      <c r="AD11379" s="4"/>
      <c r="AE11379" s="4"/>
      <c r="AF11379" s="21"/>
    </row>
    <row r="11380" spans="1:32" x14ac:dyDescent="0.2">
      <c r="A11380" s="1" t="s">
        <v>33138</v>
      </c>
      <c r="B11380" s="4" t="s">
        <v>33139</v>
      </c>
      <c r="C11380" s="4" t="s">
        <v>33140</v>
      </c>
      <c r="E11380" s="4"/>
      <c r="R11380" s="4"/>
      <c r="U11380" s="4"/>
      <c r="AD11380" s="4"/>
      <c r="AE11380" s="4"/>
      <c r="AF11380" s="21"/>
    </row>
    <row r="11381" spans="1:32" x14ac:dyDescent="0.2">
      <c r="A11381" s="1" t="s">
        <v>33141</v>
      </c>
      <c r="B11381" s="4" t="s">
        <v>33142</v>
      </c>
      <c r="C11381" s="4" t="s">
        <v>33143</v>
      </c>
      <c r="E11381" s="4"/>
      <c r="R11381" s="4"/>
      <c r="U11381" s="4"/>
      <c r="AD11381" s="4"/>
      <c r="AE11381" s="4"/>
      <c r="AF11381" s="21"/>
    </row>
    <row r="11382" spans="1:32" x14ac:dyDescent="0.2">
      <c r="A11382" s="1" t="s">
        <v>33144</v>
      </c>
      <c r="B11382" s="4" t="s">
        <v>33145</v>
      </c>
      <c r="C11382" s="4" t="s">
        <v>33146</v>
      </c>
      <c r="E11382" s="4"/>
      <c r="R11382" s="4"/>
      <c r="U11382" s="4"/>
      <c r="AD11382" s="4"/>
      <c r="AE11382" s="4"/>
      <c r="AF11382" s="21"/>
    </row>
    <row r="11383" spans="1:32" x14ac:dyDescent="0.2">
      <c r="A11383" s="1" t="s">
        <v>33147</v>
      </c>
      <c r="B11383" s="4" t="s">
        <v>33148</v>
      </c>
      <c r="C11383" s="4" t="s">
        <v>33149</v>
      </c>
      <c r="E11383" s="4"/>
      <c r="R11383" s="4"/>
      <c r="U11383" s="4"/>
      <c r="AD11383" s="4"/>
      <c r="AE11383" s="4"/>
      <c r="AF11383" s="21"/>
    </row>
    <row r="11384" spans="1:32" x14ac:dyDescent="0.2">
      <c r="A11384" s="1" t="s">
        <v>33150</v>
      </c>
      <c r="B11384" s="4" t="s">
        <v>33151</v>
      </c>
      <c r="C11384" s="4" t="s">
        <v>33152</v>
      </c>
      <c r="E11384" s="4"/>
      <c r="R11384" s="4"/>
      <c r="U11384" s="4"/>
      <c r="AD11384" s="4"/>
      <c r="AE11384" s="4"/>
      <c r="AF11384" s="21"/>
    </row>
    <row r="11385" spans="1:32" x14ac:dyDescent="0.2">
      <c r="A11385" s="1" t="s">
        <v>33153</v>
      </c>
      <c r="B11385" s="4" t="s">
        <v>33154</v>
      </c>
      <c r="C11385" s="4" t="s">
        <v>33155</v>
      </c>
      <c r="E11385" s="4"/>
      <c r="R11385" s="4"/>
      <c r="U11385" s="4"/>
      <c r="AD11385" s="4"/>
      <c r="AE11385" s="4"/>
      <c r="AF11385" s="21"/>
    </row>
    <row r="11386" spans="1:32" x14ac:dyDescent="0.2">
      <c r="A11386" s="1" t="s">
        <v>33156</v>
      </c>
      <c r="B11386" s="4" t="s">
        <v>33157</v>
      </c>
      <c r="C11386" s="4" t="s">
        <v>33158</v>
      </c>
      <c r="E11386" s="4"/>
      <c r="R11386" s="4"/>
      <c r="U11386" s="4"/>
      <c r="AD11386" s="4"/>
      <c r="AE11386" s="4"/>
      <c r="AF11386" s="21"/>
    </row>
    <row r="11387" spans="1:32" x14ac:dyDescent="0.2">
      <c r="A11387" s="1" t="s">
        <v>33159</v>
      </c>
      <c r="B11387" s="4" t="s">
        <v>33160</v>
      </c>
      <c r="C11387" s="4" t="s">
        <v>33161</v>
      </c>
      <c r="E11387" s="4"/>
      <c r="R11387" s="4"/>
      <c r="U11387" s="4"/>
      <c r="AD11387" s="4"/>
      <c r="AE11387" s="4"/>
      <c r="AF11387" s="21"/>
    </row>
    <row r="11388" spans="1:32" x14ac:dyDescent="0.2">
      <c r="A11388" s="1" t="s">
        <v>33162</v>
      </c>
      <c r="B11388" s="4" t="s">
        <v>33163</v>
      </c>
      <c r="C11388" s="4" t="s">
        <v>33164</v>
      </c>
      <c r="E11388" s="4"/>
      <c r="R11388" s="4"/>
      <c r="U11388" s="4"/>
      <c r="AD11388" s="4"/>
      <c r="AE11388" s="4"/>
      <c r="AF11388" s="21"/>
    </row>
    <row r="11389" spans="1:32" x14ac:dyDescent="0.2">
      <c r="A11389" s="1" t="s">
        <v>33165</v>
      </c>
      <c r="B11389" s="4" t="s">
        <v>33166</v>
      </c>
      <c r="C11389" s="4" t="s">
        <v>33167</v>
      </c>
      <c r="E11389" s="4"/>
      <c r="R11389" s="4"/>
      <c r="U11389" s="4"/>
      <c r="AD11389" s="4"/>
      <c r="AE11389" s="4"/>
      <c r="AF11389" s="21"/>
    </row>
    <row r="11390" spans="1:32" x14ac:dyDescent="0.2">
      <c r="A11390" s="1" t="s">
        <v>33168</v>
      </c>
      <c r="B11390" s="4" t="s">
        <v>33169</v>
      </c>
      <c r="C11390" s="4" t="s">
        <v>33170</v>
      </c>
      <c r="E11390" s="4"/>
      <c r="R11390" s="4"/>
      <c r="U11390" s="4"/>
      <c r="AD11390" s="4"/>
      <c r="AE11390" s="4"/>
      <c r="AF11390" s="21"/>
    </row>
    <row r="11391" spans="1:32" x14ac:dyDescent="0.2">
      <c r="A11391" s="1" t="s">
        <v>33171</v>
      </c>
      <c r="B11391" s="4" t="s">
        <v>33172</v>
      </c>
      <c r="C11391" s="4" t="s">
        <v>33173</v>
      </c>
      <c r="E11391" s="4"/>
      <c r="R11391" s="4"/>
      <c r="U11391" s="4"/>
      <c r="AD11391" s="4"/>
      <c r="AE11391" s="4"/>
      <c r="AF11391" s="21"/>
    </row>
    <row r="11392" spans="1:32" x14ac:dyDescent="0.2">
      <c r="A11392" s="1" t="s">
        <v>33174</v>
      </c>
      <c r="B11392" s="4" t="s">
        <v>33175</v>
      </c>
      <c r="C11392" s="4" t="s">
        <v>33176</v>
      </c>
      <c r="E11392" s="4"/>
      <c r="R11392" s="4"/>
      <c r="U11392" s="4"/>
      <c r="AD11392" s="4"/>
      <c r="AE11392" s="4"/>
      <c r="AF11392" s="21"/>
    </row>
    <row r="11393" spans="1:32" x14ac:dyDescent="0.2">
      <c r="A11393" s="1" t="s">
        <v>33177</v>
      </c>
      <c r="B11393" s="4" t="s">
        <v>33178</v>
      </c>
      <c r="C11393" s="4" t="s">
        <v>33179</v>
      </c>
      <c r="E11393" s="4"/>
      <c r="R11393" s="4"/>
      <c r="U11393" s="4"/>
      <c r="AD11393" s="4"/>
      <c r="AE11393" s="4"/>
      <c r="AF11393" s="21"/>
    </row>
    <row r="11394" spans="1:32" x14ac:dyDescent="0.2">
      <c r="A11394" s="1" t="s">
        <v>33180</v>
      </c>
      <c r="B11394" s="4" t="s">
        <v>33181</v>
      </c>
      <c r="C11394" s="4" t="s">
        <v>33182</v>
      </c>
      <c r="E11394" s="4"/>
      <c r="R11394" s="4"/>
      <c r="U11394" s="4"/>
      <c r="AD11394" s="4"/>
      <c r="AE11394" s="4"/>
      <c r="AF11394" s="21"/>
    </row>
    <row r="11395" spans="1:32" x14ac:dyDescent="0.2">
      <c r="A11395" s="1" t="s">
        <v>33183</v>
      </c>
      <c r="B11395" s="4" t="s">
        <v>33184</v>
      </c>
      <c r="C11395" s="4" t="s">
        <v>33185</v>
      </c>
      <c r="E11395" s="4"/>
      <c r="R11395" s="4"/>
      <c r="U11395" s="4"/>
      <c r="AD11395" s="4"/>
      <c r="AE11395" s="4"/>
      <c r="AF11395" s="21"/>
    </row>
    <row r="11396" spans="1:32" x14ac:dyDescent="0.2">
      <c r="A11396" s="1" t="s">
        <v>33186</v>
      </c>
      <c r="B11396" s="4" t="s">
        <v>33187</v>
      </c>
      <c r="C11396" s="4" t="s">
        <v>33188</v>
      </c>
      <c r="E11396" s="4"/>
      <c r="R11396" s="4"/>
      <c r="U11396" s="4"/>
      <c r="AD11396" s="4"/>
      <c r="AE11396" s="4"/>
      <c r="AF11396" s="21"/>
    </row>
    <row r="11397" spans="1:32" x14ac:dyDescent="0.2">
      <c r="A11397" s="1" t="s">
        <v>33189</v>
      </c>
      <c r="B11397" s="4" t="s">
        <v>33190</v>
      </c>
      <c r="C11397" s="4" t="s">
        <v>33191</v>
      </c>
      <c r="E11397" s="4"/>
      <c r="R11397" s="4"/>
      <c r="U11397" s="4"/>
      <c r="AD11397" s="4"/>
      <c r="AE11397" s="4"/>
      <c r="AF11397" s="21"/>
    </row>
    <row r="11398" spans="1:32" x14ac:dyDescent="0.2">
      <c r="A11398" s="1" t="s">
        <v>33192</v>
      </c>
      <c r="B11398" s="4" t="s">
        <v>33193</v>
      </c>
      <c r="C11398" s="4" t="s">
        <v>33194</v>
      </c>
      <c r="E11398" s="4"/>
      <c r="R11398" s="4"/>
      <c r="U11398" s="4"/>
      <c r="AD11398" s="4"/>
      <c r="AE11398" s="4"/>
      <c r="AF11398" s="21"/>
    </row>
    <row r="11399" spans="1:32" x14ac:dyDescent="0.2">
      <c r="A11399" s="1" t="s">
        <v>33195</v>
      </c>
      <c r="B11399" s="4" t="s">
        <v>33196</v>
      </c>
      <c r="C11399" s="4" t="s">
        <v>33197</v>
      </c>
      <c r="E11399" s="4"/>
      <c r="R11399" s="4"/>
      <c r="U11399" s="4"/>
      <c r="AD11399" s="4"/>
      <c r="AE11399" s="4"/>
      <c r="AF11399" s="21"/>
    </row>
    <row r="11400" spans="1:32" x14ac:dyDescent="0.2">
      <c r="A11400" s="1" t="s">
        <v>33198</v>
      </c>
      <c r="B11400" s="4" t="s">
        <v>33199</v>
      </c>
      <c r="C11400" s="4" t="s">
        <v>33200</v>
      </c>
      <c r="E11400" s="4"/>
      <c r="R11400" s="4"/>
      <c r="U11400" s="4"/>
      <c r="AD11400" s="4"/>
      <c r="AE11400" s="4"/>
      <c r="AF11400" s="21"/>
    </row>
    <row r="11401" spans="1:32" x14ac:dyDescent="0.2">
      <c r="A11401" s="1" t="s">
        <v>33201</v>
      </c>
      <c r="B11401" s="4" t="s">
        <v>33202</v>
      </c>
      <c r="C11401" s="4" t="s">
        <v>33203</v>
      </c>
      <c r="E11401" s="4"/>
      <c r="R11401" s="4"/>
      <c r="U11401" s="4"/>
      <c r="AD11401" s="4"/>
      <c r="AE11401" s="4"/>
      <c r="AF11401" s="21"/>
    </row>
    <row r="11402" spans="1:32" x14ac:dyDescent="0.2">
      <c r="A11402" s="1" t="s">
        <v>33204</v>
      </c>
      <c r="B11402" s="4" t="s">
        <v>33205</v>
      </c>
      <c r="C11402" s="4" t="s">
        <v>33206</v>
      </c>
      <c r="E11402" s="4"/>
      <c r="R11402" s="4"/>
      <c r="U11402" s="4"/>
      <c r="AD11402" s="4"/>
      <c r="AE11402" s="4"/>
      <c r="AF11402" s="21"/>
    </row>
    <row r="11403" spans="1:32" x14ac:dyDescent="0.2">
      <c r="A11403" s="1" t="s">
        <v>33207</v>
      </c>
      <c r="B11403" s="4" t="s">
        <v>33208</v>
      </c>
      <c r="C11403" s="4" t="s">
        <v>33209</v>
      </c>
      <c r="E11403" s="4"/>
      <c r="R11403" s="4"/>
      <c r="U11403" s="4"/>
      <c r="AD11403" s="4"/>
      <c r="AE11403" s="4"/>
      <c r="AF11403" s="21"/>
    </row>
    <row r="11404" spans="1:32" x14ac:dyDescent="0.2">
      <c r="A11404" s="1" t="s">
        <v>33210</v>
      </c>
      <c r="B11404" s="4" t="s">
        <v>33211</v>
      </c>
      <c r="C11404" s="4" t="s">
        <v>33212</v>
      </c>
      <c r="E11404" s="4"/>
      <c r="R11404" s="4"/>
      <c r="U11404" s="4"/>
      <c r="AD11404" s="4"/>
      <c r="AE11404" s="4"/>
      <c r="AF11404" s="21"/>
    </row>
    <row r="11405" spans="1:32" x14ac:dyDescent="0.2">
      <c r="A11405" s="1" t="s">
        <v>33213</v>
      </c>
      <c r="B11405" s="4" t="s">
        <v>33214</v>
      </c>
      <c r="C11405" s="4" t="s">
        <v>33215</v>
      </c>
      <c r="E11405" s="4"/>
      <c r="R11405" s="4"/>
      <c r="U11405" s="4"/>
      <c r="AD11405" s="4"/>
      <c r="AE11405" s="4"/>
      <c r="AF11405" s="21"/>
    </row>
    <row r="11406" spans="1:32" x14ac:dyDescent="0.2">
      <c r="A11406" s="1" t="s">
        <v>33216</v>
      </c>
      <c r="B11406" s="4" t="s">
        <v>33217</v>
      </c>
      <c r="C11406" s="4" t="s">
        <v>33218</v>
      </c>
      <c r="E11406" s="4"/>
      <c r="R11406" s="4"/>
      <c r="U11406" s="4"/>
      <c r="AD11406" s="4"/>
      <c r="AE11406" s="4"/>
      <c r="AF11406" s="21"/>
    </row>
    <row r="11407" spans="1:32" x14ac:dyDescent="0.2">
      <c r="A11407" s="1" t="s">
        <v>33219</v>
      </c>
      <c r="B11407" s="4" t="s">
        <v>30504</v>
      </c>
      <c r="C11407" s="4" t="s">
        <v>33220</v>
      </c>
      <c r="E11407" s="4"/>
      <c r="R11407" s="4"/>
      <c r="U11407" s="4"/>
      <c r="AD11407" s="4"/>
      <c r="AE11407" s="4"/>
      <c r="AF11407" s="21"/>
    </row>
    <row r="11408" spans="1:32" x14ac:dyDescent="0.2">
      <c r="A11408" s="1" t="s">
        <v>33221</v>
      </c>
      <c r="B11408" s="4" t="s">
        <v>33222</v>
      </c>
      <c r="C11408" s="4" t="s">
        <v>33223</v>
      </c>
      <c r="E11408" s="4"/>
      <c r="R11408" s="4"/>
      <c r="U11408" s="4"/>
      <c r="AD11408" s="4"/>
      <c r="AE11408" s="4"/>
      <c r="AF11408" s="21"/>
    </row>
    <row r="11409" spans="1:32" x14ac:dyDescent="0.2">
      <c r="A11409" s="1" t="s">
        <v>33224</v>
      </c>
      <c r="B11409" s="4" t="s">
        <v>33225</v>
      </c>
      <c r="C11409" s="4" t="s">
        <v>33226</v>
      </c>
      <c r="E11409" s="4"/>
      <c r="R11409" s="4"/>
      <c r="U11409" s="4"/>
      <c r="AD11409" s="4"/>
      <c r="AE11409" s="4"/>
      <c r="AF11409" s="21"/>
    </row>
    <row r="11410" spans="1:32" x14ac:dyDescent="0.2">
      <c r="A11410" s="1" t="s">
        <v>33227</v>
      </c>
      <c r="B11410" s="4" t="s">
        <v>33228</v>
      </c>
      <c r="C11410" s="4" t="s">
        <v>33229</v>
      </c>
      <c r="E11410" s="4"/>
      <c r="R11410" s="4"/>
      <c r="U11410" s="4"/>
      <c r="AD11410" s="4"/>
      <c r="AE11410" s="4"/>
      <c r="AF11410" s="21"/>
    </row>
    <row r="11411" spans="1:32" x14ac:dyDescent="0.2">
      <c r="A11411" s="1" t="s">
        <v>33230</v>
      </c>
      <c r="B11411" s="4" t="s">
        <v>33231</v>
      </c>
      <c r="C11411" s="4" t="s">
        <v>33232</v>
      </c>
      <c r="E11411" s="4"/>
      <c r="R11411" s="4"/>
      <c r="U11411" s="4"/>
      <c r="AD11411" s="4"/>
      <c r="AE11411" s="4"/>
      <c r="AF11411" s="21"/>
    </row>
    <row r="11412" spans="1:32" x14ac:dyDescent="0.2">
      <c r="A11412" s="1" t="s">
        <v>33233</v>
      </c>
      <c r="B11412" s="4" t="s">
        <v>33234</v>
      </c>
      <c r="C11412" s="4" t="s">
        <v>33235</v>
      </c>
      <c r="E11412" s="4"/>
      <c r="R11412" s="4"/>
      <c r="U11412" s="4"/>
      <c r="AD11412" s="4"/>
      <c r="AE11412" s="4"/>
      <c r="AF11412" s="21"/>
    </row>
    <row r="11413" spans="1:32" x14ac:dyDescent="0.2">
      <c r="A11413" s="1" t="s">
        <v>33236</v>
      </c>
      <c r="B11413" s="4" t="s">
        <v>33237</v>
      </c>
      <c r="C11413" s="4" t="s">
        <v>33238</v>
      </c>
      <c r="E11413" s="4"/>
      <c r="R11413" s="4"/>
      <c r="U11413" s="4"/>
      <c r="AD11413" s="4"/>
      <c r="AE11413" s="4"/>
      <c r="AF11413" s="21"/>
    </row>
    <row r="11414" spans="1:32" x14ac:dyDescent="0.2">
      <c r="A11414" s="1" t="s">
        <v>33239</v>
      </c>
      <c r="B11414" s="4" t="s">
        <v>33240</v>
      </c>
      <c r="C11414" s="4" t="s">
        <v>33241</v>
      </c>
      <c r="E11414" s="4"/>
      <c r="R11414" s="4"/>
      <c r="U11414" s="4"/>
      <c r="AD11414" s="4"/>
      <c r="AE11414" s="4"/>
      <c r="AF11414" s="21"/>
    </row>
    <row r="11415" spans="1:32" x14ac:dyDescent="0.2">
      <c r="A11415" s="1" t="s">
        <v>33242</v>
      </c>
      <c r="B11415" s="4" t="s">
        <v>33243</v>
      </c>
      <c r="C11415" s="4" t="s">
        <v>33244</v>
      </c>
      <c r="E11415" s="4"/>
      <c r="R11415" s="4"/>
      <c r="U11415" s="4"/>
      <c r="AD11415" s="4"/>
      <c r="AE11415" s="4"/>
      <c r="AF11415" s="21"/>
    </row>
    <row r="11416" spans="1:32" x14ac:dyDescent="0.2">
      <c r="A11416" s="1" t="s">
        <v>33245</v>
      </c>
      <c r="B11416" s="4" t="s">
        <v>33246</v>
      </c>
      <c r="C11416" s="4" t="s">
        <v>33247</v>
      </c>
      <c r="E11416" s="4"/>
      <c r="R11416" s="4"/>
      <c r="U11416" s="4"/>
      <c r="AD11416" s="4"/>
      <c r="AE11416" s="4"/>
      <c r="AF11416" s="21"/>
    </row>
    <row r="11417" spans="1:32" x14ac:dyDescent="0.2">
      <c r="A11417" s="1" t="s">
        <v>33248</v>
      </c>
      <c r="B11417" s="4" t="s">
        <v>33249</v>
      </c>
      <c r="C11417" s="4" t="s">
        <v>33250</v>
      </c>
      <c r="E11417" s="4"/>
      <c r="R11417" s="4"/>
      <c r="U11417" s="4"/>
      <c r="AD11417" s="4"/>
      <c r="AE11417" s="4"/>
      <c r="AF11417" s="21"/>
    </row>
    <row r="11418" spans="1:32" x14ac:dyDescent="0.2">
      <c r="A11418" s="1" t="s">
        <v>33251</v>
      </c>
      <c r="B11418" s="4" t="s">
        <v>33252</v>
      </c>
      <c r="C11418" s="4" t="s">
        <v>33253</v>
      </c>
      <c r="E11418" s="4"/>
      <c r="R11418" s="4"/>
      <c r="U11418" s="4"/>
      <c r="AD11418" s="4"/>
      <c r="AE11418" s="4"/>
      <c r="AF11418" s="21"/>
    </row>
    <row r="11419" spans="1:32" x14ac:dyDescent="0.2">
      <c r="A11419" s="1" t="s">
        <v>33254</v>
      </c>
      <c r="B11419" s="4" t="s">
        <v>33255</v>
      </c>
      <c r="C11419" s="4" t="s">
        <v>33256</v>
      </c>
      <c r="E11419" s="4"/>
      <c r="R11419" s="4"/>
      <c r="U11419" s="4"/>
      <c r="AD11419" s="4"/>
      <c r="AE11419" s="4"/>
      <c r="AF11419" s="21"/>
    </row>
    <row r="11420" spans="1:32" x14ac:dyDescent="0.2">
      <c r="A11420" s="1" t="s">
        <v>33257</v>
      </c>
      <c r="B11420" s="4" t="s">
        <v>33258</v>
      </c>
      <c r="C11420" s="4" t="s">
        <v>33259</v>
      </c>
      <c r="E11420" s="4"/>
      <c r="R11420" s="4"/>
      <c r="U11420" s="4"/>
      <c r="AD11420" s="4"/>
      <c r="AE11420" s="4"/>
      <c r="AF11420" s="21"/>
    </row>
    <row r="11421" spans="1:32" x14ac:dyDescent="0.2">
      <c r="A11421" s="1" t="s">
        <v>33260</v>
      </c>
      <c r="B11421" s="4" t="s">
        <v>33261</v>
      </c>
      <c r="C11421" s="4" t="s">
        <v>33262</v>
      </c>
      <c r="E11421" s="4"/>
      <c r="R11421" s="4"/>
      <c r="U11421" s="4"/>
      <c r="AD11421" s="4"/>
      <c r="AE11421" s="4"/>
      <c r="AF11421" s="21"/>
    </row>
    <row r="11422" spans="1:32" x14ac:dyDescent="0.2">
      <c r="A11422" s="1" t="s">
        <v>33263</v>
      </c>
      <c r="B11422" s="4" t="s">
        <v>33264</v>
      </c>
      <c r="C11422" s="4" t="s">
        <v>33265</v>
      </c>
      <c r="E11422" s="4"/>
      <c r="R11422" s="4"/>
      <c r="U11422" s="4"/>
      <c r="AD11422" s="4"/>
      <c r="AE11422" s="4"/>
      <c r="AF11422" s="21"/>
    </row>
    <row r="11423" spans="1:32" x14ac:dyDescent="0.2">
      <c r="A11423" s="1" t="s">
        <v>33266</v>
      </c>
      <c r="B11423" s="4" t="s">
        <v>11042</v>
      </c>
      <c r="C11423" s="4" t="s">
        <v>33267</v>
      </c>
      <c r="E11423" s="4"/>
      <c r="R11423" s="4"/>
      <c r="U11423" s="4"/>
      <c r="AD11423" s="4"/>
      <c r="AE11423" s="4"/>
      <c r="AF11423" s="21"/>
    </row>
    <row r="11424" spans="1:32" x14ac:dyDescent="0.2">
      <c r="A11424" s="1" t="s">
        <v>33268</v>
      </c>
      <c r="B11424" s="4" t="s">
        <v>33269</v>
      </c>
      <c r="C11424" s="4" t="s">
        <v>33270</v>
      </c>
      <c r="E11424" s="4"/>
      <c r="R11424" s="4"/>
      <c r="U11424" s="4"/>
      <c r="AD11424" s="4"/>
      <c r="AE11424" s="4"/>
      <c r="AF11424" s="21"/>
    </row>
    <row r="11425" spans="1:32" x14ac:dyDescent="0.2">
      <c r="A11425" s="1" t="s">
        <v>33271</v>
      </c>
      <c r="B11425" s="4" t="s">
        <v>33272</v>
      </c>
      <c r="C11425" s="4" t="s">
        <v>33273</v>
      </c>
      <c r="E11425" s="4"/>
      <c r="R11425" s="4"/>
      <c r="U11425" s="4"/>
      <c r="AD11425" s="4"/>
      <c r="AE11425" s="4"/>
      <c r="AF11425" s="21"/>
    </row>
    <row r="11426" spans="1:32" x14ac:dyDescent="0.2">
      <c r="A11426" s="1" t="s">
        <v>33274</v>
      </c>
      <c r="B11426" s="4" t="s">
        <v>33275</v>
      </c>
      <c r="C11426" s="4" t="s">
        <v>33276</v>
      </c>
      <c r="E11426" s="4"/>
      <c r="R11426" s="4"/>
      <c r="U11426" s="4"/>
      <c r="AD11426" s="4"/>
      <c r="AE11426" s="4"/>
      <c r="AF11426" s="21"/>
    </row>
    <row r="11427" spans="1:32" x14ac:dyDescent="0.2">
      <c r="A11427" s="1" t="s">
        <v>33277</v>
      </c>
      <c r="B11427" s="4" t="s">
        <v>33278</v>
      </c>
      <c r="C11427" s="4" t="s">
        <v>33279</v>
      </c>
      <c r="E11427" s="4"/>
      <c r="R11427" s="4"/>
      <c r="U11427" s="4"/>
      <c r="AD11427" s="4"/>
      <c r="AE11427" s="4"/>
      <c r="AF11427" s="21"/>
    </row>
    <row r="11428" spans="1:32" x14ac:dyDescent="0.2">
      <c r="A11428" s="1" t="s">
        <v>33280</v>
      </c>
      <c r="B11428" s="4" t="s">
        <v>11045</v>
      </c>
      <c r="C11428" s="4" t="s">
        <v>33281</v>
      </c>
      <c r="E11428" s="4"/>
      <c r="R11428" s="4"/>
      <c r="U11428" s="4"/>
      <c r="AD11428" s="4"/>
      <c r="AE11428" s="4"/>
      <c r="AF11428" s="21"/>
    </row>
    <row r="11429" spans="1:32" x14ac:dyDescent="0.2">
      <c r="A11429" s="1" t="s">
        <v>33282</v>
      </c>
      <c r="B11429" s="4" t="s">
        <v>33283</v>
      </c>
      <c r="C11429" s="4" t="s">
        <v>4180</v>
      </c>
      <c r="E11429" s="4"/>
      <c r="H11429">
        <v>1</v>
      </c>
      <c r="I11429">
        <v>1</v>
      </c>
      <c r="J11429">
        <v>1</v>
      </c>
      <c r="K11429">
        <v>1</v>
      </c>
      <c r="L11429">
        <v>1</v>
      </c>
      <c r="R11429" s="4"/>
      <c r="U11429" s="4"/>
      <c r="AD11429" s="4"/>
      <c r="AE11429" s="4">
        <v>1</v>
      </c>
      <c r="AF11429" s="21"/>
    </row>
    <row r="11430" spans="1:32" x14ac:dyDescent="0.2">
      <c r="A11430" s="1" t="s">
        <v>33284</v>
      </c>
      <c r="B11430" s="4" t="s">
        <v>33285</v>
      </c>
      <c r="C11430" s="4" t="s">
        <v>33286</v>
      </c>
      <c r="E11430" s="4"/>
      <c r="R11430" s="4"/>
      <c r="U11430" s="4"/>
      <c r="AD11430" s="4"/>
      <c r="AE11430" s="4"/>
      <c r="AF11430" s="21"/>
    </row>
    <row r="11431" spans="1:32" x14ac:dyDescent="0.2">
      <c r="A11431" s="1" t="s">
        <v>33287</v>
      </c>
      <c r="B11431" s="4" t="s">
        <v>33288</v>
      </c>
      <c r="C11431" s="4" t="s">
        <v>33289</v>
      </c>
      <c r="E11431" s="4"/>
      <c r="R11431" s="4"/>
      <c r="U11431" s="4"/>
      <c r="AD11431" s="4"/>
      <c r="AE11431" s="4"/>
      <c r="AF11431" s="21"/>
    </row>
    <row r="11432" spans="1:32" x14ac:dyDescent="0.2">
      <c r="A11432" s="1" t="s">
        <v>33290</v>
      </c>
      <c r="B11432" s="4" t="s">
        <v>33291</v>
      </c>
      <c r="C11432" s="4" t="s">
        <v>33292</v>
      </c>
      <c r="E11432" s="4"/>
      <c r="R11432" s="4"/>
      <c r="U11432" s="4"/>
      <c r="AD11432" s="4"/>
      <c r="AE11432" s="4"/>
      <c r="AF11432" s="21"/>
    </row>
    <row r="11433" spans="1:32" x14ac:dyDescent="0.2">
      <c r="A11433" s="1" t="s">
        <v>33293</v>
      </c>
      <c r="B11433" s="4" t="s">
        <v>33294</v>
      </c>
      <c r="C11433" s="4" t="s">
        <v>33295</v>
      </c>
      <c r="E11433" s="4"/>
      <c r="R11433" s="4"/>
      <c r="U11433" s="4"/>
      <c r="AD11433" s="4"/>
      <c r="AE11433" s="4"/>
      <c r="AF11433" s="21"/>
    </row>
    <row r="11434" spans="1:32" x14ac:dyDescent="0.2">
      <c r="A11434" s="1" t="s">
        <v>33296</v>
      </c>
      <c r="B11434" s="4" t="s">
        <v>33297</v>
      </c>
      <c r="C11434" s="4" t="s">
        <v>33298</v>
      </c>
      <c r="E11434" s="4"/>
      <c r="R11434" s="4"/>
      <c r="U11434" s="4"/>
      <c r="AD11434" s="4"/>
      <c r="AE11434" s="4"/>
      <c r="AF11434" s="21"/>
    </row>
    <row r="11435" spans="1:32" x14ac:dyDescent="0.2">
      <c r="A11435" s="1" t="s">
        <v>33299</v>
      </c>
      <c r="B11435" s="4" t="s">
        <v>33300</v>
      </c>
      <c r="C11435" s="4" t="s">
        <v>33301</v>
      </c>
      <c r="E11435" s="4"/>
      <c r="R11435" s="4"/>
      <c r="U11435" s="4"/>
      <c r="AD11435" s="4"/>
      <c r="AE11435" s="4"/>
      <c r="AF11435" s="21"/>
    </row>
    <row r="11436" spans="1:32" x14ac:dyDescent="0.2">
      <c r="A11436" s="1" t="s">
        <v>33302</v>
      </c>
      <c r="B11436" s="4" t="s">
        <v>33303</v>
      </c>
      <c r="C11436" s="4" t="s">
        <v>33304</v>
      </c>
      <c r="E11436" s="4"/>
      <c r="R11436" s="4"/>
      <c r="U11436" s="4"/>
      <c r="AD11436" s="4"/>
      <c r="AE11436" s="4"/>
      <c r="AF11436" s="21"/>
    </row>
    <row r="11437" spans="1:32" x14ac:dyDescent="0.2">
      <c r="A11437" s="1" t="s">
        <v>33305</v>
      </c>
      <c r="B11437" s="4" t="s">
        <v>33306</v>
      </c>
      <c r="C11437" s="4" t="s">
        <v>33307</v>
      </c>
      <c r="E11437" s="4"/>
      <c r="R11437" s="4"/>
      <c r="U11437" s="4"/>
      <c r="AD11437" s="4"/>
      <c r="AE11437" s="4"/>
      <c r="AF11437" s="21"/>
    </row>
    <row r="11438" spans="1:32" x14ac:dyDescent="0.2">
      <c r="A11438" s="1" t="s">
        <v>33308</v>
      </c>
      <c r="B11438" s="4" t="s">
        <v>33309</v>
      </c>
      <c r="C11438" s="4" t="s">
        <v>33310</v>
      </c>
      <c r="E11438" s="4"/>
      <c r="R11438" s="4"/>
      <c r="U11438" s="4"/>
      <c r="AD11438" s="4"/>
      <c r="AE11438" s="4"/>
      <c r="AF11438" s="21"/>
    </row>
    <row r="11439" spans="1:32" x14ac:dyDescent="0.2">
      <c r="A11439" s="1" t="s">
        <v>33311</v>
      </c>
      <c r="B11439" s="4" t="s">
        <v>11095</v>
      </c>
      <c r="C11439" s="4" t="s">
        <v>33312</v>
      </c>
      <c r="E11439" s="4"/>
      <c r="R11439" s="4"/>
      <c r="U11439" s="4"/>
      <c r="AD11439" s="4"/>
      <c r="AE11439" s="4"/>
      <c r="AF11439" s="21"/>
    </row>
    <row r="11440" spans="1:32" x14ac:dyDescent="0.2">
      <c r="A11440" s="1" t="s">
        <v>33313</v>
      </c>
      <c r="B11440" s="4" t="s">
        <v>33314</v>
      </c>
      <c r="C11440" s="4" t="s">
        <v>33315</v>
      </c>
      <c r="E11440" s="4"/>
      <c r="R11440" s="4"/>
      <c r="U11440" s="4"/>
      <c r="AD11440" s="4"/>
      <c r="AE11440" s="4"/>
      <c r="AF11440" s="21"/>
    </row>
    <row r="11441" spans="1:32" x14ac:dyDescent="0.2">
      <c r="A11441" s="1" t="s">
        <v>33316</v>
      </c>
      <c r="B11441" s="4" t="s">
        <v>33317</v>
      </c>
      <c r="C11441" s="4" t="s">
        <v>33318</v>
      </c>
      <c r="E11441" s="4"/>
      <c r="R11441" s="4"/>
      <c r="U11441" s="4"/>
      <c r="AD11441" s="4"/>
      <c r="AE11441" s="4"/>
      <c r="AF11441" s="21"/>
    </row>
    <row r="11442" spans="1:32" x14ac:dyDescent="0.2">
      <c r="A11442" s="1" t="s">
        <v>33319</v>
      </c>
      <c r="B11442" s="4" t="s">
        <v>33320</v>
      </c>
      <c r="C11442" s="4" t="s">
        <v>33321</v>
      </c>
      <c r="E11442" s="4"/>
      <c r="R11442" s="4"/>
      <c r="U11442" s="4"/>
      <c r="AD11442" s="4"/>
      <c r="AE11442" s="4"/>
      <c r="AF11442" s="21"/>
    </row>
    <row r="11443" spans="1:32" x14ac:dyDescent="0.2">
      <c r="A11443" s="1" t="s">
        <v>33322</v>
      </c>
      <c r="B11443" s="4" t="s">
        <v>33323</v>
      </c>
      <c r="C11443" s="4" t="s">
        <v>33324</v>
      </c>
      <c r="E11443" s="4"/>
      <c r="R11443" s="4"/>
      <c r="U11443" s="4"/>
      <c r="AD11443" s="4"/>
      <c r="AE11443" s="4"/>
      <c r="AF11443" s="21"/>
    </row>
    <row r="11444" spans="1:32" x14ac:dyDescent="0.2">
      <c r="A11444" s="1" t="s">
        <v>33325</v>
      </c>
      <c r="B11444" s="4" t="s">
        <v>11048</v>
      </c>
      <c r="C11444" s="4" t="s">
        <v>30634</v>
      </c>
      <c r="E11444" s="4"/>
      <c r="R11444" s="4"/>
      <c r="U11444" s="4"/>
      <c r="AD11444" s="4"/>
      <c r="AE11444" s="4"/>
      <c r="AF11444" s="21"/>
    </row>
    <row r="11445" spans="1:32" x14ac:dyDescent="0.2">
      <c r="A11445" s="1" t="s">
        <v>33326</v>
      </c>
      <c r="B11445" s="4" t="s">
        <v>33327</v>
      </c>
      <c r="C11445" s="4" t="s">
        <v>20400</v>
      </c>
      <c r="E11445" s="4"/>
      <c r="R11445" s="4"/>
      <c r="U11445" s="4"/>
      <c r="AD11445" s="4"/>
      <c r="AE11445" s="4"/>
      <c r="AF11445" s="21"/>
    </row>
    <row r="11446" spans="1:32" x14ac:dyDescent="0.2">
      <c r="A11446" s="1" t="s">
        <v>33328</v>
      </c>
      <c r="B11446" s="4" t="s">
        <v>33329</v>
      </c>
      <c r="C11446" s="4" t="s">
        <v>33330</v>
      </c>
      <c r="E11446" s="4"/>
      <c r="R11446" s="4"/>
      <c r="U11446" s="4"/>
      <c r="AD11446" s="4"/>
      <c r="AE11446" s="4"/>
      <c r="AF11446" s="21"/>
    </row>
    <row r="11447" spans="1:32" x14ac:dyDescent="0.2">
      <c r="A11447" s="1" t="s">
        <v>33331</v>
      </c>
      <c r="B11447" s="4" t="s">
        <v>33332</v>
      </c>
      <c r="C11447" s="4" t="s">
        <v>33330</v>
      </c>
      <c r="E11447" s="4"/>
      <c r="R11447" s="4"/>
      <c r="U11447" s="4"/>
      <c r="AD11447" s="4"/>
      <c r="AE11447" s="4"/>
      <c r="AF11447" s="21"/>
    </row>
    <row r="11448" spans="1:32" x14ac:dyDescent="0.2">
      <c r="A11448" s="1" t="s">
        <v>33333</v>
      </c>
      <c r="B11448" s="4" t="s">
        <v>33334</v>
      </c>
      <c r="C11448" s="4" t="s">
        <v>33335</v>
      </c>
      <c r="E11448" s="4"/>
      <c r="R11448" s="4"/>
      <c r="U11448" s="4"/>
      <c r="AD11448" s="4"/>
      <c r="AE11448" s="4"/>
      <c r="AF11448" s="21"/>
    </row>
    <row r="11449" spans="1:32" x14ac:dyDescent="0.2">
      <c r="A11449" s="1" t="s">
        <v>33336</v>
      </c>
      <c r="B11449" s="4" t="s">
        <v>33337</v>
      </c>
      <c r="C11449" s="4" t="s">
        <v>33338</v>
      </c>
      <c r="E11449" s="4"/>
      <c r="R11449" s="4"/>
      <c r="U11449" s="4"/>
      <c r="AD11449" s="4"/>
      <c r="AE11449" s="4"/>
      <c r="AF11449" s="21"/>
    </row>
    <row r="11450" spans="1:32" x14ac:dyDescent="0.2">
      <c r="A11450" s="1" t="s">
        <v>33339</v>
      </c>
      <c r="B11450" s="4" t="s">
        <v>33340</v>
      </c>
      <c r="C11450" s="4" t="s">
        <v>33341</v>
      </c>
      <c r="E11450" s="4"/>
      <c r="R11450" s="4"/>
      <c r="U11450" s="4"/>
      <c r="AD11450" s="4"/>
      <c r="AE11450" s="4"/>
      <c r="AF11450" s="21"/>
    </row>
    <row r="11451" spans="1:32" x14ac:dyDescent="0.2">
      <c r="A11451" s="1" t="s">
        <v>33342</v>
      </c>
      <c r="B11451" s="4" t="s">
        <v>33343</v>
      </c>
      <c r="C11451" s="4" t="s">
        <v>33344</v>
      </c>
      <c r="E11451" s="4"/>
      <c r="R11451" s="4"/>
      <c r="U11451" s="4"/>
      <c r="AD11451" s="4"/>
      <c r="AE11451" s="4"/>
      <c r="AF11451" s="21"/>
    </row>
    <row r="11452" spans="1:32" x14ac:dyDescent="0.2">
      <c r="A11452" s="1" t="s">
        <v>33345</v>
      </c>
      <c r="B11452" s="4" t="s">
        <v>33346</v>
      </c>
      <c r="C11452" s="4" t="s">
        <v>33347</v>
      </c>
      <c r="E11452" s="4"/>
      <c r="R11452" s="4"/>
      <c r="U11452" s="4"/>
      <c r="AD11452" s="4"/>
      <c r="AE11452" s="4"/>
      <c r="AF11452" s="21"/>
    </row>
    <row r="11453" spans="1:32" x14ac:dyDescent="0.2">
      <c r="A11453" s="1" t="s">
        <v>33348</v>
      </c>
      <c r="B11453" s="4" t="s">
        <v>33349</v>
      </c>
      <c r="C11453" s="4" t="s">
        <v>33350</v>
      </c>
      <c r="E11453" s="4"/>
      <c r="R11453" s="4"/>
      <c r="U11453" s="4"/>
      <c r="AD11453" s="4"/>
      <c r="AE11453" s="4"/>
      <c r="AF11453" s="21"/>
    </row>
    <row r="11454" spans="1:32" x14ac:dyDescent="0.2">
      <c r="A11454" s="1" t="s">
        <v>33351</v>
      </c>
      <c r="B11454" s="4" t="s">
        <v>33352</v>
      </c>
      <c r="C11454" s="4" t="s">
        <v>33353</v>
      </c>
      <c r="E11454" s="4"/>
      <c r="R11454" s="4"/>
      <c r="U11454" s="4"/>
      <c r="AD11454" s="4"/>
      <c r="AE11454" s="4"/>
      <c r="AF11454" s="21"/>
    </row>
    <row r="11455" spans="1:32" x14ac:dyDescent="0.2">
      <c r="A11455" s="1" t="s">
        <v>33354</v>
      </c>
      <c r="B11455" s="4" t="s">
        <v>33355</v>
      </c>
      <c r="C11455" s="4" t="s">
        <v>33356</v>
      </c>
      <c r="E11455" s="4"/>
      <c r="R11455" s="4"/>
      <c r="U11455" s="4"/>
      <c r="AD11455" s="4"/>
      <c r="AE11455" s="4"/>
      <c r="AF11455" s="21"/>
    </row>
    <row r="11456" spans="1:32" x14ac:dyDescent="0.2">
      <c r="A11456" s="1" t="s">
        <v>33357</v>
      </c>
      <c r="B11456" s="4" t="s">
        <v>33358</v>
      </c>
      <c r="C11456" s="4" t="s">
        <v>33359</v>
      </c>
      <c r="E11456" s="4"/>
      <c r="R11456" s="4"/>
      <c r="U11456" s="4"/>
      <c r="AD11456" s="4"/>
      <c r="AE11456" s="4"/>
      <c r="AF11456" s="21"/>
    </row>
    <row r="11457" spans="1:32" x14ac:dyDescent="0.2">
      <c r="A11457" s="1" t="s">
        <v>33360</v>
      </c>
      <c r="B11457" s="4" t="s">
        <v>11051</v>
      </c>
      <c r="C11457" s="4" t="s">
        <v>30644</v>
      </c>
      <c r="E11457" s="4"/>
      <c r="R11457" s="4"/>
      <c r="U11457" s="4"/>
      <c r="AD11457" s="4"/>
      <c r="AE11457" s="4"/>
      <c r="AF11457" s="21"/>
    </row>
    <row r="11458" spans="1:32" x14ac:dyDescent="0.2">
      <c r="A11458" s="1" t="s">
        <v>33361</v>
      </c>
      <c r="B11458" s="4" t="s">
        <v>33362</v>
      </c>
      <c r="C11458" s="4" t="s">
        <v>33363</v>
      </c>
      <c r="E11458" s="4"/>
      <c r="R11458" s="4"/>
      <c r="U11458" s="4"/>
      <c r="AD11458" s="4"/>
      <c r="AE11458" s="4"/>
      <c r="AF11458" s="21"/>
    </row>
    <row r="11459" spans="1:32" x14ac:dyDescent="0.2">
      <c r="A11459" s="1" t="s">
        <v>33364</v>
      </c>
      <c r="B11459" s="4" t="s">
        <v>33365</v>
      </c>
      <c r="C11459" s="4" t="s">
        <v>33366</v>
      </c>
      <c r="E11459" s="4"/>
      <c r="R11459" s="4"/>
      <c r="U11459" s="4"/>
      <c r="AD11459" s="4"/>
      <c r="AE11459" s="4"/>
      <c r="AF11459" s="21"/>
    </row>
    <row r="11460" spans="1:32" x14ac:dyDescent="0.2">
      <c r="A11460" s="1" t="s">
        <v>33367</v>
      </c>
      <c r="B11460" s="4" t="s">
        <v>33368</v>
      </c>
      <c r="C11460" s="4" t="s">
        <v>33369</v>
      </c>
      <c r="E11460" s="4"/>
      <c r="R11460" s="4"/>
      <c r="U11460" s="4"/>
      <c r="AD11460" s="4"/>
      <c r="AE11460" s="4"/>
      <c r="AF11460" s="21"/>
    </row>
    <row r="11461" spans="1:32" x14ac:dyDescent="0.2">
      <c r="A11461" s="1" t="s">
        <v>33370</v>
      </c>
      <c r="B11461" s="4" t="s">
        <v>33371</v>
      </c>
      <c r="C11461" s="4" t="s">
        <v>33372</v>
      </c>
      <c r="E11461" s="4"/>
      <c r="R11461" s="4"/>
      <c r="U11461" s="4"/>
      <c r="AD11461" s="4"/>
      <c r="AE11461" s="4"/>
      <c r="AF11461" s="21"/>
    </row>
    <row r="11462" spans="1:32" x14ac:dyDescent="0.2">
      <c r="A11462" s="1" t="s">
        <v>33373</v>
      </c>
      <c r="B11462" s="4" t="s">
        <v>33374</v>
      </c>
      <c r="C11462" s="4" t="s">
        <v>33375</v>
      </c>
      <c r="E11462" s="4"/>
      <c r="R11462" s="4"/>
      <c r="U11462" s="4"/>
      <c r="AD11462" s="4"/>
      <c r="AE11462" s="4"/>
      <c r="AF11462" s="21"/>
    </row>
    <row r="11463" spans="1:32" x14ac:dyDescent="0.2">
      <c r="A11463" s="1" t="s">
        <v>33376</v>
      </c>
      <c r="B11463" s="4" t="s">
        <v>33377</v>
      </c>
      <c r="C11463" s="4" t="s">
        <v>33378</v>
      </c>
      <c r="E11463" s="4"/>
      <c r="R11463" s="4"/>
      <c r="U11463" s="4"/>
      <c r="AD11463" s="4"/>
      <c r="AE11463" s="4"/>
      <c r="AF11463" s="21"/>
    </row>
    <row r="11464" spans="1:32" x14ac:dyDescent="0.2">
      <c r="A11464" s="1" t="s">
        <v>33379</v>
      </c>
      <c r="B11464" s="4" t="s">
        <v>33380</v>
      </c>
      <c r="C11464" s="4" t="s">
        <v>33381</v>
      </c>
      <c r="E11464" s="4"/>
      <c r="R11464" s="4"/>
      <c r="U11464" s="4"/>
      <c r="AD11464" s="4"/>
      <c r="AE11464" s="4"/>
      <c r="AF11464" s="21"/>
    </row>
    <row r="11465" spans="1:32" x14ac:dyDescent="0.2">
      <c r="A11465" s="1" t="s">
        <v>33382</v>
      </c>
      <c r="B11465" s="4" t="s">
        <v>33383</v>
      </c>
      <c r="C11465" s="4" t="s">
        <v>33384</v>
      </c>
      <c r="E11465" s="4"/>
      <c r="R11465" s="4"/>
      <c r="U11465" s="4"/>
      <c r="AD11465" s="4"/>
      <c r="AE11465" s="4"/>
      <c r="AF11465" s="21"/>
    </row>
    <row r="11466" spans="1:32" x14ac:dyDescent="0.2">
      <c r="A11466" s="1" t="s">
        <v>33385</v>
      </c>
      <c r="B11466" s="4" t="s">
        <v>33386</v>
      </c>
      <c r="C11466" s="4" t="s">
        <v>33387</v>
      </c>
      <c r="E11466" s="4"/>
      <c r="R11466" s="4"/>
      <c r="U11466" s="4"/>
      <c r="AD11466" s="4"/>
      <c r="AE11466" s="4"/>
      <c r="AF11466" s="21"/>
    </row>
    <row r="11467" spans="1:32" x14ac:dyDescent="0.2">
      <c r="A11467" s="1" t="s">
        <v>33388</v>
      </c>
      <c r="B11467" s="4" t="s">
        <v>33389</v>
      </c>
      <c r="C11467" s="4" t="s">
        <v>33390</v>
      </c>
      <c r="E11467" s="4"/>
      <c r="R11467" s="4"/>
      <c r="U11467" s="4"/>
      <c r="AD11467" s="4"/>
      <c r="AE11467" s="4"/>
      <c r="AF11467" s="21"/>
    </row>
    <row r="11468" spans="1:32" x14ac:dyDescent="0.2">
      <c r="A11468" s="1" t="s">
        <v>33391</v>
      </c>
      <c r="B11468" s="4" t="s">
        <v>33392</v>
      </c>
      <c r="C11468" s="4" t="s">
        <v>33393</v>
      </c>
      <c r="E11468" s="4"/>
      <c r="R11468" s="4"/>
      <c r="U11468" s="4"/>
      <c r="AD11468" s="4"/>
      <c r="AE11468" s="4"/>
      <c r="AF11468" s="21"/>
    </row>
    <row r="11469" spans="1:32" x14ac:dyDescent="0.2">
      <c r="A11469" s="1" t="s">
        <v>33394</v>
      </c>
      <c r="B11469" s="4" t="s">
        <v>33395</v>
      </c>
      <c r="C11469" s="4" t="s">
        <v>33396</v>
      </c>
      <c r="E11469" s="4"/>
      <c r="R11469" s="4"/>
      <c r="U11469" s="4"/>
      <c r="AD11469" s="4"/>
      <c r="AE11469" s="4"/>
      <c r="AF11469" s="21"/>
    </row>
    <row r="11470" spans="1:32" x14ac:dyDescent="0.2">
      <c r="A11470" s="1" t="s">
        <v>33397</v>
      </c>
      <c r="B11470" s="4" t="s">
        <v>33398</v>
      </c>
      <c r="C11470" s="4" t="s">
        <v>8035</v>
      </c>
      <c r="E11470" s="4"/>
      <c r="R11470" s="4"/>
      <c r="U11470" s="4"/>
      <c r="AD11470" s="4"/>
      <c r="AE11470" s="4"/>
      <c r="AF11470" s="21"/>
    </row>
    <row r="11471" spans="1:32" x14ac:dyDescent="0.2">
      <c r="A11471" s="1" t="s">
        <v>33399</v>
      </c>
      <c r="B11471" s="4" t="s">
        <v>33400</v>
      </c>
      <c r="C11471" s="4" t="s">
        <v>33401</v>
      </c>
      <c r="E11471" s="4"/>
      <c r="R11471" s="4"/>
      <c r="U11471" s="4"/>
      <c r="AD11471" s="4"/>
      <c r="AE11471" s="4"/>
      <c r="AF11471" s="21"/>
    </row>
    <row r="11472" spans="1:32" x14ac:dyDescent="0.2">
      <c r="A11472" s="1" t="s">
        <v>33402</v>
      </c>
      <c r="B11472" s="4" t="s">
        <v>33403</v>
      </c>
      <c r="C11472" s="4" t="s">
        <v>33404</v>
      </c>
      <c r="E11472" s="4"/>
      <c r="R11472" s="4"/>
      <c r="U11472" s="4"/>
      <c r="AD11472" s="4"/>
      <c r="AE11472" s="4"/>
      <c r="AF11472" s="21"/>
    </row>
    <row r="11473" spans="1:32" x14ac:dyDescent="0.2">
      <c r="A11473" s="1" t="s">
        <v>33405</v>
      </c>
      <c r="B11473" s="4" t="s">
        <v>33406</v>
      </c>
      <c r="C11473" s="4" t="s">
        <v>33407</v>
      </c>
      <c r="E11473" s="4"/>
      <c r="R11473" s="4"/>
      <c r="U11473" s="4"/>
      <c r="AD11473" s="4"/>
      <c r="AE11473" s="4"/>
      <c r="AF11473" s="21"/>
    </row>
    <row r="11474" spans="1:32" x14ac:dyDescent="0.2">
      <c r="A11474" s="1" t="s">
        <v>33408</v>
      </c>
      <c r="B11474" s="4" t="s">
        <v>33409</v>
      </c>
      <c r="C11474" s="4" t="s">
        <v>33410</v>
      </c>
      <c r="E11474" s="4"/>
      <c r="R11474" s="4"/>
      <c r="U11474" s="4"/>
      <c r="AD11474" s="4"/>
      <c r="AE11474" s="4"/>
      <c r="AF11474" s="21"/>
    </row>
    <row r="11475" spans="1:32" x14ac:dyDescent="0.2">
      <c r="A11475" s="1" t="s">
        <v>33411</v>
      </c>
      <c r="B11475" s="4" t="s">
        <v>33412</v>
      </c>
      <c r="C11475" s="4" t="s">
        <v>33413</v>
      </c>
      <c r="E11475" s="4"/>
      <c r="R11475" s="4"/>
      <c r="U11475" s="4"/>
      <c r="AD11475" s="4"/>
      <c r="AE11475" s="4"/>
      <c r="AF11475" s="21"/>
    </row>
    <row r="11476" spans="1:32" x14ac:dyDescent="0.2">
      <c r="A11476" s="1" t="s">
        <v>33414</v>
      </c>
      <c r="B11476" s="4" t="s">
        <v>33415</v>
      </c>
      <c r="C11476" s="4" t="s">
        <v>33416</v>
      </c>
      <c r="E11476" s="4"/>
      <c r="R11476" s="4"/>
      <c r="U11476" s="4"/>
      <c r="AD11476" s="4"/>
      <c r="AE11476" s="4"/>
      <c r="AF11476" s="21"/>
    </row>
    <row r="11477" spans="1:32" x14ac:dyDescent="0.2">
      <c r="A11477" s="1" t="s">
        <v>33417</v>
      </c>
      <c r="B11477" s="4" t="s">
        <v>33418</v>
      </c>
      <c r="C11477" s="4" t="s">
        <v>33419</v>
      </c>
      <c r="E11477" s="4"/>
      <c r="R11477" s="4"/>
      <c r="U11477" s="4"/>
      <c r="AD11477" s="4"/>
      <c r="AE11477" s="4"/>
      <c r="AF11477" s="21"/>
    </row>
    <row r="11478" spans="1:32" x14ac:dyDescent="0.2">
      <c r="A11478" s="1" t="s">
        <v>33420</v>
      </c>
      <c r="B11478" s="4" t="s">
        <v>33421</v>
      </c>
      <c r="C11478" s="4" t="s">
        <v>33422</v>
      </c>
      <c r="E11478" s="4"/>
      <c r="R11478" s="4"/>
      <c r="U11478" s="4"/>
      <c r="AD11478" s="4"/>
      <c r="AE11478" s="4"/>
      <c r="AF11478" s="21"/>
    </row>
    <row r="11479" spans="1:32" x14ac:dyDescent="0.2">
      <c r="A11479" s="1" t="s">
        <v>33423</v>
      </c>
      <c r="B11479" s="4" t="s">
        <v>33424</v>
      </c>
      <c r="C11479" s="4" t="s">
        <v>33425</v>
      </c>
      <c r="E11479" s="4"/>
      <c r="R11479" s="4"/>
      <c r="U11479" s="4"/>
      <c r="AD11479" s="4"/>
      <c r="AE11479" s="4"/>
      <c r="AF11479" s="21"/>
    </row>
    <row r="11480" spans="1:32" x14ac:dyDescent="0.2">
      <c r="A11480" s="1" t="s">
        <v>33426</v>
      </c>
      <c r="B11480" s="4" t="s">
        <v>33427</v>
      </c>
      <c r="C11480" s="4" t="s">
        <v>16564</v>
      </c>
      <c r="E11480" s="4"/>
      <c r="R11480" s="4"/>
      <c r="U11480" s="4"/>
      <c r="AD11480" s="4"/>
      <c r="AE11480" s="4"/>
      <c r="AF11480" s="21"/>
    </row>
    <row r="11481" spans="1:32" x14ac:dyDescent="0.2">
      <c r="A11481" s="1" t="s">
        <v>33428</v>
      </c>
      <c r="B11481" s="4" t="s">
        <v>33429</v>
      </c>
      <c r="C11481" s="4" t="s">
        <v>33430</v>
      </c>
      <c r="E11481" s="4"/>
      <c r="R11481" s="4"/>
      <c r="U11481" s="4"/>
      <c r="AD11481" s="4"/>
      <c r="AE11481" s="4"/>
      <c r="AF11481" s="21"/>
    </row>
    <row r="11482" spans="1:32" x14ac:dyDescent="0.2">
      <c r="A11482" s="1" t="s">
        <v>33431</v>
      </c>
      <c r="B11482" s="4" t="s">
        <v>33432</v>
      </c>
      <c r="C11482" s="4" t="s">
        <v>33433</v>
      </c>
      <c r="E11482" s="4"/>
      <c r="R11482" s="4"/>
      <c r="U11482" s="4"/>
      <c r="AD11482" s="4"/>
      <c r="AE11482" s="4"/>
      <c r="AF11482" s="21"/>
    </row>
    <row r="11483" spans="1:32" x14ac:dyDescent="0.2">
      <c r="A11483" s="1" t="s">
        <v>33434</v>
      </c>
      <c r="B11483" s="4" t="s">
        <v>33435</v>
      </c>
      <c r="C11483" s="4" t="s">
        <v>33436</v>
      </c>
      <c r="E11483" s="4"/>
      <c r="R11483" s="4"/>
      <c r="U11483" s="4"/>
      <c r="AD11483" s="4"/>
      <c r="AE11483" s="4"/>
      <c r="AF11483" s="21"/>
    </row>
    <row r="11484" spans="1:32" x14ac:dyDescent="0.2">
      <c r="A11484" s="1" t="s">
        <v>33437</v>
      </c>
      <c r="B11484" s="4" t="s">
        <v>33438</v>
      </c>
      <c r="C11484" s="4" t="s">
        <v>33439</v>
      </c>
      <c r="E11484" s="4"/>
      <c r="R11484" s="4"/>
      <c r="U11484" s="4"/>
      <c r="AD11484" s="4"/>
      <c r="AE11484" s="4"/>
      <c r="AF11484" s="21"/>
    </row>
    <row r="11485" spans="1:32" x14ac:dyDescent="0.2">
      <c r="A11485" s="1" t="s">
        <v>33440</v>
      </c>
      <c r="B11485" s="4" t="s">
        <v>33441</v>
      </c>
      <c r="C11485" s="4" t="s">
        <v>33442</v>
      </c>
      <c r="E11485" s="4"/>
      <c r="R11485" s="4"/>
      <c r="U11485" s="4"/>
      <c r="AD11485" s="4"/>
      <c r="AE11485" s="4"/>
      <c r="AF11485" s="21"/>
    </row>
    <row r="11486" spans="1:32" x14ac:dyDescent="0.2">
      <c r="A11486" s="1" t="s">
        <v>33443</v>
      </c>
      <c r="B11486" s="4" t="s">
        <v>33444</v>
      </c>
      <c r="C11486" s="4" t="s">
        <v>33445</v>
      </c>
      <c r="E11486" s="4"/>
      <c r="R11486" s="4"/>
      <c r="U11486" s="4"/>
      <c r="AD11486" s="4"/>
      <c r="AE11486" s="4"/>
      <c r="AF11486" s="21"/>
    </row>
    <row r="11487" spans="1:32" x14ac:dyDescent="0.2">
      <c r="A11487" s="1" t="s">
        <v>33446</v>
      </c>
      <c r="B11487" s="4" t="s">
        <v>33447</v>
      </c>
      <c r="C11487" s="4" t="s">
        <v>33448</v>
      </c>
      <c r="E11487" s="4"/>
      <c r="R11487" s="4"/>
      <c r="U11487" s="4"/>
      <c r="AD11487" s="4"/>
      <c r="AE11487" s="4"/>
      <c r="AF11487" s="21"/>
    </row>
    <row r="11488" spans="1:32" x14ac:dyDescent="0.2">
      <c r="A11488" s="1" t="s">
        <v>33449</v>
      </c>
      <c r="B11488" s="4" t="s">
        <v>33450</v>
      </c>
      <c r="C11488" s="4" t="s">
        <v>33451</v>
      </c>
      <c r="E11488" s="4"/>
      <c r="R11488" s="4"/>
      <c r="U11488" s="4"/>
      <c r="AD11488" s="4"/>
      <c r="AE11488" s="4"/>
      <c r="AF11488" s="21"/>
    </row>
    <row r="11489" spans="1:32" x14ac:dyDescent="0.2">
      <c r="A11489" s="1" t="s">
        <v>33452</v>
      </c>
      <c r="B11489" s="4" t="s">
        <v>11101</v>
      </c>
      <c r="C11489" s="4" t="s">
        <v>30671</v>
      </c>
      <c r="E11489" s="4"/>
      <c r="R11489" s="4"/>
      <c r="U11489" s="4"/>
      <c r="AD11489" s="4"/>
      <c r="AE11489" s="4"/>
      <c r="AF11489" s="21"/>
    </row>
    <row r="11490" spans="1:32" x14ac:dyDescent="0.2">
      <c r="A11490" s="1" t="s">
        <v>33453</v>
      </c>
      <c r="B11490" s="4" t="s">
        <v>33454</v>
      </c>
      <c r="C11490" s="4" t="s">
        <v>33455</v>
      </c>
      <c r="E11490" s="4"/>
      <c r="R11490" s="4"/>
      <c r="U11490" s="4"/>
      <c r="AD11490" s="4"/>
      <c r="AE11490" s="4"/>
      <c r="AF11490" s="21"/>
    </row>
    <row r="11491" spans="1:32" x14ac:dyDescent="0.2">
      <c r="A11491" s="1" t="s">
        <v>33456</v>
      </c>
      <c r="B11491" s="4" t="s">
        <v>33457</v>
      </c>
      <c r="C11491" s="4" t="s">
        <v>33458</v>
      </c>
      <c r="E11491" s="4"/>
      <c r="R11491" s="4"/>
      <c r="U11491" s="4"/>
      <c r="AD11491" s="4"/>
      <c r="AE11491" s="4"/>
      <c r="AF11491" s="21"/>
    </row>
    <row r="11492" spans="1:32" x14ac:dyDescent="0.2">
      <c r="A11492" s="1" t="s">
        <v>33459</v>
      </c>
      <c r="B11492" s="4" t="s">
        <v>33460</v>
      </c>
      <c r="C11492" s="4" t="s">
        <v>33461</v>
      </c>
      <c r="E11492" s="4"/>
      <c r="R11492" s="4"/>
      <c r="U11492" s="4"/>
      <c r="AD11492" s="4"/>
      <c r="AE11492" s="4"/>
      <c r="AF11492" s="21"/>
    </row>
    <row r="11493" spans="1:32" x14ac:dyDescent="0.2">
      <c r="A11493" s="1" t="s">
        <v>33462</v>
      </c>
      <c r="B11493" s="4" t="s">
        <v>33463</v>
      </c>
      <c r="C11493" s="4" t="s">
        <v>33464</v>
      </c>
      <c r="E11493" s="4"/>
      <c r="R11493" s="4"/>
      <c r="U11493" s="4"/>
      <c r="AD11493" s="4"/>
      <c r="AE11493" s="4"/>
      <c r="AF11493" s="21"/>
    </row>
    <row r="11494" spans="1:32" x14ac:dyDescent="0.2">
      <c r="A11494" s="1" t="s">
        <v>33465</v>
      </c>
      <c r="B11494" s="4" t="s">
        <v>33466</v>
      </c>
      <c r="C11494" s="4" t="s">
        <v>33467</v>
      </c>
      <c r="E11494" s="4"/>
      <c r="R11494" s="4"/>
      <c r="U11494" s="4"/>
      <c r="AD11494" s="4"/>
      <c r="AE11494" s="4"/>
      <c r="AF11494" s="21"/>
    </row>
    <row r="11495" spans="1:32" x14ac:dyDescent="0.2">
      <c r="A11495" s="1" t="s">
        <v>33468</v>
      </c>
      <c r="B11495" s="4" t="s">
        <v>33469</v>
      </c>
      <c r="C11495" s="4" t="s">
        <v>33470</v>
      </c>
      <c r="E11495" s="4"/>
      <c r="R11495" s="4"/>
      <c r="U11495" s="4"/>
      <c r="AD11495" s="4"/>
      <c r="AE11495" s="4"/>
      <c r="AF11495" s="21"/>
    </row>
    <row r="11496" spans="1:32" x14ac:dyDescent="0.2">
      <c r="A11496" s="1" t="s">
        <v>33471</v>
      </c>
      <c r="B11496" s="4" t="s">
        <v>33472</v>
      </c>
      <c r="C11496" s="4" t="s">
        <v>33473</v>
      </c>
      <c r="E11496" s="4"/>
      <c r="R11496" s="4"/>
      <c r="U11496" s="4"/>
      <c r="AD11496" s="4"/>
      <c r="AE11496" s="4"/>
      <c r="AF11496" s="21"/>
    </row>
    <row r="11497" spans="1:32" x14ac:dyDescent="0.2">
      <c r="A11497" s="1" t="s">
        <v>33474</v>
      </c>
      <c r="B11497" s="4" t="s">
        <v>33475</v>
      </c>
      <c r="C11497" s="4" t="s">
        <v>33476</v>
      </c>
      <c r="E11497" s="4"/>
      <c r="R11497" s="4"/>
      <c r="U11497" s="4"/>
      <c r="AD11497" s="4"/>
      <c r="AE11497" s="4"/>
      <c r="AF11497" s="21"/>
    </row>
    <row r="11498" spans="1:32" x14ac:dyDescent="0.2">
      <c r="A11498" s="1" t="s">
        <v>33477</v>
      </c>
      <c r="B11498" s="4" t="s">
        <v>33478</v>
      </c>
      <c r="C11498" s="4" t="s">
        <v>33479</v>
      </c>
      <c r="E11498" s="4"/>
      <c r="R11498" s="4"/>
      <c r="U11498" s="4"/>
      <c r="AD11498" s="4"/>
      <c r="AE11498" s="4"/>
      <c r="AF11498" s="21"/>
    </row>
    <row r="11499" spans="1:32" x14ac:dyDescent="0.2">
      <c r="A11499" s="1" t="s">
        <v>33480</v>
      </c>
      <c r="B11499" s="4" t="s">
        <v>33481</v>
      </c>
      <c r="C11499" s="4" t="s">
        <v>33482</v>
      </c>
      <c r="E11499" s="4"/>
      <c r="R11499" s="4"/>
      <c r="U11499" s="4"/>
      <c r="AD11499" s="4"/>
      <c r="AE11499" s="4"/>
      <c r="AF11499" s="21"/>
    </row>
    <row r="11500" spans="1:32" x14ac:dyDescent="0.2">
      <c r="A11500" s="1" t="s">
        <v>33483</v>
      </c>
      <c r="B11500" s="4" t="s">
        <v>33484</v>
      </c>
      <c r="C11500" s="4" t="s">
        <v>33485</v>
      </c>
      <c r="E11500" s="4"/>
      <c r="R11500" s="4"/>
      <c r="U11500" s="4"/>
      <c r="AD11500" s="4"/>
      <c r="AE11500" s="4"/>
      <c r="AF11500" s="21"/>
    </row>
    <row r="11501" spans="1:32" x14ac:dyDescent="0.2">
      <c r="A11501" s="1" t="s">
        <v>33486</v>
      </c>
      <c r="B11501" s="4" t="s">
        <v>33487</v>
      </c>
      <c r="C11501" s="4" t="s">
        <v>33488</v>
      </c>
      <c r="E11501" s="4"/>
      <c r="R11501" s="4"/>
      <c r="U11501" s="4"/>
      <c r="AD11501" s="4"/>
      <c r="AE11501" s="4"/>
      <c r="AF11501" s="21"/>
    </row>
    <row r="11502" spans="1:32" x14ac:dyDescent="0.2">
      <c r="A11502" s="1" t="s">
        <v>33489</v>
      </c>
      <c r="B11502" s="4" t="s">
        <v>33490</v>
      </c>
      <c r="C11502" s="4" t="s">
        <v>33491</v>
      </c>
      <c r="E11502" s="4"/>
      <c r="R11502" s="4"/>
      <c r="U11502" s="4"/>
      <c r="AD11502" s="4"/>
      <c r="AE11502" s="4"/>
      <c r="AF11502" s="21"/>
    </row>
    <row r="11503" spans="1:32" x14ac:dyDescent="0.2">
      <c r="A11503" s="1" t="s">
        <v>33492</v>
      </c>
      <c r="B11503" s="4" t="s">
        <v>33278</v>
      </c>
      <c r="C11503" s="4" t="s">
        <v>33279</v>
      </c>
      <c r="E11503" s="4"/>
      <c r="R11503" s="4"/>
      <c r="U11503" s="4"/>
      <c r="AD11503" s="4"/>
      <c r="AE11503" s="4"/>
      <c r="AF11503" s="21"/>
    </row>
    <row r="11504" spans="1:32" x14ac:dyDescent="0.2">
      <c r="A11504" s="1" t="s">
        <v>33493</v>
      </c>
      <c r="B11504" s="4" t="s">
        <v>33494</v>
      </c>
      <c r="C11504" s="4" t="s">
        <v>33495</v>
      </c>
      <c r="E11504" s="4"/>
      <c r="R11504" s="4"/>
      <c r="U11504" s="4"/>
      <c r="AD11504" s="4"/>
      <c r="AE11504" s="4"/>
      <c r="AF11504" s="21"/>
    </row>
    <row r="11505" spans="1:32" x14ac:dyDescent="0.2">
      <c r="A11505" s="1" t="s">
        <v>33496</v>
      </c>
      <c r="B11505" s="4" t="s">
        <v>33497</v>
      </c>
      <c r="C11505" s="4" t="s">
        <v>33498</v>
      </c>
      <c r="E11505" s="4"/>
      <c r="R11505" s="4"/>
      <c r="U11505" s="4"/>
      <c r="AD11505" s="4"/>
      <c r="AE11505" s="4"/>
      <c r="AF11505" s="21"/>
    </row>
    <row r="11506" spans="1:32" x14ac:dyDescent="0.2">
      <c r="A11506" s="1" t="s">
        <v>33499</v>
      </c>
      <c r="B11506" s="4" t="s">
        <v>33500</v>
      </c>
      <c r="C11506" s="4" t="s">
        <v>33501</v>
      </c>
      <c r="E11506" s="4"/>
      <c r="R11506" s="4"/>
      <c r="U11506" s="4"/>
      <c r="AD11506" s="4"/>
      <c r="AE11506" s="4"/>
      <c r="AF11506" s="21"/>
    </row>
    <row r="11507" spans="1:32" x14ac:dyDescent="0.2">
      <c r="A11507" s="1" t="s">
        <v>33502</v>
      </c>
      <c r="B11507" s="4" t="s">
        <v>33503</v>
      </c>
      <c r="C11507" s="4" t="s">
        <v>33504</v>
      </c>
      <c r="E11507" s="4"/>
      <c r="R11507" s="4"/>
      <c r="U11507" s="4"/>
      <c r="AD11507" s="4"/>
      <c r="AE11507" s="4"/>
      <c r="AF11507" s="21"/>
    </row>
    <row r="11508" spans="1:32" x14ac:dyDescent="0.2">
      <c r="A11508" s="1" t="s">
        <v>33505</v>
      </c>
      <c r="B11508" s="4" t="s">
        <v>33506</v>
      </c>
      <c r="C11508" s="4" t="s">
        <v>33507</v>
      </c>
      <c r="E11508" s="4"/>
      <c r="R11508" s="4"/>
      <c r="U11508" s="4"/>
      <c r="AD11508" s="4"/>
      <c r="AE11508" s="4"/>
      <c r="AF11508" s="21"/>
    </row>
    <row r="11509" spans="1:32" x14ac:dyDescent="0.2">
      <c r="A11509" s="1" t="s">
        <v>33508</v>
      </c>
      <c r="B11509" s="4" t="s">
        <v>33509</v>
      </c>
      <c r="C11509" s="4" t="s">
        <v>33510</v>
      </c>
      <c r="E11509" s="4"/>
      <c r="R11509" s="4"/>
      <c r="U11509" s="4"/>
      <c r="AD11509" s="4"/>
      <c r="AE11509" s="4"/>
      <c r="AF11509" s="21"/>
    </row>
    <row r="11510" spans="1:32" x14ac:dyDescent="0.2">
      <c r="A11510" s="1" t="s">
        <v>33511</v>
      </c>
      <c r="B11510" s="4" t="s">
        <v>33512</v>
      </c>
      <c r="C11510" s="4" t="s">
        <v>33513</v>
      </c>
      <c r="E11510" s="4"/>
      <c r="R11510" s="4"/>
      <c r="U11510" s="4"/>
      <c r="AD11510" s="4"/>
      <c r="AE11510" s="4"/>
      <c r="AF11510" s="21"/>
    </row>
    <row r="11511" spans="1:32" x14ac:dyDescent="0.2">
      <c r="A11511" s="1" t="s">
        <v>33514</v>
      </c>
      <c r="B11511" s="4" t="s">
        <v>33515</v>
      </c>
      <c r="C11511" s="4" t="s">
        <v>33516</v>
      </c>
      <c r="E11511" s="4"/>
      <c r="R11511" s="4"/>
      <c r="U11511" s="4"/>
      <c r="AD11511" s="4"/>
      <c r="AE11511" s="4"/>
      <c r="AF11511" s="21"/>
    </row>
    <row r="11512" spans="1:32" x14ac:dyDescent="0.2">
      <c r="A11512" s="1" t="s">
        <v>33517</v>
      </c>
      <c r="B11512" s="4" t="s">
        <v>33518</v>
      </c>
      <c r="C11512" s="4" t="s">
        <v>33519</v>
      </c>
      <c r="E11512" s="4"/>
      <c r="R11512" s="4"/>
      <c r="U11512" s="4"/>
      <c r="AD11512" s="4"/>
      <c r="AE11512" s="4"/>
      <c r="AF11512" s="21"/>
    </row>
    <row r="11513" spans="1:32" x14ac:dyDescent="0.2">
      <c r="A11513" s="1" t="s">
        <v>33520</v>
      </c>
      <c r="B11513" s="4" t="s">
        <v>33521</v>
      </c>
      <c r="C11513" s="4" t="s">
        <v>33522</v>
      </c>
      <c r="E11513" s="4"/>
      <c r="R11513" s="4"/>
      <c r="U11513" s="4"/>
      <c r="AD11513" s="4"/>
      <c r="AE11513" s="4"/>
      <c r="AF11513" s="21"/>
    </row>
    <row r="11514" spans="1:32" x14ac:dyDescent="0.2">
      <c r="A11514" s="1" t="s">
        <v>33523</v>
      </c>
      <c r="B11514" s="4" t="s">
        <v>33524</v>
      </c>
      <c r="C11514" s="4" t="s">
        <v>33525</v>
      </c>
      <c r="E11514" s="4"/>
      <c r="R11514" s="4"/>
      <c r="U11514" s="4"/>
      <c r="AD11514" s="4"/>
      <c r="AE11514" s="4"/>
      <c r="AF11514" s="21"/>
    </row>
    <row r="11515" spans="1:32" x14ac:dyDescent="0.2">
      <c r="A11515" s="1" t="s">
        <v>33526</v>
      </c>
      <c r="B11515" s="4" t="s">
        <v>33527</v>
      </c>
      <c r="C11515" s="4" t="s">
        <v>33528</v>
      </c>
      <c r="E11515" s="4"/>
      <c r="R11515" s="4"/>
      <c r="U11515" s="4"/>
      <c r="AD11515" s="4"/>
      <c r="AE11515" s="4"/>
      <c r="AF11515" s="21"/>
    </row>
    <row r="11516" spans="1:32" x14ac:dyDescent="0.2">
      <c r="A11516" s="1" t="s">
        <v>33529</v>
      </c>
      <c r="B11516" s="4" t="s">
        <v>33530</v>
      </c>
      <c r="C11516" s="4" t="s">
        <v>33531</v>
      </c>
      <c r="E11516" s="4"/>
      <c r="R11516" s="4"/>
      <c r="U11516" s="4"/>
      <c r="AD11516" s="4"/>
      <c r="AE11516" s="4"/>
      <c r="AF11516" s="21"/>
    </row>
    <row r="11517" spans="1:32" x14ac:dyDescent="0.2">
      <c r="A11517" s="1" t="s">
        <v>33532</v>
      </c>
      <c r="B11517" s="4" t="s">
        <v>33533</v>
      </c>
      <c r="C11517" s="4" t="s">
        <v>33534</v>
      </c>
      <c r="E11517" s="4"/>
      <c r="R11517" s="4"/>
      <c r="U11517" s="4"/>
      <c r="AD11517" s="4"/>
      <c r="AE11517" s="4"/>
      <c r="AF11517" s="21"/>
    </row>
    <row r="11518" spans="1:32" x14ac:dyDescent="0.2">
      <c r="A11518" s="1" t="s">
        <v>33535</v>
      </c>
      <c r="B11518" s="4" t="s">
        <v>33536</v>
      </c>
      <c r="C11518" s="4" t="s">
        <v>33537</v>
      </c>
      <c r="E11518" s="4"/>
      <c r="R11518" s="4"/>
      <c r="U11518" s="4"/>
      <c r="AD11518" s="4"/>
      <c r="AE11518" s="4"/>
      <c r="AF11518" s="21"/>
    </row>
    <row r="11519" spans="1:32" x14ac:dyDescent="0.2">
      <c r="A11519" s="1" t="s">
        <v>33538</v>
      </c>
      <c r="B11519" s="4" t="s">
        <v>33539</v>
      </c>
      <c r="C11519" s="4" t="s">
        <v>33540</v>
      </c>
      <c r="E11519" s="4"/>
      <c r="R11519" s="4"/>
      <c r="U11519" s="4"/>
      <c r="AD11519" s="4"/>
      <c r="AE11519" s="4"/>
      <c r="AF11519" s="21"/>
    </row>
    <row r="11520" spans="1:32" x14ac:dyDescent="0.2">
      <c r="A11520" s="1" t="s">
        <v>33541</v>
      </c>
      <c r="B11520" s="4" t="s">
        <v>33542</v>
      </c>
      <c r="C11520" s="4" t="s">
        <v>33543</v>
      </c>
      <c r="E11520" s="4"/>
      <c r="R11520" s="4"/>
      <c r="U11520" s="4"/>
      <c r="AD11520" s="4"/>
      <c r="AE11520" s="4"/>
      <c r="AF11520" s="21"/>
    </row>
    <row r="11521" spans="1:32" x14ac:dyDescent="0.2">
      <c r="A11521" s="1" t="s">
        <v>33544</v>
      </c>
      <c r="B11521" s="4" t="s">
        <v>33545</v>
      </c>
      <c r="C11521" s="4" t="s">
        <v>33546</v>
      </c>
      <c r="E11521" s="4">
        <v>1</v>
      </c>
      <c r="N11521">
        <v>1</v>
      </c>
      <c r="R11521" s="4"/>
      <c r="U11521" s="4"/>
      <c r="AD11521" s="4">
        <v>1</v>
      </c>
      <c r="AE11521" s="4"/>
      <c r="AF11521" s="21">
        <v>1</v>
      </c>
    </row>
    <row r="11522" spans="1:32" x14ac:dyDescent="0.2">
      <c r="A11522" s="1" t="s">
        <v>33547</v>
      </c>
      <c r="B11522" s="4" t="s">
        <v>33548</v>
      </c>
      <c r="C11522" s="4" t="s">
        <v>33549</v>
      </c>
      <c r="E11522" s="4"/>
      <c r="R11522" s="4"/>
      <c r="U11522" s="4"/>
      <c r="AD11522" s="4"/>
      <c r="AE11522" s="4"/>
      <c r="AF11522" s="21"/>
    </row>
    <row r="11523" spans="1:32" x14ac:dyDescent="0.2">
      <c r="A11523" s="1" t="s">
        <v>33550</v>
      </c>
      <c r="B11523" s="4" t="s">
        <v>33551</v>
      </c>
      <c r="C11523" s="4" t="s">
        <v>33552</v>
      </c>
      <c r="E11523" s="4"/>
      <c r="R11523" s="4"/>
      <c r="U11523" s="4"/>
      <c r="AD11523" s="4"/>
      <c r="AE11523" s="4"/>
      <c r="AF11523" s="21"/>
    </row>
    <row r="11524" spans="1:32" x14ac:dyDescent="0.2">
      <c r="A11524" s="1" t="s">
        <v>33553</v>
      </c>
      <c r="B11524" s="4" t="s">
        <v>33554</v>
      </c>
      <c r="C11524" s="4" t="s">
        <v>33555</v>
      </c>
      <c r="E11524" s="4"/>
      <c r="R11524" s="4"/>
      <c r="U11524" s="4"/>
      <c r="AD11524" s="4"/>
      <c r="AE11524" s="4"/>
      <c r="AF11524" s="21"/>
    </row>
    <row r="11525" spans="1:32" x14ac:dyDescent="0.2">
      <c r="A11525" s="1" t="s">
        <v>33556</v>
      </c>
      <c r="B11525" s="4" t="s">
        <v>33557</v>
      </c>
      <c r="C11525" s="4" t="s">
        <v>33558</v>
      </c>
      <c r="E11525" s="4"/>
      <c r="F11525">
        <v>1</v>
      </c>
      <c r="G11525">
        <v>1</v>
      </c>
      <c r="H11525">
        <v>1</v>
      </c>
      <c r="J11525">
        <v>1</v>
      </c>
      <c r="K11525">
        <v>1</v>
      </c>
      <c r="L11525">
        <v>1</v>
      </c>
      <c r="M11525">
        <v>1</v>
      </c>
      <c r="N11525">
        <v>1</v>
      </c>
      <c r="O11525">
        <v>1</v>
      </c>
      <c r="P11525">
        <v>1</v>
      </c>
      <c r="Q11525">
        <v>1</v>
      </c>
      <c r="R11525" s="4"/>
      <c r="T11525">
        <v>1</v>
      </c>
      <c r="U11525" s="4">
        <v>1</v>
      </c>
      <c r="V11525">
        <v>1</v>
      </c>
      <c r="W11525">
        <v>1</v>
      </c>
      <c r="X11525">
        <v>1</v>
      </c>
      <c r="Y11525">
        <v>1</v>
      </c>
      <c r="AA11525">
        <v>1</v>
      </c>
      <c r="AB11525">
        <v>2</v>
      </c>
      <c r="AD11525" s="4"/>
      <c r="AE11525" s="4">
        <v>1</v>
      </c>
      <c r="AF11525" s="21"/>
    </row>
    <row r="11526" spans="1:32" x14ac:dyDescent="0.2">
      <c r="A11526" s="1" t="s">
        <v>33559</v>
      </c>
      <c r="B11526" s="4" t="s">
        <v>33560</v>
      </c>
      <c r="C11526" s="4" t="s">
        <v>33561</v>
      </c>
      <c r="E11526" s="4"/>
      <c r="R11526" s="4"/>
      <c r="U11526" s="4"/>
      <c r="AD11526" s="4"/>
      <c r="AE11526" s="4"/>
      <c r="AF11526" s="21"/>
    </row>
    <row r="11527" spans="1:32" x14ac:dyDescent="0.2">
      <c r="A11527" s="1" t="s">
        <v>33562</v>
      </c>
      <c r="B11527" s="4" t="s">
        <v>33563</v>
      </c>
      <c r="C11527" s="4" t="s">
        <v>33564</v>
      </c>
      <c r="E11527" s="4"/>
      <c r="R11527" s="4"/>
      <c r="U11527" s="4"/>
      <c r="AD11527" s="4"/>
      <c r="AE11527" s="4"/>
      <c r="AF11527" s="21"/>
    </row>
    <row r="11528" spans="1:32" x14ac:dyDescent="0.2">
      <c r="A11528" s="1" t="s">
        <v>33565</v>
      </c>
      <c r="B11528" s="4" t="s">
        <v>33566</v>
      </c>
      <c r="C11528" s="4" t="s">
        <v>33567</v>
      </c>
      <c r="E11528" s="4"/>
      <c r="R11528" s="4"/>
      <c r="U11528" s="4"/>
      <c r="AD11528" s="4"/>
      <c r="AE11528" s="4"/>
      <c r="AF11528" s="21"/>
    </row>
    <row r="11529" spans="1:32" x14ac:dyDescent="0.2">
      <c r="A11529" s="1" t="s">
        <v>33568</v>
      </c>
      <c r="B11529" s="4" t="s">
        <v>33569</v>
      </c>
      <c r="C11529" s="4" t="s">
        <v>33570</v>
      </c>
      <c r="E11529" s="4"/>
      <c r="R11529" s="4"/>
      <c r="U11529" s="4"/>
      <c r="AD11529" s="4"/>
      <c r="AE11529" s="4"/>
      <c r="AF11529" s="21"/>
    </row>
    <row r="11530" spans="1:32" x14ac:dyDescent="0.2">
      <c r="A11530" s="1" t="s">
        <v>33571</v>
      </c>
      <c r="B11530" s="4" t="s">
        <v>33572</v>
      </c>
      <c r="C11530" s="4" t="s">
        <v>33573</v>
      </c>
      <c r="E11530" s="4"/>
      <c r="R11530" s="4"/>
      <c r="U11530" s="4"/>
      <c r="AD11530" s="4"/>
      <c r="AE11530" s="4"/>
      <c r="AF11530" s="21"/>
    </row>
    <row r="11531" spans="1:32" x14ac:dyDescent="0.2">
      <c r="A11531" s="1" t="s">
        <v>33574</v>
      </c>
      <c r="B11531" s="4" t="s">
        <v>33575</v>
      </c>
      <c r="C11531" s="4" t="s">
        <v>33576</v>
      </c>
      <c r="E11531" s="4"/>
      <c r="R11531" s="4"/>
      <c r="U11531" s="4"/>
      <c r="AD11531" s="4"/>
      <c r="AE11531" s="4"/>
      <c r="AF11531" s="21"/>
    </row>
    <row r="11532" spans="1:32" x14ac:dyDescent="0.2">
      <c r="A11532" s="1" t="s">
        <v>33577</v>
      </c>
      <c r="B11532" s="4" t="s">
        <v>33578</v>
      </c>
      <c r="C11532" s="4" t="s">
        <v>33579</v>
      </c>
      <c r="E11532" s="4"/>
      <c r="R11532" s="4"/>
      <c r="U11532" s="4"/>
      <c r="AD11532" s="4"/>
      <c r="AE11532" s="4"/>
      <c r="AF11532" s="21"/>
    </row>
    <row r="11533" spans="1:32" x14ac:dyDescent="0.2">
      <c r="A11533" s="1" t="s">
        <v>33580</v>
      </c>
      <c r="B11533" s="4" t="s">
        <v>33581</v>
      </c>
      <c r="C11533" s="4" t="s">
        <v>33582</v>
      </c>
      <c r="E11533" s="4"/>
      <c r="R11533" s="4"/>
      <c r="U11533" s="4"/>
      <c r="AD11533" s="4"/>
      <c r="AE11533" s="4"/>
      <c r="AF11533" s="21"/>
    </row>
    <row r="11534" spans="1:32" x14ac:dyDescent="0.2">
      <c r="A11534" s="1" t="s">
        <v>33583</v>
      </c>
      <c r="B11534" s="4" t="s">
        <v>33584</v>
      </c>
      <c r="C11534" s="4" t="s">
        <v>33585</v>
      </c>
      <c r="E11534" s="4"/>
      <c r="R11534" s="4"/>
      <c r="U11534" s="4"/>
      <c r="AD11534" s="4"/>
      <c r="AE11534" s="4"/>
      <c r="AF11534" s="21"/>
    </row>
    <row r="11535" spans="1:32" x14ac:dyDescent="0.2">
      <c r="A11535" s="1" t="s">
        <v>33586</v>
      </c>
      <c r="B11535" s="4" t="s">
        <v>33587</v>
      </c>
      <c r="C11535" s="4" t="s">
        <v>33588</v>
      </c>
      <c r="E11535" s="4"/>
      <c r="R11535" s="4"/>
      <c r="U11535" s="4"/>
      <c r="AD11535" s="4"/>
      <c r="AE11535" s="4"/>
      <c r="AF11535" s="21"/>
    </row>
    <row r="11536" spans="1:32" x14ac:dyDescent="0.2">
      <c r="A11536" s="1" t="s">
        <v>33589</v>
      </c>
      <c r="B11536" s="4" t="s">
        <v>33590</v>
      </c>
      <c r="C11536" s="4" t="s">
        <v>33591</v>
      </c>
      <c r="E11536" s="4"/>
      <c r="R11536" s="4"/>
      <c r="U11536" s="4"/>
      <c r="AD11536" s="4"/>
      <c r="AE11536" s="4"/>
      <c r="AF11536" s="21"/>
    </row>
    <row r="11537" spans="1:32" x14ac:dyDescent="0.2">
      <c r="A11537" s="1" t="s">
        <v>33592</v>
      </c>
      <c r="B11537" s="4" t="s">
        <v>33593</v>
      </c>
      <c r="C11537" s="4" t="s">
        <v>33594</v>
      </c>
      <c r="E11537" s="4">
        <v>1</v>
      </c>
      <c r="R11537" s="4"/>
      <c r="U11537" s="4"/>
      <c r="AD11537" s="4">
        <v>1</v>
      </c>
      <c r="AE11537" s="4"/>
      <c r="AF11537" s="21">
        <v>1</v>
      </c>
    </row>
    <row r="11538" spans="1:32" x14ac:dyDescent="0.2">
      <c r="A11538" s="1" t="s">
        <v>33595</v>
      </c>
      <c r="B11538" s="4" t="s">
        <v>33596</v>
      </c>
      <c r="C11538" s="4" t="s">
        <v>33597</v>
      </c>
      <c r="E11538" s="4"/>
      <c r="R11538" s="4"/>
      <c r="U11538" s="4"/>
      <c r="AD11538" s="4"/>
      <c r="AE11538" s="4"/>
      <c r="AF11538" s="21"/>
    </row>
    <row r="11539" spans="1:32" x14ac:dyDescent="0.2">
      <c r="A11539" s="1" t="s">
        <v>33598</v>
      </c>
      <c r="B11539" s="4" t="s">
        <v>11045</v>
      </c>
      <c r="C11539" s="4" t="s">
        <v>33599</v>
      </c>
      <c r="E11539" s="4"/>
      <c r="R11539" s="4"/>
      <c r="U11539" s="4"/>
      <c r="AD11539" s="4"/>
      <c r="AE11539" s="4"/>
      <c r="AF11539" s="21"/>
    </row>
    <row r="11540" spans="1:32" x14ac:dyDescent="0.2">
      <c r="A11540" s="1" t="s">
        <v>33600</v>
      </c>
      <c r="B11540" s="4" t="s">
        <v>33601</v>
      </c>
      <c r="C11540" s="4" t="s">
        <v>33602</v>
      </c>
      <c r="E11540" s="4"/>
      <c r="R11540" s="4"/>
      <c r="U11540" s="4"/>
      <c r="AD11540" s="4"/>
      <c r="AE11540" s="4"/>
      <c r="AF11540" s="21"/>
    </row>
    <row r="11541" spans="1:32" x14ac:dyDescent="0.2">
      <c r="A11541" s="1" t="s">
        <v>33603</v>
      </c>
      <c r="B11541" s="4" t="s">
        <v>33604</v>
      </c>
      <c r="C11541" s="4" t="s">
        <v>33605</v>
      </c>
      <c r="E11541" s="4"/>
      <c r="G11541">
        <v>1</v>
      </c>
      <c r="I11541">
        <v>1</v>
      </c>
      <c r="J11541">
        <v>1</v>
      </c>
      <c r="M11541">
        <v>1</v>
      </c>
      <c r="P11541">
        <v>1</v>
      </c>
      <c r="R11541" s="4">
        <v>1</v>
      </c>
      <c r="S11541">
        <v>1</v>
      </c>
      <c r="T11541">
        <v>1</v>
      </c>
      <c r="U11541" s="4">
        <v>1</v>
      </c>
      <c r="W11541">
        <v>1</v>
      </c>
      <c r="X11541">
        <v>1</v>
      </c>
      <c r="AA11541">
        <v>1</v>
      </c>
      <c r="AB11541">
        <v>1</v>
      </c>
      <c r="AD11541" s="4"/>
      <c r="AE11541" s="4">
        <v>1</v>
      </c>
      <c r="AF11541" s="21"/>
    </row>
    <row r="11542" spans="1:32" x14ac:dyDescent="0.2">
      <c r="A11542" s="1" t="s">
        <v>33606</v>
      </c>
      <c r="B11542" s="4" t="s">
        <v>33607</v>
      </c>
      <c r="C11542" s="4" t="s">
        <v>33608</v>
      </c>
      <c r="E11542" s="4"/>
      <c r="R11542" s="4"/>
      <c r="U11542" s="4"/>
      <c r="AD11542" s="4"/>
      <c r="AE11542" s="4"/>
      <c r="AF11542" s="21"/>
    </row>
    <row r="11543" spans="1:32" x14ac:dyDescent="0.2">
      <c r="A11543" s="1" t="s">
        <v>33609</v>
      </c>
      <c r="B11543" s="4" t="s">
        <v>33610</v>
      </c>
      <c r="C11543" s="4" t="s">
        <v>33611</v>
      </c>
      <c r="E11543" s="4"/>
      <c r="R11543" s="4"/>
      <c r="U11543" s="4"/>
      <c r="AD11543" s="4"/>
      <c r="AE11543" s="4"/>
      <c r="AF11543" s="21"/>
    </row>
    <row r="11544" spans="1:32" x14ac:dyDescent="0.2">
      <c r="A11544" s="1" t="s">
        <v>33612</v>
      </c>
      <c r="B11544" s="4" t="s">
        <v>33613</v>
      </c>
      <c r="C11544" s="4" t="s">
        <v>33614</v>
      </c>
      <c r="E11544" s="4"/>
      <c r="R11544" s="4"/>
      <c r="U11544" s="4"/>
      <c r="AD11544" s="4"/>
      <c r="AE11544" s="4"/>
      <c r="AF11544" s="21"/>
    </row>
    <row r="11545" spans="1:32" x14ac:dyDescent="0.2">
      <c r="A11545" s="1" t="s">
        <v>33615</v>
      </c>
      <c r="B11545" s="4" t="s">
        <v>33616</v>
      </c>
      <c r="C11545" s="4" t="s">
        <v>33617</v>
      </c>
      <c r="E11545" s="4"/>
      <c r="R11545" s="4"/>
      <c r="U11545" s="4"/>
      <c r="AD11545" s="4"/>
      <c r="AE11545" s="4"/>
      <c r="AF11545" s="21"/>
    </row>
    <row r="11546" spans="1:32" x14ac:dyDescent="0.2">
      <c r="A11546" s="1" t="s">
        <v>33618</v>
      </c>
      <c r="B11546" s="4" t="s">
        <v>33619</v>
      </c>
      <c r="C11546" s="4" t="s">
        <v>33620</v>
      </c>
      <c r="E11546" s="4"/>
      <c r="R11546" s="4"/>
      <c r="U11546" s="4"/>
      <c r="AD11546" s="4"/>
      <c r="AE11546" s="4"/>
      <c r="AF11546" s="21"/>
    </row>
    <row r="11547" spans="1:32" x14ac:dyDescent="0.2">
      <c r="A11547" s="1" t="s">
        <v>33621</v>
      </c>
      <c r="B11547" s="4" t="s">
        <v>33622</v>
      </c>
      <c r="C11547" s="4" t="s">
        <v>33623</v>
      </c>
      <c r="E11547" s="4"/>
      <c r="R11547" s="4"/>
      <c r="U11547" s="4"/>
      <c r="AD11547" s="4"/>
      <c r="AE11547" s="4"/>
      <c r="AF11547" s="21"/>
    </row>
    <row r="11548" spans="1:32" x14ac:dyDescent="0.2">
      <c r="A11548" s="1" t="s">
        <v>33624</v>
      </c>
      <c r="B11548" s="4" t="s">
        <v>33625</v>
      </c>
      <c r="C11548" s="4" t="s">
        <v>33626</v>
      </c>
      <c r="E11548" s="4"/>
      <c r="R11548" s="4"/>
      <c r="U11548" s="4"/>
      <c r="AD11548" s="4"/>
      <c r="AE11548" s="4"/>
      <c r="AF11548" s="21"/>
    </row>
    <row r="11549" spans="1:32" x14ac:dyDescent="0.2">
      <c r="A11549" s="1" t="s">
        <v>33627</v>
      </c>
      <c r="B11549" s="4" t="s">
        <v>33628</v>
      </c>
      <c r="C11549" s="4" t="s">
        <v>33629</v>
      </c>
      <c r="E11549" s="4"/>
      <c r="R11549" s="4"/>
      <c r="U11549" s="4"/>
      <c r="AD11549" s="4"/>
      <c r="AE11549" s="4"/>
      <c r="AF11549" s="21"/>
    </row>
    <row r="11550" spans="1:32" x14ac:dyDescent="0.2">
      <c r="A11550" s="1" t="s">
        <v>33630</v>
      </c>
      <c r="B11550" s="4" t="s">
        <v>33631</v>
      </c>
      <c r="C11550" s="4" t="s">
        <v>33632</v>
      </c>
      <c r="E11550" s="4"/>
      <c r="R11550" s="4"/>
      <c r="U11550" s="4"/>
      <c r="AD11550" s="4"/>
      <c r="AE11550" s="4"/>
      <c r="AF11550" s="21"/>
    </row>
    <row r="11551" spans="1:32" x14ac:dyDescent="0.2">
      <c r="A11551" s="1" t="s">
        <v>33633</v>
      </c>
      <c r="B11551" s="4" t="s">
        <v>33634</v>
      </c>
      <c r="C11551" s="4" t="s">
        <v>33635</v>
      </c>
      <c r="E11551" s="4"/>
      <c r="R11551" s="4"/>
      <c r="U11551" s="4"/>
      <c r="AD11551" s="4"/>
      <c r="AE11551" s="4"/>
      <c r="AF11551" s="21"/>
    </row>
    <row r="11552" spans="1:32" x14ac:dyDescent="0.2">
      <c r="A11552" s="1" t="s">
        <v>33636</v>
      </c>
      <c r="B11552" s="4" t="s">
        <v>33637</v>
      </c>
      <c r="C11552" s="4" t="s">
        <v>33638</v>
      </c>
      <c r="E11552" s="4"/>
      <c r="R11552" s="4"/>
      <c r="U11552" s="4"/>
      <c r="AD11552" s="4"/>
      <c r="AE11552" s="4"/>
      <c r="AF11552" s="21"/>
    </row>
    <row r="11553" spans="1:32" x14ac:dyDescent="0.2">
      <c r="A11553" s="1" t="s">
        <v>33639</v>
      </c>
      <c r="B11553" s="4" t="s">
        <v>33640</v>
      </c>
      <c r="C11553" s="4" t="s">
        <v>33641</v>
      </c>
      <c r="E11553" s="4"/>
      <c r="R11553" s="4"/>
      <c r="U11553" s="4"/>
      <c r="AD11553" s="4"/>
      <c r="AE11553" s="4"/>
      <c r="AF11553" s="21"/>
    </row>
    <row r="11554" spans="1:32" x14ac:dyDescent="0.2">
      <c r="A11554" s="1" t="s">
        <v>33642</v>
      </c>
      <c r="B11554" s="4" t="s">
        <v>33643</v>
      </c>
      <c r="C11554" s="4" t="s">
        <v>33644</v>
      </c>
      <c r="E11554" s="4"/>
      <c r="R11554" s="4"/>
      <c r="U11554" s="4"/>
      <c r="AD11554" s="4"/>
      <c r="AE11554" s="4"/>
      <c r="AF11554" s="21"/>
    </row>
    <row r="11555" spans="1:32" x14ac:dyDescent="0.2">
      <c r="A11555" s="1" t="s">
        <v>33645</v>
      </c>
      <c r="B11555" s="4" t="s">
        <v>33646</v>
      </c>
      <c r="C11555" s="4" t="s">
        <v>33647</v>
      </c>
      <c r="E11555" s="4"/>
      <c r="R11555" s="4"/>
      <c r="U11555" s="4"/>
      <c r="AD11555" s="4"/>
      <c r="AE11555" s="4"/>
      <c r="AF11555" s="21"/>
    </row>
    <row r="11556" spans="1:32" x14ac:dyDescent="0.2">
      <c r="A11556" s="1" t="s">
        <v>33648</v>
      </c>
      <c r="B11556" s="4" t="s">
        <v>33649</v>
      </c>
      <c r="C11556" s="4" t="s">
        <v>33650</v>
      </c>
      <c r="E11556" s="4"/>
      <c r="R11556" s="4"/>
      <c r="U11556" s="4"/>
      <c r="AD11556" s="4"/>
      <c r="AE11556" s="4"/>
      <c r="AF11556" s="21"/>
    </row>
    <row r="11557" spans="1:32" x14ac:dyDescent="0.2">
      <c r="A11557" s="1" t="s">
        <v>33651</v>
      </c>
      <c r="B11557" s="4" t="s">
        <v>33652</v>
      </c>
      <c r="C11557" s="4" t="s">
        <v>33653</v>
      </c>
      <c r="E11557" s="4"/>
      <c r="R11557" s="4"/>
      <c r="U11557" s="4"/>
      <c r="AD11557" s="4"/>
      <c r="AE11557" s="4"/>
      <c r="AF11557" s="21"/>
    </row>
    <row r="11558" spans="1:32" x14ac:dyDescent="0.2">
      <c r="A11558" s="1" t="s">
        <v>33654</v>
      </c>
      <c r="B11558" s="4" t="s">
        <v>33655</v>
      </c>
      <c r="C11558" s="4" t="s">
        <v>33656</v>
      </c>
      <c r="E11558" s="4"/>
      <c r="R11558" s="4"/>
      <c r="U11558" s="4"/>
      <c r="AD11558" s="4"/>
      <c r="AE11558" s="4"/>
      <c r="AF11558" s="21"/>
    </row>
    <row r="11559" spans="1:32" x14ac:dyDescent="0.2">
      <c r="A11559" s="1" t="s">
        <v>33657</v>
      </c>
      <c r="B11559" s="4" t="s">
        <v>33658</v>
      </c>
      <c r="C11559" s="4" t="s">
        <v>33659</v>
      </c>
      <c r="E11559" s="4"/>
      <c r="R11559" s="4"/>
      <c r="U11559" s="4"/>
      <c r="AD11559" s="4"/>
      <c r="AE11559" s="4"/>
      <c r="AF11559" s="21"/>
    </row>
    <row r="11560" spans="1:32" x14ac:dyDescent="0.2">
      <c r="A11560" s="1" t="s">
        <v>33660</v>
      </c>
      <c r="B11560" s="4" t="s">
        <v>33661</v>
      </c>
      <c r="C11560" s="4" t="s">
        <v>26003</v>
      </c>
      <c r="E11560" s="4"/>
      <c r="R11560" s="4"/>
      <c r="U11560" s="4"/>
      <c r="AD11560" s="4"/>
      <c r="AE11560" s="4"/>
      <c r="AF11560" s="21"/>
    </row>
    <row r="11561" spans="1:32" x14ac:dyDescent="0.2">
      <c r="A11561" s="1" t="s">
        <v>33662</v>
      </c>
      <c r="B11561" s="4" t="s">
        <v>33663</v>
      </c>
      <c r="C11561" s="4" t="s">
        <v>33664</v>
      </c>
      <c r="E11561" s="4"/>
      <c r="R11561" s="4"/>
      <c r="U11561" s="4"/>
      <c r="AD11561" s="4">
        <v>1</v>
      </c>
      <c r="AE11561" s="4"/>
      <c r="AF11561" s="21">
        <v>1</v>
      </c>
    </row>
    <row r="11562" spans="1:32" x14ac:dyDescent="0.2">
      <c r="A11562" s="1" t="s">
        <v>33665</v>
      </c>
      <c r="B11562" s="4" t="s">
        <v>33666</v>
      </c>
      <c r="C11562" s="4" t="s">
        <v>33667</v>
      </c>
      <c r="E11562" s="4"/>
      <c r="R11562" s="4"/>
      <c r="U11562" s="4"/>
      <c r="AD11562" s="4"/>
      <c r="AE11562" s="4"/>
      <c r="AF11562" s="21"/>
    </row>
    <row r="11563" spans="1:32" x14ac:dyDescent="0.2">
      <c r="A11563" s="1" t="s">
        <v>33668</v>
      </c>
      <c r="B11563" s="4" t="s">
        <v>33669</v>
      </c>
      <c r="C11563" s="4" t="s">
        <v>33670</v>
      </c>
      <c r="E11563" s="4"/>
      <c r="R11563" s="4"/>
      <c r="U11563" s="4"/>
      <c r="AD11563" s="4"/>
      <c r="AE11563" s="4"/>
      <c r="AF11563" s="21"/>
    </row>
    <row r="11564" spans="1:32" x14ac:dyDescent="0.2">
      <c r="A11564" s="1" t="s">
        <v>33671</v>
      </c>
      <c r="B11564" s="4" t="s">
        <v>33672</v>
      </c>
      <c r="C11564" s="4" t="s">
        <v>33673</v>
      </c>
      <c r="E11564" s="4"/>
      <c r="R11564" s="4"/>
      <c r="U11564" s="4"/>
      <c r="AD11564" s="4"/>
      <c r="AE11564" s="4"/>
      <c r="AF11564" s="21"/>
    </row>
    <row r="11565" spans="1:32" x14ac:dyDescent="0.2">
      <c r="A11565" s="1" t="s">
        <v>33674</v>
      </c>
      <c r="B11565" s="4" t="s">
        <v>33675</v>
      </c>
      <c r="C11565" s="4" t="s">
        <v>33676</v>
      </c>
      <c r="E11565" s="4"/>
      <c r="R11565" s="4"/>
      <c r="U11565" s="4"/>
      <c r="AD11565" s="4"/>
      <c r="AE11565" s="4">
        <v>1</v>
      </c>
      <c r="AF11565" s="21"/>
    </row>
    <row r="11566" spans="1:32" x14ac:dyDescent="0.2">
      <c r="A11566" s="1" t="s">
        <v>33677</v>
      </c>
      <c r="B11566" s="4" t="s">
        <v>33678</v>
      </c>
      <c r="C11566" s="4" t="s">
        <v>33679</v>
      </c>
      <c r="E11566" s="4"/>
      <c r="R11566" s="4"/>
      <c r="U11566" s="4"/>
      <c r="AD11566" s="4"/>
      <c r="AE11566" s="4"/>
      <c r="AF11566" s="21"/>
    </row>
    <row r="11567" spans="1:32" x14ac:dyDescent="0.2">
      <c r="A11567" s="1" t="s">
        <v>33680</v>
      </c>
      <c r="B11567" s="4" t="s">
        <v>33681</v>
      </c>
      <c r="C11567" s="4" t="s">
        <v>33682</v>
      </c>
      <c r="E11567" s="4"/>
      <c r="R11567" s="4"/>
      <c r="U11567" s="4"/>
      <c r="AD11567" s="4"/>
      <c r="AE11567" s="4"/>
      <c r="AF11567" s="21"/>
    </row>
    <row r="11568" spans="1:32" x14ac:dyDescent="0.2">
      <c r="A11568" s="1" t="s">
        <v>33683</v>
      </c>
      <c r="B11568" s="4" t="s">
        <v>33684</v>
      </c>
      <c r="C11568" s="4" t="s">
        <v>33685</v>
      </c>
      <c r="E11568" s="4"/>
      <c r="R11568" s="4"/>
      <c r="U11568" s="4"/>
      <c r="AD11568" s="4"/>
      <c r="AE11568" s="4"/>
      <c r="AF11568" s="21"/>
    </row>
    <row r="11569" spans="1:32" x14ac:dyDescent="0.2">
      <c r="A11569" s="1" t="s">
        <v>33686</v>
      </c>
      <c r="B11569" s="4" t="s">
        <v>33687</v>
      </c>
      <c r="C11569" s="4" t="s">
        <v>33688</v>
      </c>
      <c r="E11569" s="4"/>
      <c r="R11569" s="4"/>
      <c r="U11569" s="4"/>
      <c r="AD11569" s="4"/>
      <c r="AE11569" s="4"/>
      <c r="AF11569" s="21"/>
    </row>
    <row r="11570" spans="1:32" x14ac:dyDescent="0.2">
      <c r="A11570" s="1" t="s">
        <v>33689</v>
      </c>
      <c r="B11570" s="4" t="s">
        <v>33690</v>
      </c>
      <c r="C11570" s="4" t="s">
        <v>33691</v>
      </c>
      <c r="E11570" s="4"/>
      <c r="R11570" s="4"/>
      <c r="U11570" s="4"/>
      <c r="AD11570" s="4"/>
      <c r="AE11570" s="4"/>
      <c r="AF11570" s="21"/>
    </row>
    <row r="11571" spans="1:32" x14ac:dyDescent="0.2">
      <c r="A11571" s="1" t="s">
        <v>33692</v>
      </c>
      <c r="B11571" s="4" t="s">
        <v>33693</v>
      </c>
      <c r="C11571" s="4" t="s">
        <v>33694</v>
      </c>
      <c r="E11571" s="4"/>
      <c r="R11571" s="4"/>
      <c r="U11571" s="4"/>
      <c r="AD11571" s="4"/>
      <c r="AE11571" s="4"/>
      <c r="AF11571" s="21"/>
    </row>
    <row r="11572" spans="1:32" x14ac:dyDescent="0.2">
      <c r="A11572" s="1" t="s">
        <v>33695</v>
      </c>
      <c r="B11572" s="4" t="s">
        <v>33696</v>
      </c>
      <c r="C11572" s="4" t="s">
        <v>33697</v>
      </c>
      <c r="E11572" s="4"/>
      <c r="R11572" s="4"/>
      <c r="U11572" s="4"/>
      <c r="AD11572" s="4"/>
      <c r="AE11572" s="4"/>
      <c r="AF11572" s="21"/>
    </row>
    <row r="11573" spans="1:32" x14ac:dyDescent="0.2">
      <c r="A11573" s="1" t="s">
        <v>33698</v>
      </c>
      <c r="B11573" s="4" t="s">
        <v>33699</v>
      </c>
      <c r="C11573" s="4" t="s">
        <v>33700</v>
      </c>
      <c r="E11573" s="4"/>
      <c r="R11573" s="4"/>
      <c r="U11573" s="4"/>
      <c r="AD11573" s="4"/>
      <c r="AE11573" s="4"/>
      <c r="AF11573" s="21"/>
    </row>
    <row r="11574" spans="1:32" x14ac:dyDescent="0.2">
      <c r="A11574" s="1" t="s">
        <v>33701</v>
      </c>
      <c r="B11574" s="4" t="s">
        <v>33702</v>
      </c>
      <c r="C11574" s="4" t="s">
        <v>33703</v>
      </c>
      <c r="E11574" s="4"/>
      <c r="R11574" s="4"/>
      <c r="U11574" s="4"/>
      <c r="AD11574" s="4"/>
      <c r="AE11574" s="4"/>
      <c r="AF11574" s="21"/>
    </row>
    <row r="11575" spans="1:32" x14ac:dyDescent="0.2">
      <c r="A11575" s="1" t="s">
        <v>33704</v>
      </c>
      <c r="B11575" s="4" t="s">
        <v>33705</v>
      </c>
      <c r="C11575" s="4" t="s">
        <v>33706</v>
      </c>
      <c r="E11575" s="4"/>
      <c r="R11575" s="4"/>
      <c r="U11575" s="4"/>
      <c r="AD11575" s="4"/>
      <c r="AE11575" s="4"/>
      <c r="AF11575" s="21"/>
    </row>
    <row r="11576" spans="1:32" x14ac:dyDescent="0.2">
      <c r="A11576" s="1" t="s">
        <v>33707</v>
      </c>
      <c r="B11576" s="4" t="s">
        <v>33708</v>
      </c>
      <c r="C11576" s="4" t="s">
        <v>33709</v>
      </c>
      <c r="E11576" s="4"/>
      <c r="R11576" s="4"/>
      <c r="U11576" s="4"/>
      <c r="AD11576" s="4"/>
      <c r="AE11576" s="4"/>
      <c r="AF11576" s="21"/>
    </row>
    <row r="11577" spans="1:32" x14ac:dyDescent="0.2">
      <c r="A11577" s="1" t="s">
        <v>33710</v>
      </c>
      <c r="B11577" s="4" t="s">
        <v>33711</v>
      </c>
      <c r="C11577" s="4" t="s">
        <v>33712</v>
      </c>
      <c r="E11577" s="4"/>
      <c r="R11577" s="4"/>
      <c r="U11577" s="4"/>
      <c r="AD11577" s="4"/>
      <c r="AE11577" s="4"/>
      <c r="AF11577" s="21"/>
    </row>
    <row r="11578" spans="1:32" x14ac:dyDescent="0.2">
      <c r="A11578" s="1" t="s">
        <v>33713</v>
      </c>
      <c r="B11578" s="4" t="s">
        <v>33714</v>
      </c>
      <c r="C11578" s="4" t="s">
        <v>33715</v>
      </c>
      <c r="E11578" s="4"/>
      <c r="R11578" s="4"/>
      <c r="U11578" s="4"/>
      <c r="AD11578" s="4"/>
      <c r="AE11578" s="4"/>
      <c r="AF11578" s="21"/>
    </row>
    <row r="11579" spans="1:32" x14ac:dyDescent="0.2">
      <c r="A11579" s="1" t="s">
        <v>33716</v>
      </c>
      <c r="B11579" s="4" t="s">
        <v>33717</v>
      </c>
      <c r="C11579" s="4" t="s">
        <v>33718</v>
      </c>
      <c r="E11579" s="4"/>
      <c r="R11579" s="4"/>
      <c r="U11579" s="4"/>
      <c r="AD11579" s="4"/>
      <c r="AE11579" s="4"/>
      <c r="AF11579" s="21"/>
    </row>
    <row r="11580" spans="1:32" x14ac:dyDescent="0.2">
      <c r="A11580" s="1" t="s">
        <v>33719</v>
      </c>
      <c r="B11580" s="4" t="s">
        <v>33720</v>
      </c>
      <c r="C11580" s="4" t="s">
        <v>33721</v>
      </c>
      <c r="E11580" s="4"/>
      <c r="R11580" s="4"/>
      <c r="U11580" s="4"/>
      <c r="AD11580" s="4"/>
      <c r="AE11580" s="4"/>
      <c r="AF11580" s="21"/>
    </row>
    <row r="11581" spans="1:32" x14ac:dyDescent="0.2">
      <c r="A11581" s="1" t="s">
        <v>33722</v>
      </c>
      <c r="B11581" s="4" t="s">
        <v>5141</v>
      </c>
      <c r="C11581" s="4" t="s">
        <v>33723</v>
      </c>
      <c r="E11581" s="4"/>
      <c r="R11581" s="4"/>
      <c r="U11581" s="4"/>
      <c r="AD11581" s="4"/>
      <c r="AE11581" s="4"/>
      <c r="AF11581" s="21"/>
    </row>
    <row r="11582" spans="1:32" x14ac:dyDescent="0.2">
      <c r="A11582" s="1" t="s">
        <v>33724</v>
      </c>
      <c r="B11582" s="4" t="s">
        <v>33725</v>
      </c>
      <c r="C11582" s="4" t="s">
        <v>33726</v>
      </c>
      <c r="E11582" s="4"/>
      <c r="R11582" s="4"/>
      <c r="U11582" s="4"/>
      <c r="AD11582" s="4"/>
      <c r="AE11582" s="4"/>
      <c r="AF11582" s="21"/>
    </row>
    <row r="11583" spans="1:32" x14ac:dyDescent="0.2">
      <c r="A11583" s="1" t="s">
        <v>33727</v>
      </c>
      <c r="B11583" s="4" t="s">
        <v>33728</v>
      </c>
      <c r="C11583" s="4" t="s">
        <v>33729</v>
      </c>
      <c r="E11583" s="4"/>
      <c r="R11583" s="4"/>
      <c r="U11583" s="4"/>
      <c r="AD11583" s="4"/>
      <c r="AE11583" s="4"/>
      <c r="AF11583" s="21"/>
    </row>
    <row r="11584" spans="1:32" x14ac:dyDescent="0.2">
      <c r="A11584" s="1" t="s">
        <v>33730</v>
      </c>
      <c r="B11584" s="4" t="s">
        <v>33731</v>
      </c>
      <c r="C11584" s="4" t="s">
        <v>33732</v>
      </c>
      <c r="E11584" s="4"/>
      <c r="R11584" s="4"/>
      <c r="U11584" s="4"/>
      <c r="AD11584" s="4"/>
      <c r="AE11584" s="4"/>
      <c r="AF11584" s="21"/>
    </row>
    <row r="11585" spans="1:32" x14ac:dyDescent="0.2">
      <c r="A11585" s="1" t="s">
        <v>33733</v>
      </c>
      <c r="B11585" s="4" t="s">
        <v>33734</v>
      </c>
      <c r="C11585" s="4" t="s">
        <v>33735</v>
      </c>
      <c r="E11585" s="4"/>
      <c r="R11585" s="4"/>
      <c r="U11585" s="4"/>
      <c r="AD11585" s="4"/>
      <c r="AE11585" s="4"/>
      <c r="AF11585" s="21"/>
    </row>
    <row r="11586" spans="1:32" x14ac:dyDescent="0.2">
      <c r="A11586" s="1" t="s">
        <v>33736</v>
      </c>
      <c r="B11586" s="4" t="s">
        <v>33737</v>
      </c>
      <c r="C11586" s="4" t="s">
        <v>33738</v>
      </c>
      <c r="E11586" s="4"/>
      <c r="R11586" s="4"/>
      <c r="U11586" s="4"/>
      <c r="AD11586" s="4"/>
      <c r="AE11586" s="4"/>
      <c r="AF11586" s="21"/>
    </row>
    <row r="11587" spans="1:32" x14ac:dyDescent="0.2">
      <c r="A11587" s="1" t="s">
        <v>33739</v>
      </c>
      <c r="B11587" s="4" t="s">
        <v>33740</v>
      </c>
      <c r="C11587" s="4" t="s">
        <v>33741</v>
      </c>
      <c r="E11587" s="4"/>
      <c r="R11587" s="4"/>
      <c r="U11587" s="4"/>
      <c r="AD11587" s="4"/>
      <c r="AE11587" s="4"/>
      <c r="AF11587" s="21"/>
    </row>
    <row r="11588" spans="1:32" x14ac:dyDescent="0.2">
      <c r="A11588" s="1" t="s">
        <v>33742</v>
      </c>
      <c r="B11588" s="4" t="s">
        <v>33743</v>
      </c>
      <c r="C11588" s="4" t="s">
        <v>33744</v>
      </c>
      <c r="E11588" s="4"/>
      <c r="R11588" s="4"/>
      <c r="U11588" s="4"/>
      <c r="AD11588" s="4"/>
      <c r="AE11588" s="4"/>
      <c r="AF11588" s="21"/>
    </row>
    <row r="11589" spans="1:32" x14ac:dyDescent="0.2">
      <c r="A11589" s="1" t="s">
        <v>33745</v>
      </c>
      <c r="B11589" s="4" t="s">
        <v>33746</v>
      </c>
      <c r="C11589" s="4" t="s">
        <v>33747</v>
      </c>
      <c r="E11589" s="4"/>
      <c r="R11589" s="4"/>
      <c r="U11589" s="4"/>
      <c r="AD11589" s="4"/>
      <c r="AE11589" s="4"/>
      <c r="AF11589" s="21"/>
    </row>
    <row r="11590" spans="1:32" x14ac:dyDescent="0.2">
      <c r="A11590" s="1" t="s">
        <v>33748</v>
      </c>
      <c r="B11590" s="4" t="s">
        <v>33749</v>
      </c>
      <c r="C11590" s="4" t="s">
        <v>33750</v>
      </c>
      <c r="E11590" s="4"/>
      <c r="R11590" s="4"/>
      <c r="U11590" s="4"/>
      <c r="AD11590" s="4"/>
      <c r="AE11590" s="4"/>
      <c r="AF11590" s="21"/>
    </row>
    <row r="11591" spans="1:32" x14ac:dyDescent="0.2">
      <c r="A11591" s="1" t="s">
        <v>33751</v>
      </c>
      <c r="B11591" s="4" t="s">
        <v>33752</v>
      </c>
      <c r="C11591" s="4" t="s">
        <v>33753</v>
      </c>
      <c r="E11591" s="4"/>
      <c r="R11591" s="4"/>
      <c r="U11591" s="4"/>
      <c r="AD11591" s="4"/>
      <c r="AE11591" s="4"/>
      <c r="AF11591" s="21"/>
    </row>
    <row r="11592" spans="1:32" x14ac:dyDescent="0.2">
      <c r="A11592" s="1" t="s">
        <v>33754</v>
      </c>
      <c r="B11592" s="4" t="s">
        <v>33755</v>
      </c>
      <c r="C11592" s="4" t="s">
        <v>33756</v>
      </c>
      <c r="E11592" s="4"/>
      <c r="R11592" s="4"/>
      <c r="U11592" s="4"/>
      <c r="AD11592" s="4"/>
      <c r="AE11592" s="4"/>
      <c r="AF11592" s="21"/>
    </row>
    <row r="11593" spans="1:32" x14ac:dyDescent="0.2">
      <c r="A11593" s="1" t="s">
        <v>33757</v>
      </c>
      <c r="B11593" s="4" t="s">
        <v>33758</v>
      </c>
      <c r="C11593" s="4" t="s">
        <v>33759</v>
      </c>
      <c r="E11593" s="4"/>
      <c r="R11593" s="4"/>
      <c r="U11593" s="4"/>
      <c r="AD11593" s="4"/>
      <c r="AE11593" s="4"/>
      <c r="AF11593" s="21"/>
    </row>
    <row r="11594" spans="1:32" x14ac:dyDescent="0.2">
      <c r="A11594" s="1" t="s">
        <v>33760</v>
      </c>
      <c r="B11594" s="4" t="s">
        <v>11048</v>
      </c>
      <c r="C11594" s="4" t="s">
        <v>33761</v>
      </c>
      <c r="E11594" s="4"/>
      <c r="R11594" s="4"/>
      <c r="U11594" s="4"/>
      <c r="AD11594" s="4"/>
      <c r="AE11594" s="4"/>
      <c r="AF11594" s="21"/>
    </row>
    <row r="11595" spans="1:32" x14ac:dyDescent="0.2">
      <c r="A11595" s="1" t="s">
        <v>33762</v>
      </c>
      <c r="B11595" s="4" t="s">
        <v>33763</v>
      </c>
      <c r="C11595" s="4" t="s">
        <v>33764</v>
      </c>
      <c r="E11595" s="4"/>
      <c r="R11595" s="4"/>
      <c r="U11595" s="4"/>
      <c r="AD11595" s="4"/>
      <c r="AE11595" s="4"/>
      <c r="AF11595" s="21"/>
    </row>
    <row r="11596" spans="1:32" x14ac:dyDescent="0.2">
      <c r="A11596" s="1" t="s">
        <v>33765</v>
      </c>
      <c r="B11596" s="4" t="s">
        <v>33766</v>
      </c>
      <c r="C11596" s="4" t="s">
        <v>33767</v>
      </c>
      <c r="E11596" s="4"/>
      <c r="R11596" s="4"/>
      <c r="U11596" s="4"/>
      <c r="AD11596" s="4"/>
      <c r="AE11596" s="4"/>
      <c r="AF11596" s="21"/>
    </row>
    <row r="11597" spans="1:32" x14ac:dyDescent="0.2">
      <c r="A11597" s="1" t="s">
        <v>33768</v>
      </c>
      <c r="B11597" s="4" t="s">
        <v>33769</v>
      </c>
      <c r="C11597" s="4" t="s">
        <v>33770</v>
      </c>
      <c r="E11597" s="4"/>
      <c r="R11597" s="4"/>
      <c r="U11597" s="4"/>
      <c r="AD11597" s="4"/>
      <c r="AE11597" s="4"/>
      <c r="AF11597" s="21"/>
    </row>
    <row r="11598" spans="1:32" x14ac:dyDescent="0.2">
      <c r="A11598" s="1" t="s">
        <v>33771</v>
      </c>
      <c r="B11598" s="4" t="s">
        <v>33772</v>
      </c>
      <c r="C11598" s="4" t="s">
        <v>33773</v>
      </c>
      <c r="E11598" s="4"/>
      <c r="R11598" s="4"/>
      <c r="U11598" s="4"/>
      <c r="AD11598" s="4"/>
      <c r="AE11598" s="4"/>
      <c r="AF11598" s="21"/>
    </row>
    <row r="11599" spans="1:32" x14ac:dyDescent="0.2">
      <c r="A11599" s="1" t="s">
        <v>33774</v>
      </c>
      <c r="B11599" s="4" t="s">
        <v>33775</v>
      </c>
      <c r="C11599" s="4" t="s">
        <v>33776</v>
      </c>
      <c r="E11599" s="4"/>
      <c r="R11599" s="4"/>
      <c r="U11599" s="4"/>
      <c r="AD11599" s="4"/>
      <c r="AE11599" s="4"/>
      <c r="AF11599" s="21"/>
    </row>
    <row r="11600" spans="1:32" x14ac:dyDescent="0.2">
      <c r="A11600" s="1" t="s">
        <v>33777</v>
      </c>
      <c r="B11600" s="4" t="s">
        <v>33778</v>
      </c>
      <c r="C11600" s="4" t="s">
        <v>33779</v>
      </c>
      <c r="E11600" s="4"/>
      <c r="R11600" s="4"/>
      <c r="U11600" s="4"/>
      <c r="AD11600" s="4"/>
      <c r="AE11600" s="4"/>
      <c r="AF11600" s="21"/>
    </row>
    <row r="11601" spans="1:32" x14ac:dyDescent="0.2">
      <c r="A11601" s="1" t="s">
        <v>33780</v>
      </c>
      <c r="B11601" s="4" t="s">
        <v>33781</v>
      </c>
      <c r="C11601" s="4" t="s">
        <v>33782</v>
      </c>
      <c r="E11601" s="4"/>
      <c r="R11601" s="4"/>
      <c r="U11601" s="4"/>
      <c r="AD11601" s="4"/>
      <c r="AE11601" s="4"/>
      <c r="AF11601" s="21"/>
    </row>
    <row r="11602" spans="1:32" x14ac:dyDescent="0.2">
      <c r="A11602" s="1" t="s">
        <v>33783</v>
      </c>
      <c r="B11602" s="4" t="s">
        <v>33784</v>
      </c>
      <c r="C11602" s="4" t="s">
        <v>33785</v>
      </c>
      <c r="E11602" s="4"/>
      <c r="R11602" s="4"/>
      <c r="U11602" s="4"/>
      <c r="AD11602" s="4"/>
      <c r="AE11602" s="4"/>
      <c r="AF11602" s="21"/>
    </row>
    <row r="11603" spans="1:32" x14ac:dyDescent="0.2">
      <c r="A11603" s="1" t="s">
        <v>33786</v>
      </c>
      <c r="B11603" s="4" t="s">
        <v>33787</v>
      </c>
      <c r="C11603" s="4" t="s">
        <v>33788</v>
      </c>
      <c r="E11603" s="4"/>
      <c r="R11603" s="4"/>
      <c r="U11603" s="4"/>
      <c r="AD11603" s="4"/>
      <c r="AE11603" s="4"/>
      <c r="AF11603" s="21"/>
    </row>
    <row r="11604" spans="1:32" x14ac:dyDescent="0.2">
      <c r="A11604" s="1" t="s">
        <v>33789</v>
      </c>
      <c r="B11604" s="4" t="s">
        <v>33790</v>
      </c>
      <c r="C11604" s="4" t="s">
        <v>33791</v>
      </c>
      <c r="E11604" s="4"/>
      <c r="R11604" s="4"/>
      <c r="U11604" s="4"/>
      <c r="AD11604" s="4"/>
      <c r="AE11604" s="4"/>
      <c r="AF11604" s="21"/>
    </row>
    <row r="11605" spans="1:32" x14ac:dyDescent="0.2">
      <c r="A11605" s="1" t="s">
        <v>33792</v>
      </c>
      <c r="B11605" s="4" t="s">
        <v>33793</v>
      </c>
      <c r="C11605" s="4" t="s">
        <v>33794</v>
      </c>
      <c r="E11605" s="4"/>
      <c r="R11605" s="4"/>
      <c r="U11605" s="4"/>
      <c r="AD11605" s="4"/>
      <c r="AE11605" s="4"/>
      <c r="AF11605" s="21"/>
    </row>
    <row r="11606" spans="1:32" x14ac:dyDescent="0.2">
      <c r="A11606" s="1" t="s">
        <v>33795</v>
      </c>
      <c r="B11606" s="4" t="s">
        <v>33796</v>
      </c>
      <c r="C11606" s="4" t="s">
        <v>33797</v>
      </c>
      <c r="E11606" s="4"/>
      <c r="R11606" s="4"/>
      <c r="U11606" s="4"/>
      <c r="AD11606" s="4"/>
      <c r="AE11606" s="4"/>
      <c r="AF11606" s="21"/>
    </row>
    <row r="11607" spans="1:32" x14ac:dyDescent="0.2">
      <c r="A11607" s="1" t="s">
        <v>33798</v>
      </c>
      <c r="B11607" s="4" t="s">
        <v>33799</v>
      </c>
      <c r="C11607" s="4" t="s">
        <v>33800</v>
      </c>
      <c r="E11607" s="4"/>
      <c r="R11607" s="4"/>
      <c r="U11607" s="4"/>
      <c r="AD11607" s="4"/>
      <c r="AE11607" s="4"/>
      <c r="AF11607" s="21"/>
    </row>
    <row r="11608" spans="1:32" x14ac:dyDescent="0.2">
      <c r="A11608" s="1" t="s">
        <v>33801</v>
      </c>
      <c r="B11608" s="4" t="s">
        <v>33802</v>
      </c>
      <c r="C11608" s="4" t="s">
        <v>33803</v>
      </c>
      <c r="E11608" s="4"/>
      <c r="R11608" s="4"/>
      <c r="U11608" s="4"/>
      <c r="AD11608" s="4"/>
      <c r="AE11608" s="4"/>
      <c r="AF11608" s="21"/>
    </row>
    <row r="11609" spans="1:32" x14ac:dyDescent="0.2">
      <c r="A11609" s="1" t="s">
        <v>33804</v>
      </c>
      <c r="B11609" s="4" t="s">
        <v>33805</v>
      </c>
      <c r="C11609" s="4" t="s">
        <v>33806</v>
      </c>
      <c r="E11609" s="4"/>
      <c r="R11609" s="4"/>
      <c r="U11609" s="4"/>
      <c r="AD11609" s="4"/>
      <c r="AE11609" s="4"/>
      <c r="AF11609" s="21"/>
    </row>
    <row r="11610" spans="1:32" x14ac:dyDescent="0.2">
      <c r="A11610" s="1" t="s">
        <v>33807</v>
      </c>
      <c r="B11610" s="4" t="s">
        <v>33808</v>
      </c>
      <c r="C11610" s="4" t="s">
        <v>33809</v>
      </c>
      <c r="E11610" s="4"/>
      <c r="R11610" s="4"/>
      <c r="U11610" s="4"/>
      <c r="AD11610" s="4"/>
      <c r="AE11610" s="4"/>
      <c r="AF11610" s="21"/>
    </row>
    <row r="11611" spans="1:32" x14ac:dyDescent="0.2">
      <c r="A11611" s="1" t="s">
        <v>33810</v>
      </c>
      <c r="B11611" s="4" t="s">
        <v>33811</v>
      </c>
      <c r="C11611" s="4" t="s">
        <v>33812</v>
      </c>
      <c r="E11611" s="4"/>
      <c r="R11611" s="4"/>
      <c r="U11611" s="4"/>
      <c r="AD11611" s="4"/>
      <c r="AE11611" s="4"/>
      <c r="AF11611" s="21"/>
    </row>
    <row r="11612" spans="1:32" x14ac:dyDescent="0.2">
      <c r="A11612" s="1" t="s">
        <v>33813</v>
      </c>
      <c r="B11612" s="4" t="s">
        <v>33814</v>
      </c>
      <c r="C11612" s="4" t="s">
        <v>33815</v>
      </c>
      <c r="E11612" s="4"/>
      <c r="R11612" s="4"/>
      <c r="U11612" s="4"/>
      <c r="AD11612" s="4"/>
      <c r="AE11612" s="4"/>
      <c r="AF11612" s="21"/>
    </row>
    <row r="11613" spans="1:32" x14ac:dyDescent="0.2">
      <c r="A11613" s="1" t="s">
        <v>33816</v>
      </c>
      <c r="B11613" s="4" t="s">
        <v>33817</v>
      </c>
      <c r="C11613" s="4" t="s">
        <v>33818</v>
      </c>
      <c r="E11613" s="4"/>
      <c r="R11613" s="4"/>
      <c r="U11613" s="4"/>
      <c r="AD11613" s="4"/>
      <c r="AE11613" s="4"/>
      <c r="AF11613" s="21"/>
    </row>
    <row r="11614" spans="1:32" x14ac:dyDescent="0.2">
      <c r="A11614" s="1" t="s">
        <v>33819</v>
      </c>
      <c r="B11614" s="4" t="s">
        <v>11098</v>
      </c>
      <c r="C11614" s="4" t="s">
        <v>33820</v>
      </c>
      <c r="E11614" s="4"/>
      <c r="R11614" s="4"/>
      <c r="U11614" s="4"/>
      <c r="AD11614" s="4"/>
      <c r="AE11614" s="4"/>
      <c r="AF11614" s="21"/>
    </row>
    <row r="11615" spans="1:32" x14ac:dyDescent="0.2">
      <c r="A11615" s="1" t="s">
        <v>33821</v>
      </c>
      <c r="B11615" s="4" t="s">
        <v>33822</v>
      </c>
      <c r="C11615" s="4" t="s">
        <v>33753</v>
      </c>
      <c r="E11615" s="4"/>
      <c r="R11615" s="4"/>
      <c r="U11615" s="4"/>
      <c r="AD11615" s="4"/>
      <c r="AE11615" s="4"/>
      <c r="AF11615" s="21"/>
    </row>
    <row r="11616" spans="1:32" x14ac:dyDescent="0.2">
      <c r="A11616" s="1" t="s">
        <v>33823</v>
      </c>
      <c r="B11616" s="4" t="s">
        <v>33824</v>
      </c>
      <c r="C11616" s="4" t="s">
        <v>33825</v>
      </c>
      <c r="E11616" s="4"/>
      <c r="R11616" s="4"/>
      <c r="U11616" s="4"/>
      <c r="AD11616" s="4"/>
      <c r="AE11616" s="4"/>
      <c r="AF11616" s="21"/>
    </row>
    <row r="11617" spans="1:32" x14ac:dyDescent="0.2">
      <c r="A11617" s="1" t="s">
        <v>33826</v>
      </c>
      <c r="B11617" s="4" t="s">
        <v>33827</v>
      </c>
      <c r="C11617" s="4" t="s">
        <v>33828</v>
      </c>
      <c r="E11617" s="4"/>
      <c r="R11617" s="4"/>
      <c r="U11617" s="4"/>
      <c r="AD11617" s="4"/>
      <c r="AE11617" s="4"/>
      <c r="AF11617" s="21"/>
    </row>
    <row r="11618" spans="1:32" x14ac:dyDescent="0.2">
      <c r="A11618" s="1" t="s">
        <v>33829</v>
      </c>
      <c r="B11618" s="4" t="s">
        <v>33830</v>
      </c>
      <c r="C11618" s="4" t="s">
        <v>33831</v>
      </c>
      <c r="E11618" s="4"/>
      <c r="R11618" s="4"/>
      <c r="U11618" s="4"/>
      <c r="AD11618" s="4"/>
      <c r="AE11618" s="4"/>
      <c r="AF11618" s="21"/>
    </row>
    <row r="11619" spans="1:32" x14ac:dyDescent="0.2">
      <c r="A11619" s="1" t="s">
        <v>33832</v>
      </c>
      <c r="B11619" s="4" t="s">
        <v>33833</v>
      </c>
      <c r="C11619" s="4" t="s">
        <v>33834</v>
      </c>
      <c r="E11619" s="4"/>
      <c r="R11619" s="4"/>
      <c r="U11619" s="4"/>
      <c r="AD11619" s="4"/>
      <c r="AE11619" s="4"/>
      <c r="AF11619" s="21"/>
    </row>
    <row r="11620" spans="1:32" x14ac:dyDescent="0.2">
      <c r="A11620" s="1" t="s">
        <v>33835</v>
      </c>
      <c r="B11620" s="4" t="s">
        <v>33836</v>
      </c>
      <c r="C11620" s="4" t="s">
        <v>33837</v>
      </c>
      <c r="E11620" s="4"/>
      <c r="R11620" s="4"/>
      <c r="U11620" s="4"/>
      <c r="AD11620" s="4"/>
      <c r="AE11620" s="4"/>
      <c r="AF11620" s="21"/>
    </row>
    <row r="11621" spans="1:32" x14ac:dyDescent="0.2">
      <c r="A11621" s="1" t="s">
        <v>33838</v>
      </c>
      <c r="B11621" s="4" t="s">
        <v>33839</v>
      </c>
      <c r="C11621" s="4" t="s">
        <v>2006</v>
      </c>
      <c r="E11621" s="4"/>
      <c r="R11621" s="4"/>
      <c r="U11621" s="4"/>
      <c r="AD11621" s="4"/>
      <c r="AE11621" s="4"/>
      <c r="AF11621" s="21"/>
    </row>
    <row r="11622" spans="1:32" x14ac:dyDescent="0.2">
      <c r="A11622" s="1" t="s">
        <v>33840</v>
      </c>
      <c r="B11622" s="4" t="s">
        <v>33841</v>
      </c>
      <c r="C11622" s="4" t="s">
        <v>33842</v>
      </c>
      <c r="E11622" s="4"/>
      <c r="R11622" s="4"/>
      <c r="U11622" s="4"/>
      <c r="AD11622" s="4"/>
      <c r="AE11622" s="4"/>
      <c r="AF11622" s="21"/>
    </row>
    <row r="11623" spans="1:32" x14ac:dyDescent="0.2">
      <c r="A11623" s="1" t="s">
        <v>33843</v>
      </c>
      <c r="B11623" s="4" t="s">
        <v>33844</v>
      </c>
      <c r="C11623" s="4" t="s">
        <v>33845</v>
      </c>
      <c r="E11623" s="4"/>
      <c r="R11623" s="4"/>
      <c r="U11623" s="4"/>
      <c r="AD11623" s="4"/>
      <c r="AE11623" s="4"/>
      <c r="AF11623" s="21"/>
    </row>
    <row r="11624" spans="1:32" x14ac:dyDescent="0.2">
      <c r="A11624" s="1" t="s">
        <v>33846</v>
      </c>
      <c r="B11624" s="4" t="s">
        <v>33847</v>
      </c>
      <c r="C11624" s="4" t="s">
        <v>33848</v>
      </c>
      <c r="E11624" s="4"/>
      <c r="R11624" s="4"/>
      <c r="U11624" s="4"/>
      <c r="AD11624" s="4"/>
      <c r="AE11624" s="4"/>
      <c r="AF11624" s="21"/>
    </row>
    <row r="11625" spans="1:32" x14ac:dyDescent="0.2">
      <c r="A11625" s="1" t="s">
        <v>33849</v>
      </c>
      <c r="B11625" s="4" t="s">
        <v>33850</v>
      </c>
      <c r="C11625" s="4" t="s">
        <v>33851</v>
      </c>
      <c r="E11625" s="4"/>
      <c r="R11625" s="4"/>
      <c r="U11625" s="4"/>
      <c r="AD11625" s="4"/>
      <c r="AE11625" s="4"/>
      <c r="AF11625" s="21"/>
    </row>
    <row r="11626" spans="1:32" x14ac:dyDescent="0.2">
      <c r="A11626" s="1" t="s">
        <v>33852</v>
      </c>
      <c r="B11626" s="4" t="s">
        <v>33853</v>
      </c>
      <c r="C11626" s="4" t="s">
        <v>33854</v>
      </c>
      <c r="E11626" s="4"/>
      <c r="R11626" s="4"/>
      <c r="U11626" s="4"/>
      <c r="AD11626" s="4"/>
      <c r="AE11626" s="4"/>
      <c r="AF11626" s="21"/>
    </row>
    <row r="11627" spans="1:32" x14ac:dyDescent="0.2">
      <c r="A11627" s="1" t="s">
        <v>33855</v>
      </c>
      <c r="B11627" s="4" t="s">
        <v>33856</v>
      </c>
      <c r="C11627" s="4" t="s">
        <v>33857</v>
      </c>
      <c r="E11627" s="4"/>
      <c r="R11627" s="4"/>
      <c r="U11627" s="4"/>
      <c r="AD11627" s="4"/>
      <c r="AE11627" s="4"/>
      <c r="AF11627" s="21"/>
    </row>
    <row r="11628" spans="1:32" x14ac:dyDescent="0.2">
      <c r="A11628" s="1" t="s">
        <v>33858</v>
      </c>
      <c r="B11628" s="4" t="s">
        <v>33859</v>
      </c>
      <c r="C11628" s="4" t="s">
        <v>33860</v>
      </c>
      <c r="E11628" s="4"/>
      <c r="R11628" s="4"/>
      <c r="U11628" s="4"/>
      <c r="AD11628" s="4"/>
      <c r="AE11628" s="4"/>
      <c r="AF11628" s="21"/>
    </row>
    <row r="11629" spans="1:32" x14ac:dyDescent="0.2">
      <c r="A11629" s="1" t="s">
        <v>33861</v>
      </c>
      <c r="B11629" s="4" t="s">
        <v>33862</v>
      </c>
      <c r="C11629" s="4" t="s">
        <v>33863</v>
      </c>
      <c r="E11629" s="4"/>
      <c r="R11629" s="4"/>
      <c r="U11629" s="4"/>
      <c r="AD11629" s="4"/>
      <c r="AE11629" s="4"/>
      <c r="AF11629" s="21"/>
    </row>
    <row r="11630" spans="1:32" x14ac:dyDescent="0.2">
      <c r="A11630" s="1" t="s">
        <v>33864</v>
      </c>
      <c r="B11630" s="4" t="s">
        <v>33865</v>
      </c>
      <c r="C11630" s="4" t="s">
        <v>33866</v>
      </c>
      <c r="E11630" s="4"/>
      <c r="R11630" s="4"/>
      <c r="U11630" s="4"/>
      <c r="AD11630" s="4"/>
      <c r="AE11630" s="4"/>
      <c r="AF11630" s="21"/>
    </row>
    <row r="11631" spans="1:32" x14ac:dyDescent="0.2">
      <c r="A11631" s="1" t="s">
        <v>33867</v>
      </c>
      <c r="B11631" s="4" t="s">
        <v>33868</v>
      </c>
      <c r="C11631" s="4" t="s">
        <v>33869</v>
      </c>
      <c r="E11631" s="4"/>
      <c r="R11631" s="4"/>
      <c r="U11631" s="4"/>
      <c r="AD11631" s="4"/>
      <c r="AE11631" s="4"/>
      <c r="AF11631" s="21"/>
    </row>
    <row r="11632" spans="1:32" x14ac:dyDescent="0.2">
      <c r="A11632" s="1" t="s">
        <v>33870</v>
      </c>
      <c r="B11632" s="4" t="s">
        <v>33871</v>
      </c>
      <c r="C11632" s="4" t="s">
        <v>33872</v>
      </c>
      <c r="E11632" s="4"/>
      <c r="R11632" s="4"/>
      <c r="U11632" s="4"/>
      <c r="AD11632" s="4"/>
      <c r="AE11632" s="4"/>
      <c r="AF11632" s="21"/>
    </row>
    <row r="11633" spans="1:32" x14ac:dyDescent="0.2">
      <c r="A11633" s="1" t="s">
        <v>33873</v>
      </c>
      <c r="B11633" s="4" t="s">
        <v>33874</v>
      </c>
      <c r="C11633" s="4" t="s">
        <v>33875</v>
      </c>
      <c r="E11633" s="4"/>
      <c r="R11633" s="4"/>
      <c r="U11633" s="4"/>
      <c r="AD11633" s="4"/>
      <c r="AE11633" s="4"/>
      <c r="AF11633" s="21"/>
    </row>
    <row r="11634" spans="1:32" x14ac:dyDescent="0.2">
      <c r="A11634" s="1" t="s">
        <v>33876</v>
      </c>
      <c r="B11634" s="4" t="s">
        <v>33877</v>
      </c>
      <c r="C11634" s="4" t="s">
        <v>33878</v>
      </c>
      <c r="E11634" s="4"/>
      <c r="R11634" s="4"/>
      <c r="U11634" s="4"/>
      <c r="AD11634" s="4"/>
      <c r="AE11634" s="4"/>
      <c r="AF11634" s="21"/>
    </row>
    <row r="11635" spans="1:32" x14ac:dyDescent="0.2">
      <c r="A11635" s="1" t="s">
        <v>33879</v>
      </c>
      <c r="B11635" s="4" t="s">
        <v>33880</v>
      </c>
      <c r="C11635" s="4" t="s">
        <v>33881</v>
      </c>
      <c r="E11635" s="4"/>
      <c r="R11635" s="4"/>
      <c r="U11635" s="4"/>
      <c r="AD11635" s="4"/>
      <c r="AE11635" s="4"/>
      <c r="AF11635" s="21"/>
    </row>
    <row r="11636" spans="1:32" x14ac:dyDescent="0.2">
      <c r="A11636" s="1" t="s">
        <v>33882</v>
      </c>
      <c r="B11636" s="4" t="s">
        <v>33883</v>
      </c>
      <c r="C11636" s="4" t="s">
        <v>33884</v>
      </c>
      <c r="E11636" s="4"/>
      <c r="R11636" s="4"/>
      <c r="U11636" s="4"/>
      <c r="AD11636" s="4"/>
      <c r="AE11636" s="4"/>
      <c r="AF11636" s="21"/>
    </row>
    <row r="11637" spans="1:32" x14ac:dyDescent="0.2">
      <c r="A11637" s="1" t="s">
        <v>33885</v>
      </c>
      <c r="B11637" s="4" t="s">
        <v>33886</v>
      </c>
      <c r="C11637" s="4" t="s">
        <v>33887</v>
      </c>
      <c r="E11637" s="4"/>
      <c r="R11637" s="4"/>
      <c r="U11637" s="4"/>
      <c r="AD11637" s="4"/>
      <c r="AE11637" s="4"/>
      <c r="AF11637" s="21"/>
    </row>
    <row r="11638" spans="1:32" x14ac:dyDescent="0.2">
      <c r="A11638" s="1" t="s">
        <v>33888</v>
      </c>
      <c r="B11638" s="4" t="s">
        <v>33889</v>
      </c>
      <c r="C11638" s="4" t="s">
        <v>33890</v>
      </c>
      <c r="E11638" s="4"/>
      <c r="R11638" s="4"/>
      <c r="U11638" s="4"/>
      <c r="AD11638" s="4"/>
      <c r="AE11638" s="4"/>
      <c r="AF11638" s="21"/>
    </row>
    <row r="11639" spans="1:32" x14ac:dyDescent="0.2">
      <c r="A11639" s="1" t="s">
        <v>33891</v>
      </c>
      <c r="B11639" s="4" t="s">
        <v>33892</v>
      </c>
      <c r="C11639" s="4" t="s">
        <v>33893</v>
      </c>
      <c r="E11639" s="4"/>
      <c r="R11639" s="4"/>
      <c r="U11639" s="4"/>
      <c r="AD11639" s="4"/>
      <c r="AE11639" s="4"/>
      <c r="AF11639" s="21"/>
    </row>
    <row r="11640" spans="1:32" x14ac:dyDescent="0.2">
      <c r="A11640" s="1" t="s">
        <v>33894</v>
      </c>
      <c r="B11640" s="4" t="s">
        <v>33895</v>
      </c>
      <c r="C11640" s="4" t="s">
        <v>33896</v>
      </c>
      <c r="E11640" s="4"/>
      <c r="R11640" s="4"/>
      <c r="U11640" s="4"/>
      <c r="AD11640" s="4"/>
      <c r="AE11640" s="4"/>
      <c r="AF11640" s="21"/>
    </row>
    <row r="11641" spans="1:32" x14ac:dyDescent="0.2">
      <c r="A11641" s="1" t="s">
        <v>33897</v>
      </c>
      <c r="B11641" s="4" t="s">
        <v>33898</v>
      </c>
      <c r="C11641" s="4" t="s">
        <v>33899</v>
      </c>
      <c r="E11641" s="4"/>
      <c r="R11641" s="4"/>
      <c r="U11641" s="4"/>
      <c r="AD11641" s="4"/>
      <c r="AE11641" s="4"/>
      <c r="AF11641" s="21"/>
    </row>
    <row r="11642" spans="1:32" x14ac:dyDescent="0.2">
      <c r="A11642" s="1" t="s">
        <v>33900</v>
      </c>
      <c r="B11642" s="4" t="s">
        <v>33901</v>
      </c>
      <c r="C11642" s="4" t="s">
        <v>33902</v>
      </c>
      <c r="E11642" s="4"/>
      <c r="R11642" s="4"/>
      <c r="U11642" s="4"/>
      <c r="AD11642" s="4"/>
      <c r="AE11642" s="4"/>
      <c r="AF11642" s="21"/>
    </row>
    <row r="11643" spans="1:32" x14ac:dyDescent="0.2">
      <c r="A11643" s="1" t="s">
        <v>33903</v>
      </c>
      <c r="B11643" s="4" t="s">
        <v>33904</v>
      </c>
      <c r="C11643" s="4" t="s">
        <v>33905</v>
      </c>
      <c r="E11643" s="4"/>
      <c r="R11643" s="4"/>
      <c r="U11643" s="4"/>
      <c r="AD11643" s="4"/>
      <c r="AE11643" s="4"/>
      <c r="AF11643" s="21"/>
    </row>
    <row r="11644" spans="1:32" x14ac:dyDescent="0.2">
      <c r="A11644" s="1" t="s">
        <v>33906</v>
      </c>
      <c r="B11644" s="4" t="s">
        <v>33907</v>
      </c>
      <c r="C11644" s="4" t="s">
        <v>33908</v>
      </c>
      <c r="E11644" s="4"/>
      <c r="R11644" s="4"/>
      <c r="U11644" s="4"/>
      <c r="AD11644" s="4"/>
      <c r="AE11644" s="4"/>
      <c r="AF11644" s="21"/>
    </row>
    <row r="11645" spans="1:32" x14ac:dyDescent="0.2">
      <c r="A11645" s="1" t="s">
        <v>33909</v>
      </c>
      <c r="B11645" s="4" t="s">
        <v>33910</v>
      </c>
      <c r="C11645" s="4" t="s">
        <v>33911</v>
      </c>
      <c r="E11645" s="4"/>
      <c r="R11645" s="4"/>
      <c r="U11645" s="4"/>
      <c r="AD11645" s="4"/>
      <c r="AE11645" s="4"/>
      <c r="AF11645" s="21"/>
    </row>
    <row r="11646" spans="1:32" x14ac:dyDescent="0.2">
      <c r="A11646" s="1" t="s">
        <v>33912</v>
      </c>
      <c r="B11646" s="4" t="s">
        <v>33913</v>
      </c>
      <c r="C11646" s="4" t="s">
        <v>33914</v>
      </c>
      <c r="E11646" s="4"/>
      <c r="R11646" s="4"/>
      <c r="U11646" s="4"/>
      <c r="AD11646" s="4"/>
      <c r="AE11646" s="4"/>
      <c r="AF11646" s="21"/>
    </row>
    <row r="11647" spans="1:32" x14ac:dyDescent="0.2">
      <c r="A11647" s="1" t="s">
        <v>33915</v>
      </c>
      <c r="B11647" s="4" t="s">
        <v>33916</v>
      </c>
      <c r="C11647" s="4" t="s">
        <v>33917</v>
      </c>
      <c r="E11647" s="4"/>
      <c r="R11647" s="4"/>
      <c r="U11647" s="4"/>
      <c r="AD11647" s="4"/>
      <c r="AE11647" s="4"/>
      <c r="AF11647" s="21"/>
    </row>
    <row r="11648" spans="1:32" x14ac:dyDescent="0.2">
      <c r="A11648" s="1" t="s">
        <v>33918</v>
      </c>
      <c r="B11648" s="4" t="s">
        <v>33919</v>
      </c>
      <c r="C11648" s="4" t="s">
        <v>33920</v>
      </c>
      <c r="E11648" s="4"/>
      <c r="R11648" s="4"/>
      <c r="U11648" s="4"/>
      <c r="AD11648" s="4"/>
      <c r="AE11648" s="4"/>
      <c r="AF11648" s="21"/>
    </row>
    <row r="11649" spans="1:32" x14ac:dyDescent="0.2">
      <c r="A11649" s="1" t="s">
        <v>33921</v>
      </c>
      <c r="B11649" s="4" t="s">
        <v>33922</v>
      </c>
      <c r="C11649" s="4" t="s">
        <v>33923</v>
      </c>
      <c r="E11649" s="4"/>
      <c r="R11649" s="4"/>
      <c r="U11649" s="4"/>
      <c r="AD11649" s="4"/>
      <c r="AE11649" s="4"/>
      <c r="AF11649" s="21"/>
    </row>
    <row r="11650" spans="1:32" x14ac:dyDescent="0.2">
      <c r="A11650" s="1" t="s">
        <v>33924</v>
      </c>
      <c r="B11650" s="4" t="s">
        <v>33925</v>
      </c>
      <c r="C11650" s="4" t="s">
        <v>33926</v>
      </c>
      <c r="E11650" s="4"/>
      <c r="R11650" s="4"/>
      <c r="U11650" s="4"/>
      <c r="AD11650" s="4"/>
      <c r="AE11650" s="4"/>
      <c r="AF11650" s="21"/>
    </row>
    <row r="11651" spans="1:32" x14ac:dyDescent="0.2">
      <c r="A11651" s="1" t="s">
        <v>33927</v>
      </c>
      <c r="B11651" s="4" t="s">
        <v>33928</v>
      </c>
      <c r="C11651" s="4" t="s">
        <v>33929</v>
      </c>
      <c r="E11651" s="4"/>
      <c r="R11651" s="4"/>
      <c r="U11651" s="4"/>
      <c r="AD11651" s="4"/>
      <c r="AE11651" s="4"/>
      <c r="AF11651" s="21"/>
    </row>
    <row r="11652" spans="1:32" x14ac:dyDescent="0.2">
      <c r="A11652" s="1" t="s">
        <v>33930</v>
      </c>
      <c r="B11652" s="4" t="s">
        <v>33931</v>
      </c>
      <c r="C11652" s="4" t="s">
        <v>33932</v>
      </c>
      <c r="E11652" s="4"/>
      <c r="R11652" s="4"/>
      <c r="U11652" s="4"/>
      <c r="AD11652" s="4"/>
      <c r="AE11652" s="4"/>
      <c r="AF11652" s="21"/>
    </row>
    <row r="11653" spans="1:32" x14ac:dyDescent="0.2">
      <c r="A11653" s="1" t="s">
        <v>33933</v>
      </c>
      <c r="B11653" s="4" t="s">
        <v>33934</v>
      </c>
      <c r="C11653" s="4" t="s">
        <v>33935</v>
      </c>
      <c r="E11653" s="4"/>
      <c r="R11653" s="4"/>
      <c r="U11653" s="4"/>
      <c r="AD11653" s="4"/>
      <c r="AE11653" s="4"/>
      <c r="AF11653" s="21"/>
    </row>
    <row r="11654" spans="1:32" x14ac:dyDescent="0.2">
      <c r="A11654" s="1" t="s">
        <v>33936</v>
      </c>
      <c r="B11654" s="4" t="s">
        <v>33937</v>
      </c>
      <c r="C11654" s="4" t="s">
        <v>33938</v>
      </c>
      <c r="E11654" s="4"/>
      <c r="R11654" s="4"/>
      <c r="U11654" s="4"/>
      <c r="AD11654" s="4"/>
      <c r="AE11654" s="4"/>
      <c r="AF11654" s="21"/>
    </row>
    <row r="11655" spans="1:32" x14ac:dyDescent="0.2">
      <c r="A11655" s="1" t="s">
        <v>33939</v>
      </c>
      <c r="B11655" s="4" t="s">
        <v>33940</v>
      </c>
      <c r="C11655" s="4" t="s">
        <v>33941</v>
      </c>
      <c r="E11655" s="4"/>
      <c r="R11655" s="4"/>
      <c r="U11655" s="4"/>
      <c r="AD11655" s="4"/>
      <c r="AE11655" s="4"/>
      <c r="AF11655" s="21"/>
    </row>
    <row r="11656" spans="1:32" x14ac:dyDescent="0.2">
      <c r="A11656" s="1" t="s">
        <v>33942</v>
      </c>
      <c r="B11656" s="4" t="s">
        <v>33943</v>
      </c>
      <c r="C11656" s="4" t="s">
        <v>33944</v>
      </c>
      <c r="E11656" s="4"/>
      <c r="R11656" s="4"/>
      <c r="U11656" s="4"/>
      <c r="AD11656" s="4"/>
      <c r="AE11656" s="4"/>
      <c r="AF11656" s="21"/>
    </row>
    <row r="11657" spans="1:32" x14ac:dyDescent="0.2">
      <c r="A11657" s="1" t="s">
        <v>33945</v>
      </c>
      <c r="B11657" s="4" t="s">
        <v>33946</v>
      </c>
      <c r="C11657" s="4" t="s">
        <v>33947</v>
      </c>
      <c r="E11657" s="4"/>
      <c r="R11657" s="4"/>
      <c r="U11657" s="4"/>
      <c r="AD11657" s="4"/>
      <c r="AE11657" s="4"/>
      <c r="AF11657" s="21"/>
    </row>
    <row r="11658" spans="1:32" x14ac:dyDescent="0.2">
      <c r="A11658" s="1" t="s">
        <v>33948</v>
      </c>
      <c r="B11658" s="4" t="s">
        <v>33949</v>
      </c>
      <c r="C11658" s="4" t="s">
        <v>33950</v>
      </c>
      <c r="E11658" s="4"/>
      <c r="R11658" s="4"/>
      <c r="U11658" s="4"/>
      <c r="AD11658" s="4"/>
      <c r="AE11658" s="4"/>
      <c r="AF11658" s="21"/>
    </row>
    <row r="11659" spans="1:32" x14ac:dyDescent="0.2">
      <c r="A11659" s="1" t="s">
        <v>33951</v>
      </c>
      <c r="B11659" s="4" t="s">
        <v>33952</v>
      </c>
      <c r="C11659" s="4" t="s">
        <v>33953</v>
      </c>
      <c r="E11659" s="4"/>
      <c r="R11659" s="4"/>
      <c r="U11659" s="4"/>
      <c r="AD11659" s="4"/>
      <c r="AE11659" s="4"/>
      <c r="AF11659" s="21"/>
    </row>
    <row r="11660" spans="1:32" x14ac:dyDescent="0.2">
      <c r="A11660" s="1" t="s">
        <v>33954</v>
      </c>
      <c r="B11660" s="4" t="s">
        <v>33955</v>
      </c>
      <c r="C11660" s="4" t="s">
        <v>33956</v>
      </c>
      <c r="E11660" s="4"/>
      <c r="R11660" s="4"/>
      <c r="U11660" s="4"/>
      <c r="AD11660" s="4"/>
      <c r="AE11660" s="4"/>
      <c r="AF11660" s="21"/>
    </row>
    <row r="11661" spans="1:32" x14ac:dyDescent="0.2">
      <c r="A11661" s="1" t="s">
        <v>33957</v>
      </c>
      <c r="B11661" s="4" t="s">
        <v>33958</v>
      </c>
      <c r="C11661" s="4" t="s">
        <v>33959</v>
      </c>
      <c r="E11661" s="4"/>
      <c r="R11661" s="4"/>
      <c r="U11661" s="4"/>
      <c r="AD11661" s="4"/>
      <c r="AE11661" s="4"/>
      <c r="AF11661" s="21"/>
    </row>
    <row r="11662" spans="1:32" x14ac:dyDescent="0.2">
      <c r="A11662" s="1" t="s">
        <v>33960</v>
      </c>
      <c r="B11662" s="4" t="s">
        <v>33961</v>
      </c>
      <c r="C11662" s="4" t="s">
        <v>33962</v>
      </c>
      <c r="E11662" s="4"/>
      <c r="R11662" s="4"/>
      <c r="U11662" s="4"/>
      <c r="AD11662" s="4"/>
      <c r="AE11662" s="4"/>
      <c r="AF11662" s="21"/>
    </row>
    <row r="11663" spans="1:32" x14ac:dyDescent="0.2">
      <c r="A11663" s="1" t="s">
        <v>33963</v>
      </c>
      <c r="B11663" s="4" t="s">
        <v>33964</v>
      </c>
      <c r="C11663" s="4" t="s">
        <v>33965</v>
      </c>
      <c r="E11663" s="4"/>
      <c r="R11663" s="4"/>
      <c r="U11663" s="4"/>
      <c r="AD11663" s="4"/>
      <c r="AE11663" s="4"/>
      <c r="AF11663" s="21"/>
    </row>
    <row r="11664" spans="1:32" x14ac:dyDescent="0.2">
      <c r="A11664" s="1" t="s">
        <v>33966</v>
      </c>
      <c r="B11664" s="4" t="s">
        <v>33967</v>
      </c>
      <c r="C11664" s="4" t="s">
        <v>33968</v>
      </c>
      <c r="E11664" s="4"/>
      <c r="M11664">
        <v>1</v>
      </c>
      <c r="R11664" s="4"/>
      <c r="U11664" s="4"/>
      <c r="AD11664" s="4"/>
      <c r="AE11664" s="4"/>
      <c r="AF11664" s="21"/>
    </row>
    <row r="11665" spans="1:32" x14ac:dyDescent="0.2">
      <c r="A11665" s="1" t="s">
        <v>33969</v>
      </c>
      <c r="B11665" s="4" t="s">
        <v>33970</v>
      </c>
      <c r="C11665" s="4" t="s">
        <v>33971</v>
      </c>
      <c r="E11665" s="4"/>
      <c r="R11665" s="4"/>
      <c r="U11665" s="4"/>
      <c r="AD11665" s="4"/>
      <c r="AE11665" s="4"/>
      <c r="AF11665" s="21"/>
    </row>
    <row r="11666" spans="1:32" x14ac:dyDescent="0.2">
      <c r="A11666" s="1" t="s">
        <v>33972</v>
      </c>
      <c r="B11666" s="4" t="s">
        <v>33973</v>
      </c>
      <c r="C11666" s="4" t="s">
        <v>33974</v>
      </c>
      <c r="E11666" s="4"/>
      <c r="R11666" s="4"/>
      <c r="U11666" s="4"/>
      <c r="AD11666" s="4"/>
      <c r="AE11666" s="4"/>
      <c r="AF11666" s="21"/>
    </row>
    <row r="11667" spans="1:32" x14ac:dyDescent="0.2">
      <c r="A11667" s="1" t="s">
        <v>33975</v>
      </c>
      <c r="B11667" s="4" t="s">
        <v>33976</v>
      </c>
      <c r="C11667" s="4" t="s">
        <v>33977</v>
      </c>
      <c r="E11667" s="4"/>
      <c r="R11667" s="4"/>
      <c r="U11667" s="4"/>
      <c r="AD11667" s="4"/>
      <c r="AE11667" s="4"/>
      <c r="AF11667" s="21"/>
    </row>
    <row r="11668" spans="1:32" x14ac:dyDescent="0.2">
      <c r="A11668" s="1" t="s">
        <v>33978</v>
      </c>
      <c r="B11668" s="4" t="s">
        <v>33979</v>
      </c>
      <c r="C11668" s="4" t="s">
        <v>33980</v>
      </c>
      <c r="E11668" s="4"/>
      <c r="R11668" s="4"/>
      <c r="U11668" s="4"/>
      <c r="AD11668" s="4"/>
      <c r="AE11668" s="4"/>
      <c r="AF11668" s="21"/>
    </row>
    <row r="11669" spans="1:32" x14ac:dyDescent="0.2">
      <c r="A11669" s="1" t="s">
        <v>33981</v>
      </c>
      <c r="B11669" s="4" t="s">
        <v>33982</v>
      </c>
      <c r="C11669" s="4" t="s">
        <v>33983</v>
      </c>
      <c r="E11669" s="4"/>
      <c r="R11669" s="4"/>
      <c r="U11669" s="4"/>
      <c r="AD11669" s="4"/>
      <c r="AE11669" s="4"/>
      <c r="AF11669" s="21"/>
    </row>
    <row r="11670" spans="1:32" x14ac:dyDescent="0.2">
      <c r="A11670" s="1" t="s">
        <v>33984</v>
      </c>
      <c r="B11670" s="4" t="s">
        <v>33985</v>
      </c>
      <c r="C11670" s="4" t="s">
        <v>33986</v>
      </c>
      <c r="E11670" s="4"/>
      <c r="R11670" s="4"/>
      <c r="U11670" s="4"/>
      <c r="AD11670" s="4"/>
      <c r="AE11670" s="4"/>
      <c r="AF11670" s="21"/>
    </row>
    <row r="11671" spans="1:32" x14ac:dyDescent="0.2">
      <c r="A11671" s="1" t="s">
        <v>33987</v>
      </c>
      <c r="B11671" s="4" t="s">
        <v>33988</v>
      </c>
      <c r="C11671" s="4" t="s">
        <v>33989</v>
      </c>
      <c r="E11671" s="4"/>
      <c r="R11671" s="4"/>
      <c r="U11671" s="4"/>
      <c r="AD11671" s="4"/>
      <c r="AE11671" s="4"/>
      <c r="AF11671" s="21"/>
    </row>
    <row r="11672" spans="1:32" x14ac:dyDescent="0.2">
      <c r="A11672" s="1" t="s">
        <v>33990</v>
      </c>
      <c r="B11672" s="4" t="s">
        <v>33991</v>
      </c>
      <c r="C11672" s="4" t="s">
        <v>33992</v>
      </c>
      <c r="E11672" s="4"/>
      <c r="R11672" s="4"/>
      <c r="U11672" s="4"/>
      <c r="AD11672" s="4"/>
      <c r="AE11672" s="4"/>
      <c r="AF11672" s="21"/>
    </row>
    <row r="11673" spans="1:32" x14ac:dyDescent="0.2">
      <c r="A11673" s="1" t="s">
        <v>33993</v>
      </c>
      <c r="B11673" s="4" t="s">
        <v>33994</v>
      </c>
      <c r="C11673" s="4" t="s">
        <v>33995</v>
      </c>
      <c r="E11673" s="4"/>
      <c r="R11673" s="4"/>
      <c r="U11673" s="4"/>
      <c r="AD11673" s="4"/>
      <c r="AE11673" s="4"/>
      <c r="AF11673" s="21"/>
    </row>
    <row r="11674" spans="1:32" x14ac:dyDescent="0.2">
      <c r="A11674" s="1" t="s">
        <v>33996</v>
      </c>
      <c r="B11674" s="4" t="s">
        <v>33997</v>
      </c>
      <c r="C11674" s="4" t="s">
        <v>33998</v>
      </c>
      <c r="E11674" s="4"/>
      <c r="R11674" s="4"/>
      <c r="U11674" s="4"/>
      <c r="AD11674" s="4"/>
      <c r="AE11674" s="4"/>
      <c r="AF11674" s="21"/>
    </row>
    <row r="11675" spans="1:32" x14ac:dyDescent="0.2">
      <c r="A11675" s="1" t="s">
        <v>33999</v>
      </c>
      <c r="B11675" s="4" t="s">
        <v>34000</v>
      </c>
      <c r="C11675" s="4" t="s">
        <v>34001</v>
      </c>
      <c r="E11675" s="4"/>
      <c r="R11675" s="4"/>
      <c r="U11675" s="4"/>
      <c r="AD11675" s="4"/>
      <c r="AE11675" s="4"/>
      <c r="AF11675" s="21"/>
    </row>
    <row r="11676" spans="1:32" x14ac:dyDescent="0.2">
      <c r="A11676" s="1" t="s">
        <v>34002</v>
      </c>
      <c r="B11676" s="4" t="s">
        <v>11072</v>
      </c>
      <c r="C11676" s="4" t="s">
        <v>34003</v>
      </c>
      <c r="E11676" s="4"/>
      <c r="R11676" s="4"/>
      <c r="U11676" s="4"/>
      <c r="AD11676" s="4"/>
      <c r="AE11676" s="4"/>
      <c r="AF11676" s="21"/>
    </row>
    <row r="11677" spans="1:32" x14ac:dyDescent="0.2">
      <c r="A11677" s="1" t="s">
        <v>34004</v>
      </c>
      <c r="B11677" s="4" t="s">
        <v>11077</v>
      </c>
      <c r="C11677" s="4" t="s">
        <v>34005</v>
      </c>
      <c r="E11677" s="4"/>
      <c r="R11677" s="4"/>
      <c r="U11677" s="4"/>
      <c r="AD11677" s="4"/>
      <c r="AE11677" s="4"/>
      <c r="AF11677" s="21"/>
    </row>
    <row r="11678" spans="1:32" x14ac:dyDescent="0.2">
      <c r="A11678" s="1" t="s">
        <v>34006</v>
      </c>
      <c r="B11678" s="4" t="s">
        <v>34007</v>
      </c>
      <c r="C11678" s="4" t="s">
        <v>34008</v>
      </c>
      <c r="E11678" s="4"/>
      <c r="R11678" s="4"/>
      <c r="U11678" s="4"/>
      <c r="AD11678" s="4"/>
      <c r="AE11678" s="4"/>
      <c r="AF11678" s="21"/>
    </row>
    <row r="11679" spans="1:32" x14ac:dyDescent="0.2">
      <c r="A11679" s="1" t="s">
        <v>34009</v>
      </c>
      <c r="B11679" s="4" t="s">
        <v>34010</v>
      </c>
      <c r="C11679" s="4" t="s">
        <v>34011</v>
      </c>
      <c r="E11679" s="4"/>
      <c r="R11679" s="4"/>
      <c r="U11679" s="4"/>
      <c r="AD11679" s="4"/>
      <c r="AE11679" s="4"/>
      <c r="AF11679" s="21"/>
    </row>
    <row r="11680" spans="1:32" x14ac:dyDescent="0.2">
      <c r="A11680" s="1" t="s">
        <v>34012</v>
      </c>
      <c r="B11680" s="4" t="s">
        <v>34013</v>
      </c>
      <c r="C11680" s="4" t="s">
        <v>34014</v>
      </c>
      <c r="E11680" s="4"/>
      <c r="R11680" s="4"/>
      <c r="U11680" s="4"/>
      <c r="AD11680" s="4"/>
      <c r="AE11680" s="4"/>
      <c r="AF11680" s="21"/>
    </row>
    <row r="11681" spans="1:32" x14ac:dyDescent="0.2">
      <c r="A11681" s="1" t="s">
        <v>34015</v>
      </c>
      <c r="B11681" s="4" t="s">
        <v>34016</v>
      </c>
      <c r="C11681" s="4" t="s">
        <v>34017</v>
      </c>
      <c r="E11681" s="4"/>
      <c r="R11681" s="4"/>
      <c r="U11681" s="4"/>
      <c r="AD11681" s="4"/>
      <c r="AE11681" s="4"/>
      <c r="AF11681" s="21"/>
    </row>
    <row r="11682" spans="1:32" x14ac:dyDescent="0.2">
      <c r="A11682" s="1" t="s">
        <v>34018</v>
      </c>
      <c r="B11682" s="4" t="s">
        <v>11337</v>
      </c>
      <c r="C11682" s="4" t="s">
        <v>34019</v>
      </c>
      <c r="E11682" s="4"/>
      <c r="R11682" s="4"/>
      <c r="U11682" s="4"/>
      <c r="AD11682" s="4"/>
      <c r="AE11682" s="4"/>
      <c r="AF11682" s="21"/>
    </row>
    <row r="11683" spans="1:32" x14ac:dyDescent="0.2">
      <c r="A11683" s="1" t="s">
        <v>34020</v>
      </c>
      <c r="B11683" s="4" t="s">
        <v>11080</v>
      </c>
      <c r="C11683" s="4" t="s">
        <v>34021</v>
      </c>
      <c r="E11683" s="4"/>
      <c r="R11683" s="4"/>
      <c r="U11683" s="4"/>
      <c r="AD11683" s="4"/>
      <c r="AE11683" s="4"/>
      <c r="AF11683" s="21"/>
    </row>
    <row r="11684" spans="1:32" x14ac:dyDescent="0.2">
      <c r="A11684" s="1" t="s">
        <v>34022</v>
      </c>
      <c r="B11684" s="4" t="s">
        <v>34023</v>
      </c>
      <c r="C11684" s="4" t="s">
        <v>34024</v>
      </c>
      <c r="E11684" s="4"/>
      <c r="R11684" s="4"/>
      <c r="U11684" s="4"/>
      <c r="AD11684" s="4"/>
      <c r="AE11684" s="4"/>
      <c r="AF11684" s="21"/>
    </row>
    <row r="11685" spans="1:32" x14ac:dyDescent="0.2">
      <c r="A11685" s="1" t="s">
        <v>34025</v>
      </c>
      <c r="B11685" s="4" t="s">
        <v>34026</v>
      </c>
      <c r="C11685" s="4" t="s">
        <v>34027</v>
      </c>
      <c r="E11685" s="4"/>
      <c r="R11685" s="4"/>
      <c r="U11685" s="4"/>
      <c r="AD11685" s="4"/>
      <c r="AE11685" s="4"/>
      <c r="AF11685" s="21"/>
    </row>
    <row r="11686" spans="1:32" x14ac:dyDescent="0.2">
      <c r="A11686" s="1" t="s">
        <v>34028</v>
      </c>
      <c r="B11686" s="4" t="s">
        <v>34029</v>
      </c>
      <c r="C11686" s="4" t="s">
        <v>34030</v>
      </c>
      <c r="E11686" s="4"/>
      <c r="R11686" s="4"/>
      <c r="U11686" s="4"/>
      <c r="AD11686" s="4"/>
      <c r="AE11686" s="4"/>
      <c r="AF11686" s="21"/>
    </row>
    <row r="11687" spans="1:32" x14ac:dyDescent="0.2">
      <c r="A11687" s="1" t="s">
        <v>34031</v>
      </c>
      <c r="B11687" s="4" t="s">
        <v>30661</v>
      </c>
      <c r="C11687" s="4" t="s">
        <v>30662</v>
      </c>
      <c r="E11687" s="4"/>
      <c r="R11687" s="4"/>
      <c r="U11687" s="4"/>
      <c r="AD11687" s="4"/>
      <c r="AE11687" s="4"/>
      <c r="AF11687" s="21"/>
    </row>
    <row r="11688" spans="1:32" x14ac:dyDescent="0.2">
      <c r="A11688" s="1" t="s">
        <v>34032</v>
      </c>
      <c r="B11688" s="4" t="s">
        <v>34033</v>
      </c>
      <c r="C11688" s="4" t="s">
        <v>34034</v>
      </c>
      <c r="E11688" s="4"/>
      <c r="R11688" s="4"/>
      <c r="U11688" s="4"/>
      <c r="AD11688" s="4"/>
      <c r="AE11688" s="4"/>
      <c r="AF11688" s="21"/>
    </row>
    <row r="11689" spans="1:32" x14ac:dyDescent="0.2">
      <c r="A11689" s="1" t="s">
        <v>34035</v>
      </c>
      <c r="B11689" s="4" t="s">
        <v>34036</v>
      </c>
      <c r="C11689" s="4" t="s">
        <v>34037</v>
      </c>
      <c r="E11689" s="4"/>
      <c r="R11689" s="4"/>
      <c r="U11689" s="4"/>
      <c r="AD11689" s="4"/>
      <c r="AE11689" s="4"/>
      <c r="AF11689" s="21"/>
    </row>
    <row r="11690" spans="1:32" x14ac:dyDescent="0.2">
      <c r="A11690" s="1" t="s">
        <v>34038</v>
      </c>
      <c r="B11690" s="4" t="s">
        <v>34039</v>
      </c>
      <c r="C11690" s="4" t="s">
        <v>34040</v>
      </c>
      <c r="E11690" s="4"/>
      <c r="R11690" s="4"/>
      <c r="U11690" s="4"/>
      <c r="AD11690" s="4"/>
      <c r="AE11690" s="4"/>
      <c r="AF11690" s="21"/>
    </row>
    <row r="11691" spans="1:32" x14ac:dyDescent="0.2">
      <c r="A11691" s="1" t="s">
        <v>34041</v>
      </c>
      <c r="B11691" s="4" t="s">
        <v>34042</v>
      </c>
      <c r="C11691" s="4" t="s">
        <v>34043</v>
      </c>
      <c r="E11691" s="4"/>
      <c r="R11691" s="4"/>
      <c r="U11691" s="4"/>
      <c r="AD11691" s="4"/>
      <c r="AE11691" s="4"/>
      <c r="AF11691" s="21"/>
    </row>
    <row r="11692" spans="1:32" x14ac:dyDescent="0.2">
      <c r="A11692" s="1" t="s">
        <v>34044</v>
      </c>
      <c r="B11692" s="4" t="s">
        <v>34045</v>
      </c>
      <c r="C11692" s="4" t="s">
        <v>34046</v>
      </c>
      <c r="E11692" s="4"/>
      <c r="R11692" s="4"/>
      <c r="U11692" s="4"/>
      <c r="AD11692" s="4"/>
      <c r="AE11692" s="4"/>
      <c r="AF11692" s="21"/>
    </row>
    <row r="11693" spans="1:32" x14ac:dyDescent="0.2">
      <c r="A11693" s="1" t="s">
        <v>34047</v>
      </c>
      <c r="B11693" s="4" t="s">
        <v>30653</v>
      </c>
      <c r="C11693" s="4" t="s">
        <v>34048</v>
      </c>
      <c r="E11693" s="4"/>
      <c r="R11693" s="4"/>
      <c r="U11693" s="4"/>
      <c r="AD11693" s="4"/>
      <c r="AE11693" s="4"/>
      <c r="AF11693" s="21"/>
    </row>
    <row r="11694" spans="1:32" x14ac:dyDescent="0.2">
      <c r="A11694" s="1" t="s">
        <v>34049</v>
      </c>
      <c r="B11694" s="4" t="s">
        <v>34050</v>
      </c>
      <c r="C11694" s="4" t="s">
        <v>34051</v>
      </c>
      <c r="E11694" s="4"/>
      <c r="R11694" s="4"/>
      <c r="U11694" s="4"/>
      <c r="AD11694" s="4"/>
      <c r="AE11694" s="4"/>
      <c r="AF11694" s="21"/>
    </row>
    <row r="11695" spans="1:32" x14ac:dyDescent="0.2">
      <c r="A11695" s="1" t="s">
        <v>34052</v>
      </c>
      <c r="B11695" s="4" t="s">
        <v>11183</v>
      </c>
      <c r="C11695" s="4" t="s">
        <v>34053</v>
      </c>
      <c r="E11695" s="4"/>
      <c r="R11695" s="4"/>
      <c r="U11695" s="4"/>
      <c r="AD11695" s="4"/>
      <c r="AE11695" s="4"/>
      <c r="AF11695" s="21"/>
    </row>
    <row r="11696" spans="1:32" x14ac:dyDescent="0.2">
      <c r="A11696" s="1" t="s">
        <v>34054</v>
      </c>
      <c r="B11696" s="4" t="s">
        <v>11077</v>
      </c>
      <c r="C11696" s="4" t="s">
        <v>34055</v>
      </c>
      <c r="E11696" s="4"/>
      <c r="R11696" s="4"/>
      <c r="U11696" s="4"/>
      <c r="AD11696" s="4"/>
      <c r="AE11696" s="4"/>
      <c r="AF11696" s="21"/>
    </row>
    <row r="11697" spans="1:32" x14ac:dyDescent="0.2">
      <c r="A11697" s="1" t="s">
        <v>34056</v>
      </c>
      <c r="B11697" s="4" t="s">
        <v>34057</v>
      </c>
      <c r="C11697" s="4" t="s">
        <v>34058</v>
      </c>
      <c r="E11697" s="4"/>
      <c r="R11697" s="4"/>
      <c r="U11697" s="4"/>
      <c r="AD11697" s="4"/>
      <c r="AE11697" s="4"/>
      <c r="AF11697" s="21"/>
    </row>
    <row r="11698" spans="1:32" x14ac:dyDescent="0.2">
      <c r="A11698" s="1" t="s">
        <v>34059</v>
      </c>
      <c r="B11698" s="4" t="s">
        <v>34060</v>
      </c>
      <c r="C11698" s="4" t="s">
        <v>34061</v>
      </c>
      <c r="E11698" s="4"/>
      <c r="R11698" s="4"/>
      <c r="U11698" s="4"/>
      <c r="AD11698" s="4"/>
      <c r="AE11698" s="4"/>
      <c r="AF11698" s="21"/>
    </row>
    <row r="11699" spans="1:32" x14ac:dyDescent="0.2">
      <c r="A11699" s="1" t="s">
        <v>34062</v>
      </c>
      <c r="B11699" s="4" t="s">
        <v>34063</v>
      </c>
      <c r="C11699" s="4" t="s">
        <v>34064</v>
      </c>
      <c r="E11699" s="4"/>
      <c r="R11699" s="4"/>
      <c r="U11699" s="4"/>
      <c r="AD11699" s="4"/>
      <c r="AE11699" s="4"/>
      <c r="AF11699" s="21"/>
    </row>
    <row r="11700" spans="1:32" x14ac:dyDescent="0.2">
      <c r="A11700" s="1" t="s">
        <v>34065</v>
      </c>
      <c r="B11700" s="4" t="s">
        <v>34066</v>
      </c>
      <c r="C11700" s="4" t="s">
        <v>34067</v>
      </c>
      <c r="E11700" s="4"/>
      <c r="R11700" s="4"/>
      <c r="U11700" s="4"/>
      <c r="AD11700" s="4"/>
      <c r="AE11700" s="4"/>
      <c r="AF11700" s="21"/>
    </row>
    <row r="11701" spans="1:32" x14ac:dyDescent="0.2">
      <c r="A11701" s="1" t="s">
        <v>34068</v>
      </c>
      <c r="B11701" s="4" t="s">
        <v>34069</v>
      </c>
      <c r="C11701" s="4" t="s">
        <v>34070</v>
      </c>
      <c r="E11701" s="4"/>
      <c r="R11701" s="4"/>
      <c r="U11701" s="4"/>
      <c r="AD11701" s="4"/>
      <c r="AE11701" s="4"/>
      <c r="AF11701" s="21"/>
    </row>
    <row r="11702" spans="1:32" x14ac:dyDescent="0.2">
      <c r="A11702" s="1" t="s">
        <v>34071</v>
      </c>
      <c r="B11702" s="4" t="s">
        <v>34072</v>
      </c>
      <c r="C11702" s="4" t="s">
        <v>34073</v>
      </c>
      <c r="E11702" s="4"/>
      <c r="R11702" s="4"/>
      <c r="U11702" s="4"/>
      <c r="AD11702" s="4"/>
      <c r="AE11702" s="4"/>
      <c r="AF11702" s="21"/>
    </row>
    <row r="11703" spans="1:32" x14ac:dyDescent="0.2">
      <c r="A11703" s="1" t="s">
        <v>34074</v>
      </c>
      <c r="B11703" s="4" t="s">
        <v>34075</v>
      </c>
      <c r="C11703" s="4" t="s">
        <v>34076</v>
      </c>
      <c r="E11703" s="4"/>
      <c r="R11703" s="4"/>
      <c r="U11703" s="4"/>
      <c r="AD11703" s="4"/>
      <c r="AE11703" s="4"/>
      <c r="AF11703" s="21"/>
    </row>
    <row r="11704" spans="1:32" x14ac:dyDescent="0.2">
      <c r="A11704" s="1" t="s">
        <v>34077</v>
      </c>
      <c r="B11704" s="4" t="s">
        <v>34078</v>
      </c>
      <c r="C11704" s="4" t="s">
        <v>34079</v>
      </c>
      <c r="E11704" s="4"/>
      <c r="R11704" s="4"/>
      <c r="U11704" s="4"/>
      <c r="AD11704" s="4"/>
      <c r="AE11704" s="4"/>
      <c r="AF11704" s="21"/>
    </row>
    <row r="11705" spans="1:32" x14ac:dyDescent="0.2">
      <c r="A11705" s="1" t="s">
        <v>34080</v>
      </c>
      <c r="B11705" s="4" t="s">
        <v>34081</v>
      </c>
      <c r="C11705" s="4" t="s">
        <v>34082</v>
      </c>
      <c r="E11705" s="4"/>
      <c r="R11705" s="4"/>
      <c r="U11705" s="4"/>
      <c r="AD11705" s="4"/>
      <c r="AE11705" s="4"/>
      <c r="AF11705" s="21"/>
    </row>
    <row r="11706" spans="1:32" x14ac:dyDescent="0.2">
      <c r="A11706" s="1" t="s">
        <v>34083</v>
      </c>
      <c r="B11706" s="4" t="s">
        <v>34084</v>
      </c>
      <c r="C11706" s="4" t="s">
        <v>34085</v>
      </c>
      <c r="E11706" s="4"/>
      <c r="R11706" s="4"/>
      <c r="U11706" s="4"/>
      <c r="AD11706" s="4"/>
      <c r="AE11706" s="4"/>
      <c r="AF11706" s="21"/>
    </row>
    <row r="11707" spans="1:32" x14ac:dyDescent="0.2">
      <c r="A11707" s="1" t="s">
        <v>34086</v>
      </c>
      <c r="B11707" s="4" t="s">
        <v>34087</v>
      </c>
      <c r="C11707" s="4" t="s">
        <v>34088</v>
      </c>
      <c r="E11707" s="4"/>
      <c r="R11707" s="4"/>
      <c r="U11707" s="4"/>
      <c r="AD11707" s="4"/>
      <c r="AE11707" s="4"/>
      <c r="AF11707" s="21"/>
    </row>
    <row r="11708" spans="1:32" x14ac:dyDescent="0.2">
      <c r="A11708" s="1" t="s">
        <v>34089</v>
      </c>
      <c r="B11708" s="4" t="s">
        <v>34090</v>
      </c>
      <c r="C11708" s="4" t="s">
        <v>34091</v>
      </c>
      <c r="E11708" s="4"/>
      <c r="R11708" s="4"/>
      <c r="U11708" s="4"/>
      <c r="AD11708" s="4"/>
      <c r="AE11708" s="4"/>
      <c r="AF11708" s="21"/>
    </row>
    <row r="11709" spans="1:32" x14ac:dyDescent="0.2">
      <c r="A11709" s="1" t="s">
        <v>34092</v>
      </c>
      <c r="B11709" s="4" t="s">
        <v>34093</v>
      </c>
      <c r="C11709" s="4" t="s">
        <v>34094</v>
      </c>
      <c r="E11709" s="4"/>
      <c r="R11709" s="4"/>
      <c r="U11709" s="4"/>
      <c r="AD11709" s="4"/>
      <c r="AE11709" s="4"/>
      <c r="AF11709" s="21"/>
    </row>
    <row r="11710" spans="1:32" x14ac:dyDescent="0.2">
      <c r="A11710" s="1" t="s">
        <v>34095</v>
      </c>
      <c r="B11710" s="4" t="s">
        <v>30646</v>
      </c>
      <c r="C11710" s="4" t="s">
        <v>34096</v>
      </c>
      <c r="E11710" s="4"/>
      <c r="R11710" s="4"/>
      <c r="U11710" s="4"/>
      <c r="AD11710" s="4"/>
      <c r="AE11710" s="4"/>
      <c r="AF11710" s="21"/>
    </row>
    <row r="11711" spans="1:32" x14ac:dyDescent="0.2">
      <c r="A11711" s="1" t="s">
        <v>34097</v>
      </c>
      <c r="B11711" s="4" t="s">
        <v>34098</v>
      </c>
      <c r="C11711" s="4" t="s">
        <v>8366</v>
      </c>
      <c r="E11711" s="4"/>
      <c r="R11711" s="4"/>
      <c r="U11711" s="4"/>
      <c r="AD11711" s="4"/>
      <c r="AE11711" s="4"/>
      <c r="AF11711" s="21"/>
    </row>
    <row r="11712" spans="1:32" x14ac:dyDescent="0.2">
      <c r="A11712" s="1" t="s">
        <v>34099</v>
      </c>
      <c r="B11712" s="4" t="s">
        <v>34100</v>
      </c>
      <c r="C11712" s="4" t="s">
        <v>34101</v>
      </c>
      <c r="E11712" s="4"/>
      <c r="R11712" s="4"/>
      <c r="U11712" s="4"/>
      <c r="AD11712" s="4"/>
      <c r="AE11712" s="4"/>
      <c r="AF11712" s="21"/>
    </row>
    <row r="11713" spans="1:32" x14ac:dyDescent="0.2">
      <c r="A11713" s="1" t="s">
        <v>34102</v>
      </c>
      <c r="B11713" s="4" t="s">
        <v>34103</v>
      </c>
      <c r="C11713" s="4" t="s">
        <v>34104</v>
      </c>
      <c r="E11713" s="4"/>
      <c r="R11713" s="4"/>
      <c r="U11713" s="4"/>
      <c r="AD11713" s="4"/>
      <c r="AE11713" s="4"/>
      <c r="AF11713" s="21"/>
    </row>
    <row r="11714" spans="1:32" x14ac:dyDescent="0.2">
      <c r="A11714" s="1" t="s">
        <v>34105</v>
      </c>
      <c r="B11714" s="4" t="s">
        <v>34106</v>
      </c>
      <c r="C11714" s="4" t="s">
        <v>34107</v>
      </c>
      <c r="E11714" s="4"/>
      <c r="R11714" s="4"/>
      <c r="U11714" s="4"/>
      <c r="AD11714" s="4"/>
      <c r="AE11714" s="4"/>
      <c r="AF11714" s="21"/>
    </row>
    <row r="11715" spans="1:32" x14ac:dyDescent="0.2">
      <c r="A11715" s="1" t="s">
        <v>34108</v>
      </c>
      <c r="B11715" s="4" t="s">
        <v>34109</v>
      </c>
      <c r="C11715" s="4" t="s">
        <v>34110</v>
      </c>
      <c r="E11715" s="4"/>
      <c r="R11715" s="4"/>
      <c r="U11715" s="4"/>
      <c r="AD11715" s="4"/>
      <c r="AE11715" s="4"/>
      <c r="AF11715" s="21"/>
    </row>
    <row r="11716" spans="1:32" x14ac:dyDescent="0.2">
      <c r="A11716" s="1" t="s">
        <v>34111</v>
      </c>
      <c r="B11716" s="4" t="s">
        <v>34112</v>
      </c>
      <c r="C11716" s="4" t="s">
        <v>34113</v>
      </c>
      <c r="E11716" s="4"/>
      <c r="R11716" s="4"/>
      <c r="U11716" s="4"/>
      <c r="AD11716" s="4"/>
      <c r="AE11716" s="4"/>
      <c r="AF11716" s="21"/>
    </row>
    <row r="11717" spans="1:32" x14ac:dyDescent="0.2">
      <c r="A11717" s="1" t="s">
        <v>34114</v>
      </c>
      <c r="B11717" s="4" t="s">
        <v>34115</v>
      </c>
      <c r="C11717" s="4" t="s">
        <v>34116</v>
      </c>
      <c r="E11717" s="4"/>
      <c r="R11717" s="4"/>
      <c r="U11717" s="4"/>
      <c r="AD11717" s="4"/>
      <c r="AE11717" s="4"/>
      <c r="AF11717" s="21"/>
    </row>
    <row r="11718" spans="1:32" x14ac:dyDescent="0.2">
      <c r="A11718" s="1" t="s">
        <v>34117</v>
      </c>
      <c r="B11718" s="4" t="s">
        <v>34118</v>
      </c>
      <c r="C11718" s="4" t="s">
        <v>34119</v>
      </c>
      <c r="E11718" s="4"/>
      <c r="R11718" s="4"/>
      <c r="U11718" s="4"/>
      <c r="AD11718" s="4"/>
      <c r="AE11718" s="4"/>
      <c r="AF11718" s="21"/>
    </row>
    <row r="11719" spans="1:32" x14ac:dyDescent="0.2">
      <c r="A11719" s="1" t="s">
        <v>34120</v>
      </c>
      <c r="B11719" s="4" t="s">
        <v>34121</v>
      </c>
      <c r="C11719" s="4" t="s">
        <v>34122</v>
      </c>
      <c r="E11719" s="4"/>
      <c r="R11719" s="4"/>
      <c r="U11719" s="4"/>
      <c r="AD11719" s="4"/>
      <c r="AE11719" s="4"/>
      <c r="AF11719" s="21"/>
    </row>
    <row r="11720" spans="1:32" x14ac:dyDescent="0.2">
      <c r="A11720" s="1" t="s">
        <v>34123</v>
      </c>
      <c r="B11720" s="4" t="s">
        <v>34124</v>
      </c>
      <c r="C11720" s="4" t="s">
        <v>34125</v>
      </c>
      <c r="E11720" s="4"/>
      <c r="R11720" s="4"/>
      <c r="U11720" s="4"/>
      <c r="AD11720" s="4"/>
      <c r="AE11720" s="4"/>
      <c r="AF11720" s="21"/>
    </row>
    <row r="11721" spans="1:32" x14ac:dyDescent="0.2">
      <c r="A11721" s="1" t="s">
        <v>34126</v>
      </c>
      <c r="B11721" s="4" t="s">
        <v>34127</v>
      </c>
      <c r="C11721" s="4" t="s">
        <v>34128</v>
      </c>
      <c r="E11721" s="4"/>
      <c r="R11721" s="4"/>
      <c r="U11721" s="4"/>
      <c r="AD11721" s="4"/>
      <c r="AE11721" s="4"/>
      <c r="AF11721" s="21"/>
    </row>
    <row r="11722" spans="1:32" x14ac:dyDescent="0.2">
      <c r="A11722" s="1" t="s">
        <v>34129</v>
      </c>
      <c r="B11722" s="4" t="s">
        <v>34130</v>
      </c>
      <c r="C11722" s="4" t="s">
        <v>34131</v>
      </c>
      <c r="E11722" s="4"/>
      <c r="R11722" s="4"/>
      <c r="U11722" s="4"/>
      <c r="AD11722" s="4"/>
      <c r="AE11722" s="4"/>
      <c r="AF11722" s="21"/>
    </row>
    <row r="11723" spans="1:32" x14ac:dyDescent="0.2">
      <c r="A11723" s="1" t="s">
        <v>34132</v>
      </c>
      <c r="B11723" s="4" t="s">
        <v>11337</v>
      </c>
      <c r="C11723" s="4" t="s">
        <v>34019</v>
      </c>
      <c r="E11723" s="4"/>
      <c r="R11723" s="4"/>
      <c r="U11723" s="4"/>
      <c r="AD11723" s="4"/>
      <c r="AE11723" s="4"/>
      <c r="AF11723" s="21"/>
    </row>
    <row r="11724" spans="1:32" x14ac:dyDescent="0.2">
      <c r="A11724" s="1" t="s">
        <v>34133</v>
      </c>
      <c r="B11724" s="4" t="s">
        <v>34134</v>
      </c>
      <c r="C11724" s="4" t="s">
        <v>34135</v>
      </c>
      <c r="E11724" s="4"/>
      <c r="R11724" s="4"/>
      <c r="U11724" s="4"/>
      <c r="AD11724" s="4"/>
      <c r="AE11724" s="4"/>
      <c r="AF11724" s="21"/>
    </row>
    <row r="11725" spans="1:32" x14ac:dyDescent="0.2">
      <c r="A11725" s="1" t="s">
        <v>34136</v>
      </c>
      <c r="B11725" s="4" t="s">
        <v>34137</v>
      </c>
      <c r="C11725" s="4" t="s">
        <v>34138</v>
      </c>
      <c r="E11725" s="4"/>
      <c r="R11725" s="4"/>
      <c r="U11725" s="4"/>
      <c r="AD11725" s="4"/>
      <c r="AE11725" s="4"/>
      <c r="AF11725" s="21"/>
    </row>
    <row r="11726" spans="1:32" x14ac:dyDescent="0.2">
      <c r="A11726" s="1" t="s">
        <v>34139</v>
      </c>
      <c r="B11726" s="4" t="s">
        <v>34140</v>
      </c>
      <c r="C11726" s="4" t="s">
        <v>34141</v>
      </c>
      <c r="E11726" s="4"/>
      <c r="R11726" s="4"/>
      <c r="U11726" s="4"/>
      <c r="AD11726" s="4"/>
      <c r="AE11726" s="4"/>
      <c r="AF11726" s="21"/>
    </row>
    <row r="11727" spans="1:32" x14ac:dyDescent="0.2">
      <c r="A11727" s="1" t="s">
        <v>34142</v>
      </c>
      <c r="B11727" s="4" t="s">
        <v>34143</v>
      </c>
      <c r="C11727" s="4" t="s">
        <v>34144</v>
      </c>
      <c r="E11727" s="4"/>
      <c r="R11727" s="4"/>
      <c r="U11727" s="4"/>
      <c r="AD11727" s="4"/>
      <c r="AE11727" s="4"/>
      <c r="AF11727" s="21"/>
    </row>
    <row r="11728" spans="1:32" x14ac:dyDescent="0.2">
      <c r="A11728" s="1" t="s">
        <v>34145</v>
      </c>
      <c r="B11728" s="4" t="s">
        <v>34146</v>
      </c>
      <c r="C11728" s="4" t="s">
        <v>34147</v>
      </c>
      <c r="E11728" s="4"/>
      <c r="R11728" s="4"/>
      <c r="U11728" s="4"/>
      <c r="AD11728" s="4"/>
      <c r="AE11728" s="4"/>
      <c r="AF11728" s="21"/>
    </row>
    <row r="11729" spans="1:32" x14ac:dyDescent="0.2">
      <c r="A11729" s="1" t="s">
        <v>34148</v>
      </c>
      <c r="B11729" s="4" t="s">
        <v>34149</v>
      </c>
      <c r="C11729" s="4" t="s">
        <v>34150</v>
      </c>
      <c r="E11729" s="4"/>
      <c r="R11729" s="4"/>
      <c r="U11729" s="4"/>
      <c r="AD11729" s="4"/>
      <c r="AE11729" s="4"/>
      <c r="AF11729" s="21"/>
    </row>
    <row r="11730" spans="1:32" x14ac:dyDescent="0.2">
      <c r="A11730" s="1" t="s">
        <v>34151</v>
      </c>
      <c r="B11730" s="4" t="s">
        <v>34152</v>
      </c>
      <c r="C11730" s="4" t="s">
        <v>34153</v>
      </c>
      <c r="E11730" s="4"/>
      <c r="R11730" s="4"/>
      <c r="U11730" s="4"/>
      <c r="AD11730" s="4"/>
      <c r="AE11730" s="4"/>
      <c r="AF11730" s="21"/>
    </row>
    <row r="11731" spans="1:32" x14ac:dyDescent="0.2">
      <c r="A11731" s="1" t="s">
        <v>34154</v>
      </c>
      <c r="B11731" s="4" t="s">
        <v>34155</v>
      </c>
      <c r="C11731" s="4" t="s">
        <v>34156</v>
      </c>
      <c r="E11731" s="4"/>
      <c r="R11731" s="4"/>
      <c r="U11731" s="4"/>
      <c r="AD11731" s="4"/>
      <c r="AE11731" s="4"/>
      <c r="AF11731" s="21"/>
    </row>
    <row r="11732" spans="1:32" x14ac:dyDescent="0.2">
      <c r="A11732" s="1" t="s">
        <v>34157</v>
      </c>
      <c r="B11732" s="4" t="s">
        <v>34158</v>
      </c>
      <c r="C11732" s="4" t="s">
        <v>34159</v>
      </c>
      <c r="E11732" s="4"/>
      <c r="R11732" s="4"/>
      <c r="U11732" s="4"/>
      <c r="AD11732" s="4"/>
      <c r="AE11732" s="4"/>
      <c r="AF11732" s="21"/>
    </row>
    <row r="11733" spans="1:32" x14ac:dyDescent="0.2">
      <c r="A11733" s="1" t="s">
        <v>34160</v>
      </c>
      <c r="B11733" s="4" t="s">
        <v>34161</v>
      </c>
      <c r="C11733" s="4" t="s">
        <v>34162</v>
      </c>
      <c r="E11733" s="4"/>
      <c r="R11733" s="4"/>
      <c r="U11733" s="4"/>
      <c r="AD11733" s="4"/>
      <c r="AE11733" s="4"/>
      <c r="AF11733" s="21"/>
    </row>
    <row r="11734" spans="1:32" x14ac:dyDescent="0.2">
      <c r="A11734" s="1" t="s">
        <v>34163</v>
      </c>
      <c r="B11734" s="4" t="s">
        <v>34164</v>
      </c>
      <c r="C11734" s="4" t="s">
        <v>34165</v>
      </c>
      <c r="E11734" s="4"/>
      <c r="R11734" s="4"/>
      <c r="U11734" s="4"/>
      <c r="AD11734" s="4"/>
      <c r="AE11734" s="4"/>
      <c r="AF11734" s="21"/>
    </row>
    <row r="11735" spans="1:32" x14ac:dyDescent="0.2">
      <c r="A11735" s="1" t="s">
        <v>34166</v>
      </c>
      <c r="B11735" s="4" t="s">
        <v>34167</v>
      </c>
      <c r="C11735" s="4" t="s">
        <v>34168</v>
      </c>
      <c r="E11735" s="4"/>
      <c r="R11735" s="4"/>
      <c r="U11735" s="4"/>
      <c r="AD11735" s="4"/>
      <c r="AE11735" s="4"/>
      <c r="AF11735" s="21"/>
    </row>
    <row r="11736" spans="1:32" x14ac:dyDescent="0.2">
      <c r="A11736" s="1" t="s">
        <v>34169</v>
      </c>
      <c r="B11736" s="4" t="s">
        <v>34170</v>
      </c>
      <c r="C11736" s="4" t="s">
        <v>34171</v>
      </c>
      <c r="E11736" s="4"/>
      <c r="R11736" s="4"/>
      <c r="U11736" s="4"/>
      <c r="AD11736" s="4"/>
      <c r="AE11736" s="4"/>
      <c r="AF11736" s="21"/>
    </row>
    <row r="11737" spans="1:32" x14ac:dyDescent="0.2">
      <c r="A11737" s="1" t="s">
        <v>34172</v>
      </c>
      <c r="B11737" s="4" t="s">
        <v>34173</v>
      </c>
      <c r="C11737" s="4" t="s">
        <v>34174</v>
      </c>
      <c r="E11737" s="4"/>
      <c r="R11737" s="4"/>
      <c r="U11737" s="4"/>
      <c r="AD11737" s="4"/>
      <c r="AE11737" s="4"/>
      <c r="AF11737" s="21"/>
    </row>
    <row r="11738" spans="1:32" x14ac:dyDescent="0.2">
      <c r="A11738" s="1" t="s">
        <v>34175</v>
      </c>
      <c r="B11738" s="4" t="s">
        <v>34176</v>
      </c>
      <c r="C11738" s="4" t="s">
        <v>34177</v>
      </c>
      <c r="E11738" s="4"/>
      <c r="R11738" s="4"/>
      <c r="U11738" s="4"/>
      <c r="AD11738" s="4"/>
      <c r="AE11738" s="4"/>
      <c r="AF11738" s="21"/>
    </row>
    <row r="11739" spans="1:32" x14ac:dyDescent="0.2">
      <c r="A11739" s="1" t="s">
        <v>34178</v>
      </c>
      <c r="B11739" s="4" t="s">
        <v>34179</v>
      </c>
      <c r="C11739" s="4" t="s">
        <v>34180</v>
      </c>
      <c r="E11739" s="4"/>
      <c r="R11739" s="4"/>
      <c r="U11739" s="4"/>
      <c r="AD11739" s="4"/>
      <c r="AE11739" s="4"/>
      <c r="AF11739" s="21"/>
    </row>
    <row r="11740" spans="1:32" x14ac:dyDescent="0.2">
      <c r="A11740" s="1" t="s">
        <v>34181</v>
      </c>
      <c r="B11740" s="4" t="s">
        <v>34182</v>
      </c>
      <c r="C11740" s="4" t="s">
        <v>34183</v>
      </c>
      <c r="E11740" s="4"/>
      <c r="R11740" s="4"/>
      <c r="U11740" s="4"/>
      <c r="AD11740" s="4"/>
      <c r="AE11740" s="4"/>
      <c r="AF11740" s="21"/>
    </row>
    <row r="11741" spans="1:32" x14ac:dyDescent="0.2">
      <c r="A11741" s="1" t="s">
        <v>34184</v>
      </c>
      <c r="B11741" s="4" t="s">
        <v>11080</v>
      </c>
      <c r="C11741" s="4" t="s">
        <v>34185</v>
      </c>
      <c r="E11741" s="4"/>
      <c r="R11741" s="4"/>
      <c r="U11741" s="4"/>
      <c r="AD11741" s="4"/>
      <c r="AE11741" s="4"/>
      <c r="AF11741" s="21"/>
    </row>
    <row r="11742" spans="1:32" x14ac:dyDescent="0.2">
      <c r="A11742" s="1" t="s">
        <v>34186</v>
      </c>
      <c r="B11742" s="4" t="s">
        <v>34187</v>
      </c>
      <c r="C11742" s="4" t="s">
        <v>34188</v>
      </c>
      <c r="E11742" s="4"/>
      <c r="R11742" s="4"/>
      <c r="U11742" s="4"/>
      <c r="AD11742" s="4"/>
      <c r="AE11742" s="4"/>
      <c r="AF11742" s="21"/>
    </row>
    <row r="11743" spans="1:32" x14ac:dyDescent="0.2">
      <c r="A11743" s="1" t="s">
        <v>34189</v>
      </c>
      <c r="B11743" s="4" t="s">
        <v>34190</v>
      </c>
      <c r="C11743" s="4" t="s">
        <v>34191</v>
      </c>
      <c r="E11743" s="4"/>
      <c r="R11743" s="4"/>
      <c r="U11743" s="4"/>
      <c r="AD11743" s="4"/>
      <c r="AE11743" s="4"/>
      <c r="AF11743" s="21"/>
    </row>
    <row r="11744" spans="1:32" x14ac:dyDescent="0.2">
      <c r="A11744" s="1" t="s">
        <v>34192</v>
      </c>
      <c r="B11744" s="4" t="s">
        <v>34193</v>
      </c>
      <c r="C11744" s="4" t="s">
        <v>34194</v>
      </c>
      <c r="E11744" s="4"/>
      <c r="R11744" s="4"/>
      <c r="U11744" s="4"/>
      <c r="AD11744" s="4"/>
      <c r="AE11744" s="4"/>
      <c r="AF11744" s="21"/>
    </row>
    <row r="11745" spans="1:32" x14ac:dyDescent="0.2">
      <c r="A11745" s="1" t="s">
        <v>34195</v>
      </c>
      <c r="B11745" s="4" t="s">
        <v>34196</v>
      </c>
      <c r="C11745" s="4" t="s">
        <v>34197</v>
      </c>
      <c r="E11745" s="4"/>
      <c r="R11745" s="4"/>
      <c r="U11745" s="4"/>
      <c r="AD11745" s="4"/>
      <c r="AE11745" s="4"/>
      <c r="AF11745" s="21"/>
    </row>
    <row r="11746" spans="1:32" x14ac:dyDescent="0.2">
      <c r="A11746" s="1" t="s">
        <v>34198</v>
      </c>
      <c r="B11746" s="4" t="s">
        <v>34199</v>
      </c>
      <c r="C11746" s="4" t="s">
        <v>34200</v>
      </c>
      <c r="E11746" s="4"/>
      <c r="R11746" s="4"/>
      <c r="U11746" s="4"/>
      <c r="AD11746" s="4"/>
      <c r="AE11746" s="4"/>
      <c r="AF11746" s="21"/>
    </row>
    <row r="11747" spans="1:32" x14ac:dyDescent="0.2">
      <c r="A11747" s="1" t="s">
        <v>34201</v>
      </c>
      <c r="B11747" s="4" t="s">
        <v>34202</v>
      </c>
      <c r="C11747" s="4" t="s">
        <v>34203</v>
      </c>
      <c r="E11747" s="4"/>
      <c r="R11747" s="4"/>
      <c r="U11747" s="4"/>
      <c r="AD11747" s="4"/>
      <c r="AE11747" s="4"/>
      <c r="AF11747" s="21"/>
    </row>
    <row r="11748" spans="1:32" x14ac:dyDescent="0.2">
      <c r="A11748" s="1" t="s">
        <v>34204</v>
      </c>
      <c r="B11748" s="4" t="s">
        <v>34205</v>
      </c>
      <c r="C11748" s="4" t="s">
        <v>34206</v>
      </c>
      <c r="E11748" s="4"/>
      <c r="R11748" s="4"/>
      <c r="U11748" s="4"/>
      <c r="AD11748" s="4"/>
      <c r="AE11748" s="4"/>
      <c r="AF11748" s="21"/>
    </row>
    <row r="11749" spans="1:32" x14ac:dyDescent="0.2">
      <c r="A11749" s="1" t="s">
        <v>34207</v>
      </c>
      <c r="B11749" s="4" t="s">
        <v>34208</v>
      </c>
      <c r="C11749" s="4" t="s">
        <v>34209</v>
      </c>
      <c r="E11749" s="4"/>
      <c r="R11749" s="4"/>
      <c r="U11749" s="4"/>
      <c r="AD11749" s="4"/>
      <c r="AE11749" s="4"/>
      <c r="AF11749" s="21"/>
    </row>
    <row r="11750" spans="1:32" x14ac:dyDescent="0.2">
      <c r="A11750" s="1" t="s">
        <v>34210</v>
      </c>
      <c r="B11750" s="4" t="s">
        <v>34211</v>
      </c>
      <c r="C11750" s="4" t="s">
        <v>34212</v>
      </c>
      <c r="E11750" s="4"/>
      <c r="R11750" s="4"/>
      <c r="U11750" s="4"/>
      <c r="AD11750" s="4"/>
      <c r="AE11750" s="4"/>
      <c r="AF11750" s="21"/>
    </row>
    <row r="11751" spans="1:32" x14ac:dyDescent="0.2">
      <c r="A11751" s="1" t="s">
        <v>34213</v>
      </c>
      <c r="B11751" s="4" t="s">
        <v>34214</v>
      </c>
      <c r="C11751" s="4" t="s">
        <v>34215</v>
      </c>
      <c r="E11751" s="4"/>
      <c r="R11751" s="4"/>
      <c r="U11751" s="4"/>
      <c r="AD11751" s="4"/>
      <c r="AE11751" s="4"/>
      <c r="AF11751" s="21"/>
    </row>
    <row r="11752" spans="1:32" x14ac:dyDescent="0.2">
      <c r="A11752" s="1" t="s">
        <v>34216</v>
      </c>
      <c r="B11752" s="4" t="s">
        <v>34217</v>
      </c>
      <c r="C11752" s="4" t="s">
        <v>34218</v>
      </c>
      <c r="E11752" s="4"/>
      <c r="R11752" s="4"/>
      <c r="U11752" s="4"/>
      <c r="AD11752" s="4"/>
      <c r="AE11752" s="4"/>
      <c r="AF11752" s="21"/>
    </row>
    <row r="11753" spans="1:32" x14ac:dyDescent="0.2">
      <c r="A11753" s="1" t="s">
        <v>34219</v>
      </c>
      <c r="B11753" s="4" t="s">
        <v>34220</v>
      </c>
      <c r="C11753" s="4" t="s">
        <v>34221</v>
      </c>
      <c r="E11753" s="4"/>
      <c r="R11753" s="4"/>
      <c r="U11753" s="4"/>
      <c r="AD11753" s="4">
        <v>1</v>
      </c>
      <c r="AE11753" s="4"/>
      <c r="AF11753" s="21"/>
    </row>
    <row r="11754" spans="1:32" x14ac:dyDescent="0.2">
      <c r="A11754" s="1" t="s">
        <v>34222</v>
      </c>
      <c r="B11754" s="4" t="s">
        <v>34223</v>
      </c>
      <c r="C11754" s="4" t="s">
        <v>34224</v>
      </c>
      <c r="E11754" s="4"/>
      <c r="R11754" s="4"/>
      <c r="U11754" s="4"/>
      <c r="AD11754" s="4"/>
      <c r="AE11754" s="4"/>
      <c r="AF11754" s="21"/>
    </row>
    <row r="11755" spans="1:32" x14ac:dyDescent="0.2">
      <c r="A11755" s="1" t="s">
        <v>34225</v>
      </c>
      <c r="B11755" s="4" t="s">
        <v>34226</v>
      </c>
      <c r="C11755" s="4" t="s">
        <v>34227</v>
      </c>
      <c r="E11755" s="4"/>
      <c r="R11755" s="4"/>
      <c r="U11755" s="4"/>
      <c r="AD11755" s="4"/>
      <c r="AE11755" s="4"/>
      <c r="AF11755" s="21"/>
    </row>
    <row r="11756" spans="1:32" x14ac:dyDescent="0.2">
      <c r="A11756" s="1" t="s">
        <v>34228</v>
      </c>
      <c r="B11756" s="4" t="s">
        <v>34229</v>
      </c>
      <c r="C11756" s="4" t="s">
        <v>34230</v>
      </c>
      <c r="E11756" s="4"/>
      <c r="R11756" s="4"/>
      <c r="U11756" s="4"/>
      <c r="AD11756" s="4"/>
      <c r="AE11756" s="4"/>
      <c r="AF11756" s="21"/>
    </row>
    <row r="11757" spans="1:32" x14ac:dyDescent="0.2">
      <c r="A11757" s="1" t="s">
        <v>34231</v>
      </c>
      <c r="B11757" s="4" t="s">
        <v>34232</v>
      </c>
      <c r="C11757" s="4" t="s">
        <v>34233</v>
      </c>
      <c r="E11757" s="4"/>
      <c r="R11757" s="4"/>
      <c r="U11757" s="4"/>
      <c r="AD11757" s="4"/>
      <c r="AE11757" s="4"/>
      <c r="AF11757" s="21"/>
    </row>
    <row r="11758" spans="1:32" x14ac:dyDescent="0.2">
      <c r="A11758" s="1" t="s">
        <v>34234</v>
      </c>
      <c r="B11758" s="4" t="s">
        <v>34235</v>
      </c>
      <c r="C11758" s="4" t="s">
        <v>34236</v>
      </c>
      <c r="E11758" s="4"/>
      <c r="R11758" s="4"/>
      <c r="U11758" s="4"/>
      <c r="AD11758" s="4"/>
      <c r="AE11758" s="4"/>
      <c r="AF11758" s="21"/>
    </row>
    <row r="11759" spans="1:32" x14ac:dyDescent="0.2">
      <c r="A11759" s="1" t="s">
        <v>34237</v>
      </c>
      <c r="B11759" s="4" t="s">
        <v>34238</v>
      </c>
      <c r="C11759" s="4" t="s">
        <v>34239</v>
      </c>
      <c r="E11759" s="4"/>
      <c r="R11759" s="4"/>
      <c r="U11759" s="4"/>
      <c r="AD11759" s="4"/>
      <c r="AE11759" s="4"/>
      <c r="AF11759" s="21"/>
    </row>
    <row r="11760" spans="1:32" x14ac:dyDescent="0.2">
      <c r="A11760" s="1" t="s">
        <v>34240</v>
      </c>
      <c r="B11760" s="4" t="s">
        <v>34241</v>
      </c>
      <c r="C11760" s="4" t="s">
        <v>34242</v>
      </c>
      <c r="E11760" s="4"/>
      <c r="R11760" s="4"/>
      <c r="U11760" s="4"/>
      <c r="AD11760" s="4"/>
      <c r="AE11760" s="4"/>
      <c r="AF11760" s="21"/>
    </row>
    <row r="11761" spans="1:32" x14ac:dyDescent="0.2">
      <c r="A11761" s="1" t="s">
        <v>34243</v>
      </c>
      <c r="B11761" s="4" t="s">
        <v>34244</v>
      </c>
      <c r="C11761" s="4" t="s">
        <v>34245</v>
      </c>
      <c r="E11761" s="4"/>
      <c r="R11761" s="4"/>
      <c r="U11761" s="4"/>
      <c r="AD11761" s="4"/>
      <c r="AE11761" s="4"/>
      <c r="AF11761" s="21"/>
    </row>
    <row r="11762" spans="1:32" x14ac:dyDescent="0.2">
      <c r="A11762" s="1" t="s">
        <v>34246</v>
      </c>
      <c r="B11762" s="4" t="s">
        <v>34247</v>
      </c>
      <c r="C11762" s="4" t="s">
        <v>34248</v>
      </c>
      <c r="E11762" s="4"/>
      <c r="R11762" s="4"/>
      <c r="U11762" s="4"/>
      <c r="AD11762" s="4"/>
      <c r="AE11762" s="4"/>
      <c r="AF11762" s="21"/>
    </row>
    <row r="11763" spans="1:32" x14ac:dyDescent="0.2">
      <c r="A11763" s="1" t="s">
        <v>34249</v>
      </c>
      <c r="B11763" s="4" t="s">
        <v>34250</v>
      </c>
      <c r="C11763" s="4" t="s">
        <v>34251</v>
      </c>
      <c r="E11763" s="4"/>
      <c r="R11763" s="4"/>
      <c r="U11763" s="4"/>
      <c r="AD11763" s="4"/>
      <c r="AE11763" s="4"/>
      <c r="AF11763" s="21"/>
    </row>
    <row r="11764" spans="1:32" x14ac:dyDescent="0.2">
      <c r="A11764" s="1" t="s">
        <v>34252</v>
      </c>
      <c r="B11764" s="4" t="s">
        <v>34253</v>
      </c>
      <c r="C11764" s="4" t="s">
        <v>34254</v>
      </c>
      <c r="E11764" s="4"/>
      <c r="R11764" s="4"/>
      <c r="U11764" s="4"/>
      <c r="AD11764" s="4"/>
      <c r="AE11764" s="4"/>
      <c r="AF11764" s="21"/>
    </row>
    <row r="11765" spans="1:32" x14ac:dyDescent="0.2">
      <c r="A11765" s="1" t="s">
        <v>34255</v>
      </c>
      <c r="B11765" s="4" t="s">
        <v>34256</v>
      </c>
      <c r="C11765" s="4" t="s">
        <v>34257</v>
      </c>
      <c r="E11765" s="4"/>
      <c r="R11765" s="4"/>
      <c r="U11765" s="4"/>
      <c r="AD11765" s="4"/>
      <c r="AE11765" s="4"/>
      <c r="AF11765" s="21"/>
    </row>
    <row r="11766" spans="1:32" x14ac:dyDescent="0.2">
      <c r="A11766" s="1" t="s">
        <v>34258</v>
      </c>
      <c r="B11766" s="4" t="s">
        <v>34259</v>
      </c>
      <c r="C11766" s="4" t="s">
        <v>34260</v>
      </c>
      <c r="E11766" s="4"/>
      <c r="R11766" s="4"/>
      <c r="U11766" s="4"/>
      <c r="AD11766" s="4"/>
      <c r="AE11766" s="4"/>
      <c r="AF11766" s="21"/>
    </row>
    <row r="11767" spans="1:32" x14ac:dyDescent="0.2">
      <c r="A11767" s="1" t="s">
        <v>34261</v>
      </c>
      <c r="B11767" s="4" t="s">
        <v>34262</v>
      </c>
      <c r="C11767" s="4" t="s">
        <v>34263</v>
      </c>
      <c r="E11767" s="4"/>
      <c r="R11767" s="4"/>
      <c r="U11767" s="4"/>
      <c r="AD11767" s="4"/>
      <c r="AE11767" s="4"/>
      <c r="AF11767" s="21"/>
    </row>
    <row r="11768" spans="1:32" x14ac:dyDescent="0.2">
      <c r="A11768" s="1" t="s">
        <v>34264</v>
      </c>
      <c r="B11768" s="4" t="s">
        <v>34265</v>
      </c>
      <c r="C11768" s="4" t="s">
        <v>34266</v>
      </c>
      <c r="E11768" s="4"/>
      <c r="R11768" s="4"/>
      <c r="U11768" s="4"/>
      <c r="AD11768" s="4"/>
      <c r="AE11768" s="4"/>
      <c r="AF11768" s="21"/>
    </row>
    <row r="11769" spans="1:32" x14ac:dyDescent="0.2">
      <c r="A11769" s="1" t="s">
        <v>34267</v>
      </c>
      <c r="B11769" s="4" t="s">
        <v>34268</v>
      </c>
      <c r="C11769" s="4" t="s">
        <v>34269</v>
      </c>
      <c r="E11769" s="4"/>
      <c r="R11769" s="4"/>
      <c r="U11769" s="4"/>
      <c r="AD11769" s="4"/>
      <c r="AE11769" s="4"/>
      <c r="AF11769" s="21"/>
    </row>
    <row r="11770" spans="1:32" x14ac:dyDescent="0.2">
      <c r="A11770" s="1" t="s">
        <v>34270</v>
      </c>
      <c r="B11770" s="4" t="s">
        <v>34271</v>
      </c>
      <c r="C11770" s="4" t="s">
        <v>34272</v>
      </c>
      <c r="E11770" s="4"/>
      <c r="R11770" s="4"/>
      <c r="U11770" s="4"/>
      <c r="AD11770" s="4"/>
      <c r="AE11770" s="4"/>
      <c r="AF11770" s="21"/>
    </row>
    <row r="11771" spans="1:32" x14ac:dyDescent="0.2">
      <c r="A11771" s="1" t="s">
        <v>34273</v>
      </c>
      <c r="B11771" s="4" t="s">
        <v>34274</v>
      </c>
      <c r="C11771" s="4" t="s">
        <v>34275</v>
      </c>
      <c r="E11771" s="4"/>
      <c r="R11771" s="4"/>
      <c r="U11771" s="4"/>
      <c r="AD11771" s="4"/>
      <c r="AE11771" s="4"/>
      <c r="AF11771" s="21"/>
    </row>
    <row r="11772" spans="1:32" x14ac:dyDescent="0.2">
      <c r="A11772" s="1" t="s">
        <v>34276</v>
      </c>
      <c r="B11772" s="4" t="s">
        <v>34277</v>
      </c>
      <c r="C11772" s="4" t="s">
        <v>34278</v>
      </c>
      <c r="E11772" s="4"/>
      <c r="R11772" s="4"/>
      <c r="U11772" s="4"/>
      <c r="AD11772" s="4"/>
      <c r="AE11772" s="4"/>
      <c r="AF11772" s="21"/>
    </row>
    <row r="11773" spans="1:32" x14ac:dyDescent="0.2">
      <c r="A11773" s="1" t="s">
        <v>34279</v>
      </c>
      <c r="B11773" s="4" t="s">
        <v>34280</v>
      </c>
      <c r="C11773" s="4" t="s">
        <v>34281</v>
      </c>
      <c r="E11773" s="4"/>
      <c r="R11773" s="4"/>
      <c r="U11773" s="4"/>
      <c r="AD11773" s="4"/>
      <c r="AE11773" s="4"/>
      <c r="AF11773" s="21"/>
    </row>
    <row r="11774" spans="1:32" x14ac:dyDescent="0.2">
      <c r="A11774" s="1" t="s">
        <v>34282</v>
      </c>
      <c r="B11774" s="4" t="s">
        <v>34283</v>
      </c>
      <c r="C11774" s="4" t="s">
        <v>34284</v>
      </c>
      <c r="E11774" s="4"/>
      <c r="R11774" s="4"/>
      <c r="U11774" s="4"/>
      <c r="AD11774" s="4"/>
      <c r="AE11774" s="4"/>
      <c r="AF11774" s="21"/>
    </row>
    <row r="11775" spans="1:32" x14ac:dyDescent="0.2">
      <c r="A11775" s="1" t="s">
        <v>34285</v>
      </c>
      <c r="B11775" s="4" t="s">
        <v>34286</v>
      </c>
      <c r="C11775" s="4" t="s">
        <v>34287</v>
      </c>
      <c r="E11775" s="4"/>
      <c r="R11775" s="4"/>
      <c r="U11775" s="4"/>
      <c r="AD11775" s="4"/>
      <c r="AE11775" s="4"/>
      <c r="AF11775" s="21"/>
    </row>
    <row r="11776" spans="1:32" x14ac:dyDescent="0.2">
      <c r="A11776" s="1" t="s">
        <v>34288</v>
      </c>
      <c r="B11776" s="4" t="s">
        <v>34289</v>
      </c>
      <c r="C11776" s="4" t="s">
        <v>34290</v>
      </c>
      <c r="E11776" s="4"/>
      <c r="R11776" s="4"/>
      <c r="U11776" s="4"/>
      <c r="AD11776" s="4"/>
      <c r="AE11776" s="4"/>
      <c r="AF11776" s="21"/>
    </row>
    <row r="11777" spans="1:32" x14ac:dyDescent="0.2">
      <c r="A11777" s="1" t="s">
        <v>34291</v>
      </c>
      <c r="B11777" s="4" t="s">
        <v>34292</v>
      </c>
      <c r="C11777" s="4" t="s">
        <v>34293</v>
      </c>
      <c r="E11777" s="4"/>
      <c r="R11777" s="4"/>
      <c r="U11777" s="4"/>
      <c r="AD11777" s="4"/>
      <c r="AE11777" s="4"/>
      <c r="AF11777" s="21"/>
    </row>
    <row r="11778" spans="1:32" x14ac:dyDescent="0.2">
      <c r="A11778" s="1" t="s">
        <v>34294</v>
      </c>
      <c r="B11778" s="4" t="s">
        <v>34295</v>
      </c>
      <c r="C11778" s="4" t="s">
        <v>34296</v>
      </c>
      <c r="E11778" s="4"/>
      <c r="R11778" s="4"/>
      <c r="U11778" s="4"/>
      <c r="AD11778" s="4"/>
      <c r="AE11778" s="4"/>
      <c r="AF11778" s="21"/>
    </row>
    <row r="11779" spans="1:32" x14ac:dyDescent="0.2">
      <c r="A11779" s="1" t="s">
        <v>34297</v>
      </c>
      <c r="B11779" s="4" t="s">
        <v>34298</v>
      </c>
      <c r="C11779" s="4" t="s">
        <v>34299</v>
      </c>
      <c r="E11779" s="4"/>
      <c r="R11779" s="4"/>
      <c r="U11779" s="4"/>
      <c r="AD11779" s="4"/>
      <c r="AE11779" s="4"/>
      <c r="AF11779" s="21"/>
    </row>
    <row r="11780" spans="1:32" x14ac:dyDescent="0.2">
      <c r="A11780" s="1" t="s">
        <v>34300</v>
      </c>
      <c r="B11780" s="4" t="s">
        <v>34301</v>
      </c>
      <c r="C11780" s="4" t="s">
        <v>34302</v>
      </c>
      <c r="E11780" s="4"/>
      <c r="R11780" s="4"/>
      <c r="U11780" s="4"/>
      <c r="AD11780" s="4"/>
      <c r="AE11780" s="4"/>
      <c r="AF11780" s="21"/>
    </row>
    <row r="11781" spans="1:32" x14ac:dyDescent="0.2">
      <c r="A11781" s="1" t="s">
        <v>34303</v>
      </c>
      <c r="B11781" s="4" t="s">
        <v>34304</v>
      </c>
      <c r="C11781" s="4" t="s">
        <v>34305</v>
      </c>
      <c r="E11781" s="4"/>
      <c r="R11781" s="4"/>
      <c r="U11781" s="4"/>
      <c r="AD11781" s="4"/>
      <c r="AE11781" s="4"/>
      <c r="AF11781" s="21"/>
    </row>
    <row r="11782" spans="1:32" x14ac:dyDescent="0.2">
      <c r="A11782" s="1" t="s">
        <v>34306</v>
      </c>
      <c r="B11782" s="4" t="s">
        <v>34307</v>
      </c>
      <c r="C11782" s="4" t="s">
        <v>34308</v>
      </c>
      <c r="E11782" s="4"/>
      <c r="R11782" s="4"/>
      <c r="U11782" s="4"/>
      <c r="AD11782" s="4"/>
      <c r="AE11782" s="4"/>
      <c r="AF11782" s="21"/>
    </row>
    <row r="11783" spans="1:32" x14ac:dyDescent="0.2">
      <c r="A11783" s="1" t="s">
        <v>34309</v>
      </c>
      <c r="B11783" s="4" t="s">
        <v>34310</v>
      </c>
      <c r="C11783" s="4" t="s">
        <v>34311</v>
      </c>
      <c r="E11783" s="4"/>
      <c r="R11783" s="4"/>
      <c r="U11783" s="4"/>
      <c r="AD11783" s="4"/>
      <c r="AE11783" s="4"/>
      <c r="AF11783" s="21"/>
    </row>
    <row r="11784" spans="1:32" x14ac:dyDescent="0.2">
      <c r="A11784" s="1" t="s">
        <v>34312</v>
      </c>
      <c r="B11784" s="4" t="s">
        <v>34313</v>
      </c>
      <c r="C11784" s="4" t="s">
        <v>34314</v>
      </c>
      <c r="E11784" s="4"/>
      <c r="R11784" s="4"/>
      <c r="U11784" s="4"/>
      <c r="AD11784" s="4"/>
      <c r="AE11784" s="4"/>
      <c r="AF11784" s="21"/>
    </row>
    <row r="11785" spans="1:32" x14ac:dyDescent="0.2">
      <c r="A11785" s="1" t="s">
        <v>34315</v>
      </c>
      <c r="B11785" s="4" t="s">
        <v>34316</v>
      </c>
      <c r="C11785" s="4" t="s">
        <v>34317</v>
      </c>
      <c r="E11785" s="4"/>
      <c r="R11785" s="4"/>
      <c r="U11785" s="4"/>
      <c r="AD11785" s="4"/>
      <c r="AE11785" s="4"/>
      <c r="AF11785" s="21"/>
    </row>
    <row r="11786" spans="1:32" x14ac:dyDescent="0.2">
      <c r="A11786" s="1" t="s">
        <v>34318</v>
      </c>
      <c r="B11786" s="4" t="s">
        <v>34319</v>
      </c>
      <c r="C11786" s="4" t="s">
        <v>34320</v>
      </c>
      <c r="E11786" s="4"/>
      <c r="R11786" s="4"/>
      <c r="U11786" s="4"/>
      <c r="AD11786" s="4"/>
      <c r="AE11786" s="4"/>
      <c r="AF11786" s="21"/>
    </row>
    <row r="11787" spans="1:32" x14ac:dyDescent="0.2">
      <c r="A11787" s="1" t="s">
        <v>34321</v>
      </c>
      <c r="B11787" s="4" t="s">
        <v>34322</v>
      </c>
      <c r="C11787" s="4" t="s">
        <v>34323</v>
      </c>
      <c r="E11787" s="4"/>
      <c r="R11787" s="4"/>
      <c r="U11787" s="4"/>
      <c r="AD11787" s="4"/>
      <c r="AE11787" s="4"/>
      <c r="AF11787" s="21"/>
    </row>
    <row r="11788" spans="1:32" x14ac:dyDescent="0.2">
      <c r="A11788" s="1" t="s">
        <v>34324</v>
      </c>
      <c r="B11788" s="4" t="s">
        <v>34325</v>
      </c>
      <c r="C11788" s="4" t="s">
        <v>34326</v>
      </c>
      <c r="E11788" s="4"/>
      <c r="R11788" s="4"/>
      <c r="U11788" s="4"/>
      <c r="AD11788" s="4"/>
      <c r="AE11788" s="4"/>
      <c r="AF11788" s="21">
        <v>1</v>
      </c>
    </row>
    <row r="11789" spans="1:32" x14ac:dyDescent="0.2">
      <c r="A11789" s="1" t="s">
        <v>34327</v>
      </c>
      <c r="B11789" s="4" t="s">
        <v>34328</v>
      </c>
      <c r="C11789" s="4" t="s">
        <v>34329</v>
      </c>
      <c r="E11789" s="4"/>
      <c r="R11789" s="4"/>
      <c r="U11789" s="4"/>
      <c r="AD11789" s="4"/>
      <c r="AE11789" s="4"/>
      <c r="AF11789" s="21"/>
    </row>
    <row r="11790" spans="1:32" x14ac:dyDescent="0.2">
      <c r="A11790" s="1" t="s">
        <v>34330</v>
      </c>
      <c r="B11790" s="4" t="s">
        <v>34331</v>
      </c>
      <c r="C11790" s="4" t="s">
        <v>34332</v>
      </c>
      <c r="E11790" s="4"/>
      <c r="R11790" s="4"/>
      <c r="U11790" s="4"/>
      <c r="AD11790" s="4"/>
      <c r="AE11790" s="4"/>
      <c r="AF11790" s="21"/>
    </row>
    <row r="11791" spans="1:32" x14ac:dyDescent="0.2">
      <c r="A11791" s="1" t="s">
        <v>34333</v>
      </c>
      <c r="B11791" s="4" t="s">
        <v>34334</v>
      </c>
      <c r="C11791" s="4" t="s">
        <v>34335</v>
      </c>
      <c r="E11791" s="4"/>
      <c r="R11791" s="4"/>
      <c r="U11791" s="4"/>
      <c r="AD11791" s="4"/>
      <c r="AE11791" s="4"/>
      <c r="AF11791" s="21"/>
    </row>
    <row r="11792" spans="1:32" x14ac:dyDescent="0.2">
      <c r="A11792" s="1" t="s">
        <v>34336</v>
      </c>
      <c r="B11792" s="4" t="s">
        <v>34337</v>
      </c>
      <c r="C11792" s="4" t="s">
        <v>34338</v>
      </c>
      <c r="E11792" s="4"/>
      <c r="R11792" s="4"/>
      <c r="U11792" s="4"/>
      <c r="AD11792" s="4"/>
      <c r="AE11792" s="4">
        <v>1</v>
      </c>
      <c r="AF11792" s="21"/>
    </row>
    <row r="11793" spans="1:32" x14ac:dyDescent="0.2">
      <c r="A11793" s="1" t="s">
        <v>34339</v>
      </c>
      <c r="B11793" s="4" t="s">
        <v>34340</v>
      </c>
      <c r="C11793" s="4" t="s">
        <v>34341</v>
      </c>
      <c r="E11793" s="4"/>
      <c r="R11793" s="4"/>
      <c r="U11793" s="4"/>
      <c r="AD11793" s="4"/>
      <c r="AE11793" s="4"/>
      <c r="AF11793" s="21"/>
    </row>
    <row r="11794" spans="1:32" x14ac:dyDescent="0.2">
      <c r="A11794" s="1" t="s">
        <v>34342</v>
      </c>
      <c r="B11794" s="4" t="s">
        <v>34343</v>
      </c>
      <c r="C11794" s="4" t="s">
        <v>34344</v>
      </c>
      <c r="E11794" s="4"/>
      <c r="R11794" s="4"/>
      <c r="U11794" s="4"/>
      <c r="AD11794" s="4"/>
      <c r="AE11794" s="4"/>
      <c r="AF11794" s="21"/>
    </row>
    <row r="11795" spans="1:32" x14ac:dyDescent="0.2">
      <c r="A11795" s="1" t="s">
        <v>34345</v>
      </c>
      <c r="B11795" s="4" t="s">
        <v>34346</v>
      </c>
      <c r="C11795" s="4" t="s">
        <v>34347</v>
      </c>
      <c r="E11795" s="4"/>
      <c r="R11795" s="4"/>
      <c r="U11795" s="4"/>
      <c r="AD11795" s="4"/>
      <c r="AE11795" s="4"/>
      <c r="AF11795" s="21"/>
    </row>
    <row r="11796" spans="1:32" x14ac:dyDescent="0.2">
      <c r="A11796" s="1" t="s">
        <v>34348</v>
      </c>
      <c r="B11796" s="4" t="s">
        <v>30653</v>
      </c>
      <c r="C11796" s="4" t="s">
        <v>30654</v>
      </c>
      <c r="E11796" s="4"/>
      <c r="R11796" s="4"/>
      <c r="U11796" s="4"/>
      <c r="AD11796" s="4"/>
      <c r="AE11796" s="4"/>
      <c r="AF11796" s="21"/>
    </row>
    <row r="11797" spans="1:32" x14ac:dyDescent="0.2">
      <c r="A11797" s="1" t="s">
        <v>34349</v>
      </c>
      <c r="B11797" s="4" t="s">
        <v>34350</v>
      </c>
      <c r="C11797" s="4" t="s">
        <v>34351</v>
      </c>
      <c r="E11797" s="4"/>
      <c r="R11797" s="4"/>
      <c r="U11797" s="4"/>
      <c r="AD11797" s="4"/>
      <c r="AE11797" s="4"/>
      <c r="AF11797" s="21"/>
    </row>
    <row r="11798" spans="1:32" x14ac:dyDescent="0.2">
      <c r="A11798" s="1" t="s">
        <v>34352</v>
      </c>
      <c r="B11798" s="4" t="s">
        <v>34353</v>
      </c>
      <c r="C11798" s="4" t="s">
        <v>34354</v>
      </c>
      <c r="E11798" s="4"/>
      <c r="R11798" s="4"/>
      <c r="U11798" s="4"/>
      <c r="AD11798" s="4"/>
      <c r="AE11798" s="4"/>
      <c r="AF11798" s="21"/>
    </row>
    <row r="11799" spans="1:32" x14ac:dyDescent="0.2">
      <c r="A11799" s="1" t="s">
        <v>34355</v>
      </c>
      <c r="B11799" s="4" t="s">
        <v>34356</v>
      </c>
      <c r="C11799" s="4" t="s">
        <v>34357</v>
      </c>
      <c r="E11799" s="4"/>
      <c r="R11799" s="4"/>
      <c r="U11799" s="4"/>
      <c r="AD11799" s="4"/>
      <c r="AE11799" s="4"/>
      <c r="AF11799" s="21"/>
    </row>
    <row r="11800" spans="1:32" x14ac:dyDescent="0.2">
      <c r="A11800" s="1" t="s">
        <v>34358</v>
      </c>
      <c r="B11800" s="4" t="s">
        <v>34359</v>
      </c>
      <c r="C11800" s="4" t="s">
        <v>34360</v>
      </c>
      <c r="E11800" s="4"/>
      <c r="R11800" s="4"/>
      <c r="U11800" s="4"/>
      <c r="AD11800" s="4"/>
      <c r="AE11800" s="4"/>
      <c r="AF11800" s="21"/>
    </row>
    <row r="11801" spans="1:32" x14ac:dyDescent="0.2">
      <c r="A11801" s="1" t="s">
        <v>34361</v>
      </c>
      <c r="B11801" s="4" t="s">
        <v>34362</v>
      </c>
      <c r="C11801" s="4" t="s">
        <v>34363</v>
      </c>
      <c r="E11801" s="4"/>
      <c r="R11801" s="4"/>
      <c r="U11801" s="4"/>
      <c r="AD11801" s="4"/>
      <c r="AE11801" s="4"/>
      <c r="AF11801" s="21"/>
    </row>
    <row r="11802" spans="1:32" x14ac:dyDescent="0.2">
      <c r="A11802" s="1" t="s">
        <v>34364</v>
      </c>
      <c r="B11802" s="4" t="s">
        <v>34365</v>
      </c>
      <c r="C11802" s="4" t="s">
        <v>34366</v>
      </c>
      <c r="E11802" s="4"/>
      <c r="R11802" s="4"/>
      <c r="U11802" s="4"/>
      <c r="AD11802" s="4"/>
      <c r="AE11802" s="4"/>
      <c r="AF11802" s="21"/>
    </row>
    <row r="11803" spans="1:32" x14ac:dyDescent="0.2">
      <c r="A11803" s="1" t="s">
        <v>34367</v>
      </c>
      <c r="B11803" s="4" t="s">
        <v>34368</v>
      </c>
      <c r="C11803" s="4" t="s">
        <v>34369</v>
      </c>
      <c r="E11803" s="4"/>
      <c r="R11803" s="4"/>
      <c r="U11803" s="4"/>
      <c r="AD11803" s="4"/>
      <c r="AE11803" s="4"/>
      <c r="AF11803" s="21"/>
    </row>
    <row r="11804" spans="1:32" x14ac:dyDescent="0.2">
      <c r="A11804" s="1" t="s">
        <v>34370</v>
      </c>
      <c r="B11804" s="4" t="s">
        <v>34371</v>
      </c>
      <c r="C11804" s="4" t="s">
        <v>34372</v>
      </c>
      <c r="E11804" s="4"/>
      <c r="R11804" s="4"/>
      <c r="U11804" s="4"/>
      <c r="AD11804" s="4"/>
      <c r="AE11804" s="4"/>
      <c r="AF11804" s="21"/>
    </row>
    <row r="11805" spans="1:32" x14ac:dyDescent="0.2">
      <c r="A11805" s="1" t="s">
        <v>34373</v>
      </c>
      <c r="B11805" s="4" t="s">
        <v>34374</v>
      </c>
      <c r="C11805" s="4" t="s">
        <v>34375</v>
      </c>
      <c r="E11805" s="4"/>
      <c r="R11805" s="4"/>
      <c r="U11805" s="4"/>
      <c r="AD11805" s="4"/>
      <c r="AE11805" s="4"/>
      <c r="AF11805" s="21"/>
    </row>
    <row r="11806" spans="1:32" x14ac:dyDescent="0.2">
      <c r="A11806" s="1" t="s">
        <v>34376</v>
      </c>
      <c r="B11806" s="4" t="s">
        <v>34377</v>
      </c>
      <c r="C11806" s="4" t="s">
        <v>34378</v>
      </c>
      <c r="E11806" s="4"/>
      <c r="R11806" s="4"/>
      <c r="U11806" s="4"/>
      <c r="AD11806" s="4"/>
      <c r="AE11806" s="4"/>
      <c r="AF11806" s="21"/>
    </row>
    <row r="11807" spans="1:32" x14ac:dyDescent="0.2">
      <c r="A11807" s="1" t="s">
        <v>34379</v>
      </c>
      <c r="B11807" s="4" t="s">
        <v>34380</v>
      </c>
      <c r="C11807" s="4" t="s">
        <v>34381</v>
      </c>
      <c r="E11807" s="4"/>
      <c r="R11807" s="4"/>
      <c r="U11807" s="4"/>
      <c r="AD11807" s="4"/>
      <c r="AE11807" s="4"/>
      <c r="AF11807" s="21"/>
    </row>
    <row r="11808" spans="1:32" x14ac:dyDescent="0.2">
      <c r="A11808" s="1" t="s">
        <v>34382</v>
      </c>
      <c r="B11808" s="4" t="s">
        <v>34383</v>
      </c>
      <c r="C11808" s="4" t="s">
        <v>34384</v>
      </c>
      <c r="E11808" s="4"/>
      <c r="R11808" s="4"/>
      <c r="U11808" s="4"/>
      <c r="AD11808" s="4"/>
      <c r="AE11808" s="4"/>
      <c r="AF11808" s="21"/>
    </row>
    <row r="11809" spans="1:32" x14ac:dyDescent="0.2">
      <c r="A11809" s="1" t="s">
        <v>34385</v>
      </c>
      <c r="B11809" s="4" t="s">
        <v>34386</v>
      </c>
      <c r="C11809" s="4" t="s">
        <v>34387</v>
      </c>
      <c r="E11809" s="4"/>
      <c r="R11809" s="4"/>
      <c r="U11809" s="4"/>
      <c r="AD11809" s="4"/>
      <c r="AE11809" s="4"/>
      <c r="AF11809" s="21"/>
    </row>
    <row r="11810" spans="1:32" x14ac:dyDescent="0.2">
      <c r="A11810" s="1" t="s">
        <v>34388</v>
      </c>
      <c r="B11810" s="4" t="s">
        <v>34389</v>
      </c>
      <c r="C11810" s="4" t="s">
        <v>34390</v>
      </c>
      <c r="E11810" s="4"/>
      <c r="R11810" s="4"/>
      <c r="U11810" s="4"/>
      <c r="AD11810" s="4"/>
      <c r="AE11810" s="4"/>
      <c r="AF11810" s="21"/>
    </row>
    <row r="11811" spans="1:32" x14ac:dyDescent="0.2">
      <c r="A11811" s="1" t="s">
        <v>34391</v>
      </c>
      <c r="B11811" s="4" t="s">
        <v>34392</v>
      </c>
      <c r="C11811" s="4" t="s">
        <v>34393</v>
      </c>
      <c r="E11811" s="4"/>
      <c r="R11811" s="4"/>
      <c r="U11811" s="4"/>
      <c r="AD11811" s="4"/>
      <c r="AE11811" s="4"/>
      <c r="AF11811" s="21"/>
    </row>
    <row r="11812" spans="1:32" x14ac:dyDescent="0.2">
      <c r="A11812" s="1" t="s">
        <v>34394</v>
      </c>
      <c r="B11812" s="4" t="s">
        <v>34395</v>
      </c>
      <c r="C11812" s="4" t="s">
        <v>34396</v>
      </c>
      <c r="E11812" s="4"/>
      <c r="R11812" s="4"/>
      <c r="U11812" s="4"/>
      <c r="AD11812" s="4"/>
      <c r="AE11812" s="4"/>
      <c r="AF11812" s="21"/>
    </row>
    <row r="11813" spans="1:32" x14ac:dyDescent="0.2">
      <c r="A11813" s="1" t="s">
        <v>34397</v>
      </c>
      <c r="B11813" s="4" t="s">
        <v>34398</v>
      </c>
      <c r="C11813" s="4" t="s">
        <v>34399</v>
      </c>
      <c r="E11813" s="4"/>
      <c r="R11813" s="4"/>
      <c r="U11813" s="4"/>
      <c r="AD11813" s="4"/>
      <c r="AE11813" s="4"/>
      <c r="AF11813" s="21"/>
    </row>
    <row r="11814" spans="1:32" x14ac:dyDescent="0.2">
      <c r="A11814" s="1" t="s">
        <v>34400</v>
      </c>
      <c r="B11814" s="4" t="s">
        <v>34401</v>
      </c>
      <c r="C11814" s="4" t="s">
        <v>34402</v>
      </c>
      <c r="E11814" s="4"/>
      <c r="R11814" s="4"/>
      <c r="U11814" s="4"/>
      <c r="AD11814" s="4"/>
      <c r="AE11814" s="4"/>
      <c r="AF11814" s="21"/>
    </row>
    <row r="11815" spans="1:32" x14ac:dyDescent="0.2">
      <c r="A11815" s="1" t="s">
        <v>34403</v>
      </c>
      <c r="B11815" s="4" t="s">
        <v>34404</v>
      </c>
      <c r="C11815" s="4" t="s">
        <v>34405</v>
      </c>
      <c r="E11815" s="4"/>
      <c r="R11815" s="4"/>
      <c r="U11815" s="4"/>
      <c r="AD11815" s="4"/>
      <c r="AE11815" s="4"/>
      <c r="AF11815" s="21"/>
    </row>
    <row r="11816" spans="1:32" x14ac:dyDescent="0.2">
      <c r="A11816" s="1" t="s">
        <v>34406</v>
      </c>
      <c r="B11816" s="4" t="s">
        <v>34407</v>
      </c>
      <c r="C11816" s="4" t="s">
        <v>34408</v>
      </c>
      <c r="E11816" s="4"/>
      <c r="R11816" s="4"/>
      <c r="U11816" s="4"/>
      <c r="AD11816" s="4"/>
      <c r="AE11816" s="4"/>
      <c r="AF11816" s="21"/>
    </row>
    <row r="11817" spans="1:32" x14ac:dyDescent="0.2">
      <c r="A11817" s="1" t="s">
        <v>34409</v>
      </c>
      <c r="B11817" s="4" t="s">
        <v>34410</v>
      </c>
      <c r="C11817" s="4" t="s">
        <v>34411</v>
      </c>
      <c r="E11817" s="4"/>
      <c r="R11817" s="4"/>
      <c r="U11817" s="4"/>
      <c r="AD11817" s="4"/>
      <c r="AE11817" s="4"/>
      <c r="AF11817" s="21"/>
    </row>
    <row r="11818" spans="1:32" x14ac:dyDescent="0.2">
      <c r="A11818" s="1" t="s">
        <v>34412</v>
      </c>
      <c r="B11818" s="4" t="s">
        <v>34413</v>
      </c>
      <c r="C11818" s="4" t="s">
        <v>34414</v>
      </c>
      <c r="E11818" s="4"/>
      <c r="R11818" s="4"/>
      <c r="U11818" s="4"/>
      <c r="AD11818" s="4"/>
      <c r="AE11818" s="4"/>
      <c r="AF11818" s="21"/>
    </row>
    <row r="11819" spans="1:32" x14ac:dyDescent="0.2">
      <c r="A11819" s="1" t="s">
        <v>34415</v>
      </c>
      <c r="B11819" s="4" t="s">
        <v>34416</v>
      </c>
      <c r="C11819" s="4" t="s">
        <v>34417</v>
      </c>
      <c r="E11819" s="4"/>
      <c r="R11819" s="4"/>
      <c r="U11819" s="4"/>
      <c r="AD11819" s="4"/>
      <c r="AE11819" s="4"/>
      <c r="AF11819" s="21"/>
    </row>
    <row r="11820" spans="1:32" x14ac:dyDescent="0.2">
      <c r="A11820" s="1" t="s">
        <v>34418</v>
      </c>
      <c r="B11820" s="4" t="s">
        <v>34419</v>
      </c>
      <c r="C11820" s="4" t="s">
        <v>34420</v>
      </c>
      <c r="E11820" s="4"/>
      <c r="M11820">
        <v>1</v>
      </c>
      <c r="R11820" s="4"/>
      <c r="U11820" s="4"/>
      <c r="AD11820" s="4"/>
      <c r="AE11820" s="4"/>
      <c r="AF11820" s="21"/>
    </row>
    <row r="11821" spans="1:32" x14ac:dyDescent="0.2">
      <c r="A11821" s="1" t="s">
        <v>34421</v>
      </c>
      <c r="B11821" s="4" t="s">
        <v>34422</v>
      </c>
      <c r="C11821" s="4" t="s">
        <v>34423</v>
      </c>
      <c r="E11821" s="4"/>
      <c r="R11821" s="4"/>
      <c r="U11821" s="4"/>
      <c r="AD11821" s="4"/>
      <c r="AE11821" s="4"/>
      <c r="AF11821" s="21"/>
    </row>
    <row r="11822" spans="1:32" x14ac:dyDescent="0.2">
      <c r="A11822" s="1" t="s">
        <v>34424</v>
      </c>
      <c r="B11822" s="4" t="s">
        <v>34425</v>
      </c>
      <c r="C11822" s="4" t="s">
        <v>34426</v>
      </c>
      <c r="E11822" s="4"/>
      <c r="R11822" s="4"/>
      <c r="U11822" s="4"/>
      <c r="AD11822" s="4"/>
      <c r="AE11822" s="4"/>
      <c r="AF11822" s="21"/>
    </row>
    <row r="11823" spans="1:32" x14ac:dyDescent="0.2">
      <c r="A11823" s="1" t="s">
        <v>34427</v>
      </c>
      <c r="B11823" s="4" t="s">
        <v>34428</v>
      </c>
      <c r="C11823" s="4" t="s">
        <v>34429</v>
      </c>
      <c r="E11823" s="4"/>
      <c r="R11823" s="4"/>
      <c r="U11823" s="4"/>
      <c r="AD11823" s="4"/>
      <c r="AE11823" s="4"/>
      <c r="AF11823" s="21"/>
    </row>
    <row r="11824" spans="1:32" x14ac:dyDescent="0.2">
      <c r="A11824" s="1" t="s">
        <v>34430</v>
      </c>
      <c r="B11824" s="4" t="s">
        <v>34431</v>
      </c>
      <c r="C11824" s="4" t="s">
        <v>34432</v>
      </c>
      <c r="E11824" s="4"/>
      <c r="R11824" s="4"/>
      <c r="U11824" s="4"/>
      <c r="AD11824" s="4"/>
      <c r="AE11824" s="4"/>
      <c r="AF11824" s="21"/>
    </row>
    <row r="11825" spans="1:32" x14ac:dyDescent="0.2">
      <c r="A11825" s="1" t="s">
        <v>34433</v>
      </c>
      <c r="B11825" s="4" t="s">
        <v>34434</v>
      </c>
      <c r="C11825" s="4" t="s">
        <v>34435</v>
      </c>
      <c r="E11825" s="4"/>
      <c r="R11825" s="4"/>
      <c r="U11825" s="4"/>
      <c r="AD11825" s="4"/>
      <c r="AE11825" s="4"/>
      <c r="AF11825" s="21"/>
    </row>
    <row r="11826" spans="1:32" x14ac:dyDescent="0.2">
      <c r="A11826" s="1" t="s">
        <v>34436</v>
      </c>
      <c r="B11826" s="4" t="s">
        <v>34437</v>
      </c>
      <c r="C11826" s="4" t="s">
        <v>34438</v>
      </c>
      <c r="E11826" s="4"/>
      <c r="R11826" s="4"/>
      <c r="U11826" s="4"/>
      <c r="AD11826" s="4"/>
      <c r="AE11826" s="4"/>
      <c r="AF11826" s="21"/>
    </row>
    <row r="11827" spans="1:32" x14ac:dyDescent="0.2">
      <c r="A11827" s="1" t="s">
        <v>34439</v>
      </c>
      <c r="B11827" s="4" t="s">
        <v>34440</v>
      </c>
      <c r="C11827" s="4" t="s">
        <v>34441</v>
      </c>
      <c r="E11827" s="4"/>
      <c r="R11827" s="4"/>
      <c r="U11827" s="4"/>
      <c r="AD11827" s="4"/>
      <c r="AE11827" s="4"/>
      <c r="AF11827" s="21"/>
    </row>
    <row r="11828" spans="1:32" x14ac:dyDescent="0.2">
      <c r="A11828" s="1" t="s">
        <v>34442</v>
      </c>
      <c r="B11828" s="4" t="s">
        <v>11183</v>
      </c>
      <c r="C11828" s="4" t="s">
        <v>30656</v>
      </c>
      <c r="E11828" s="4"/>
      <c r="R11828" s="4"/>
      <c r="U11828" s="4"/>
      <c r="AD11828" s="4"/>
      <c r="AE11828" s="4"/>
      <c r="AF11828" s="21"/>
    </row>
    <row r="11829" spans="1:32" x14ac:dyDescent="0.2">
      <c r="A11829" s="1" t="s">
        <v>34443</v>
      </c>
      <c r="B11829" s="4" t="s">
        <v>34444</v>
      </c>
      <c r="C11829" s="4" t="s">
        <v>34445</v>
      </c>
      <c r="E11829" s="4"/>
      <c r="R11829" s="4"/>
      <c r="U11829" s="4"/>
      <c r="AD11829" s="4"/>
      <c r="AE11829" s="4"/>
      <c r="AF11829" s="21"/>
    </row>
    <row r="11830" spans="1:32" x14ac:dyDescent="0.2">
      <c r="A11830" s="1" t="s">
        <v>34446</v>
      </c>
      <c r="B11830" s="4" t="s">
        <v>34447</v>
      </c>
      <c r="C11830" s="4" t="s">
        <v>34448</v>
      </c>
      <c r="E11830" s="4"/>
      <c r="R11830" s="4"/>
      <c r="U11830" s="4"/>
      <c r="AD11830" s="4"/>
      <c r="AE11830" s="4"/>
      <c r="AF11830" s="21"/>
    </row>
    <row r="11831" spans="1:32" x14ac:dyDescent="0.2">
      <c r="A11831" s="1" t="s">
        <v>34449</v>
      </c>
      <c r="B11831" s="4" t="s">
        <v>34450</v>
      </c>
      <c r="C11831" s="4" t="s">
        <v>34451</v>
      </c>
      <c r="E11831" s="4"/>
      <c r="R11831" s="4"/>
      <c r="U11831" s="4"/>
      <c r="AD11831" s="4"/>
      <c r="AE11831" s="4"/>
      <c r="AF11831" s="21"/>
    </row>
    <row r="11832" spans="1:32" x14ac:dyDescent="0.2">
      <c r="A11832" s="1" t="s">
        <v>34452</v>
      </c>
      <c r="B11832" s="4" t="s">
        <v>34453</v>
      </c>
      <c r="C11832" s="4" t="s">
        <v>34454</v>
      </c>
      <c r="E11832" s="4"/>
      <c r="R11832" s="4"/>
      <c r="U11832" s="4"/>
      <c r="AD11832" s="4"/>
      <c r="AE11832" s="4"/>
      <c r="AF11832" s="21"/>
    </row>
    <row r="11833" spans="1:32" x14ac:dyDescent="0.2">
      <c r="A11833" s="1" t="s">
        <v>34455</v>
      </c>
      <c r="B11833" s="4" t="s">
        <v>34456</v>
      </c>
      <c r="C11833" s="4" t="s">
        <v>34457</v>
      </c>
      <c r="E11833" s="4"/>
      <c r="R11833" s="4"/>
      <c r="U11833" s="4"/>
      <c r="AD11833" s="4"/>
      <c r="AE11833" s="4"/>
      <c r="AF11833" s="21"/>
    </row>
    <row r="11834" spans="1:32" x14ac:dyDescent="0.2">
      <c r="A11834" s="1" t="s">
        <v>34458</v>
      </c>
      <c r="B11834" s="4" t="s">
        <v>34459</v>
      </c>
      <c r="C11834" s="4" t="s">
        <v>34460</v>
      </c>
      <c r="E11834" s="4"/>
      <c r="R11834" s="4"/>
      <c r="U11834" s="4"/>
      <c r="AD11834" s="4"/>
      <c r="AE11834" s="4">
        <v>1</v>
      </c>
      <c r="AF11834" s="21"/>
    </row>
    <row r="11835" spans="1:32" x14ac:dyDescent="0.2">
      <c r="A11835" s="1" t="s">
        <v>34461</v>
      </c>
      <c r="B11835" s="4" t="s">
        <v>34462</v>
      </c>
      <c r="C11835" s="4" t="s">
        <v>34463</v>
      </c>
      <c r="E11835" s="4"/>
      <c r="R11835" s="4"/>
      <c r="U11835" s="4"/>
      <c r="AD11835" s="4"/>
      <c r="AE11835" s="4"/>
      <c r="AF11835" s="21"/>
    </row>
    <row r="11836" spans="1:32" x14ac:dyDescent="0.2">
      <c r="A11836" s="1" t="s">
        <v>34464</v>
      </c>
      <c r="B11836" s="4" t="s">
        <v>34465</v>
      </c>
      <c r="C11836" s="4" t="s">
        <v>34466</v>
      </c>
      <c r="E11836" s="4"/>
      <c r="G11836">
        <v>1</v>
      </c>
      <c r="H11836">
        <v>1</v>
      </c>
      <c r="N11836">
        <v>1</v>
      </c>
      <c r="O11836">
        <v>1</v>
      </c>
      <c r="R11836" s="4"/>
      <c r="U11836" s="4"/>
      <c r="V11836">
        <v>1</v>
      </c>
      <c r="AB11836">
        <v>1</v>
      </c>
      <c r="AD11836" s="4"/>
      <c r="AE11836" s="4">
        <v>1</v>
      </c>
      <c r="AF11836" s="21"/>
    </row>
    <row r="11837" spans="1:32" x14ac:dyDescent="0.2">
      <c r="A11837" s="1" t="s">
        <v>34467</v>
      </c>
      <c r="B11837" s="4" t="s">
        <v>34468</v>
      </c>
      <c r="C11837" s="4" t="s">
        <v>34469</v>
      </c>
      <c r="E11837" s="4"/>
      <c r="R11837" s="4"/>
      <c r="U11837" s="4"/>
      <c r="AD11837" s="4"/>
      <c r="AE11837" s="4"/>
      <c r="AF11837" s="21"/>
    </row>
    <row r="11838" spans="1:32" x14ac:dyDescent="0.2">
      <c r="A11838" s="1" t="s">
        <v>34470</v>
      </c>
      <c r="B11838" s="4" t="s">
        <v>34471</v>
      </c>
      <c r="C11838" s="4" t="s">
        <v>33546</v>
      </c>
      <c r="E11838" s="4"/>
      <c r="R11838" s="4"/>
      <c r="U11838" s="4"/>
      <c r="AD11838" s="4"/>
      <c r="AE11838" s="4"/>
      <c r="AF11838" s="21"/>
    </row>
    <row r="11839" spans="1:32" x14ac:dyDescent="0.2">
      <c r="A11839" s="1" t="s">
        <v>34472</v>
      </c>
      <c r="B11839" s="4" t="s">
        <v>34473</v>
      </c>
      <c r="C11839" s="4" t="s">
        <v>34474</v>
      </c>
      <c r="E11839" s="4"/>
      <c r="R11839" s="4"/>
      <c r="U11839" s="4"/>
      <c r="AD11839" s="4"/>
      <c r="AE11839" s="4"/>
      <c r="AF11839" s="21"/>
    </row>
    <row r="11840" spans="1:32" x14ac:dyDescent="0.2">
      <c r="A11840" s="1" t="s">
        <v>34475</v>
      </c>
      <c r="B11840" s="4" t="s">
        <v>34476</v>
      </c>
      <c r="C11840" s="4" t="s">
        <v>34477</v>
      </c>
      <c r="E11840" s="4"/>
      <c r="R11840" s="4"/>
      <c r="U11840" s="4"/>
      <c r="AD11840" s="4"/>
      <c r="AE11840" s="4"/>
      <c r="AF11840" s="21"/>
    </row>
    <row r="11841" spans="1:32" x14ac:dyDescent="0.2">
      <c r="A11841" s="1" t="s">
        <v>34478</v>
      </c>
      <c r="B11841" s="4" t="s">
        <v>34479</v>
      </c>
      <c r="C11841" s="4" t="s">
        <v>34480</v>
      </c>
      <c r="E11841" s="4"/>
      <c r="R11841" s="4"/>
      <c r="U11841" s="4"/>
      <c r="AD11841" s="4"/>
      <c r="AE11841" s="4"/>
      <c r="AF11841" s="21"/>
    </row>
    <row r="11842" spans="1:32" x14ac:dyDescent="0.2">
      <c r="A11842" s="1" t="s">
        <v>34481</v>
      </c>
      <c r="B11842" s="4" t="s">
        <v>34482</v>
      </c>
      <c r="C11842" s="4" t="s">
        <v>34483</v>
      </c>
      <c r="E11842" s="4"/>
      <c r="R11842" s="4"/>
      <c r="U11842" s="4"/>
      <c r="AD11842" s="4"/>
      <c r="AE11842" s="4"/>
      <c r="AF11842" s="21"/>
    </row>
    <row r="11843" spans="1:32" x14ac:dyDescent="0.2">
      <c r="A11843" s="1" t="s">
        <v>34484</v>
      </c>
      <c r="B11843" s="4" t="s">
        <v>34485</v>
      </c>
      <c r="C11843" s="4" t="s">
        <v>34486</v>
      </c>
      <c r="E11843" s="4"/>
      <c r="R11843" s="4"/>
      <c r="U11843" s="4"/>
      <c r="AD11843" s="4"/>
      <c r="AE11843" s="4"/>
      <c r="AF11843" s="21"/>
    </row>
    <row r="11844" spans="1:32" x14ac:dyDescent="0.2">
      <c r="A11844" s="1" t="s">
        <v>34487</v>
      </c>
      <c r="B11844" s="4" t="s">
        <v>34488</v>
      </c>
      <c r="C11844" s="4" t="s">
        <v>34489</v>
      </c>
      <c r="E11844" s="4"/>
      <c r="R11844" s="4"/>
      <c r="U11844" s="4"/>
      <c r="AD11844" s="4"/>
      <c r="AE11844" s="4"/>
      <c r="AF11844" s="21"/>
    </row>
    <row r="11845" spans="1:32" x14ac:dyDescent="0.2">
      <c r="A11845" s="1" t="s">
        <v>34490</v>
      </c>
      <c r="B11845" s="4" t="s">
        <v>34491</v>
      </c>
      <c r="C11845" s="4" t="s">
        <v>34492</v>
      </c>
      <c r="E11845" s="4"/>
      <c r="R11845" s="4"/>
      <c r="U11845" s="4"/>
      <c r="AD11845" s="4"/>
      <c r="AE11845" s="4"/>
      <c r="AF11845" s="21"/>
    </row>
    <row r="11846" spans="1:32" x14ac:dyDescent="0.2">
      <c r="A11846" s="1" t="s">
        <v>34493</v>
      </c>
      <c r="B11846" s="4" t="s">
        <v>34494</v>
      </c>
      <c r="C11846" s="4" t="s">
        <v>34495</v>
      </c>
      <c r="E11846" s="4"/>
      <c r="R11846" s="4"/>
      <c r="U11846" s="4"/>
      <c r="AD11846" s="4"/>
      <c r="AE11846" s="4"/>
      <c r="AF11846" s="21"/>
    </row>
    <row r="11847" spans="1:32" x14ac:dyDescent="0.2">
      <c r="A11847" s="1" t="s">
        <v>34496</v>
      </c>
      <c r="B11847" s="4" t="s">
        <v>34497</v>
      </c>
      <c r="C11847" s="4" t="s">
        <v>34498</v>
      </c>
      <c r="E11847" s="4"/>
      <c r="R11847" s="4"/>
      <c r="U11847" s="4"/>
      <c r="AD11847" s="4"/>
      <c r="AE11847" s="4"/>
      <c r="AF11847" s="21"/>
    </row>
    <row r="11848" spans="1:32" x14ac:dyDescent="0.2">
      <c r="A11848" s="1" t="s">
        <v>34499</v>
      </c>
      <c r="B11848" s="4" t="s">
        <v>34500</v>
      </c>
      <c r="C11848" s="4" t="s">
        <v>34501</v>
      </c>
      <c r="E11848" s="4"/>
      <c r="R11848" s="4"/>
      <c r="U11848" s="4"/>
      <c r="AD11848" s="4"/>
      <c r="AE11848" s="4"/>
      <c r="AF11848" s="21"/>
    </row>
    <row r="11849" spans="1:32" x14ac:dyDescent="0.2">
      <c r="A11849" s="1" t="s">
        <v>34502</v>
      </c>
      <c r="B11849" s="4" t="s">
        <v>34503</v>
      </c>
      <c r="C11849" s="4" t="s">
        <v>34504</v>
      </c>
      <c r="E11849" s="4"/>
      <c r="R11849" s="4"/>
      <c r="U11849" s="4"/>
      <c r="AD11849" s="4"/>
      <c r="AE11849" s="4"/>
      <c r="AF11849" s="21"/>
    </row>
    <row r="11850" spans="1:32" x14ac:dyDescent="0.2">
      <c r="A11850" s="1" t="s">
        <v>34505</v>
      </c>
      <c r="B11850" s="4" t="s">
        <v>34506</v>
      </c>
      <c r="C11850" s="4" t="s">
        <v>34507</v>
      </c>
      <c r="E11850" s="4"/>
      <c r="R11850" s="4"/>
      <c r="U11850" s="4"/>
      <c r="AD11850" s="4"/>
      <c r="AE11850" s="4"/>
      <c r="AF11850" s="21"/>
    </row>
    <row r="11851" spans="1:32" x14ac:dyDescent="0.2">
      <c r="A11851" s="1" t="s">
        <v>34508</v>
      </c>
      <c r="B11851" s="4" t="s">
        <v>34509</v>
      </c>
      <c r="C11851" s="4" t="s">
        <v>34510</v>
      </c>
      <c r="E11851" s="4"/>
      <c r="R11851" s="4"/>
      <c r="U11851" s="4"/>
      <c r="AD11851" s="4"/>
      <c r="AE11851" s="4"/>
      <c r="AF11851" s="21"/>
    </row>
    <row r="11852" spans="1:32" x14ac:dyDescent="0.2">
      <c r="A11852" s="1" t="s">
        <v>34511</v>
      </c>
      <c r="B11852" s="4" t="s">
        <v>34512</v>
      </c>
      <c r="C11852" s="4" t="s">
        <v>34513</v>
      </c>
      <c r="E11852" s="4"/>
      <c r="R11852" s="4"/>
      <c r="U11852" s="4"/>
      <c r="AD11852" s="4"/>
      <c r="AE11852" s="4"/>
      <c r="AF11852" s="21"/>
    </row>
    <row r="11853" spans="1:32" x14ac:dyDescent="0.2">
      <c r="A11853" s="1" t="s">
        <v>34514</v>
      </c>
      <c r="B11853" s="4" t="s">
        <v>34515</v>
      </c>
      <c r="C11853" s="4" t="s">
        <v>34516</v>
      </c>
      <c r="E11853" s="4">
        <v>1</v>
      </c>
      <c r="R11853" s="4"/>
      <c r="U11853" s="4"/>
      <c r="AD11853" s="4">
        <v>1</v>
      </c>
      <c r="AE11853" s="4"/>
      <c r="AF11853" s="21">
        <v>2</v>
      </c>
    </row>
    <row r="11854" spans="1:32" x14ac:dyDescent="0.2">
      <c r="A11854" s="1" t="s">
        <v>34517</v>
      </c>
      <c r="B11854" s="4" t="s">
        <v>34518</v>
      </c>
      <c r="C11854" s="4" t="s">
        <v>34519</v>
      </c>
      <c r="E11854" s="4"/>
      <c r="R11854" s="4"/>
      <c r="U11854" s="4"/>
      <c r="AD11854" s="4"/>
      <c r="AE11854" s="4"/>
      <c r="AF11854" s="21"/>
    </row>
    <row r="11855" spans="1:32" x14ac:dyDescent="0.2">
      <c r="A11855" s="1" t="s">
        <v>34520</v>
      </c>
      <c r="B11855" s="4" t="s">
        <v>34521</v>
      </c>
      <c r="C11855" s="4" t="s">
        <v>34522</v>
      </c>
      <c r="E11855" s="4"/>
      <c r="R11855" s="4"/>
      <c r="U11855" s="4"/>
      <c r="AD11855" s="4"/>
      <c r="AE11855" s="4"/>
      <c r="AF11855" s="21"/>
    </row>
    <row r="11856" spans="1:32" x14ac:dyDescent="0.2">
      <c r="A11856" s="1" t="s">
        <v>34523</v>
      </c>
      <c r="B11856" s="4" t="s">
        <v>34524</v>
      </c>
      <c r="C11856" s="4" t="s">
        <v>34525</v>
      </c>
      <c r="E11856" s="4"/>
      <c r="R11856" s="4"/>
      <c r="U11856" s="4"/>
      <c r="AD11856" s="4"/>
      <c r="AE11856" s="4"/>
      <c r="AF11856" s="21"/>
    </row>
    <row r="11857" spans="1:32" x14ac:dyDescent="0.2">
      <c r="A11857" s="1" t="s">
        <v>34526</v>
      </c>
      <c r="B11857" s="4" t="s">
        <v>34527</v>
      </c>
      <c r="C11857" s="4" t="s">
        <v>34528</v>
      </c>
      <c r="E11857" s="4"/>
      <c r="G11857">
        <v>2</v>
      </c>
      <c r="H11857">
        <v>2</v>
      </c>
      <c r="I11857">
        <v>2</v>
      </c>
      <c r="J11857">
        <v>2</v>
      </c>
      <c r="K11857">
        <v>1</v>
      </c>
      <c r="L11857">
        <v>1</v>
      </c>
      <c r="M11857">
        <v>2</v>
      </c>
      <c r="O11857">
        <v>1</v>
      </c>
      <c r="P11857">
        <v>1</v>
      </c>
      <c r="R11857" s="4">
        <v>1</v>
      </c>
      <c r="T11857">
        <v>1</v>
      </c>
      <c r="U11857" s="4">
        <v>1</v>
      </c>
      <c r="V11857">
        <v>1</v>
      </c>
      <c r="W11857">
        <v>1</v>
      </c>
      <c r="Z11857">
        <v>1</v>
      </c>
      <c r="AA11857">
        <v>1</v>
      </c>
      <c r="AB11857">
        <v>2</v>
      </c>
      <c r="AD11857" s="4"/>
      <c r="AE11857" s="4">
        <v>1</v>
      </c>
      <c r="AF11857" s="21"/>
    </row>
    <row r="11858" spans="1:32" x14ac:dyDescent="0.2">
      <c r="A11858" s="1" t="s">
        <v>34529</v>
      </c>
      <c r="B11858" s="4" t="s">
        <v>34530</v>
      </c>
      <c r="C11858" s="4" t="s">
        <v>34531</v>
      </c>
      <c r="E11858" s="4"/>
      <c r="R11858" s="4"/>
      <c r="U11858" s="4"/>
      <c r="AD11858" s="4"/>
      <c r="AE11858" s="4"/>
      <c r="AF11858" s="21"/>
    </row>
    <row r="11859" spans="1:32" x14ac:dyDescent="0.2">
      <c r="A11859" s="1" t="s">
        <v>34532</v>
      </c>
      <c r="B11859" s="4" t="s">
        <v>34533</v>
      </c>
      <c r="C11859" s="4" t="s">
        <v>34534</v>
      </c>
      <c r="E11859" s="4"/>
      <c r="R11859" s="4"/>
      <c r="U11859" s="4"/>
      <c r="AD11859" s="4"/>
      <c r="AE11859" s="4"/>
      <c r="AF11859" s="21"/>
    </row>
    <row r="11860" spans="1:32" x14ac:dyDescent="0.2">
      <c r="A11860" s="1" t="s">
        <v>34535</v>
      </c>
      <c r="B11860" s="4" t="s">
        <v>34536</v>
      </c>
      <c r="C11860" s="4" t="s">
        <v>34537</v>
      </c>
      <c r="E11860" s="4"/>
      <c r="R11860" s="4"/>
      <c r="U11860" s="4"/>
      <c r="AD11860" s="4"/>
      <c r="AE11860" s="4"/>
      <c r="AF11860" s="21"/>
    </row>
    <row r="11861" spans="1:32" x14ac:dyDescent="0.2">
      <c r="A11861" s="1" t="s">
        <v>34538</v>
      </c>
      <c r="B11861" s="4" t="s">
        <v>34539</v>
      </c>
      <c r="C11861" s="4" t="s">
        <v>34540</v>
      </c>
      <c r="E11861" s="4"/>
      <c r="R11861" s="4"/>
      <c r="U11861" s="4"/>
      <c r="AD11861" s="4">
        <v>1</v>
      </c>
      <c r="AE11861" s="4"/>
      <c r="AF11861" s="21"/>
    </row>
    <row r="11862" spans="1:32" x14ac:dyDescent="0.2">
      <c r="A11862" s="1" t="s">
        <v>34541</v>
      </c>
      <c r="B11862" s="4" t="s">
        <v>34542</v>
      </c>
      <c r="C11862" s="4" t="s">
        <v>34543</v>
      </c>
      <c r="E11862" s="4"/>
      <c r="R11862" s="4"/>
      <c r="U11862" s="4"/>
      <c r="AD11862" s="4"/>
      <c r="AE11862" s="4"/>
      <c r="AF11862" s="21"/>
    </row>
    <row r="11863" spans="1:32" x14ac:dyDescent="0.2">
      <c r="A11863" s="1" t="s">
        <v>34544</v>
      </c>
      <c r="B11863" s="4" t="s">
        <v>34545</v>
      </c>
      <c r="C11863" s="4" t="s">
        <v>34546</v>
      </c>
      <c r="E11863" s="4"/>
      <c r="R11863" s="4"/>
      <c r="U11863" s="4"/>
      <c r="AD11863" s="4"/>
      <c r="AE11863" s="4"/>
      <c r="AF11863" s="21"/>
    </row>
    <row r="11864" spans="1:32" x14ac:dyDescent="0.2">
      <c r="A11864" s="1" t="s">
        <v>34547</v>
      </c>
      <c r="B11864" s="4" t="s">
        <v>34548</v>
      </c>
      <c r="C11864" s="4" t="s">
        <v>34549</v>
      </c>
      <c r="E11864" s="4"/>
      <c r="R11864" s="4"/>
      <c r="U11864" s="4"/>
      <c r="AD11864" s="4"/>
      <c r="AE11864" s="4"/>
      <c r="AF11864" s="21"/>
    </row>
    <row r="11865" spans="1:32" x14ac:dyDescent="0.2">
      <c r="A11865" s="1" t="s">
        <v>34550</v>
      </c>
      <c r="B11865" s="4" t="s">
        <v>34551</v>
      </c>
      <c r="C11865" s="4" t="s">
        <v>34552</v>
      </c>
      <c r="E11865" s="4"/>
      <c r="R11865" s="4"/>
      <c r="U11865" s="4"/>
      <c r="AD11865" s="4"/>
      <c r="AE11865" s="4"/>
      <c r="AF11865" s="21"/>
    </row>
    <row r="11866" spans="1:32" x14ac:dyDescent="0.2">
      <c r="A11866" s="1" t="s">
        <v>34553</v>
      </c>
      <c r="B11866" s="4" t="s">
        <v>34554</v>
      </c>
      <c r="C11866" s="4" t="s">
        <v>34555</v>
      </c>
      <c r="E11866" s="4"/>
      <c r="R11866" s="4"/>
      <c r="U11866" s="4"/>
      <c r="AD11866" s="4"/>
      <c r="AE11866" s="4"/>
      <c r="AF11866" s="21"/>
    </row>
    <row r="11867" spans="1:32" x14ac:dyDescent="0.2">
      <c r="A11867" s="1" t="s">
        <v>34556</v>
      </c>
      <c r="B11867" s="4" t="s">
        <v>34557</v>
      </c>
      <c r="C11867" s="4" t="s">
        <v>34558</v>
      </c>
      <c r="E11867" s="4"/>
      <c r="R11867" s="4"/>
      <c r="U11867" s="4"/>
      <c r="AD11867" s="4"/>
      <c r="AE11867" s="4"/>
      <c r="AF11867" s="21"/>
    </row>
    <row r="11868" spans="1:32" x14ac:dyDescent="0.2">
      <c r="A11868" s="1" t="s">
        <v>34559</v>
      </c>
      <c r="B11868" s="4" t="s">
        <v>34560</v>
      </c>
      <c r="C11868" s="4" t="s">
        <v>34561</v>
      </c>
      <c r="E11868" s="4"/>
      <c r="R11868" s="4"/>
      <c r="U11868" s="4"/>
      <c r="AD11868" s="4"/>
      <c r="AE11868" s="4"/>
      <c r="AF11868" s="21"/>
    </row>
    <row r="11869" spans="1:32" x14ac:dyDescent="0.2">
      <c r="A11869" s="1" t="s">
        <v>34562</v>
      </c>
      <c r="B11869" s="4" t="s">
        <v>34563</v>
      </c>
      <c r="C11869" s="4" t="s">
        <v>34564</v>
      </c>
      <c r="E11869" s="4"/>
      <c r="R11869" s="4"/>
      <c r="U11869" s="4"/>
      <c r="AD11869" s="4"/>
      <c r="AE11869" s="4"/>
      <c r="AF11869" s="21"/>
    </row>
    <row r="11870" spans="1:32" x14ac:dyDescent="0.2">
      <c r="A11870" s="1" t="s">
        <v>34565</v>
      </c>
      <c r="B11870" s="4" t="s">
        <v>34566</v>
      </c>
      <c r="C11870" s="4" t="s">
        <v>16936</v>
      </c>
      <c r="E11870" s="4"/>
      <c r="R11870" s="4"/>
      <c r="U11870" s="4"/>
      <c r="V11870">
        <v>1</v>
      </c>
      <c r="AD11870" s="4"/>
      <c r="AE11870" s="4">
        <v>1</v>
      </c>
      <c r="AF11870" s="21"/>
    </row>
    <row r="11871" spans="1:32" x14ac:dyDescent="0.2">
      <c r="A11871" s="1" t="s">
        <v>34567</v>
      </c>
      <c r="B11871" s="4" t="s">
        <v>34568</v>
      </c>
      <c r="C11871" s="4" t="s">
        <v>34569</v>
      </c>
      <c r="E11871" s="4"/>
      <c r="R11871" s="4"/>
      <c r="U11871" s="4"/>
      <c r="AD11871" s="4"/>
      <c r="AE11871" s="4"/>
      <c r="AF11871" s="21"/>
    </row>
    <row r="11872" spans="1:32" x14ac:dyDescent="0.2">
      <c r="A11872" s="1" t="s">
        <v>34570</v>
      </c>
      <c r="B11872" s="4" t="s">
        <v>34571</v>
      </c>
      <c r="C11872" s="4" t="s">
        <v>34572</v>
      </c>
      <c r="E11872" s="4"/>
      <c r="R11872" s="4"/>
      <c r="U11872" s="4"/>
      <c r="AD11872" s="4"/>
      <c r="AE11872" s="4"/>
      <c r="AF11872" s="21"/>
    </row>
    <row r="11873" spans="1:32" x14ac:dyDescent="0.2">
      <c r="A11873" s="1" t="s">
        <v>34573</v>
      </c>
      <c r="B11873" s="4" t="s">
        <v>34574</v>
      </c>
      <c r="C11873" s="4" t="s">
        <v>812</v>
      </c>
      <c r="E11873" s="4"/>
      <c r="J11873">
        <v>1</v>
      </c>
      <c r="R11873" s="4"/>
      <c r="U11873" s="4"/>
      <c r="AD11873" s="4"/>
      <c r="AE11873" s="4"/>
      <c r="AF11873" s="21"/>
    </row>
    <row r="11874" spans="1:32" x14ac:dyDescent="0.2">
      <c r="A11874" s="1" t="s">
        <v>34575</v>
      </c>
      <c r="B11874" s="4" t="s">
        <v>34576</v>
      </c>
      <c r="C11874" s="4" t="s">
        <v>34577</v>
      </c>
      <c r="E11874" s="4"/>
      <c r="R11874" s="4"/>
      <c r="U11874" s="4"/>
      <c r="AD11874" s="4"/>
      <c r="AE11874" s="4"/>
      <c r="AF11874" s="21"/>
    </row>
    <row r="11875" spans="1:32" x14ac:dyDescent="0.2">
      <c r="A11875" s="1" t="s">
        <v>34578</v>
      </c>
      <c r="B11875" s="4" t="s">
        <v>34579</v>
      </c>
      <c r="C11875" s="4" t="s">
        <v>34580</v>
      </c>
      <c r="E11875" s="4"/>
      <c r="R11875" s="4"/>
      <c r="U11875" s="4"/>
      <c r="AD11875" s="4"/>
      <c r="AE11875" s="4"/>
      <c r="AF11875" s="21"/>
    </row>
    <row r="11876" spans="1:32" x14ac:dyDescent="0.2">
      <c r="A11876" s="1" t="s">
        <v>34581</v>
      </c>
      <c r="B11876" s="4" t="s">
        <v>34582</v>
      </c>
      <c r="C11876" s="4" t="s">
        <v>34583</v>
      </c>
      <c r="E11876" s="4"/>
      <c r="R11876" s="4"/>
      <c r="U11876" s="4"/>
      <c r="AD11876" s="4"/>
      <c r="AE11876" s="4"/>
      <c r="AF11876" s="21"/>
    </row>
    <row r="11877" spans="1:32" x14ac:dyDescent="0.2">
      <c r="A11877" s="1" t="s">
        <v>34584</v>
      </c>
      <c r="B11877" s="4" t="s">
        <v>10232</v>
      </c>
      <c r="C11877" s="4" t="s">
        <v>30664</v>
      </c>
      <c r="E11877" s="4"/>
      <c r="M11877">
        <v>3</v>
      </c>
      <c r="N11877">
        <v>2</v>
      </c>
      <c r="R11877" s="4"/>
      <c r="U11877" s="4"/>
      <c r="X11877">
        <v>1</v>
      </c>
      <c r="AD11877" s="4"/>
      <c r="AE11877" s="4"/>
      <c r="AF11877" s="21"/>
    </row>
    <row r="11878" spans="1:32" x14ac:dyDescent="0.2">
      <c r="A11878" s="1" t="s">
        <v>34585</v>
      </c>
      <c r="B11878" s="4" t="s">
        <v>30666</v>
      </c>
      <c r="C11878" s="4" t="s">
        <v>30667</v>
      </c>
      <c r="E11878" s="4"/>
      <c r="R11878" s="4"/>
      <c r="U11878" s="4"/>
      <c r="AD11878" s="4"/>
      <c r="AE11878" s="4"/>
      <c r="AF11878" s="21"/>
    </row>
    <row r="11879" spans="1:32" x14ac:dyDescent="0.2">
      <c r="A11879" s="1" t="s">
        <v>34586</v>
      </c>
      <c r="B11879" s="4" t="s">
        <v>34587</v>
      </c>
      <c r="C11879" s="4" t="s">
        <v>34588</v>
      </c>
      <c r="E11879" s="4"/>
      <c r="R11879" s="4"/>
      <c r="U11879" s="4"/>
      <c r="AD11879" s="4"/>
      <c r="AE11879" s="4"/>
      <c r="AF11879" s="21"/>
    </row>
    <row r="11880" spans="1:32" x14ac:dyDescent="0.2">
      <c r="A11880" s="1" t="s">
        <v>34589</v>
      </c>
      <c r="B11880" s="4" t="s">
        <v>34590</v>
      </c>
      <c r="C11880" s="4" t="s">
        <v>34591</v>
      </c>
      <c r="E11880" s="4"/>
      <c r="R11880" s="4"/>
      <c r="U11880" s="4"/>
      <c r="AD11880" s="4"/>
      <c r="AE11880" s="4"/>
      <c r="AF11880" s="21"/>
    </row>
    <row r="11881" spans="1:32" x14ac:dyDescent="0.2">
      <c r="A11881" s="1" t="s">
        <v>34592</v>
      </c>
      <c r="B11881" s="4" t="s">
        <v>34593</v>
      </c>
      <c r="C11881" s="4" t="s">
        <v>34594</v>
      </c>
      <c r="E11881" s="4"/>
      <c r="R11881" s="4"/>
      <c r="U11881" s="4"/>
      <c r="AD11881" s="4"/>
      <c r="AE11881" s="4"/>
      <c r="AF11881" s="21"/>
    </row>
    <row r="11882" spans="1:32" x14ac:dyDescent="0.2">
      <c r="A11882" s="1" t="s">
        <v>34595</v>
      </c>
      <c r="B11882" s="4" t="s">
        <v>34596</v>
      </c>
      <c r="C11882" s="4" t="s">
        <v>34597</v>
      </c>
      <c r="E11882" s="4"/>
      <c r="R11882" s="4"/>
      <c r="U11882" s="4"/>
      <c r="AD11882" s="4"/>
      <c r="AE11882" s="4"/>
      <c r="AF11882" s="21"/>
    </row>
    <row r="11883" spans="1:32" x14ac:dyDescent="0.2">
      <c r="A11883" s="1" t="s">
        <v>34598</v>
      </c>
      <c r="B11883" s="4" t="s">
        <v>34599</v>
      </c>
      <c r="C11883" s="4" t="s">
        <v>34600</v>
      </c>
      <c r="E11883" s="4">
        <v>1</v>
      </c>
      <c r="R11883" s="4"/>
      <c r="U11883" s="4"/>
      <c r="AD11883" s="4">
        <v>1</v>
      </c>
      <c r="AE11883" s="4"/>
      <c r="AF11883" s="21">
        <v>2</v>
      </c>
    </row>
    <row r="11884" spans="1:32" x14ac:dyDescent="0.2">
      <c r="A11884" s="1" t="s">
        <v>34601</v>
      </c>
      <c r="B11884" s="4" t="s">
        <v>34602</v>
      </c>
      <c r="C11884" s="4" t="s">
        <v>34603</v>
      </c>
      <c r="E11884" s="4">
        <v>1</v>
      </c>
      <c r="R11884" s="4"/>
      <c r="U11884" s="4"/>
      <c r="AD11884" s="4">
        <v>1</v>
      </c>
      <c r="AE11884" s="4"/>
      <c r="AF11884" s="21"/>
    </row>
    <row r="11885" spans="1:32" x14ac:dyDescent="0.2">
      <c r="A11885" s="1" t="s">
        <v>34604</v>
      </c>
      <c r="B11885" s="4" t="s">
        <v>34605</v>
      </c>
      <c r="C11885" s="4" t="s">
        <v>34606</v>
      </c>
      <c r="E11885" s="4">
        <v>2</v>
      </c>
      <c r="R11885" s="4"/>
      <c r="U11885" s="4"/>
      <c r="AD11885" s="4">
        <v>2</v>
      </c>
      <c r="AE11885" s="4"/>
      <c r="AF11885" s="21">
        <v>1</v>
      </c>
    </row>
    <row r="11886" spans="1:32" x14ac:dyDescent="0.2">
      <c r="A11886" s="1" t="s">
        <v>34607</v>
      </c>
      <c r="B11886" s="4" t="s">
        <v>34608</v>
      </c>
      <c r="C11886" s="4" t="s">
        <v>34609</v>
      </c>
      <c r="E11886" s="4"/>
      <c r="R11886" s="4"/>
      <c r="U11886" s="4"/>
      <c r="AD11886" s="4"/>
      <c r="AE11886" s="4"/>
      <c r="AF11886" s="21"/>
    </row>
    <row r="11887" spans="1:32" x14ac:dyDescent="0.2">
      <c r="A11887" s="1" t="s">
        <v>34610</v>
      </c>
      <c r="B11887" s="4" t="s">
        <v>34611</v>
      </c>
      <c r="C11887" s="4" t="s">
        <v>34612</v>
      </c>
      <c r="E11887" s="4"/>
      <c r="F11887">
        <v>1</v>
      </c>
      <c r="G11887">
        <v>2</v>
      </c>
      <c r="H11887">
        <v>2</v>
      </c>
      <c r="I11887">
        <v>1</v>
      </c>
      <c r="J11887">
        <v>1</v>
      </c>
      <c r="K11887">
        <v>1</v>
      </c>
      <c r="L11887">
        <v>1</v>
      </c>
      <c r="M11887">
        <v>3</v>
      </c>
      <c r="N11887">
        <v>1</v>
      </c>
      <c r="O11887">
        <v>3</v>
      </c>
      <c r="P11887">
        <v>1</v>
      </c>
      <c r="Q11887">
        <v>1</v>
      </c>
      <c r="R11887" s="4">
        <v>1</v>
      </c>
      <c r="T11887">
        <v>1</v>
      </c>
      <c r="U11887" s="4"/>
      <c r="V11887">
        <v>1</v>
      </c>
      <c r="W11887">
        <v>1</v>
      </c>
      <c r="X11887">
        <v>1</v>
      </c>
      <c r="AA11887">
        <v>1</v>
      </c>
      <c r="AD11887" s="4"/>
      <c r="AE11887" s="4">
        <v>1</v>
      </c>
      <c r="AF11887" s="21"/>
    </row>
    <row r="11888" spans="1:32" x14ac:dyDescent="0.2">
      <c r="A11888" s="1" t="s">
        <v>34613</v>
      </c>
      <c r="B11888" s="4" t="s">
        <v>34614</v>
      </c>
      <c r="C11888" s="4" t="s">
        <v>34609</v>
      </c>
      <c r="E11888" s="4"/>
      <c r="G11888">
        <v>2</v>
      </c>
      <c r="H11888">
        <v>1</v>
      </c>
      <c r="I11888">
        <v>1</v>
      </c>
      <c r="J11888">
        <v>1</v>
      </c>
      <c r="K11888">
        <v>1</v>
      </c>
      <c r="L11888">
        <v>1</v>
      </c>
      <c r="M11888">
        <v>3</v>
      </c>
      <c r="N11888">
        <v>1</v>
      </c>
      <c r="O11888">
        <v>3</v>
      </c>
      <c r="P11888">
        <v>1</v>
      </c>
      <c r="Q11888">
        <v>1</v>
      </c>
      <c r="R11888" s="4">
        <v>1</v>
      </c>
      <c r="T11888">
        <v>1</v>
      </c>
      <c r="U11888" s="4">
        <v>1</v>
      </c>
      <c r="V11888">
        <v>1</v>
      </c>
      <c r="W11888">
        <v>1</v>
      </c>
      <c r="X11888">
        <v>1</v>
      </c>
      <c r="Z11888">
        <v>1</v>
      </c>
      <c r="AB11888">
        <v>2</v>
      </c>
      <c r="AD11888" s="4"/>
      <c r="AE11888" s="4"/>
      <c r="AF11888" s="21"/>
    </row>
    <row r="11889" spans="1:32" x14ac:dyDescent="0.2">
      <c r="A11889" s="1" t="s">
        <v>34615</v>
      </c>
      <c r="B11889" s="4" t="s">
        <v>34616</v>
      </c>
      <c r="C11889" s="4" t="s">
        <v>16936</v>
      </c>
      <c r="E11889" s="4"/>
      <c r="G11889">
        <v>3</v>
      </c>
      <c r="H11889">
        <v>2</v>
      </c>
      <c r="I11889">
        <v>3</v>
      </c>
      <c r="J11889">
        <v>2</v>
      </c>
      <c r="M11889">
        <v>3</v>
      </c>
      <c r="N11889">
        <v>2</v>
      </c>
      <c r="O11889">
        <v>2</v>
      </c>
      <c r="P11889">
        <v>2</v>
      </c>
      <c r="Q11889">
        <v>2</v>
      </c>
      <c r="R11889" s="4">
        <v>2</v>
      </c>
      <c r="S11889">
        <v>3</v>
      </c>
      <c r="T11889">
        <v>3</v>
      </c>
      <c r="U11889" s="4">
        <v>3</v>
      </c>
      <c r="V11889">
        <v>1</v>
      </c>
      <c r="X11889">
        <v>2</v>
      </c>
      <c r="Z11889">
        <v>1</v>
      </c>
      <c r="AA11889">
        <v>3</v>
      </c>
      <c r="AB11889">
        <v>2</v>
      </c>
      <c r="AD11889" s="4"/>
      <c r="AE11889" s="4">
        <v>1</v>
      </c>
      <c r="AF11889" s="21"/>
    </row>
    <row r="11890" spans="1:32" x14ac:dyDescent="0.2">
      <c r="A11890" s="1" t="s">
        <v>34617</v>
      </c>
      <c r="B11890" s="4" t="s">
        <v>34618</v>
      </c>
      <c r="C11890" s="4" t="s">
        <v>34619</v>
      </c>
      <c r="E11890" s="4"/>
      <c r="R11890" s="4"/>
      <c r="U11890" s="4"/>
      <c r="AD11890" s="4"/>
      <c r="AE11890" s="4"/>
      <c r="AF11890" s="21"/>
    </row>
    <row r="11891" spans="1:32" x14ac:dyDescent="0.2">
      <c r="A11891" s="1" t="s">
        <v>34620</v>
      </c>
      <c r="B11891" s="4" t="s">
        <v>34621</v>
      </c>
      <c r="C11891" s="4" t="s">
        <v>34622</v>
      </c>
      <c r="E11891" s="4">
        <v>2</v>
      </c>
      <c r="R11891" s="4"/>
      <c r="U11891" s="4"/>
      <c r="AD11891" s="4">
        <v>2</v>
      </c>
      <c r="AE11891" s="4"/>
      <c r="AF11891" s="21">
        <v>2</v>
      </c>
    </row>
    <row r="11892" spans="1:32" x14ac:dyDescent="0.2">
      <c r="A11892" s="1" t="s">
        <v>34623</v>
      </c>
      <c r="B11892" s="4" t="s">
        <v>34624</v>
      </c>
      <c r="C11892" s="4" t="s">
        <v>34625</v>
      </c>
      <c r="E11892" s="4">
        <v>1</v>
      </c>
      <c r="R11892" s="4"/>
      <c r="U11892" s="4"/>
      <c r="AD11892" s="4">
        <v>1</v>
      </c>
      <c r="AE11892" s="4"/>
      <c r="AF11892" s="21">
        <v>1</v>
      </c>
    </row>
    <row r="11893" spans="1:32" x14ac:dyDescent="0.2">
      <c r="A11893" s="1" t="s">
        <v>34626</v>
      </c>
      <c r="B11893" s="4" t="s">
        <v>34627</v>
      </c>
      <c r="C11893" s="4" t="s">
        <v>34628</v>
      </c>
      <c r="E11893" s="4"/>
      <c r="R11893" s="4"/>
      <c r="U11893" s="4"/>
      <c r="AD11893" s="4"/>
      <c r="AE11893" s="4"/>
      <c r="AF11893" s="21">
        <v>1</v>
      </c>
    </row>
    <row r="11894" spans="1:32" x14ac:dyDescent="0.2">
      <c r="A11894" s="1" t="s">
        <v>34629</v>
      </c>
      <c r="B11894" s="4" t="s">
        <v>34630</v>
      </c>
      <c r="C11894" s="4" t="s">
        <v>34631</v>
      </c>
      <c r="E11894" s="4"/>
      <c r="R11894" s="4"/>
      <c r="U11894" s="4"/>
      <c r="AD11894" s="4"/>
      <c r="AE11894" s="4"/>
      <c r="AF11894" s="21"/>
    </row>
    <row r="11895" spans="1:32" x14ac:dyDescent="0.2">
      <c r="A11895" s="1" t="s">
        <v>34632</v>
      </c>
      <c r="B11895" s="4" t="s">
        <v>34633</v>
      </c>
      <c r="C11895" s="4" t="s">
        <v>34634</v>
      </c>
      <c r="E11895" s="4"/>
      <c r="G11895">
        <v>2</v>
      </c>
      <c r="H11895">
        <v>4</v>
      </c>
      <c r="I11895">
        <v>1</v>
      </c>
      <c r="J11895">
        <v>3</v>
      </c>
      <c r="K11895">
        <v>1</v>
      </c>
      <c r="L11895">
        <v>1</v>
      </c>
      <c r="M11895">
        <v>1</v>
      </c>
      <c r="N11895">
        <v>1</v>
      </c>
      <c r="O11895">
        <v>2</v>
      </c>
      <c r="P11895">
        <v>2</v>
      </c>
      <c r="Q11895">
        <v>2</v>
      </c>
      <c r="R11895" s="4">
        <v>1</v>
      </c>
      <c r="S11895">
        <v>1</v>
      </c>
      <c r="T11895">
        <v>2</v>
      </c>
      <c r="U11895" s="4">
        <v>2</v>
      </c>
      <c r="W11895">
        <v>1</v>
      </c>
      <c r="X11895">
        <v>3</v>
      </c>
      <c r="Y11895">
        <v>1</v>
      </c>
      <c r="Z11895">
        <v>1</v>
      </c>
      <c r="AB11895">
        <v>1</v>
      </c>
      <c r="AD11895" s="4"/>
      <c r="AE11895" s="4">
        <v>1</v>
      </c>
      <c r="AF11895" s="21"/>
    </row>
    <row r="11896" spans="1:32" x14ac:dyDescent="0.2">
      <c r="A11896" s="1" t="s">
        <v>34635</v>
      </c>
      <c r="B11896" s="4" t="s">
        <v>21093</v>
      </c>
      <c r="C11896" s="4" t="s">
        <v>12109</v>
      </c>
      <c r="E11896" s="4"/>
      <c r="G11896">
        <v>1</v>
      </c>
      <c r="I11896">
        <v>1</v>
      </c>
      <c r="J11896">
        <v>1</v>
      </c>
      <c r="M11896">
        <v>1</v>
      </c>
      <c r="O11896">
        <v>1</v>
      </c>
      <c r="P11896">
        <v>1</v>
      </c>
      <c r="Q11896">
        <v>1</v>
      </c>
      <c r="R11896" s="4">
        <v>1</v>
      </c>
      <c r="T11896">
        <v>1</v>
      </c>
      <c r="U11896" s="4">
        <v>1</v>
      </c>
      <c r="W11896">
        <v>1</v>
      </c>
      <c r="X11896">
        <v>1</v>
      </c>
      <c r="Y11896">
        <v>1</v>
      </c>
      <c r="Z11896">
        <v>1</v>
      </c>
      <c r="AB11896">
        <v>2</v>
      </c>
      <c r="AD11896" s="4"/>
      <c r="AE11896" s="4">
        <v>1</v>
      </c>
      <c r="AF11896" s="21"/>
    </row>
    <row r="11897" spans="1:32" x14ac:dyDescent="0.2">
      <c r="A11897" s="1" t="s">
        <v>34636</v>
      </c>
      <c r="B11897" s="4" t="s">
        <v>34637</v>
      </c>
      <c r="C11897" s="4" t="s">
        <v>34638</v>
      </c>
      <c r="E11897" s="4"/>
      <c r="R11897" s="4"/>
      <c r="U11897" s="4"/>
      <c r="Y11897">
        <v>1</v>
      </c>
      <c r="Z11897">
        <v>2</v>
      </c>
      <c r="AD11897" s="4">
        <v>1</v>
      </c>
      <c r="AE11897" s="4"/>
      <c r="AF11897" s="21"/>
    </row>
    <row r="11898" spans="1:32" x14ac:dyDescent="0.2">
      <c r="A11898" s="1" t="s">
        <v>34639</v>
      </c>
      <c r="B11898" s="4" t="s">
        <v>11168</v>
      </c>
      <c r="C11898" s="4" t="s">
        <v>30673</v>
      </c>
      <c r="E11898" s="4"/>
      <c r="R11898" s="4"/>
      <c r="U11898" s="4"/>
      <c r="AD11898" s="4"/>
      <c r="AE11898" s="4"/>
      <c r="AF11898" s="21"/>
    </row>
    <row r="11899" spans="1:32" x14ac:dyDescent="0.2">
      <c r="A11899" s="1" t="s">
        <v>34640</v>
      </c>
      <c r="B11899" s="4" t="s">
        <v>34641</v>
      </c>
      <c r="C11899" s="4" t="s">
        <v>34642</v>
      </c>
      <c r="E11899" s="4"/>
      <c r="R11899" s="4"/>
      <c r="U11899" s="4"/>
      <c r="AD11899" s="4"/>
      <c r="AE11899" s="4"/>
      <c r="AF11899" s="21"/>
    </row>
    <row r="11900" spans="1:32" x14ac:dyDescent="0.2">
      <c r="A11900" s="1" t="s">
        <v>34643</v>
      </c>
      <c r="B11900" s="4" t="s">
        <v>34644</v>
      </c>
      <c r="C11900" s="4" t="s">
        <v>34645</v>
      </c>
      <c r="E11900" s="4"/>
      <c r="R11900" s="4"/>
      <c r="U11900" s="4"/>
      <c r="AD11900" s="4"/>
      <c r="AE11900" s="4"/>
      <c r="AF11900" s="21"/>
    </row>
    <row r="11901" spans="1:32" x14ac:dyDescent="0.2">
      <c r="A11901" s="1" t="s">
        <v>34646</v>
      </c>
      <c r="B11901" s="4" t="s">
        <v>34647</v>
      </c>
      <c r="C11901" s="4" t="s">
        <v>2068</v>
      </c>
      <c r="E11901" s="4"/>
      <c r="M11901">
        <v>1</v>
      </c>
      <c r="R11901" s="4"/>
      <c r="U11901" s="4"/>
      <c r="X11901">
        <v>1</v>
      </c>
      <c r="AD11901" s="4"/>
      <c r="AE11901" s="4">
        <v>1</v>
      </c>
      <c r="AF11901" s="21"/>
    </row>
    <row r="11902" spans="1:32" x14ac:dyDescent="0.2">
      <c r="A11902" s="1" t="s">
        <v>34648</v>
      </c>
      <c r="B11902" s="4" t="s">
        <v>34649</v>
      </c>
      <c r="C11902" s="4" t="s">
        <v>34650</v>
      </c>
      <c r="E11902" s="4"/>
      <c r="R11902" s="4"/>
      <c r="U11902" s="4"/>
      <c r="AD11902" s="4"/>
      <c r="AE11902" s="4"/>
      <c r="AF11902" s="21"/>
    </row>
    <row r="11903" spans="1:32" x14ac:dyDescent="0.2">
      <c r="A11903" s="1" t="s">
        <v>34651</v>
      </c>
      <c r="B11903" s="4" t="s">
        <v>11198</v>
      </c>
      <c r="C11903" s="4" t="s">
        <v>34652</v>
      </c>
      <c r="E11903" s="4"/>
      <c r="R11903" s="4"/>
      <c r="U11903" s="4"/>
      <c r="AD11903" s="4"/>
      <c r="AE11903" s="4"/>
      <c r="AF11903" s="21"/>
    </row>
    <row r="11904" spans="1:32" x14ac:dyDescent="0.2">
      <c r="A11904" s="1" t="s">
        <v>34653</v>
      </c>
      <c r="B11904" s="4" t="s">
        <v>11195</v>
      </c>
      <c r="C11904" s="4" t="s">
        <v>11196</v>
      </c>
      <c r="E11904" s="4"/>
      <c r="R11904" s="4"/>
      <c r="U11904" s="4"/>
      <c r="AD11904" s="4"/>
      <c r="AE11904" s="4"/>
      <c r="AF11904" s="21"/>
    </row>
    <row r="11905" spans="1:32" x14ac:dyDescent="0.2">
      <c r="A11905" s="1" t="s">
        <v>34654</v>
      </c>
      <c r="B11905" s="4" t="s">
        <v>34655</v>
      </c>
      <c r="C11905" s="4" t="s">
        <v>34656</v>
      </c>
      <c r="E11905" s="4"/>
      <c r="R11905" s="4"/>
      <c r="U11905" s="4"/>
      <c r="AD11905" s="4"/>
      <c r="AE11905" s="4"/>
      <c r="AF11905" s="21"/>
    </row>
    <row r="11906" spans="1:32" x14ac:dyDescent="0.2">
      <c r="A11906" s="1" t="s">
        <v>34657</v>
      </c>
      <c r="B11906" s="4" t="s">
        <v>34658</v>
      </c>
      <c r="C11906" s="4" t="s">
        <v>34659</v>
      </c>
      <c r="E11906" s="4"/>
      <c r="R11906" s="4"/>
      <c r="U11906" s="4"/>
      <c r="AD11906" s="4"/>
      <c r="AE11906" s="4"/>
      <c r="AF11906" s="21"/>
    </row>
    <row r="11907" spans="1:32" x14ac:dyDescent="0.2">
      <c r="A11907" s="1" t="s">
        <v>34660</v>
      </c>
      <c r="B11907" s="4" t="s">
        <v>34661</v>
      </c>
      <c r="C11907" s="4" t="s">
        <v>34662</v>
      </c>
      <c r="E11907" s="4"/>
      <c r="R11907" s="4"/>
      <c r="U11907" s="4"/>
      <c r="AD11907" s="4"/>
      <c r="AE11907" s="4"/>
      <c r="AF11907" s="21"/>
    </row>
    <row r="11908" spans="1:32" x14ac:dyDescent="0.2">
      <c r="A11908" s="1" t="s">
        <v>34663</v>
      </c>
      <c r="B11908" s="4" t="s">
        <v>34664</v>
      </c>
      <c r="C11908" s="4" t="s">
        <v>34665</v>
      </c>
      <c r="E11908" s="4"/>
      <c r="R11908" s="4"/>
      <c r="U11908" s="4"/>
      <c r="AD11908" s="4"/>
      <c r="AE11908" s="4"/>
      <c r="AF11908" s="21"/>
    </row>
    <row r="11909" spans="1:32" x14ac:dyDescent="0.2">
      <c r="A11909" s="1" t="s">
        <v>34666</v>
      </c>
      <c r="B11909" s="4" t="s">
        <v>34667</v>
      </c>
      <c r="C11909" s="4" t="s">
        <v>34668</v>
      </c>
      <c r="E11909" s="4"/>
      <c r="R11909" s="4"/>
      <c r="U11909" s="4"/>
      <c r="AD11909" s="4"/>
      <c r="AE11909" s="4"/>
      <c r="AF11909" s="21"/>
    </row>
    <row r="11910" spans="1:32" x14ac:dyDescent="0.2">
      <c r="A11910" s="1" t="s">
        <v>34669</v>
      </c>
      <c r="B11910" s="4" t="s">
        <v>34670</v>
      </c>
      <c r="C11910" s="4" t="s">
        <v>34671</v>
      </c>
      <c r="E11910" s="4"/>
      <c r="R11910" s="4"/>
      <c r="U11910" s="4"/>
      <c r="AD11910" s="4"/>
      <c r="AE11910" s="4"/>
      <c r="AF11910" s="21"/>
    </row>
    <row r="11911" spans="1:32" x14ac:dyDescent="0.2">
      <c r="A11911" s="1" t="s">
        <v>34672</v>
      </c>
      <c r="B11911" s="4" t="s">
        <v>30679</v>
      </c>
      <c r="C11911" s="4" t="s">
        <v>30680</v>
      </c>
      <c r="E11911" s="4"/>
      <c r="R11911" s="4"/>
      <c r="U11911" s="4"/>
      <c r="AD11911" s="4"/>
      <c r="AE11911" s="4"/>
      <c r="AF11911" s="21"/>
    </row>
    <row r="11912" spans="1:32" x14ac:dyDescent="0.2">
      <c r="A11912" s="1" t="s">
        <v>34673</v>
      </c>
      <c r="B11912" s="4" t="s">
        <v>34674</v>
      </c>
      <c r="C11912" s="4" t="s">
        <v>34675</v>
      </c>
      <c r="E11912" s="4"/>
      <c r="R11912" s="4"/>
      <c r="U11912" s="4"/>
      <c r="AD11912" s="4"/>
      <c r="AE11912" s="4"/>
      <c r="AF11912" s="21"/>
    </row>
    <row r="11913" spans="1:32" x14ac:dyDescent="0.2">
      <c r="A11913" s="1" t="s">
        <v>34676</v>
      </c>
      <c r="B11913" s="4" t="s">
        <v>34677</v>
      </c>
      <c r="C11913" s="4" t="s">
        <v>34678</v>
      </c>
      <c r="E11913" s="4"/>
      <c r="R11913" s="4"/>
      <c r="U11913" s="4"/>
      <c r="AD11913" s="4"/>
      <c r="AE11913" s="4"/>
      <c r="AF11913" s="21"/>
    </row>
    <row r="11914" spans="1:32" x14ac:dyDescent="0.2">
      <c r="A11914" s="1" t="s">
        <v>34679</v>
      </c>
      <c r="B11914" s="4" t="s">
        <v>11234</v>
      </c>
      <c r="C11914" s="4" t="s">
        <v>30683</v>
      </c>
      <c r="E11914" s="4"/>
      <c r="R11914" s="4"/>
      <c r="U11914" s="4"/>
      <c r="AD11914" s="4">
        <v>1</v>
      </c>
      <c r="AE11914" s="4"/>
      <c r="AF11914" s="21">
        <v>1</v>
      </c>
    </row>
    <row r="11915" spans="1:32" x14ac:dyDescent="0.2">
      <c r="A11915" s="1" t="s">
        <v>34680</v>
      </c>
      <c r="B11915" s="4" t="s">
        <v>34681</v>
      </c>
      <c r="C11915" s="4" t="s">
        <v>34460</v>
      </c>
      <c r="E11915" s="4"/>
      <c r="R11915" s="4"/>
      <c r="U11915" s="4"/>
      <c r="AD11915" s="4"/>
      <c r="AE11915" s="4"/>
      <c r="AF11915" s="21"/>
    </row>
    <row r="11916" spans="1:32" x14ac:dyDescent="0.2">
      <c r="A11916" s="1" t="s">
        <v>34682</v>
      </c>
      <c r="B11916" s="4" t="s">
        <v>30666</v>
      </c>
      <c r="C11916" s="4" t="s">
        <v>30667</v>
      </c>
      <c r="E11916" s="4"/>
      <c r="R11916" s="4"/>
      <c r="U11916" s="4"/>
      <c r="AD11916" s="4"/>
      <c r="AE11916" s="4"/>
      <c r="AF11916" s="21"/>
    </row>
    <row r="11917" spans="1:32" x14ac:dyDescent="0.2">
      <c r="A11917" s="1" t="s">
        <v>34683</v>
      </c>
      <c r="B11917" s="4" t="s">
        <v>34684</v>
      </c>
      <c r="C11917" s="4" t="s">
        <v>34685</v>
      </c>
      <c r="E11917" s="4"/>
      <c r="R11917" s="4"/>
      <c r="U11917" s="4"/>
      <c r="AD11917" s="4"/>
      <c r="AE11917" s="4"/>
      <c r="AF11917" s="21"/>
    </row>
    <row r="11918" spans="1:32" x14ac:dyDescent="0.2">
      <c r="A11918" s="1" t="s">
        <v>34686</v>
      </c>
      <c r="B11918" s="4" t="s">
        <v>34687</v>
      </c>
      <c r="C11918" s="4" t="s">
        <v>34688</v>
      </c>
      <c r="E11918" s="4">
        <v>1</v>
      </c>
      <c r="R11918" s="4"/>
      <c r="U11918" s="4"/>
      <c r="AD11918" s="4">
        <v>1</v>
      </c>
      <c r="AE11918" s="4"/>
      <c r="AF11918" s="21">
        <v>2</v>
      </c>
    </row>
    <row r="11919" spans="1:32" x14ac:dyDescent="0.2">
      <c r="A11919" s="1" t="s">
        <v>34689</v>
      </c>
      <c r="B11919" s="4" t="s">
        <v>34690</v>
      </c>
      <c r="C11919" s="4" t="s">
        <v>33546</v>
      </c>
      <c r="E11919" s="4"/>
      <c r="G11919">
        <v>1</v>
      </c>
      <c r="R11919" s="4"/>
      <c r="U11919" s="4"/>
      <c r="AD11919" s="4"/>
      <c r="AE11919" s="4">
        <v>2</v>
      </c>
      <c r="AF11919" s="21"/>
    </row>
    <row r="11920" spans="1:32" x14ac:dyDescent="0.2">
      <c r="A11920" s="1" t="s">
        <v>34691</v>
      </c>
      <c r="B11920" s="4" t="s">
        <v>34692</v>
      </c>
      <c r="C11920" s="4" t="s">
        <v>34693</v>
      </c>
      <c r="E11920" s="4"/>
      <c r="R11920" s="4"/>
      <c r="U11920" s="4"/>
      <c r="AD11920" s="4"/>
      <c r="AE11920" s="4"/>
      <c r="AF11920" s="21"/>
    </row>
    <row r="11921" spans="1:32" x14ac:dyDescent="0.2">
      <c r="A11921" s="1" t="s">
        <v>34694</v>
      </c>
      <c r="B11921" s="4" t="s">
        <v>34695</v>
      </c>
      <c r="C11921" s="4" t="s">
        <v>16936</v>
      </c>
      <c r="E11921" s="4"/>
      <c r="M11921">
        <v>1</v>
      </c>
      <c r="R11921" s="4"/>
      <c r="U11921" s="4"/>
      <c r="AD11921" s="4"/>
      <c r="AE11921" s="4"/>
      <c r="AF11921" s="21"/>
    </row>
    <row r="11922" spans="1:32" x14ac:dyDescent="0.2">
      <c r="A11922" s="1" t="s">
        <v>34696</v>
      </c>
      <c r="B11922" s="4" t="s">
        <v>34697</v>
      </c>
      <c r="C11922" s="4" t="s">
        <v>34698</v>
      </c>
      <c r="E11922" s="4"/>
      <c r="R11922" s="4"/>
      <c r="U11922" s="4"/>
      <c r="AD11922" s="4"/>
      <c r="AE11922" s="4"/>
      <c r="AF11922" s="21"/>
    </row>
    <row r="11923" spans="1:32" x14ac:dyDescent="0.2">
      <c r="A11923" s="1" t="s">
        <v>34699</v>
      </c>
      <c r="B11923" s="4" t="s">
        <v>34700</v>
      </c>
      <c r="C11923" s="4" t="s">
        <v>34701</v>
      </c>
      <c r="E11923" s="4"/>
      <c r="F11923">
        <v>1</v>
      </c>
      <c r="G11923">
        <v>1</v>
      </c>
      <c r="I11923">
        <v>1</v>
      </c>
      <c r="J11923">
        <v>1</v>
      </c>
      <c r="K11923">
        <v>1</v>
      </c>
      <c r="L11923">
        <v>1</v>
      </c>
      <c r="N11923">
        <v>1</v>
      </c>
      <c r="O11923">
        <v>2</v>
      </c>
      <c r="R11923" s="4">
        <v>1</v>
      </c>
      <c r="T11923">
        <v>1</v>
      </c>
      <c r="U11923" s="4">
        <v>1</v>
      </c>
      <c r="V11923">
        <v>2</v>
      </c>
      <c r="W11923">
        <v>1</v>
      </c>
      <c r="X11923">
        <v>3</v>
      </c>
      <c r="Z11923">
        <v>1</v>
      </c>
      <c r="AD11923" s="4"/>
      <c r="AE11923" s="4">
        <v>2</v>
      </c>
      <c r="AF11923" s="21"/>
    </row>
    <row r="11924" spans="1:32" x14ac:dyDescent="0.2">
      <c r="A11924" s="1" t="s">
        <v>34702</v>
      </c>
      <c r="B11924" s="4" t="s">
        <v>22456</v>
      </c>
      <c r="C11924" s="4" t="s">
        <v>34703</v>
      </c>
      <c r="E11924" s="4"/>
      <c r="R11924" s="4"/>
      <c r="U11924" s="4"/>
      <c r="AD11924" s="4"/>
      <c r="AE11924" s="4"/>
      <c r="AF11924" s="21"/>
    </row>
    <row r="11925" spans="1:32" x14ac:dyDescent="0.2">
      <c r="A11925" s="1" t="s">
        <v>34704</v>
      </c>
      <c r="B11925" s="4" t="s">
        <v>34705</v>
      </c>
      <c r="C11925" s="4" t="s">
        <v>34706</v>
      </c>
      <c r="E11925" s="4"/>
      <c r="R11925" s="4"/>
      <c r="U11925" s="4"/>
      <c r="AD11925" s="4"/>
      <c r="AE11925" s="4"/>
      <c r="AF11925" s="21"/>
    </row>
    <row r="11926" spans="1:32" x14ac:dyDescent="0.2">
      <c r="A11926" s="1" t="s">
        <v>34707</v>
      </c>
      <c r="B11926" s="4" t="s">
        <v>34708</v>
      </c>
      <c r="C11926" s="4" t="s">
        <v>34709</v>
      </c>
      <c r="E11926" s="4"/>
      <c r="R11926" s="4"/>
      <c r="U11926" s="4"/>
      <c r="AD11926" s="4"/>
      <c r="AE11926" s="4"/>
      <c r="AF11926" s="21"/>
    </row>
    <row r="11927" spans="1:32" x14ac:dyDescent="0.2">
      <c r="A11927" s="1" t="s">
        <v>34710</v>
      </c>
      <c r="B11927" s="4" t="s">
        <v>34711</v>
      </c>
      <c r="C11927" s="4" t="s">
        <v>34712</v>
      </c>
      <c r="E11927" s="4"/>
      <c r="R11927" s="4"/>
      <c r="U11927" s="4"/>
      <c r="AD11927" s="4"/>
      <c r="AE11927" s="4"/>
      <c r="AF11927" s="21"/>
    </row>
    <row r="11928" spans="1:32" x14ac:dyDescent="0.2">
      <c r="A11928" s="1" t="s">
        <v>34713</v>
      </c>
      <c r="B11928" s="4" t="s">
        <v>34714</v>
      </c>
      <c r="C11928" s="4" t="s">
        <v>34715</v>
      </c>
      <c r="E11928" s="4"/>
      <c r="R11928" s="4"/>
      <c r="U11928" s="4"/>
      <c r="AD11928" s="4"/>
      <c r="AE11928" s="4"/>
      <c r="AF11928" s="21"/>
    </row>
    <row r="11929" spans="1:32" x14ac:dyDescent="0.2">
      <c r="A11929" s="1" t="s">
        <v>34716</v>
      </c>
      <c r="B11929" s="4" t="s">
        <v>34717</v>
      </c>
      <c r="C11929" s="4" t="s">
        <v>34718</v>
      </c>
      <c r="E11929" s="4"/>
      <c r="R11929" s="4"/>
      <c r="U11929" s="4"/>
      <c r="AD11929" s="4"/>
      <c r="AE11929" s="4"/>
      <c r="AF11929" s="21"/>
    </row>
    <row r="11930" spans="1:32" x14ac:dyDescent="0.2">
      <c r="A11930" s="1" t="s">
        <v>34719</v>
      </c>
      <c r="B11930" s="4" t="s">
        <v>34720</v>
      </c>
      <c r="C11930" s="4" t="s">
        <v>34721</v>
      </c>
      <c r="E11930" s="4"/>
      <c r="R11930" s="4"/>
      <c r="U11930" s="4"/>
      <c r="AD11930" s="4"/>
      <c r="AE11930" s="4"/>
      <c r="AF11930" s="21"/>
    </row>
    <row r="11931" spans="1:32" x14ac:dyDescent="0.2">
      <c r="A11931" s="1" t="s">
        <v>34722</v>
      </c>
      <c r="B11931" s="4" t="s">
        <v>34723</v>
      </c>
      <c r="C11931" s="4" t="s">
        <v>34724</v>
      </c>
      <c r="E11931" s="4"/>
      <c r="R11931" s="4"/>
      <c r="U11931" s="4"/>
      <c r="AD11931" s="4"/>
      <c r="AE11931" s="4"/>
      <c r="AF11931" s="21"/>
    </row>
    <row r="11932" spans="1:32" x14ac:dyDescent="0.2">
      <c r="A11932" s="1" t="s">
        <v>34725</v>
      </c>
      <c r="B11932" s="4" t="s">
        <v>34726</v>
      </c>
      <c r="C11932" s="4" t="s">
        <v>34727</v>
      </c>
      <c r="E11932" s="4"/>
      <c r="R11932" s="4"/>
      <c r="U11932" s="4"/>
      <c r="AD11932" s="4"/>
      <c r="AE11932" s="4"/>
      <c r="AF11932" s="21"/>
    </row>
    <row r="11933" spans="1:32" x14ac:dyDescent="0.2">
      <c r="A11933" s="1" t="s">
        <v>34728</v>
      </c>
      <c r="B11933" s="4" t="s">
        <v>34729</v>
      </c>
      <c r="C11933" s="4" t="s">
        <v>34730</v>
      </c>
      <c r="E11933" s="4"/>
      <c r="R11933" s="4"/>
      <c r="U11933" s="4"/>
      <c r="AD11933" s="4"/>
      <c r="AE11933" s="4"/>
      <c r="AF11933" s="21"/>
    </row>
    <row r="11934" spans="1:32" x14ac:dyDescent="0.2">
      <c r="A11934" s="1" t="s">
        <v>34731</v>
      </c>
      <c r="B11934" s="4" t="s">
        <v>34732</v>
      </c>
      <c r="C11934" s="4" t="s">
        <v>34733</v>
      </c>
      <c r="E11934" s="4"/>
      <c r="R11934" s="4"/>
      <c r="U11934" s="4"/>
      <c r="AD11934" s="4"/>
      <c r="AE11934" s="4"/>
      <c r="AF11934" s="21"/>
    </row>
    <row r="11935" spans="1:32" x14ac:dyDescent="0.2">
      <c r="A11935" s="1" t="s">
        <v>34734</v>
      </c>
      <c r="B11935" s="4" t="s">
        <v>34735</v>
      </c>
      <c r="C11935" s="4" t="s">
        <v>34736</v>
      </c>
      <c r="E11935" s="4"/>
      <c r="R11935" s="4"/>
      <c r="U11935" s="4"/>
      <c r="AD11935" s="4"/>
      <c r="AE11935" s="4"/>
      <c r="AF11935" s="21"/>
    </row>
    <row r="11936" spans="1:32" x14ac:dyDescent="0.2">
      <c r="A11936" s="1" t="s">
        <v>34737</v>
      </c>
      <c r="B11936" s="4" t="s">
        <v>34738</v>
      </c>
      <c r="C11936" s="4" t="s">
        <v>34739</v>
      </c>
      <c r="E11936" s="4"/>
      <c r="R11936" s="4"/>
      <c r="U11936" s="4"/>
      <c r="AD11936" s="4"/>
      <c r="AE11936" s="4"/>
      <c r="AF11936" s="21"/>
    </row>
    <row r="11937" spans="1:32" x14ac:dyDescent="0.2">
      <c r="A11937" s="1" t="s">
        <v>34740</v>
      </c>
      <c r="B11937" s="4" t="s">
        <v>34741</v>
      </c>
      <c r="C11937" s="4" t="s">
        <v>34742</v>
      </c>
      <c r="E11937" s="4"/>
      <c r="R11937" s="4"/>
      <c r="U11937" s="4"/>
      <c r="AD11937" s="4"/>
      <c r="AE11937" s="4"/>
      <c r="AF11937" s="21"/>
    </row>
    <row r="11938" spans="1:32" x14ac:dyDescent="0.2">
      <c r="A11938" s="1" t="s">
        <v>34743</v>
      </c>
      <c r="B11938" s="4" t="s">
        <v>34744</v>
      </c>
      <c r="C11938" s="4" t="s">
        <v>34745</v>
      </c>
      <c r="E11938" s="4"/>
      <c r="R11938" s="4"/>
      <c r="U11938" s="4"/>
      <c r="AD11938" s="4"/>
      <c r="AE11938" s="4"/>
      <c r="AF11938" s="21"/>
    </row>
    <row r="11939" spans="1:32" x14ac:dyDescent="0.2">
      <c r="A11939" s="1" t="s">
        <v>34746</v>
      </c>
      <c r="B11939" s="4" t="s">
        <v>34747</v>
      </c>
      <c r="C11939" s="4" t="s">
        <v>34748</v>
      </c>
      <c r="E11939" s="4"/>
      <c r="R11939" s="4"/>
      <c r="U11939" s="4"/>
      <c r="AD11939" s="4"/>
      <c r="AE11939" s="4"/>
      <c r="AF11939" s="21"/>
    </row>
    <row r="11940" spans="1:32" x14ac:dyDescent="0.2">
      <c r="A11940" s="1" t="s">
        <v>34749</v>
      </c>
      <c r="B11940" s="4" t="s">
        <v>34750</v>
      </c>
      <c r="C11940" s="4" t="s">
        <v>34751</v>
      </c>
      <c r="E11940" s="4"/>
      <c r="R11940" s="4"/>
      <c r="U11940" s="4"/>
      <c r="AD11940" s="4"/>
      <c r="AE11940" s="4"/>
      <c r="AF11940" s="21"/>
    </row>
    <row r="11941" spans="1:32" x14ac:dyDescent="0.2">
      <c r="A11941" s="1" t="s">
        <v>34752</v>
      </c>
      <c r="B11941" s="4" t="s">
        <v>34753</v>
      </c>
      <c r="C11941" s="4" t="s">
        <v>34754</v>
      </c>
      <c r="E11941" s="4"/>
      <c r="R11941" s="4"/>
      <c r="U11941" s="4"/>
      <c r="AD11941" s="4"/>
      <c r="AE11941" s="4"/>
      <c r="AF11941" s="21"/>
    </row>
    <row r="11942" spans="1:32" x14ac:dyDescent="0.2">
      <c r="A11942" s="1" t="s">
        <v>34755</v>
      </c>
      <c r="B11942" s="4" t="s">
        <v>34756</v>
      </c>
      <c r="C11942" s="4" t="s">
        <v>34757</v>
      </c>
      <c r="E11942" s="4"/>
      <c r="R11942" s="4"/>
      <c r="U11942" s="4"/>
      <c r="AD11942" s="4"/>
      <c r="AE11942" s="4"/>
      <c r="AF11942" s="21"/>
    </row>
    <row r="11943" spans="1:32" x14ac:dyDescent="0.2">
      <c r="A11943" s="1" t="s">
        <v>34758</v>
      </c>
      <c r="B11943" s="4" t="s">
        <v>34759</v>
      </c>
      <c r="C11943" s="4" t="s">
        <v>34760</v>
      </c>
      <c r="E11943" s="4"/>
      <c r="R11943" s="4"/>
      <c r="U11943" s="4"/>
      <c r="AD11943" s="4"/>
      <c r="AE11943" s="4"/>
      <c r="AF11943" s="21"/>
    </row>
    <row r="11944" spans="1:32" x14ac:dyDescent="0.2">
      <c r="A11944" s="1" t="s">
        <v>34761</v>
      </c>
      <c r="B11944" s="4" t="s">
        <v>34762</v>
      </c>
      <c r="C11944" s="4" t="s">
        <v>34763</v>
      </c>
      <c r="E11944" s="4"/>
      <c r="R11944" s="4"/>
      <c r="U11944" s="4"/>
      <c r="AD11944" s="4"/>
      <c r="AE11944" s="4"/>
      <c r="AF11944" s="21"/>
    </row>
    <row r="11945" spans="1:32" x14ac:dyDescent="0.2">
      <c r="A11945" s="1" t="s">
        <v>34764</v>
      </c>
      <c r="B11945" s="4" t="s">
        <v>34765</v>
      </c>
      <c r="C11945" s="4" t="s">
        <v>34766</v>
      </c>
      <c r="E11945" s="4"/>
      <c r="R11945" s="4"/>
      <c r="U11945" s="4"/>
      <c r="AD11945" s="4">
        <v>1</v>
      </c>
      <c r="AE11945" s="4"/>
      <c r="AF11945" s="21"/>
    </row>
    <row r="11946" spans="1:32" x14ac:dyDescent="0.2">
      <c r="A11946" s="1" t="s">
        <v>34767</v>
      </c>
      <c r="B11946" s="4" t="s">
        <v>34768</v>
      </c>
      <c r="C11946" s="4" t="s">
        <v>34769</v>
      </c>
      <c r="E11946" s="4"/>
      <c r="R11946" s="4"/>
      <c r="U11946" s="4"/>
      <c r="AD11946" s="4"/>
      <c r="AE11946" s="4"/>
      <c r="AF11946" s="21"/>
    </row>
    <row r="11947" spans="1:32" x14ac:dyDescent="0.2">
      <c r="A11947" s="1" t="s">
        <v>34770</v>
      </c>
      <c r="B11947" s="4" t="s">
        <v>34771</v>
      </c>
      <c r="C11947" s="4" t="s">
        <v>34772</v>
      </c>
      <c r="E11947" s="4"/>
      <c r="R11947" s="4"/>
      <c r="U11947" s="4"/>
      <c r="AD11947" s="4">
        <v>1</v>
      </c>
      <c r="AE11947" s="4"/>
      <c r="AF11947" s="21"/>
    </row>
    <row r="11948" spans="1:32" x14ac:dyDescent="0.2">
      <c r="A11948" s="1" t="s">
        <v>34773</v>
      </c>
      <c r="B11948" s="4" t="s">
        <v>34774</v>
      </c>
      <c r="C11948" s="4" t="s">
        <v>34775</v>
      </c>
      <c r="E11948" s="4"/>
      <c r="R11948" s="4"/>
      <c r="U11948" s="4"/>
      <c r="AD11948" s="4"/>
      <c r="AE11948" s="4"/>
      <c r="AF11948" s="21"/>
    </row>
    <row r="11949" spans="1:32" x14ac:dyDescent="0.2">
      <c r="A11949" s="1" t="s">
        <v>34776</v>
      </c>
      <c r="B11949" s="4" t="s">
        <v>34777</v>
      </c>
      <c r="C11949" s="4" t="s">
        <v>34778</v>
      </c>
      <c r="E11949" s="4"/>
      <c r="R11949" s="4"/>
      <c r="U11949" s="4"/>
      <c r="AD11949" s="4"/>
      <c r="AE11949" s="4"/>
      <c r="AF11949" s="21"/>
    </row>
    <row r="11950" spans="1:32" x14ac:dyDescent="0.2">
      <c r="A11950" s="1" t="s">
        <v>34779</v>
      </c>
      <c r="B11950" s="4" t="s">
        <v>34780</v>
      </c>
      <c r="C11950" s="4" t="s">
        <v>34781</v>
      </c>
      <c r="E11950" s="4"/>
      <c r="H11950">
        <v>1</v>
      </c>
      <c r="N11950">
        <v>1</v>
      </c>
      <c r="R11950" s="4"/>
      <c r="U11950" s="4"/>
      <c r="AD11950" s="4"/>
      <c r="AE11950" s="4"/>
      <c r="AF11950" s="21"/>
    </row>
    <row r="11951" spans="1:32" x14ac:dyDescent="0.2">
      <c r="A11951" s="1" t="s">
        <v>34782</v>
      </c>
      <c r="B11951" s="4" t="s">
        <v>34783</v>
      </c>
      <c r="C11951" s="4" t="s">
        <v>34784</v>
      </c>
      <c r="E11951" s="4"/>
      <c r="R11951" s="4"/>
      <c r="U11951" s="4"/>
      <c r="AD11951" s="4"/>
      <c r="AE11951" s="4"/>
      <c r="AF11951" s="21"/>
    </row>
    <row r="11952" spans="1:32" x14ac:dyDescent="0.2">
      <c r="A11952" s="1" t="s">
        <v>34785</v>
      </c>
      <c r="B11952" s="4" t="s">
        <v>34786</v>
      </c>
      <c r="C11952" s="4" t="s">
        <v>34787</v>
      </c>
      <c r="E11952" s="4"/>
      <c r="H11952">
        <v>1</v>
      </c>
      <c r="J11952">
        <v>1</v>
      </c>
      <c r="N11952">
        <v>1</v>
      </c>
      <c r="R11952" s="4"/>
      <c r="U11952" s="4"/>
      <c r="AD11952" s="4"/>
      <c r="AE11952" s="4"/>
      <c r="AF11952" s="21"/>
    </row>
    <row r="11953" spans="1:32" x14ac:dyDescent="0.2">
      <c r="A11953" s="1" t="s">
        <v>34788</v>
      </c>
      <c r="B11953" s="4" t="s">
        <v>34789</v>
      </c>
      <c r="C11953" s="4" t="s">
        <v>34790</v>
      </c>
      <c r="E11953" s="4"/>
      <c r="R11953" s="4"/>
      <c r="U11953" s="4"/>
      <c r="AD11953" s="4"/>
      <c r="AE11953" s="4"/>
      <c r="AF11953" s="21"/>
    </row>
    <row r="11954" spans="1:32" x14ac:dyDescent="0.2">
      <c r="A11954" s="1" t="s">
        <v>34791</v>
      </c>
      <c r="B11954" s="4" t="s">
        <v>34792</v>
      </c>
      <c r="C11954" s="4" t="s">
        <v>34793</v>
      </c>
      <c r="E11954" s="4"/>
      <c r="R11954" s="4"/>
      <c r="U11954" s="4"/>
      <c r="AD11954" s="4"/>
      <c r="AE11954" s="4"/>
      <c r="AF11954" s="21"/>
    </row>
    <row r="11955" spans="1:32" x14ac:dyDescent="0.2">
      <c r="A11955" s="1" t="s">
        <v>34794</v>
      </c>
      <c r="B11955" s="4" t="s">
        <v>34795</v>
      </c>
      <c r="C11955" s="4" t="s">
        <v>34796</v>
      </c>
      <c r="E11955" s="4"/>
      <c r="R11955" s="4"/>
      <c r="U11955" s="4"/>
      <c r="AD11955" s="4"/>
      <c r="AE11955" s="4"/>
      <c r="AF11955" s="21"/>
    </row>
    <row r="11956" spans="1:32" x14ac:dyDescent="0.2">
      <c r="A11956" s="1" t="s">
        <v>34797</v>
      </c>
      <c r="B11956" s="4" t="s">
        <v>34798</v>
      </c>
      <c r="C11956" s="4" t="s">
        <v>3552</v>
      </c>
      <c r="E11956" s="4"/>
      <c r="R11956" s="4"/>
      <c r="U11956" s="4"/>
      <c r="AD11956" s="4"/>
      <c r="AE11956" s="4"/>
      <c r="AF11956" s="21"/>
    </row>
    <row r="11957" spans="1:32" x14ac:dyDescent="0.2">
      <c r="A11957" s="1" t="s">
        <v>34799</v>
      </c>
      <c r="B11957" s="4" t="s">
        <v>34800</v>
      </c>
      <c r="C11957" s="4" t="s">
        <v>34801</v>
      </c>
      <c r="E11957" s="4"/>
      <c r="R11957" s="4"/>
      <c r="U11957" s="4"/>
      <c r="AD11957" s="4"/>
      <c r="AE11957" s="4"/>
      <c r="AF11957" s="21"/>
    </row>
    <row r="11958" spans="1:32" x14ac:dyDescent="0.2">
      <c r="A11958" s="1" t="s">
        <v>34802</v>
      </c>
      <c r="B11958" s="4" t="s">
        <v>34803</v>
      </c>
      <c r="C11958" s="4" t="s">
        <v>34804</v>
      </c>
      <c r="E11958" s="4"/>
      <c r="R11958" s="4"/>
      <c r="U11958" s="4"/>
      <c r="AD11958" s="4"/>
      <c r="AE11958" s="4"/>
      <c r="AF11958" s="21"/>
    </row>
    <row r="11959" spans="1:32" x14ac:dyDescent="0.2">
      <c r="A11959" s="1" t="s">
        <v>34805</v>
      </c>
      <c r="B11959" s="4" t="s">
        <v>34806</v>
      </c>
      <c r="C11959" s="4" t="s">
        <v>34807</v>
      </c>
      <c r="E11959" s="4"/>
      <c r="R11959" s="4"/>
      <c r="U11959" s="4"/>
      <c r="AD11959" s="4"/>
      <c r="AE11959" s="4"/>
      <c r="AF11959" s="21"/>
    </row>
    <row r="11960" spans="1:32" x14ac:dyDescent="0.2">
      <c r="A11960" s="1" t="s">
        <v>34808</v>
      </c>
      <c r="B11960" s="4" t="s">
        <v>34809</v>
      </c>
      <c r="C11960" s="4" t="s">
        <v>34810</v>
      </c>
      <c r="E11960" s="4"/>
      <c r="R11960" s="4"/>
      <c r="U11960" s="4"/>
      <c r="AD11960" s="4"/>
      <c r="AE11960" s="4"/>
      <c r="AF11960" s="21"/>
    </row>
    <row r="11961" spans="1:32" x14ac:dyDescent="0.2">
      <c r="A11961" s="1" t="s">
        <v>34811</v>
      </c>
      <c r="B11961" s="4" t="s">
        <v>34812</v>
      </c>
      <c r="C11961" s="4" t="s">
        <v>34813</v>
      </c>
      <c r="E11961" s="4"/>
      <c r="R11961" s="4"/>
      <c r="U11961" s="4"/>
      <c r="AD11961" s="4"/>
      <c r="AE11961" s="4"/>
      <c r="AF11961" s="21"/>
    </row>
    <row r="11962" spans="1:32" x14ac:dyDescent="0.2">
      <c r="A11962" s="1" t="s">
        <v>34814</v>
      </c>
      <c r="B11962" s="4" t="s">
        <v>34815</v>
      </c>
      <c r="C11962" s="4" t="s">
        <v>34816</v>
      </c>
      <c r="E11962" s="4"/>
      <c r="R11962" s="4"/>
      <c r="U11962" s="4"/>
      <c r="AD11962" s="4"/>
      <c r="AE11962" s="4"/>
      <c r="AF11962" s="21"/>
    </row>
    <row r="11963" spans="1:32" x14ac:dyDescent="0.2">
      <c r="A11963" s="1" t="s">
        <v>34817</v>
      </c>
      <c r="B11963" s="4" t="s">
        <v>34818</v>
      </c>
      <c r="C11963" s="4" t="s">
        <v>34819</v>
      </c>
      <c r="E11963" s="4"/>
      <c r="R11963" s="4"/>
      <c r="U11963" s="4"/>
      <c r="AD11963" s="4"/>
      <c r="AE11963" s="4"/>
      <c r="AF11963" s="21"/>
    </row>
    <row r="11964" spans="1:32" x14ac:dyDescent="0.2">
      <c r="A11964" s="1" t="s">
        <v>34820</v>
      </c>
      <c r="B11964" s="4" t="s">
        <v>34821</v>
      </c>
      <c r="C11964" s="4" t="s">
        <v>34822</v>
      </c>
      <c r="E11964" s="4"/>
      <c r="R11964" s="4"/>
      <c r="U11964" s="4"/>
      <c r="AD11964" s="4"/>
      <c r="AE11964" s="4"/>
      <c r="AF11964" s="21"/>
    </row>
    <row r="11965" spans="1:32" x14ac:dyDescent="0.2">
      <c r="A11965" s="1" t="s">
        <v>34823</v>
      </c>
      <c r="B11965" s="4" t="s">
        <v>34824</v>
      </c>
      <c r="C11965" s="4" t="s">
        <v>34825</v>
      </c>
      <c r="E11965" s="4"/>
      <c r="R11965" s="4"/>
      <c r="U11965" s="4"/>
      <c r="AD11965" s="4"/>
      <c r="AE11965" s="4"/>
      <c r="AF11965" s="21"/>
    </row>
    <row r="11966" spans="1:32" x14ac:dyDescent="0.2">
      <c r="A11966" s="1" t="s">
        <v>34826</v>
      </c>
      <c r="B11966" s="4" t="s">
        <v>34827</v>
      </c>
      <c r="C11966" s="4" t="s">
        <v>34828</v>
      </c>
      <c r="E11966" s="4"/>
      <c r="R11966" s="4"/>
      <c r="U11966" s="4"/>
      <c r="AD11966" s="4"/>
      <c r="AE11966" s="4"/>
      <c r="AF11966" s="21"/>
    </row>
    <row r="11967" spans="1:32" x14ac:dyDescent="0.2">
      <c r="A11967" s="1" t="s">
        <v>34829</v>
      </c>
      <c r="B11967" s="4" t="s">
        <v>34830</v>
      </c>
      <c r="C11967" s="4" t="s">
        <v>34831</v>
      </c>
      <c r="E11967" s="4"/>
      <c r="R11967" s="4"/>
      <c r="U11967" s="4"/>
      <c r="AD11967" s="4"/>
      <c r="AE11967" s="4"/>
      <c r="AF11967" s="21"/>
    </row>
    <row r="11968" spans="1:32" x14ac:dyDescent="0.2">
      <c r="A11968" s="1" t="s">
        <v>34832</v>
      </c>
      <c r="B11968" s="4" t="s">
        <v>34833</v>
      </c>
      <c r="C11968" s="4" t="s">
        <v>34834</v>
      </c>
      <c r="E11968" s="4"/>
      <c r="R11968" s="4"/>
      <c r="U11968" s="4"/>
      <c r="AD11968" s="4"/>
      <c r="AE11968" s="4"/>
      <c r="AF11968" s="21"/>
    </row>
    <row r="11969" spans="1:32" x14ac:dyDescent="0.2">
      <c r="A11969" s="1" t="s">
        <v>34835</v>
      </c>
      <c r="B11969" s="4" t="s">
        <v>34836</v>
      </c>
      <c r="C11969" s="4" t="s">
        <v>34837</v>
      </c>
      <c r="E11969" s="4"/>
      <c r="R11969" s="4"/>
      <c r="U11969" s="4"/>
      <c r="AD11969" s="4"/>
      <c r="AE11969" s="4"/>
      <c r="AF11969" s="21"/>
    </row>
    <row r="11970" spans="1:32" x14ac:dyDescent="0.2">
      <c r="A11970" s="1" t="s">
        <v>34838</v>
      </c>
      <c r="B11970" s="4" t="s">
        <v>34839</v>
      </c>
      <c r="C11970" s="4" t="s">
        <v>34840</v>
      </c>
      <c r="E11970" s="4"/>
      <c r="R11970" s="4"/>
      <c r="U11970" s="4"/>
      <c r="AD11970" s="4"/>
      <c r="AE11970" s="4"/>
      <c r="AF11970" s="21"/>
    </row>
    <row r="11971" spans="1:32" x14ac:dyDescent="0.2">
      <c r="A11971" s="1" t="s">
        <v>34841</v>
      </c>
      <c r="B11971" s="4" t="s">
        <v>34842</v>
      </c>
      <c r="C11971" s="4" t="s">
        <v>34843</v>
      </c>
      <c r="E11971" s="4"/>
      <c r="R11971" s="4"/>
      <c r="U11971" s="4"/>
      <c r="AD11971" s="4"/>
      <c r="AE11971" s="4"/>
      <c r="AF11971" s="21"/>
    </row>
    <row r="11972" spans="1:32" x14ac:dyDescent="0.2">
      <c r="A11972" s="1" t="s">
        <v>34844</v>
      </c>
      <c r="B11972" s="4" t="s">
        <v>34845</v>
      </c>
      <c r="C11972" s="4" t="s">
        <v>34846</v>
      </c>
      <c r="E11972" s="4"/>
      <c r="R11972" s="4"/>
      <c r="U11972" s="4"/>
      <c r="AD11972" s="4"/>
      <c r="AE11972" s="4"/>
      <c r="AF11972" s="21"/>
    </row>
    <row r="11973" spans="1:32" x14ac:dyDescent="0.2">
      <c r="A11973" s="1" t="s">
        <v>34847</v>
      </c>
      <c r="B11973" s="4" t="s">
        <v>34848</v>
      </c>
      <c r="C11973" s="4" t="s">
        <v>34849</v>
      </c>
      <c r="E11973" s="4"/>
      <c r="R11973" s="4"/>
      <c r="U11973" s="4"/>
      <c r="AD11973" s="4"/>
      <c r="AE11973" s="4"/>
      <c r="AF11973" s="21"/>
    </row>
    <row r="11974" spans="1:32" x14ac:dyDescent="0.2">
      <c r="A11974" s="1" t="s">
        <v>34850</v>
      </c>
      <c r="B11974" s="4" t="s">
        <v>34851</v>
      </c>
      <c r="C11974" s="4" t="s">
        <v>34852</v>
      </c>
      <c r="E11974" s="4"/>
      <c r="R11974" s="4"/>
      <c r="U11974" s="4"/>
      <c r="AD11974" s="4"/>
      <c r="AE11974" s="4"/>
      <c r="AF11974" s="21"/>
    </row>
    <row r="11975" spans="1:32" x14ac:dyDescent="0.2">
      <c r="A11975" s="1" t="s">
        <v>34853</v>
      </c>
      <c r="B11975" s="4" t="s">
        <v>34854</v>
      </c>
      <c r="C11975" s="4" t="s">
        <v>34855</v>
      </c>
      <c r="E11975" s="4"/>
      <c r="R11975" s="4"/>
      <c r="U11975" s="4"/>
      <c r="AD11975" s="4"/>
      <c r="AE11975" s="4"/>
      <c r="AF11975" s="21"/>
    </row>
    <row r="11976" spans="1:32" x14ac:dyDescent="0.2">
      <c r="A11976" s="1" t="s">
        <v>34856</v>
      </c>
      <c r="B11976" s="4" t="s">
        <v>34857</v>
      </c>
      <c r="C11976" s="4" t="s">
        <v>34858</v>
      </c>
      <c r="E11976" s="4"/>
      <c r="R11976" s="4"/>
      <c r="U11976" s="4"/>
      <c r="AD11976" s="4"/>
      <c r="AE11976" s="4"/>
      <c r="AF11976" s="21"/>
    </row>
    <row r="11977" spans="1:32" x14ac:dyDescent="0.2">
      <c r="A11977" s="1" t="s">
        <v>34859</v>
      </c>
      <c r="B11977" s="4" t="s">
        <v>34860</v>
      </c>
      <c r="C11977" s="4" t="s">
        <v>34861</v>
      </c>
      <c r="E11977" s="4"/>
      <c r="R11977" s="4"/>
      <c r="U11977" s="4"/>
      <c r="AD11977" s="4"/>
      <c r="AE11977" s="4"/>
      <c r="AF11977" s="21"/>
    </row>
    <row r="11978" spans="1:32" x14ac:dyDescent="0.2">
      <c r="A11978" s="1" t="s">
        <v>34862</v>
      </c>
      <c r="B11978" s="4" t="s">
        <v>34863</v>
      </c>
      <c r="C11978" s="4" t="s">
        <v>34864</v>
      </c>
      <c r="E11978" s="4"/>
      <c r="R11978" s="4"/>
      <c r="U11978" s="4"/>
      <c r="AD11978" s="4"/>
      <c r="AE11978" s="4"/>
      <c r="AF11978" s="21"/>
    </row>
    <row r="11979" spans="1:32" x14ac:dyDescent="0.2">
      <c r="A11979" s="1" t="s">
        <v>34865</v>
      </c>
      <c r="B11979" s="4" t="s">
        <v>34866</v>
      </c>
      <c r="C11979" s="4" t="s">
        <v>34867</v>
      </c>
      <c r="E11979" s="4"/>
      <c r="R11979" s="4"/>
      <c r="U11979" s="4"/>
      <c r="AD11979" s="4"/>
      <c r="AE11979" s="4"/>
      <c r="AF11979" s="21"/>
    </row>
    <row r="11980" spans="1:32" x14ac:dyDescent="0.2">
      <c r="A11980" s="1" t="s">
        <v>34868</v>
      </c>
      <c r="B11980" s="4" t="s">
        <v>34869</v>
      </c>
      <c r="C11980" s="4" t="s">
        <v>34870</v>
      </c>
      <c r="E11980" s="4"/>
      <c r="R11980" s="4"/>
      <c r="U11980" s="4"/>
      <c r="AD11980" s="4"/>
      <c r="AE11980" s="4"/>
      <c r="AF11980" s="21"/>
    </row>
    <row r="11981" spans="1:32" x14ac:dyDescent="0.2">
      <c r="A11981" s="1" t="s">
        <v>34871</v>
      </c>
      <c r="B11981" s="4" t="s">
        <v>34872</v>
      </c>
      <c r="C11981" s="4" t="s">
        <v>34873</v>
      </c>
      <c r="E11981" s="4"/>
      <c r="R11981" s="4"/>
      <c r="U11981" s="4"/>
      <c r="AD11981" s="4"/>
      <c r="AE11981" s="4"/>
      <c r="AF11981" s="21"/>
    </row>
    <row r="11982" spans="1:32" x14ac:dyDescent="0.2">
      <c r="A11982" s="1" t="s">
        <v>34874</v>
      </c>
      <c r="B11982" s="4" t="s">
        <v>34875</v>
      </c>
      <c r="C11982" s="4" t="s">
        <v>34876</v>
      </c>
      <c r="E11982" s="4"/>
      <c r="R11982" s="4"/>
      <c r="U11982" s="4"/>
      <c r="AD11982" s="4"/>
      <c r="AE11982" s="4"/>
      <c r="AF11982" s="21"/>
    </row>
    <row r="11983" spans="1:32" x14ac:dyDescent="0.2">
      <c r="A11983" s="1" t="s">
        <v>34877</v>
      </c>
      <c r="B11983" s="4" t="s">
        <v>34878</v>
      </c>
      <c r="C11983" s="4" t="s">
        <v>34879</v>
      </c>
      <c r="E11983" s="4"/>
      <c r="R11983" s="4"/>
      <c r="U11983" s="4"/>
      <c r="AD11983" s="4"/>
      <c r="AE11983" s="4"/>
      <c r="AF11983" s="21"/>
    </row>
    <row r="11984" spans="1:32" x14ac:dyDescent="0.2">
      <c r="A11984" s="1" t="s">
        <v>34880</v>
      </c>
      <c r="B11984" s="4" t="s">
        <v>34881</v>
      </c>
      <c r="C11984" s="4" t="s">
        <v>34882</v>
      </c>
      <c r="E11984" s="4">
        <v>1</v>
      </c>
      <c r="R11984" s="4"/>
      <c r="U11984" s="4"/>
      <c r="AD11984" s="4"/>
      <c r="AE11984" s="4"/>
      <c r="AF11984" s="21"/>
    </row>
    <row r="11985" spans="1:32" x14ac:dyDescent="0.2">
      <c r="A11985" s="1" t="s">
        <v>34883</v>
      </c>
      <c r="B11985" s="4" t="s">
        <v>34884</v>
      </c>
      <c r="C11985" s="4" t="s">
        <v>34885</v>
      </c>
      <c r="E11985" s="4"/>
      <c r="R11985" s="4"/>
      <c r="U11985" s="4"/>
      <c r="AD11985" s="4"/>
      <c r="AE11985" s="4"/>
      <c r="AF11985" s="21"/>
    </row>
    <row r="11986" spans="1:32" x14ac:dyDescent="0.2">
      <c r="A11986" s="1" t="s">
        <v>34886</v>
      </c>
      <c r="B11986" s="4" t="s">
        <v>34887</v>
      </c>
      <c r="C11986" s="4" t="s">
        <v>34888</v>
      </c>
      <c r="E11986" s="4"/>
      <c r="R11986" s="4"/>
      <c r="U11986" s="4"/>
      <c r="AD11986" s="4"/>
      <c r="AE11986" s="4"/>
      <c r="AF11986" s="21"/>
    </row>
    <row r="11987" spans="1:32" x14ac:dyDescent="0.2">
      <c r="A11987" s="1" t="s">
        <v>34889</v>
      </c>
      <c r="B11987" s="4" t="s">
        <v>34890</v>
      </c>
      <c r="C11987" s="4" t="s">
        <v>181</v>
      </c>
      <c r="E11987" s="4"/>
      <c r="R11987" s="4"/>
      <c r="U11987" s="4"/>
      <c r="AD11987" s="4"/>
      <c r="AE11987" s="4"/>
      <c r="AF11987" s="21">
        <v>1</v>
      </c>
    </row>
    <row r="11988" spans="1:32" x14ac:dyDescent="0.2">
      <c r="A11988" s="1" t="s">
        <v>34891</v>
      </c>
      <c r="B11988" s="4" t="s">
        <v>34892</v>
      </c>
      <c r="C11988" s="4" t="s">
        <v>181</v>
      </c>
      <c r="E11988" s="4"/>
      <c r="R11988" s="4"/>
      <c r="U11988" s="4"/>
      <c r="AD11988" s="4"/>
      <c r="AE11988" s="4"/>
      <c r="AF11988" s="21"/>
    </row>
    <row r="11989" spans="1:32" x14ac:dyDescent="0.2">
      <c r="A11989" s="1" t="s">
        <v>34893</v>
      </c>
      <c r="B11989" s="4" t="s">
        <v>34894</v>
      </c>
      <c r="C11989" s="4" t="s">
        <v>34895</v>
      </c>
      <c r="E11989" s="4"/>
      <c r="O11989">
        <v>1</v>
      </c>
      <c r="R11989" s="4"/>
      <c r="U11989" s="4"/>
      <c r="AD11989" s="4"/>
      <c r="AE11989" s="4"/>
      <c r="AF11989" s="21"/>
    </row>
    <row r="11990" spans="1:32" x14ac:dyDescent="0.2">
      <c r="A11990" s="1" t="s">
        <v>34896</v>
      </c>
      <c r="B11990" s="4" t="s">
        <v>34897</v>
      </c>
      <c r="C11990" s="4" t="s">
        <v>181</v>
      </c>
      <c r="E11990" s="4"/>
      <c r="R11990" s="4"/>
      <c r="U11990" s="4"/>
      <c r="AD11990" s="4"/>
      <c r="AE11990" s="4"/>
      <c r="AF11990" s="21"/>
    </row>
    <row r="11991" spans="1:32" x14ac:dyDescent="0.2">
      <c r="A11991" s="1" t="s">
        <v>34898</v>
      </c>
      <c r="B11991" s="4" t="s">
        <v>34899</v>
      </c>
      <c r="C11991" s="4" t="s">
        <v>181</v>
      </c>
      <c r="E11991" s="4"/>
      <c r="R11991" s="4"/>
      <c r="U11991" s="4"/>
      <c r="AD11991" s="4"/>
      <c r="AE11991" s="4"/>
      <c r="AF11991" s="21"/>
    </row>
    <row r="11992" spans="1:32" x14ac:dyDescent="0.2">
      <c r="A11992" s="1" t="s">
        <v>34900</v>
      </c>
      <c r="B11992" s="4" t="s">
        <v>34901</v>
      </c>
      <c r="C11992" s="4" t="s">
        <v>3020</v>
      </c>
      <c r="E11992" s="4"/>
      <c r="R11992" s="4"/>
      <c r="U11992" s="4"/>
      <c r="AD11992" s="4"/>
      <c r="AE11992" s="4"/>
      <c r="AF11992" s="21"/>
    </row>
    <row r="11993" spans="1:32" x14ac:dyDescent="0.2">
      <c r="A11993" s="1" t="s">
        <v>34902</v>
      </c>
      <c r="B11993" s="4" t="s">
        <v>34903</v>
      </c>
      <c r="C11993" s="4" t="s">
        <v>34904</v>
      </c>
      <c r="E11993" s="4"/>
      <c r="R11993" s="4"/>
      <c r="U11993" s="4"/>
      <c r="AD11993" s="4"/>
      <c r="AE11993" s="4"/>
      <c r="AF11993" s="21"/>
    </row>
    <row r="11994" spans="1:32" x14ac:dyDescent="0.2">
      <c r="A11994" s="1" t="s">
        <v>34905</v>
      </c>
      <c r="B11994" s="4" t="s">
        <v>34906</v>
      </c>
      <c r="C11994" s="4" t="s">
        <v>34907</v>
      </c>
      <c r="E11994" s="4"/>
      <c r="R11994" s="4"/>
      <c r="U11994" s="4"/>
      <c r="AD11994" s="4"/>
      <c r="AE11994" s="4"/>
      <c r="AF11994" s="21"/>
    </row>
    <row r="11995" spans="1:32" x14ac:dyDescent="0.2">
      <c r="A11995" s="1" t="s">
        <v>34908</v>
      </c>
      <c r="B11995" s="4" t="s">
        <v>34909</v>
      </c>
      <c r="C11995" s="4" t="s">
        <v>34910</v>
      </c>
      <c r="E11995" s="4"/>
      <c r="R11995" s="4"/>
      <c r="U11995" s="4"/>
      <c r="AD11995" s="4"/>
      <c r="AE11995" s="4"/>
      <c r="AF11995" s="21"/>
    </row>
    <row r="11996" spans="1:32" x14ac:dyDescent="0.2">
      <c r="A11996" s="1" t="s">
        <v>34911</v>
      </c>
      <c r="B11996" s="4" t="s">
        <v>34912</v>
      </c>
      <c r="C11996" s="4" t="s">
        <v>34913</v>
      </c>
      <c r="E11996" s="4"/>
      <c r="R11996" s="4"/>
      <c r="U11996" s="4"/>
      <c r="AD11996" s="4"/>
      <c r="AE11996" s="4"/>
      <c r="AF11996" s="21"/>
    </row>
    <row r="11997" spans="1:32" x14ac:dyDescent="0.2">
      <c r="A11997" s="1" t="s">
        <v>34914</v>
      </c>
      <c r="B11997" s="4" t="s">
        <v>34915</v>
      </c>
      <c r="C11997" s="4" t="s">
        <v>34916</v>
      </c>
      <c r="E11997" s="4"/>
      <c r="R11997" s="4"/>
      <c r="U11997" s="4"/>
      <c r="AD11997" s="4"/>
      <c r="AE11997" s="4"/>
      <c r="AF11997" s="21"/>
    </row>
    <row r="11998" spans="1:32" x14ac:dyDescent="0.2">
      <c r="A11998" s="1" t="s">
        <v>34917</v>
      </c>
      <c r="B11998" s="4" t="s">
        <v>34918</v>
      </c>
      <c r="C11998" s="4" t="s">
        <v>34919</v>
      </c>
      <c r="E11998" s="4"/>
      <c r="R11998" s="4"/>
      <c r="U11998" s="4"/>
      <c r="AD11998" s="4"/>
      <c r="AE11998" s="4"/>
      <c r="AF11998" s="21"/>
    </row>
    <row r="11999" spans="1:32" x14ac:dyDescent="0.2">
      <c r="A11999" s="1" t="s">
        <v>34920</v>
      </c>
      <c r="B11999" s="4" t="s">
        <v>34921</v>
      </c>
      <c r="C11999" s="4" t="s">
        <v>34748</v>
      </c>
      <c r="E11999" s="4"/>
      <c r="R11999" s="4"/>
      <c r="U11999" s="4"/>
      <c r="AD11999" s="4"/>
      <c r="AE11999" s="4"/>
      <c r="AF11999" s="21"/>
    </row>
    <row r="12000" spans="1:32" x14ac:dyDescent="0.2">
      <c r="A12000" s="1" t="s">
        <v>34922</v>
      </c>
      <c r="B12000" s="4" t="s">
        <v>34923</v>
      </c>
      <c r="C12000" s="4" t="s">
        <v>34924</v>
      </c>
      <c r="E12000" s="4"/>
      <c r="R12000" s="4"/>
      <c r="U12000" s="4"/>
      <c r="X12000">
        <v>2</v>
      </c>
      <c r="Y12000">
        <v>1</v>
      </c>
      <c r="AA12000">
        <v>2</v>
      </c>
      <c r="AD12000" s="4"/>
      <c r="AE12000" s="4"/>
      <c r="AF12000" s="21"/>
    </row>
    <row r="12001" spans="1:32" x14ac:dyDescent="0.2">
      <c r="A12001" s="1" t="s">
        <v>34925</v>
      </c>
      <c r="B12001" s="4" t="s">
        <v>34926</v>
      </c>
      <c r="C12001" s="4" t="s">
        <v>34927</v>
      </c>
      <c r="E12001" s="4"/>
      <c r="R12001" s="4"/>
      <c r="U12001" s="4"/>
      <c r="AD12001" s="4"/>
      <c r="AE12001" s="4"/>
      <c r="AF12001" s="21"/>
    </row>
    <row r="12002" spans="1:32" x14ac:dyDescent="0.2">
      <c r="A12002" s="1" t="s">
        <v>34928</v>
      </c>
      <c r="B12002" s="4" t="s">
        <v>34929</v>
      </c>
      <c r="C12002" s="4" t="s">
        <v>34930</v>
      </c>
      <c r="E12002" s="4"/>
      <c r="R12002" s="4"/>
      <c r="U12002" s="4"/>
      <c r="AD12002" s="4"/>
      <c r="AE12002" s="4"/>
      <c r="AF12002" s="21"/>
    </row>
    <row r="12003" spans="1:32" x14ac:dyDescent="0.2">
      <c r="A12003" s="1" t="s">
        <v>34931</v>
      </c>
      <c r="B12003" s="4" t="s">
        <v>34932</v>
      </c>
      <c r="C12003" s="4" t="s">
        <v>34933</v>
      </c>
      <c r="E12003" s="4"/>
      <c r="R12003" s="4"/>
      <c r="U12003" s="4"/>
      <c r="AD12003" s="4"/>
      <c r="AE12003" s="4"/>
      <c r="AF12003" s="21"/>
    </row>
    <row r="12004" spans="1:32" x14ac:dyDescent="0.2">
      <c r="A12004" s="1" t="s">
        <v>34934</v>
      </c>
      <c r="B12004" s="4" t="s">
        <v>34935</v>
      </c>
      <c r="C12004" s="4" t="s">
        <v>34936</v>
      </c>
      <c r="E12004" s="4"/>
      <c r="R12004" s="4"/>
      <c r="U12004" s="4"/>
      <c r="AD12004" s="4"/>
      <c r="AE12004" s="4"/>
      <c r="AF12004" s="21"/>
    </row>
    <row r="12005" spans="1:32" x14ac:dyDescent="0.2">
      <c r="A12005" s="1" t="s">
        <v>34937</v>
      </c>
      <c r="B12005" s="4" t="s">
        <v>34938</v>
      </c>
      <c r="C12005" s="4" t="s">
        <v>34939</v>
      </c>
      <c r="E12005" s="4">
        <v>1</v>
      </c>
      <c r="R12005" s="4"/>
      <c r="U12005" s="4"/>
      <c r="AD12005" s="4">
        <v>1</v>
      </c>
      <c r="AE12005" s="4"/>
      <c r="AF12005" s="21">
        <v>1</v>
      </c>
    </row>
    <row r="12006" spans="1:32" x14ac:dyDescent="0.2">
      <c r="A12006" s="1" t="s">
        <v>34940</v>
      </c>
      <c r="B12006" s="4" t="s">
        <v>34941</v>
      </c>
      <c r="C12006" s="4" t="s">
        <v>34942</v>
      </c>
      <c r="E12006" s="4"/>
      <c r="R12006" s="4"/>
      <c r="U12006" s="4"/>
      <c r="AD12006" s="4"/>
      <c r="AE12006" s="4"/>
      <c r="AF12006" s="21"/>
    </row>
    <row r="12007" spans="1:32" x14ac:dyDescent="0.2">
      <c r="A12007" s="1" t="s">
        <v>34943</v>
      </c>
      <c r="B12007" s="4" t="s">
        <v>34944</v>
      </c>
      <c r="C12007" s="4" t="s">
        <v>34945</v>
      </c>
      <c r="E12007" s="4"/>
      <c r="R12007" s="4"/>
      <c r="U12007" s="4"/>
      <c r="AD12007" s="4"/>
      <c r="AE12007" s="4"/>
      <c r="AF12007" s="21">
        <v>1</v>
      </c>
    </row>
    <row r="12008" spans="1:32" x14ac:dyDescent="0.2">
      <c r="A12008" s="1" t="s">
        <v>34946</v>
      </c>
      <c r="B12008" s="4" t="s">
        <v>34947</v>
      </c>
      <c r="C12008" s="4" t="s">
        <v>34948</v>
      </c>
      <c r="E12008" s="4"/>
      <c r="R12008" s="4"/>
      <c r="U12008" s="4"/>
      <c r="AD12008" s="4"/>
      <c r="AE12008" s="4"/>
      <c r="AF12008" s="21"/>
    </row>
    <row r="12009" spans="1:32" x14ac:dyDescent="0.2">
      <c r="A12009" s="1" t="s">
        <v>34949</v>
      </c>
      <c r="B12009" s="4" t="s">
        <v>34950</v>
      </c>
      <c r="C12009" s="4" t="s">
        <v>34951</v>
      </c>
      <c r="E12009" s="4"/>
      <c r="R12009" s="4"/>
      <c r="U12009" s="4"/>
      <c r="AD12009" s="4"/>
      <c r="AE12009" s="4"/>
      <c r="AF12009" s="21"/>
    </row>
    <row r="12010" spans="1:32" x14ac:dyDescent="0.2">
      <c r="A12010" s="1" t="s">
        <v>34952</v>
      </c>
      <c r="B12010" s="4" t="s">
        <v>34953</v>
      </c>
      <c r="C12010" s="4" t="s">
        <v>34954</v>
      </c>
      <c r="E12010" s="4">
        <v>1</v>
      </c>
      <c r="G12010">
        <v>1</v>
      </c>
      <c r="H12010">
        <v>1</v>
      </c>
      <c r="J12010">
        <v>1</v>
      </c>
      <c r="M12010">
        <v>1</v>
      </c>
      <c r="N12010">
        <v>1</v>
      </c>
      <c r="O12010">
        <v>2</v>
      </c>
      <c r="P12010">
        <v>1</v>
      </c>
      <c r="Q12010">
        <v>1</v>
      </c>
      <c r="R12010" s="4">
        <v>1</v>
      </c>
      <c r="S12010">
        <v>1</v>
      </c>
      <c r="U12010" s="4">
        <v>1</v>
      </c>
      <c r="V12010">
        <v>1</v>
      </c>
      <c r="AD12010" s="4">
        <v>1</v>
      </c>
      <c r="AE12010" s="4"/>
      <c r="AF12010" s="21">
        <v>1</v>
      </c>
    </row>
    <row r="12011" spans="1:32" x14ac:dyDescent="0.2">
      <c r="A12011" s="1" t="s">
        <v>34955</v>
      </c>
      <c r="B12011" s="4" t="s">
        <v>34956</v>
      </c>
      <c r="C12011" s="4" t="s">
        <v>34957</v>
      </c>
      <c r="E12011" s="4"/>
      <c r="R12011" s="4"/>
      <c r="U12011" s="4"/>
      <c r="AD12011" s="4"/>
      <c r="AE12011" s="4"/>
      <c r="AF12011" s="21"/>
    </row>
    <row r="12012" spans="1:32" x14ac:dyDescent="0.2">
      <c r="A12012" s="1" t="s">
        <v>34958</v>
      </c>
      <c r="B12012" s="4" t="s">
        <v>34959</v>
      </c>
      <c r="C12012" s="4" t="s">
        <v>34960</v>
      </c>
      <c r="E12012" s="4"/>
      <c r="R12012" s="4"/>
      <c r="U12012" s="4"/>
      <c r="AD12012" s="4"/>
      <c r="AE12012" s="4"/>
      <c r="AF12012" s="21"/>
    </row>
    <row r="12013" spans="1:32" x14ac:dyDescent="0.2">
      <c r="A12013" s="1" t="s">
        <v>34961</v>
      </c>
      <c r="B12013" s="4" t="s">
        <v>34962</v>
      </c>
      <c r="C12013" s="4" t="s">
        <v>34963</v>
      </c>
      <c r="E12013" s="4"/>
      <c r="R12013" s="4"/>
      <c r="U12013" s="4"/>
      <c r="AD12013" s="4"/>
      <c r="AE12013" s="4"/>
      <c r="AF12013" s="21"/>
    </row>
    <row r="12014" spans="1:32" x14ac:dyDescent="0.2">
      <c r="A12014" s="1" t="s">
        <v>34964</v>
      </c>
      <c r="B12014" s="4" t="s">
        <v>34965</v>
      </c>
      <c r="C12014" s="4" t="s">
        <v>34966</v>
      </c>
      <c r="E12014" s="4"/>
      <c r="R12014" s="4"/>
      <c r="U12014" s="4"/>
      <c r="AD12014" s="4"/>
      <c r="AE12014" s="4"/>
      <c r="AF12014" s="21"/>
    </row>
    <row r="12015" spans="1:32" x14ac:dyDescent="0.2">
      <c r="A12015" s="1" t="s">
        <v>34967</v>
      </c>
      <c r="B12015" s="4" t="s">
        <v>34968</v>
      </c>
      <c r="C12015" s="4" t="s">
        <v>1877</v>
      </c>
      <c r="E12015" s="4"/>
      <c r="G12015">
        <v>1</v>
      </c>
      <c r="H12015">
        <v>1</v>
      </c>
      <c r="I12015">
        <v>1</v>
      </c>
      <c r="J12015">
        <v>1</v>
      </c>
      <c r="N12015">
        <v>1</v>
      </c>
      <c r="P12015">
        <v>1</v>
      </c>
      <c r="Q12015">
        <v>1</v>
      </c>
      <c r="R12015" s="4">
        <v>1</v>
      </c>
      <c r="S12015">
        <v>1</v>
      </c>
      <c r="T12015">
        <v>1</v>
      </c>
      <c r="U12015" s="4"/>
      <c r="V12015">
        <v>1</v>
      </c>
      <c r="X12015">
        <v>1</v>
      </c>
      <c r="Z12015">
        <v>1</v>
      </c>
      <c r="AA12015">
        <v>1</v>
      </c>
      <c r="AD12015" s="4"/>
      <c r="AE12015" s="4">
        <v>1</v>
      </c>
      <c r="AF12015" s="21"/>
    </row>
    <row r="12016" spans="1:32" x14ac:dyDescent="0.2">
      <c r="A12016" s="1" t="s">
        <v>34969</v>
      </c>
      <c r="B12016" s="4" t="s">
        <v>34970</v>
      </c>
      <c r="C12016" s="4" t="s">
        <v>34971</v>
      </c>
      <c r="E12016" s="4"/>
      <c r="R12016" s="4"/>
      <c r="U12016" s="4"/>
      <c r="AD12016" s="4"/>
      <c r="AE12016" s="4"/>
      <c r="AF12016" s="21"/>
    </row>
    <row r="12017" spans="1:32" x14ac:dyDescent="0.2">
      <c r="A12017" s="1" t="s">
        <v>34972</v>
      </c>
      <c r="B12017" s="4" t="s">
        <v>34973</v>
      </c>
      <c r="C12017" s="4" t="s">
        <v>34974</v>
      </c>
      <c r="E12017" s="4"/>
      <c r="R12017" s="4"/>
      <c r="U12017" s="4"/>
      <c r="AD12017" s="4"/>
      <c r="AE12017" s="4"/>
      <c r="AF12017" s="21">
        <v>1</v>
      </c>
    </row>
    <row r="12018" spans="1:32" x14ac:dyDescent="0.2">
      <c r="A12018" s="1" t="s">
        <v>34975</v>
      </c>
      <c r="B12018" s="4" t="s">
        <v>34976</v>
      </c>
      <c r="C12018" s="4" t="s">
        <v>34977</v>
      </c>
      <c r="E12018" s="4"/>
      <c r="R12018" s="4"/>
      <c r="U12018" s="4"/>
      <c r="AD12018" s="4"/>
      <c r="AE12018" s="4"/>
      <c r="AF12018" s="21"/>
    </row>
    <row r="12019" spans="1:32" x14ac:dyDescent="0.2">
      <c r="A12019" s="1" t="s">
        <v>34978</v>
      </c>
      <c r="B12019" s="4" t="s">
        <v>34979</v>
      </c>
      <c r="C12019" s="4" t="s">
        <v>34980</v>
      </c>
      <c r="E12019" s="4"/>
      <c r="R12019" s="4"/>
      <c r="U12019" s="4"/>
      <c r="AD12019" s="4"/>
      <c r="AE12019" s="4"/>
      <c r="AF12019" s="21"/>
    </row>
    <row r="12020" spans="1:32" x14ac:dyDescent="0.2">
      <c r="A12020" s="1" t="s">
        <v>34981</v>
      </c>
      <c r="B12020" s="4" t="s">
        <v>34982</v>
      </c>
      <c r="C12020" s="4" t="s">
        <v>3618</v>
      </c>
      <c r="E12020" s="4"/>
      <c r="R12020" s="4"/>
      <c r="U12020" s="4"/>
      <c r="AD12020" s="4"/>
      <c r="AE12020" s="4"/>
      <c r="AF12020" s="21"/>
    </row>
    <row r="12021" spans="1:32" x14ac:dyDescent="0.2">
      <c r="A12021" s="1" t="s">
        <v>34983</v>
      </c>
      <c r="B12021" s="4" t="s">
        <v>34984</v>
      </c>
      <c r="C12021" s="4" t="s">
        <v>34985</v>
      </c>
      <c r="E12021" s="4"/>
      <c r="R12021" s="4"/>
      <c r="U12021" s="4"/>
      <c r="AD12021" s="4"/>
      <c r="AE12021" s="4"/>
      <c r="AF12021" s="21"/>
    </row>
    <row r="12022" spans="1:32" x14ac:dyDescent="0.2">
      <c r="A12022" s="1" t="s">
        <v>34986</v>
      </c>
      <c r="B12022" s="4" t="s">
        <v>34987</v>
      </c>
      <c r="C12022" s="4" t="s">
        <v>33546</v>
      </c>
      <c r="E12022" s="4"/>
      <c r="R12022" s="4"/>
      <c r="U12022" s="4"/>
      <c r="AD12022" s="4"/>
      <c r="AE12022" s="4"/>
      <c r="AF12022" s="21"/>
    </row>
    <row r="12023" spans="1:32" x14ac:dyDescent="0.2">
      <c r="A12023" s="1" t="s">
        <v>34988</v>
      </c>
      <c r="B12023" s="4" t="s">
        <v>34989</v>
      </c>
      <c r="C12023" s="4" t="s">
        <v>34990</v>
      </c>
      <c r="E12023" s="4"/>
      <c r="R12023" s="4"/>
      <c r="U12023" s="4"/>
      <c r="AD12023" s="4"/>
      <c r="AE12023" s="4"/>
      <c r="AF12023" s="21"/>
    </row>
    <row r="12024" spans="1:32" x14ac:dyDescent="0.2">
      <c r="A12024" s="1" t="s">
        <v>34991</v>
      </c>
      <c r="B12024" s="4" t="s">
        <v>34992</v>
      </c>
      <c r="C12024" s="4" t="s">
        <v>34993</v>
      </c>
      <c r="E12024" s="4"/>
      <c r="R12024" s="4"/>
      <c r="U12024" s="4"/>
      <c r="AD12024" s="4"/>
      <c r="AE12024" s="4"/>
      <c r="AF12024" s="21"/>
    </row>
    <row r="12025" spans="1:32" x14ac:dyDescent="0.2">
      <c r="A12025" s="1" t="s">
        <v>34994</v>
      </c>
      <c r="B12025" s="4" t="s">
        <v>34995</v>
      </c>
      <c r="C12025" s="4" t="s">
        <v>1877</v>
      </c>
      <c r="E12025" s="4"/>
      <c r="R12025" s="4"/>
      <c r="U12025" s="4"/>
      <c r="AD12025" s="4"/>
      <c r="AE12025" s="4"/>
      <c r="AF12025" s="21"/>
    </row>
    <row r="12026" spans="1:32" x14ac:dyDescent="0.2">
      <c r="A12026" s="1" t="s">
        <v>34996</v>
      </c>
      <c r="B12026" s="4" t="s">
        <v>34997</v>
      </c>
      <c r="C12026" s="4" t="s">
        <v>181</v>
      </c>
      <c r="E12026" s="4"/>
      <c r="R12026" s="4"/>
      <c r="U12026" s="4"/>
      <c r="AD12026" s="4"/>
      <c r="AE12026" s="4"/>
      <c r="AF12026" s="21"/>
    </row>
    <row r="12027" spans="1:32" x14ac:dyDescent="0.2">
      <c r="A12027" s="1" t="s">
        <v>34998</v>
      </c>
      <c r="B12027" s="4" t="s">
        <v>34999</v>
      </c>
      <c r="C12027" s="4" t="s">
        <v>35000</v>
      </c>
      <c r="E12027" s="4"/>
      <c r="R12027" s="4"/>
      <c r="U12027" s="4"/>
      <c r="AD12027" s="4"/>
      <c r="AE12027" s="4"/>
      <c r="AF12027" s="21"/>
    </row>
    <row r="12028" spans="1:32" x14ac:dyDescent="0.2">
      <c r="A12028" s="1" t="s">
        <v>35001</v>
      </c>
      <c r="B12028" s="4" t="s">
        <v>35002</v>
      </c>
      <c r="C12028" s="4" t="s">
        <v>33546</v>
      </c>
      <c r="E12028" s="4"/>
      <c r="R12028" s="4"/>
      <c r="U12028" s="4"/>
      <c r="AD12028" s="4"/>
      <c r="AE12028" s="4">
        <v>2</v>
      </c>
      <c r="AF12028" s="21"/>
    </row>
    <row r="12029" spans="1:32" x14ac:dyDescent="0.2">
      <c r="A12029" s="1" t="s">
        <v>35003</v>
      </c>
      <c r="B12029" s="4" t="s">
        <v>35004</v>
      </c>
      <c r="C12029" s="4" t="s">
        <v>35005</v>
      </c>
      <c r="E12029" s="4"/>
      <c r="R12029" s="4"/>
      <c r="U12029" s="4"/>
      <c r="AD12029" s="4"/>
      <c r="AE12029" s="4"/>
      <c r="AF12029" s="21">
        <v>1</v>
      </c>
    </row>
    <row r="12030" spans="1:32" x14ac:dyDescent="0.2">
      <c r="A12030" s="1" t="s">
        <v>35006</v>
      </c>
      <c r="B12030" s="4" t="s">
        <v>35007</v>
      </c>
      <c r="C12030" s="4" t="s">
        <v>35008</v>
      </c>
      <c r="E12030" s="4"/>
      <c r="R12030" s="4"/>
      <c r="U12030" s="4"/>
      <c r="AD12030" s="4"/>
      <c r="AE12030" s="4"/>
      <c r="AF12030" s="21"/>
    </row>
    <row r="12031" spans="1:32" x14ac:dyDescent="0.2">
      <c r="A12031" s="1" t="s">
        <v>35009</v>
      </c>
      <c r="B12031" s="4" t="s">
        <v>35010</v>
      </c>
      <c r="C12031" s="4" t="s">
        <v>35011</v>
      </c>
      <c r="E12031" s="4">
        <v>1</v>
      </c>
      <c r="R12031" s="4"/>
      <c r="U12031" s="4"/>
      <c r="AD12031" s="4"/>
      <c r="AE12031" s="4"/>
      <c r="AF12031" s="21">
        <v>1</v>
      </c>
    </row>
    <row r="12032" spans="1:32" x14ac:dyDescent="0.2">
      <c r="A12032" s="1" t="s">
        <v>35012</v>
      </c>
      <c r="B12032" s="4" t="s">
        <v>35013</v>
      </c>
      <c r="C12032" s="4" t="s">
        <v>33546</v>
      </c>
      <c r="E12032" s="4"/>
      <c r="I12032">
        <v>1</v>
      </c>
      <c r="R12032" s="4"/>
      <c r="U12032" s="4"/>
      <c r="AD12032" s="4"/>
      <c r="AE12032" s="4"/>
      <c r="AF12032" s="21"/>
    </row>
    <row r="12033" spans="1:32" x14ac:dyDescent="0.2">
      <c r="A12033" s="1" t="s">
        <v>35014</v>
      </c>
      <c r="B12033" s="4" t="s">
        <v>35015</v>
      </c>
      <c r="C12033" s="4" t="s">
        <v>35016</v>
      </c>
      <c r="E12033" s="4"/>
      <c r="R12033" s="4"/>
      <c r="U12033" s="4"/>
      <c r="AD12033" s="4"/>
      <c r="AE12033" s="4"/>
      <c r="AF12033" s="21"/>
    </row>
    <row r="12034" spans="1:32" x14ac:dyDescent="0.2">
      <c r="A12034" s="1" t="s">
        <v>35017</v>
      </c>
      <c r="B12034" s="4" t="s">
        <v>35018</v>
      </c>
      <c r="C12034" s="4" t="s">
        <v>35019</v>
      </c>
      <c r="E12034" s="4"/>
      <c r="G12034">
        <v>1</v>
      </c>
      <c r="H12034">
        <v>1</v>
      </c>
      <c r="M12034">
        <v>1</v>
      </c>
      <c r="R12034" s="4"/>
      <c r="U12034" s="4"/>
      <c r="AB12034">
        <v>1</v>
      </c>
      <c r="AD12034" s="4"/>
      <c r="AE12034" s="4"/>
      <c r="AF12034" s="21"/>
    </row>
    <row r="12035" spans="1:32" x14ac:dyDescent="0.2">
      <c r="A12035" s="1" t="s">
        <v>35020</v>
      </c>
      <c r="B12035" s="4" t="s">
        <v>35021</v>
      </c>
      <c r="C12035" s="4" t="s">
        <v>22383</v>
      </c>
      <c r="E12035" s="4"/>
      <c r="R12035" s="4"/>
      <c r="U12035" s="4"/>
      <c r="AD12035" s="4"/>
      <c r="AE12035" s="4"/>
      <c r="AF12035" s="21"/>
    </row>
    <row r="12036" spans="1:32" x14ac:dyDescent="0.2">
      <c r="A12036" s="1" t="s">
        <v>35022</v>
      </c>
      <c r="B12036" s="4" t="s">
        <v>35023</v>
      </c>
      <c r="C12036" s="4" t="s">
        <v>87</v>
      </c>
      <c r="E12036" s="4"/>
      <c r="G12036">
        <v>1</v>
      </c>
      <c r="J12036">
        <v>1</v>
      </c>
      <c r="N12036">
        <v>1</v>
      </c>
      <c r="O12036">
        <v>1</v>
      </c>
      <c r="Q12036">
        <v>1</v>
      </c>
      <c r="R12036" s="4">
        <v>1</v>
      </c>
      <c r="T12036">
        <v>1</v>
      </c>
      <c r="U12036" s="4">
        <v>1</v>
      </c>
      <c r="W12036">
        <v>1</v>
      </c>
      <c r="X12036">
        <v>1</v>
      </c>
      <c r="AB12036">
        <v>1</v>
      </c>
      <c r="AD12036" s="4"/>
      <c r="AE12036" s="4">
        <v>1</v>
      </c>
      <c r="AF12036" s="21"/>
    </row>
    <row r="12037" spans="1:32" x14ac:dyDescent="0.2">
      <c r="A12037" s="1" t="s">
        <v>35024</v>
      </c>
      <c r="B12037" s="4" t="s">
        <v>35025</v>
      </c>
      <c r="C12037" s="4" t="s">
        <v>34688</v>
      </c>
      <c r="E12037" s="4"/>
      <c r="R12037" s="4"/>
      <c r="U12037" s="4"/>
      <c r="AD12037" s="4"/>
      <c r="AE12037" s="4"/>
      <c r="AF12037" s="21"/>
    </row>
    <row r="12038" spans="1:32" x14ac:dyDescent="0.2">
      <c r="A12038" s="1" t="s">
        <v>35026</v>
      </c>
      <c r="B12038" s="4" t="s">
        <v>35027</v>
      </c>
      <c r="C12038" s="4" t="s">
        <v>35028</v>
      </c>
      <c r="E12038" s="4"/>
      <c r="M12038">
        <v>1</v>
      </c>
      <c r="R12038" s="4"/>
      <c r="U12038" s="4"/>
      <c r="AD12038" s="4"/>
      <c r="AE12038" s="4"/>
      <c r="AF12038" s="21"/>
    </row>
    <row r="12039" spans="1:32" x14ac:dyDescent="0.2">
      <c r="A12039" s="1" t="s">
        <v>35029</v>
      </c>
      <c r="B12039" s="4" t="s">
        <v>35030</v>
      </c>
      <c r="C12039" s="4" t="s">
        <v>35031</v>
      </c>
      <c r="E12039" s="4"/>
      <c r="R12039" s="4"/>
      <c r="U12039" s="4"/>
      <c r="AD12039" s="4"/>
      <c r="AE12039" s="4"/>
      <c r="AF12039" s="21"/>
    </row>
    <row r="12040" spans="1:32" x14ac:dyDescent="0.2">
      <c r="A12040" s="1" t="s">
        <v>35032</v>
      </c>
      <c r="B12040" s="4" t="s">
        <v>35033</v>
      </c>
      <c r="C12040" s="4" t="s">
        <v>625</v>
      </c>
      <c r="E12040" s="4"/>
      <c r="R12040" s="4"/>
      <c r="U12040" s="4"/>
      <c r="AD12040" s="4"/>
      <c r="AE12040" s="4"/>
      <c r="AF12040" s="21"/>
    </row>
    <row r="12041" spans="1:32" x14ac:dyDescent="0.2">
      <c r="A12041" s="1" t="s">
        <v>35034</v>
      </c>
      <c r="B12041" s="4" t="s">
        <v>35035</v>
      </c>
      <c r="C12041" s="4" t="s">
        <v>35036</v>
      </c>
      <c r="E12041" s="4"/>
      <c r="R12041" s="4"/>
      <c r="U12041" s="4"/>
      <c r="AD12041" s="4"/>
      <c r="AE12041" s="4"/>
      <c r="AF12041" s="21"/>
    </row>
    <row r="12042" spans="1:32" x14ac:dyDescent="0.2">
      <c r="A12042" s="1" t="s">
        <v>35037</v>
      </c>
      <c r="B12042" s="4" t="s">
        <v>35038</v>
      </c>
      <c r="C12042" s="4" t="s">
        <v>4357</v>
      </c>
      <c r="E12042" s="4"/>
      <c r="R12042" s="4"/>
      <c r="U12042" s="4"/>
      <c r="AD12042" s="4"/>
      <c r="AE12042" s="4"/>
      <c r="AF12042" s="21"/>
    </row>
    <row r="12043" spans="1:32" x14ac:dyDescent="0.2">
      <c r="A12043" s="1" t="s">
        <v>35039</v>
      </c>
      <c r="B12043" s="4" t="s">
        <v>35040</v>
      </c>
      <c r="C12043" s="4" t="s">
        <v>35041</v>
      </c>
      <c r="E12043" s="4"/>
      <c r="R12043" s="4"/>
      <c r="U12043" s="4"/>
      <c r="AD12043" s="4"/>
      <c r="AE12043" s="4"/>
      <c r="AF12043" s="21"/>
    </row>
    <row r="12044" spans="1:32" x14ac:dyDescent="0.2">
      <c r="A12044" s="1" t="s">
        <v>35042</v>
      </c>
      <c r="B12044" s="4" t="s">
        <v>35043</v>
      </c>
      <c r="C12044" s="4" t="s">
        <v>35044</v>
      </c>
      <c r="E12044" s="4"/>
      <c r="R12044" s="4"/>
      <c r="U12044" s="4"/>
      <c r="AD12044" s="4"/>
      <c r="AE12044" s="4"/>
      <c r="AF12044" s="21"/>
    </row>
    <row r="12045" spans="1:32" x14ac:dyDescent="0.2">
      <c r="A12045" s="1" t="s">
        <v>35045</v>
      </c>
      <c r="B12045" s="4" t="s">
        <v>35046</v>
      </c>
      <c r="C12045" s="4" t="s">
        <v>35047</v>
      </c>
      <c r="E12045" s="4"/>
      <c r="R12045" s="4"/>
      <c r="U12045" s="4"/>
      <c r="AD12045" s="4"/>
      <c r="AE12045" s="4"/>
      <c r="AF12045" s="21"/>
    </row>
    <row r="12046" spans="1:32" x14ac:dyDescent="0.2">
      <c r="A12046" s="1" t="s">
        <v>35048</v>
      </c>
      <c r="B12046" s="4" t="s">
        <v>8909</v>
      </c>
      <c r="C12046" s="4" t="s">
        <v>35049</v>
      </c>
      <c r="E12046" s="4"/>
      <c r="R12046" s="4"/>
      <c r="U12046" s="4"/>
      <c r="AD12046" s="4"/>
      <c r="AE12046" s="4"/>
      <c r="AF12046" s="21"/>
    </row>
    <row r="12047" spans="1:32" x14ac:dyDescent="0.2">
      <c r="A12047" s="1" t="s">
        <v>35050</v>
      </c>
      <c r="B12047" s="4" t="s">
        <v>35051</v>
      </c>
      <c r="C12047" s="4" t="s">
        <v>2867</v>
      </c>
      <c r="E12047" s="4"/>
      <c r="R12047" s="4"/>
      <c r="U12047" s="4"/>
      <c r="AD12047" s="4"/>
      <c r="AE12047" s="4"/>
      <c r="AF12047" s="21"/>
    </row>
    <row r="12048" spans="1:32" x14ac:dyDescent="0.2">
      <c r="A12048" s="1" t="s">
        <v>35052</v>
      </c>
      <c r="B12048" s="4" t="s">
        <v>35053</v>
      </c>
      <c r="C12048" s="4" t="s">
        <v>35054</v>
      </c>
      <c r="E12048" s="4"/>
      <c r="R12048" s="4"/>
      <c r="U12048" s="4"/>
      <c r="AD12048" s="4"/>
      <c r="AE12048" s="4"/>
      <c r="AF12048" s="21"/>
    </row>
    <row r="12049" spans="1:32" x14ac:dyDescent="0.2">
      <c r="A12049" s="1" t="s">
        <v>35055</v>
      </c>
      <c r="B12049" s="4" t="s">
        <v>35056</v>
      </c>
      <c r="C12049" s="4" t="s">
        <v>35057</v>
      </c>
      <c r="E12049" s="4"/>
      <c r="R12049" s="4"/>
      <c r="U12049" s="4"/>
      <c r="AD12049" s="4"/>
      <c r="AE12049" s="4"/>
      <c r="AF12049" s="21"/>
    </row>
    <row r="12050" spans="1:32" x14ac:dyDescent="0.2">
      <c r="A12050" s="1" t="s">
        <v>35058</v>
      </c>
      <c r="B12050" s="4" t="s">
        <v>35059</v>
      </c>
      <c r="C12050" s="4" t="s">
        <v>35060</v>
      </c>
      <c r="E12050" s="4"/>
      <c r="R12050" s="4"/>
      <c r="U12050" s="4"/>
      <c r="AD12050" s="4"/>
      <c r="AE12050" s="4"/>
      <c r="AF12050" s="21"/>
    </row>
    <row r="12051" spans="1:32" x14ac:dyDescent="0.2">
      <c r="A12051" s="1" t="s">
        <v>35061</v>
      </c>
      <c r="B12051" s="4" t="s">
        <v>35062</v>
      </c>
      <c r="C12051" s="4" t="s">
        <v>35063</v>
      </c>
      <c r="E12051" s="4"/>
      <c r="R12051" s="4"/>
      <c r="U12051" s="4"/>
      <c r="AD12051" s="4"/>
      <c r="AE12051" s="4"/>
      <c r="AF12051" s="21"/>
    </row>
    <row r="12052" spans="1:32" x14ac:dyDescent="0.2">
      <c r="A12052" s="1" t="s">
        <v>35064</v>
      </c>
      <c r="B12052" s="4" t="s">
        <v>35065</v>
      </c>
      <c r="C12052" s="4" t="s">
        <v>35066</v>
      </c>
      <c r="E12052" s="4"/>
      <c r="R12052" s="4"/>
      <c r="U12052" s="4"/>
      <c r="AD12052" s="4"/>
      <c r="AE12052" s="4"/>
      <c r="AF12052" s="21"/>
    </row>
    <row r="12053" spans="1:32" x14ac:dyDescent="0.2">
      <c r="A12053" s="1" t="s">
        <v>35067</v>
      </c>
      <c r="B12053" s="4" t="s">
        <v>35068</v>
      </c>
      <c r="C12053" s="4" t="s">
        <v>35069</v>
      </c>
      <c r="E12053" s="4"/>
      <c r="R12053" s="4"/>
      <c r="U12053" s="4"/>
      <c r="AD12053" s="4"/>
      <c r="AE12053" s="4"/>
      <c r="AF12053" s="21"/>
    </row>
    <row r="12054" spans="1:32" x14ac:dyDescent="0.2">
      <c r="A12054" s="1" t="s">
        <v>35070</v>
      </c>
      <c r="B12054" s="4" t="s">
        <v>35071</v>
      </c>
      <c r="C12054" s="4" t="s">
        <v>35072</v>
      </c>
      <c r="E12054" s="4"/>
      <c r="R12054" s="4"/>
      <c r="U12054" s="4"/>
      <c r="AD12054" s="4"/>
      <c r="AE12054" s="4"/>
      <c r="AF12054" s="21"/>
    </row>
    <row r="12055" spans="1:32" x14ac:dyDescent="0.2">
      <c r="A12055" s="1" t="s">
        <v>35073</v>
      </c>
      <c r="B12055" s="4" t="s">
        <v>35074</v>
      </c>
      <c r="C12055" s="4" t="s">
        <v>35074</v>
      </c>
      <c r="E12055" s="4"/>
      <c r="R12055" s="4"/>
      <c r="U12055" s="4"/>
      <c r="AD12055" s="4"/>
      <c r="AE12055" s="4"/>
      <c r="AF12055" s="21"/>
    </row>
    <row r="12056" spans="1:32" x14ac:dyDescent="0.2">
      <c r="A12056" s="1" t="s">
        <v>35075</v>
      </c>
      <c r="B12056" s="4" t="s">
        <v>35076</v>
      </c>
      <c r="C12056" s="4" t="s">
        <v>35077</v>
      </c>
      <c r="E12056" s="4"/>
      <c r="R12056" s="4"/>
      <c r="U12056" s="4"/>
      <c r="AD12056" s="4"/>
      <c r="AE12056" s="4"/>
      <c r="AF12056" s="21"/>
    </row>
    <row r="12057" spans="1:32" x14ac:dyDescent="0.2">
      <c r="A12057" s="1" t="s">
        <v>35078</v>
      </c>
      <c r="B12057" s="4" t="s">
        <v>35079</v>
      </c>
      <c r="C12057" s="4" t="s">
        <v>35080</v>
      </c>
      <c r="E12057" s="4"/>
      <c r="R12057" s="4"/>
      <c r="U12057" s="4"/>
      <c r="AD12057" s="4"/>
      <c r="AE12057" s="4"/>
      <c r="AF12057" s="21"/>
    </row>
    <row r="12058" spans="1:32" x14ac:dyDescent="0.2">
      <c r="A12058" s="1" t="s">
        <v>35081</v>
      </c>
      <c r="B12058" s="4" t="s">
        <v>35082</v>
      </c>
      <c r="C12058" s="4" t="s">
        <v>35083</v>
      </c>
      <c r="E12058" s="4"/>
      <c r="R12058" s="4"/>
      <c r="U12058" s="4"/>
      <c r="AD12058" s="4"/>
      <c r="AE12058" s="4"/>
      <c r="AF12058" s="21"/>
    </row>
    <row r="12059" spans="1:32" x14ac:dyDescent="0.2">
      <c r="A12059" s="1" t="s">
        <v>35084</v>
      </c>
      <c r="B12059" s="4" t="s">
        <v>35085</v>
      </c>
      <c r="C12059" s="4" t="s">
        <v>35086</v>
      </c>
      <c r="E12059" s="4"/>
      <c r="R12059" s="4"/>
      <c r="U12059" s="4"/>
      <c r="AD12059" s="4"/>
      <c r="AE12059" s="4"/>
      <c r="AF12059" s="21"/>
    </row>
    <row r="12060" spans="1:32" x14ac:dyDescent="0.2">
      <c r="A12060" s="1" t="s">
        <v>35087</v>
      </c>
      <c r="B12060" s="4" t="s">
        <v>35088</v>
      </c>
      <c r="C12060" s="4" t="s">
        <v>35089</v>
      </c>
      <c r="E12060" s="4"/>
      <c r="R12060" s="4"/>
      <c r="U12060" s="4"/>
      <c r="AD12060" s="4"/>
      <c r="AE12060" s="4"/>
      <c r="AF12060" s="21"/>
    </row>
    <row r="12061" spans="1:32" x14ac:dyDescent="0.2">
      <c r="A12061" s="1" t="s">
        <v>35090</v>
      </c>
      <c r="B12061" s="4" t="s">
        <v>35091</v>
      </c>
      <c r="C12061" s="4" t="s">
        <v>35092</v>
      </c>
      <c r="E12061" s="4"/>
      <c r="R12061" s="4"/>
      <c r="U12061" s="4"/>
      <c r="AD12061" s="4"/>
      <c r="AE12061" s="4"/>
      <c r="AF12061" s="21"/>
    </row>
    <row r="12062" spans="1:32" x14ac:dyDescent="0.2">
      <c r="A12062" s="1" t="s">
        <v>35093</v>
      </c>
      <c r="B12062" s="4" t="s">
        <v>35094</v>
      </c>
      <c r="C12062" s="4" t="s">
        <v>35095</v>
      </c>
      <c r="E12062" s="4"/>
      <c r="R12062" s="4"/>
      <c r="U12062" s="4"/>
      <c r="AD12062" s="4"/>
      <c r="AE12062" s="4"/>
      <c r="AF12062" s="21"/>
    </row>
    <row r="12063" spans="1:32" x14ac:dyDescent="0.2">
      <c r="A12063" s="1" t="s">
        <v>35096</v>
      </c>
      <c r="B12063" s="4" t="s">
        <v>35097</v>
      </c>
      <c r="C12063" s="4" t="s">
        <v>35098</v>
      </c>
      <c r="E12063" s="4"/>
      <c r="R12063" s="4"/>
      <c r="U12063" s="4"/>
      <c r="AD12063" s="4"/>
      <c r="AE12063" s="4"/>
      <c r="AF12063" s="21"/>
    </row>
    <row r="12064" spans="1:32" x14ac:dyDescent="0.2">
      <c r="A12064" s="1" t="s">
        <v>35099</v>
      </c>
      <c r="B12064" s="4" t="s">
        <v>35100</v>
      </c>
      <c r="C12064" s="4" t="s">
        <v>35101</v>
      </c>
      <c r="E12064" s="4"/>
      <c r="R12064" s="4"/>
      <c r="U12064" s="4"/>
      <c r="AD12064" s="4"/>
      <c r="AE12064" s="4"/>
      <c r="AF12064" s="21"/>
    </row>
    <row r="12065" spans="1:32" x14ac:dyDescent="0.2">
      <c r="A12065" s="1" t="s">
        <v>35102</v>
      </c>
      <c r="B12065" s="4" t="s">
        <v>35103</v>
      </c>
      <c r="C12065" s="4" t="s">
        <v>35104</v>
      </c>
      <c r="E12065" s="4"/>
      <c r="R12065" s="4"/>
      <c r="U12065" s="4"/>
      <c r="AD12065" s="4"/>
      <c r="AE12065" s="4"/>
      <c r="AF12065" s="21"/>
    </row>
    <row r="12066" spans="1:32" x14ac:dyDescent="0.2">
      <c r="A12066" s="1" t="s">
        <v>35105</v>
      </c>
      <c r="B12066" s="4" t="s">
        <v>35106</v>
      </c>
      <c r="C12066" s="4" t="s">
        <v>35107</v>
      </c>
      <c r="E12066" s="4"/>
      <c r="R12066" s="4"/>
      <c r="U12066" s="4"/>
      <c r="AD12066" s="4"/>
      <c r="AE12066" s="4"/>
      <c r="AF12066" s="21"/>
    </row>
    <row r="12067" spans="1:32" x14ac:dyDescent="0.2">
      <c r="A12067" s="1" t="s">
        <v>35108</v>
      </c>
      <c r="B12067" s="4" t="s">
        <v>35109</v>
      </c>
      <c r="C12067" s="4" t="s">
        <v>35110</v>
      </c>
      <c r="E12067" s="4"/>
      <c r="R12067" s="4"/>
      <c r="U12067" s="4"/>
      <c r="AD12067" s="4"/>
      <c r="AE12067" s="4"/>
      <c r="AF12067" s="21"/>
    </row>
    <row r="12068" spans="1:32" x14ac:dyDescent="0.2">
      <c r="A12068" s="1" t="s">
        <v>35111</v>
      </c>
      <c r="B12068" s="4" t="s">
        <v>35112</v>
      </c>
      <c r="C12068" s="4" t="s">
        <v>35113</v>
      </c>
      <c r="E12068" s="4"/>
      <c r="R12068" s="4"/>
      <c r="U12068" s="4"/>
      <c r="AD12068" s="4"/>
      <c r="AE12068" s="4"/>
      <c r="AF12068" s="21"/>
    </row>
    <row r="12069" spans="1:32" x14ac:dyDescent="0.2">
      <c r="A12069" s="1" t="s">
        <v>35114</v>
      </c>
      <c r="B12069" s="4" t="s">
        <v>35115</v>
      </c>
      <c r="C12069" s="4" t="s">
        <v>35116</v>
      </c>
      <c r="E12069" s="4"/>
      <c r="R12069" s="4"/>
      <c r="U12069" s="4"/>
      <c r="AD12069" s="4"/>
      <c r="AE12069" s="4"/>
      <c r="AF12069" s="21"/>
    </row>
    <row r="12070" spans="1:32" x14ac:dyDescent="0.2">
      <c r="A12070" s="1" t="s">
        <v>35117</v>
      </c>
      <c r="B12070" s="4" t="s">
        <v>35118</v>
      </c>
      <c r="C12070" s="4" t="s">
        <v>35119</v>
      </c>
      <c r="E12070" s="4"/>
      <c r="R12070" s="4"/>
      <c r="U12070" s="4"/>
      <c r="AD12070" s="4"/>
      <c r="AE12070" s="4"/>
      <c r="AF12070" s="21"/>
    </row>
    <row r="12071" spans="1:32" x14ac:dyDescent="0.2">
      <c r="A12071" s="1" t="s">
        <v>35120</v>
      </c>
      <c r="B12071" s="4" t="s">
        <v>35121</v>
      </c>
      <c r="C12071" s="4" t="s">
        <v>35122</v>
      </c>
      <c r="E12071" s="4"/>
      <c r="R12071" s="4"/>
      <c r="U12071" s="4"/>
      <c r="AD12071" s="4"/>
      <c r="AE12071" s="4"/>
      <c r="AF12071" s="21"/>
    </row>
    <row r="12072" spans="1:32" x14ac:dyDescent="0.2">
      <c r="A12072" s="1" t="s">
        <v>35123</v>
      </c>
      <c r="B12072" s="4" t="s">
        <v>35124</v>
      </c>
      <c r="C12072" s="4" t="s">
        <v>35125</v>
      </c>
      <c r="E12072" s="4"/>
      <c r="R12072" s="4"/>
      <c r="U12072" s="4"/>
      <c r="AD12072" s="4"/>
      <c r="AE12072" s="4"/>
      <c r="AF12072" s="21"/>
    </row>
    <row r="12073" spans="1:32" x14ac:dyDescent="0.2">
      <c r="A12073" s="1" t="s">
        <v>35126</v>
      </c>
      <c r="B12073" s="4" t="s">
        <v>35127</v>
      </c>
      <c r="C12073" s="4" t="s">
        <v>35128</v>
      </c>
      <c r="E12073" s="4"/>
      <c r="R12073" s="4"/>
      <c r="U12073" s="4"/>
      <c r="AD12073" s="4"/>
      <c r="AE12073" s="4"/>
      <c r="AF12073" s="21"/>
    </row>
    <row r="12074" spans="1:32" x14ac:dyDescent="0.2">
      <c r="A12074" s="1" t="s">
        <v>35129</v>
      </c>
      <c r="B12074" s="4" t="s">
        <v>35130</v>
      </c>
      <c r="C12074" s="4" t="s">
        <v>35131</v>
      </c>
      <c r="E12074" s="4"/>
      <c r="R12074" s="4"/>
      <c r="U12074" s="4"/>
      <c r="AD12074" s="4"/>
      <c r="AE12074" s="4"/>
      <c r="AF12074" s="21"/>
    </row>
    <row r="12075" spans="1:32" x14ac:dyDescent="0.2">
      <c r="A12075" s="1" t="s">
        <v>35132</v>
      </c>
      <c r="B12075" s="4" t="s">
        <v>35133</v>
      </c>
      <c r="C12075" s="4" t="s">
        <v>35134</v>
      </c>
      <c r="E12075" s="4"/>
      <c r="R12075" s="4"/>
      <c r="U12075" s="4"/>
      <c r="AD12075" s="4"/>
      <c r="AE12075" s="4"/>
      <c r="AF12075" s="21"/>
    </row>
    <row r="12076" spans="1:32" x14ac:dyDescent="0.2">
      <c r="A12076" s="1" t="s">
        <v>35135</v>
      </c>
      <c r="B12076" s="4" t="s">
        <v>35136</v>
      </c>
      <c r="C12076" s="4" t="s">
        <v>35137</v>
      </c>
      <c r="E12076" s="4"/>
      <c r="R12076" s="4"/>
      <c r="U12076" s="4"/>
      <c r="AD12076" s="4"/>
      <c r="AE12076" s="4"/>
      <c r="AF12076" s="21"/>
    </row>
    <row r="12077" spans="1:32" x14ac:dyDescent="0.2">
      <c r="A12077" s="1" t="s">
        <v>35138</v>
      </c>
      <c r="B12077" s="4" t="s">
        <v>35139</v>
      </c>
      <c r="C12077" s="4" t="s">
        <v>35140</v>
      </c>
      <c r="E12077" s="4"/>
      <c r="R12077" s="4"/>
      <c r="U12077" s="4"/>
      <c r="AD12077" s="4"/>
      <c r="AE12077" s="4"/>
      <c r="AF12077" s="21"/>
    </row>
    <row r="12078" spans="1:32" x14ac:dyDescent="0.2">
      <c r="A12078" s="1" t="s">
        <v>35141</v>
      </c>
      <c r="B12078" s="4" t="s">
        <v>35142</v>
      </c>
      <c r="C12078" s="4" t="s">
        <v>35143</v>
      </c>
      <c r="E12078" s="4"/>
      <c r="R12078" s="4"/>
      <c r="U12078" s="4"/>
      <c r="AD12078" s="4"/>
      <c r="AE12078" s="4"/>
      <c r="AF12078" s="21"/>
    </row>
    <row r="12079" spans="1:32" x14ac:dyDescent="0.2">
      <c r="A12079" s="1" t="s">
        <v>35144</v>
      </c>
      <c r="B12079" s="4" t="s">
        <v>35145</v>
      </c>
      <c r="C12079" s="4" t="s">
        <v>35146</v>
      </c>
      <c r="E12079" s="4"/>
      <c r="R12079" s="4"/>
      <c r="U12079" s="4"/>
      <c r="AD12079" s="4"/>
      <c r="AE12079" s="4"/>
      <c r="AF12079" s="21"/>
    </row>
    <row r="12080" spans="1:32" x14ac:dyDescent="0.2">
      <c r="A12080" s="1" t="s">
        <v>35147</v>
      </c>
      <c r="B12080" s="4" t="s">
        <v>35148</v>
      </c>
      <c r="C12080" s="4" t="s">
        <v>35149</v>
      </c>
      <c r="E12080" s="4"/>
      <c r="R12080" s="4"/>
      <c r="U12080" s="4"/>
      <c r="AD12080" s="4"/>
      <c r="AE12080" s="4"/>
      <c r="AF12080" s="21"/>
    </row>
    <row r="12081" spans="1:32" x14ac:dyDescent="0.2">
      <c r="A12081" s="1" t="s">
        <v>35150</v>
      </c>
      <c r="B12081" s="4" t="s">
        <v>35151</v>
      </c>
      <c r="C12081" s="4" t="s">
        <v>35152</v>
      </c>
      <c r="E12081" s="4"/>
      <c r="R12081" s="4"/>
      <c r="U12081" s="4"/>
      <c r="AD12081" s="4"/>
      <c r="AE12081" s="4"/>
      <c r="AF12081" s="21"/>
    </row>
    <row r="12082" spans="1:32" x14ac:dyDescent="0.2">
      <c r="A12082" s="1" t="s">
        <v>35153</v>
      </c>
      <c r="B12082" s="4" t="s">
        <v>35154</v>
      </c>
      <c r="C12082" s="4" t="s">
        <v>35155</v>
      </c>
      <c r="E12082" s="4"/>
      <c r="R12082" s="4"/>
      <c r="U12082" s="4"/>
      <c r="AD12082" s="4"/>
      <c r="AE12082" s="4"/>
      <c r="AF12082" s="21"/>
    </row>
    <row r="12083" spans="1:32" x14ac:dyDescent="0.2">
      <c r="A12083" s="1" t="s">
        <v>35156</v>
      </c>
      <c r="B12083" s="4" t="s">
        <v>741</v>
      </c>
      <c r="C12083" s="4" t="s">
        <v>35157</v>
      </c>
      <c r="E12083" s="4"/>
      <c r="R12083" s="4"/>
      <c r="U12083" s="4"/>
      <c r="AD12083" s="4"/>
      <c r="AE12083" s="4"/>
      <c r="AF12083" s="21"/>
    </row>
    <row r="12084" spans="1:32" x14ac:dyDescent="0.2">
      <c r="A12084" s="1" t="s">
        <v>35158</v>
      </c>
      <c r="B12084" s="4" t="s">
        <v>35159</v>
      </c>
      <c r="C12084" s="4" t="s">
        <v>3552</v>
      </c>
      <c r="E12084" s="4"/>
      <c r="R12084" s="4"/>
      <c r="U12084" s="4"/>
      <c r="AD12084" s="4"/>
      <c r="AE12084" s="4"/>
      <c r="AF12084" s="21"/>
    </row>
    <row r="12085" spans="1:32" x14ac:dyDescent="0.2">
      <c r="A12085" s="1" t="s">
        <v>35160</v>
      </c>
      <c r="B12085" s="4" t="s">
        <v>35161</v>
      </c>
      <c r="C12085" s="4" t="s">
        <v>35162</v>
      </c>
      <c r="E12085" s="4"/>
      <c r="R12085" s="4"/>
      <c r="U12085" s="4"/>
      <c r="AD12085" s="4"/>
      <c r="AE12085" s="4"/>
      <c r="AF12085" s="21"/>
    </row>
    <row r="12086" spans="1:32" x14ac:dyDescent="0.2">
      <c r="A12086" s="1" t="s">
        <v>35163</v>
      </c>
      <c r="B12086" s="4" t="s">
        <v>35164</v>
      </c>
      <c r="C12086" s="4" t="s">
        <v>35164</v>
      </c>
      <c r="E12086" s="4"/>
      <c r="R12086" s="4"/>
      <c r="U12086" s="4"/>
      <c r="AD12086" s="4"/>
      <c r="AE12086" s="4"/>
      <c r="AF12086" s="21"/>
    </row>
    <row r="12087" spans="1:32" x14ac:dyDescent="0.2">
      <c r="A12087" s="1" t="s">
        <v>35165</v>
      </c>
      <c r="B12087" s="4" t="s">
        <v>11165</v>
      </c>
      <c r="C12087" s="4" t="s">
        <v>30669</v>
      </c>
      <c r="E12087" s="4"/>
      <c r="R12087" s="4"/>
      <c r="U12087" s="4"/>
      <c r="AD12087" s="4"/>
      <c r="AE12087" s="4"/>
      <c r="AF12087" s="21"/>
    </row>
    <row r="12088" spans="1:32" x14ac:dyDescent="0.2">
      <c r="A12088" s="1" t="s">
        <v>35166</v>
      </c>
      <c r="B12088" s="4" t="s">
        <v>35167</v>
      </c>
      <c r="C12088" s="4" t="s">
        <v>35168</v>
      </c>
      <c r="E12088" s="4"/>
      <c r="R12088" s="4"/>
      <c r="U12088" s="4"/>
      <c r="AD12088" s="4"/>
      <c r="AE12088" s="4"/>
      <c r="AF12088" s="21"/>
    </row>
    <row r="12089" spans="1:32" x14ac:dyDescent="0.2">
      <c r="A12089" s="1" t="s">
        <v>35169</v>
      </c>
      <c r="B12089" s="4" t="s">
        <v>1370</v>
      </c>
      <c r="C12089" s="4" t="s">
        <v>35170</v>
      </c>
      <c r="E12089" s="4"/>
      <c r="R12089" s="4"/>
      <c r="U12089" s="4"/>
      <c r="AD12089" s="4"/>
      <c r="AE12089" s="4"/>
      <c r="AF12089" s="21"/>
    </row>
    <row r="12090" spans="1:32" x14ac:dyDescent="0.2">
      <c r="A12090" s="1" t="s">
        <v>35171</v>
      </c>
      <c r="B12090" s="4" t="s">
        <v>35172</v>
      </c>
      <c r="C12090" s="4" t="s">
        <v>35173</v>
      </c>
      <c r="E12090" s="4"/>
      <c r="R12090" s="4"/>
      <c r="U12090" s="4"/>
      <c r="AD12090" s="4"/>
      <c r="AE12090" s="4"/>
      <c r="AF12090" s="21"/>
    </row>
    <row r="12091" spans="1:32" x14ac:dyDescent="0.2">
      <c r="A12091" s="1" t="s">
        <v>35174</v>
      </c>
      <c r="B12091" s="4" t="s">
        <v>35175</v>
      </c>
      <c r="C12091" s="4" t="s">
        <v>35176</v>
      </c>
      <c r="E12091" s="4"/>
      <c r="R12091" s="4"/>
      <c r="U12091" s="4"/>
      <c r="AD12091" s="4"/>
      <c r="AE12091" s="4"/>
      <c r="AF12091" s="21"/>
    </row>
    <row r="12092" spans="1:32" x14ac:dyDescent="0.2">
      <c r="A12092" s="1" t="s">
        <v>35177</v>
      </c>
      <c r="B12092" s="4" t="s">
        <v>35178</v>
      </c>
      <c r="C12092" s="4" t="s">
        <v>35179</v>
      </c>
      <c r="E12092" s="4"/>
      <c r="R12092" s="4"/>
      <c r="U12092" s="4"/>
      <c r="AD12092" s="4"/>
      <c r="AE12092" s="4"/>
      <c r="AF12092" s="21"/>
    </row>
    <row r="12093" spans="1:32" x14ac:dyDescent="0.2">
      <c r="A12093" s="1" t="s">
        <v>35180</v>
      </c>
      <c r="B12093" s="4" t="s">
        <v>35181</v>
      </c>
      <c r="C12093" s="4" t="s">
        <v>35182</v>
      </c>
      <c r="E12093" s="4"/>
      <c r="R12093" s="4"/>
      <c r="U12093" s="4"/>
      <c r="AD12093" s="4"/>
      <c r="AE12093" s="4"/>
      <c r="AF12093" s="21"/>
    </row>
    <row r="12094" spans="1:32" x14ac:dyDescent="0.2">
      <c r="A12094" s="1" t="s">
        <v>35183</v>
      </c>
      <c r="B12094" s="4" t="s">
        <v>35184</v>
      </c>
      <c r="C12094" s="4" t="s">
        <v>35185</v>
      </c>
      <c r="E12094" s="4"/>
      <c r="R12094" s="4"/>
      <c r="U12094" s="4"/>
      <c r="AD12094" s="4"/>
      <c r="AE12094" s="4"/>
      <c r="AF12094" s="21"/>
    </row>
    <row r="12095" spans="1:32" x14ac:dyDescent="0.2">
      <c r="A12095" s="1" t="s">
        <v>35186</v>
      </c>
      <c r="B12095" s="4" t="s">
        <v>35187</v>
      </c>
      <c r="C12095" s="4" t="s">
        <v>35188</v>
      </c>
      <c r="E12095" s="4"/>
      <c r="R12095" s="4"/>
      <c r="U12095" s="4"/>
      <c r="AD12095" s="4"/>
      <c r="AE12095" s="4"/>
      <c r="AF12095" s="21"/>
    </row>
    <row r="12096" spans="1:32" x14ac:dyDescent="0.2">
      <c r="A12096" s="1" t="s">
        <v>35189</v>
      </c>
      <c r="B12096" s="4" t="s">
        <v>35190</v>
      </c>
      <c r="C12096" s="4" t="s">
        <v>35191</v>
      </c>
      <c r="E12096" s="4"/>
      <c r="R12096" s="4"/>
      <c r="U12096" s="4"/>
      <c r="AD12096" s="4"/>
      <c r="AE12096" s="4"/>
      <c r="AF12096" s="21"/>
    </row>
    <row r="12097" spans="1:32" x14ac:dyDescent="0.2">
      <c r="A12097" s="1" t="s">
        <v>35192</v>
      </c>
      <c r="B12097" s="4" t="s">
        <v>35193</v>
      </c>
      <c r="C12097" s="4" t="s">
        <v>35194</v>
      </c>
      <c r="E12097" s="4"/>
      <c r="R12097" s="4"/>
      <c r="U12097" s="4"/>
      <c r="AD12097" s="4"/>
      <c r="AE12097" s="4"/>
      <c r="AF12097" s="21"/>
    </row>
    <row r="12098" spans="1:32" x14ac:dyDescent="0.2">
      <c r="A12098" s="1" t="s">
        <v>35195</v>
      </c>
      <c r="B12098" s="4" t="s">
        <v>35196</v>
      </c>
      <c r="C12098" s="4" t="s">
        <v>35197</v>
      </c>
      <c r="E12098" s="4"/>
      <c r="R12098" s="4"/>
      <c r="U12098" s="4"/>
      <c r="AD12098" s="4"/>
      <c r="AE12098" s="4"/>
      <c r="AF12098" s="21"/>
    </row>
    <row r="12099" spans="1:32" x14ac:dyDescent="0.2">
      <c r="A12099" s="1" t="s">
        <v>35198</v>
      </c>
      <c r="B12099" s="4" t="s">
        <v>35199</v>
      </c>
      <c r="C12099" s="4" t="s">
        <v>35200</v>
      </c>
      <c r="E12099" s="4"/>
      <c r="R12099" s="4"/>
      <c r="U12099" s="4"/>
      <c r="AD12099" s="4"/>
      <c r="AE12099" s="4"/>
      <c r="AF12099" s="21"/>
    </row>
    <row r="12100" spans="1:32" x14ac:dyDescent="0.2">
      <c r="A12100" s="1" t="s">
        <v>35201</v>
      </c>
      <c r="B12100" s="4" t="s">
        <v>35202</v>
      </c>
      <c r="C12100" s="4" t="s">
        <v>35203</v>
      </c>
      <c r="E12100" s="4"/>
      <c r="R12100" s="4"/>
      <c r="U12100" s="4"/>
      <c r="AD12100" s="4"/>
      <c r="AE12100" s="4"/>
      <c r="AF12100" s="21"/>
    </row>
    <row r="12101" spans="1:32" x14ac:dyDescent="0.2">
      <c r="A12101" s="1" t="s">
        <v>35204</v>
      </c>
      <c r="B12101" s="4" t="s">
        <v>35205</v>
      </c>
      <c r="C12101" s="4" t="s">
        <v>35206</v>
      </c>
      <c r="E12101" s="4"/>
      <c r="R12101" s="4"/>
      <c r="U12101" s="4"/>
      <c r="AD12101" s="4"/>
      <c r="AE12101" s="4"/>
      <c r="AF12101" s="21"/>
    </row>
    <row r="12102" spans="1:32" x14ac:dyDescent="0.2">
      <c r="A12102" s="1" t="s">
        <v>35207</v>
      </c>
      <c r="B12102" s="4" t="s">
        <v>35208</v>
      </c>
      <c r="C12102" s="4" t="s">
        <v>35209</v>
      </c>
      <c r="E12102" s="4"/>
      <c r="R12102" s="4"/>
      <c r="U12102" s="4"/>
      <c r="AD12102" s="4"/>
      <c r="AE12102" s="4"/>
      <c r="AF12102" s="21"/>
    </row>
    <row r="12103" spans="1:32" x14ac:dyDescent="0.2">
      <c r="A12103" s="1" t="s">
        <v>35210</v>
      </c>
      <c r="B12103" s="4" t="s">
        <v>35211</v>
      </c>
      <c r="C12103" s="4" t="s">
        <v>35212</v>
      </c>
      <c r="E12103" s="4"/>
      <c r="R12103" s="4"/>
      <c r="U12103" s="4"/>
      <c r="AD12103" s="4"/>
      <c r="AE12103" s="4"/>
      <c r="AF12103" s="21"/>
    </row>
    <row r="12104" spans="1:32" x14ac:dyDescent="0.2">
      <c r="A12104" s="1" t="s">
        <v>35213</v>
      </c>
      <c r="B12104" s="4" t="s">
        <v>35214</v>
      </c>
      <c r="C12104" s="4" t="s">
        <v>35215</v>
      </c>
      <c r="E12104" s="4"/>
      <c r="R12104" s="4"/>
      <c r="U12104" s="4"/>
      <c r="AD12104" s="4"/>
      <c r="AE12104" s="4"/>
      <c r="AF12104" s="21"/>
    </row>
    <row r="12105" spans="1:32" x14ac:dyDescent="0.2">
      <c r="A12105" s="1" t="s">
        <v>35216</v>
      </c>
      <c r="B12105" s="4" t="s">
        <v>35217</v>
      </c>
      <c r="C12105" s="4" t="s">
        <v>35218</v>
      </c>
      <c r="E12105" s="4"/>
      <c r="R12105" s="4"/>
      <c r="U12105" s="4"/>
      <c r="AD12105" s="4"/>
      <c r="AE12105" s="4"/>
      <c r="AF12105" s="21"/>
    </row>
    <row r="12106" spans="1:32" x14ac:dyDescent="0.2">
      <c r="A12106" s="1" t="s">
        <v>35219</v>
      </c>
      <c r="B12106" s="4" t="s">
        <v>35220</v>
      </c>
      <c r="C12106" s="4" t="s">
        <v>35221</v>
      </c>
      <c r="E12106" s="4"/>
      <c r="R12106" s="4"/>
      <c r="U12106" s="4"/>
      <c r="AD12106" s="4"/>
      <c r="AE12106" s="4"/>
      <c r="AF12106" s="21"/>
    </row>
    <row r="12107" spans="1:32" x14ac:dyDescent="0.2">
      <c r="A12107" s="1" t="s">
        <v>35222</v>
      </c>
      <c r="B12107" s="4" t="s">
        <v>35223</v>
      </c>
      <c r="C12107" s="4" t="s">
        <v>35224</v>
      </c>
      <c r="E12107" s="4"/>
      <c r="R12107" s="4"/>
      <c r="U12107" s="4"/>
      <c r="AD12107" s="4"/>
      <c r="AE12107" s="4"/>
      <c r="AF12107" s="21"/>
    </row>
    <row r="12108" spans="1:32" x14ac:dyDescent="0.2">
      <c r="A12108" s="1" t="s">
        <v>35225</v>
      </c>
      <c r="B12108" s="4" t="s">
        <v>35226</v>
      </c>
      <c r="C12108" s="4" t="s">
        <v>34203</v>
      </c>
      <c r="E12108" s="4"/>
      <c r="R12108" s="4"/>
      <c r="U12108" s="4"/>
      <c r="AD12108" s="4"/>
      <c r="AE12108" s="4"/>
      <c r="AF12108" s="21"/>
    </row>
    <row r="12109" spans="1:32" x14ac:dyDescent="0.2">
      <c r="A12109" s="1" t="s">
        <v>35227</v>
      </c>
      <c r="B12109" s="4" t="s">
        <v>35228</v>
      </c>
      <c r="C12109" s="4" t="s">
        <v>35229</v>
      </c>
      <c r="E12109" s="4"/>
      <c r="R12109" s="4"/>
      <c r="U12109" s="4"/>
      <c r="AD12109" s="4"/>
      <c r="AE12109" s="4"/>
      <c r="AF12109" s="21"/>
    </row>
    <row r="12110" spans="1:32" x14ac:dyDescent="0.2">
      <c r="A12110" s="1" t="s">
        <v>35230</v>
      </c>
      <c r="B12110" s="4" t="s">
        <v>35231</v>
      </c>
      <c r="C12110" s="4" t="s">
        <v>35232</v>
      </c>
      <c r="E12110" s="4"/>
      <c r="R12110" s="4"/>
      <c r="U12110" s="4"/>
      <c r="AD12110" s="4"/>
      <c r="AE12110" s="4"/>
      <c r="AF12110" s="21"/>
    </row>
    <row r="12111" spans="1:32" x14ac:dyDescent="0.2">
      <c r="A12111" s="1" t="s">
        <v>35233</v>
      </c>
      <c r="B12111" s="4" t="s">
        <v>35234</v>
      </c>
      <c r="C12111" s="4" t="s">
        <v>35235</v>
      </c>
      <c r="E12111" s="4"/>
      <c r="R12111" s="4"/>
      <c r="U12111" s="4"/>
      <c r="AD12111" s="4"/>
      <c r="AE12111" s="4"/>
      <c r="AF12111" s="21"/>
    </row>
    <row r="12112" spans="1:32" x14ac:dyDescent="0.2">
      <c r="A12112" s="1" t="s">
        <v>35236</v>
      </c>
      <c r="B12112" s="4" t="s">
        <v>35237</v>
      </c>
      <c r="C12112" s="4" t="s">
        <v>35238</v>
      </c>
      <c r="E12112" s="4"/>
      <c r="R12112" s="4"/>
      <c r="U12112" s="4"/>
      <c r="AD12112" s="4"/>
      <c r="AE12112" s="4"/>
      <c r="AF12112" s="21"/>
    </row>
    <row r="12113" spans="1:32" x14ac:dyDescent="0.2">
      <c r="A12113" s="1" t="s">
        <v>35239</v>
      </c>
      <c r="B12113" s="4" t="s">
        <v>35240</v>
      </c>
      <c r="C12113" s="4" t="s">
        <v>35241</v>
      </c>
      <c r="E12113" s="4"/>
      <c r="R12113" s="4"/>
      <c r="U12113" s="4"/>
      <c r="AD12113" s="4"/>
      <c r="AE12113" s="4"/>
      <c r="AF12113" s="21"/>
    </row>
    <row r="12114" spans="1:32" x14ac:dyDescent="0.2">
      <c r="A12114" s="1" t="s">
        <v>35242</v>
      </c>
      <c r="B12114" s="4" t="s">
        <v>35243</v>
      </c>
      <c r="C12114" s="4" t="s">
        <v>35244</v>
      </c>
      <c r="E12114" s="4"/>
      <c r="R12114" s="4"/>
      <c r="U12114" s="4"/>
      <c r="AD12114" s="4"/>
      <c r="AE12114" s="4"/>
      <c r="AF12114" s="21"/>
    </row>
    <row r="12115" spans="1:32" x14ac:dyDescent="0.2">
      <c r="A12115" s="1" t="s">
        <v>35245</v>
      </c>
      <c r="B12115" s="4" t="s">
        <v>35246</v>
      </c>
      <c r="C12115" s="4" t="s">
        <v>35247</v>
      </c>
      <c r="E12115" s="4"/>
      <c r="R12115" s="4"/>
      <c r="U12115" s="4"/>
      <c r="AD12115" s="4"/>
      <c r="AE12115" s="4"/>
      <c r="AF12115" s="21"/>
    </row>
    <row r="12116" spans="1:32" x14ac:dyDescent="0.2">
      <c r="A12116" s="1" t="s">
        <v>35248</v>
      </c>
      <c r="B12116" s="4" t="s">
        <v>35249</v>
      </c>
      <c r="C12116" s="4" t="s">
        <v>35250</v>
      </c>
      <c r="E12116" s="4"/>
      <c r="R12116" s="4"/>
      <c r="U12116" s="4"/>
      <c r="AD12116" s="4"/>
      <c r="AE12116" s="4"/>
      <c r="AF12116" s="21"/>
    </row>
    <row r="12117" spans="1:32" x14ac:dyDescent="0.2">
      <c r="A12117" s="1" t="s">
        <v>35251</v>
      </c>
      <c r="B12117" s="4" t="s">
        <v>35252</v>
      </c>
      <c r="C12117" s="4" t="s">
        <v>35253</v>
      </c>
      <c r="E12117" s="4"/>
      <c r="R12117" s="4"/>
      <c r="U12117" s="4"/>
      <c r="AD12117" s="4"/>
      <c r="AE12117" s="4"/>
      <c r="AF12117" s="21"/>
    </row>
    <row r="12118" spans="1:32" x14ac:dyDescent="0.2">
      <c r="A12118" s="1" t="s">
        <v>35254</v>
      </c>
      <c r="B12118" s="4" t="s">
        <v>35255</v>
      </c>
      <c r="C12118" s="4" t="s">
        <v>35256</v>
      </c>
      <c r="E12118" s="4"/>
      <c r="R12118" s="4"/>
      <c r="U12118" s="4"/>
      <c r="AD12118" s="4"/>
      <c r="AE12118" s="4"/>
      <c r="AF12118" s="21"/>
    </row>
    <row r="12119" spans="1:32" x14ac:dyDescent="0.2">
      <c r="A12119" s="1" t="s">
        <v>35257</v>
      </c>
      <c r="B12119" s="4" t="s">
        <v>35258</v>
      </c>
      <c r="C12119" s="4" t="s">
        <v>35258</v>
      </c>
      <c r="E12119" s="4"/>
      <c r="R12119" s="4"/>
      <c r="U12119" s="4"/>
      <c r="AD12119" s="4"/>
      <c r="AE12119" s="4"/>
      <c r="AF12119" s="21"/>
    </row>
    <row r="12120" spans="1:32" x14ac:dyDescent="0.2">
      <c r="A12120" s="1" t="s">
        <v>35259</v>
      </c>
      <c r="B12120" s="4" t="s">
        <v>35260</v>
      </c>
      <c r="C12120" s="4" t="s">
        <v>35261</v>
      </c>
      <c r="E12120" s="4"/>
      <c r="R12120" s="4"/>
      <c r="U12120" s="4"/>
      <c r="AD12120" s="4"/>
      <c r="AE12120" s="4"/>
      <c r="AF12120" s="21"/>
    </row>
    <row r="12121" spans="1:32" x14ac:dyDescent="0.2">
      <c r="A12121" s="1" t="s">
        <v>35262</v>
      </c>
      <c r="B12121" s="4" t="s">
        <v>35263</v>
      </c>
      <c r="C12121" s="4" t="s">
        <v>35264</v>
      </c>
      <c r="E12121" s="4"/>
      <c r="R12121" s="4"/>
      <c r="U12121" s="4"/>
      <c r="AD12121" s="4"/>
      <c r="AE12121" s="4"/>
      <c r="AF12121" s="21"/>
    </row>
    <row r="12122" spans="1:32" x14ac:dyDescent="0.2">
      <c r="A12122" s="1" t="s">
        <v>35265</v>
      </c>
      <c r="B12122" s="4" t="s">
        <v>35266</v>
      </c>
      <c r="C12122" s="4" t="s">
        <v>35267</v>
      </c>
      <c r="E12122" s="4"/>
      <c r="R12122" s="4"/>
      <c r="U12122" s="4"/>
      <c r="AD12122" s="4"/>
      <c r="AE12122" s="4"/>
      <c r="AF12122" s="21"/>
    </row>
    <row r="12123" spans="1:32" x14ac:dyDescent="0.2">
      <c r="A12123" s="1" t="s">
        <v>35268</v>
      </c>
      <c r="B12123" s="4" t="s">
        <v>35269</v>
      </c>
      <c r="C12123" s="4" t="s">
        <v>35270</v>
      </c>
      <c r="E12123" s="4"/>
      <c r="R12123" s="4"/>
      <c r="U12123" s="4"/>
      <c r="AD12123" s="4"/>
      <c r="AE12123" s="4"/>
      <c r="AF12123" s="21"/>
    </row>
    <row r="12124" spans="1:32" x14ac:dyDescent="0.2">
      <c r="A12124" s="1" t="s">
        <v>35271</v>
      </c>
      <c r="B12124" s="4" t="s">
        <v>35272</v>
      </c>
      <c r="C12124" s="4" t="s">
        <v>35273</v>
      </c>
      <c r="E12124" s="4"/>
      <c r="R12124" s="4"/>
      <c r="U12124" s="4"/>
      <c r="AD12124" s="4"/>
      <c r="AE12124" s="4"/>
      <c r="AF12124" s="21"/>
    </row>
    <row r="12125" spans="1:32" x14ac:dyDescent="0.2">
      <c r="A12125" s="1" t="s">
        <v>35274</v>
      </c>
      <c r="B12125" s="4" t="s">
        <v>35275</v>
      </c>
      <c r="C12125" s="4" t="s">
        <v>35276</v>
      </c>
      <c r="E12125" s="4"/>
      <c r="R12125" s="4"/>
      <c r="U12125" s="4"/>
      <c r="AD12125" s="4"/>
      <c r="AE12125" s="4"/>
      <c r="AF12125" s="21"/>
    </row>
    <row r="12126" spans="1:32" x14ac:dyDescent="0.2">
      <c r="A12126" s="1" t="s">
        <v>35277</v>
      </c>
      <c r="B12126" s="4" t="s">
        <v>35278</v>
      </c>
      <c r="C12126" s="4" t="s">
        <v>35279</v>
      </c>
      <c r="E12126" s="4"/>
      <c r="R12126" s="4"/>
      <c r="U12126" s="4"/>
      <c r="AD12126" s="4"/>
      <c r="AE12126" s="4"/>
      <c r="AF12126" s="21"/>
    </row>
    <row r="12127" spans="1:32" x14ac:dyDescent="0.2">
      <c r="A12127" s="1" t="s">
        <v>35280</v>
      </c>
      <c r="B12127" s="4" t="s">
        <v>35281</v>
      </c>
      <c r="C12127" s="4" t="s">
        <v>35282</v>
      </c>
      <c r="E12127" s="4"/>
      <c r="R12127" s="4"/>
      <c r="U12127" s="4"/>
      <c r="AD12127" s="4"/>
      <c r="AE12127" s="4"/>
      <c r="AF12127" s="21"/>
    </row>
    <row r="12128" spans="1:32" x14ac:dyDescent="0.2">
      <c r="A12128" s="1" t="s">
        <v>35283</v>
      </c>
      <c r="B12128" s="4" t="s">
        <v>35284</v>
      </c>
      <c r="C12128" s="4" t="s">
        <v>35285</v>
      </c>
      <c r="E12128" s="4"/>
      <c r="R12128" s="4"/>
      <c r="U12128" s="4"/>
      <c r="AD12128" s="4"/>
      <c r="AE12128" s="4"/>
      <c r="AF12128" s="21"/>
    </row>
    <row r="12129" spans="1:32" x14ac:dyDescent="0.2">
      <c r="A12129" s="1" t="s">
        <v>35286</v>
      </c>
      <c r="B12129" s="4" t="s">
        <v>35287</v>
      </c>
      <c r="C12129" s="4" t="s">
        <v>35288</v>
      </c>
      <c r="E12129" s="4"/>
      <c r="R12129" s="4"/>
      <c r="U12129" s="4"/>
      <c r="AD12129" s="4"/>
      <c r="AE12129" s="4"/>
      <c r="AF12129" s="21"/>
    </row>
    <row r="12130" spans="1:32" x14ac:dyDescent="0.2">
      <c r="A12130" s="1" t="s">
        <v>35289</v>
      </c>
      <c r="B12130" s="4" t="s">
        <v>35290</v>
      </c>
      <c r="C12130" s="4" t="s">
        <v>35291</v>
      </c>
      <c r="E12130" s="4"/>
      <c r="R12130" s="4"/>
      <c r="U12130" s="4"/>
      <c r="AD12130" s="4"/>
      <c r="AE12130" s="4"/>
      <c r="AF12130" s="21"/>
    </row>
    <row r="12131" spans="1:32" x14ac:dyDescent="0.2">
      <c r="A12131" s="1" t="s">
        <v>35292</v>
      </c>
      <c r="B12131" s="4" t="s">
        <v>35293</v>
      </c>
      <c r="C12131" s="4" t="s">
        <v>35294</v>
      </c>
      <c r="E12131" s="4"/>
      <c r="R12131" s="4"/>
      <c r="U12131" s="4"/>
      <c r="AD12131" s="4"/>
      <c r="AE12131" s="4"/>
      <c r="AF12131" s="21"/>
    </row>
    <row r="12132" spans="1:32" x14ac:dyDescent="0.2">
      <c r="A12132" s="1" t="s">
        <v>35295</v>
      </c>
      <c r="B12132" s="4" t="s">
        <v>35296</v>
      </c>
      <c r="C12132" s="4" t="s">
        <v>35297</v>
      </c>
      <c r="E12132" s="4"/>
      <c r="R12132" s="4"/>
      <c r="U12132" s="4"/>
      <c r="AD12132" s="4"/>
      <c r="AE12132" s="4"/>
      <c r="AF12132" s="21"/>
    </row>
    <row r="12133" spans="1:32" x14ac:dyDescent="0.2">
      <c r="A12133" s="1" t="s">
        <v>35298</v>
      </c>
      <c r="B12133" s="4" t="s">
        <v>35299</v>
      </c>
      <c r="C12133" s="4" t="s">
        <v>35300</v>
      </c>
      <c r="E12133" s="4"/>
      <c r="R12133" s="4"/>
      <c r="U12133" s="4"/>
      <c r="AD12133" s="4"/>
      <c r="AE12133" s="4"/>
      <c r="AF12133" s="21"/>
    </row>
    <row r="12134" spans="1:32" x14ac:dyDescent="0.2">
      <c r="A12134" s="1" t="s">
        <v>35301</v>
      </c>
      <c r="B12134" s="4" t="s">
        <v>35302</v>
      </c>
      <c r="C12134" s="4" t="s">
        <v>35303</v>
      </c>
      <c r="E12134" s="4"/>
      <c r="R12134" s="4"/>
      <c r="U12134" s="4"/>
      <c r="AD12134" s="4"/>
      <c r="AE12134" s="4"/>
      <c r="AF12134" s="21"/>
    </row>
    <row r="12135" spans="1:32" x14ac:dyDescent="0.2">
      <c r="A12135" s="1" t="s">
        <v>35304</v>
      </c>
      <c r="B12135" s="4" t="s">
        <v>35305</v>
      </c>
      <c r="C12135" s="4" t="s">
        <v>35306</v>
      </c>
      <c r="E12135" s="4"/>
      <c r="R12135" s="4"/>
      <c r="U12135" s="4"/>
      <c r="AD12135" s="4"/>
      <c r="AE12135" s="4"/>
      <c r="AF12135" s="21"/>
    </row>
    <row r="12136" spans="1:32" x14ac:dyDescent="0.2">
      <c r="A12136" s="1" t="s">
        <v>35307</v>
      </c>
      <c r="B12136" s="4" t="s">
        <v>35308</v>
      </c>
      <c r="C12136" s="4" t="s">
        <v>35309</v>
      </c>
      <c r="E12136" s="4"/>
      <c r="R12136" s="4"/>
      <c r="U12136" s="4"/>
      <c r="AD12136" s="4"/>
      <c r="AE12136" s="4"/>
      <c r="AF12136" s="21"/>
    </row>
    <row r="12137" spans="1:32" x14ac:dyDescent="0.2">
      <c r="A12137" s="1" t="s">
        <v>35310</v>
      </c>
      <c r="B12137" s="4" t="s">
        <v>35311</v>
      </c>
      <c r="C12137" s="4" t="s">
        <v>35312</v>
      </c>
      <c r="E12137" s="4"/>
      <c r="R12137" s="4"/>
      <c r="U12137" s="4"/>
      <c r="AD12137" s="4"/>
      <c r="AE12137" s="4"/>
      <c r="AF12137" s="21"/>
    </row>
    <row r="12138" spans="1:32" x14ac:dyDescent="0.2">
      <c r="A12138" s="1" t="s">
        <v>35313</v>
      </c>
      <c r="B12138" s="4" t="s">
        <v>35314</v>
      </c>
      <c r="C12138" s="4" t="s">
        <v>35315</v>
      </c>
      <c r="E12138" s="4"/>
      <c r="R12138" s="4"/>
      <c r="U12138" s="4"/>
      <c r="AD12138" s="4"/>
      <c r="AE12138" s="4"/>
      <c r="AF12138" s="21"/>
    </row>
    <row r="12139" spans="1:32" x14ac:dyDescent="0.2">
      <c r="A12139" s="1" t="s">
        <v>35316</v>
      </c>
      <c r="B12139" s="4" t="s">
        <v>35317</v>
      </c>
      <c r="C12139" s="4" t="s">
        <v>35318</v>
      </c>
      <c r="E12139" s="4"/>
      <c r="R12139" s="4"/>
      <c r="U12139" s="4"/>
      <c r="AD12139" s="4"/>
      <c r="AE12139" s="4"/>
      <c r="AF12139" s="21"/>
    </row>
    <row r="12140" spans="1:32" x14ac:dyDescent="0.2">
      <c r="A12140" s="1" t="s">
        <v>35319</v>
      </c>
      <c r="B12140" s="4" t="s">
        <v>35320</v>
      </c>
      <c r="C12140" s="4" t="s">
        <v>35321</v>
      </c>
      <c r="E12140" s="4"/>
      <c r="N12140">
        <v>1</v>
      </c>
      <c r="R12140" s="4"/>
      <c r="U12140" s="4"/>
      <c r="AD12140" s="4"/>
      <c r="AE12140" s="4"/>
      <c r="AF12140" s="21"/>
    </row>
    <row r="12141" spans="1:32" x14ac:dyDescent="0.2">
      <c r="A12141" s="1" t="s">
        <v>35322</v>
      </c>
      <c r="B12141" s="4" t="s">
        <v>35323</v>
      </c>
      <c r="C12141" s="4" t="s">
        <v>35324</v>
      </c>
      <c r="E12141" s="4"/>
      <c r="R12141" s="4"/>
      <c r="U12141" s="4"/>
      <c r="AD12141" s="4"/>
      <c r="AE12141" s="4"/>
      <c r="AF12141" s="21"/>
    </row>
    <row r="12142" spans="1:32" x14ac:dyDescent="0.2">
      <c r="A12142" s="1" t="s">
        <v>35325</v>
      </c>
      <c r="B12142" s="4" t="s">
        <v>35326</v>
      </c>
      <c r="C12142" s="4" t="s">
        <v>35327</v>
      </c>
      <c r="E12142" s="4"/>
      <c r="R12142" s="4"/>
      <c r="U12142" s="4"/>
      <c r="AD12142" s="4"/>
      <c r="AE12142" s="4"/>
      <c r="AF12142" s="21"/>
    </row>
    <row r="12143" spans="1:32" x14ac:dyDescent="0.2">
      <c r="A12143" s="1" t="s">
        <v>35328</v>
      </c>
      <c r="B12143" s="4" t="s">
        <v>11198</v>
      </c>
      <c r="C12143" s="4" t="s">
        <v>35329</v>
      </c>
      <c r="E12143" s="4"/>
      <c r="G12143">
        <v>1</v>
      </c>
      <c r="H12143">
        <v>1</v>
      </c>
      <c r="I12143">
        <v>1</v>
      </c>
      <c r="J12143">
        <v>1</v>
      </c>
      <c r="R12143" s="4"/>
      <c r="U12143" s="4"/>
      <c r="AB12143">
        <v>1</v>
      </c>
      <c r="AD12143" s="4"/>
      <c r="AE12143" s="4"/>
      <c r="AF12143" s="21"/>
    </row>
    <row r="12144" spans="1:32" x14ac:dyDescent="0.2">
      <c r="A12144" s="1" t="s">
        <v>35330</v>
      </c>
      <c r="B12144" s="4" t="s">
        <v>35331</v>
      </c>
      <c r="C12144" s="4" t="s">
        <v>35332</v>
      </c>
      <c r="E12144" s="4"/>
      <c r="R12144" s="4"/>
      <c r="U12144" s="4"/>
      <c r="AD12144" s="4"/>
      <c r="AE12144" s="4"/>
      <c r="AF12144" s="21"/>
    </row>
    <row r="12145" spans="1:32" x14ac:dyDescent="0.2">
      <c r="A12145" s="1" t="s">
        <v>35333</v>
      </c>
      <c r="B12145" s="4" t="s">
        <v>35334</v>
      </c>
      <c r="C12145" s="4" t="s">
        <v>35335</v>
      </c>
      <c r="E12145" s="4"/>
      <c r="R12145" s="4"/>
      <c r="U12145" s="4"/>
      <c r="AD12145" s="4"/>
      <c r="AE12145" s="4"/>
      <c r="AF12145" s="21"/>
    </row>
    <row r="12146" spans="1:32" x14ac:dyDescent="0.2">
      <c r="A12146" s="1" t="s">
        <v>35336</v>
      </c>
      <c r="B12146" s="4" t="s">
        <v>35337</v>
      </c>
      <c r="C12146" s="4" t="s">
        <v>35338</v>
      </c>
      <c r="E12146" s="4"/>
      <c r="R12146" s="4"/>
      <c r="U12146" s="4"/>
      <c r="AD12146" s="4"/>
      <c r="AE12146" s="4"/>
      <c r="AF12146" s="21"/>
    </row>
    <row r="12147" spans="1:32" x14ac:dyDescent="0.2">
      <c r="A12147" s="1" t="s">
        <v>35339</v>
      </c>
      <c r="B12147" s="4" t="s">
        <v>35340</v>
      </c>
      <c r="C12147" s="4" t="s">
        <v>35341</v>
      </c>
      <c r="E12147" s="4"/>
      <c r="R12147" s="4"/>
      <c r="U12147" s="4"/>
      <c r="AD12147" s="4"/>
      <c r="AE12147" s="4"/>
      <c r="AF12147" s="21"/>
    </row>
    <row r="12148" spans="1:32" x14ac:dyDescent="0.2">
      <c r="A12148" s="1" t="s">
        <v>35342</v>
      </c>
      <c r="B12148" s="4" t="s">
        <v>35343</v>
      </c>
      <c r="C12148" s="4" t="s">
        <v>35344</v>
      </c>
      <c r="E12148" s="4"/>
      <c r="R12148" s="4"/>
      <c r="U12148" s="4"/>
      <c r="AD12148" s="4"/>
      <c r="AE12148" s="4"/>
      <c r="AF12148" s="21"/>
    </row>
    <row r="12149" spans="1:32" x14ac:dyDescent="0.2">
      <c r="A12149" s="1" t="s">
        <v>35345</v>
      </c>
      <c r="B12149" s="4" t="s">
        <v>35346</v>
      </c>
      <c r="C12149" s="4" t="s">
        <v>35347</v>
      </c>
      <c r="E12149" s="4"/>
      <c r="R12149" s="4"/>
      <c r="U12149" s="4"/>
      <c r="AD12149" s="4"/>
      <c r="AE12149" s="4"/>
      <c r="AF12149" s="21"/>
    </row>
    <row r="12150" spans="1:32" x14ac:dyDescent="0.2">
      <c r="A12150" s="1" t="s">
        <v>35348</v>
      </c>
      <c r="B12150" s="4" t="s">
        <v>35349</v>
      </c>
      <c r="C12150" s="4" t="s">
        <v>35350</v>
      </c>
      <c r="E12150" s="4"/>
      <c r="R12150" s="4"/>
      <c r="U12150" s="4"/>
      <c r="AD12150" s="4"/>
      <c r="AE12150" s="4"/>
      <c r="AF12150" s="21"/>
    </row>
    <row r="12151" spans="1:32" x14ac:dyDescent="0.2">
      <c r="A12151" s="1" t="s">
        <v>35351</v>
      </c>
      <c r="B12151" s="4" t="s">
        <v>35352</v>
      </c>
      <c r="C12151" s="4" t="s">
        <v>35353</v>
      </c>
      <c r="E12151" s="4"/>
      <c r="R12151" s="4"/>
      <c r="U12151" s="4"/>
      <c r="AD12151" s="4"/>
      <c r="AE12151" s="4"/>
      <c r="AF12151" s="21"/>
    </row>
    <row r="12152" spans="1:32" x14ac:dyDescent="0.2">
      <c r="A12152" s="1" t="s">
        <v>35354</v>
      </c>
      <c r="B12152" s="4" t="s">
        <v>35355</v>
      </c>
      <c r="C12152" s="4" t="s">
        <v>35356</v>
      </c>
      <c r="E12152" s="4"/>
      <c r="R12152" s="4"/>
      <c r="U12152" s="4"/>
      <c r="AD12152" s="4"/>
      <c r="AE12152" s="4"/>
      <c r="AF12152" s="21"/>
    </row>
    <row r="12153" spans="1:32" x14ac:dyDescent="0.2">
      <c r="A12153" s="1" t="s">
        <v>35357</v>
      </c>
      <c r="B12153" s="4" t="s">
        <v>35358</v>
      </c>
      <c r="C12153" s="4" t="s">
        <v>35359</v>
      </c>
      <c r="E12153" s="4"/>
      <c r="R12153" s="4"/>
      <c r="U12153" s="4"/>
      <c r="AD12153" s="4"/>
      <c r="AE12153" s="4"/>
      <c r="AF12153" s="21"/>
    </row>
    <row r="12154" spans="1:32" x14ac:dyDescent="0.2">
      <c r="A12154" s="1" t="s">
        <v>35360</v>
      </c>
      <c r="B12154" s="4" t="s">
        <v>35361</v>
      </c>
      <c r="C12154" s="4" t="s">
        <v>35362</v>
      </c>
      <c r="E12154" s="4"/>
      <c r="R12154" s="4"/>
      <c r="U12154" s="4"/>
      <c r="AD12154" s="4"/>
      <c r="AE12154" s="4"/>
      <c r="AF12154" s="21"/>
    </row>
    <row r="12155" spans="1:32" x14ac:dyDescent="0.2">
      <c r="A12155" s="1" t="s">
        <v>35363</v>
      </c>
      <c r="B12155" s="4" t="s">
        <v>35364</v>
      </c>
      <c r="C12155" s="4" t="s">
        <v>35365</v>
      </c>
      <c r="E12155" s="4"/>
      <c r="R12155" s="4"/>
      <c r="U12155" s="4"/>
      <c r="AD12155" s="4"/>
      <c r="AE12155" s="4"/>
      <c r="AF12155" s="21"/>
    </row>
    <row r="12156" spans="1:32" x14ac:dyDescent="0.2">
      <c r="A12156" s="1" t="s">
        <v>35366</v>
      </c>
      <c r="B12156" s="4" t="s">
        <v>35367</v>
      </c>
      <c r="C12156" s="4" t="s">
        <v>35368</v>
      </c>
      <c r="E12156" s="4"/>
      <c r="R12156" s="4"/>
      <c r="U12156" s="4"/>
      <c r="AD12156" s="4"/>
      <c r="AE12156" s="4"/>
      <c r="AF12156" s="21"/>
    </row>
    <row r="12157" spans="1:32" x14ac:dyDescent="0.2">
      <c r="A12157" s="1" t="s">
        <v>35369</v>
      </c>
      <c r="B12157" s="4" t="s">
        <v>35370</v>
      </c>
      <c r="C12157" s="4" t="s">
        <v>35371</v>
      </c>
      <c r="E12157" s="4"/>
      <c r="R12157" s="4"/>
      <c r="U12157" s="4"/>
      <c r="AD12157" s="4"/>
      <c r="AE12157" s="4"/>
      <c r="AF12157" s="21"/>
    </row>
    <row r="12158" spans="1:32" x14ac:dyDescent="0.2">
      <c r="A12158" s="1" t="s">
        <v>35372</v>
      </c>
      <c r="B12158" s="4" t="s">
        <v>11195</v>
      </c>
      <c r="C12158" s="4" t="s">
        <v>35373</v>
      </c>
      <c r="E12158" s="4"/>
      <c r="R12158" s="4"/>
      <c r="U12158" s="4"/>
      <c r="AD12158" s="4"/>
      <c r="AE12158" s="4"/>
      <c r="AF12158" s="21"/>
    </row>
    <row r="12159" spans="1:32" x14ac:dyDescent="0.2">
      <c r="A12159" s="1" t="s">
        <v>35374</v>
      </c>
      <c r="B12159" s="4" t="s">
        <v>35375</v>
      </c>
      <c r="C12159" s="4" t="s">
        <v>35376</v>
      </c>
      <c r="E12159" s="4"/>
      <c r="R12159" s="4"/>
      <c r="U12159" s="4"/>
      <c r="AD12159" s="4"/>
      <c r="AE12159" s="4"/>
      <c r="AF12159" s="21"/>
    </row>
    <row r="12160" spans="1:32" x14ac:dyDescent="0.2">
      <c r="A12160" s="1" t="s">
        <v>35377</v>
      </c>
      <c r="B12160" s="4" t="s">
        <v>35378</v>
      </c>
      <c r="C12160" s="4" t="s">
        <v>35379</v>
      </c>
      <c r="E12160" s="4"/>
      <c r="R12160" s="4"/>
      <c r="U12160" s="4"/>
      <c r="AD12160" s="4"/>
      <c r="AE12160" s="4"/>
      <c r="AF12160" s="21"/>
    </row>
    <row r="12161" spans="1:32" x14ac:dyDescent="0.2">
      <c r="A12161" s="1" t="s">
        <v>35380</v>
      </c>
      <c r="B12161" s="4" t="s">
        <v>35381</v>
      </c>
      <c r="C12161" s="4" t="s">
        <v>35382</v>
      </c>
      <c r="E12161" s="4"/>
      <c r="R12161" s="4"/>
      <c r="U12161" s="4"/>
      <c r="AD12161" s="4"/>
      <c r="AE12161" s="4"/>
      <c r="AF12161" s="21"/>
    </row>
    <row r="12162" spans="1:32" x14ac:dyDescent="0.2">
      <c r="A12162" s="1" t="s">
        <v>35383</v>
      </c>
      <c r="B12162" s="4" t="s">
        <v>35384</v>
      </c>
      <c r="C12162" s="4" t="s">
        <v>35385</v>
      </c>
      <c r="E12162" s="4"/>
      <c r="R12162" s="4"/>
      <c r="U12162" s="4"/>
      <c r="AD12162" s="4"/>
      <c r="AE12162" s="4"/>
      <c r="AF12162" s="21"/>
    </row>
    <row r="12163" spans="1:32" x14ac:dyDescent="0.2">
      <c r="A12163" s="1" t="s">
        <v>35386</v>
      </c>
      <c r="B12163" s="4" t="s">
        <v>35387</v>
      </c>
      <c r="C12163" s="4" t="s">
        <v>35388</v>
      </c>
      <c r="E12163" s="4"/>
      <c r="R12163" s="4"/>
      <c r="U12163" s="4"/>
      <c r="AD12163" s="4"/>
      <c r="AE12163" s="4"/>
      <c r="AF12163" s="21"/>
    </row>
    <row r="12164" spans="1:32" x14ac:dyDescent="0.2">
      <c r="A12164" s="1" t="s">
        <v>35389</v>
      </c>
      <c r="B12164" s="4" t="s">
        <v>35390</v>
      </c>
      <c r="C12164" s="4" t="s">
        <v>35391</v>
      </c>
      <c r="E12164" s="4"/>
      <c r="R12164" s="4"/>
      <c r="U12164" s="4"/>
      <c r="AD12164" s="4"/>
      <c r="AE12164" s="4"/>
      <c r="AF12164" s="21"/>
    </row>
    <row r="12165" spans="1:32" x14ac:dyDescent="0.2">
      <c r="A12165" s="1" t="s">
        <v>35392</v>
      </c>
      <c r="B12165" s="4" t="s">
        <v>35393</v>
      </c>
      <c r="C12165" s="4" t="s">
        <v>35394</v>
      </c>
      <c r="E12165" s="4"/>
      <c r="R12165" s="4"/>
      <c r="U12165" s="4"/>
      <c r="AD12165" s="4"/>
      <c r="AE12165" s="4"/>
      <c r="AF12165" s="21"/>
    </row>
    <row r="12166" spans="1:32" x14ac:dyDescent="0.2">
      <c r="A12166" s="1" t="s">
        <v>35395</v>
      </c>
      <c r="B12166" s="4" t="s">
        <v>35396</v>
      </c>
      <c r="C12166" s="4" t="s">
        <v>35397</v>
      </c>
      <c r="E12166" s="4"/>
      <c r="R12166" s="4"/>
      <c r="U12166" s="4"/>
      <c r="AD12166" s="4"/>
      <c r="AE12166" s="4"/>
      <c r="AF12166" s="21"/>
    </row>
    <row r="12167" spans="1:32" x14ac:dyDescent="0.2">
      <c r="A12167" s="1" t="s">
        <v>35398</v>
      </c>
      <c r="B12167" s="4" t="s">
        <v>35399</v>
      </c>
      <c r="C12167" s="4" t="s">
        <v>35400</v>
      </c>
      <c r="E12167" s="4"/>
      <c r="R12167" s="4"/>
      <c r="U12167" s="4"/>
      <c r="AD12167" s="4"/>
      <c r="AE12167" s="4"/>
      <c r="AF12167" s="21"/>
    </row>
    <row r="12168" spans="1:32" x14ac:dyDescent="0.2">
      <c r="A12168" s="1" t="s">
        <v>35401</v>
      </c>
      <c r="B12168" s="4" t="s">
        <v>30679</v>
      </c>
      <c r="C12168" s="4" t="s">
        <v>35402</v>
      </c>
      <c r="E12168" s="4"/>
      <c r="R12168" s="4"/>
      <c r="U12168" s="4"/>
      <c r="AD12168" s="4"/>
      <c r="AE12168" s="4"/>
      <c r="AF12168" s="21"/>
    </row>
    <row r="12169" spans="1:32" x14ac:dyDescent="0.2">
      <c r="A12169" s="1" t="s">
        <v>35403</v>
      </c>
      <c r="B12169" s="4" t="s">
        <v>35404</v>
      </c>
      <c r="C12169" s="4" t="s">
        <v>35405</v>
      </c>
      <c r="E12169" s="4"/>
      <c r="R12169" s="4"/>
      <c r="U12169" s="4"/>
      <c r="AD12169" s="4"/>
      <c r="AE12169" s="4"/>
      <c r="AF12169" s="21"/>
    </row>
    <row r="12170" spans="1:32" x14ac:dyDescent="0.2">
      <c r="A12170" s="1" t="s">
        <v>35406</v>
      </c>
      <c r="B12170" s="4" t="s">
        <v>35407</v>
      </c>
      <c r="C12170" s="4" t="s">
        <v>35408</v>
      </c>
      <c r="E12170" s="4"/>
      <c r="R12170" s="4"/>
      <c r="U12170" s="4"/>
      <c r="AD12170" s="4"/>
      <c r="AE12170" s="4"/>
      <c r="AF12170" s="21"/>
    </row>
    <row r="12171" spans="1:32" x14ac:dyDescent="0.2">
      <c r="A12171" s="1" t="s">
        <v>35409</v>
      </c>
      <c r="B12171" s="4" t="s">
        <v>35410</v>
      </c>
      <c r="C12171" s="4" t="s">
        <v>35411</v>
      </c>
      <c r="E12171" s="4"/>
      <c r="R12171" s="4"/>
      <c r="U12171" s="4"/>
      <c r="AD12171" s="4"/>
      <c r="AE12171" s="4"/>
      <c r="AF12171" s="21"/>
    </row>
    <row r="12172" spans="1:32" x14ac:dyDescent="0.2">
      <c r="A12172" s="1" t="s">
        <v>35412</v>
      </c>
      <c r="B12172" s="4" t="s">
        <v>35413</v>
      </c>
      <c r="C12172" s="4" t="s">
        <v>35414</v>
      </c>
      <c r="E12172" s="4"/>
      <c r="R12172" s="4"/>
      <c r="U12172" s="4"/>
      <c r="AD12172" s="4"/>
      <c r="AE12172" s="4"/>
      <c r="AF12172" s="21"/>
    </row>
    <row r="12173" spans="1:32" x14ac:dyDescent="0.2">
      <c r="A12173" s="1" t="s">
        <v>35415</v>
      </c>
      <c r="B12173" s="4" t="s">
        <v>35416</v>
      </c>
      <c r="C12173" s="4" t="s">
        <v>35417</v>
      </c>
      <c r="E12173" s="4"/>
      <c r="R12173" s="4"/>
      <c r="U12173" s="4"/>
      <c r="AD12173" s="4"/>
      <c r="AE12173" s="4"/>
      <c r="AF12173" s="21"/>
    </row>
    <row r="12174" spans="1:32" x14ac:dyDescent="0.2">
      <c r="A12174" s="1" t="s">
        <v>35418</v>
      </c>
      <c r="B12174" s="4" t="s">
        <v>35419</v>
      </c>
      <c r="C12174" s="4" t="s">
        <v>35420</v>
      </c>
      <c r="E12174" s="4"/>
      <c r="R12174" s="4"/>
      <c r="U12174" s="4"/>
      <c r="AD12174" s="4"/>
      <c r="AE12174" s="4"/>
      <c r="AF12174" s="21"/>
    </row>
    <row r="12175" spans="1:32" x14ac:dyDescent="0.2">
      <c r="A12175" s="1" t="s">
        <v>35421</v>
      </c>
      <c r="B12175" s="4" t="s">
        <v>35422</v>
      </c>
      <c r="C12175" s="4" t="s">
        <v>35423</v>
      </c>
      <c r="E12175" s="4"/>
      <c r="R12175" s="4"/>
      <c r="U12175" s="4"/>
      <c r="AD12175" s="4"/>
      <c r="AE12175" s="4"/>
      <c r="AF12175" s="21"/>
    </row>
    <row r="12176" spans="1:32" x14ac:dyDescent="0.2">
      <c r="A12176" s="1" t="s">
        <v>35424</v>
      </c>
      <c r="B12176" s="4" t="s">
        <v>35425</v>
      </c>
      <c r="C12176" s="4" t="s">
        <v>35426</v>
      </c>
      <c r="E12176" s="4"/>
      <c r="R12176" s="4"/>
      <c r="U12176" s="4"/>
      <c r="AD12176" s="4"/>
      <c r="AE12176" s="4"/>
      <c r="AF12176" s="21"/>
    </row>
    <row r="12177" spans="1:32" x14ac:dyDescent="0.2">
      <c r="A12177" s="1" t="s">
        <v>35427</v>
      </c>
      <c r="B12177" s="4" t="s">
        <v>35428</v>
      </c>
      <c r="C12177" s="4" t="s">
        <v>35429</v>
      </c>
      <c r="E12177" s="4"/>
      <c r="R12177" s="4"/>
      <c r="U12177" s="4"/>
      <c r="AD12177" s="4"/>
      <c r="AE12177" s="4"/>
      <c r="AF12177" s="21"/>
    </row>
    <row r="12178" spans="1:32" x14ac:dyDescent="0.2">
      <c r="A12178" s="1" t="s">
        <v>35430</v>
      </c>
      <c r="B12178" s="4" t="s">
        <v>28013</v>
      </c>
      <c r="C12178" s="4" t="s">
        <v>35431</v>
      </c>
      <c r="E12178" s="4"/>
      <c r="R12178" s="4"/>
      <c r="U12178" s="4"/>
      <c r="AD12178" s="4"/>
      <c r="AE12178" s="4"/>
      <c r="AF12178" s="21"/>
    </row>
    <row r="12179" spans="1:32" x14ac:dyDescent="0.2">
      <c r="A12179" s="1" t="s">
        <v>35432</v>
      </c>
      <c r="B12179" s="4" t="s">
        <v>35433</v>
      </c>
      <c r="C12179" s="4" t="s">
        <v>35434</v>
      </c>
      <c r="E12179" s="4"/>
      <c r="R12179" s="4"/>
      <c r="U12179" s="4"/>
      <c r="AD12179" s="4"/>
      <c r="AE12179" s="4"/>
      <c r="AF12179" s="21"/>
    </row>
    <row r="12180" spans="1:32" x14ac:dyDescent="0.2">
      <c r="A12180" s="1" t="s">
        <v>35435</v>
      </c>
      <c r="B12180" s="4" t="s">
        <v>35436</v>
      </c>
      <c r="C12180" s="4" t="s">
        <v>35437</v>
      </c>
      <c r="E12180" s="4"/>
      <c r="R12180" s="4"/>
      <c r="U12180" s="4"/>
      <c r="AD12180" s="4"/>
      <c r="AE12180" s="4"/>
      <c r="AF12180" s="21"/>
    </row>
    <row r="12181" spans="1:32" x14ac:dyDescent="0.2">
      <c r="A12181" s="1" t="s">
        <v>35438</v>
      </c>
      <c r="B12181" s="4" t="s">
        <v>35439</v>
      </c>
      <c r="C12181" s="4" t="s">
        <v>35440</v>
      </c>
      <c r="E12181" s="4"/>
      <c r="R12181" s="4"/>
      <c r="U12181" s="4"/>
      <c r="AD12181" s="4"/>
      <c r="AE12181" s="4"/>
      <c r="AF12181" s="21"/>
    </row>
    <row r="12182" spans="1:32" x14ac:dyDescent="0.2">
      <c r="A12182" s="1" t="s">
        <v>35441</v>
      </c>
      <c r="B12182" s="4" t="s">
        <v>35442</v>
      </c>
      <c r="C12182" s="4" t="s">
        <v>35443</v>
      </c>
      <c r="E12182" s="4"/>
      <c r="R12182" s="4"/>
      <c r="U12182" s="4"/>
      <c r="AD12182" s="4"/>
      <c r="AE12182" s="4"/>
      <c r="AF12182" s="21"/>
    </row>
    <row r="12183" spans="1:32" x14ac:dyDescent="0.2">
      <c r="A12183" s="1" t="s">
        <v>35444</v>
      </c>
      <c r="B12183" s="4" t="s">
        <v>35445</v>
      </c>
      <c r="C12183" s="4" t="s">
        <v>35446</v>
      </c>
      <c r="E12183" s="4"/>
      <c r="R12183" s="4"/>
      <c r="U12183" s="4"/>
      <c r="AD12183" s="4"/>
      <c r="AE12183" s="4"/>
      <c r="AF12183" s="21"/>
    </row>
    <row r="12184" spans="1:32" x14ac:dyDescent="0.2">
      <c r="A12184" s="1" t="s">
        <v>35447</v>
      </c>
      <c r="B12184" s="4" t="s">
        <v>35448</v>
      </c>
      <c r="C12184" s="4" t="s">
        <v>35449</v>
      </c>
      <c r="E12184" s="4"/>
      <c r="R12184" s="4"/>
      <c r="U12184" s="4"/>
      <c r="AD12184" s="4"/>
      <c r="AE12184" s="4"/>
      <c r="AF12184" s="21"/>
    </row>
    <row r="12185" spans="1:32" x14ac:dyDescent="0.2">
      <c r="A12185" s="1" t="s">
        <v>35450</v>
      </c>
      <c r="B12185" s="4" t="s">
        <v>35451</v>
      </c>
      <c r="C12185" s="4" t="s">
        <v>35452</v>
      </c>
      <c r="E12185" s="4"/>
      <c r="R12185" s="4"/>
      <c r="U12185" s="4"/>
      <c r="AD12185" s="4"/>
      <c r="AE12185" s="4"/>
      <c r="AF12185" s="21"/>
    </row>
    <row r="12186" spans="1:32" x14ac:dyDescent="0.2">
      <c r="A12186" s="1" t="s">
        <v>35453</v>
      </c>
      <c r="B12186" s="4" t="s">
        <v>35454</v>
      </c>
      <c r="C12186" s="4" t="s">
        <v>35455</v>
      </c>
      <c r="E12186" s="4"/>
      <c r="R12186" s="4"/>
      <c r="U12186" s="4"/>
      <c r="AD12186" s="4"/>
      <c r="AE12186" s="4"/>
      <c r="AF12186" s="21"/>
    </row>
    <row r="12187" spans="1:32" x14ac:dyDescent="0.2">
      <c r="A12187" s="1" t="s">
        <v>35456</v>
      </c>
      <c r="B12187" s="4" t="s">
        <v>35457</v>
      </c>
      <c r="C12187" s="4" t="s">
        <v>35458</v>
      </c>
      <c r="E12187" s="4"/>
      <c r="R12187" s="4"/>
      <c r="U12187" s="4"/>
      <c r="AD12187" s="4">
        <v>1</v>
      </c>
      <c r="AE12187" s="4"/>
      <c r="AF12187" s="21"/>
    </row>
    <row r="12188" spans="1:32" x14ac:dyDescent="0.2">
      <c r="A12188" s="1" t="s">
        <v>35459</v>
      </c>
      <c r="B12188" s="4" t="s">
        <v>35460</v>
      </c>
      <c r="C12188" s="4" t="s">
        <v>35461</v>
      </c>
      <c r="E12188" s="4"/>
      <c r="R12188" s="4"/>
      <c r="U12188" s="4"/>
      <c r="AD12188" s="4"/>
      <c r="AE12188" s="4"/>
      <c r="AF12188" s="21"/>
    </row>
    <row r="12189" spans="1:32" x14ac:dyDescent="0.2">
      <c r="A12189" s="1" t="s">
        <v>35462</v>
      </c>
      <c r="B12189" s="4" t="s">
        <v>35463</v>
      </c>
      <c r="C12189" s="4" t="s">
        <v>35464</v>
      </c>
      <c r="E12189" s="4"/>
      <c r="R12189" s="4"/>
      <c r="U12189" s="4"/>
      <c r="AD12189" s="4"/>
      <c r="AE12189" s="4"/>
      <c r="AF12189" s="21"/>
    </row>
    <row r="12190" spans="1:32" x14ac:dyDescent="0.2">
      <c r="A12190" s="1" t="s">
        <v>35465</v>
      </c>
      <c r="B12190" s="4" t="s">
        <v>35466</v>
      </c>
      <c r="C12190" s="4" t="s">
        <v>35467</v>
      </c>
      <c r="E12190" s="4"/>
      <c r="R12190" s="4"/>
      <c r="U12190" s="4"/>
      <c r="AD12190" s="4"/>
      <c r="AE12190" s="4"/>
      <c r="AF12190" s="21"/>
    </row>
    <row r="12191" spans="1:32" x14ac:dyDescent="0.2">
      <c r="A12191" s="1" t="s">
        <v>35468</v>
      </c>
      <c r="B12191" s="4" t="s">
        <v>35469</v>
      </c>
      <c r="C12191" s="4" t="s">
        <v>35470</v>
      </c>
      <c r="E12191" s="4"/>
      <c r="R12191" s="4"/>
      <c r="U12191" s="4"/>
      <c r="AD12191" s="4"/>
      <c r="AE12191" s="4"/>
      <c r="AF12191" s="21"/>
    </row>
    <row r="12192" spans="1:32" x14ac:dyDescent="0.2">
      <c r="A12192" s="1" t="s">
        <v>35471</v>
      </c>
      <c r="B12192" s="4" t="s">
        <v>35472</v>
      </c>
      <c r="C12192" s="4" t="s">
        <v>35473</v>
      </c>
      <c r="E12192" s="4"/>
      <c r="R12192" s="4"/>
      <c r="U12192" s="4"/>
      <c r="AD12192" s="4"/>
      <c r="AE12192" s="4"/>
      <c r="AF12192" s="21"/>
    </row>
    <row r="12193" spans="1:32" x14ac:dyDescent="0.2">
      <c r="A12193" s="1" t="s">
        <v>35474</v>
      </c>
      <c r="B12193" s="4" t="s">
        <v>35475</v>
      </c>
      <c r="C12193" s="4" t="s">
        <v>35476</v>
      </c>
      <c r="E12193" s="4"/>
      <c r="R12193" s="4"/>
      <c r="U12193" s="4"/>
      <c r="AD12193" s="4"/>
      <c r="AE12193" s="4"/>
      <c r="AF12193" s="21"/>
    </row>
    <row r="12194" spans="1:32" x14ac:dyDescent="0.2">
      <c r="A12194" s="1" t="s">
        <v>35477</v>
      </c>
      <c r="B12194" s="4" t="s">
        <v>35478</v>
      </c>
      <c r="C12194" s="4" t="s">
        <v>35479</v>
      </c>
      <c r="E12194" s="4"/>
      <c r="R12194" s="4"/>
      <c r="U12194" s="4"/>
      <c r="AD12194" s="4"/>
      <c r="AE12194" s="4"/>
      <c r="AF12194" s="21"/>
    </row>
    <row r="12195" spans="1:32" x14ac:dyDescent="0.2">
      <c r="A12195" s="1" t="s">
        <v>35480</v>
      </c>
      <c r="B12195" s="4" t="s">
        <v>35481</v>
      </c>
      <c r="C12195" s="4" t="s">
        <v>21458</v>
      </c>
      <c r="E12195" s="4"/>
      <c r="R12195" s="4"/>
      <c r="U12195" s="4"/>
      <c r="AD12195" s="4"/>
      <c r="AE12195" s="4"/>
      <c r="AF12195" s="21">
        <v>1</v>
      </c>
    </row>
    <row r="12196" spans="1:32" x14ac:dyDescent="0.2">
      <c r="A12196" s="1" t="s">
        <v>35482</v>
      </c>
      <c r="B12196" s="4" t="s">
        <v>35483</v>
      </c>
      <c r="C12196" s="4" t="s">
        <v>35484</v>
      </c>
      <c r="E12196" s="4"/>
      <c r="R12196" s="4"/>
      <c r="U12196" s="4"/>
      <c r="AD12196" s="4"/>
      <c r="AE12196" s="4"/>
      <c r="AF12196" s="21"/>
    </row>
    <row r="12197" spans="1:32" x14ac:dyDescent="0.2">
      <c r="A12197" s="1" t="s">
        <v>35485</v>
      </c>
      <c r="B12197" s="4" t="s">
        <v>35486</v>
      </c>
      <c r="C12197" s="4" t="s">
        <v>35487</v>
      </c>
      <c r="E12197" s="4"/>
      <c r="R12197" s="4"/>
      <c r="U12197" s="4"/>
      <c r="AD12197" s="4"/>
      <c r="AE12197" s="4"/>
      <c r="AF12197" s="21"/>
    </row>
    <row r="12198" spans="1:32" x14ac:dyDescent="0.2">
      <c r="A12198" s="1" t="s">
        <v>35488</v>
      </c>
      <c r="B12198" s="4" t="s">
        <v>35489</v>
      </c>
      <c r="C12198" s="4" t="s">
        <v>35490</v>
      </c>
      <c r="E12198" s="4"/>
      <c r="R12198" s="4"/>
      <c r="U12198" s="4"/>
      <c r="AD12198" s="4"/>
      <c r="AE12198" s="4"/>
      <c r="AF12198" s="21">
        <v>1</v>
      </c>
    </row>
    <row r="12199" spans="1:32" x14ac:dyDescent="0.2">
      <c r="A12199" s="1" t="s">
        <v>35491</v>
      </c>
      <c r="B12199" s="4" t="s">
        <v>35492</v>
      </c>
      <c r="C12199" s="4" t="s">
        <v>35493</v>
      </c>
      <c r="E12199" s="4"/>
      <c r="R12199" s="4"/>
      <c r="U12199" s="4"/>
      <c r="AD12199" s="4"/>
      <c r="AE12199" s="4"/>
      <c r="AF12199" s="21"/>
    </row>
    <row r="12200" spans="1:32" x14ac:dyDescent="0.2">
      <c r="A12200" s="1" t="s">
        <v>35494</v>
      </c>
      <c r="B12200" s="4" t="s">
        <v>35495</v>
      </c>
      <c r="C12200" s="4" t="s">
        <v>35496</v>
      </c>
      <c r="E12200" s="4"/>
      <c r="R12200" s="4"/>
      <c r="U12200" s="4"/>
      <c r="AD12200" s="4"/>
      <c r="AE12200" s="4"/>
      <c r="AF12200" s="21"/>
    </row>
    <row r="12201" spans="1:32" x14ac:dyDescent="0.2">
      <c r="A12201" s="1" t="s">
        <v>35497</v>
      </c>
      <c r="B12201" s="4" t="s">
        <v>35498</v>
      </c>
      <c r="C12201" s="4" t="s">
        <v>35499</v>
      </c>
      <c r="E12201" s="4"/>
      <c r="R12201" s="4"/>
      <c r="U12201" s="4"/>
      <c r="AD12201" s="4"/>
      <c r="AE12201" s="4"/>
      <c r="AF12201" s="21"/>
    </row>
    <row r="12202" spans="1:32" x14ac:dyDescent="0.2">
      <c r="A12202" s="1" t="s">
        <v>35500</v>
      </c>
      <c r="B12202" s="4" t="s">
        <v>35501</v>
      </c>
      <c r="C12202" s="4" t="s">
        <v>35502</v>
      </c>
      <c r="E12202" s="4"/>
      <c r="R12202" s="4"/>
      <c r="U12202" s="4"/>
      <c r="AD12202" s="4"/>
      <c r="AE12202" s="4"/>
      <c r="AF12202" s="21"/>
    </row>
    <row r="12203" spans="1:32" x14ac:dyDescent="0.2">
      <c r="A12203" s="1" t="s">
        <v>35503</v>
      </c>
      <c r="B12203" s="4" t="s">
        <v>35504</v>
      </c>
      <c r="C12203" s="4" t="s">
        <v>5488</v>
      </c>
      <c r="E12203" s="4"/>
      <c r="N12203">
        <v>2</v>
      </c>
      <c r="O12203">
        <v>1</v>
      </c>
      <c r="R12203" s="4"/>
      <c r="U12203" s="4"/>
      <c r="V12203">
        <v>1</v>
      </c>
      <c r="AA12203">
        <v>2</v>
      </c>
      <c r="AD12203" s="4"/>
      <c r="AE12203" s="4">
        <v>1</v>
      </c>
      <c r="AF12203" s="21"/>
    </row>
    <row r="12204" spans="1:32" x14ac:dyDescent="0.2">
      <c r="A12204" s="1" t="s">
        <v>35505</v>
      </c>
      <c r="B12204" s="4" t="s">
        <v>35506</v>
      </c>
      <c r="C12204" s="4" t="s">
        <v>35507</v>
      </c>
      <c r="E12204" s="4"/>
      <c r="R12204" s="4"/>
      <c r="U12204" s="4"/>
      <c r="AD12204" s="4"/>
      <c r="AE12204" s="4"/>
      <c r="AF12204" s="21"/>
    </row>
    <row r="12205" spans="1:32" x14ac:dyDescent="0.2">
      <c r="A12205" s="1" t="s">
        <v>35508</v>
      </c>
      <c r="B12205" s="4" t="s">
        <v>35509</v>
      </c>
      <c r="C12205" s="4" t="s">
        <v>35510</v>
      </c>
      <c r="E12205" s="4"/>
      <c r="R12205" s="4"/>
      <c r="U12205" s="4"/>
      <c r="AD12205" s="4"/>
      <c r="AE12205" s="4"/>
      <c r="AF12205" s="21"/>
    </row>
    <row r="12206" spans="1:32" x14ac:dyDescent="0.2">
      <c r="A12206" s="1" t="s">
        <v>35511</v>
      </c>
      <c r="B12206" s="4" t="s">
        <v>35512</v>
      </c>
      <c r="C12206" s="4" t="s">
        <v>35513</v>
      </c>
      <c r="E12206" s="4"/>
      <c r="R12206" s="4"/>
      <c r="U12206" s="4"/>
      <c r="AD12206" s="4"/>
      <c r="AE12206" s="4"/>
      <c r="AF12206" s="21"/>
    </row>
    <row r="12207" spans="1:32" x14ac:dyDescent="0.2">
      <c r="A12207" s="1" t="s">
        <v>35514</v>
      </c>
      <c r="B12207" s="4" t="s">
        <v>35515</v>
      </c>
      <c r="C12207" s="4" t="s">
        <v>35516</v>
      </c>
      <c r="E12207" s="4"/>
      <c r="R12207" s="4"/>
      <c r="U12207" s="4"/>
      <c r="AD12207" s="4"/>
      <c r="AE12207" s="4"/>
      <c r="AF12207" s="21"/>
    </row>
    <row r="12208" spans="1:32" x14ac:dyDescent="0.2">
      <c r="A12208" s="1" t="s">
        <v>35517</v>
      </c>
      <c r="B12208" s="4" t="s">
        <v>35518</v>
      </c>
      <c r="C12208" s="4" t="s">
        <v>35519</v>
      </c>
      <c r="E12208" s="4"/>
      <c r="R12208" s="4"/>
      <c r="U12208" s="4"/>
      <c r="AD12208" s="4"/>
      <c r="AE12208" s="4"/>
      <c r="AF12208" s="21"/>
    </row>
    <row r="12209" spans="1:32" x14ac:dyDescent="0.2">
      <c r="A12209" s="1" t="s">
        <v>35520</v>
      </c>
      <c r="B12209" s="4" t="s">
        <v>11234</v>
      </c>
      <c r="C12209" s="4" t="s">
        <v>35521</v>
      </c>
      <c r="E12209" s="4"/>
      <c r="R12209" s="4"/>
      <c r="U12209" s="4"/>
      <c r="AD12209" s="4"/>
      <c r="AE12209" s="4"/>
      <c r="AF12209" s="21"/>
    </row>
    <row r="12210" spans="1:32" x14ac:dyDescent="0.2">
      <c r="A12210" s="1" t="s">
        <v>35522</v>
      </c>
      <c r="B12210" s="4" t="s">
        <v>35523</v>
      </c>
      <c r="C12210" s="4" t="s">
        <v>35524</v>
      </c>
      <c r="E12210" s="4"/>
      <c r="R12210" s="4"/>
      <c r="U12210" s="4"/>
      <c r="AD12210" s="4"/>
      <c r="AE12210" s="4"/>
      <c r="AF12210" s="21"/>
    </row>
    <row r="12211" spans="1:32" x14ac:dyDescent="0.2">
      <c r="A12211" s="1" t="s">
        <v>35525</v>
      </c>
      <c r="B12211" s="4" t="s">
        <v>35526</v>
      </c>
      <c r="C12211" s="4" t="s">
        <v>35527</v>
      </c>
      <c r="E12211" s="4"/>
      <c r="I12211">
        <v>1</v>
      </c>
      <c r="J12211">
        <v>1</v>
      </c>
      <c r="R12211" s="4"/>
      <c r="U12211" s="4"/>
      <c r="AD12211" s="4"/>
      <c r="AE12211" s="4">
        <v>1</v>
      </c>
      <c r="AF12211" s="21"/>
    </row>
    <row r="12212" spans="1:32" x14ac:dyDescent="0.2">
      <c r="A12212" s="1" t="s">
        <v>35528</v>
      </c>
      <c r="B12212" s="4" t="s">
        <v>35529</v>
      </c>
      <c r="C12212" s="4" t="s">
        <v>35530</v>
      </c>
      <c r="E12212" s="4"/>
      <c r="R12212" s="4"/>
      <c r="U12212" s="4"/>
      <c r="AD12212" s="4"/>
      <c r="AE12212" s="4"/>
      <c r="AF12212" s="21"/>
    </row>
    <row r="12213" spans="1:32" x14ac:dyDescent="0.2">
      <c r="A12213" s="1" t="s">
        <v>35531</v>
      </c>
      <c r="B12213" s="4" t="s">
        <v>35532</v>
      </c>
      <c r="C12213" s="4" t="s">
        <v>35533</v>
      </c>
      <c r="E12213" s="4"/>
      <c r="R12213" s="4"/>
      <c r="U12213" s="4"/>
      <c r="AD12213" s="4"/>
      <c r="AE12213" s="4"/>
      <c r="AF12213" s="21"/>
    </row>
    <row r="12214" spans="1:32" x14ac:dyDescent="0.2">
      <c r="A12214" s="1" t="s">
        <v>35534</v>
      </c>
      <c r="B12214" s="4" t="s">
        <v>35535</v>
      </c>
      <c r="C12214" s="4" t="s">
        <v>35536</v>
      </c>
      <c r="E12214" s="4"/>
      <c r="R12214" s="4"/>
      <c r="U12214" s="4"/>
      <c r="AD12214" s="4"/>
      <c r="AE12214" s="4"/>
      <c r="AF12214" s="21"/>
    </row>
    <row r="12215" spans="1:32" x14ac:dyDescent="0.2">
      <c r="A12215" s="1" t="s">
        <v>35537</v>
      </c>
      <c r="B12215" s="4" t="s">
        <v>35538</v>
      </c>
      <c r="C12215" s="4" t="s">
        <v>35539</v>
      </c>
      <c r="E12215" s="4"/>
      <c r="R12215" s="4"/>
      <c r="U12215" s="4"/>
      <c r="AD12215" s="4"/>
      <c r="AE12215" s="4"/>
      <c r="AF12215" s="21"/>
    </row>
    <row r="12216" spans="1:32" x14ac:dyDescent="0.2">
      <c r="A12216" s="1" t="s">
        <v>35540</v>
      </c>
      <c r="B12216" s="4" t="s">
        <v>35541</v>
      </c>
      <c r="C12216" s="4" t="s">
        <v>35542</v>
      </c>
      <c r="E12216" s="4"/>
      <c r="R12216" s="4"/>
      <c r="U12216" s="4"/>
      <c r="AD12216" s="4"/>
      <c r="AE12216" s="4"/>
      <c r="AF12216" s="21"/>
    </row>
    <row r="12217" spans="1:32" x14ac:dyDescent="0.2">
      <c r="A12217" s="1" t="s">
        <v>35543</v>
      </c>
      <c r="B12217" s="4" t="s">
        <v>35544</v>
      </c>
      <c r="C12217" s="4" t="s">
        <v>35545</v>
      </c>
      <c r="E12217" s="4"/>
      <c r="R12217" s="4"/>
      <c r="U12217" s="4"/>
      <c r="AD12217" s="4"/>
      <c r="AE12217" s="4"/>
      <c r="AF12217" s="21"/>
    </row>
    <row r="12218" spans="1:32" x14ac:dyDescent="0.2">
      <c r="A12218" s="1" t="s">
        <v>35546</v>
      </c>
      <c r="B12218" s="4" t="s">
        <v>35547</v>
      </c>
      <c r="C12218" s="4" t="s">
        <v>35548</v>
      </c>
      <c r="E12218" s="4"/>
      <c r="R12218" s="4"/>
      <c r="U12218" s="4"/>
      <c r="AD12218" s="4"/>
      <c r="AE12218" s="4"/>
      <c r="AF12218" s="21"/>
    </row>
    <row r="12219" spans="1:32" x14ac:dyDescent="0.2">
      <c r="A12219" s="1" t="s">
        <v>35549</v>
      </c>
      <c r="B12219" s="4" t="s">
        <v>10280</v>
      </c>
      <c r="C12219" s="4" t="s">
        <v>11255</v>
      </c>
      <c r="E12219" s="4"/>
      <c r="R12219" s="4"/>
      <c r="U12219" s="4"/>
      <c r="AD12219" s="4"/>
      <c r="AE12219" s="4"/>
      <c r="AF12219" s="21"/>
    </row>
    <row r="12220" spans="1:32" x14ac:dyDescent="0.2">
      <c r="A12220" s="1" t="s">
        <v>35550</v>
      </c>
      <c r="B12220" s="4" t="s">
        <v>35551</v>
      </c>
      <c r="C12220" s="4" t="s">
        <v>35552</v>
      </c>
      <c r="E12220" s="4"/>
      <c r="R12220" s="4"/>
      <c r="U12220" s="4"/>
      <c r="AD12220" s="4"/>
      <c r="AE12220" s="4"/>
      <c r="AF12220" s="21"/>
    </row>
    <row r="12221" spans="1:32" x14ac:dyDescent="0.2">
      <c r="A12221" s="1" t="s">
        <v>35553</v>
      </c>
      <c r="B12221" s="4" t="s">
        <v>35554</v>
      </c>
      <c r="C12221" s="4" t="s">
        <v>35555</v>
      </c>
      <c r="E12221" s="4"/>
      <c r="R12221" s="4"/>
      <c r="U12221" s="4"/>
      <c r="AD12221" s="4"/>
      <c r="AE12221" s="4"/>
      <c r="AF12221" s="21"/>
    </row>
    <row r="12222" spans="1:32" x14ac:dyDescent="0.2">
      <c r="A12222" s="1" t="s">
        <v>35556</v>
      </c>
      <c r="B12222" s="4" t="s">
        <v>35557</v>
      </c>
      <c r="C12222" s="4" t="s">
        <v>35558</v>
      </c>
      <c r="E12222" s="4"/>
      <c r="R12222" s="4"/>
      <c r="U12222" s="4"/>
      <c r="AD12222" s="4"/>
      <c r="AE12222" s="4"/>
      <c r="AF12222" s="21"/>
    </row>
    <row r="12223" spans="1:32" x14ac:dyDescent="0.2">
      <c r="A12223" s="1" t="s">
        <v>35559</v>
      </c>
      <c r="B12223" s="4" t="s">
        <v>11361</v>
      </c>
      <c r="C12223" s="4" t="s">
        <v>35560</v>
      </c>
      <c r="E12223" s="4"/>
      <c r="R12223" s="4"/>
      <c r="U12223" s="4"/>
      <c r="AD12223" s="4"/>
      <c r="AE12223" s="4"/>
      <c r="AF12223" s="21"/>
    </row>
    <row r="12224" spans="1:32" x14ac:dyDescent="0.2">
      <c r="A12224" s="1" t="s">
        <v>35561</v>
      </c>
      <c r="B12224" s="4" t="s">
        <v>30694</v>
      </c>
      <c r="C12224" s="4" t="s">
        <v>30695</v>
      </c>
      <c r="E12224" s="4"/>
      <c r="R12224" s="4"/>
      <c r="U12224" s="4"/>
      <c r="AD12224" s="4"/>
      <c r="AE12224" s="4"/>
      <c r="AF12224" s="21"/>
    </row>
    <row r="12225" spans="1:32" x14ac:dyDescent="0.2">
      <c r="A12225" s="1" t="s">
        <v>35562</v>
      </c>
      <c r="B12225" s="4" t="s">
        <v>30697</v>
      </c>
      <c r="C12225" s="4" t="s">
        <v>30698</v>
      </c>
      <c r="E12225" s="4"/>
      <c r="R12225" s="4"/>
      <c r="U12225" s="4"/>
      <c r="AD12225" s="4"/>
      <c r="AE12225" s="4"/>
      <c r="AF12225" s="21"/>
    </row>
    <row r="12226" spans="1:32" x14ac:dyDescent="0.2">
      <c r="A12226" s="1" t="s">
        <v>35563</v>
      </c>
      <c r="B12226" s="4" t="s">
        <v>30700</v>
      </c>
      <c r="C12226" s="4" t="s">
        <v>30701</v>
      </c>
      <c r="E12226" s="4"/>
      <c r="R12226" s="4"/>
      <c r="U12226" s="4"/>
      <c r="AD12226" s="4"/>
      <c r="AE12226" s="4"/>
      <c r="AF12226" s="21"/>
    </row>
    <row r="12227" spans="1:32" x14ac:dyDescent="0.2">
      <c r="A12227" s="1" t="s">
        <v>35564</v>
      </c>
      <c r="B12227" s="4" t="s">
        <v>11402</v>
      </c>
      <c r="C12227" s="4" t="s">
        <v>30703</v>
      </c>
      <c r="E12227" s="4"/>
      <c r="R12227" s="4"/>
      <c r="U12227" s="4"/>
      <c r="AD12227" s="4"/>
      <c r="AE12227" s="4"/>
      <c r="AF12227" s="21"/>
    </row>
    <row r="12228" spans="1:32" x14ac:dyDescent="0.2">
      <c r="A12228" s="1" t="s">
        <v>35565</v>
      </c>
      <c r="B12228" s="4" t="s">
        <v>30705</v>
      </c>
      <c r="C12228" s="4" t="s">
        <v>30706</v>
      </c>
      <c r="E12228" s="4"/>
      <c r="R12228" s="4"/>
      <c r="U12228" s="4"/>
      <c r="AD12228" s="4"/>
      <c r="AE12228" s="4"/>
      <c r="AF12228" s="21"/>
    </row>
    <row r="12229" spans="1:32" x14ac:dyDescent="0.2">
      <c r="A12229" s="1" t="s">
        <v>35566</v>
      </c>
      <c r="B12229" s="4" t="s">
        <v>30689</v>
      </c>
      <c r="C12229" s="4" t="s">
        <v>30690</v>
      </c>
      <c r="E12229" s="4"/>
      <c r="R12229" s="4"/>
      <c r="U12229" s="4"/>
      <c r="AD12229" s="4"/>
      <c r="AE12229" s="4"/>
      <c r="AF12229" s="21"/>
    </row>
    <row r="12230" spans="1:32" x14ac:dyDescent="0.2">
      <c r="A12230" s="1" t="s">
        <v>35567</v>
      </c>
      <c r="B12230" s="4" t="s">
        <v>35568</v>
      </c>
      <c r="C12230" s="4" t="s">
        <v>35569</v>
      </c>
      <c r="E12230" s="4"/>
      <c r="R12230" s="4"/>
      <c r="U12230" s="4"/>
      <c r="AD12230" s="4"/>
      <c r="AE12230" s="4"/>
      <c r="AF12230" s="21"/>
    </row>
    <row r="12231" spans="1:32" x14ac:dyDescent="0.2">
      <c r="A12231" s="1" t="s">
        <v>35570</v>
      </c>
      <c r="B12231" s="4" t="s">
        <v>35571</v>
      </c>
      <c r="C12231" s="4" t="s">
        <v>35572</v>
      </c>
      <c r="E12231" s="4"/>
      <c r="R12231" s="4"/>
      <c r="U12231" s="4"/>
      <c r="AD12231" s="4"/>
      <c r="AE12231" s="4"/>
      <c r="AF12231" s="21"/>
    </row>
    <row r="12232" spans="1:32" x14ac:dyDescent="0.2">
      <c r="A12232" s="1" t="s">
        <v>35573</v>
      </c>
      <c r="B12232" s="4" t="s">
        <v>35574</v>
      </c>
      <c r="C12232" s="4" t="s">
        <v>35575</v>
      </c>
      <c r="E12232" s="4"/>
      <c r="R12232" s="4"/>
      <c r="U12232" s="4"/>
      <c r="AD12232" s="4"/>
      <c r="AE12232" s="4"/>
      <c r="AF12232" s="21"/>
    </row>
    <row r="12233" spans="1:32" x14ac:dyDescent="0.2">
      <c r="A12233" s="1" t="s">
        <v>35576</v>
      </c>
      <c r="B12233" s="4" t="s">
        <v>35577</v>
      </c>
      <c r="C12233" s="4" t="s">
        <v>35578</v>
      </c>
      <c r="E12233" s="4"/>
      <c r="R12233" s="4"/>
      <c r="U12233" s="4"/>
      <c r="AD12233" s="4"/>
      <c r="AE12233" s="4"/>
      <c r="AF12233" s="21"/>
    </row>
    <row r="12234" spans="1:32" x14ac:dyDescent="0.2">
      <c r="A12234" s="1" t="s">
        <v>35579</v>
      </c>
      <c r="B12234" s="4" t="s">
        <v>35580</v>
      </c>
      <c r="C12234" s="4" t="s">
        <v>35581</v>
      </c>
      <c r="E12234" s="4"/>
      <c r="R12234" s="4"/>
      <c r="U12234" s="4"/>
      <c r="AD12234" s="4"/>
      <c r="AE12234" s="4"/>
      <c r="AF12234" s="21"/>
    </row>
    <row r="12235" spans="1:32" x14ac:dyDescent="0.2">
      <c r="A12235" s="1" t="s">
        <v>35582</v>
      </c>
      <c r="B12235" s="4" t="s">
        <v>35583</v>
      </c>
      <c r="C12235" s="4" t="s">
        <v>35584</v>
      </c>
      <c r="E12235" s="4"/>
      <c r="R12235" s="4"/>
      <c r="U12235" s="4"/>
      <c r="AD12235" s="4"/>
      <c r="AE12235" s="4"/>
      <c r="AF12235" s="21"/>
    </row>
    <row r="12236" spans="1:32" x14ac:dyDescent="0.2">
      <c r="A12236" s="1" t="s">
        <v>35585</v>
      </c>
      <c r="B12236" s="4" t="s">
        <v>35586</v>
      </c>
      <c r="C12236" s="4" t="s">
        <v>35587</v>
      </c>
      <c r="E12236" s="4"/>
      <c r="R12236" s="4"/>
      <c r="U12236" s="4"/>
      <c r="AD12236" s="4"/>
      <c r="AE12236" s="4"/>
      <c r="AF12236" s="21"/>
    </row>
    <row r="12237" spans="1:32" x14ac:dyDescent="0.2">
      <c r="A12237" s="1" t="s">
        <v>35588</v>
      </c>
      <c r="B12237" s="4" t="s">
        <v>35589</v>
      </c>
      <c r="C12237" s="4" t="s">
        <v>35590</v>
      </c>
      <c r="E12237" s="4"/>
      <c r="R12237" s="4"/>
      <c r="U12237" s="4"/>
      <c r="AD12237" s="4"/>
      <c r="AE12237" s="4"/>
      <c r="AF12237" s="21"/>
    </row>
    <row r="12238" spans="1:32" x14ac:dyDescent="0.2">
      <c r="A12238" s="1" t="s">
        <v>35591</v>
      </c>
      <c r="B12238" s="4" t="s">
        <v>35557</v>
      </c>
      <c r="C12238" s="4" t="s">
        <v>35558</v>
      </c>
      <c r="E12238" s="4"/>
      <c r="R12238" s="4"/>
      <c r="U12238" s="4"/>
      <c r="AD12238" s="4"/>
      <c r="AE12238" s="4"/>
      <c r="AF12238" s="21"/>
    </row>
    <row r="12239" spans="1:32" x14ac:dyDescent="0.2">
      <c r="A12239" s="1" t="s">
        <v>35592</v>
      </c>
      <c r="B12239" s="4" t="s">
        <v>35593</v>
      </c>
      <c r="C12239" s="4" t="s">
        <v>35594</v>
      </c>
      <c r="E12239" s="4"/>
      <c r="R12239" s="4"/>
      <c r="U12239" s="4"/>
      <c r="AD12239" s="4"/>
      <c r="AE12239" s="4"/>
      <c r="AF12239" s="21"/>
    </row>
    <row r="12240" spans="1:32" x14ac:dyDescent="0.2">
      <c r="A12240" s="1" t="s">
        <v>35595</v>
      </c>
      <c r="B12240" s="4" t="s">
        <v>35596</v>
      </c>
      <c r="C12240" s="4" t="s">
        <v>35597</v>
      </c>
      <c r="E12240" s="4"/>
      <c r="R12240" s="4"/>
      <c r="U12240" s="4"/>
      <c r="AD12240" s="4"/>
      <c r="AE12240" s="4"/>
      <c r="AF12240" s="21"/>
    </row>
    <row r="12241" spans="1:32" x14ac:dyDescent="0.2">
      <c r="A12241" s="1" t="s">
        <v>35598</v>
      </c>
      <c r="B12241" s="4" t="s">
        <v>35599</v>
      </c>
      <c r="C12241" s="4" t="s">
        <v>35600</v>
      </c>
      <c r="E12241" s="4"/>
      <c r="R12241" s="4"/>
      <c r="U12241" s="4"/>
      <c r="AD12241" s="4"/>
      <c r="AE12241" s="4"/>
      <c r="AF12241" s="21"/>
    </row>
    <row r="12242" spans="1:32" x14ac:dyDescent="0.2">
      <c r="A12242" s="1" t="s">
        <v>35601</v>
      </c>
      <c r="B12242" s="4" t="s">
        <v>35602</v>
      </c>
      <c r="C12242" s="4" t="s">
        <v>35603</v>
      </c>
      <c r="E12242" s="4"/>
      <c r="R12242" s="4"/>
      <c r="U12242" s="4"/>
      <c r="AD12242" s="4"/>
      <c r="AE12242" s="4"/>
      <c r="AF12242" s="21"/>
    </row>
    <row r="12243" spans="1:32" x14ac:dyDescent="0.2">
      <c r="A12243" s="1" t="s">
        <v>35604</v>
      </c>
      <c r="B12243" s="4" t="s">
        <v>35605</v>
      </c>
      <c r="C12243" s="4" t="s">
        <v>35606</v>
      </c>
      <c r="E12243" s="4"/>
      <c r="R12243" s="4"/>
      <c r="U12243" s="4"/>
      <c r="AD12243" s="4"/>
      <c r="AE12243" s="4"/>
      <c r="AF12243" s="21"/>
    </row>
    <row r="12244" spans="1:32" x14ac:dyDescent="0.2">
      <c r="A12244" s="1" t="s">
        <v>35607</v>
      </c>
      <c r="B12244" s="4" t="s">
        <v>35608</v>
      </c>
      <c r="C12244" s="4" t="s">
        <v>35609</v>
      </c>
      <c r="E12244" s="4"/>
      <c r="R12244" s="4"/>
      <c r="U12244" s="4"/>
      <c r="AD12244" s="4"/>
      <c r="AE12244" s="4"/>
      <c r="AF12244" s="21"/>
    </row>
    <row r="12245" spans="1:32" x14ac:dyDescent="0.2">
      <c r="A12245" s="1" t="s">
        <v>35610</v>
      </c>
      <c r="B12245" s="4" t="s">
        <v>35611</v>
      </c>
      <c r="C12245" s="4" t="s">
        <v>35612</v>
      </c>
      <c r="E12245" s="4"/>
      <c r="R12245" s="4"/>
      <c r="U12245" s="4"/>
      <c r="AD12245" s="4"/>
      <c r="AE12245" s="4"/>
      <c r="AF12245" s="21"/>
    </row>
    <row r="12246" spans="1:32" x14ac:dyDescent="0.2">
      <c r="A12246" s="1" t="s">
        <v>35613</v>
      </c>
      <c r="B12246" s="4" t="s">
        <v>35614</v>
      </c>
      <c r="C12246" s="4" t="s">
        <v>35615</v>
      </c>
      <c r="E12246" s="4"/>
      <c r="R12246" s="4"/>
      <c r="U12246" s="4"/>
      <c r="AD12246" s="4"/>
      <c r="AE12246" s="4"/>
      <c r="AF12246" s="21"/>
    </row>
    <row r="12247" spans="1:32" x14ac:dyDescent="0.2">
      <c r="A12247" s="1" t="s">
        <v>35616</v>
      </c>
      <c r="B12247" s="4" t="s">
        <v>11361</v>
      </c>
      <c r="C12247" s="4" t="s">
        <v>30692</v>
      </c>
      <c r="E12247" s="4"/>
      <c r="R12247" s="4"/>
      <c r="U12247" s="4"/>
      <c r="AD12247" s="4"/>
      <c r="AE12247" s="4"/>
      <c r="AF12247" s="21"/>
    </row>
    <row r="12248" spans="1:32" x14ac:dyDescent="0.2">
      <c r="A12248" s="1" t="s">
        <v>35617</v>
      </c>
      <c r="B12248" s="4" t="s">
        <v>35618</v>
      </c>
      <c r="C12248" s="4" t="s">
        <v>35619</v>
      </c>
      <c r="E12248" s="4"/>
      <c r="R12248" s="4"/>
      <c r="U12248" s="4"/>
      <c r="AD12248" s="4"/>
      <c r="AE12248" s="4"/>
      <c r="AF12248" s="21"/>
    </row>
    <row r="12249" spans="1:32" x14ac:dyDescent="0.2">
      <c r="A12249" s="1" t="s">
        <v>35620</v>
      </c>
      <c r="B12249" s="4" t="s">
        <v>35621</v>
      </c>
      <c r="C12249" s="4" t="s">
        <v>35622</v>
      </c>
      <c r="E12249" s="4"/>
      <c r="R12249" s="4"/>
      <c r="U12249" s="4"/>
      <c r="AD12249" s="4"/>
      <c r="AE12249" s="4"/>
      <c r="AF12249" s="21"/>
    </row>
    <row r="12250" spans="1:32" x14ac:dyDescent="0.2">
      <c r="A12250" s="1" t="s">
        <v>35623</v>
      </c>
      <c r="B12250" s="4" t="s">
        <v>35624</v>
      </c>
      <c r="C12250" s="4" t="s">
        <v>35625</v>
      </c>
      <c r="E12250" s="4"/>
      <c r="R12250" s="4"/>
      <c r="U12250" s="4"/>
      <c r="AD12250" s="4"/>
      <c r="AE12250" s="4"/>
      <c r="AF12250" s="21"/>
    </row>
    <row r="12251" spans="1:32" x14ac:dyDescent="0.2">
      <c r="A12251" s="1" t="s">
        <v>35626</v>
      </c>
      <c r="B12251" s="4" t="s">
        <v>35627</v>
      </c>
      <c r="C12251" s="4" t="s">
        <v>35628</v>
      </c>
      <c r="E12251" s="4"/>
      <c r="R12251" s="4"/>
      <c r="U12251" s="4"/>
      <c r="AD12251" s="4"/>
      <c r="AE12251" s="4"/>
      <c r="AF12251" s="21"/>
    </row>
    <row r="12252" spans="1:32" x14ac:dyDescent="0.2">
      <c r="A12252" s="1" t="s">
        <v>35629</v>
      </c>
      <c r="B12252" s="4" t="s">
        <v>35630</v>
      </c>
      <c r="C12252" s="4" t="s">
        <v>35631</v>
      </c>
      <c r="E12252" s="4"/>
      <c r="R12252" s="4"/>
      <c r="U12252" s="4"/>
      <c r="AD12252" s="4"/>
      <c r="AE12252" s="4"/>
      <c r="AF12252" s="21"/>
    </row>
    <row r="12253" spans="1:32" x14ac:dyDescent="0.2">
      <c r="A12253" s="1" t="s">
        <v>35632</v>
      </c>
      <c r="B12253" s="4" t="s">
        <v>35633</v>
      </c>
      <c r="C12253" s="4" t="s">
        <v>35634</v>
      </c>
      <c r="E12253" s="4"/>
      <c r="R12253" s="4"/>
      <c r="U12253" s="4"/>
      <c r="AD12253" s="4"/>
      <c r="AE12253" s="4"/>
      <c r="AF12253" s="21"/>
    </row>
    <row r="12254" spans="1:32" x14ac:dyDescent="0.2">
      <c r="A12254" s="1" t="s">
        <v>35635</v>
      </c>
      <c r="B12254" s="4" t="s">
        <v>35636</v>
      </c>
      <c r="C12254" s="4" t="s">
        <v>35637</v>
      </c>
      <c r="E12254" s="4"/>
      <c r="R12254" s="4"/>
      <c r="U12254" s="4"/>
      <c r="AD12254" s="4"/>
      <c r="AE12254" s="4"/>
      <c r="AF12254" s="21"/>
    </row>
    <row r="12255" spans="1:32" x14ac:dyDescent="0.2">
      <c r="A12255" s="1" t="s">
        <v>35638</v>
      </c>
      <c r="B12255" s="4" t="s">
        <v>35639</v>
      </c>
      <c r="C12255" s="4" t="s">
        <v>35640</v>
      </c>
      <c r="E12255" s="4"/>
      <c r="R12255" s="4"/>
      <c r="U12255" s="4"/>
      <c r="AD12255" s="4"/>
      <c r="AE12255" s="4"/>
      <c r="AF12255" s="21"/>
    </row>
    <row r="12256" spans="1:32" x14ac:dyDescent="0.2">
      <c r="A12256" s="1" t="s">
        <v>35641</v>
      </c>
      <c r="B12256" s="4" t="s">
        <v>35642</v>
      </c>
      <c r="C12256" s="4" t="s">
        <v>35643</v>
      </c>
      <c r="E12256" s="4"/>
      <c r="R12256" s="4"/>
      <c r="U12256" s="4"/>
      <c r="AD12256" s="4"/>
      <c r="AE12256" s="4"/>
      <c r="AF12256" s="21"/>
    </row>
    <row r="12257" spans="1:32" x14ac:dyDescent="0.2">
      <c r="A12257" s="1" t="s">
        <v>35644</v>
      </c>
      <c r="B12257" s="4" t="s">
        <v>30708</v>
      </c>
      <c r="C12257" s="4" t="s">
        <v>30709</v>
      </c>
      <c r="E12257" s="4"/>
      <c r="R12257" s="4"/>
      <c r="U12257" s="4"/>
      <c r="AD12257" s="4"/>
      <c r="AE12257" s="4"/>
      <c r="AF12257" s="21"/>
    </row>
    <row r="12258" spans="1:32" x14ac:dyDescent="0.2">
      <c r="A12258" s="1" t="s">
        <v>35645</v>
      </c>
      <c r="B12258" s="4" t="s">
        <v>35646</v>
      </c>
      <c r="C12258" s="4" t="s">
        <v>35647</v>
      </c>
      <c r="E12258" s="4">
        <v>2</v>
      </c>
      <c r="R12258" s="4"/>
      <c r="U12258" s="4"/>
      <c r="AD12258" s="4">
        <v>2</v>
      </c>
      <c r="AE12258" s="4"/>
      <c r="AF12258" s="21">
        <v>1</v>
      </c>
    </row>
    <row r="12259" spans="1:32" x14ac:dyDescent="0.2">
      <c r="A12259" s="1" t="s">
        <v>35648</v>
      </c>
      <c r="B12259" s="4" t="s">
        <v>35649</v>
      </c>
      <c r="C12259" s="4" t="s">
        <v>35650</v>
      </c>
      <c r="E12259" s="4"/>
      <c r="R12259" s="4"/>
      <c r="U12259" s="4"/>
      <c r="AD12259" s="4"/>
      <c r="AE12259" s="4"/>
      <c r="AF12259" s="21"/>
    </row>
    <row r="12260" spans="1:32" x14ac:dyDescent="0.2">
      <c r="A12260" s="1" t="s">
        <v>35651</v>
      </c>
      <c r="B12260" s="4" t="s">
        <v>35652</v>
      </c>
      <c r="C12260" s="4" t="s">
        <v>35653</v>
      </c>
      <c r="E12260" s="4"/>
      <c r="R12260" s="4"/>
      <c r="U12260" s="4"/>
      <c r="AD12260" s="4"/>
      <c r="AE12260" s="4"/>
      <c r="AF12260" s="21"/>
    </row>
    <row r="12261" spans="1:32" x14ac:dyDescent="0.2">
      <c r="A12261" s="1" t="s">
        <v>35654</v>
      </c>
      <c r="B12261" s="4" t="s">
        <v>35655</v>
      </c>
      <c r="C12261" s="4" t="s">
        <v>35656</v>
      </c>
      <c r="E12261" s="4"/>
      <c r="R12261" s="4"/>
      <c r="U12261" s="4"/>
      <c r="AD12261" s="4"/>
      <c r="AE12261" s="4"/>
      <c r="AF12261" s="21"/>
    </row>
    <row r="12262" spans="1:32" x14ac:dyDescent="0.2">
      <c r="A12262" s="1" t="s">
        <v>35657</v>
      </c>
      <c r="B12262" s="4" t="s">
        <v>35658</v>
      </c>
      <c r="C12262" s="4" t="s">
        <v>35659</v>
      </c>
      <c r="E12262" s="4"/>
      <c r="R12262" s="4"/>
      <c r="U12262" s="4"/>
      <c r="AD12262" s="4">
        <v>1</v>
      </c>
      <c r="AE12262" s="4"/>
      <c r="AF12262" s="21"/>
    </row>
    <row r="12263" spans="1:32" x14ac:dyDescent="0.2">
      <c r="A12263" s="1" t="s">
        <v>35660</v>
      </c>
      <c r="B12263" s="4" t="s">
        <v>35661</v>
      </c>
      <c r="C12263" s="4" t="s">
        <v>111</v>
      </c>
      <c r="E12263" s="4"/>
      <c r="F12263">
        <v>1</v>
      </c>
      <c r="G12263">
        <v>2</v>
      </c>
      <c r="H12263">
        <v>1</v>
      </c>
      <c r="J12263">
        <v>1</v>
      </c>
      <c r="M12263">
        <v>2</v>
      </c>
      <c r="N12263">
        <v>1</v>
      </c>
      <c r="O12263">
        <v>1</v>
      </c>
      <c r="P12263">
        <v>2</v>
      </c>
      <c r="Q12263">
        <v>1</v>
      </c>
      <c r="R12263" s="4">
        <v>2</v>
      </c>
      <c r="S12263">
        <v>1</v>
      </c>
      <c r="T12263">
        <v>1</v>
      </c>
      <c r="U12263" s="4">
        <v>2</v>
      </c>
      <c r="V12263">
        <v>1</v>
      </c>
      <c r="W12263">
        <v>1</v>
      </c>
      <c r="X12263">
        <v>1</v>
      </c>
      <c r="Z12263">
        <v>1</v>
      </c>
      <c r="AA12263">
        <v>1</v>
      </c>
      <c r="AB12263">
        <v>1</v>
      </c>
      <c r="AD12263" s="4"/>
      <c r="AE12263" s="4">
        <v>2</v>
      </c>
      <c r="AF12263" s="21"/>
    </row>
    <row r="12264" spans="1:32" x14ac:dyDescent="0.2">
      <c r="A12264" s="1" t="s">
        <v>35662</v>
      </c>
      <c r="B12264" s="4" t="s">
        <v>35663</v>
      </c>
      <c r="C12264" s="4" t="s">
        <v>35664</v>
      </c>
      <c r="E12264" s="4"/>
      <c r="R12264" s="4"/>
      <c r="U12264" s="4"/>
      <c r="AD12264" s="4"/>
      <c r="AE12264" s="4"/>
      <c r="AF12264" s="21"/>
    </row>
    <row r="12265" spans="1:32" x14ac:dyDescent="0.2">
      <c r="A12265" s="1" t="s">
        <v>35665</v>
      </c>
      <c r="B12265" s="4" t="s">
        <v>35666</v>
      </c>
      <c r="C12265" s="4" t="s">
        <v>393</v>
      </c>
      <c r="E12265" s="4"/>
      <c r="R12265" s="4"/>
      <c r="U12265" s="4"/>
      <c r="AD12265" s="4"/>
      <c r="AE12265" s="4"/>
      <c r="AF12265" s="21"/>
    </row>
    <row r="12266" spans="1:32" x14ac:dyDescent="0.2">
      <c r="A12266" s="1" t="s">
        <v>35667</v>
      </c>
      <c r="B12266" s="4" t="s">
        <v>35668</v>
      </c>
      <c r="C12266" s="4" t="s">
        <v>35669</v>
      </c>
      <c r="E12266" s="4"/>
      <c r="R12266" s="4"/>
      <c r="U12266" s="4"/>
      <c r="V12266">
        <v>1</v>
      </c>
      <c r="AD12266" s="4">
        <v>1</v>
      </c>
      <c r="AE12266" s="4">
        <v>1</v>
      </c>
      <c r="AF12266" s="21"/>
    </row>
    <row r="12267" spans="1:32" x14ac:dyDescent="0.2">
      <c r="A12267" s="1" t="s">
        <v>35670</v>
      </c>
      <c r="B12267" s="4" t="s">
        <v>35671</v>
      </c>
      <c r="C12267" s="4" t="s">
        <v>35669</v>
      </c>
      <c r="E12267" s="4"/>
      <c r="G12267">
        <v>1</v>
      </c>
      <c r="R12267" s="4"/>
      <c r="U12267" s="4"/>
      <c r="V12267">
        <v>1</v>
      </c>
      <c r="AD12267" s="4"/>
      <c r="AE12267" s="4">
        <v>1</v>
      </c>
      <c r="AF12267" s="21"/>
    </row>
    <row r="12268" spans="1:32" x14ac:dyDescent="0.2">
      <c r="A12268" s="1" t="s">
        <v>35672</v>
      </c>
      <c r="B12268" s="4" t="s">
        <v>35673</v>
      </c>
      <c r="C12268" s="4" t="s">
        <v>35674</v>
      </c>
      <c r="E12268" s="4"/>
      <c r="R12268" s="4"/>
      <c r="U12268" s="4"/>
      <c r="AD12268" s="4"/>
      <c r="AE12268" s="4"/>
      <c r="AF12268" s="21"/>
    </row>
    <row r="12269" spans="1:32" x14ac:dyDescent="0.2">
      <c r="A12269" s="1" t="s">
        <v>35675</v>
      </c>
      <c r="B12269" s="4" t="s">
        <v>35676</v>
      </c>
      <c r="C12269" s="4" t="s">
        <v>35677</v>
      </c>
      <c r="E12269" s="4"/>
      <c r="F12269">
        <v>1</v>
      </c>
      <c r="R12269" s="4"/>
      <c r="U12269" s="4"/>
      <c r="AD12269" s="4"/>
      <c r="AE12269" s="4"/>
      <c r="AF12269" s="21"/>
    </row>
    <row r="12270" spans="1:32" x14ac:dyDescent="0.2">
      <c r="A12270" s="1" t="s">
        <v>35678</v>
      </c>
      <c r="B12270" s="4" t="s">
        <v>35679</v>
      </c>
      <c r="C12270" s="4" t="s">
        <v>35680</v>
      </c>
      <c r="E12270" s="4"/>
      <c r="F12270">
        <v>1</v>
      </c>
      <c r="R12270" s="4"/>
      <c r="U12270" s="4"/>
      <c r="AD12270" s="4"/>
      <c r="AE12270" s="4"/>
      <c r="AF12270" s="21"/>
    </row>
    <row r="12271" spans="1:32" x14ac:dyDescent="0.2">
      <c r="A12271" s="1" t="s">
        <v>35681</v>
      </c>
      <c r="B12271" s="4" t="s">
        <v>35682</v>
      </c>
      <c r="C12271" s="4" t="s">
        <v>35683</v>
      </c>
      <c r="E12271" s="4"/>
      <c r="G12271">
        <v>1</v>
      </c>
      <c r="H12271">
        <v>1</v>
      </c>
      <c r="O12271">
        <v>2</v>
      </c>
      <c r="R12271" s="4"/>
      <c r="U12271" s="4"/>
      <c r="V12271">
        <v>2</v>
      </c>
      <c r="W12271">
        <v>1</v>
      </c>
      <c r="AD12271" s="4"/>
      <c r="AE12271" s="4">
        <v>2</v>
      </c>
      <c r="AF12271" s="21"/>
    </row>
    <row r="12272" spans="1:32" x14ac:dyDescent="0.2">
      <c r="A12272" s="1" t="s">
        <v>35684</v>
      </c>
      <c r="B12272" s="4" t="s">
        <v>35685</v>
      </c>
      <c r="C12272" s="4" t="s">
        <v>35686</v>
      </c>
      <c r="E12272" s="4"/>
      <c r="R12272" s="4"/>
      <c r="U12272" s="4"/>
      <c r="AD12272" s="4"/>
      <c r="AE12272" s="4"/>
      <c r="AF12272" s="21"/>
    </row>
    <row r="12273" spans="1:32" x14ac:dyDescent="0.2">
      <c r="A12273" s="1" t="s">
        <v>35687</v>
      </c>
      <c r="B12273" s="4" t="s">
        <v>35688</v>
      </c>
      <c r="C12273" s="4" t="s">
        <v>35689</v>
      </c>
      <c r="E12273" s="4"/>
      <c r="R12273" s="4"/>
      <c r="U12273" s="4"/>
      <c r="AD12273" s="4"/>
      <c r="AE12273" s="4"/>
      <c r="AF12273" s="21"/>
    </row>
    <row r="12274" spans="1:32" x14ac:dyDescent="0.2">
      <c r="A12274" s="1" t="s">
        <v>35690</v>
      </c>
      <c r="B12274" s="4" t="s">
        <v>35691</v>
      </c>
      <c r="C12274" s="4" t="s">
        <v>35692</v>
      </c>
      <c r="E12274" s="4"/>
      <c r="R12274" s="4"/>
      <c r="U12274" s="4"/>
      <c r="AD12274" s="4"/>
      <c r="AE12274" s="4"/>
      <c r="AF12274" s="21"/>
    </row>
    <row r="12275" spans="1:32" x14ac:dyDescent="0.2">
      <c r="A12275" s="1" t="s">
        <v>35693</v>
      </c>
      <c r="B12275" s="4" t="s">
        <v>35694</v>
      </c>
      <c r="C12275" s="4" t="s">
        <v>35695</v>
      </c>
      <c r="E12275" s="4"/>
      <c r="R12275" s="4"/>
      <c r="U12275" s="4"/>
      <c r="AD12275" s="4"/>
      <c r="AE12275" s="4"/>
      <c r="AF12275" s="21"/>
    </row>
    <row r="12276" spans="1:32" x14ac:dyDescent="0.2">
      <c r="A12276" s="1" t="s">
        <v>35696</v>
      </c>
      <c r="B12276" s="4" t="s">
        <v>35697</v>
      </c>
      <c r="C12276" s="4" t="s">
        <v>35698</v>
      </c>
      <c r="E12276" s="4"/>
      <c r="R12276" s="4"/>
      <c r="U12276" s="4"/>
      <c r="AD12276" s="4"/>
      <c r="AE12276" s="4"/>
      <c r="AF12276" s="21"/>
    </row>
    <row r="12277" spans="1:32" x14ac:dyDescent="0.2">
      <c r="A12277" s="1" t="s">
        <v>35699</v>
      </c>
      <c r="B12277" s="4" t="s">
        <v>35700</v>
      </c>
      <c r="C12277" s="4" t="s">
        <v>35701</v>
      </c>
      <c r="E12277" s="4"/>
      <c r="R12277" s="4"/>
      <c r="U12277" s="4"/>
      <c r="AD12277" s="4"/>
      <c r="AE12277" s="4"/>
      <c r="AF12277" s="21"/>
    </row>
    <row r="12278" spans="1:32" x14ac:dyDescent="0.2">
      <c r="A12278" s="1" t="s">
        <v>35702</v>
      </c>
      <c r="B12278" s="4" t="s">
        <v>35703</v>
      </c>
      <c r="C12278" s="4" t="s">
        <v>35704</v>
      </c>
      <c r="E12278" s="4"/>
      <c r="R12278" s="4"/>
      <c r="U12278" s="4"/>
      <c r="Z12278">
        <v>1</v>
      </c>
      <c r="AD12278" s="4"/>
      <c r="AE12278" s="4"/>
      <c r="AF12278" s="21"/>
    </row>
    <row r="12279" spans="1:32" x14ac:dyDescent="0.2">
      <c r="A12279" s="1" t="s">
        <v>35705</v>
      </c>
      <c r="B12279" s="4" t="s">
        <v>35706</v>
      </c>
      <c r="C12279" s="4" t="s">
        <v>35707</v>
      </c>
      <c r="E12279" s="4"/>
      <c r="R12279" s="4"/>
      <c r="U12279" s="4"/>
      <c r="AD12279" s="4"/>
      <c r="AE12279" s="4"/>
      <c r="AF12279" s="21"/>
    </row>
    <row r="12280" spans="1:32" x14ac:dyDescent="0.2">
      <c r="A12280" s="1" t="s">
        <v>35708</v>
      </c>
      <c r="B12280" s="4" t="s">
        <v>35709</v>
      </c>
      <c r="C12280" s="4" t="s">
        <v>10905</v>
      </c>
      <c r="E12280" s="4"/>
      <c r="R12280" s="4"/>
      <c r="U12280" s="4"/>
      <c r="AD12280" s="4"/>
      <c r="AE12280" s="4"/>
      <c r="AF12280" s="21"/>
    </row>
    <row r="12281" spans="1:32" x14ac:dyDescent="0.2">
      <c r="A12281" s="1" t="s">
        <v>35710</v>
      </c>
      <c r="B12281" s="4" t="s">
        <v>35711</v>
      </c>
      <c r="C12281" s="4" t="s">
        <v>35712</v>
      </c>
      <c r="E12281" s="4"/>
      <c r="R12281" s="4"/>
      <c r="U12281" s="4"/>
      <c r="AD12281" s="4"/>
      <c r="AE12281" s="4"/>
      <c r="AF12281" s="21"/>
    </row>
    <row r="12282" spans="1:32" x14ac:dyDescent="0.2">
      <c r="A12282" s="1" t="s">
        <v>35713</v>
      </c>
      <c r="B12282" s="4" t="s">
        <v>35714</v>
      </c>
      <c r="C12282" s="4" t="s">
        <v>35715</v>
      </c>
      <c r="E12282" s="4"/>
      <c r="R12282" s="4"/>
      <c r="U12282" s="4"/>
      <c r="AD12282" s="4"/>
      <c r="AE12282" s="4"/>
      <c r="AF12282" s="21"/>
    </row>
    <row r="12283" spans="1:32" x14ac:dyDescent="0.2">
      <c r="A12283" s="1" t="s">
        <v>35716</v>
      </c>
      <c r="B12283" s="4" t="s">
        <v>35717</v>
      </c>
      <c r="C12283" s="4" t="s">
        <v>35718</v>
      </c>
      <c r="E12283" s="4"/>
      <c r="R12283" s="4"/>
      <c r="U12283" s="4"/>
      <c r="AD12283" s="4"/>
      <c r="AE12283" s="4"/>
      <c r="AF12283" s="21"/>
    </row>
    <row r="12284" spans="1:32" x14ac:dyDescent="0.2">
      <c r="A12284" s="1" t="s">
        <v>35719</v>
      </c>
      <c r="B12284" s="4" t="s">
        <v>35720</v>
      </c>
      <c r="C12284" s="4" t="s">
        <v>35721</v>
      </c>
      <c r="E12284" s="4"/>
      <c r="R12284" s="4"/>
      <c r="U12284" s="4"/>
      <c r="AD12284" s="4"/>
      <c r="AE12284" s="4"/>
      <c r="AF12284" s="21"/>
    </row>
    <row r="12285" spans="1:32" x14ac:dyDescent="0.2">
      <c r="A12285" s="1" t="s">
        <v>35722</v>
      </c>
      <c r="B12285" s="4" t="s">
        <v>35723</v>
      </c>
      <c r="C12285" s="4" t="s">
        <v>35724</v>
      </c>
      <c r="E12285" s="4"/>
      <c r="R12285" s="4"/>
      <c r="U12285" s="4"/>
      <c r="AD12285" s="4"/>
      <c r="AE12285" s="4"/>
      <c r="AF12285" s="21"/>
    </row>
    <row r="12286" spans="1:32" x14ac:dyDescent="0.2">
      <c r="A12286" s="1" t="s">
        <v>35725</v>
      </c>
      <c r="B12286" s="4" t="s">
        <v>35726</v>
      </c>
      <c r="C12286" s="4" t="s">
        <v>35727</v>
      </c>
      <c r="E12286" s="4"/>
      <c r="R12286" s="4"/>
      <c r="U12286" s="4"/>
      <c r="AD12286" s="4"/>
      <c r="AE12286" s="4"/>
      <c r="AF12286" s="21"/>
    </row>
    <row r="12287" spans="1:32" x14ac:dyDescent="0.2">
      <c r="A12287" s="1" t="s">
        <v>35728</v>
      </c>
      <c r="B12287" s="4" t="s">
        <v>35729</v>
      </c>
      <c r="C12287" s="4" t="s">
        <v>35730</v>
      </c>
      <c r="E12287" s="4"/>
      <c r="R12287" s="4"/>
      <c r="U12287" s="4"/>
      <c r="AD12287" s="4"/>
      <c r="AE12287" s="4"/>
      <c r="AF12287" s="21"/>
    </row>
    <row r="12288" spans="1:32" x14ac:dyDescent="0.2">
      <c r="A12288" s="1" t="s">
        <v>35731</v>
      </c>
      <c r="B12288" s="4" t="s">
        <v>35732</v>
      </c>
      <c r="C12288" s="4" t="s">
        <v>35733</v>
      </c>
      <c r="E12288" s="4"/>
      <c r="R12288" s="4"/>
      <c r="U12288" s="4"/>
      <c r="AD12288" s="4"/>
      <c r="AE12288" s="4"/>
      <c r="AF12288" s="21"/>
    </row>
    <row r="12289" spans="1:32" x14ac:dyDescent="0.2">
      <c r="A12289" s="1" t="s">
        <v>35734</v>
      </c>
      <c r="B12289" s="4" t="s">
        <v>35735</v>
      </c>
      <c r="C12289" s="4" t="s">
        <v>35736</v>
      </c>
      <c r="E12289" s="4"/>
      <c r="R12289" s="4"/>
      <c r="U12289" s="4"/>
      <c r="AD12289" s="4"/>
      <c r="AE12289" s="4"/>
      <c r="AF12289" s="21"/>
    </row>
    <row r="12290" spans="1:32" x14ac:dyDescent="0.2">
      <c r="A12290" s="1" t="s">
        <v>35737</v>
      </c>
      <c r="B12290" s="4" t="s">
        <v>35738</v>
      </c>
      <c r="C12290" s="4" t="s">
        <v>35739</v>
      </c>
      <c r="E12290" s="4"/>
      <c r="R12290" s="4"/>
      <c r="U12290" s="4"/>
      <c r="AD12290" s="4"/>
      <c r="AE12290" s="4"/>
      <c r="AF12290" s="21"/>
    </row>
    <row r="12291" spans="1:32" x14ac:dyDescent="0.2">
      <c r="A12291" s="1" t="s">
        <v>35740</v>
      </c>
      <c r="B12291" s="4" t="s">
        <v>35741</v>
      </c>
      <c r="C12291" s="4" t="s">
        <v>35742</v>
      </c>
      <c r="E12291" s="4"/>
      <c r="R12291" s="4"/>
      <c r="U12291" s="4"/>
      <c r="AD12291" s="4"/>
      <c r="AE12291" s="4"/>
      <c r="AF12291" s="21"/>
    </row>
    <row r="12292" spans="1:32" x14ac:dyDescent="0.2">
      <c r="A12292" s="1" t="s">
        <v>35743</v>
      </c>
      <c r="B12292" s="4" t="s">
        <v>35744</v>
      </c>
      <c r="C12292" s="4" t="s">
        <v>35745</v>
      </c>
      <c r="E12292" s="4"/>
      <c r="R12292" s="4"/>
      <c r="U12292" s="4"/>
      <c r="AD12292" s="4"/>
      <c r="AE12292" s="4"/>
      <c r="AF12292" s="21"/>
    </row>
    <row r="12293" spans="1:32" x14ac:dyDescent="0.2">
      <c r="A12293" s="1" t="s">
        <v>35746</v>
      </c>
      <c r="B12293" s="4" t="s">
        <v>11402</v>
      </c>
      <c r="C12293" s="4" t="s">
        <v>30703</v>
      </c>
      <c r="E12293" s="4"/>
      <c r="R12293" s="4"/>
      <c r="U12293" s="4"/>
      <c r="AD12293" s="4"/>
      <c r="AE12293" s="4"/>
      <c r="AF12293" s="21"/>
    </row>
    <row r="12294" spans="1:32" x14ac:dyDescent="0.2">
      <c r="A12294" s="1" t="s">
        <v>35747</v>
      </c>
      <c r="B12294" s="4" t="s">
        <v>35748</v>
      </c>
      <c r="C12294" s="4" t="s">
        <v>35749</v>
      </c>
      <c r="E12294" s="4"/>
      <c r="R12294" s="4"/>
      <c r="U12294" s="4"/>
      <c r="AD12294" s="4"/>
      <c r="AE12294" s="4"/>
      <c r="AF12294" s="21"/>
    </row>
    <row r="12295" spans="1:32" x14ac:dyDescent="0.2">
      <c r="A12295" s="1" t="s">
        <v>35750</v>
      </c>
      <c r="B12295" s="4" t="s">
        <v>35751</v>
      </c>
      <c r="C12295" s="4" t="s">
        <v>35752</v>
      </c>
      <c r="E12295" s="4"/>
      <c r="R12295" s="4"/>
      <c r="U12295" s="4"/>
      <c r="AD12295" s="4"/>
      <c r="AE12295" s="4"/>
      <c r="AF12295" s="21"/>
    </row>
    <row r="12296" spans="1:32" x14ac:dyDescent="0.2">
      <c r="A12296" s="1" t="s">
        <v>35753</v>
      </c>
      <c r="B12296" s="4" t="s">
        <v>35754</v>
      </c>
      <c r="C12296" s="4" t="s">
        <v>8366</v>
      </c>
      <c r="E12296" s="4"/>
      <c r="R12296" s="4"/>
      <c r="U12296" s="4"/>
      <c r="AD12296" s="4"/>
      <c r="AE12296" s="4"/>
      <c r="AF12296" s="21"/>
    </row>
    <row r="12297" spans="1:32" x14ac:dyDescent="0.2">
      <c r="A12297" s="1" t="s">
        <v>35755</v>
      </c>
      <c r="B12297" s="4" t="s">
        <v>35756</v>
      </c>
      <c r="C12297" s="4" t="s">
        <v>35757</v>
      </c>
      <c r="E12297" s="4"/>
      <c r="R12297" s="4"/>
      <c r="U12297" s="4"/>
      <c r="AD12297" s="4"/>
      <c r="AE12297" s="4"/>
      <c r="AF12297" s="21"/>
    </row>
    <row r="12298" spans="1:32" x14ac:dyDescent="0.2">
      <c r="A12298" s="1" t="s">
        <v>35758</v>
      </c>
      <c r="B12298" s="4" t="s">
        <v>35759</v>
      </c>
      <c r="C12298" s="4" t="s">
        <v>35760</v>
      </c>
      <c r="E12298" s="4"/>
      <c r="R12298" s="4"/>
      <c r="U12298" s="4"/>
      <c r="AD12298" s="4"/>
      <c r="AE12298" s="4"/>
      <c r="AF12298" s="21"/>
    </row>
    <row r="12299" spans="1:32" x14ac:dyDescent="0.2">
      <c r="A12299" s="1" t="s">
        <v>35761</v>
      </c>
      <c r="B12299" s="4" t="s">
        <v>35762</v>
      </c>
      <c r="C12299" s="4" t="s">
        <v>35763</v>
      </c>
      <c r="E12299" s="4"/>
      <c r="R12299" s="4"/>
      <c r="U12299" s="4"/>
      <c r="AD12299" s="4"/>
      <c r="AE12299" s="4"/>
      <c r="AF12299" s="21"/>
    </row>
    <row r="12300" spans="1:32" x14ac:dyDescent="0.2">
      <c r="A12300" s="1" t="s">
        <v>35764</v>
      </c>
      <c r="B12300" s="4" t="s">
        <v>35765</v>
      </c>
      <c r="C12300" s="4" t="s">
        <v>35766</v>
      </c>
      <c r="E12300" s="4"/>
      <c r="R12300" s="4"/>
      <c r="U12300" s="4"/>
      <c r="AD12300" s="4"/>
      <c r="AE12300" s="4"/>
      <c r="AF12300" s="21"/>
    </row>
    <row r="12301" spans="1:32" x14ac:dyDescent="0.2">
      <c r="A12301" s="1" t="s">
        <v>35767</v>
      </c>
      <c r="B12301" s="4" t="s">
        <v>35768</v>
      </c>
      <c r="C12301" s="4" t="s">
        <v>35769</v>
      </c>
      <c r="E12301" s="4"/>
      <c r="R12301" s="4"/>
      <c r="U12301" s="4"/>
      <c r="AD12301" s="4"/>
      <c r="AE12301" s="4"/>
      <c r="AF12301" s="21"/>
    </row>
    <row r="12302" spans="1:32" x14ac:dyDescent="0.2">
      <c r="A12302" s="1" t="s">
        <v>35770</v>
      </c>
      <c r="B12302" s="4" t="s">
        <v>35771</v>
      </c>
      <c r="C12302" s="4" t="s">
        <v>35772</v>
      </c>
      <c r="E12302" s="4"/>
      <c r="R12302" s="4"/>
      <c r="U12302" s="4"/>
      <c r="AD12302" s="4"/>
      <c r="AE12302" s="4"/>
      <c r="AF12302" s="21"/>
    </row>
    <row r="12303" spans="1:32" x14ac:dyDescent="0.2">
      <c r="A12303" s="1" t="s">
        <v>35773</v>
      </c>
      <c r="B12303" s="4" t="s">
        <v>35774</v>
      </c>
      <c r="C12303" s="4" t="s">
        <v>35775</v>
      </c>
      <c r="E12303" s="4"/>
      <c r="R12303" s="4"/>
      <c r="U12303" s="4"/>
      <c r="AD12303" s="4"/>
      <c r="AE12303" s="4"/>
      <c r="AF12303" s="21"/>
    </row>
    <row r="12304" spans="1:32" x14ac:dyDescent="0.2">
      <c r="A12304" s="1" t="s">
        <v>35776</v>
      </c>
      <c r="B12304" s="4" t="s">
        <v>35777</v>
      </c>
      <c r="C12304" s="4" t="s">
        <v>35778</v>
      </c>
      <c r="E12304" s="4"/>
      <c r="R12304" s="4"/>
      <c r="U12304" s="4"/>
      <c r="AD12304" s="4"/>
      <c r="AE12304" s="4"/>
      <c r="AF12304" s="21"/>
    </row>
    <row r="12305" spans="1:32" x14ac:dyDescent="0.2">
      <c r="A12305" s="1" t="s">
        <v>35779</v>
      </c>
      <c r="B12305" s="4" t="s">
        <v>35780</v>
      </c>
      <c r="C12305" s="4" t="s">
        <v>35781</v>
      </c>
      <c r="E12305" s="4"/>
      <c r="R12305" s="4"/>
      <c r="U12305" s="4"/>
      <c r="AD12305" s="4"/>
      <c r="AE12305" s="4"/>
      <c r="AF12305" s="21"/>
    </row>
    <row r="12306" spans="1:32" x14ac:dyDescent="0.2">
      <c r="A12306" s="1" t="s">
        <v>35782</v>
      </c>
      <c r="B12306" s="4" t="s">
        <v>35783</v>
      </c>
      <c r="C12306" s="4" t="s">
        <v>35784</v>
      </c>
      <c r="E12306" s="4"/>
      <c r="R12306" s="4"/>
      <c r="U12306" s="4"/>
      <c r="AD12306" s="4"/>
      <c r="AE12306" s="4"/>
      <c r="AF12306" s="21"/>
    </row>
    <row r="12307" spans="1:32" x14ac:dyDescent="0.2">
      <c r="A12307" s="1" t="s">
        <v>35785</v>
      </c>
      <c r="B12307" s="4" t="s">
        <v>35786</v>
      </c>
      <c r="C12307" s="4" t="s">
        <v>35787</v>
      </c>
      <c r="E12307" s="4"/>
      <c r="R12307" s="4"/>
      <c r="U12307" s="4"/>
      <c r="AD12307" s="4"/>
      <c r="AE12307" s="4"/>
      <c r="AF12307" s="21"/>
    </row>
    <row r="12308" spans="1:32" x14ac:dyDescent="0.2">
      <c r="A12308" s="1" t="s">
        <v>35788</v>
      </c>
      <c r="B12308" s="4" t="s">
        <v>35789</v>
      </c>
      <c r="C12308" s="4" t="s">
        <v>35790</v>
      </c>
      <c r="E12308" s="4"/>
      <c r="R12308" s="4"/>
      <c r="U12308" s="4"/>
      <c r="AD12308" s="4"/>
      <c r="AE12308" s="4"/>
      <c r="AF12308" s="21"/>
    </row>
    <row r="12309" spans="1:32" x14ac:dyDescent="0.2">
      <c r="A12309" s="1" t="s">
        <v>35791</v>
      </c>
      <c r="B12309" s="4" t="s">
        <v>35792</v>
      </c>
      <c r="C12309" s="4" t="s">
        <v>35793</v>
      </c>
      <c r="E12309" s="4"/>
      <c r="R12309" s="4"/>
      <c r="U12309" s="4"/>
      <c r="AD12309" s="4"/>
      <c r="AE12309" s="4"/>
      <c r="AF12309" s="21"/>
    </row>
    <row r="12310" spans="1:32" x14ac:dyDescent="0.2">
      <c r="A12310" s="1" t="s">
        <v>35794</v>
      </c>
      <c r="B12310" s="4" t="s">
        <v>35795</v>
      </c>
      <c r="C12310" s="4" t="s">
        <v>35796</v>
      </c>
      <c r="E12310" s="4"/>
      <c r="R12310" s="4"/>
      <c r="U12310" s="4"/>
      <c r="AD12310" s="4"/>
      <c r="AE12310" s="4"/>
      <c r="AF12310" s="21"/>
    </row>
    <row r="12311" spans="1:32" x14ac:dyDescent="0.2">
      <c r="A12311" s="1" t="s">
        <v>35797</v>
      </c>
      <c r="B12311" s="4" t="s">
        <v>35798</v>
      </c>
      <c r="C12311" s="4" t="s">
        <v>35799</v>
      </c>
      <c r="E12311" s="4"/>
      <c r="R12311" s="4"/>
      <c r="U12311" s="4"/>
      <c r="AD12311" s="4"/>
      <c r="AE12311" s="4"/>
      <c r="AF12311" s="21"/>
    </row>
    <row r="12312" spans="1:32" x14ac:dyDescent="0.2">
      <c r="A12312" s="1" t="s">
        <v>35800</v>
      </c>
      <c r="B12312" s="4" t="s">
        <v>30697</v>
      </c>
      <c r="C12312" s="4" t="s">
        <v>35801</v>
      </c>
      <c r="E12312" s="4"/>
      <c r="R12312" s="4"/>
      <c r="U12312" s="4"/>
      <c r="AD12312" s="4"/>
      <c r="AE12312" s="4"/>
      <c r="AF12312" s="21"/>
    </row>
    <row r="12313" spans="1:32" x14ac:dyDescent="0.2">
      <c r="A12313" s="1" t="s">
        <v>35802</v>
      </c>
      <c r="B12313" s="4" t="s">
        <v>35803</v>
      </c>
      <c r="C12313" s="4" t="s">
        <v>35804</v>
      </c>
      <c r="E12313" s="4"/>
      <c r="R12313" s="4"/>
      <c r="U12313" s="4"/>
      <c r="AD12313" s="4"/>
      <c r="AE12313" s="4"/>
      <c r="AF12313" s="21"/>
    </row>
    <row r="12314" spans="1:32" x14ac:dyDescent="0.2">
      <c r="A12314" s="1" t="s">
        <v>35805</v>
      </c>
      <c r="B12314" s="4" t="s">
        <v>35806</v>
      </c>
      <c r="C12314" s="4" t="s">
        <v>35807</v>
      </c>
      <c r="E12314" s="4"/>
      <c r="R12314" s="4"/>
      <c r="U12314" s="4"/>
      <c r="AD12314" s="4"/>
      <c r="AE12314" s="4"/>
      <c r="AF12314" s="21"/>
    </row>
    <row r="12315" spans="1:32" x14ac:dyDescent="0.2">
      <c r="A12315" s="1" t="s">
        <v>35808</v>
      </c>
      <c r="B12315" s="4" t="s">
        <v>35809</v>
      </c>
      <c r="C12315" s="4" t="s">
        <v>35810</v>
      </c>
      <c r="E12315" s="4"/>
      <c r="R12315" s="4"/>
      <c r="U12315" s="4"/>
      <c r="AD12315" s="4"/>
      <c r="AE12315" s="4"/>
      <c r="AF12315" s="21"/>
    </row>
    <row r="12316" spans="1:32" x14ac:dyDescent="0.2">
      <c r="A12316" s="1" t="s">
        <v>35811</v>
      </c>
      <c r="B12316" s="4" t="s">
        <v>35812</v>
      </c>
      <c r="C12316" s="4" t="s">
        <v>35813</v>
      </c>
      <c r="E12316" s="4"/>
      <c r="R12316" s="4"/>
      <c r="U12316" s="4"/>
      <c r="AD12316" s="4"/>
      <c r="AE12316" s="4"/>
      <c r="AF12316" s="21"/>
    </row>
    <row r="12317" spans="1:32" x14ac:dyDescent="0.2">
      <c r="A12317" s="1" t="s">
        <v>35814</v>
      </c>
      <c r="B12317" s="4" t="s">
        <v>35815</v>
      </c>
      <c r="C12317" s="4" t="s">
        <v>35816</v>
      </c>
      <c r="E12317" s="4"/>
      <c r="R12317" s="4"/>
      <c r="U12317" s="4"/>
      <c r="AD12317" s="4"/>
      <c r="AE12317" s="4"/>
      <c r="AF12317" s="21"/>
    </row>
    <row r="12318" spans="1:32" x14ac:dyDescent="0.2">
      <c r="A12318" s="1" t="s">
        <v>35817</v>
      </c>
      <c r="B12318" s="4" t="s">
        <v>35818</v>
      </c>
      <c r="C12318" s="4" t="s">
        <v>35819</v>
      </c>
      <c r="E12318" s="4"/>
      <c r="R12318" s="4"/>
      <c r="U12318" s="4"/>
      <c r="AD12318" s="4"/>
      <c r="AE12318" s="4"/>
      <c r="AF12318" s="21"/>
    </row>
    <row r="12319" spans="1:32" x14ac:dyDescent="0.2">
      <c r="A12319" s="1" t="s">
        <v>35820</v>
      </c>
      <c r="B12319" s="4" t="s">
        <v>35821</v>
      </c>
      <c r="C12319" s="4" t="s">
        <v>35822</v>
      </c>
      <c r="E12319" s="4"/>
      <c r="R12319" s="4"/>
      <c r="U12319" s="4"/>
      <c r="AD12319" s="4"/>
      <c r="AE12319" s="4"/>
      <c r="AF12319" s="21"/>
    </row>
    <row r="12320" spans="1:32" x14ac:dyDescent="0.2">
      <c r="A12320" s="1" t="s">
        <v>35823</v>
      </c>
      <c r="B12320" s="4" t="s">
        <v>30705</v>
      </c>
      <c r="C12320" s="4" t="s">
        <v>35824</v>
      </c>
      <c r="E12320" s="4"/>
      <c r="R12320" s="4"/>
      <c r="U12320" s="4"/>
      <c r="AD12320" s="4"/>
      <c r="AE12320" s="4"/>
      <c r="AF12320" s="21"/>
    </row>
    <row r="12321" spans="1:32" x14ac:dyDescent="0.2">
      <c r="A12321" s="1" t="s">
        <v>35825</v>
      </c>
      <c r="B12321" s="4" t="s">
        <v>35826</v>
      </c>
      <c r="C12321" s="4" t="s">
        <v>35827</v>
      </c>
      <c r="E12321" s="4"/>
      <c r="R12321" s="4"/>
      <c r="U12321" s="4"/>
      <c r="AD12321" s="4"/>
      <c r="AE12321" s="4"/>
      <c r="AF12321" s="21"/>
    </row>
    <row r="12322" spans="1:32" x14ac:dyDescent="0.2">
      <c r="A12322" s="1" t="s">
        <v>35828</v>
      </c>
      <c r="B12322" s="4" t="s">
        <v>30700</v>
      </c>
      <c r="C12322" s="4" t="s">
        <v>35829</v>
      </c>
      <c r="E12322" s="4"/>
      <c r="R12322" s="4"/>
      <c r="U12322" s="4"/>
      <c r="AD12322" s="4"/>
      <c r="AE12322" s="4"/>
      <c r="AF12322" s="21"/>
    </row>
    <row r="12323" spans="1:32" x14ac:dyDescent="0.2">
      <c r="A12323" s="1" t="s">
        <v>35830</v>
      </c>
      <c r="B12323" s="4" t="s">
        <v>35831</v>
      </c>
      <c r="C12323" s="4" t="s">
        <v>35832</v>
      </c>
      <c r="E12323" s="4"/>
      <c r="R12323" s="4"/>
      <c r="U12323" s="4"/>
      <c r="AD12323" s="4"/>
      <c r="AE12323" s="4"/>
      <c r="AF12323" s="21"/>
    </row>
    <row r="12324" spans="1:32" x14ac:dyDescent="0.2">
      <c r="A12324" s="1" t="s">
        <v>35833</v>
      </c>
      <c r="B12324" s="4" t="s">
        <v>35834</v>
      </c>
      <c r="C12324" s="4" t="s">
        <v>35835</v>
      </c>
      <c r="E12324" s="4"/>
      <c r="R12324" s="4"/>
      <c r="U12324" s="4"/>
      <c r="AD12324" s="4"/>
      <c r="AE12324" s="4"/>
      <c r="AF12324" s="21"/>
    </row>
    <row r="12325" spans="1:32" x14ac:dyDescent="0.2">
      <c r="A12325" s="1" t="s">
        <v>35836</v>
      </c>
      <c r="B12325" s="4" t="s">
        <v>35837</v>
      </c>
      <c r="C12325" s="4" t="s">
        <v>1895</v>
      </c>
      <c r="E12325" s="4"/>
      <c r="R12325" s="4"/>
      <c r="U12325" s="4"/>
      <c r="AD12325" s="4"/>
      <c r="AE12325" s="4">
        <v>1</v>
      </c>
      <c r="AF12325" s="21"/>
    </row>
    <row r="12326" spans="1:32" x14ac:dyDescent="0.2">
      <c r="A12326" s="1" t="s">
        <v>35838</v>
      </c>
      <c r="B12326" s="4" t="s">
        <v>35839</v>
      </c>
      <c r="C12326" s="4" t="s">
        <v>35840</v>
      </c>
      <c r="E12326" s="4"/>
      <c r="R12326" s="4"/>
      <c r="U12326" s="4"/>
      <c r="AD12326" s="4"/>
      <c r="AE12326" s="4"/>
      <c r="AF12326" s="21"/>
    </row>
    <row r="12327" spans="1:32" x14ac:dyDescent="0.2">
      <c r="A12327" s="1" t="s">
        <v>35841</v>
      </c>
      <c r="B12327" s="4" t="s">
        <v>35842</v>
      </c>
      <c r="C12327" s="4" t="s">
        <v>35843</v>
      </c>
      <c r="E12327" s="4"/>
      <c r="R12327" s="4"/>
      <c r="U12327" s="4"/>
      <c r="AD12327" s="4"/>
      <c r="AE12327" s="4"/>
      <c r="AF12327" s="21"/>
    </row>
    <row r="12328" spans="1:32" x14ac:dyDescent="0.2">
      <c r="A12328" s="1" t="s">
        <v>35844</v>
      </c>
      <c r="B12328" s="4" t="s">
        <v>35845</v>
      </c>
      <c r="C12328" s="4" t="s">
        <v>35846</v>
      </c>
      <c r="E12328" s="4"/>
      <c r="R12328" s="4"/>
      <c r="U12328" s="4"/>
      <c r="AD12328" s="4"/>
      <c r="AE12328" s="4"/>
      <c r="AF12328" s="21"/>
    </row>
    <row r="12329" spans="1:32" x14ac:dyDescent="0.2">
      <c r="A12329" s="1" t="s">
        <v>35847</v>
      </c>
      <c r="B12329" s="4" t="s">
        <v>35848</v>
      </c>
      <c r="C12329" s="4" t="s">
        <v>35849</v>
      </c>
      <c r="E12329" s="4">
        <v>1</v>
      </c>
      <c r="R12329" s="4"/>
      <c r="U12329" s="4"/>
      <c r="AD12329" s="4">
        <v>1</v>
      </c>
      <c r="AE12329" s="4"/>
      <c r="AF12329" s="21">
        <v>1</v>
      </c>
    </row>
    <row r="12330" spans="1:32" x14ac:dyDescent="0.2">
      <c r="A12330" s="1" t="s">
        <v>35850</v>
      </c>
      <c r="B12330" s="4" t="s">
        <v>30708</v>
      </c>
      <c r="C12330" s="4" t="s">
        <v>30709</v>
      </c>
      <c r="E12330" s="4"/>
      <c r="R12330" s="4"/>
      <c r="U12330" s="4"/>
      <c r="AD12330" s="4"/>
      <c r="AE12330" s="4"/>
      <c r="AF12330" s="21"/>
    </row>
    <row r="12331" spans="1:32" x14ac:dyDescent="0.2">
      <c r="A12331" s="1" t="s">
        <v>35851</v>
      </c>
      <c r="B12331" s="4" t="s">
        <v>35852</v>
      </c>
      <c r="C12331" s="4" t="s">
        <v>35853</v>
      </c>
      <c r="E12331" s="4"/>
      <c r="R12331" s="4"/>
      <c r="U12331" s="4"/>
      <c r="AD12331" s="4"/>
      <c r="AE12331" s="4"/>
      <c r="AF12331" s="21"/>
    </row>
    <row r="12332" spans="1:32" x14ac:dyDescent="0.2">
      <c r="A12332" s="1" t="s">
        <v>35854</v>
      </c>
      <c r="B12332" s="4" t="s">
        <v>35855</v>
      </c>
      <c r="C12332" s="4" t="s">
        <v>35856</v>
      </c>
      <c r="E12332" s="4"/>
      <c r="R12332" s="4"/>
      <c r="U12332" s="4"/>
      <c r="AD12332" s="4"/>
      <c r="AE12332" s="4"/>
      <c r="AF12332" s="21"/>
    </row>
    <row r="12333" spans="1:32" x14ac:dyDescent="0.2">
      <c r="A12333" s="1" t="s">
        <v>35857</v>
      </c>
      <c r="B12333" s="4" t="s">
        <v>35858</v>
      </c>
      <c r="C12333" s="4" t="s">
        <v>35859</v>
      </c>
      <c r="E12333" s="4"/>
      <c r="R12333" s="4"/>
      <c r="U12333" s="4"/>
      <c r="AD12333" s="4"/>
      <c r="AE12333" s="4"/>
      <c r="AF12333" s="21"/>
    </row>
    <row r="12334" spans="1:32" x14ac:dyDescent="0.2">
      <c r="A12334" s="1" t="s">
        <v>35860</v>
      </c>
      <c r="B12334" s="4" t="s">
        <v>35861</v>
      </c>
      <c r="C12334" s="4" t="s">
        <v>35862</v>
      </c>
      <c r="E12334" s="4"/>
      <c r="G12334">
        <v>1</v>
      </c>
      <c r="H12334">
        <v>1</v>
      </c>
      <c r="J12334">
        <v>1</v>
      </c>
      <c r="K12334">
        <v>1</v>
      </c>
      <c r="L12334">
        <v>1</v>
      </c>
      <c r="M12334">
        <v>1</v>
      </c>
      <c r="O12334">
        <v>1</v>
      </c>
      <c r="Q12334">
        <v>1</v>
      </c>
      <c r="R12334" s="4">
        <v>1</v>
      </c>
      <c r="S12334">
        <v>1</v>
      </c>
      <c r="T12334">
        <v>1</v>
      </c>
      <c r="U12334" s="4">
        <v>1</v>
      </c>
      <c r="V12334">
        <v>1</v>
      </c>
      <c r="X12334">
        <v>2</v>
      </c>
      <c r="Y12334">
        <v>1</v>
      </c>
      <c r="Z12334">
        <v>1</v>
      </c>
      <c r="AA12334">
        <v>1</v>
      </c>
      <c r="AD12334" s="4"/>
      <c r="AE12334" s="4">
        <v>1</v>
      </c>
      <c r="AF12334" s="21"/>
    </row>
    <row r="12335" spans="1:32" x14ac:dyDescent="0.2">
      <c r="A12335" s="1" t="s">
        <v>35863</v>
      </c>
      <c r="B12335" s="4" t="s">
        <v>35864</v>
      </c>
      <c r="C12335" s="4" t="s">
        <v>12262</v>
      </c>
      <c r="E12335" s="4"/>
      <c r="R12335" s="4"/>
      <c r="U12335" s="4"/>
      <c r="AD12335" s="4"/>
      <c r="AE12335" s="4"/>
      <c r="AF12335" s="21"/>
    </row>
    <row r="12336" spans="1:32" x14ac:dyDescent="0.2">
      <c r="A12336" s="1" t="s">
        <v>35865</v>
      </c>
      <c r="B12336" s="4" t="s">
        <v>35866</v>
      </c>
      <c r="C12336" s="4" t="s">
        <v>35594</v>
      </c>
      <c r="E12336" s="4"/>
      <c r="R12336" s="4"/>
      <c r="U12336" s="4"/>
      <c r="AD12336" s="4"/>
      <c r="AE12336" s="4"/>
      <c r="AF12336" s="21"/>
    </row>
    <row r="12337" spans="1:32" x14ac:dyDescent="0.2">
      <c r="A12337" s="1" t="s">
        <v>35867</v>
      </c>
      <c r="B12337" s="4" t="s">
        <v>35868</v>
      </c>
      <c r="C12337" s="4" t="s">
        <v>35869</v>
      </c>
      <c r="E12337" s="4"/>
      <c r="R12337" s="4"/>
      <c r="U12337" s="4"/>
      <c r="AD12337" s="4"/>
      <c r="AE12337" s="4"/>
      <c r="AF12337" s="21"/>
    </row>
    <row r="12338" spans="1:32" x14ac:dyDescent="0.2">
      <c r="A12338" s="1" t="s">
        <v>35870</v>
      </c>
      <c r="B12338" s="4" t="s">
        <v>35871</v>
      </c>
      <c r="C12338" s="4" t="s">
        <v>35872</v>
      </c>
      <c r="E12338" s="4"/>
      <c r="R12338" s="4"/>
      <c r="U12338" s="4"/>
      <c r="AD12338" s="4"/>
      <c r="AE12338" s="4"/>
      <c r="AF12338" s="21"/>
    </row>
    <row r="12339" spans="1:32" x14ac:dyDescent="0.2">
      <c r="A12339" s="1" t="s">
        <v>35873</v>
      </c>
      <c r="B12339" s="4" t="s">
        <v>35874</v>
      </c>
      <c r="C12339" s="4" t="s">
        <v>35875</v>
      </c>
      <c r="E12339" s="4"/>
      <c r="R12339" s="4"/>
      <c r="U12339" s="4"/>
      <c r="AD12339" s="4"/>
      <c r="AE12339" s="4"/>
      <c r="AF12339" s="21"/>
    </row>
    <row r="12340" spans="1:32" x14ac:dyDescent="0.2">
      <c r="A12340" s="1" t="s">
        <v>35876</v>
      </c>
      <c r="B12340" s="4" t="s">
        <v>35877</v>
      </c>
      <c r="C12340" s="4" t="s">
        <v>35878</v>
      </c>
      <c r="E12340" s="4"/>
      <c r="R12340" s="4"/>
      <c r="U12340" s="4"/>
      <c r="AD12340" s="4"/>
      <c r="AE12340" s="4"/>
      <c r="AF12340" s="21">
        <v>1</v>
      </c>
    </row>
    <row r="12341" spans="1:32" x14ac:dyDescent="0.2">
      <c r="A12341" s="1" t="s">
        <v>35879</v>
      </c>
      <c r="B12341" s="4" t="s">
        <v>35880</v>
      </c>
      <c r="C12341" s="4" t="s">
        <v>35881</v>
      </c>
      <c r="E12341" s="4"/>
      <c r="R12341" s="4"/>
      <c r="U12341" s="4"/>
      <c r="AD12341" s="4"/>
      <c r="AE12341" s="4"/>
      <c r="AF12341" s="21"/>
    </row>
    <row r="12342" spans="1:32" x14ac:dyDescent="0.2">
      <c r="A12342" s="1" t="s">
        <v>35882</v>
      </c>
      <c r="B12342" s="4" t="s">
        <v>35883</v>
      </c>
      <c r="C12342" s="4" t="s">
        <v>35884</v>
      </c>
      <c r="E12342" s="4"/>
      <c r="R12342" s="4"/>
      <c r="U12342" s="4"/>
      <c r="AD12342" s="4"/>
      <c r="AE12342" s="4"/>
      <c r="AF12342" s="21"/>
    </row>
    <row r="12343" spans="1:32" x14ac:dyDescent="0.2">
      <c r="A12343" s="1" t="s">
        <v>35885</v>
      </c>
      <c r="B12343" s="4" t="s">
        <v>11447</v>
      </c>
      <c r="C12343" s="4" t="s">
        <v>11448</v>
      </c>
      <c r="E12343" s="4"/>
      <c r="R12343" s="4"/>
      <c r="U12343" s="4"/>
      <c r="AD12343" s="4"/>
      <c r="AE12343" s="4"/>
      <c r="AF12343" s="21"/>
    </row>
    <row r="12344" spans="1:32" x14ac:dyDescent="0.2">
      <c r="A12344" s="1" t="s">
        <v>35886</v>
      </c>
      <c r="B12344" s="4" t="s">
        <v>11441</v>
      </c>
      <c r="C12344" s="4" t="s">
        <v>35887</v>
      </c>
      <c r="E12344" s="4"/>
      <c r="R12344" s="4"/>
      <c r="U12344" s="4"/>
      <c r="AD12344" s="4"/>
      <c r="AE12344" s="4"/>
      <c r="AF12344" s="21"/>
    </row>
    <row r="12345" spans="1:32" x14ac:dyDescent="0.2">
      <c r="A12345" s="1" t="s">
        <v>35888</v>
      </c>
      <c r="B12345" s="4" t="s">
        <v>35889</v>
      </c>
      <c r="C12345" s="4" t="s">
        <v>35669</v>
      </c>
      <c r="E12345" s="4"/>
      <c r="G12345">
        <v>1</v>
      </c>
      <c r="R12345" s="4"/>
      <c r="U12345" s="4"/>
      <c r="V12345">
        <v>2</v>
      </c>
      <c r="W12345">
        <v>1</v>
      </c>
      <c r="AD12345" s="4"/>
      <c r="AE12345" s="4"/>
      <c r="AF12345" s="21"/>
    </row>
    <row r="12346" spans="1:32" x14ac:dyDescent="0.2">
      <c r="A12346" s="1" t="s">
        <v>35890</v>
      </c>
      <c r="B12346" s="4" t="s">
        <v>35891</v>
      </c>
      <c r="C12346" s="4" t="s">
        <v>35892</v>
      </c>
      <c r="E12346" s="4"/>
      <c r="R12346" s="4"/>
      <c r="U12346" s="4"/>
      <c r="AD12346" s="4"/>
      <c r="AE12346" s="4"/>
      <c r="AF12346" s="21"/>
    </row>
    <row r="12347" spans="1:32" x14ac:dyDescent="0.2">
      <c r="A12347" s="1" t="s">
        <v>35893</v>
      </c>
      <c r="B12347" s="4" t="s">
        <v>35894</v>
      </c>
      <c r="C12347" s="4" t="s">
        <v>35895</v>
      </c>
      <c r="E12347" s="4"/>
      <c r="R12347" s="4"/>
      <c r="U12347" s="4"/>
      <c r="AD12347" s="4"/>
      <c r="AE12347" s="4"/>
      <c r="AF12347" s="21"/>
    </row>
    <row r="12348" spans="1:32" x14ac:dyDescent="0.2">
      <c r="A12348" s="1" t="s">
        <v>35896</v>
      </c>
      <c r="B12348" s="4" t="s">
        <v>35897</v>
      </c>
      <c r="C12348" s="4" t="s">
        <v>35898</v>
      </c>
      <c r="E12348" s="4"/>
      <c r="R12348" s="4"/>
      <c r="U12348" s="4"/>
      <c r="AD12348" s="4"/>
      <c r="AE12348" s="4"/>
      <c r="AF12348" s="21"/>
    </row>
    <row r="12349" spans="1:32" x14ac:dyDescent="0.2">
      <c r="A12349" s="1" t="s">
        <v>35899</v>
      </c>
      <c r="B12349" s="4" t="s">
        <v>5219</v>
      </c>
      <c r="C12349" s="4" t="s">
        <v>35900</v>
      </c>
      <c r="E12349" s="4"/>
      <c r="R12349" s="4"/>
      <c r="U12349" s="4"/>
      <c r="AD12349" s="4">
        <v>1</v>
      </c>
      <c r="AE12349" s="4"/>
      <c r="AF12349" s="21"/>
    </row>
    <row r="12350" spans="1:32" x14ac:dyDescent="0.2">
      <c r="A12350" s="1" t="s">
        <v>35901</v>
      </c>
      <c r="B12350" s="4" t="s">
        <v>11728</v>
      </c>
      <c r="C12350" s="4" t="s">
        <v>35902</v>
      </c>
      <c r="E12350" s="4">
        <v>2</v>
      </c>
      <c r="R12350" s="4"/>
      <c r="U12350" s="4"/>
      <c r="AD12350" s="4">
        <v>2</v>
      </c>
      <c r="AE12350" s="4"/>
      <c r="AF12350" s="21">
        <v>2</v>
      </c>
    </row>
    <row r="12351" spans="1:32" x14ac:dyDescent="0.2">
      <c r="A12351" s="1" t="s">
        <v>35903</v>
      </c>
      <c r="B12351" s="4" t="s">
        <v>35904</v>
      </c>
      <c r="C12351" s="4" t="s">
        <v>35669</v>
      </c>
      <c r="E12351" s="4"/>
      <c r="G12351">
        <v>1</v>
      </c>
      <c r="H12351">
        <v>3</v>
      </c>
      <c r="I12351">
        <v>2</v>
      </c>
      <c r="J12351">
        <v>2</v>
      </c>
      <c r="M12351">
        <v>1</v>
      </c>
      <c r="R12351" s="4"/>
      <c r="U12351" s="4"/>
      <c r="AB12351">
        <v>3</v>
      </c>
      <c r="AD12351" s="4"/>
      <c r="AE12351" s="4"/>
      <c r="AF12351" s="21"/>
    </row>
    <row r="12352" spans="1:32" x14ac:dyDescent="0.2">
      <c r="A12352" s="1" t="s">
        <v>35905</v>
      </c>
      <c r="B12352" s="4" t="s">
        <v>35906</v>
      </c>
      <c r="C12352" s="4" t="s">
        <v>1532</v>
      </c>
      <c r="E12352" s="4"/>
      <c r="R12352" s="4"/>
      <c r="U12352" s="4"/>
      <c r="AD12352" s="4"/>
      <c r="AE12352" s="4"/>
      <c r="AF12352" s="21"/>
    </row>
    <row r="12353" spans="1:32" x14ac:dyDescent="0.2">
      <c r="A12353" s="1" t="s">
        <v>35907</v>
      </c>
      <c r="B12353" s="4" t="s">
        <v>35908</v>
      </c>
      <c r="C12353" s="4" t="s">
        <v>35909</v>
      </c>
      <c r="E12353" s="4">
        <v>3</v>
      </c>
      <c r="H12353">
        <v>1</v>
      </c>
      <c r="J12353">
        <v>2</v>
      </c>
      <c r="M12353">
        <v>1</v>
      </c>
      <c r="R12353" s="4"/>
      <c r="U12353" s="4"/>
      <c r="Z12353">
        <v>1</v>
      </c>
      <c r="AB12353">
        <v>1</v>
      </c>
      <c r="AD12353" s="4">
        <v>3</v>
      </c>
      <c r="AE12353" s="4">
        <v>1</v>
      </c>
      <c r="AF12353" s="21">
        <v>3</v>
      </c>
    </row>
    <row r="12354" spans="1:32" x14ac:dyDescent="0.2">
      <c r="A12354" s="1" t="s">
        <v>35910</v>
      </c>
      <c r="B12354" s="4" t="s">
        <v>35911</v>
      </c>
      <c r="C12354" s="4" t="s">
        <v>1532</v>
      </c>
      <c r="E12354" s="4">
        <v>1</v>
      </c>
      <c r="R12354" s="4"/>
      <c r="U12354" s="4"/>
      <c r="AD12354" s="4">
        <v>1</v>
      </c>
      <c r="AE12354" s="4"/>
      <c r="AF12354" s="21"/>
    </row>
    <row r="12355" spans="1:32" x14ac:dyDescent="0.2">
      <c r="A12355" s="1" t="s">
        <v>35912</v>
      </c>
      <c r="B12355" s="4" t="s">
        <v>35913</v>
      </c>
      <c r="C12355" s="4" t="s">
        <v>16833</v>
      </c>
      <c r="E12355" s="4"/>
      <c r="F12355">
        <v>1</v>
      </c>
      <c r="G12355">
        <v>2</v>
      </c>
      <c r="H12355">
        <v>1</v>
      </c>
      <c r="I12355">
        <v>2</v>
      </c>
      <c r="J12355">
        <v>3</v>
      </c>
      <c r="K12355">
        <v>2</v>
      </c>
      <c r="L12355">
        <v>2</v>
      </c>
      <c r="M12355">
        <v>2</v>
      </c>
      <c r="N12355">
        <v>1</v>
      </c>
      <c r="O12355">
        <v>1</v>
      </c>
      <c r="P12355">
        <v>2</v>
      </c>
      <c r="Q12355">
        <v>2</v>
      </c>
      <c r="R12355" s="4">
        <v>2</v>
      </c>
      <c r="S12355">
        <v>1</v>
      </c>
      <c r="T12355">
        <v>1</v>
      </c>
      <c r="U12355" s="4">
        <v>2</v>
      </c>
      <c r="V12355">
        <v>1</v>
      </c>
      <c r="W12355">
        <v>2</v>
      </c>
      <c r="X12355">
        <v>3</v>
      </c>
      <c r="Z12355">
        <v>2</v>
      </c>
      <c r="AA12355">
        <v>2</v>
      </c>
      <c r="AB12355">
        <v>2</v>
      </c>
      <c r="AD12355" s="4"/>
      <c r="AE12355" s="4">
        <v>2</v>
      </c>
      <c r="AF12355" s="21"/>
    </row>
    <row r="12356" spans="1:32" x14ac:dyDescent="0.2">
      <c r="A12356" s="1" t="s">
        <v>35914</v>
      </c>
      <c r="B12356" s="4" t="s">
        <v>5225</v>
      </c>
      <c r="C12356" s="4" t="s">
        <v>35915</v>
      </c>
      <c r="E12356" s="4"/>
      <c r="R12356" s="4"/>
      <c r="U12356" s="4"/>
      <c r="AD12356" s="4"/>
      <c r="AE12356" s="4"/>
      <c r="AF12356" s="21"/>
    </row>
    <row r="12357" spans="1:32" x14ac:dyDescent="0.2">
      <c r="A12357" s="1" t="s">
        <v>35916</v>
      </c>
      <c r="B12357" s="4" t="s">
        <v>5228</v>
      </c>
      <c r="C12357" s="4" t="s">
        <v>35917</v>
      </c>
      <c r="E12357" s="4">
        <v>1</v>
      </c>
      <c r="R12357" s="4"/>
      <c r="U12357" s="4"/>
      <c r="AD12357" s="4">
        <v>1</v>
      </c>
      <c r="AE12357" s="4"/>
      <c r="AF12357" s="21">
        <v>1</v>
      </c>
    </row>
    <row r="12358" spans="1:32" x14ac:dyDescent="0.2">
      <c r="A12358" s="1" t="s">
        <v>35918</v>
      </c>
      <c r="B12358" s="4" t="s">
        <v>35919</v>
      </c>
      <c r="C12358" s="4" t="s">
        <v>35920</v>
      </c>
      <c r="E12358" s="4"/>
      <c r="G12358">
        <v>3</v>
      </c>
      <c r="H12358">
        <v>3</v>
      </c>
      <c r="J12358">
        <v>3</v>
      </c>
      <c r="K12358">
        <v>1</v>
      </c>
      <c r="L12358">
        <v>1</v>
      </c>
      <c r="M12358">
        <v>2</v>
      </c>
      <c r="N12358">
        <v>2</v>
      </c>
      <c r="O12358">
        <v>2</v>
      </c>
      <c r="P12358">
        <v>2</v>
      </c>
      <c r="Q12358">
        <v>1</v>
      </c>
      <c r="R12358" s="4">
        <v>1</v>
      </c>
      <c r="T12358">
        <v>2</v>
      </c>
      <c r="U12358" s="4">
        <v>2</v>
      </c>
      <c r="V12358">
        <v>1</v>
      </c>
      <c r="W12358">
        <v>2</v>
      </c>
      <c r="X12358">
        <v>4</v>
      </c>
      <c r="Y12358">
        <v>2</v>
      </c>
      <c r="Z12358">
        <v>2</v>
      </c>
      <c r="AA12358">
        <v>2</v>
      </c>
      <c r="AD12358" s="4"/>
      <c r="AE12358" s="4">
        <v>3</v>
      </c>
      <c r="AF12358" s="21"/>
    </row>
    <row r="12359" spans="1:32" x14ac:dyDescent="0.2">
      <c r="A12359" s="1" t="s">
        <v>35921</v>
      </c>
      <c r="B12359" s="4" t="s">
        <v>35922</v>
      </c>
      <c r="C12359" s="4" t="s">
        <v>1532</v>
      </c>
      <c r="E12359" s="4"/>
      <c r="J12359">
        <v>2</v>
      </c>
      <c r="K12359">
        <v>2</v>
      </c>
      <c r="L12359">
        <v>2</v>
      </c>
      <c r="N12359">
        <v>1</v>
      </c>
      <c r="O12359">
        <v>1</v>
      </c>
      <c r="P12359">
        <v>1</v>
      </c>
      <c r="Q12359">
        <v>1</v>
      </c>
      <c r="R12359" s="4">
        <v>1</v>
      </c>
      <c r="S12359">
        <v>1</v>
      </c>
      <c r="T12359">
        <v>1</v>
      </c>
      <c r="U12359" s="4">
        <v>1</v>
      </c>
      <c r="V12359">
        <v>1</v>
      </c>
      <c r="W12359">
        <v>2</v>
      </c>
      <c r="X12359">
        <v>1</v>
      </c>
      <c r="Z12359">
        <v>1</v>
      </c>
      <c r="AA12359">
        <v>1</v>
      </c>
      <c r="AD12359" s="4"/>
      <c r="AE12359" s="4"/>
      <c r="AF12359" s="21"/>
    </row>
    <row r="12360" spans="1:32" x14ac:dyDescent="0.2">
      <c r="A12360" s="1" t="s">
        <v>35923</v>
      </c>
      <c r="B12360" s="4" t="s">
        <v>35924</v>
      </c>
      <c r="C12360" s="4" t="s">
        <v>35925</v>
      </c>
      <c r="E12360" s="4"/>
      <c r="R12360" s="4"/>
      <c r="U12360" s="4"/>
      <c r="AD12360" s="4"/>
      <c r="AE12360" s="4"/>
      <c r="AF12360" s="21"/>
    </row>
    <row r="12361" spans="1:32" x14ac:dyDescent="0.2">
      <c r="A12361" s="1" t="s">
        <v>35926</v>
      </c>
      <c r="B12361" s="4" t="s">
        <v>35927</v>
      </c>
      <c r="C12361" s="4" t="s">
        <v>35000</v>
      </c>
      <c r="E12361" s="4"/>
      <c r="R12361" s="4"/>
      <c r="U12361" s="4"/>
      <c r="AD12361" s="4"/>
      <c r="AE12361" s="4"/>
      <c r="AF12361" s="21"/>
    </row>
    <row r="12362" spans="1:32" x14ac:dyDescent="0.2">
      <c r="A12362" s="1" t="s">
        <v>35928</v>
      </c>
      <c r="B12362" s="4" t="s">
        <v>35929</v>
      </c>
      <c r="C12362" s="4" t="s">
        <v>35930</v>
      </c>
      <c r="E12362" s="4"/>
      <c r="F12362">
        <v>1</v>
      </c>
      <c r="G12362">
        <v>1</v>
      </c>
      <c r="J12362">
        <v>1</v>
      </c>
      <c r="M12362">
        <v>1</v>
      </c>
      <c r="N12362">
        <v>1</v>
      </c>
      <c r="P12362">
        <v>1</v>
      </c>
      <c r="Q12362">
        <v>1</v>
      </c>
      <c r="R12362" s="4">
        <v>1</v>
      </c>
      <c r="T12362">
        <v>1</v>
      </c>
      <c r="U12362" s="4">
        <v>1</v>
      </c>
      <c r="V12362">
        <v>1</v>
      </c>
      <c r="X12362">
        <v>1</v>
      </c>
      <c r="Z12362">
        <v>1</v>
      </c>
      <c r="AA12362">
        <v>1</v>
      </c>
      <c r="AD12362" s="4"/>
      <c r="AE12362" s="4">
        <v>1</v>
      </c>
      <c r="AF12362" s="21"/>
    </row>
    <row r="12363" spans="1:32" x14ac:dyDescent="0.2">
      <c r="A12363" s="1" t="s">
        <v>35931</v>
      </c>
      <c r="B12363" s="4" t="s">
        <v>35932</v>
      </c>
      <c r="C12363" s="4" t="s">
        <v>4505</v>
      </c>
      <c r="E12363" s="4"/>
      <c r="R12363" s="4"/>
      <c r="U12363" s="4"/>
      <c r="AD12363" s="4"/>
      <c r="AE12363" s="4"/>
      <c r="AF12363" s="21"/>
    </row>
    <row r="12364" spans="1:32" x14ac:dyDescent="0.2">
      <c r="A12364" s="1" t="s">
        <v>35933</v>
      </c>
      <c r="B12364" s="4" t="s">
        <v>35934</v>
      </c>
      <c r="C12364" s="4" t="s">
        <v>35935</v>
      </c>
      <c r="E12364" s="4"/>
      <c r="R12364" s="4"/>
      <c r="U12364" s="4"/>
      <c r="AD12364" s="4"/>
      <c r="AE12364" s="4"/>
      <c r="AF12364" s="21"/>
    </row>
    <row r="12365" spans="1:32" x14ac:dyDescent="0.2">
      <c r="A12365" s="1" t="s">
        <v>35936</v>
      </c>
      <c r="B12365" s="4" t="s">
        <v>35937</v>
      </c>
      <c r="C12365" s="4" t="s">
        <v>35000</v>
      </c>
      <c r="E12365" s="4"/>
      <c r="R12365" s="4"/>
      <c r="U12365" s="4"/>
      <c r="AD12365" s="4"/>
      <c r="AE12365" s="4"/>
      <c r="AF12365" s="21"/>
    </row>
    <row r="12366" spans="1:32" x14ac:dyDescent="0.2">
      <c r="A12366" s="1" t="s">
        <v>35938</v>
      </c>
      <c r="B12366" s="4" t="s">
        <v>35939</v>
      </c>
      <c r="C12366" s="4" t="s">
        <v>19826</v>
      </c>
      <c r="E12366" s="4"/>
      <c r="R12366" s="4"/>
      <c r="U12366" s="4"/>
      <c r="AD12366" s="4"/>
      <c r="AE12366" s="4"/>
      <c r="AF12366" s="21"/>
    </row>
    <row r="12367" spans="1:32" x14ac:dyDescent="0.2">
      <c r="A12367" s="1" t="s">
        <v>35940</v>
      </c>
      <c r="B12367" s="4" t="s">
        <v>35941</v>
      </c>
      <c r="C12367" s="4" t="s">
        <v>35942</v>
      </c>
      <c r="E12367" s="4"/>
      <c r="R12367" s="4"/>
      <c r="U12367" s="4"/>
      <c r="AD12367" s="4"/>
      <c r="AE12367" s="4"/>
      <c r="AF12367" s="21"/>
    </row>
    <row r="12368" spans="1:32" x14ac:dyDescent="0.2">
      <c r="A12368" s="1" t="s">
        <v>35943</v>
      </c>
      <c r="B12368" s="4" t="s">
        <v>35944</v>
      </c>
      <c r="C12368" s="4" t="s">
        <v>35945</v>
      </c>
      <c r="E12368" s="4"/>
      <c r="R12368" s="4"/>
      <c r="U12368" s="4"/>
      <c r="AD12368" s="4"/>
      <c r="AE12368" s="4"/>
      <c r="AF12368" s="21"/>
    </row>
    <row r="12369" spans="1:32" x14ac:dyDescent="0.2">
      <c r="A12369" s="1" t="s">
        <v>35946</v>
      </c>
      <c r="B12369" s="4" t="s">
        <v>35947</v>
      </c>
      <c r="C12369" s="4" t="s">
        <v>35909</v>
      </c>
      <c r="E12369" s="4"/>
      <c r="R12369" s="4"/>
      <c r="U12369" s="4"/>
      <c r="AD12369" s="4"/>
      <c r="AE12369" s="4"/>
      <c r="AF12369" s="21"/>
    </row>
    <row r="12370" spans="1:32" x14ac:dyDescent="0.2">
      <c r="A12370" s="1" t="s">
        <v>35948</v>
      </c>
      <c r="B12370" s="4" t="s">
        <v>35949</v>
      </c>
      <c r="C12370" s="4" t="s">
        <v>35950</v>
      </c>
      <c r="E12370" s="4"/>
      <c r="R12370" s="4"/>
      <c r="U12370" s="4"/>
      <c r="AD12370" s="4"/>
      <c r="AE12370" s="4"/>
      <c r="AF12370" s="21"/>
    </row>
    <row r="12371" spans="1:32" x14ac:dyDescent="0.2">
      <c r="A12371" s="1" t="s">
        <v>35951</v>
      </c>
      <c r="B12371" s="4" t="s">
        <v>35952</v>
      </c>
      <c r="C12371" s="4" t="s">
        <v>35953</v>
      </c>
      <c r="E12371" s="4"/>
      <c r="R12371" s="4"/>
      <c r="U12371" s="4"/>
      <c r="AD12371" s="4"/>
      <c r="AE12371" s="4"/>
      <c r="AF12371" s="21"/>
    </row>
    <row r="12372" spans="1:32" x14ac:dyDescent="0.2">
      <c r="A12372" s="1" t="s">
        <v>35954</v>
      </c>
      <c r="B12372" s="4" t="s">
        <v>11441</v>
      </c>
      <c r="C12372" s="4" t="s">
        <v>35955</v>
      </c>
      <c r="E12372" s="4"/>
      <c r="R12372" s="4"/>
      <c r="U12372" s="4"/>
      <c r="AD12372" s="4"/>
      <c r="AE12372" s="4"/>
      <c r="AF12372" s="21"/>
    </row>
    <row r="12373" spans="1:32" x14ac:dyDescent="0.2">
      <c r="A12373" s="1" t="s">
        <v>35956</v>
      </c>
      <c r="B12373" s="4" t="s">
        <v>11579</v>
      </c>
      <c r="C12373" s="4" t="s">
        <v>35957</v>
      </c>
      <c r="E12373" s="4"/>
      <c r="R12373" s="4"/>
      <c r="U12373" s="4"/>
      <c r="V12373">
        <v>1</v>
      </c>
      <c r="AD12373" s="4"/>
      <c r="AE12373" s="4"/>
      <c r="AF12373" s="21"/>
    </row>
    <row r="12374" spans="1:32" x14ac:dyDescent="0.2">
      <c r="A12374" s="1" t="s">
        <v>35958</v>
      </c>
      <c r="B12374" s="4" t="s">
        <v>11585</v>
      </c>
      <c r="C12374" s="4" t="s">
        <v>35959</v>
      </c>
      <c r="E12374" s="4"/>
      <c r="R12374" s="4"/>
      <c r="U12374" s="4"/>
      <c r="AD12374" s="4"/>
      <c r="AE12374" s="4"/>
      <c r="AF12374" s="21"/>
    </row>
    <row r="12375" spans="1:32" x14ac:dyDescent="0.2">
      <c r="A12375" s="1" t="s">
        <v>35960</v>
      </c>
      <c r="B12375" s="4" t="s">
        <v>11591</v>
      </c>
      <c r="C12375" s="4" t="s">
        <v>35961</v>
      </c>
      <c r="E12375" s="4"/>
      <c r="R12375" s="4"/>
      <c r="U12375" s="4"/>
      <c r="AD12375" s="4"/>
      <c r="AE12375" s="4"/>
      <c r="AF12375" s="21"/>
    </row>
    <row r="12376" spans="1:32" x14ac:dyDescent="0.2">
      <c r="A12376" s="1" t="s">
        <v>35962</v>
      </c>
      <c r="B12376" s="4" t="s">
        <v>35963</v>
      </c>
      <c r="C12376" s="4" t="s">
        <v>35964</v>
      </c>
      <c r="E12376" s="4"/>
      <c r="R12376" s="4"/>
      <c r="U12376" s="4"/>
      <c r="AD12376" s="4"/>
      <c r="AE12376" s="4"/>
      <c r="AF12376" s="21"/>
    </row>
    <row r="12377" spans="1:32" x14ac:dyDescent="0.2">
      <c r="A12377" s="1" t="s">
        <v>35965</v>
      </c>
      <c r="B12377" s="4" t="s">
        <v>35966</v>
      </c>
      <c r="C12377" s="4" t="s">
        <v>35967</v>
      </c>
      <c r="E12377" s="4"/>
      <c r="R12377" s="4"/>
      <c r="U12377" s="4"/>
      <c r="AD12377" s="4"/>
      <c r="AE12377" s="4"/>
      <c r="AF12377" s="21"/>
    </row>
    <row r="12378" spans="1:32" x14ac:dyDescent="0.2">
      <c r="A12378" s="1" t="s">
        <v>35968</v>
      </c>
      <c r="B12378" s="4" t="s">
        <v>35969</v>
      </c>
      <c r="C12378" s="4" t="s">
        <v>35970</v>
      </c>
      <c r="E12378" s="4"/>
      <c r="R12378" s="4"/>
      <c r="U12378" s="4"/>
      <c r="AD12378" s="4"/>
      <c r="AE12378" s="4"/>
      <c r="AF12378" s="21"/>
    </row>
    <row r="12379" spans="1:32" x14ac:dyDescent="0.2">
      <c r="A12379" s="1" t="s">
        <v>35971</v>
      </c>
      <c r="B12379" s="4" t="s">
        <v>35972</v>
      </c>
      <c r="C12379" s="4" t="s">
        <v>35973</v>
      </c>
      <c r="E12379" s="4"/>
      <c r="R12379" s="4"/>
      <c r="U12379" s="4"/>
      <c r="AD12379" s="4"/>
      <c r="AE12379" s="4"/>
      <c r="AF12379" s="21"/>
    </row>
    <row r="12380" spans="1:32" x14ac:dyDescent="0.2">
      <c r="A12380" s="1" t="s">
        <v>35974</v>
      </c>
      <c r="B12380" s="4" t="s">
        <v>35975</v>
      </c>
      <c r="C12380" s="4" t="s">
        <v>178</v>
      </c>
      <c r="E12380" s="4"/>
      <c r="R12380" s="4"/>
      <c r="U12380" s="4"/>
      <c r="AD12380" s="4"/>
      <c r="AE12380" s="4"/>
      <c r="AF12380" s="21">
        <v>1</v>
      </c>
    </row>
    <row r="12381" spans="1:32" x14ac:dyDescent="0.2">
      <c r="A12381" s="1" t="s">
        <v>35976</v>
      </c>
      <c r="B12381" s="4" t="s">
        <v>35977</v>
      </c>
      <c r="C12381" s="4" t="s">
        <v>35978</v>
      </c>
      <c r="E12381" s="4"/>
      <c r="R12381" s="4"/>
      <c r="U12381" s="4"/>
      <c r="AD12381" s="4"/>
      <c r="AE12381" s="4"/>
      <c r="AF12381" s="21"/>
    </row>
    <row r="12382" spans="1:32" x14ac:dyDescent="0.2">
      <c r="A12382" s="1" t="s">
        <v>35979</v>
      </c>
      <c r="B12382" s="4" t="s">
        <v>11760</v>
      </c>
      <c r="C12382" s="4" t="s">
        <v>35980</v>
      </c>
      <c r="E12382" s="4"/>
      <c r="R12382" s="4"/>
      <c r="U12382" s="4"/>
      <c r="AD12382" s="4"/>
      <c r="AE12382" s="4"/>
      <c r="AF12382" s="21"/>
    </row>
    <row r="12383" spans="1:32" x14ac:dyDescent="0.2">
      <c r="A12383" s="1" t="s">
        <v>35981</v>
      </c>
      <c r="B12383" s="4" t="s">
        <v>35982</v>
      </c>
      <c r="C12383" s="4" t="s">
        <v>35983</v>
      </c>
      <c r="E12383" s="4"/>
      <c r="M12383">
        <v>1</v>
      </c>
      <c r="O12383">
        <v>1</v>
      </c>
      <c r="R12383" s="4"/>
      <c r="U12383" s="4"/>
      <c r="AD12383" s="4"/>
      <c r="AE12383" s="4"/>
      <c r="AF12383" s="21"/>
    </row>
    <row r="12384" spans="1:32" x14ac:dyDescent="0.2">
      <c r="A12384" s="1" t="s">
        <v>35984</v>
      </c>
      <c r="B12384" s="4" t="s">
        <v>35985</v>
      </c>
      <c r="C12384" s="4" t="s">
        <v>35986</v>
      </c>
      <c r="E12384" s="4"/>
      <c r="R12384" s="4"/>
      <c r="U12384" s="4"/>
      <c r="AD12384" s="4"/>
      <c r="AE12384" s="4"/>
      <c r="AF12384" s="21"/>
    </row>
    <row r="12385" spans="1:32" x14ac:dyDescent="0.2">
      <c r="A12385" s="1" t="s">
        <v>35987</v>
      </c>
      <c r="B12385" s="4" t="s">
        <v>35988</v>
      </c>
      <c r="C12385" s="4" t="s">
        <v>35669</v>
      </c>
      <c r="E12385" s="4"/>
      <c r="G12385">
        <v>1</v>
      </c>
      <c r="H12385">
        <v>1</v>
      </c>
      <c r="J12385">
        <v>1</v>
      </c>
      <c r="K12385">
        <v>1</v>
      </c>
      <c r="L12385">
        <v>1</v>
      </c>
      <c r="R12385" s="4"/>
      <c r="U12385" s="4"/>
      <c r="X12385">
        <v>1</v>
      </c>
      <c r="Y12385">
        <v>1</v>
      </c>
      <c r="Z12385">
        <v>1</v>
      </c>
      <c r="AD12385" s="4"/>
      <c r="AE12385" s="4"/>
      <c r="AF12385" s="21"/>
    </row>
    <row r="12386" spans="1:32" x14ac:dyDescent="0.2">
      <c r="A12386" s="1" t="s">
        <v>35989</v>
      </c>
      <c r="B12386" s="4" t="s">
        <v>35990</v>
      </c>
      <c r="C12386" s="4" t="s">
        <v>35991</v>
      </c>
      <c r="E12386" s="4"/>
      <c r="R12386" s="4"/>
      <c r="U12386" s="4"/>
      <c r="AD12386" s="4"/>
      <c r="AE12386" s="4"/>
      <c r="AF12386" s="21"/>
    </row>
    <row r="12387" spans="1:32" x14ac:dyDescent="0.2">
      <c r="A12387" s="1" t="s">
        <v>35992</v>
      </c>
      <c r="B12387" s="4" t="s">
        <v>11605</v>
      </c>
      <c r="C12387" s="4" t="s">
        <v>35993</v>
      </c>
      <c r="E12387" s="4"/>
      <c r="R12387" s="4"/>
      <c r="U12387" s="4"/>
      <c r="AD12387" s="4"/>
      <c r="AE12387" s="4"/>
      <c r="AF12387" s="21"/>
    </row>
    <row r="12388" spans="1:32" x14ac:dyDescent="0.2">
      <c r="A12388" s="1" t="s">
        <v>35994</v>
      </c>
      <c r="B12388" s="4" t="s">
        <v>11638</v>
      </c>
      <c r="C12388" s="4" t="s">
        <v>35995</v>
      </c>
      <c r="E12388" s="4"/>
      <c r="R12388" s="4"/>
      <c r="U12388" s="4"/>
      <c r="AD12388" s="4"/>
      <c r="AE12388" s="4"/>
      <c r="AF12388" s="21"/>
    </row>
    <row r="12389" spans="1:32" x14ac:dyDescent="0.2">
      <c r="A12389" s="1" t="s">
        <v>35996</v>
      </c>
      <c r="B12389" s="4" t="s">
        <v>35997</v>
      </c>
      <c r="C12389" s="4" t="s">
        <v>35998</v>
      </c>
      <c r="E12389" s="4"/>
      <c r="R12389" s="4"/>
      <c r="U12389" s="4"/>
      <c r="AD12389" s="4"/>
      <c r="AE12389" s="4"/>
      <c r="AF12389" s="21"/>
    </row>
    <row r="12390" spans="1:32" x14ac:dyDescent="0.2">
      <c r="A12390" s="1" t="s">
        <v>35999</v>
      </c>
      <c r="B12390" s="4" t="s">
        <v>11447</v>
      </c>
      <c r="C12390" s="4" t="s">
        <v>36000</v>
      </c>
      <c r="E12390" s="4"/>
      <c r="R12390" s="4"/>
      <c r="U12390" s="4"/>
      <c r="AD12390" s="4"/>
      <c r="AE12390" s="4"/>
      <c r="AF12390" s="21"/>
    </row>
    <row r="12391" spans="1:32" x14ac:dyDescent="0.2">
      <c r="A12391" s="1" t="s">
        <v>36001</v>
      </c>
      <c r="B12391" s="4" t="s">
        <v>11647</v>
      </c>
      <c r="C12391" s="4" t="s">
        <v>11648</v>
      </c>
      <c r="E12391" s="4"/>
      <c r="R12391" s="4"/>
      <c r="U12391" s="4"/>
      <c r="AD12391" s="4"/>
      <c r="AE12391" s="4"/>
      <c r="AF12391" s="21"/>
    </row>
    <row r="12392" spans="1:32" x14ac:dyDescent="0.2">
      <c r="A12392" s="1" t="s">
        <v>36002</v>
      </c>
      <c r="B12392" s="4" t="s">
        <v>11650</v>
      </c>
      <c r="C12392" s="4" t="s">
        <v>11651</v>
      </c>
      <c r="E12392" s="4"/>
      <c r="R12392" s="4"/>
      <c r="U12392" s="4"/>
      <c r="AD12392" s="4"/>
      <c r="AE12392" s="4"/>
      <c r="AF12392" s="21"/>
    </row>
    <row r="12393" spans="1:32" x14ac:dyDescent="0.2">
      <c r="A12393" s="1" t="s">
        <v>36003</v>
      </c>
      <c r="B12393" s="4" t="s">
        <v>11653</v>
      </c>
      <c r="C12393" s="4" t="s">
        <v>11654</v>
      </c>
      <c r="E12393" s="4"/>
      <c r="R12393" s="4"/>
      <c r="U12393" s="4"/>
      <c r="AD12393" s="4"/>
      <c r="AE12393" s="4"/>
      <c r="AF12393" s="21"/>
    </row>
    <row r="12394" spans="1:32" x14ac:dyDescent="0.2">
      <c r="A12394" s="1" t="s">
        <v>36004</v>
      </c>
      <c r="B12394" s="4" t="s">
        <v>11656</v>
      </c>
      <c r="C12394" s="4" t="s">
        <v>11657</v>
      </c>
      <c r="E12394" s="4"/>
      <c r="R12394" s="4"/>
      <c r="U12394" s="4"/>
      <c r="AD12394" s="4"/>
      <c r="AE12394" s="4"/>
      <c r="AF12394" s="21"/>
    </row>
    <row r="12395" spans="1:32" x14ac:dyDescent="0.2">
      <c r="A12395" s="1" t="s">
        <v>36005</v>
      </c>
      <c r="B12395" s="4" t="s">
        <v>36006</v>
      </c>
      <c r="C12395" s="4" t="s">
        <v>36007</v>
      </c>
      <c r="E12395" s="4"/>
      <c r="R12395" s="4"/>
      <c r="U12395" s="4"/>
      <c r="AD12395" s="4"/>
      <c r="AE12395" s="4"/>
      <c r="AF12395" s="21"/>
    </row>
    <row r="12396" spans="1:32" x14ac:dyDescent="0.2">
      <c r="A12396" s="1" t="s">
        <v>36008</v>
      </c>
      <c r="B12396" s="4" t="s">
        <v>36009</v>
      </c>
      <c r="C12396" s="4" t="s">
        <v>36010</v>
      </c>
      <c r="E12396" s="4"/>
      <c r="R12396" s="4"/>
      <c r="U12396" s="4"/>
      <c r="AD12396" s="4"/>
      <c r="AE12396" s="4"/>
      <c r="AF12396" s="21"/>
    </row>
    <row r="12397" spans="1:32" x14ac:dyDescent="0.2">
      <c r="A12397" s="1" t="s">
        <v>36011</v>
      </c>
      <c r="B12397" s="4" t="s">
        <v>36012</v>
      </c>
      <c r="C12397" s="4" t="s">
        <v>36013</v>
      </c>
      <c r="E12397" s="4"/>
      <c r="R12397" s="4"/>
      <c r="U12397" s="4"/>
      <c r="AD12397" s="4"/>
      <c r="AE12397" s="4"/>
      <c r="AF12397" s="21"/>
    </row>
    <row r="12398" spans="1:32" x14ac:dyDescent="0.2">
      <c r="A12398" s="1" t="s">
        <v>36014</v>
      </c>
      <c r="B12398" s="4" t="s">
        <v>36015</v>
      </c>
      <c r="C12398" s="4" t="s">
        <v>36016</v>
      </c>
      <c r="E12398" s="4"/>
      <c r="R12398" s="4"/>
      <c r="U12398" s="4"/>
      <c r="AD12398" s="4"/>
      <c r="AE12398" s="4"/>
      <c r="AF12398" s="21"/>
    </row>
    <row r="12399" spans="1:32" x14ac:dyDescent="0.2">
      <c r="A12399" s="1" t="s">
        <v>36017</v>
      </c>
      <c r="B12399" s="4" t="s">
        <v>11674</v>
      </c>
      <c r="C12399" s="4" t="s">
        <v>11675</v>
      </c>
      <c r="E12399" s="4"/>
      <c r="R12399" s="4"/>
      <c r="U12399" s="4"/>
      <c r="AD12399" s="4"/>
      <c r="AE12399" s="4"/>
      <c r="AF12399" s="21"/>
    </row>
    <row r="12400" spans="1:32" x14ac:dyDescent="0.2">
      <c r="A12400" s="1" t="s">
        <v>36018</v>
      </c>
      <c r="B12400" s="4" t="s">
        <v>5219</v>
      </c>
      <c r="C12400" s="4" t="s">
        <v>35900</v>
      </c>
      <c r="E12400" s="4"/>
      <c r="R12400" s="4"/>
      <c r="U12400" s="4"/>
      <c r="AD12400" s="4"/>
      <c r="AE12400" s="4"/>
      <c r="AF12400" s="21"/>
    </row>
    <row r="12401" spans="1:32" x14ac:dyDescent="0.2">
      <c r="A12401" s="1" t="s">
        <v>36019</v>
      </c>
      <c r="B12401" s="4" t="s">
        <v>36020</v>
      </c>
      <c r="C12401" s="4" t="s">
        <v>36021</v>
      </c>
      <c r="E12401" s="4"/>
      <c r="R12401" s="4"/>
      <c r="U12401" s="4"/>
      <c r="AD12401" s="4"/>
      <c r="AE12401" s="4"/>
      <c r="AF12401" s="21"/>
    </row>
    <row r="12402" spans="1:32" x14ac:dyDescent="0.2">
      <c r="A12402" s="1" t="s">
        <v>36022</v>
      </c>
      <c r="B12402" s="4" t="s">
        <v>11683</v>
      </c>
      <c r="C12402" s="4" t="s">
        <v>36023</v>
      </c>
      <c r="E12402" s="4"/>
      <c r="R12402" s="4"/>
      <c r="U12402" s="4"/>
      <c r="AD12402" s="4">
        <v>1</v>
      </c>
      <c r="AE12402" s="4"/>
      <c r="AF12402" s="21"/>
    </row>
    <row r="12403" spans="1:32" x14ac:dyDescent="0.2">
      <c r="A12403" s="1" t="s">
        <v>36024</v>
      </c>
      <c r="B12403" s="4" t="s">
        <v>11686</v>
      </c>
      <c r="C12403" s="4" t="s">
        <v>36025</v>
      </c>
      <c r="E12403" s="4"/>
      <c r="R12403" s="4"/>
      <c r="U12403" s="4"/>
      <c r="AD12403" s="4"/>
      <c r="AE12403" s="4"/>
      <c r="AF12403" s="21"/>
    </row>
    <row r="12404" spans="1:32" x14ac:dyDescent="0.2">
      <c r="A12404" s="1" t="s">
        <v>36026</v>
      </c>
      <c r="B12404" s="4" t="s">
        <v>11689</v>
      </c>
      <c r="C12404" s="4" t="s">
        <v>36027</v>
      </c>
      <c r="E12404" s="4">
        <v>2</v>
      </c>
      <c r="R12404" s="4"/>
      <c r="U12404" s="4"/>
      <c r="AD12404" s="4">
        <v>2</v>
      </c>
      <c r="AE12404" s="4"/>
      <c r="AF12404" s="21">
        <v>1</v>
      </c>
    </row>
    <row r="12405" spans="1:32" x14ac:dyDescent="0.2">
      <c r="A12405" s="1" t="s">
        <v>36028</v>
      </c>
      <c r="B12405" s="4" t="s">
        <v>36029</v>
      </c>
      <c r="C12405" s="4" t="s">
        <v>36030</v>
      </c>
      <c r="E12405" s="4"/>
      <c r="R12405" s="4"/>
      <c r="U12405" s="4"/>
      <c r="AD12405" s="4"/>
      <c r="AE12405" s="4"/>
      <c r="AF12405" s="21"/>
    </row>
    <row r="12406" spans="1:32" x14ac:dyDescent="0.2">
      <c r="A12406" s="1" t="s">
        <v>36031</v>
      </c>
      <c r="B12406" s="4" t="s">
        <v>36032</v>
      </c>
      <c r="C12406" s="4" t="s">
        <v>36033</v>
      </c>
      <c r="E12406" s="4"/>
      <c r="R12406" s="4"/>
      <c r="U12406" s="4"/>
      <c r="AD12406" s="4"/>
      <c r="AE12406" s="4"/>
      <c r="AF12406" s="21"/>
    </row>
    <row r="12407" spans="1:32" x14ac:dyDescent="0.2">
      <c r="A12407" s="1" t="s">
        <v>36034</v>
      </c>
      <c r="B12407" s="4" t="s">
        <v>36035</v>
      </c>
      <c r="C12407" s="4" t="s">
        <v>36036</v>
      </c>
      <c r="E12407" s="4"/>
      <c r="G12407">
        <v>1</v>
      </c>
      <c r="H12407">
        <v>1</v>
      </c>
      <c r="M12407">
        <v>2</v>
      </c>
      <c r="R12407" s="4"/>
      <c r="U12407" s="4"/>
      <c r="AD12407" s="4"/>
      <c r="AE12407" s="4">
        <v>2</v>
      </c>
      <c r="AF12407" s="21"/>
    </row>
    <row r="12408" spans="1:32" x14ac:dyDescent="0.2">
      <c r="A12408" s="1" t="s">
        <v>36037</v>
      </c>
      <c r="B12408" s="4" t="s">
        <v>36038</v>
      </c>
      <c r="C12408" s="4" t="s">
        <v>959</v>
      </c>
      <c r="E12408" s="4"/>
      <c r="R12408" s="4"/>
      <c r="U12408" s="4"/>
      <c r="AD12408" s="4"/>
      <c r="AE12408" s="4"/>
      <c r="AF12408" s="21"/>
    </row>
    <row r="12409" spans="1:32" x14ac:dyDescent="0.2">
      <c r="A12409" s="1" t="s">
        <v>36039</v>
      </c>
      <c r="B12409" s="4" t="s">
        <v>36040</v>
      </c>
      <c r="C12409" s="4" t="s">
        <v>36041</v>
      </c>
      <c r="E12409" s="4"/>
      <c r="G12409">
        <v>3</v>
      </c>
      <c r="H12409">
        <v>2</v>
      </c>
      <c r="I12409">
        <v>1</v>
      </c>
      <c r="J12409">
        <v>2</v>
      </c>
      <c r="K12409">
        <v>1</v>
      </c>
      <c r="L12409">
        <v>1</v>
      </c>
      <c r="M12409">
        <v>1</v>
      </c>
      <c r="O12409">
        <v>3</v>
      </c>
      <c r="P12409">
        <v>2</v>
      </c>
      <c r="Q12409">
        <v>1</v>
      </c>
      <c r="R12409" s="4">
        <v>1</v>
      </c>
      <c r="S12409">
        <v>1</v>
      </c>
      <c r="T12409">
        <v>2</v>
      </c>
      <c r="U12409" s="4">
        <v>2</v>
      </c>
      <c r="V12409">
        <v>2</v>
      </c>
      <c r="Y12409">
        <v>2</v>
      </c>
      <c r="Z12409">
        <v>1</v>
      </c>
      <c r="AA12409">
        <v>1</v>
      </c>
      <c r="AB12409">
        <v>2</v>
      </c>
      <c r="AD12409" s="4"/>
      <c r="AE12409" s="4">
        <v>2</v>
      </c>
      <c r="AF12409" s="21"/>
    </row>
    <row r="12410" spans="1:32" x14ac:dyDescent="0.2">
      <c r="A12410" s="1" t="s">
        <v>36042</v>
      </c>
      <c r="B12410" s="4" t="s">
        <v>36043</v>
      </c>
      <c r="C12410" s="4" t="s">
        <v>36044</v>
      </c>
      <c r="E12410" s="4">
        <v>1</v>
      </c>
      <c r="R12410" s="4"/>
      <c r="U12410" s="4"/>
      <c r="AD12410" s="4">
        <v>1</v>
      </c>
      <c r="AE12410" s="4"/>
      <c r="AF12410" s="21"/>
    </row>
    <row r="12411" spans="1:32" x14ac:dyDescent="0.2">
      <c r="A12411" s="1" t="s">
        <v>36045</v>
      </c>
      <c r="B12411" s="4" t="s">
        <v>36046</v>
      </c>
      <c r="C12411" s="4" t="s">
        <v>36044</v>
      </c>
      <c r="E12411" s="4"/>
      <c r="R12411" s="4"/>
      <c r="U12411" s="4"/>
      <c r="AD12411" s="4"/>
      <c r="AE12411" s="4"/>
      <c r="AF12411" s="21"/>
    </row>
    <row r="12412" spans="1:32" x14ac:dyDescent="0.2">
      <c r="A12412" s="1" t="s">
        <v>36047</v>
      </c>
      <c r="B12412" s="4" t="s">
        <v>36048</v>
      </c>
      <c r="C12412" s="4" t="s">
        <v>36049</v>
      </c>
      <c r="E12412" s="4"/>
      <c r="R12412" s="4"/>
      <c r="U12412" s="4"/>
      <c r="AD12412" s="4"/>
      <c r="AE12412" s="4"/>
      <c r="AF12412" s="21"/>
    </row>
    <row r="12413" spans="1:32" x14ac:dyDescent="0.2">
      <c r="A12413" s="1" t="s">
        <v>36050</v>
      </c>
      <c r="B12413" s="4" t="s">
        <v>36051</v>
      </c>
      <c r="C12413" s="4" t="s">
        <v>36052</v>
      </c>
      <c r="E12413" s="4"/>
      <c r="R12413" s="4"/>
      <c r="U12413" s="4"/>
      <c r="AD12413" s="4"/>
      <c r="AE12413" s="4"/>
      <c r="AF12413" s="21"/>
    </row>
    <row r="12414" spans="1:32" x14ac:dyDescent="0.2">
      <c r="A12414" s="1" t="s">
        <v>36053</v>
      </c>
      <c r="B12414" s="4" t="s">
        <v>36054</v>
      </c>
      <c r="C12414" s="4" t="s">
        <v>35000</v>
      </c>
      <c r="E12414" s="4"/>
      <c r="R12414" s="4"/>
      <c r="U12414" s="4"/>
      <c r="AD12414" s="4"/>
      <c r="AE12414" s="4"/>
      <c r="AF12414" s="21"/>
    </row>
    <row r="12415" spans="1:32" x14ac:dyDescent="0.2">
      <c r="A12415" s="1" t="s">
        <v>36055</v>
      </c>
      <c r="B12415" s="4" t="s">
        <v>36056</v>
      </c>
      <c r="C12415" s="4" t="s">
        <v>35669</v>
      </c>
      <c r="E12415" s="4"/>
      <c r="N12415">
        <v>1</v>
      </c>
      <c r="O12415">
        <v>1</v>
      </c>
      <c r="Q12415">
        <v>1</v>
      </c>
      <c r="R12415" s="4">
        <v>1</v>
      </c>
      <c r="T12415">
        <v>1</v>
      </c>
      <c r="U12415" s="4">
        <v>1</v>
      </c>
      <c r="V12415">
        <v>1</v>
      </c>
      <c r="X12415">
        <v>1</v>
      </c>
      <c r="AD12415" s="4"/>
      <c r="AE12415" s="4">
        <v>1</v>
      </c>
      <c r="AF12415" s="21"/>
    </row>
    <row r="12416" spans="1:32" x14ac:dyDescent="0.2">
      <c r="A12416" s="1" t="s">
        <v>36057</v>
      </c>
      <c r="B12416" s="4" t="s">
        <v>36058</v>
      </c>
      <c r="C12416" s="4" t="s">
        <v>36059</v>
      </c>
      <c r="E12416" s="4"/>
      <c r="R12416" s="4"/>
      <c r="U12416" s="4"/>
      <c r="AD12416" s="4"/>
      <c r="AE12416" s="4"/>
      <c r="AF12416" s="21"/>
    </row>
    <row r="12417" spans="1:32" x14ac:dyDescent="0.2">
      <c r="A12417" s="1" t="s">
        <v>36060</v>
      </c>
      <c r="B12417" s="4" t="s">
        <v>36061</v>
      </c>
      <c r="C12417" s="4" t="s">
        <v>27219</v>
      </c>
      <c r="E12417" s="4"/>
      <c r="R12417" s="4"/>
      <c r="U12417" s="4"/>
      <c r="AD12417" s="4"/>
      <c r="AE12417" s="4"/>
      <c r="AF12417" s="21"/>
    </row>
    <row r="12418" spans="1:32" x14ac:dyDescent="0.2">
      <c r="A12418" s="1" t="s">
        <v>36062</v>
      </c>
      <c r="B12418" s="4" t="s">
        <v>36063</v>
      </c>
      <c r="C12418" s="4" t="s">
        <v>36064</v>
      </c>
      <c r="E12418" s="4"/>
      <c r="R12418" s="4"/>
      <c r="U12418" s="4"/>
      <c r="AD12418" s="4"/>
      <c r="AE12418" s="4"/>
      <c r="AF12418" s="21"/>
    </row>
    <row r="12419" spans="1:32" x14ac:dyDescent="0.2">
      <c r="A12419" s="1" t="s">
        <v>36065</v>
      </c>
      <c r="B12419" s="4" t="s">
        <v>36066</v>
      </c>
      <c r="C12419" s="4" t="s">
        <v>36067</v>
      </c>
      <c r="E12419" s="4"/>
      <c r="R12419" s="4"/>
      <c r="U12419" s="4"/>
      <c r="AD12419" s="4"/>
      <c r="AE12419" s="4"/>
      <c r="AF12419" s="21"/>
    </row>
    <row r="12420" spans="1:32" x14ac:dyDescent="0.2">
      <c r="A12420" s="1" t="s">
        <v>36068</v>
      </c>
      <c r="B12420" s="4" t="s">
        <v>36069</v>
      </c>
      <c r="C12420" s="4" t="s">
        <v>36070</v>
      </c>
      <c r="E12420" s="4"/>
      <c r="R12420" s="4"/>
      <c r="U12420" s="4"/>
      <c r="AD12420" s="4"/>
      <c r="AE12420" s="4"/>
      <c r="AF12420" s="21"/>
    </row>
    <row r="12421" spans="1:32" x14ac:dyDescent="0.2">
      <c r="A12421" s="1" t="s">
        <v>36071</v>
      </c>
      <c r="B12421" s="4" t="s">
        <v>11728</v>
      </c>
      <c r="C12421" s="4" t="s">
        <v>36072</v>
      </c>
      <c r="E12421" s="4"/>
      <c r="R12421" s="4"/>
      <c r="U12421" s="4"/>
      <c r="AD12421" s="4"/>
      <c r="AE12421" s="4"/>
      <c r="AF12421" s="21"/>
    </row>
    <row r="12422" spans="1:32" x14ac:dyDescent="0.2">
      <c r="A12422" s="1" t="s">
        <v>36073</v>
      </c>
      <c r="B12422" s="4" t="s">
        <v>36074</v>
      </c>
      <c r="C12422" s="4" t="s">
        <v>36075</v>
      </c>
      <c r="E12422" s="4"/>
      <c r="G12422">
        <v>1</v>
      </c>
      <c r="R12422" s="4"/>
      <c r="U12422" s="4"/>
      <c r="AD12422" s="4"/>
      <c r="AE12422" s="4"/>
      <c r="AF12422" s="21"/>
    </row>
    <row r="12423" spans="1:32" x14ac:dyDescent="0.2">
      <c r="A12423" s="1" t="s">
        <v>36076</v>
      </c>
      <c r="B12423" s="4" t="s">
        <v>36077</v>
      </c>
      <c r="C12423" s="4" t="s">
        <v>36078</v>
      </c>
      <c r="E12423" s="4"/>
      <c r="R12423" s="4"/>
      <c r="U12423" s="4"/>
      <c r="AD12423" s="4"/>
      <c r="AE12423" s="4"/>
      <c r="AF12423" s="21"/>
    </row>
    <row r="12424" spans="1:32" x14ac:dyDescent="0.2">
      <c r="A12424" s="1" t="s">
        <v>36079</v>
      </c>
      <c r="B12424" s="4" t="s">
        <v>36080</v>
      </c>
      <c r="C12424" s="4" t="s">
        <v>35000</v>
      </c>
      <c r="E12424" s="4"/>
      <c r="R12424" s="4"/>
      <c r="U12424" s="4"/>
      <c r="AD12424" s="4"/>
      <c r="AE12424" s="4"/>
      <c r="AF12424" s="21"/>
    </row>
    <row r="12425" spans="1:32" x14ac:dyDescent="0.2">
      <c r="A12425" s="1" t="s">
        <v>36081</v>
      </c>
      <c r="B12425" s="4" t="s">
        <v>36082</v>
      </c>
      <c r="C12425" s="4" t="s">
        <v>27219</v>
      </c>
      <c r="E12425" s="4"/>
      <c r="R12425" s="4"/>
      <c r="U12425" s="4"/>
      <c r="AD12425" s="4"/>
      <c r="AE12425" s="4"/>
      <c r="AF12425" s="21"/>
    </row>
    <row r="12426" spans="1:32" x14ac:dyDescent="0.2">
      <c r="A12426" s="1" t="s">
        <v>36083</v>
      </c>
      <c r="B12426" s="4" t="s">
        <v>36084</v>
      </c>
      <c r="C12426" s="4" t="s">
        <v>36085</v>
      </c>
      <c r="E12426" s="4"/>
      <c r="R12426" s="4"/>
      <c r="U12426" s="4"/>
      <c r="AD12426" s="4"/>
      <c r="AE12426" s="4"/>
      <c r="AF12426" s="21"/>
    </row>
    <row r="12427" spans="1:32" x14ac:dyDescent="0.2">
      <c r="A12427" s="1" t="s">
        <v>36086</v>
      </c>
      <c r="B12427" s="4" t="s">
        <v>11766</v>
      </c>
      <c r="C12427" s="4" t="s">
        <v>36087</v>
      </c>
      <c r="E12427" s="4"/>
      <c r="R12427" s="4"/>
      <c r="U12427" s="4"/>
      <c r="AD12427" s="4"/>
      <c r="AE12427" s="4"/>
      <c r="AF12427" s="21"/>
    </row>
    <row r="12428" spans="1:32" x14ac:dyDescent="0.2">
      <c r="A12428" s="1" t="s">
        <v>36088</v>
      </c>
      <c r="B12428" s="4" t="s">
        <v>11736</v>
      </c>
      <c r="C12428" s="4" t="s">
        <v>36089</v>
      </c>
      <c r="E12428" s="4"/>
      <c r="R12428" s="4"/>
      <c r="U12428" s="4"/>
      <c r="AD12428" s="4"/>
      <c r="AE12428" s="4"/>
      <c r="AF12428" s="21"/>
    </row>
    <row r="12429" spans="1:32" x14ac:dyDescent="0.2">
      <c r="A12429" s="1" t="s">
        <v>36090</v>
      </c>
      <c r="B12429" s="4" t="s">
        <v>11742</v>
      </c>
      <c r="C12429" s="4" t="s">
        <v>36091</v>
      </c>
      <c r="E12429" s="4"/>
      <c r="R12429" s="4"/>
      <c r="U12429" s="4"/>
      <c r="AD12429" s="4"/>
      <c r="AE12429" s="4"/>
      <c r="AF12429" s="21"/>
    </row>
    <row r="12430" spans="1:32" x14ac:dyDescent="0.2">
      <c r="A12430" s="1" t="s">
        <v>36092</v>
      </c>
      <c r="B12430" s="4" t="s">
        <v>11769</v>
      </c>
      <c r="C12430" s="4" t="s">
        <v>11770</v>
      </c>
      <c r="E12430" s="4"/>
      <c r="R12430" s="4"/>
      <c r="U12430" s="4"/>
      <c r="AD12430" s="4"/>
      <c r="AE12430" s="4"/>
      <c r="AF12430" s="21"/>
    </row>
    <row r="12431" spans="1:32" x14ac:dyDescent="0.2">
      <c r="A12431" s="1" t="s">
        <v>36093</v>
      </c>
      <c r="B12431" s="4" t="s">
        <v>11772</v>
      </c>
      <c r="C12431" s="4" t="s">
        <v>36094</v>
      </c>
      <c r="E12431" s="4"/>
      <c r="R12431" s="4"/>
      <c r="U12431" s="4"/>
      <c r="AD12431" s="4"/>
      <c r="AE12431" s="4"/>
      <c r="AF12431" s="21"/>
    </row>
    <row r="12432" spans="1:32" x14ac:dyDescent="0.2">
      <c r="A12432" s="1" t="s">
        <v>36095</v>
      </c>
      <c r="B12432" s="4" t="s">
        <v>11775</v>
      </c>
      <c r="C12432" s="4" t="s">
        <v>36096</v>
      </c>
      <c r="E12432" s="4"/>
      <c r="R12432" s="4"/>
      <c r="U12432" s="4"/>
      <c r="AD12432" s="4"/>
      <c r="AE12432" s="4"/>
      <c r="AF12432" s="21"/>
    </row>
    <row r="12433" spans="1:32" x14ac:dyDescent="0.2">
      <c r="A12433" s="1" t="s">
        <v>36097</v>
      </c>
      <c r="B12433" s="4" t="s">
        <v>11781</v>
      </c>
      <c r="C12433" s="4" t="s">
        <v>36098</v>
      </c>
      <c r="E12433" s="4"/>
      <c r="R12433" s="4"/>
      <c r="U12433" s="4"/>
      <c r="AD12433" s="4"/>
      <c r="AE12433" s="4"/>
      <c r="AF12433" s="21"/>
    </row>
    <row r="12434" spans="1:32" x14ac:dyDescent="0.2">
      <c r="A12434" s="1" t="s">
        <v>36099</v>
      </c>
      <c r="B12434" s="4" t="s">
        <v>11796</v>
      </c>
      <c r="C12434" s="4" t="s">
        <v>36100</v>
      </c>
      <c r="E12434" s="4"/>
      <c r="R12434" s="4"/>
      <c r="U12434" s="4"/>
      <c r="AD12434" s="4"/>
      <c r="AE12434" s="4"/>
      <c r="AF12434" s="21"/>
    </row>
    <row r="12435" spans="1:32" x14ac:dyDescent="0.2">
      <c r="A12435" s="1" t="s">
        <v>36101</v>
      </c>
      <c r="B12435" s="4" t="s">
        <v>36102</v>
      </c>
      <c r="C12435" s="4" t="s">
        <v>36103</v>
      </c>
      <c r="E12435" s="4"/>
      <c r="R12435" s="4"/>
      <c r="U12435" s="4"/>
      <c r="AD12435" s="4"/>
      <c r="AE12435" s="4"/>
      <c r="AF12435" s="21"/>
    </row>
    <row r="12436" spans="1:32" x14ac:dyDescent="0.2">
      <c r="A12436" s="1" t="s">
        <v>36104</v>
      </c>
      <c r="B12436" s="4" t="s">
        <v>5225</v>
      </c>
      <c r="C12436" s="4" t="s">
        <v>35915</v>
      </c>
      <c r="E12436" s="4"/>
      <c r="R12436" s="4"/>
      <c r="U12436" s="4"/>
      <c r="AD12436" s="4"/>
      <c r="AE12436" s="4"/>
      <c r="AF12436" s="21"/>
    </row>
    <row r="12437" spans="1:32" x14ac:dyDescent="0.2">
      <c r="A12437" s="1" t="s">
        <v>36105</v>
      </c>
      <c r="B12437" s="4" t="s">
        <v>36106</v>
      </c>
      <c r="C12437" s="4" t="s">
        <v>36107</v>
      </c>
      <c r="E12437" s="4"/>
      <c r="R12437" s="4"/>
      <c r="U12437" s="4"/>
      <c r="AD12437" s="4"/>
      <c r="AE12437" s="4"/>
      <c r="AF12437" s="21"/>
    </row>
    <row r="12438" spans="1:32" x14ac:dyDescent="0.2">
      <c r="A12438" s="1" t="s">
        <v>36108</v>
      </c>
      <c r="B12438" s="4" t="s">
        <v>11810</v>
      </c>
      <c r="C12438" s="4" t="s">
        <v>11811</v>
      </c>
      <c r="E12438" s="4"/>
      <c r="R12438" s="4"/>
      <c r="U12438" s="4"/>
      <c r="AD12438" s="4"/>
      <c r="AE12438" s="4"/>
      <c r="AF12438" s="21"/>
    </row>
    <row r="12439" spans="1:32" x14ac:dyDescent="0.2">
      <c r="A12439" s="1" t="s">
        <v>36109</v>
      </c>
      <c r="B12439" s="4" t="s">
        <v>11816</v>
      </c>
      <c r="C12439" s="4" t="s">
        <v>11817</v>
      </c>
      <c r="E12439" s="4"/>
      <c r="R12439" s="4"/>
      <c r="U12439" s="4"/>
      <c r="AD12439" s="4"/>
      <c r="AE12439" s="4"/>
      <c r="AF12439" s="21"/>
    </row>
    <row r="12440" spans="1:32" x14ac:dyDescent="0.2">
      <c r="A12440" s="1" t="s">
        <v>36110</v>
      </c>
      <c r="B12440" s="4" t="s">
        <v>36111</v>
      </c>
      <c r="C12440" s="4" t="s">
        <v>36112</v>
      </c>
      <c r="E12440" s="4"/>
      <c r="R12440" s="4"/>
      <c r="U12440" s="4"/>
      <c r="AD12440" s="4"/>
      <c r="AE12440" s="4"/>
      <c r="AF12440" s="21"/>
    </row>
    <row r="12441" spans="1:32" x14ac:dyDescent="0.2">
      <c r="A12441" s="1" t="s">
        <v>36113</v>
      </c>
      <c r="B12441" s="4" t="s">
        <v>11819</v>
      </c>
      <c r="C12441" s="4" t="s">
        <v>36114</v>
      </c>
      <c r="E12441" s="4"/>
      <c r="R12441" s="4"/>
      <c r="U12441" s="4"/>
      <c r="AD12441" s="4"/>
      <c r="AE12441" s="4"/>
      <c r="AF12441" s="21"/>
    </row>
    <row r="12442" spans="1:32" x14ac:dyDescent="0.2">
      <c r="A12442" s="1" t="s">
        <v>36115</v>
      </c>
      <c r="B12442" s="4" t="s">
        <v>11822</v>
      </c>
      <c r="C12442" s="4" t="s">
        <v>11823</v>
      </c>
      <c r="E12442" s="4"/>
      <c r="R12442" s="4"/>
      <c r="U12442" s="4"/>
      <c r="AD12442" s="4"/>
      <c r="AE12442" s="4"/>
      <c r="AF12442" s="21"/>
    </row>
    <row r="12443" spans="1:32" x14ac:dyDescent="0.2">
      <c r="A12443" s="1" t="s">
        <v>36116</v>
      </c>
      <c r="B12443" s="4" t="s">
        <v>36117</v>
      </c>
      <c r="C12443" s="4" t="s">
        <v>36118</v>
      </c>
      <c r="E12443" s="4"/>
      <c r="R12443" s="4"/>
      <c r="U12443" s="4"/>
      <c r="AD12443" s="4"/>
      <c r="AE12443" s="4"/>
      <c r="AF12443" s="21"/>
    </row>
    <row r="12444" spans="1:32" x14ac:dyDescent="0.2">
      <c r="A12444" s="1" t="s">
        <v>36119</v>
      </c>
      <c r="B12444" s="4" t="s">
        <v>36120</v>
      </c>
      <c r="C12444" s="4" t="s">
        <v>36121</v>
      </c>
      <c r="E12444" s="4"/>
      <c r="R12444" s="4"/>
      <c r="U12444" s="4"/>
      <c r="AD12444" s="4"/>
      <c r="AE12444" s="4"/>
      <c r="AF12444" s="21"/>
    </row>
    <row r="12445" spans="1:32" x14ac:dyDescent="0.2">
      <c r="A12445" s="1" t="s">
        <v>36122</v>
      </c>
      <c r="B12445" s="4" t="s">
        <v>11837</v>
      </c>
      <c r="C12445" s="4" t="s">
        <v>11838</v>
      </c>
      <c r="E12445" s="4"/>
      <c r="R12445" s="4"/>
      <c r="U12445" s="4"/>
      <c r="AD12445" s="4"/>
      <c r="AE12445" s="4"/>
      <c r="AF12445" s="21"/>
    </row>
    <row r="12446" spans="1:32" x14ac:dyDescent="0.2">
      <c r="A12446" s="1" t="s">
        <v>36123</v>
      </c>
      <c r="B12446" s="4" t="s">
        <v>5228</v>
      </c>
      <c r="C12446" s="4" t="s">
        <v>11840</v>
      </c>
      <c r="E12446" s="4"/>
      <c r="R12446" s="4"/>
      <c r="U12446" s="4"/>
      <c r="AD12446" s="4">
        <v>1</v>
      </c>
      <c r="AE12446" s="4"/>
      <c r="AF12446" s="21"/>
    </row>
    <row r="12447" spans="1:32" x14ac:dyDescent="0.2">
      <c r="A12447" s="1" t="s">
        <v>36124</v>
      </c>
      <c r="B12447" s="4" t="s">
        <v>11845</v>
      </c>
      <c r="C12447" s="4" t="s">
        <v>36125</v>
      </c>
      <c r="E12447" s="4"/>
      <c r="R12447" s="4"/>
      <c r="U12447" s="4"/>
      <c r="AD12447" s="4"/>
      <c r="AE12447" s="4"/>
      <c r="AF12447" s="21"/>
    </row>
    <row r="12448" spans="1:32" x14ac:dyDescent="0.2">
      <c r="A12448" s="1" t="s">
        <v>36126</v>
      </c>
      <c r="B12448" s="4" t="s">
        <v>36127</v>
      </c>
      <c r="C12448" s="4" t="s">
        <v>36128</v>
      </c>
      <c r="E12448" s="4"/>
      <c r="R12448" s="4"/>
      <c r="U12448" s="4"/>
      <c r="AD12448" s="4"/>
      <c r="AE12448" s="4"/>
      <c r="AF12448" s="21"/>
    </row>
    <row r="12449" spans="1:32" x14ac:dyDescent="0.2">
      <c r="A12449" s="1" t="s">
        <v>36129</v>
      </c>
      <c r="B12449" s="4" t="s">
        <v>36130</v>
      </c>
      <c r="C12449" s="4" t="s">
        <v>36131</v>
      </c>
      <c r="E12449" s="4"/>
      <c r="R12449" s="4"/>
      <c r="U12449" s="4"/>
      <c r="AD12449" s="4"/>
      <c r="AE12449" s="4"/>
      <c r="AF12449" s="21"/>
    </row>
    <row r="12450" spans="1:32" x14ac:dyDescent="0.2">
      <c r="A12450" s="1" t="s">
        <v>36132</v>
      </c>
      <c r="B12450" s="4" t="s">
        <v>36133</v>
      </c>
      <c r="C12450" s="4" t="s">
        <v>36134</v>
      </c>
      <c r="E12450" s="4"/>
      <c r="R12450" s="4"/>
      <c r="U12450" s="4"/>
      <c r="AD12450" s="4"/>
      <c r="AE12450" s="4"/>
      <c r="AF12450" s="21"/>
    </row>
    <row r="12451" spans="1:32" x14ac:dyDescent="0.2">
      <c r="A12451" s="1" t="s">
        <v>36135</v>
      </c>
      <c r="B12451" s="4" t="s">
        <v>11875</v>
      </c>
      <c r="C12451" s="4" t="s">
        <v>11876</v>
      </c>
      <c r="E12451" s="4"/>
      <c r="F12451">
        <v>1</v>
      </c>
      <c r="I12451">
        <v>1</v>
      </c>
      <c r="N12451">
        <v>2</v>
      </c>
      <c r="O12451">
        <v>1</v>
      </c>
      <c r="R12451" s="4"/>
      <c r="U12451" s="4"/>
      <c r="V12451">
        <v>2</v>
      </c>
      <c r="W12451">
        <v>1</v>
      </c>
      <c r="AB12451">
        <v>1</v>
      </c>
      <c r="AD12451" s="4"/>
      <c r="AE12451" s="4"/>
      <c r="AF12451" s="21">
        <v>1</v>
      </c>
    </row>
    <row r="12452" spans="1:32" x14ac:dyDescent="0.2">
      <c r="A12452" s="1" t="s">
        <v>36136</v>
      </c>
      <c r="B12452" s="4" t="s">
        <v>36137</v>
      </c>
      <c r="C12452" s="4" t="s">
        <v>4204</v>
      </c>
      <c r="E12452" s="4"/>
      <c r="R12452" s="4"/>
      <c r="U12452" s="4"/>
      <c r="AD12452" s="4"/>
      <c r="AE12452" s="4"/>
      <c r="AF12452" s="21"/>
    </row>
    <row r="12453" spans="1:32" x14ac:dyDescent="0.2">
      <c r="A12453" s="1" t="s">
        <v>36138</v>
      </c>
      <c r="B12453" s="4" t="s">
        <v>36139</v>
      </c>
      <c r="C12453" s="4" t="s">
        <v>36140</v>
      </c>
      <c r="E12453" s="4"/>
      <c r="R12453" s="4"/>
      <c r="U12453" s="4"/>
      <c r="AD12453" s="4"/>
      <c r="AE12453" s="4"/>
      <c r="AF12453" s="21"/>
    </row>
    <row r="12454" spans="1:32" x14ac:dyDescent="0.2">
      <c r="A12454" s="1" t="s">
        <v>36141</v>
      </c>
      <c r="B12454" s="4" t="s">
        <v>36142</v>
      </c>
      <c r="C12454" s="4" t="s">
        <v>36143</v>
      </c>
      <c r="E12454" s="4"/>
      <c r="R12454" s="4"/>
      <c r="U12454" s="4"/>
      <c r="AD12454" s="4"/>
      <c r="AE12454" s="4"/>
      <c r="AF12454" s="21"/>
    </row>
    <row r="12455" spans="1:32" x14ac:dyDescent="0.2">
      <c r="A12455" s="1" t="s">
        <v>36144</v>
      </c>
      <c r="B12455" s="4" t="s">
        <v>36145</v>
      </c>
      <c r="C12455" s="4" t="s">
        <v>36146</v>
      </c>
      <c r="E12455" s="4"/>
      <c r="R12455" s="4"/>
      <c r="U12455" s="4"/>
      <c r="AD12455" s="4"/>
      <c r="AE12455" s="4"/>
      <c r="AF12455" s="21"/>
    </row>
    <row r="12456" spans="1:32" x14ac:dyDescent="0.2">
      <c r="A12456" s="1" t="s">
        <v>36147</v>
      </c>
      <c r="B12456" s="4" t="s">
        <v>36148</v>
      </c>
      <c r="C12456" s="4" t="s">
        <v>36149</v>
      </c>
      <c r="E12456" s="4"/>
      <c r="R12456" s="4"/>
      <c r="U12456" s="4"/>
      <c r="AD12456" s="4"/>
      <c r="AE12456" s="4"/>
      <c r="AF12456" s="21"/>
    </row>
    <row r="12457" spans="1:32" x14ac:dyDescent="0.2">
      <c r="A12457" s="1" t="s">
        <v>36150</v>
      </c>
      <c r="B12457" s="4" t="s">
        <v>36151</v>
      </c>
      <c r="C12457" s="4" t="s">
        <v>36152</v>
      </c>
      <c r="E12457" s="4"/>
      <c r="R12457" s="4"/>
      <c r="U12457" s="4"/>
      <c r="AD12457" s="4"/>
      <c r="AE12457" s="4"/>
      <c r="AF12457" s="21"/>
    </row>
    <row r="12458" spans="1:32" x14ac:dyDescent="0.2">
      <c r="A12458" s="1" t="s">
        <v>36153</v>
      </c>
      <c r="B12458" s="4" t="s">
        <v>35924</v>
      </c>
      <c r="C12458" s="4" t="s">
        <v>36154</v>
      </c>
      <c r="E12458" s="4"/>
      <c r="R12458" s="4"/>
      <c r="U12458" s="4"/>
      <c r="AD12458" s="4"/>
      <c r="AE12458" s="4"/>
      <c r="AF12458" s="21"/>
    </row>
    <row r="12459" spans="1:32" x14ac:dyDescent="0.2">
      <c r="A12459" s="1" t="s">
        <v>36155</v>
      </c>
      <c r="B12459" s="4" t="s">
        <v>36156</v>
      </c>
      <c r="C12459" s="4" t="s">
        <v>36157</v>
      </c>
      <c r="E12459" s="4"/>
      <c r="R12459" s="4"/>
      <c r="U12459" s="4"/>
      <c r="AD12459" s="4"/>
      <c r="AE12459" s="4"/>
      <c r="AF12459" s="21"/>
    </row>
    <row r="12460" spans="1:32" x14ac:dyDescent="0.2">
      <c r="A12460" s="1" t="s">
        <v>36158</v>
      </c>
      <c r="B12460" s="4" t="s">
        <v>36159</v>
      </c>
      <c r="C12460" s="4" t="s">
        <v>36160</v>
      </c>
      <c r="E12460" s="4"/>
      <c r="R12460" s="4"/>
      <c r="U12460" s="4"/>
      <c r="AD12460" s="4"/>
      <c r="AE12460" s="4"/>
      <c r="AF12460" s="21"/>
    </row>
    <row r="12461" spans="1:32" x14ac:dyDescent="0.2">
      <c r="A12461" s="1" t="s">
        <v>36161</v>
      </c>
      <c r="B12461" s="4" t="s">
        <v>11869</v>
      </c>
      <c r="C12461" s="4" t="s">
        <v>36162</v>
      </c>
      <c r="E12461" s="4"/>
      <c r="R12461" s="4"/>
      <c r="U12461" s="4"/>
      <c r="AD12461" s="4"/>
      <c r="AE12461" s="4"/>
      <c r="AF12461" s="21"/>
    </row>
    <row r="12462" spans="1:32" x14ac:dyDescent="0.2">
      <c r="A12462" s="1" t="s">
        <v>36163</v>
      </c>
      <c r="B12462" s="4" t="s">
        <v>36164</v>
      </c>
      <c r="C12462" s="4" t="s">
        <v>36165</v>
      </c>
      <c r="E12462" s="4"/>
      <c r="R12462" s="4"/>
      <c r="U12462" s="4"/>
      <c r="AD12462" s="4"/>
      <c r="AE12462" s="4"/>
      <c r="AF12462" s="21"/>
    </row>
    <row r="12463" spans="1:32" x14ac:dyDescent="0.2">
      <c r="A12463" s="1" t="s">
        <v>36166</v>
      </c>
      <c r="B12463" s="4" t="s">
        <v>36167</v>
      </c>
      <c r="C12463" s="4" t="s">
        <v>36168</v>
      </c>
      <c r="E12463" s="4"/>
      <c r="R12463" s="4"/>
      <c r="U12463" s="4"/>
      <c r="AD12463" s="4"/>
      <c r="AE12463" s="4"/>
      <c r="AF12463" s="21"/>
    </row>
    <row r="12464" spans="1:32" x14ac:dyDescent="0.2">
      <c r="A12464" s="1" t="s">
        <v>36169</v>
      </c>
      <c r="B12464" s="4" t="s">
        <v>36170</v>
      </c>
      <c r="C12464" s="4" t="s">
        <v>36171</v>
      </c>
      <c r="E12464" s="4"/>
      <c r="R12464" s="4"/>
      <c r="U12464" s="4"/>
      <c r="AD12464" s="4"/>
      <c r="AE12464" s="4"/>
      <c r="AF12464" s="21"/>
    </row>
    <row r="12465" spans="1:32" x14ac:dyDescent="0.2">
      <c r="A12465" s="1" t="s">
        <v>36172</v>
      </c>
      <c r="B12465" s="4" t="s">
        <v>36173</v>
      </c>
      <c r="C12465" s="4" t="s">
        <v>36174</v>
      </c>
      <c r="E12465" s="4"/>
      <c r="R12465" s="4"/>
      <c r="U12465" s="4"/>
      <c r="AD12465" s="4"/>
      <c r="AE12465" s="4"/>
      <c r="AF12465" s="21"/>
    </row>
    <row r="12466" spans="1:32" x14ac:dyDescent="0.2">
      <c r="A12466" s="1" t="s">
        <v>36175</v>
      </c>
      <c r="B12466" s="4" t="s">
        <v>36176</v>
      </c>
      <c r="C12466" s="4" t="s">
        <v>8688</v>
      </c>
      <c r="E12466" s="4"/>
      <c r="R12466" s="4"/>
      <c r="U12466" s="4"/>
      <c r="AD12466" s="4"/>
      <c r="AE12466" s="4"/>
      <c r="AF12466" s="21"/>
    </row>
    <row r="12467" spans="1:32" x14ac:dyDescent="0.2">
      <c r="A12467" s="1" t="s">
        <v>36177</v>
      </c>
      <c r="B12467" s="4" t="s">
        <v>36178</v>
      </c>
      <c r="C12467" s="4" t="s">
        <v>5172</v>
      </c>
      <c r="E12467" s="4"/>
      <c r="R12467" s="4"/>
      <c r="U12467" s="4"/>
      <c r="AD12467" s="4"/>
      <c r="AE12467" s="4"/>
      <c r="AF12467" s="21"/>
    </row>
    <row r="12468" spans="1:32" x14ac:dyDescent="0.2">
      <c r="A12468" s="1" t="s">
        <v>36179</v>
      </c>
      <c r="B12468" s="4" t="s">
        <v>36180</v>
      </c>
      <c r="C12468" s="4" t="s">
        <v>36181</v>
      </c>
      <c r="E12468" s="4"/>
      <c r="R12468" s="4"/>
      <c r="U12468" s="4"/>
      <c r="AD12468" s="4"/>
      <c r="AE12468" s="4"/>
      <c r="AF12468" s="21"/>
    </row>
    <row r="12469" spans="1:32" x14ac:dyDescent="0.2">
      <c r="A12469" s="1" t="s">
        <v>36182</v>
      </c>
      <c r="B12469" s="4" t="s">
        <v>36183</v>
      </c>
      <c r="C12469" s="4" t="s">
        <v>36184</v>
      </c>
      <c r="E12469" s="4"/>
      <c r="R12469" s="4"/>
      <c r="U12469" s="4"/>
      <c r="AD12469" s="4"/>
      <c r="AE12469" s="4"/>
      <c r="AF12469" s="21"/>
    </row>
    <row r="12470" spans="1:32" x14ac:dyDescent="0.2">
      <c r="A12470" s="1" t="s">
        <v>36185</v>
      </c>
      <c r="B12470" s="4" t="s">
        <v>11887</v>
      </c>
      <c r="C12470" s="4" t="s">
        <v>36186</v>
      </c>
      <c r="E12470" s="4"/>
      <c r="R12470" s="4"/>
      <c r="U12470" s="4"/>
      <c r="AD12470" s="4"/>
      <c r="AE12470" s="4"/>
      <c r="AF12470" s="21"/>
    </row>
    <row r="12471" spans="1:32" x14ac:dyDescent="0.2">
      <c r="A12471" s="1" t="s">
        <v>36187</v>
      </c>
      <c r="B12471" s="4" t="s">
        <v>36188</v>
      </c>
      <c r="C12471" s="4" t="s">
        <v>36189</v>
      </c>
      <c r="E12471" s="4"/>
      <c r="R12471" s="4"/>
      <c r="U12471" s="4"/>
      <c r="AD12471" s="4"/>
      <c r="AE12471" s="4"/>
      <c r="AF12471" s="21"/>
    </row>
    <row r="12472" spans="1:32" x14ac:dyDescent="0.2">
      <c r="A12472" s="1" t="s">
        <v>36190</v>
      </c>
      <c r="B12472" s="4" t="s">
        <v>36191</v>
      </c>
      <c r="C12472" s="4" t="s">
        <v>36192</v>
      </c>
      <c r="E12472" s="4"/>
      <c r="R12472" s="4"/>
      <c r="U12472" s="4"/>
      <c r="AD12472" s="4"/>
      <c r="AE12472" s="4"/>
      <c r="AF12472" s="21"/>
    </row>
    <row r="12473" spans="1:32" x14ac:dyDescent="0.2">
      <c r="A12473" s="1" t="s">
        <v>36193</v>
      </c>
      <c r="B12473" s="4" t="s">
        <v>36194</v>
      </c>
      <c r="C12473" s="4" t="s">
        <v>36195</v>
      </c>
      <c r="E12473" s="4"/>
      <c r="R12473" s="4"/>
      <c r="U12473" s="4"/>
      <c r="AD12473" s="4"/>
      <c r="AE12473" s="4"/>
      <c r="AF12473" s="21">
        <v>1</v>
      </c>
    </row>
    <row r="12474" spans="1:32" x14ac:dyDescent="0.2">
      <c r="A12474" s="1" t="s">
        <v>36196</v>
      </c>
      <c r="B12474" s="4" t="s">
        <v>36197</v>
      </c>
      <c r="C12474" s="4" t="s">
        <v>36198</v>
      </c>
      <c r="E12474" s="4"/>
      <c r="R12474" s="4"/>
      <c r="U12474" s="4"/>
      <c r="AD12474" s="4"/>
      <c r="AE12474" s="4"/>
      <c r="AF12474" s="21"/>
    </row>
    <row r="12475" spans="1:32" x14ac:dyDescent="0.2">
      <c r="A12475" s="1" t="s">
        <v>36199</v>
      </c>
      <c r="B12475" s="4" t="s">
        <v>36200</v>
      </c>
      <c r="C12475" s="4" t="s">
        <v>36201</v>
      </c>
      <c r="E12475" s="4"/>
      <c r="R12475" s="4"/>
      <c r="U12475" s="4"/>
      <c r="AD12475" s="4"/>
      <c r="AE12475" s="4"/>
      <c r="AF12475" s="21"/>
    </row>
    <row r="12476" spans="1:32" x14ac:dyDescent="0.2">
      <c r="A12476" s="1" t="s">
        <v>36202</v>
      </c>
      <c r="B12476" s="4" t="s">
        <v>11893</v>
      </c>
      <c r="C12476" s="4" t="s">
        <v>36203</v>
      </c>
      <c r="E12476" s="4"/>
      <c r="R12476" s="4"/>
      <c r="U12476" s="4"/>
      <c r="AD12476" s="4"/>
      <c r="AE12476" s="4"/>
      <c r="AF12476" s="21"/>
    </row>
    <row r="12477" spans="1:32" x14ac:dyDescent="0.2">
      <c r="A12477" s="1" t="s">
        <v>36204</v>
      </c>
      <c r="B12477" s="4" t="s">
        <v>11899</v>
      </c>
      <c r="C12477" s="4" t="s">
        <v>36205</v>
      </c>
      <c r="E12477" s="4"/>
      <c r="R12477" s="4"/>
      <c r="U12477" s="4"/>
      <c r="AD12477" s="4"/>
      <c r="AE12477" s="4"/>
      <c r="AF12477" s="21"/>
    </row>
    <row r="12478" spans="1:32" x14ac:dyDescent="0.2">
      <c r="A12478" s="1" t="s">
        <v>36206</v>
      </c>
      <c r="B12478" s="4" t="s">
        <v>36207</v>
      </c>
      <c r="C12478" s="4" t="s">
        <v>34245</v>
      </c>
      <c r="E12478" s="4"/>
      <c r="G12478">
        <v>1</v>
      </c>
      <c r="H12478">
        <v>1</v>
      </c>
      <c r="M12478">
        <v>2</v>
      </c>
      <c r="P12478">
        <v>1</v>
      </c>
      <c r="Q12478">
        <v>1</v>
      </c>
      <c r="R12478" s="4"/>
      <c r="S12478">
        <v>1</v>
      </c>
      <c r="U12478" s="4">
        <v>1</v>
      </c>
      <c r="X12478">
        <v>1</v>
      </c>
      <c r="AB12478">
        <v>1</v>
      </c>
      <c r="AD12478" s="4"/>
      <c r="AE12478" s="4">
        <v>1</v>
      </c>
      <c r="AF12478" s="21"/>
    </row>
    <row r="12479" spans="1:32" x14ac:dyDescent="0.2">
      <c r="A12479" s="1" t="s">
        <v>36208</v>
      </c>
      <c r="B12479" s="4" t="s">
        <v>36209</v>
      </c>
      <c r="C12479" s="4" t="s">
        <v>36210</v>
      </c>
      <c r="E12479" s="4"/>
      <c r="R12479" s="4"/>
      <c r="U12479" s="4"/>
      <c r="AD12479" s="4"/>
      <c r="AE12479" s="4"/>
      <c r="AF12479" s="21"/>
    </row>
    <row r="12480" spans="1:32" x14ac:dyDescent="0.2">
      <c r="A12480" s="1" t="s">
        <v>36211</v>
      </c>
      <c r="B12480" s="4" t="s">
        <v>36212</v>
      </c>
      <c r="C12480" s="4" t="s">
        <v>36213</v>
      </c>
      <c r="E12480" s="4"/>
      <c r="R12480" s="4"/>
      <c r="U12480" s="4"/>
      <c r="AB12480">
        <v>1</v>
      </c>
      <c r="AD12480" s="4"/>
      <c r="AE12480" s="4"/>
      <c r="AF12480" s="21"/>
    </row>
    <row r="12481" spans="1:32" x14ac:dyDescent="0.2">
      <c r="A12481" s="1" t="s">
        <v>36214</v>
      </c>
      <c r="B12481" s="4" t="s">
        <v>36215</v>
      </c>
      <c r="C12481" s="4" t="s">
        <v>36216</v>
      </c>
      <c r="E12481" s="4">
        <v>1</v>
      </c>
      <c r="R12481" s="4"/>
      <c r="U12481" s="4"/>
      <c r="AD12481" s="4"/>
      <c r="AE12481" s="4"/>
      <c r="AF12481" s="21"/>
    </row>
    <row r="12482" spans="1:32" x14ac:dyDescent="0.2">
      <c r="A12482" s="1" t="s">
        <v>36217</v>
      </c>
      <c r="B12482" s="4" t="s">
        <v>36218</v>
      </c>
      <c r="C12482" s="4" t="s">
        <v>36219</v>
      </c>
      <c r="E12482" s="4"/>
      <c r="N12482">
        <v>3</v>
      </c>
      <c r="R12482" s="4"/>
      <c r="U12482" s="4"/>
      <c r="AD12482" s="4"/>
      <c r="AE12482" s="4"/>
      <c r="AF12482" s="21"/>
    </row>
    <row r="12483" spans="1:32" x14ac:dyDescent="0.2">
      <c r="A12483" s="1" t="s">
        <v>36220</v>
      </c>
      <c r="B12483" s="4" t="s">
        <v>36221</v>
      </c>
      <c r="C12483" s="4" t="s">
        <v>36222</v>
      </c>
      <c r="E12483" s="4"/>
      <c r="R12483" s="4"/>
      <c r="U12483" s="4"/>
      <c r="AD12483" s="4"/>
      <c r="AE12483" s="4"/>
      <c r="AF12483" s="21"/>
    </row>
    <row r="12484" spans="1:32" x14ac:dyDescent="0.2">
      <c r="A12484" s="1" t="s">
        <v>36223</v>
      </c>
      <c r="B12484" s="4" t="s">
        <v>36224</v>
      </c>
      <c r="C12484" s="4" t="s">
        <v>36225</v>
      </c>
      <c r="E12484" s="4"/>
      <c r="R12484" s="4"/>
      <c r="U12484" s="4"/>
      <c r="AD12484" s="4"/>
      <c r="AE12484" s="4"/>
      <c r="AF12484" s="21"/>
    </row>
    <row r="12485" spans="1:32" x14ac:dyDescent="0.2">
      <c r="A12485" s="1" t="s">
        <v>36226</v>
      </c>
      <c r="B12485" s="4" t="s">
        <v>36227</v>
      </c>
      <c r="C12485" s="4" t="s">
        <v>22493</v>
      </c>
      <c r="E12485" s="4"/>
      <c r="R12485" s="4"/>
      <c r="U12485" s="4"/>
      <c r="AD12485" s="4"/>
      <c r="AE12485" s="4"/>
      <c r="AF12485" s="21"/>
    </row>
    <row r="12486" spans="1:32" x14ac:dyDescent="0.2">
      <c r="A12486" s="1" t="s">
        <v>36228</v>
      </c>
      <c r="B12486" s="4" t="s">
        <v>36229</v>
      </c>
      <c r="C12486" s="4" t="s">
        <v>36230</v>
      </c>
      <c r="E12486" s="4"/>
      <c r="F12486">
        <v>1</v>
      </c>
      <c r="H12486">
        <v>2</v>
      </c>
      <c r="J12486">
        <v>1</v>
      </c>
      <c r="R12486" s="4"/>
      <c r="U12486" s="4"/>
      <c r="W12486">
        <v>2</v>
      </c>
      <c r="X12486">
        <v>1</v>
      </c>
      <c r="Z12486">
        <v>1</v>
      </c>
      <c r="AB12486">
        <v>1</v>
      </c>
      <c r="AD12486" s="4"/>
      <c r="AE12486" s="4"/>
      <c r="AF12486" s="21"/>
    </row>
    <row r="12487" spans="1:32" x14ac:dyDescent="0.2">
      <c r="A12487" s="1" t="s">
        <v>36231</v>
      </c>
      <c r="B12487" s="4" t="s">
        <v>11902</v>
      </c>
      <c r="C12487" s="4" t="s">
        <v>36232</v>
      </c>
      <c r="E12487" s="4"/>
      <c r="R12487" s="4"/>
      <c r="U12487" s="4"/>
      <c r="AD12487" s="4"/>
      <c r="AE12487" s="4"/>
      <c r="AF12487" s="21"/>
    </row>
    <row r="12488" spans="1:32" x14ac:dyDescent="0.2">
      <c r="A12488" s="1" t="s">
        <v>36233</v>
      </c>
      <c r="B12488" s="4" t="s">
        <v>11905</v>
      </c>
      <c r="C12488" s="4" t="s">
        <v>36234</v>
      </c>
      <c r="E12488" s="4"/>
      <c r="R12488" s="4"/>
      <c r="U12488" s="4"/>
      <c r="AD12488" s="4"/>
      <c r="AE12488" s="4"/>
      <c r="AF12488" s="21"/>
    </row>
    <row r="12489" spans="1:32" x14ac:dyDescent="0.2">
      <c r="A12489" s="1" t="s">
        <v>36235</v>
      </c>
      <c r="B12489" s="4" t="s">
        <v>36236</v>
      </c>
      <c r="C12489" s="4" t="s">
        <v>36237</v>
      </c>
      <c r="E12489" s="4"/>
      <c r="R12489" s="4"/>
      <c r="U12489" s="4"/>
      <c r="AD12489" s="4"/>
      <c r="AE12489" s="4"/>
      <c r="AF12489" s="21"/>
    </row>
    <row r="12490" spans="1:32" x14ac:dyDescent="0.2">
      <c r="A12490" s="1" t="s">
        <v>36238</v>
      </c>
      <c r="B12490" s="4" t="s">
        <v>12255</v>
      </c>
      <c r="C12490" s="4" t="s">
        <v>36239</v>
      </c>
      <c r="E12490" s="4"/>
      <c r="R12490" s="4"/>
      <c r="U12490" s="4"/>
      <c r="AD12490" s="4"/>
      <c r="AE12490" s="4"/>
      <c r="AF12490" s="21"/>
    </row>
    <row r="12491" spans="1:32" x14ac:dyDescent="0.2">
      <c r="A12491" s="1" t="s">
        <v>36240</v>
      </c>
      <c r="B12491" s="4" t="s">
        <v>11914</v>
      </c>
      <c r="C12491" s="4" t="s">
        <v>36241</v>
      </c>
      <c r="E12491" s="4"/>
      <c r="R12491" s="4"/>
      <c r="U12491" s="4"/>
      <c r="AD12491" s="4"/>
      <c r="AE12491" s="4"/>
      <c r="AF12491" s="21"/>
    </row>
    <row r="12492" spans="1:32" x14ac:dyDescent="0.2">
      <c r="A12492" s="1" t="s">
        <v>36242</v>
      </c>
      <c r="B12492" s="4" t="s">
        <v>26381</v>
      </c>
      <c r="C12492" s="4" t="s">
        <v>36243</v>
      </c>
      <c r="E12492" s="4"/>
      <c r="R12492" s="4"/>
      <c r="U12492" s="4"/>
      <c r="AD12492" s="4"/>
      <c r="AE12492" s="4"/>
      <c r="AF12492" s="21"/>
    </row>
    <row r="12493" spans="1:32" x14ac:dyDescent="0.2">
      <c r="A12493" s="1" t="s">
        <v>36244</v>
      </c>
      <c r="B12493" s="4" t="s">
        <v>11920</v>
      </c>
      <c r="C12493" s="4" t="s">
        <v>36245</v>
      </c>
      <c r="E12493" s="4"/>
      <c r="R12493" s="4"/>
      <c r="U12493" s="4"/>
      <c r="AD12493" s="4"/>
      <c r="AE12493" s="4"/>
      <c r="AF12493" s="21"/>
    </row>
    <row r="12494" spans="1:32" x14ac:dyDescent="0.2">
      <c r="A12494" s="1" t="s">
        <v>36246</v>
      </c>
      <c r="B12494" s="4" t="s">
        <v>11959</v>
      </c>
      <c r="C12494" s="4" t="s">
        <v>11960</v>
      </c>
      <c r="E12494" s="4"/>
      <c r="R12494" s="4"/>
      <c r="U12494" s="4"/>
      <c r="AD12494" s="4"/>
      <c r="AE12494" s="4"/>
      <c r="AF12494" s="21"/>
    </row>
    <row r="12495" spans="1:32" x14ac:dyDescent="0.2">
      <c r="A12495" s="1" t="s">
        <v>36247</v>
      </c>
      <c r="B12495" s="4" t="s">
        <v>36248</v>
      </c>
      <c r="C12495" s="4" t="s">
        <v>36249</v>
      </c>
      <c r="E12495" s="4"/>
      <c r="R12495" s="4"/>
      <c r="U12495" s="4"/>
      <c r="AD12495" s="4"/>
      <c r="AE12495" s="4"/>
      <c r="AF12495" s="21"/>
    </row>
    <row r="12496" spans="1:32" x14ac:dyDescent="0.2">
      <c r="A12496" s="1" t="s">
        <v>36250</v>
      </c>
      <c r="B12496" s="4" t="s">
        <v>36251</v>
      </c>
      <c r="C12496" s="4" t="s">
        <v>36252</v>
      </c>
      <c r="E12496" s="4"/>
      <c r="R12496" s="4"/>
      <c r="U12496" s="4"/>
      <c r="AD12496" s="4"/>
      <c r="AE12496" s="4"/>
      <c r="AF12496" s="21"/>
    </row>
    <row r="12497" spans="1:32" x14ac:dyDescent="0.2">
      <c r="A12497" s="1" t="s">
        <v>36253</v>
      </c>
      <c r="B12497" s="4" t="s">
        <v>11911</v>
      </c>
      <c r="C12497" s="4" t="s">
        <v>36254</v>
      </c>
      <c r="E12497" s="4"/>
      <c r="R12497" s="4"/>
      <c r="U12497" s="4"/>
      <c r="AD12497" s="4"/>
      <c r="AE12497" s="4"/>
      <c r="AF12497" s="21"/>
    </row>
    <row r="12498" spans="1:32" x14ac:dyDescent="0.2">
      <c r="A12498" s="1" t="s">
        <v>36255</v>
      </c>
      <c r="B12498" s="4" t="s">
        <v>36256</v>
      </c>
      <c r="C12498" s="4" t="s">
        <v>36257</v>
      </c>
      <c r="E12498" s="4"/>
      <c r="R12498" s="4"/>
      <c r="U12498" s="4"/>
      <c r="AD12498" s="4"/>
      <c r="AE12498" s="4"/>
      <c r="AF12498" s="21"/>
    </row>
    <row r="12499" spans="1:32" x14ac:dyDescent="0.2">
      <c r="A12499" s="1" t="s">
        <v>36258</v>
      </c>
      <c r="B12499" s="4" t="s">
        <v>36259</v>
      </c>
      <c r="C12499" s="4" t="s">
        <v>36260</v>
      </c>
      <c r="E12499" s="4">
        <v>1</v>
      </c>
      <c r="R12499" s="4"/>
      <c r="U12499" s="4"/>
      <c r="AD12499" s="4">
        <v>1</v>
      </c>
      <c r="AE12499" s="4"/>
      <c r="AF12499" s="21">
        <v>1</v>
      </c>
    </row>
    <row r="12500" spans="1:32" x14ac:dyDescent="0.2">
      <c r="A12500" s="1" t="s">
        <v>36261</v>
      </c>
      <c r="B12500" s="4" t="s">
        <v>36262</v>
      </c>
      <c r="C12500" s="4" t="s">
        <v>36263</v>
      </c>
      <c r="E12500" s="4"/>
      <c r="R12500" s="4"/>
      <c r="U12500" s="4"/>
      <c r="AD12500" s="4"/>
      <c r="AE12500" s="4"/>
      <c r="AF12500" s="21"/>
    </row>
    <row r="12501" spans="1:32" x14ac:dyDescent="0.2">
      <c r="A12501" s="1" t="s">
        <v>36264</v>
      </c>
      <c r="B12501" s="4" t="s">
        <v>36265</v>
      </c>
      <c r="C12501" s="4" t="s">
        <v>36266</v>
      </c>
      <c r="E12501" s="4"/>
      <c r="R12501" s="4"/>
      <c r="U12501" s="4"/>
      <c r="AD12501" s="4"/>
      <c r="AE12501" s="4"/>
      <c r="AF12501" s="21"/>
    </row>
    <row r="12502" spans="1:32" x14ac:dyDescent="0.2">
      <c r="A12502" s="1" t="s">
        <v>36267</v>
      </c>
      <c r="B12502" s="4" t="s">
        <v>36268</v>
      </c>
      <c r="C12502" s="4" t="s">
        <v>36269</v>
      </c>
      <c r="E12502" s="4"/>
      <c r="R12502" s="4"/>
      <c r="U12502" s="4"/>
      <c r="AD12502" s="4"/>
      <c r="AE12502" s="4"/>
      <c r="AF12502" s="21"/>
    </row>
    <row r="12503" spans="1:32" x14ac:dyDescent="0.2">
      <c r="A12503" s="1" t="s">
        <v>36270</v>
      </c>
      <c r="B12503" s="4" t="s">
        <v>36271</v>
      </c>
      <c r="C12503" s="4" t="s">
        <v>36272</v>
      </c>
      <c r="E12503" s="4"/>
      <c r="R12503" s="4"/>
      <c r="U12503" s="4"/>
      <c r="AD12503" s="4"/>
      <c r="AE12503" s="4"/>
      <c r="AF12503" s="21"/>
    </row>
    <row r="12504" spans="1:32" x14ac:dyDescent="0.2">
      <c r="A12504" s="1" t="s">
        <v>36273</v>
      </c>
      <c r="B12504" s="4" t="s">
        <v>36274</v>
      </c>
      <c r="C12504" s="4" t="s">
        <v>5488</v>
      </c>
      <c r="E12504" s="4"/>
      <c r="I12504">
        <v>1</v>
      </c>
      <c r="J12504">
        <v>1</v>
      </c>
      <c r="M12504">
        <v>2</v>
      </c>
      <c r="N12504">
        <v>1</v>
      </c>
      <c r="O12504">
        <v>1</v>
      </c>
      <c r="P12504">
        <v>1</v>
      </c>
      <c r="R12504" s="4">
        <v>1</v>
      </c>
      <c r="T12504">
        <v>1</v>
      </c>
      <c r="U12504" s="4">
        <v>1</v>
      </c>
      <c r="V12504">
        <v>3</v>
      </c>
      <c r="X12504">
        <v>3</v>
      </c>
      <c r="Y12504">
        <v>1</v>
      </c>
      <c r="Z12504">
        <v>1</v>
      </c>
      <c r="AA12504">
        <v>2</v>
      </c>
      <c r="AD12504" s="4"/>
      <c r="AE12504" s="4">
        <v>1</v>
      </c>
      <c r="AF12504" s="21"/>
    </row>
    <row r="12505" spans="1:32" x14ac:dyDescent="0.2">
      <c r="A12505" s="1" t="s">
        <v>36275</v>
      </c>
      <c r="B12505" s="4" t="s">
        <v>36276</v>
      </c>
      <c r="C12505" s="4" t="s">
        <v>36277</v>
      </c>
      <c r="E12505" s="4"/>
      <c r="R12505" s="4"/>
      <c r="U12505" s="4"/>
      <c r="AD12505" s="4"/>
      <c r="AE12505" s="4"/>
      <c r="AF12505" s="21"/>
    </row>
    <row r="12506" spans="1:32" x14ac:dyDescent="0.2">
      <c r="A12506" s="1" t="s">
        <v>36278</v>
      </c>
      <c r="B12506" s="4" t="s">
        <v>36279</v>
      </c>
      <c r="C12506" s="4" t="s">
        <v>36280</v>
      </c>
      <c r="E12506" s="4">
        <v>1</v>
      </c>
      <c r="R12506" s="4"/>
      <c r="U12506" s="4"/>
      <c r="AD12506" s="4">
        <v>1</v>
      </c>
      <c r="AE12506" s="4"/>
      <c r="AF12506" s="21">
        <v>1</v>
      </c>
    </row>
    <row r="12507" spans="1:32" x14ac:dyDescent="0.2">
      <c r="A12507" s="1" t="s">
        <v>36281</v>
      </c>
      <c r="B12507" s="4" t="s">
        <v>11968</v>
      </c>
      <c r="C12507" s="4" t="s">
        <v>36282</v>
      </c>
      <c r="E12507" s="4"/>
      <c r="R12507" s="4"/>
      <c r="U12507" s="4"/>
      <c r="AD12507" s="4"/>
      <c r="AE12507" s="4"/>
      <c r="AF12507" s="21"/>
    </row>
    <row r="12508" spans="1:32" x14ac:dyDescent="0.2">
      <c r="A12508" s="1" t="s">
        <v>36283</v>
      </c>
      <c r="B12508" s="4" t="s">
        <v>36284</v>
      </c>
      <c r="C12508" s="4" t="s">
        <v>15363</v>
      </c>
      <c r="E12508" s="4"/>
      <c r="R12508" s="4"/>
      <c r="U12508" s="4"/>
      <c r="AD12508" s="4"/>
      <c r="AE12508" s="4"/>
      <c r="AF12508" s="21"/>
    </row>
    <row r="12509" spans="1:32" x14ac:dyDescent="0.2">
      <c r="A12509" s="1" t="s">
        <v>36285</v>
      </c>
      <c r="B12509" s="4" t="s">
        <v>36286</v>
      </c>
      <c r="C12509" s="4" t="s">
        <v>1967</v>
      </c>
      <c r="E12509" s="4"/>
      <c r="R12509" s="4"/>
      <c r="U12509" s="4"/>
      <c r="AD12509" s="4"/>
      <c r="AE12509" s="4"/>
      <c r="AF12509" s="21"/>
    </row>
    <row r="12510" spans="1:32" x14ac:dyDescent="0.2">
      <c r="A12510" s="1" t="s">
        <v>36287</v>
      </c>
      <c r="B12510" s="4" t="s">
        <v>11974</v>
      </c>
      <c r="C12510" s="4" t="s">
        <v>36288</v>
      </c>
      <c r="E12510" s="4"/>
      <c r="R12510" s="4"/>
      <c r="U12510" s="4"/>
      <c r="AD12510" s="4"/>
      <c r="AE12510" s="4"/>
      <c r="AF12510" s="21"/>
    </row>
    <row r="12511" spans="1:32" x14ac:dyDescent="0.2">
      <c r="A12511" s="1" t="s">
        <v>36289</v>
      </c>
      <c r="B12511" s="4" t="s">
        <v>36290</v>
      </c>
      <c r="C12511" s="4" t="s">
        <v>36291</v>
      </c>
      <c r="E12511" s="4"/>
      <c r="F12511">
        <v>1</v>
      </c>
      <c r="G12511">
        <v>1</v>
      </c>
      <c r="H12511">
        <v>1</v>
      </c>
      <c r="I12511">
        <v>1</v>
      </c>
      <c r="J12511">
        <v>1</v>
      </c>
      <c r="K12511">
        <v>1</v>
      </c>
      <c r="L12511">
        <v>1</v>
      </c>
      <c r="N12511">
        <v>1</v>
      </c>
      <c r="O12511">
        <v>1</v>
      </c>
      <c r="P12511">
        <v>1</v>
      </c>
      <c r="R12511" s="4">
        <v>1</v>
      </c>
      <c r="U12511" s="4">
        <v>1</v>
      </c>
      <c r="V12511">
        <v>1</v>
      </c>
      <c r="X12511">
        <v>1</v>
      </c>
      <c r="AA12511">
        <v>1</v>
      </c>
      <c r="AD12511" s="4"/>
      <c r="AE12511" s="4">
        <v>1</v>
      </c>
      <c r="AF12511" s="21"/>
    </row>
    <row r="12512" spans="1:32" x14ac:dyDescent="0.2">
      <c r="A12512" s="1" t="s">
        <v>36292</v>
      </c>
      <c r="B12512" s="4" t="s">
        <v>36293</v>
      </c>
      <c r="C12512" s="4" t="s">
        <v>36294</v>
      </c>
      <c r="E12512" s="4"/>
      <c r="R12512" s="4"/>
      <c r="U12512" s="4"/>
      <c r="AD12512" s="4"/>
      <c r="AE12512" s="4"/>
      <c r="AF12512" s="21"/>
    </row>
    <row r="12513" spans="1:32" x14ac:dyDescent="0.2">
      <c r="A12513" s="1" t="s">
        <v>36295</v>
      </c>
      <c r="B12513" s="4" t="s">
        <v>36296</v>
      </c>
      <c r="C12513" s="4" t="s">
        <v>36297</v>
      </c>
      <c r="E12513" s="4"/>
      <c r="R12513" s="4"/>
      <c r="U12513" s="4"/>
      <c r="AD12513" s="4"/>
      <c r="AE12513" s="4"/>
      <c r="AF12513" s="21"/>
    </row>
    <row r="12514" spans="1:32" x14ac:dyDescent="0.2">
      <c r="A12514" s="1" t="s">
        <v>36298</v>
      </c>
      <c r="B12514" s="4" t="s">
        <v>36299</v>
      </c>
      <c r="C12514" s="4" t="s">
        <v>36300</v>
      </c>
      <c r="E12514" s="4"/>
      <c r="R12514" s="4"/>
      <c r="U12514" s="4"/>
      <c r="AD12514" s="4"/>
      <c r="AE12514" s="4"/>
      <c r="AF12514" s="21"/>
    </row>
    <row r="12515" spans="1:32" x14ac:dyDescent="0.2">
      <c r="A12515" s="1" t="s">
        <v>36301</v>
      </c>
      <c r="B12515" s="4" t="s">
        <v>36302</v>
      </c>
      <c r="C12515" s="4" t="s">
        <v>36303</v>
      </c>
      <c r="E12515" s="4"/>
      <c r="R12515" s="4"/>
      <c r="U12515" s="4"/>
      <c r="AD12515" s="4"/>
      <c r="AE12515" s="4"/>
      <c r="AF12515" s="21"/>
    </row>
    <row r="12516" spans="1:32" x14ac:dyDescent="0.2">
      <c r="A12516" s="1" t="s">
        <v>36304</v>
      </c>
      <c r="B12516" s="4" t="s">
        <v>11980</v>
      </c>
      <c r="C12516" s="4" t="s">
        <v>36305</v>
      </c>
      <c r="E12516" s="4"/>
      <c r="R12516" s="4"/>
      <c r="U12516" s="4"/>
      <c r="AD12516" s="4"/>
      <c r="AE12516" s="4"/>
      <c r="AF12516" s="21"/>
    </row>
    <row r="12517" spans="1:32" x14ac:dyDescent="0.2">
      <c r="A12517" s="1" t="s">
        <v>36306</v>
      </c>
      <c r="B12517" s="4" t="s">
        <v>36307</v>
      </c>
      <c r="C12517" s="4" t="s">
        <v>36308</v>
      </c>
      <c r="E12517" s="4"/>
      <c r="R12517" s="4"/>
      <c r="U12517" s="4"/>
      <c r="AD12517" s="4"/>
      <c r="AE12517" s="4"/>
      <c r="AF12517" s="21"/>
    </row>
    <row r="12518" spans="1:32" x14ac:dyDescent="0.2">
      <c r="A12518" s="1" t="s">
        <v>36309</v>
      </c>
      <c r="B12518" s="4" t="s">
        <v>36310</v>
      </c>
      <c r="C12518" s="4" t="s">
        <v>36311</v>
      </c>
      <c r="E12518" s="4"/>
      <c r="R12518" s="4"/>
      <c r="U12518" s="4"/>
      <c r="AD12518" s="4"/>
      <c r="AE12518" s="4"/>
      <c r="AF12518" s="21"/>
    </row>
    <row r="12519" spans="1:32" x14ac:dyDescent="0.2">
      <c r="A12519" s="1" t="s">
        <v>36312</v>
      </c>
      <c r="B12519" s="4" t="s">
        <v>36313</v>
      </c>
      <c r="C12519" s="4" t="s">
        <v>4392</v>
      </c>
      <c r="E12519" s="4"/>
      <c r="R12519" s="4"/>
      <c r="U12519" s="4"/>
      <c r="AD12519" s="4"/>
      <c r="AE12519" s="4"/>
      <c r="AF12519" s="21"/>
    </row>
    <row r="12520" spans="1:32" x14ac:dyDescent="0.2">
      <c r="A12520" s="1" t="s">
        <v>36314</v>
      </c>
      <c r="B12520" s="4" t="s">
        <v>36315</v>
      </c>
      <c r="C12520" s="4" t="s">
        <v>36316</v>
      </c>
      <c r="E12520" s="4"/>
      <c r="R12520" s="4"/>
      <c r="U12520" s="4"/>
      <c r="AD12520" s="4"/>
      <c r="AE12520" s="4"/>
      <c r="AF12520" s="21"/>
    </row>
    <row r="12521" spans="1:32" x14ac:dyDescent="0.2">
      <c r="A12521" s="1" t="s">
        <v>36317</v>
      </c>
      <c r="B12521" s="4" t="s">
        <v>36318</v>
      </c>
      <c r="C12521" s="4" t="s">
        <v>16936</v>
      </c>
      <c r="E12521" s="4"/>
      <c r="R12521" s="4"/>
      <c r="U12521" s="4"/>
      <c r="AD12521" s="4"/>
      <c r="AE12521" s="4"/>
      <c r="AF12521" s="21"/>
    </row>
    <row r="12522" spans="1:32" x14ac:dyDescent="0.2">
      <c r="A12522" s="1" t="s">
        <v>36319</v>
      </c>
      <c r="B12522" s="4" t="s">
        <v>36320</v>
      </c>
      <c r="C12522" s="4" t="s">
        <v>36321</v>
      </c>
      <c r="E12522" s="4">
        <v>1</v>
      </c>
      <c r="R12522" s="4"/>
      <c r="U12522" s="4"/>
      <c r="AD12522" s="4"/>
      <c r="AE12522" s="4"/>
      <c r="AF12522" s="21"/>
    </row>
    <row r="12523" spans="1:32" x14ac:dyDescent="0.2">
      <c r="A12523" s="1" t="s">
        <v>36322</v>
      </c>
      <c r="B12523" s="4" t="s">
        <v>36323</v>
      </c>
      <c r="C12523" s="4" t="s">
        <v>36324</v>
      </c>
      <c r="E12523" s="4"/>
      <c r="R12523" s="4"/>
      <c r="U12523" s="4"/>
      <c r="AD12523" s="4">
        <v>1</v>
      </c>
      <c r="AE12523" s="4"/>
      <c r="AF12523" s="21">
        <v>2</v>
      </c>
    </row>
    <row r="12524" spans="1:32" x14ac:dyDescent="0.2">
      <c r="A12524" s="1" t="s">
        <v>36325</v>
      </c>
      <c r="B12524" s="4" t="s">
        <v>36326</v>
      </c>
      <c r="C12524" s="4" t="s">
        <v>8656</v>
      </c>
      <c r="E12524" s="4"/>
      <c r="R12524" s="4"/>
      <c r="U12524" s="4"/>
      <c r="AA12524">
        <v>1</v>
      </c>
      <c r="AD12524" s="4"/>
      <c r="AE12524" s="4"/>
      <c r="AF12524" s="21"/>
    </row>
    <row r="12525" spans="1:32" x14ac:dyDescent="0.2">
      <c r="A12525" s="1" t="s">
        <v>36327</v>
      </c>
      <c r="B12525" s="4" t="s">
        <v>12249</v>
      </c>
      <c r="C12525" s="4" t="s">
        <v>12250</v>
      </c>
      <c r="E12525" s="4"/>
      <c r="R12525" s="4"/>
      <c r="U12525" s="4"/>
      <c r="AD12525" s="4"/>
      <c r="AE12525" s="4"/>
      <c r="AF12525" s="21"/>
    </row>
    <row r="12526" spans="1:32" x14ac:dyDescent="0.2">
      <c r="A12526" s="1" t="s">
        <v>36328</v>
      </c>
      <c r="B12526" s="4" t="s">
        <v>11441</v>
      </c>
      <c r="C12526" s="4" t="s">
        <v>35887</v>
      </c>
      <c r="E12526" s="4"/>
      <c r="R12526" s="4"/>
      <c r="U12526" s="4"/>
      <c r="AD12526" s="4"/>
      <c r="AE12526" s="4"/>
      <c r="AF12526" s="21"/>
    </row>
    <row r="12527" spans="1:32" x14ac:dyDescent="0.2">
      <c r="A12527" s="1" t="s">
        <v>36329</v>
      </c>
      <c r="B12527" s="4" t="s">
        <v>36330</v>
      </c>
      <c r="C12527" s="4" t="s">
        <v>36331</v>
      </c>
      <c r="E12527" s="4"/>
      <c r="F12527">
        <v>1</v>
      </c>
      <c r="G12527">
        <v>1</v>
      </c>
      <c r="H12527">
        <v>2</v>
      </c>
      <c r="I12527">
        <v>1</v>
      </c>
      <c r="J12527">
        <v>1</v>
      </c>
      <c r="O12527">
        <v>1</v>
      </c>
      <c r="P12527">
        <v>1</v>
      </c>
      <c r="Q12527">
        <v>1</v>
      </c>
      <c r="R12527" s="4">
        <v>1</v>
      </c>
      <c r="T12527">
        <v>1</v>
      </c>
      <c r="U12527" s="4">
        <v>1</v>
      </c>
      <c r="V12527">
        <v>1</v>
      </c>
      <c r="W12527">
        <v>1</v>
      </c>
      <c r="Y12527">
        <v>1</v>
      </c>
      <c r="Z12527">
        <v>1</v>
      </c>
      <c r="AD12527" s="4"/>
      <c r="AE12527" s="4"/>
      <c r="AF12527" s="21"/>
    </row>
    <row r="12528" spans="1:32" x14ac:dyDescent="0.2">
      <c r="A12528" s="1" t="s">
        <v>36332</v>
      </c>
      <c r="B12528" s="4" t="s">
        <v>36333</v>
      </c>
      <c r="C12528" s="4" t="s">
        <v>36334</v>
      </c>
      <c r="E12528" s="4"/>
      <c r="F12528">
        <v>1</v>
      </c>
      <c r="G12528">
        <v>2</v>
      </c>
      <c r="H12528">
        <v>2</v>
      </c>
      <c r="I12528">
        <v>2</v>
      </c>
      <c r="J12528">
        <v>3</v>
      </c>
      <c r="K12528">
        <v>2</v>
      </c>
      <c r="L12528">
        <v>2</v>
      </c>
      <c r="R12528" s="4"/>
      <c r="U12528" s="4"/>
      <c r="AD12528" s="4"/>
      <c r="AE12528" s="4">
        <v>1</v>
      </c>
      <c r="AF12528" s="21"/>
    </row>
    <row r="12529" spans="1:32" x14ac:dyDescent="0.2">
      <c r="A12529" s="1" t="s">
        <v>36335</v>
      </c>
      <c r="B12529" s="4" t="s">
        <v>11579</v>
      </c>
      <c r="C12529" s="4" t="s">
        <v>35957</v>
      </c>
      <c r="E12529" s="4">
        <v>2</v>
      </c>
      <c r="R12529" s="4"/>
      <c r="U12529" s="4"/>
      <c r="AD12529" s="4">
        <v>2</v>
      </c>
      <c r="AE12529" s="4"/>
      <c r="AF12529" s="21">
        <v>2</v>
      </c>
    </row>
    <row r="12530" spans="1:32" x14ac:dyDescent="0.2">
      <c r="A12530" s="1" t="s">
        <v>36336</v>
      </c>
      <c r="B12530" s="4" t="s">
        <v>11585</v>
      </c>
      <c r="C12530" s="4" t="s">
        <v>36337</v>
      </c>
      <c r="E12530" s="4"/>
      <c r="R12530" s="4"/>
      <c r="U12530" s="4"/>
      <c r="AD12530" s="4"/>
      <c r="AE12530" s="4"/>
      <c r="AF12530" s="21"/>
    </row>
    <row r="12531" spans="1:32" x14ac:dyDescent="0.2">
      <c r="A12531" s="1" t="s">
        <v>36338</v>
      </c>
      <c r="B12531" s="4" t="s">
        <v>36339</v>
      </c>
      <c r="C12531" s="4" t="s">
        <v>8715</v>
      </c>
      <c r="E12531" s="4"/>
      <c r="R12531" s="4"/>
      <c r="U12531" s="4"/>
      <c r="AD12531" s="4"/>
      <c r="AE12531" s="4"/>
      <c r="AF12531" s="21"/>
    </row>
    <row r="12532" spans="1:32" x14ac:dyDescent="0.2">
      <c r="A12532" s="1" t="s">
        <v>36340</v>
      </c>
      <c r="B12532" s="4" t="s">
        <v>36341</v>
      </c>
      <c r="C12532" s="4" t="s">
        <v>8715</v>
      </c>
      <c r="E12532" s="4"/>
      <c r="R12532" s="4"/>
      <c r="U12532" s="4"/>
      <c r="AD12532" s="4"/>
      <c r="AE12532" s="4"/>
      <c r="AF12532" s="21"/>
    </row>
    <row r="12533" spans="1:32" x14ac:dyDescent="0.2">
      <c r="A12533" s="1" t="s">
        <v>36342</v>
      </c>
      <c r="B12533" s="4" t="s">
        <v>36343</v>
      </c>
      <c r="C12533" s="4" t="s">
        <v>36344</v>
      </c>
      <c r="E12533" s="4">
        <v>2</v>
      </c>
      <c r="R12533" s="4"/>
      <c r="U12533" s="4"/>
      <c r="AD12533" s="4">
        <v>2</v>
      </c>
      <c r="AE12533" s="4"/>
      <c r="AF12533" s="21">
        <v>3</v>
      </c>
    </row>
    <row r="12534" spans="1:32" x14ac:dyDescent="0.2">
      <c r="A12534" s="1" t="s">
        <v>36345</v>
      </c>
      <c r="B12534" s="4" t="s">
        <v>36346</v>
      </c>
      <c r="C12534" s="4" t="s">
        <v>36347</v>
      </c>
      <c r="E12534" s="4"/>
      <c r="F12534">
        <v>1</v>
      </c>
      <c r="G12534">
        <v>3</v>
      </c>
      <c r="H12534">
        <v>2</v>
      </c>
      <c r="I12534">
        <v>1</v>
      </c>
      <c r="J12534">
        <v>3</v>
      </c>
      <c r="M12534">
        <v>2</v>
      </c>
      <c r="N12534">
        <v>1</v>
      </c>
      <c r="O12534">
        <v>2</v>
      </c>
      <c r="P12534">
        <v>2</v>
      </c>
      <c r="Q12534">
        <v>2</v>
      </c>
      <c r="R12534" s="4">
        <v>1</v>
      </c>
      <c r="S12534">
        <v>2</v>
      </c>
      <c r="T12534">
        <v>2</v>
      </c>
      <c r="U12534" s="4">
        <v>2</v>
      </c>
      <c r="V12534">
        <v>1</v>
      </c>
      <c r="W12534">
        <v>2</v>
      </c>
      <c r="X12534">
        <v>3</v>
      </c>
      <c r="Y12534">
        <v>2</v>
      </c>
      <c r="Z12534">
        <v>3</v>
      </c>
      <c r="AA12534">
        <v>1</v>
      </c>
      <c r="AB12534">
        <v>4</v>
      </c>
      <c r="AD12534" s="4"/>
      <c r="AE12534" s="4">
        <v>3</v>
      </c>
      <c r="AF12534" s="21"/>
    </row>
    <row r="12535" spans="1:32" x14ac:dyDescent="0.2">
      <c r="A12535" s="1" t="s">
        <v>36348</v>
      </c>
      <c r="B12535" s="4" t="s">
        <v>36349</v>
      </c>
      <c r="C12535" s="4" t="s">
        <v>4922</v>
      </c>
      <c r="E12535" s="4"/>
      <c r="R12535" s="4"/>
      <c r="U12535" s="4"/>
      <c r="AD12535" s="4"/>
      <c r="AE12535" s="4"/>
      <c r="AF12535" s="21"/>
    </row>
    <row r="12536" spans="1:32" x14ac:dyDescent="0.2">
      <c r="A12536" s="1" t="s">
        <v>36350</v>
      </c>
      <c r="B12536" s="4" t="s">
        <v>36351</v>
      </c>
      <c r="C12536" s="4" t="s">
        <v>36352</v>
      </c>
      <c r="E12536" s="4">
        <v>1</v>
      </c>
      <c r="R12536" s="4"/>
      <c r="U12536" s="4"/>
      <c r="AD12536" s="4">
        <v>1</v>
      </c>
      <c r="AE12536" s="4"/>
      <c r="AF12536" s="21">
        <v>1</v>
      </c>
    </row>
    <row r="12537" spans="1:32" x14ac:dyDescent="0.2">
      <c r="A12537" s="1" t="s">
        <v>36353</v>
      </c>
      <c r="B12537" s="4" t="s">
        <v>36354</v>
      </c>
      <c r="C12537" s="4" t="s">
        <v>36355</v>
      </c>
      <c r="E12537" s="4"/>
      <c r="R12537" s="4"/>
      <c r="U12537" s="4"/>
      <c r="AD12537" s="4"/>
      <c r="AE12537" s="4"/>
      <c r="AF12537" s="21"/>
    </row>
    <row r="12538" spans="1:32" x14ac:dyDescent="0.2">
      <c r="A12538" s="1" t="s">
        <v>36356</v>
      </c>
      <c r="B12538" s="4" t="s">
        <v>36357</v>
      </c>
      <c r="C12538" s="4" t="s">
        <v>36358</v>
      </c>
      <c r="E12538" s="4"/>
      <c r="G12538">
        <v>1</v>
      </c>
      <c r="H12538">
        <v>1</v>
      </c>
      <c r="I12538">
        <v>1</v>
      </c>
      <c r="J12538">
        <v>2</v>
      </c>
      <c r="K12538">
        <v>1</v>
      </c>
      <c r="L12538">
        <v>1</v>
      </c>
      <c r="M12538">
        <v>1</v>
      </c>
      <c r="N12538">
        <v>1</v>
      </c>
      <c r="O12538">
        <v>1</v>
      </c>
      <c r="P12538">
        <v>1</v>
      </c>
      <c r="Q12538">
        <v>1</v>
      </c>
      <c r="R12538" s="4">
        <v>1</v>
      </c>
      <c r="S12538">
        <v>1</v>
      </c>
      <c r="T12538">
        <v>1</v>
      </c>
      <c r="U12538" s="4">
        <v>1</v>
      </c>
      <c r="V12538">
        <v>1</v>
      </c>
      <c r="X12538">
        <v>1</v>
      </c>
      <c r="Y12538">
        <v>2</v>
      </c>
      <c r="Z12538">
        <v>1</v>
      </c>
      <c r="AA12538">
        <v>1</v>
      </c>
      <c r="AD12538" s="4"/>
      <c r="AE12538" s="4">
        <v>1</v>
      </c>
      <c r="AF12538" s="21"/>
    </row>
    <row r="12539" spans="1:32" x14ac:dyDescent="0.2">
      <c r="A12539" s="1" t="s">
        <v>36359</v>
      </c>
      <c r="B12539" s="4" t="s">
        <v>36360</v>
      </c>
      <c r="C12539" s="4" t="s">
        <v>12109</v>
      </c>
      <c r="E12539" s="4"/>
      <c r="R12539" s="4"/>
      <c r="U12539" s="4"/>
      <c r="AD12539" s="4"/>
      <c r="AE12539" s="4"/>
      <c r="AF12539" s="21"/>
    </row>
    <row r="12540" spans="1:32" x14ac:dyDescent="0.2">
      <c r="A12540" s="1" t="s">
        <v>36361</v>
      </c>
      <c r="B12540" s="4" t="s">
        <v>36362</v>
      </c>
      <c r="C12540" s="4" t="s">
        <v>36363</v>
      </c>
      <c r="E12540" s="4"/>
      <c r="R12540" s="4"/>
      <c r="U12540" s="4"/>
      <c r="AD12540" s="4"/>
      <c r="AE12540" s="4"/>
      <c r="AF12540" s="21"/>
    </row>
    <row r="12541" spans="1:32" x14ac:dyDescent="0.2">
      <c r="A12541" s="1" t="s">
        <v>36364</v>
      </c>
      <c r="B12541" s="4" t="s">
        <v>36365</v>
      </c>
      <c r="C12541" s="4" t="s">
        <v>36366</v>
      </c>
      <c r="E12541" s="4"/>
      <c r="F12541">
        <v>3</v>
      </c>
      <c r="G12541">
        <v>6</v>
      </c>
      <c r="H12541">
        <v>3</v>
      </c>
      <c r="I12541">
        <v>6</v>
      </c>
      <c r="J12541">
        <v>6</v>
      </c>
      <c r="M12541">
        <v>3</v>
      </c>
      <c r="N12541">
        <v>3</v>
      </c>
      <c r="O12541">
        <v>3</v>
      </c>
      <c r="Q12541">
        <v>3</v>
      </c>
      <c r="R12541" s="4"/>
      <c r="T12541">
        <v>3</v>
      </c>
      <c r="U12541" s="4">
        <v>3</v>
      </c>
      <c r="V12541">
        <v>3</v>
      </c>
      <c r="W12541">
        <v>3</v>
      </c>
      <c r="AA12541">
        <v>3</v>
      </c>
      <c r="AB12541">
        <v>3</v>
      </c>
      <c r="AD12541" s="4"/>
      <c r="AE12541" s="4">
        <v>3</v>
      </c>
      <c r="AF12541" s="21"/>
    </row>
    <row r="12542" spans="1:32" x14ac:dyDescent="0.2">
      <c r="A12542" s="1" t="s">
        <v>36367</v>
      </c>
      <c r="B12542" s="4" t="s">
        <v>36368</v>
      </c>
      <c r="C12542" s="4" t="s">
        <v>5169</v>
      </c>
      <c r="E12542" s="4"/>
      <c r="R12542" s="4"/>
      <c r="U12542" s="4"/>
      <c r="AD12542" s="4"/>
      <c r="AE12542" s="4"/>
      <c r="AF12542" s="21"/>
    </row>
    <row r="12543" spans="1:32" x14ac:dyDescent="0.2">
      <c r="A12543" s="1" t="s">
        <v>36369</v>
      </c>
      <c r="B12543" s="4" t="s">
        <v>36370</v>
      </c>
      <c r="C12543" s="4" t="s">
        <v>36371</v>
      </c>
      <c r="E12543" s="4"/>
      <c r="R12543" s="4"/>
      <c r="U12543" s="4"/>
      <c r="AD12543" s="4"/>
      <c r="AE12543" s="4"/>
      <c r="AF12543" s="21"/>
    </row>
    <row r="12544" spans="1:32" x14ac:dyDescent="0.2">
      <c r="A12544" s="1" t="s">
        <v>36372</v>
      </c>
      <c r="B12544" s="4" t="s">
        <v>36373</v>
      </c>
      <c r="C12544" s="4" t="s">
        <v>1532</v>
      </c>
      <c r="E12544" s="4"/>
      <c r="R12544" s="4"/>
      <c r="U12544" s="4"/>
      <c r="AD12544" s="4"/>
      <c r="AE12544" s="4"/>
      <c r="AF12544" s="21">
        <v>1</v>
      </c>
    </row>
    <row r="12545" spans="1:32" x14ac:dyDescent="0.2">
      <c r="A12545" s="1" t="s">
        <v>36374</v>
      </c>
      <c r="B12545" s="4" t="s">
        <v>36375</v>
      </c>
      <c r="C12545" s="4" t="s">
        <v>36376</v>
      </c>
      <c r="E12545" s="4"/>
      <c r="R12545" s="4"/>
      <c r="U12545" s="4"/>
      <c r="AD12545" s="4"/>
      <c r="AE12545" s="4"/>
      <c r="AF12545" s="21"/>
    </row>
    <row r="12546" spans="1:32" x14ac:dyDescent="0.2">
      <c r="A12546" s="1" t="s">
        <v>36377</v>
      </c>
      <c r="B12546" s="4" t="s">
        <v>36378</v>
      </c>
      <c r="C12546" s="4" t="s">
        <v>36379</v>
      </c>
      <c r="E12546" s="4"/>
      <c r="R12546" s="4"/>
      <c r="U12546" s="4"/>
      <c r="AD12546" s="4"/>
      <c r="AE12546" s="4"/>
      <c r="AF12546" s="21"/>
    </row>
    <row r="12547" spans="1:32" x14ac:dyDescent="0.2">
      <c r="A12547" s="1" t="s">
        <v>36380</v>
      </c>
      <c r="B12547" s="4" t="s">
        <v>1531</v>
      </c>
      <c r="C12547" s="4" t="s">
        <v>1532</v>
      </c>
      <c r="E12547" s="4"/>
      <c r="R12547" s="4"/>
      <c r="U12547" s="4"/>
      <c r="AD12547" s="4"/>
      <c r="AE12547" s="4"/>
      <c r="AF12547" s="21"/>
    </row>
    <row r="12548" spans="1:32" x14ac:dyDescent="0.2">
      <c r="A12548" s="1" t="s">
        <v>36381</v>
      </c>
      <c r="B12548" s="4" t="s">
        <v>36382</v>
      </c>
      <c r="C12548" s="4" t="s">
        <v>36383</v>
      </c>
      <c r="E12548" s="4"/>
      <c r="R12548" s="4"/>
      <c r="U12548" s="4"/>
      <c r="AD12548" s="4"/>
      <c r="AE12548" s="4"/>
      <c r="AF12548" s="21"/>
    </row>
    <row r="12549" spans="1:32" x14ac:dyDescent="0.2">
      <c r="A12549" s="1" t="s">
        <v>36384</v>
      </c>
      <c r="B12549" s="4" t="s">
        <v>36385</v>
      </c>
      <c r="C12549" s="4" t="s">
        <v>36386</v>
      </c>
      <c r="E12549" s="4"/>
      <c r="R12549" s="4"/>
      <c r="U12549" s="4"/>
      <c r="AD12549" s="4"/>
      <c r="AE12549" s="4">
        <v>1</v>
      </c>
      <c r="AF12549" s="21"/>
    </row>
    <row r="12550" spans="1:32" x14ac:dyDescent="0.2">
      <c r="A12550" s="1" t="s">
        <v>36387</v>
      </c>
      <c r="B12550" s="4" t="s">
        <v>36388</v>
      </c>
      <c r="C12550" s="4" t="s">
        <v>36389</v>
      </c>
      <c r="E12550" s="4"/>
      <c r="R12550" s="4"/>
      <c r="U12550" s="4"/>
      <c r="AD12550" s="4"/>
      <c r="AE12550" s="4"/>
      <c r="AF12550" s="21"/>
    </row>
    <row r="12551" spans="1:32" x14ac:dyDescent="0.2">
      <c r="A12551" s="1" t="s">
        <v>36390</v>
      </c>
      <c r="B12551" s="4" t="s">
        <v>36391</v>
      </c>
      <c r="C12551" s="4" t="s">
        <v>36392</v>
      </c>
      <c r="E12551" s="4"/>
      <c r="R12551" s="4"/>
      <c r="U12551" s="4"/>
      <c r="AD12551" s="4"/>
      <c r="AE12551" s="4"/>
      <c r="AF12551" s="21"/>
    </row>
    <row r="12552" spans="1:32" x14ac:dyDescent="0.2">
      <c r="A12552" s="1" t="s">
        <v>36393</v>
      </c>
      <c r="B12552" s="4" t="s">
        <v>36394</v>
      </c>
      <c r="C12552" s="4" t="s">
        <v>36395</v>
      </c>
      <c r="E12552" s="4">
        <v>1</v>
      </c>
      <c r="R12552" s="4"/>
      <c r="U12552" s="4"/>
      <c r="AD12552" s="4">
        <v>1</v>
      </c>
      <c r="AE12552" s="4"/>
      <c r="AF12552" s="21">
        <v>1</v>
      </c>
    </row>
    <row r="12553" spans="1:32" x14ac:dyDescent="0.2">
      <c r="A12553" s="1" t="s">
        <v>36396</v>
      </c>
      <c r="B12553" s="4" t="s">
        <v>36397</v>
      </c>
      <c r="C12553" s="4" t="s">
        <v>7248</v>
      </c>
      <c r="E12553" s="4"/>
      <c r="R12553" s="4"/>
      <c r="U12553" s="4"/>
      <c r="AD12553" s="4"/>
      <c r="AE12553" s="4"/>
      <c r="AF12553" s="21"/>
    </row>
    <row r="12554" spans="1:32" x14ac:dyDescent="0.2">
      <c r="A12554" s="1" t="s">
        <v>36398</v>
      </c>
      <c r="B12554" s="4" t="s">
        <v>36399</v>
      </c>
      <c r="C12554" s="4" t="s">
        <v>36400</v>
      </c>
      <c r="E12554" s="4"/>
      <c r="R12554" s="4"/>
      <c r="U12554" s="4"/>
      <c r="AD12554" s="4"/>
      <c r="AE12554" s="4"/>
      <c r="AF12554" s="21"/>
    </row>
    <row r="12555" spans="1:32" x14ac:dyDescent="0.2">
      <c r="A12555" s="1" t="s">
        <v>36401</v>
      </c>
      <c r="B12555" s="4" t="s">
        <v>36402</v>
      </c>
      <c r="C12555" s="4" t="s">
        <v>22383</v>
      </c>
      <c r="E12555" s="4"/>
      <c r="R12555" s="4"/>
      <c r="U12555" s="4"/>
      <c r="AD12555" s="4"/>
      <c r="AE12555" s="4"/>
      <c r="AF12555" s="21"/>
    </row>
    <row r="12556" spans="1:32" x14ac:dyDescent="0.2">
      <c r="A12556" s="1" t="s">
        <v>36403</v>
      </c>
      <c r="B12556" s="4" t="s">
        <v>36404</v>
      </c>
      <c r="C12556" s="4" t="s">
        <v>36405</v>
      </c>
      <c r="E12556" s="4"/>
      <c r="O12556">
        <v>1</v>
      </c>
      <c r="R12556" s="4"/>
      <c r="U12556" s="4"/>
      <c r="V12556">
        <v>1</v>
      </c>
      <c r="AD12556" s="4"/>
      <c r="AE12556" s="4"/>
      <c r="AF12556" s="21"/>
    </row>
    <row r="12557" spans="1:32" x14ac:dyDescent="0.2">
      <c r="A12557" s="1" t="s">
        <v>36406</v>
      </c>
      <c r="B12557" s="4" t="s">
        <v>36407</v>
      </c>
      <c r="C12557" s="4" t="s">
        <v>36408</v>
      </c>
      <c r="E12557" s="4"/>
      <c r="J12557">
        <v>1</v>
      </c>
      <c r="K12557">
        <v>1</v>
      </c>
      <c r="L12557">
        <v>1</v>
      </c>
      <c r="R12557" s="4"/>
      <c r="U12557" s="4"/>
      <c r="AD12557" s="4"/>
      <c r="AE12557" s="4">
        <v>2</v>
      </c>
      <c r="AF12557" s="21"/>
    </row>
    <row r="12558" spans="1:32" x14ac:dyDescent="0.2">
      <c r="A12558" s="1" t="s">
        <v>36409</v>
      </c>
      <c r="B12558" s="4" t="s">
        <v>36410</v>
      </c>
      <c r="C12558" s="4" t="s">
        <v>36411</v>
      </c>
      <c r="E12558" s="4"/>
      <c r="R12558" s="4"/>
      <c r="U12558" s="4"/>
      <c r="AD12558" s="4"/>
      <c r="AE12558" s="4"/>
      <c r="AF12558" s="21"/>
    </row>
    <row r="12559" spans="1:32" x14ac:dyDescent="0.2">
      <c r="A12559" s="1" t="s">
        <v>36412</v>
      </c>
      <c r="B12559" s="4" t="s">
        <v>35969</v>
      </c>
      <c r="C12559" s="4" t="s">
        <v>36413</v>
      </c>
      <c r="E12559" s="4"/>
      <c r="R12559" s="4"/>
      <c r="U12559" s="4"/>
      <c r="AD12559" s="4"/>
      <c r="AE12559" s="4"/>
      <c r="AF12559" s="21"/>
    </row>
    <row r="12560" spans="1:32" x14ac:dyDescent="0.2">
      <c r="A12560" s="1" t="s">
        <v>36414</v>
      </c>
      <c r="B12560" s="4" t="s">
        <v>11599</v>
      </c>
      <c r="C12560" s="4" t="s">
        <v>11600</v>
      </c>
      <c r="E12560" s="4">
        <v>1</v>
      </c>
      <c r="R12560" s="4"/>
      <c r="U12560" s="4"/>
      <c r="AD12560" s="4">
        <v>1</v>
      </c>
      <c r="AE12560" s="4"/>
      <c r="AF12560" s="21">
        <v>1</v>
      </c>
    </row>
    <row r="12561" spans="1:32" x14ac:dyDescent="0.2">
      <c r="A12561" s="1" t="s">
        <v>36415</v>
      </c>
      <c r="B12561" s="4" t="s">
        <v>11605</v>
      </c>
      <c r="C12561" s="4" t="s">
        <v>35993</v>
      </c>
      <c r="E12561" s="4"/>
      <c r="R12561" s="4"/>
      <c r="U12561" s="4"/>
      <c r="AD12561" s="4"/>
      <c r="AE12561" s="4"/>
      <c r="AF12561" s="21"/>
    </row>
    <row r="12562" spans="1:32" x14ac:dyDescent="0.2">
      <c r="A12562" s="1" t="s">
        <v>36416</v>
      </c>
      <c r="B12562" s="4" t="s">
        <v>11638</v>
      </c>
      <c r="C12562" s="4" t="s">
        <v>11639</v>
      </c>
      <c r="E12562" s="4"/>
      <c r="R12562" s="4"/>
      <c r="U12562" s="4"/>
      <c r="AD12562" s="4"/>
      <c r="AE12562" s="4"/>
      <c r="AF12562" s="21"/>
    </row>
    <row r="12563" spans="1:32" x14ac:dyDescent="0.2">
      <c r="A12563" s="1" t="s">
        <v>36417</v>
      </c>
      <c r="B12563" s="4" t="s">
        <v>36418</v>
      </c>
      <c r="C12563" s="4" t="s">
        <v>5178</v>
      </c>
      <c r="E12563" s="4"/>
      <c r="R12563" s="4"/>
      <c r="U12563" s="4"/>
      <c r="AD12563" s="4"/>
      <c r="AE12563" s="4"/>
      <c r="AF12563" s="21"/>
    </row>
    <row r="12564" spans="1:32" x14ac:dyDescent="0.2">
      <c r="A12564" s="1" t="s">
        <v>36419</v>
      </c>
      <c r="B12564" s="4" t="s">
        <v>36420</v>
      </c>
      <c r="C12564" s="4" t="s">
        <v>5178</v>
      </c>
      <c r="E12564" s="4"/>
      <c r="R12564" s="4"/>
      <c r="U12564" s="4"/>
      <c r="AD12564" s="4"/>
      <c r="AE12564" s="4"/>
      <c r="AF12564" s="21"/>
    </row>
    <row r="12565" spans="1:32" x14ac:dyDescent="0.2">
      <c r="A12565" s="1" t="s">
        <v>36421</v>
      </c>
      <c r="B12565" s="4" t="s">
        <v>36422</v>
      </c>
      <c r="C12565" s="4" t="s">
        <v>36423</v>
      </c>
      <c r="E12565" s="4"/>
      <c r="F12565">
        <v>1</v>
      </c>
      <c r="G12565">
        <v>1</v>
      </c>
      <c r="H12565">
        <v>1</v>
      </c>
      <c r="J12565">
        <v>1</v>
      </c>
      <c r="K12565">
        <v>1</v>
      </c>
      <c r="L12565">
        <v>1</v>
      </c>
      <c r="M12565">
        <v>1</v>
      </c>
      <c r="N12565">
        <v>1</v>
      </c>
      <c r="O12565">
        <v>1</v>
      </c>
      <c r="P12565">
        <v>1</v>
      </c>
      <c r="Q12565">
        <v>1</v>
      </c>
      <c r="R12565" s="4">
        <v>1</v>
      </c>
      <c r="T12565">
        <v>1</v>
      </c>
      <c r="U12565" s="4">
        <v>1</v>
      </c>
      <c r="V12565">
        <v>1</v>
      </c>
      <c r="W12565">
        <v>1</v>
      </c>
      <c r="X12565">
        <v>1</v>
      </c>
      <c r="Z12565">
        <v>1</v>
      </c>
      <c r="AA12565">
        <v>1</v>
      </c>
      <c r="AB12565">
        <v>1</v>
      </c>
      <c r="AD12565" s="4"/>
      <c r="AE12565" s="4">
        <v>1</v>
      </c>
      <c r="AF12565" s="21"/>
    </row>
    <row r="12566" spans="1:32" x14ac:dyDescent="0.2">
      <c r="A12566" s="1" t="s">
        <v>36424</v>
      </c>
      <c r="B12566" s="4" t="s">
        <v>36425</v>
      </c>
      <c r="C12566" s="4" t="s">
        <v>36331</v>
      </c>
      <c r="E12566" s="4">
        <v>1</v>
      </c>
      <c r="R12566" s="4"/>
      <c r="U12566" s="4"/>
      <c r="AD12566" s="4">
        <v>1</v>
      </c>
      <c r="AE12566" s="4"/>
      <c r="AF12566" s="21">
        <v>1</v>
      </c>
    </row>
    <row r="12567" spans="1:32" x14ac:dyDescent="0.2">
      <c r="A12567" s="1" t="s">
        <v>36426</v>
      </c>
      <c r="B12567" s="4" t="s">
        <v>36427</v>
      </c>
      <c r="C12567" s="4" t="s">
        <v>5178</v>
      </c>
      <c r="E12567" s="4"/>
      <c r="G12567">
        <v>1</v>
      </c>
      <c r="H12567">
        <v>1</v>
      </c>
      <c r="I12567">
        <v>2</v>
      </c>
      <c r="J12567">
        <v>2</v>
      </c>
      <c r="N12567">
        <v>1</v>
      </c>
      <c r="P12567">
        <v>1</v>
      </c>
      <c r="Q12567">
        <v>1</v>
      </c>
      <c r="R12567" s="4">
        <v>1</v>
      </c>
      <c r="T12567">
        <v>1</v>
      </c>
      <c r="U12567" s="4">
        <v>1</v>
      </c>
      <c r="V12567">
        <v>1</v>
      </c>
      <c r="AB12567">
        <v>1</v>
      </c>
      <c r="AD12567" s="4"/>
      <c r="AE12567" s="4"/>
      <c r="AF12567" s="21"/>
    </row>
    <row r="12568" spans="1:32" x14ac:dyDescent="0.2">
      <c r="A12568" s="1" t="s">
        <v>36428</v>
      </c>
      <c r="B12568" s="4" t="s">
        <v>36429</v>
      </c>
      <c r="C12568" s="4" t="s">
        <v>36430</v>
      </c>
      <c r="E12568" s="4"/>
      <c r="R12568" s="4"/>
      <c r="U12568" s="4"/>
      <c r="AD12568" s="4"/>
      <c r="AE12568" s="4"/>
      <c r="AF12568" s="21"/>
    </row>
    <row r="12569" spans="1:32" x14ac:dyDescent="0.2">
      <c r="A12569" s="1" t="s">
        <v>36431</v>
      </c>
      <c r="B12569" s="4" t="s">
        <v>36432</v>
      </c>
      <c r="C12569" s="4" t="s">
        <v>36433</v>
      </c>
      <c r="E12569" s="4"/>
      <c r="R12569" s="4"/>
      <c r="U12569" s="4"/>
      <c r="AD12569" s="4"/>
      <c r="AE12569" s="4"/>
      <c r="AF12569" s="21"/>
    </row>
    <row r="12570" spans="1:32" x14ac:dyDescent="0.2">
      <c r="A12570" s="1" t="s">
        <v>36434</v>
      </c>
      <c r="B12570" s="4" t="s">
        <v>36435</v>
      </c>
      <c r="C12570" s="4" t="s">
        <v>36436</v>
      </c>
      <c r="E12570" s="4"/>
      <c r="R12570" s="4"/>
      <c r="U12570" s="4"/>
      <c r="AD12570" s="4"/>
      <c r="AE12570" s="4"/>
      <c r="AF12570" s="21"/>
    </row>
    <row r="12571" spans="1:32" x14ac:dyDescent="0.2">
      <c r="A12571" s="1" t="s">
        <v>36437</v>
      </c>
      <c r="B12571" s="4" t="s">
        <v>36438</v>
      </c>
      <c r="C12571" s="4" t="s">
        <v>36439</v>
      </c>
      <c r="E12571" s="4"/>
      <c r="G12571">
        <v>1</v>
      </c>
      <c r="H12571">
        <v>1</v>
      </c>
      <c r="J12571">
        <v>1</v>
      </c>
      <c r="K12571">
        <v>1</v>
      </c>
      <c r="L12571">
        <v>1</v>
      </c>
      <c r="M12571">
        <v>1</v>
      </c>
      <c r="O12571">
        <v>1</v>
      </c>
      <c r="Q12571">
        <v>1</v>
      </c>
      <c r="R12571" s="4"/>
      <c r="S12571">
        <v>1</v>
      </c>
      <c r="T12571">
        <v>1</v>
      </c>
      <c r="U12571" s="4">
        <v>1</v>
      </c>
      <c r="W12571">
        <v>1</v>
      </c>
      <c r="X12571">
        <v>2</v>
      </c>
      <c r="AA12571">
        <v>1</v>
      </c>
      <c r="AB12571">
        <v>1</v>
      </c>
      <c r="AD12571" s="4"/>
      <c r="AE12571" s="4">
        <v>1</v>
      </c>
      <c r="AF12571" s="21"/>
    </row>
    <row r="12572" spans="1:32" x14ac:dyDescent="0.2">
      <c r="A12572" s="1" t="s">
        <v>36440</v>
      </c>
      <c r="B12572" s="4" t="s">
        <v>36441</v>
      </c>
      <c r="C12572" s="4" t="s">
        <v>36442</v>
      </c>
      <c r="E12572" s="4"/>
      <c r="R12572" s="4"/>
      <c r="U12572" s="4"/>
      <c r="AD12572" s="4"/>
      <c r="AE12572" s="4"/>
      <c r="AF12572" s="21"/>
    </row>
    <row r="12573" spans="1:32" x14ac:dyDescent="0.2">
      <c r="A12573" s="1" t="s">
        <v>36443</v>
      </c>
      <c r="B12573" s="4" t="s">
        <v>36444</v>
      </c>
      <c r="C12573" s="4" t="s">
        <v>35669</v>
      </c>
      <c r="E12573" s="4"/>
      <c r="R12573" s="4"/>
      <c r="U12573" s="4"/>
      <c r="AD12573" s="4"/>
      <c r="AE12573" s="4"/>
      <c r="AF12573" s="21">
        <v>1</v>
      </c>
    </row>
    <row r="12574" spans="1:32" x14ac:dyDescent="0.2">
      <c r="A12574" s="1" t="s">
        <v>36445</v>
      </c>
      <c r="B12574" s="4" t="s">
        <v>15231</v>
      </c>
      <c r="C12574" s="4" t="s">
        <v>36446</v>
      </c>
      <c r="E12574" s="4"/>
      <c r="R12574" s="4"/>
      <c r="U12574" s="4"/>
      <c r="AD12574" s="4"/>
      <c r="AE12574" s="4"/>
      <c r="AF12574" s="21"/>
    </row>
    <row r="12575" spans="1:32" x14ac:dyDescent="0.2">
      <c r="A12575" s="1" t="s">
        <v>36447</v>
      </c>
      <c r="B12575" s="4" t="s">
        <v>36448</v>
      </c>
      <c r="C12575" s="4" t="s">
        <v>36449</v>
      </c>
      <c r="E12575" s="4"/>
      <c r="R12575" s="4"/>
      <c r="U12575" s="4"/>
      <c r="AD12575" s="4">
        <v>1</v>
      </c>
      <c r="AE12575" s="4"/>
      <c r="AF12575" s="21"/>
    </row>
    <row r="12576" spans="1:32" x14ac:dyDescent="0.2">
      <c r="A12576" s="1" t="s">
        <v>36450</v>
      </c>
      <c r="B12576" s="4" t="s">
        <v>36451</v>
      </c>
      <c r="C12576" s="4" t="s">
        <v>36452</v>
      </c>
      <c r="E12576" s="4"/>
      <c r="R12576" s="4"/>
      <c r="U12576" s="4"/>
      <c r="AD12576" s="4"/>
      <c r="AE12576" s="4"/>
      <c r="AF12576" s="21"/>
    </row>
    <row r="12577" spans="1:32" x14ac:dyDescent="0.2">
      <c r="A12577" s="1" t="s">
        <v>36453</v>
      </c>
      <c r="B12577" s="4" t="s">
        <v>36454</v>
      </c>
      <c r="C12577" s="4" t="s">
        <v>24419</v>
      </c>
      <c r="E12577" s="4"/>
      <c r="R12577" s="4"/>
      <c r="U12577" s="4"/>
      <c r="AD12577" s="4"/>
      <c r="AE12577" s="4"/>
      <c r="AF12577" s="21"/>
    </row>
    <row r="12578" spans="1:32" x14ac:dyDescent="0.2">
      <c r="A12578" s="1" t="s">
        <v>36455</v>
      </c>
      <c r="B12578" s="4" t="s">
        <v>36456</v>
      </c>
      <c r="C12578" s="4" t="s">
        <v>4160</v>
      </c>
      <c r="E12578" s="4"/>
      <c r="O12578">
        <v>1</v>
      </c>
      <c r="R12578" s="4"/>
      <c r="U12578" s="4"/>
      <c r="AD12578" s="4"/>
      <c r="AE12578" s="4"/>
      <c r="AF12578" s="21"/>
    </row>
    <row r="12579" spans="1:32" x14ac:dyDescent="0.2">
      <c r="A12579" s="1" t="s">
        <v>36457</v>
      </c>
      <c r="B12579" s="4" t="s">
        <v>36458</v>
      </c>
      <c r="C12579" s="4" t="s">
        <v>36459</v>
      </c>
      <c r="E12579" s="4"/>
      <c r="R12579" s="4"/>
      <c r="U12579" s="4"/>
      <c r="AD12579" s="4">
        <v>1</v>
      </c>
      <c r="AE12579" s="4"/>
      <c r="AF12579" s="21">
        <v>1</v>
      </c>
    </row>
    <row r="12580" spans="1:32" x14ac:dyDescent="0.2">
      <c r="A12580" s="1" t="s">
        <v>36460</v>
      </c>
      <c r="B12580" s="4" t="s">
        <v>36461</v>
      </c>
      <c r="C12580" s="4" t="s">
        <v>36462</v>
      </c>
      <c r="E12580" s="4"/>
      <c r="R12580" s="4"/>
      <c r="U12580" s="4"/>
      <c r="AD12580" s="4"/>
      <c r="AE12580" s="4"/>
      <c r="AF12580" s="21"/>
    </row>
    <row r="12581" spans="1:32" x14ac:dyDescent="0.2">
      <c r="A12581" s="1" t="s">
        <v>36463</v>
      </c>
      <c r="B12581" s="4" t="s">
        <v>36464</v>
      </c>
      <c r="C12581" s="4" t="s">
        <v>7690</v>
      </c>
      <c r="E12581" s="4"/>
      <c r="R12581" s="4"/>
      <c r="U12581" s="4"/>
      <c r="AD12581" s="4"/>
      <c r="AE12581" s="4"/>
      <c r="AF12581" s="21"/>
    </row>
    <row r="12582" spans="1:32" x14ac:dyDescent="0.2">
      <c r="A12582" s="1" t="s">
        <v>36465</v>
      </c>
      <c r="B12582" s="4" t="s">
        <v>36466</v>
      </c>
      <c r="C12582" s="4" t="s">
        <v>198</v>
      </c>
      <c r="E12582" s="4"/>
      <c r="R12582" s="4"/>
      <c r="U12582" s="4"/>
      <c r="AD12582" s="4"/>
      <c r="AE12582" s="4"/>
      <c r="AF12582" s="21"/>
    </row>
    <row r="12583" spans="1:32" x14ac:dyDescent="0.2">
      <c r="A12583" s="1" t="s">
        <v>36467</v>
      </c>
      <c r="B12583" s="4" t="s">
        <v>36468</v>
      </c>
      <c r="C12583" s="4" t="s">
        <v>36469</v>
      </c>
      <c r="E12583" s="4"/>
      <c r="R12583" s="4"/>
      <c r="U12583" s="4"/>
      <c r="AD12583" s="4"/>
      <c r="AE12583" s="4">
        <v>1</v>
      </c>
      <c r="AF12583" s="21"/>
    </row>
    <row r="12584" spans="1:32" x14ac:dyDescent="0.2">
      <c r="A12584" s="1" t="s">
        <v>36470</v>
      </c>
      <c r="B12584" s="4" t="s">
        <v>36471</v>
      </c>
      <c r="C12584" s="4" t="s">
        <v>36472</v>
      </c>
      <c r="E12584" s="4"/>
      <c r="H12584">
        <v>2</v>
      </c>
      <c r="R12584" s="4"/>
      <c r="U12584" s="4"/>
      <c r="AD12584" s="4"/>
      <c r="AE12584" s="4"/>
      <c r="AF12584" s="21"/>
    </row>
    <row r="12585" spans="1:32" x14ac:dyDescent="0.2">
      <c r="A12585" s="1" t="s">
        <v>36473</v>
      </c>
      <c r="B12585" s="4" t="s">
        <v>36474</v>
      </c>
      <c r="C12585" s="4" t="s">
        <v>33546</v>
      </c>
      <c r="E12585" s="4"/>
      <c r="R12585" s="4"/>
      <c r="U12585" s="4"/>
      <c r="AD12585" s="4"/>
      <c r="AE12585" s="4"/>
      <c r="AF12585" s="21"/>
    </row>
    <row r="12586" spans="1:32" x14ac:dyDescent="0.2">
      <c r="A12586" s="1" t="s">
        <v>36475</v>
      </c>
      <c r="B12586" s="4" t="s">
        <v>36476</v>
      </c>
      <c r="C12586" s="4" t="s">
        <v>36477</v>
      </c>
      <c r="E12586" s="4"/>
      <c r="R12586" s="4"/>
      <c r="U12586" s="4"/>
      <c r="AD12586" s="4">
        <v>2</v>
      </c>
      <c r="AE12586" s="4"/>
      <c r="AF12586" s="21">
        <v>2</v>
      </c>
    </row>
    <row r="12587" spans="1:32" x14ac:dyDescent="0.2">
      <c r="A12587" s="1" t="s">
        <v>36478</v>
      </c>
      <c r="B12587" s="4" t="s">
        <v>36479</v>
      </c>
      <c r="C12587" s="4" t="s">
        <v>36480</v>
      </c>
      <c r="E12587" s="4"/>
      <c r="R12587" s="4"/>
      <c r="U12587" s="4"/>
      <c r="AD12587" s="4"/>
      <c r="AE12587" s="4"/>
      <c r="AF12587" s="21"/>
    </row>
    <row r="12588" spans="1:32" x14ac:dyDescent="0.2">
      <c r="A12588" s="1" t="s">
        <v>36481</v>
      </c>
      <c r="B12588" s="4" t="s">
        <v>36482</v>
      </c>
      <c r="C12588" s="4" t="s">
        <v>4392</v>
      </c>
      <c r="E12588" s="4"/>
      <c r="R12588" s="4"/>
      <c r="U12588" s="4"/>
      <c r="AD12588" s="4"/>
      <c r="AE12588" s="4"/>
      <c r="AF12588" s="21"/>
    </row>
    <row r="12589" spans="1:32" x14ac:dyDescent="0.2">
      <c r="A12589" s="1" t="s">
        <v>36483</v>
      </c>
      <c r="B12589" s="4" t="s">
        <v>36484</v>
      </c>
      <c r="C12589" s="4" t="s">
        <v>7690</v>
      </c>
      <c r="E12589" s="4"/>
      <c r="R12589" s="4"/>
      <c r="U12589" s="4"/>
      <c r="AD12589" s="4"/>
      <c r="AE12589" s="4"/>
      <c r="AF12589" s="21"/>
    </row>
    <row r="12590" spans="1:32" x14ac:dyDescent="0.2">
      <c r="A12590" s="1" t="s">
        <v>36485</v>
      </c>
      <c r="B12590" s="4" t="s">
        <v>36486</v>
      </c>
      <c r="C12590" s="4" t="s">
        <v>36480</v>
      </c>
      <c r="E12590" s="4"/>
      <c r="R12590" s="4"/>
      <c r="U12590" s="4"/>
      <c r="AD12590" s="4"/>
      <c r="AE12590" s="4"/>
      <c r="AF12590" s="21"/>
    </row>
    <row r="12591" spans="1:32" x14ac:dyDescent="0.2">
      <c r="A12591" s="1" t="s">
        <v>36487</v>
      </c>
      <c r="B12591" s="4" t="s">
        <v>36488</v>
      </c>
      <c r="C12591" s="4" t="s">
        <v>36316</v>
      </c>
      <c r="E12591" s="4">
        <v>1</v>
      </c>
      <c r="F12591">
        <v>1</v>
      </c>
      <c r="G12591">
        <v>1</v>
      </c>
      <c r="H12591">
        <v>1</v>
      </c>
      <c r="I12591">
        <v>1</v>
      </c>
      <c r="J12591">
        <v>1</v>
      </c>
      <c r="M12591">
        <v>1</v>
      </c>
      <c r="N12591">
        <v>1</v>
      </c>
      <c r="O12591">
        <v>1</v>
      </c>
      <c r="R12591" s="4"/>
      <c r="U12591" s="4"/>
      <c r="W12591">
        <v>1</v>
      </c>
      <c r="AB12591">
        <v>1</v>
      </c>
      <c r="AD12591" s="4">
        <v>1</v>
      </c>
      <c r="AE12591" s="4">
        <v>1</v>
      </c>
      <c r="AF12591" s="21"/>
    </row>
    <row r="12592" spans="1:32" x14ac:dyDescent="0.2">
      <c r="A12592" s="1" t="s">
        <v>36489</v>
      </c>
      <c r="B12592" s="4" t="s">
        <v>36490</v>
      </c>
      <c r="C12592" s="4" t="s">
        <v>34245</v>
      </c>
      <c r="E12592" s="4"/>
      <c r="R12592" s="4"/>
      <c r="U12592" s="4"/>
      <c r="AD12592" s="4"/>
      <c r="AE12592" s="4"/>
      <c r="AF12592" s="21"/>
    </row>
    <row r="12593" spans="1:32" x14ac:dyDescent="0.2">
      <c r="A12593" s="1" t="s">
        <v>36491</v>
      </c>
      <c r="B12593" s="4" t="s">
        <v>36492</v>
      </c>
      <c r="C12593" s="4" t="s">
        <v>36493</v>
      </c>
      <c r="E12593" s="4"/>
      <c r="R12593" s="4"/>
      <c r="U12593" s="4"/>
      <c r="AD12593" s="4">
        <v>1</v>
      </c>
      <c r="AE12593" s="4"/>
      <c r="AF12593" s="21"/>
    </row>
    <row r="12594" spans="1:32" x14ac:dyDescent="0.2">
      <c r="A12594" s="1" t="s">
        <v>36494</v>
      </c>
      <c r="B12594" s="4" t="s">
        <v>11579</v>
      </c>
      <c r="C12594" s="4" t="s">
        <v>36495</v>
      </c>
      <c r="E12594" s="4"/>
      <c r="R12594" s="4"/>
      <c r="U12594" s="4"/>
      <c r="AD12594" s="4"/>
      <c r="AE12594" s="4"/>
      <c r="AF12594" s="21"/>
    </row>
    <row r="12595" spans="1:32" x14ac:dyDescent="0.2">
      <c r="A12595" s="1" t="s">
        <v>36496</v>
      </c>
      <c r="B12595" s="4" t="s">
        <v>36497</v>
      </c>
      <c r="C12595" s="4" t="s">
        <v>1330</v>
      </c>
      <c r="E12595" s="4"/>
      <c r="R12595" s="4"/>
      <c r="U12595" s="4"/>
      <c r="AD12595" s="4"/>
      <c r="AE12595" s="4"/>
      <c r="AF12595" s="21"/>
    </row>
    <row r="12596" spans="1:32" x14ac:dyDescent="0.2">
      <c r="A12596" s="1" t="s">
        <v>36498</v>
      </c>
      <c r="B12596" s="4" t="s">
        <v>36499</v>
      </c>
      <c r="C12596" s="4" t="s">
        <v>1532</v>
      </c>
      <c r="E12596" s="4"/>
      <c r="F12596">
        <v>1</v>
      </c>
      <c r="G12596">
        <v>1</v>
      </c>
      <c r="M12596">
        <v>1</v>
      </c>
      <c r="N12596">
        <v>1</v>
      </c>
      <c r="O12596">
        <v>1</v>
      </c>
      <c r="P12596">
        <v>1</v>
      </c>
      <c r="Q12596">
        <v>1</v>
      </c>
      <c r="R12596" s="4">
        <v>1</v>
      </c>
      <c r="S12596">
        <v>1</v>
      </c>
      <c r="T12596">
        <v>1</v>
      </c>
      <c r="U12596" s="4">
        <v>1</v>
      </c>
      <c r="V12596">
        <v>1</v>
      </c>
      <c r="X12596">
        <v>1</v>
      </c>
      <c r="AA12596">
        <v>1</v>
      </c>
      <c r="AB12596">
        <v>1</v>
      </c>
      <c r="AD12596" s="4"/>
      <c r="AE12596" s="4">
        <v>1</v>
      </c>
      <c r="AF12596" s="21"/>
    </row>
    <row r="12597" spans="1:32" x14ac:dyDescent="0.2">
      <c r="A12597" s="1" t="s">
        <v>36500</v>
      </c>
      <c r="B12597" s="4" t="s">
        <v>36501</v>
      </c>
      <c r="C12597" s="4" t="s">
        <v>36502</v>
      </c>
      <c r="E12597" s="4"/>
      <c r="R12597" s="4"/>
      <c r="U12597" s="4"/>
      <c r="AD12597" s="4"/>
      <c r="AE12597" s="4"/>
      <c r="AF12597" s="21"/>
    </row>
    <row r="12598" spans="1:32" x14ac:dyDescent="0.2">
      <c r="A12598" s="1" t="s">
        <v>36503</v>
      </c>
      <c r="B12598" s="4" t="s">
        <v>36504</v>
      </c>
      <c r="C12598" s="4" t="s">
        <v>19826</v>
      </c>
      <c r="E12598" s="4"/>
      <c r="I12598">
        <v>1</v>
      </c>
      <c r="J12598">
        <v>1</v>
      </c>
      <c r="L12598">
        <v>1</v>
      </c>
      <c r="N12598">
        <v>1</v>
      </c>
      <c r="P12598">
        <v>1</v>
      </c>
      <c r="Q12598">
        <v>1</v>
      </c>
      <c r="R12598" s="4">
        <v>1</v>
      </c>
      <c r="U12598" s="4"/>
      <c r="V12598">
        <v>1</v>
      </c>
      <c r="AD12598" s="4"/>
      <c r="AE12598" s="4"/>
      <c r="AF12598" s="21"/>
    </row>
    <row r="12599" spans="1:32" x14ac:dyDescent="0.2">
      <c r="A12599" s="1" t="s">
        <v>36505</v>
      </c>
      <c r="B12599" s="4" t="s">
        <v>36506</v>
      </c>
      <c r="C12599" s="4" t="s">
        <v>36507</v>
      </c>
      <c r="E12599" s="4"/>
      <c r="R12599" s="4"/>
      <c r="U12599" s="4"/>
      <c r="AD12599" s="4"/>
      <c r="AE12599" s="4"/>
      <c r="AF12599" s="21"/>
    </row>
    <row r="12600" spans="1:32" x14ac:dyDescent="0.2">
      <c r="A12600" s="1" t="s">
        <v>36508</v>
      </c>
      <c r="B12600" s="4" t="s">
        <v>36509</v>
      </c>
      <c r="C12600" s="4" t="s">
        <v>1532</v>
      </c>
      <c r="E12600" s="4"/>
      <c r="R12600" s="4"/>
      <c r="U12600" s="4"/>
      <c r="AD12600" s="4"/>
      <c r="AE12600" s="4"/>
      <c r="AF12600" s="21"/>
    </row>
    <row r="12601" spans="1:32" x14ac:dyDescent="0.2">
      <c r="A12601" s="1" t="s">
        <v>36510</v>
      </c>
      <c r="B12601" s="4" t="s">
        <v>36511</v>
      </c>
      <c r="C12601" s="4" t="s">
        <v>1532</v>
      </c>
      <c r="E12601" s="4"/>
      <c r="R12601" s="4"/>
      <c r="U12601" s="4"/>
      <c r="AD12601" s="4"/>
      <c r="AE12601" s="4"/>
      <c r="AF12601" s="21"/>
    </row>
    <row r="12602" spans="1:32" x14ac:dyDescent="0.2">
      <c r="A12602" s="1" t="s">
        <v>36512</v>
      </c>
      <c r="B12602" s="4" t="s">
        <v>36513</v>
      </c>
      <c r="C12602" s="4" t="s">
        <v>36514</v>
      </c>
      <c r="E12602" s="4"/>
      <c r="R12602" s="4"/>
      <c r="U12602" s="4"/>
      <c r="AD12602" s="4"/>
      <c r="AE12602" s="4"/>
      <c r="AF12602" s="21"/>
    </row>
    <row r="12603" spans="1:32" x14ac:dyDescent="0.2">
      <c r="A12603" s="1" t="s">
        <v>36515</v>
      </c>
      <c r="B12603" s="4" t="s">
        <v>36516</v>
      </c>
      <c r="C12603" s="4" t="s">
        <v>1532</v>
      </c>
      <c r="E12603" s="4"/>
      <c r="R12603" s="4"/>
      <c r="U12603" s="4"/>
      <c r="AD12603" s="4"/>
      <c r="AE12603" s="4"/>
      <c r="AF12603" s="21"/>
    </row>
    <row r="12604" spans="1:32" x14ac:dyDescent="0.2">
      <c r="A12604" s="1" t="s">
        <v>36517</v>
      </c>
      <c r="B12604" s="4" t="s">
        <v>36518</v>
      </c>
      <c r="C12604" s="4" t="s">
        <v>1532</v>
      </c>
      <c r="E12604" s="4"/>
      <c r="R12604" s="4"/>
      <c r="U12604" s="4"/>
      <c r="AD12604" s="4"/>
      <c r="AE12604" s="4"/>
      <c r="AF12604" s="21">
        <v>1</v>
      </c>
    </row>
    <row r="12605" spans="1:32" x14ac:dyDescent="0.2">
      <c r="A12605" s="1" t="s">
        <v>36519</v>
      </c>
      <c r="B12605" s="4" t="s">
        <v>36520</v>
      </c>
      <c r="C12605" s="4" t="s">
        <v>36459</v>
      </c>
      <c r="E12605" s="4"/>
      <c r="R12605" s="4"/>
      <c r="U12605" s="4"/>
      <c r="AD12605" s="4"/>
      <c r="AE12605" s="4"/>
      <c r="AF12605" s="21"/>
    </row>
    <row r="12606" spans="1:32" x14ac:dyDescent="0.2">
      <c r="A12606" s="1" t="s">
        <v>36521</v>
      </c>
      <c r="B12606" s="4" t="s">
        <v>36522</v>
      </c>
      <c r="C12606" s="4" t="s">
        <v>36523</v>
      </c>
      <c r="E12606" s="4">
        <v>5</v>
      </c>
      <c r="R12606" s="4"/>
      <c r="U12606" s="4"/>
      <c r="AD12606" s="4">
        <v>2</v>
      </c>
      <c r="AE12606" s="4"/>
      <c r="AF12606" s="21">
        <v>3</v>
      </c>
    </row>
    <row r="12607" spans="1:32" x14ac:dyDescent="0.2">
      <c r="A12607" s="1" t="s">
        <v>36524</v>
      </c>
      <c r="B12607" s="4" t="s">
        <v>36525</v>
      </c>
      <c r="C12607" s="4" t="s">
        <v>36526</v>
      </c>
      <c r="E12607" s="4"/>
      <c r="R12607" s="4"/>
      <c r="U12607" s="4"/>
      <c r="AD12607" s="4"/>
      <c r="AE12607" s="4"/>
      <c r="AF12607" s="21"/>
    </row>
    <row r="12608" spans="1:32" x14ac:dyDescent="0.2">
      <c r="A12608" s="1" t="s">
        <v>36527</v>
      </c>
      <c r="B12608" s="4" t="s">
        <v>36528</v>
      </c>
      <c r="C12608" s="4" t="s">
        <v>36529</v>
      </c>
      <c r="E12608" s="4"/>
      <c r="R12608" s="4"/>
      <c r="U12608" s="4"/>
      <c r="AD12608" s="4"/>
      <c r="AE12608" s="4"/>
      <c r="AF12608" s="21"/>
    </row>
    <row r="12609" spans="1:32" x14ac:dyDescent="0.2">
      <c r="A12609" s="1" t="s">
        <v>36530</v>
      </c>
      <c r="B12609" s="4" t="s">
        <v>36531</v>
      </c>
      <c r="C12609" s="4" t="s">
        <v>34622</v>
      </c>
      <c r="E12609" s="4"/>
      <c r="F12609">
        <v>1</v>
      </c>
      <c r="G12609">
        <v>1</v>
      </c>
      <c r="H12609">
        <v>2</v>
      </c>
      <c r="R12609" s="4"/>
      <c r="U12609" s="4"/>
      <c r="V12609">
        <v>1</v>
      </c>
      <c r="AB12609">
        <v>2</v>
      </c>
      <c r="AD12609" s="4"/>
      <c r="AE12609" s="4">
        <v>1</v>
      </c>
      <c r="AF12609" s="21"/>
    </row>
    <row r="12610" spans="1:32" x14ac:dyDescent="0.2">
      <c r="A12610" s="1" t="s">
        <v>36532</v>
      </c>
      <c r="B12610" s="4" t="s">
        <v>36533</v>
      </c>
      <c r="C12610" s="4" t="s">
        <v>36534</v>
      </c>
      <c r="E12610" s="4"/>
      <c r="R12610" s="4"/>
      <c r="U12610" s="4"/>
      <c r="AD12610" s="4"/>
      <c r="AE12610" s="4"/>
      <c r="AF12610" s="21"/>
    </row>
    <row r="12611" spans="1:32" x14ac:dyDescent="0.2">
      <c r="A12611" s="1" t="s">
        <v>36535</v>
      </c>
      <c r="B12611" s="4" t="s">
        <v>36536</v>
      </c>
      <c r="C12611" s="4" t="s">
        <v>36537</v>
      </c>
      <c r="E12611" s="4"/>
      <c r="F12611">
        <v>4</v>
      </c>
      <c r="G12611">
        <v>6</v>
      </c>
      <c r="H12611">
        <v>1</v>
      </c>
      <c r="I12611">
        <v>1</v>
      </c>
      <c r="J12611">
        <v>4</v>
      </c>
      <c r="K12611">
        <v>1</v>
      </c>
      <c r="L12611">
        <v>1</v>
      </c>
      <c r="M12611">
        <v>4</v>
      </c>
      <c r="N12611">
        <v>10</v>
      </c>
      <c r="O12611">
        <v>7</v>
      </c>
      <c r="P12611">
        <v>5</v>
      </c>
      <c r="Q12611">
        <v>5</v>
      </c>
      <c r="R12611" s="4">
        <v>6</v>
      </c>
      <c r="S12611">
        <v>1</v>
      </c>
      <c r="T12611">
        <v>4</v>
      </c>
      <c r="U12611" s="4">
        <v>5</v>
      </c>
      <c r="V12611">
        <v>1</v>
      </c>
      <c r="W12611">
        <v>4</v>
      </c>
      <c r="X12611">
        <v>3</v>
      </c>
      <c r="Y12611">
        <v>4</v>
      </c>
      <c r="Z12611">
        <v>1</v>
      </c>
      <c r="AA12611">
        <v>1</v>
      </c>
      <c r="AB12611">
        <v>4</v>
      </c>
      <c r="AD12611" s="4"/>
      <c r="AE12611" s="4">
        <v>6</v>
      </c>
      <c r="AF12611" s="21"/>
    </row>
    <row r="12612" spans="1:32" x14ac:dyDescent="0.2">
      <c r="A12612" s="1" t="s">
        <v>36538</v>
      </c>
      <c r="B12612" s="4" t="s">
        <v>36539</v>
      </c>
      <c r="C12612" s="4" t="s">
        <v>5435</v>
      </c>
      <c r="E12612" s="4"/>
      <c r="H12612">
        <v>1</v>
      </c>
      <c r="R12612" s="4"/>
      <c r="U12612" s="4"/>
      <c r="AD12612" s="4"/>
      <c r="AE12612" s="4"/>
      <c r="AF12612" s="21"/>
    </row>
    <row r="12613" spans="1:32" x14ac:dyDescent="0.2">
      <c r="A12613" s="1" t="s">
        <v>36540</v>
      </c>
      <c r="B12613" s="4" t="s">
        <v>36541</v>
      </c>
      <c r="C12613" s="4" t="s">
        <v>36542</v>
      </c>
      <c r="E12613" s="4"/>
      <c r="R12613" s="4"/>
      <c r="U12613" s="4"/>
      <c r="AD12613" s="4"/>
      <c r="AE12613" s="4"/>
      <c r="AF12613" s="21"/>
    </row>
    <row r="12614" spans="1:32" x14ac:dyDescent="0.2">
      <c r="A12614" s="1" t="s">
        <v>36543</v>
      </c>
      <c r="B12614" s="4" t="s">
        <v>36544</v>
      </c>
      <c r="C12614" s="4" t="s">
        <v>36545</v>
      </c>
      <c r="E12614" s="4"/>
      <c r="R12614" s="4"/>
      <c r="U12614" s="4"/>
      <c r="AD12614" s="4"/>
      <c r="AE12614" s="4"/>
      <c r="AF12614" s="21"/>
    </row>
    <row r="12615" spans="1:32" x14ac:dyDescent="0.2">
      <c r="A12615" s="1" t="s">
        <v>36546</v>
      </c>
      <c r="B12615" s="4" t="s">
        <v>36547</v>
      </c>
      <c r="C12615" s="4" t="s">
        <v>36548</v>
      </c>
      <c r="E12615" s="4"/>
      <c r="I12615">
        <v>1</v>
      </c>
      <c r="R12615" s="4"/>
      <c r="U12615" s="4"/>
      <c r="V12615">
        <v>1</v>
      </c>
      <c r="AD12615" s="4"/>
      <c r="AE12615" s="4">
        <v>1</v>
      </c>
      <c r="AF12615" s="21"/>
    </row>
    <row r="12616" spans="1:32" x14ac:dyDescent="0.2">
      <c r="A12616" s="1" t="s">
        <v>36549</v>
      </c>
      <c r="B12616" s="4" t="s">
        <v>36550</v>
      </c>
      <c r="C12616" s="4" t="s">
        <v>34245</v>
      </c>
      <c r="E12616" s="4"/>
      <c r="R12616" s="4"/>
      <c r="U12616" s="4"/>
      <c r="AD12616" s="4"/>
      <c r="AE12616" s="4"/>
      <c r="AF12616" s="21"/>
    </row>
    <row r="12617" spans="1:32" x14ac:dyDescent="0.2">
      <c r="A12617" s="1" t="s">
        <v>36551</v>
      </c>
      <c r="B12617" s="4" t="s">
        <v>36552</v>
      </c>
      <c r="C12617" s="4" t="s">
        <v>36553</v>
      </c>
      <c r="E12617" s="4"/>
      <c r="R12617" s="4"/>
      <c r="U12617" s="4"/>
      <c r="AD12617" s="4"/>
      <c r="AE12617" s="4"/>
      <c r="AF12617" s="21"/>
    </row>
    <row r="12618" spans="1:32" x14ac:dyDescent="0.2">
      <c r="A12618" s="1" t="s">
        <v>36554</v>
      </c>
      <c r="B12618" s="4" t="s">
        <v>36555</v>
      </c>
      <c r="C12618" s="4" t="s">
        <v>36556</v>
      </c>
      <c r="E12618" s="4"/>
      <c r="R12618" s="4"/>
      <c r="U12618" s="4"/>
      <c r="AD12618" s="4"/>
      <c r="AE12618" s="4"/>
      <c r="AF12618" s="21"/>
    </row>
    <row r="12619" spans="1:32" x14ac:dyDescent="0.2">
      <c r="A12619" s="1" t="s">
        <v>36557</v>
      </c>
      <c r="B12619" s="4" t="s">
        <v>36558</v>
      </c>
      <c r="C12619" s="4" t="s">
        <v>36559</v>
      </c>
      <c r="E12619" s="4"/>
      <c r="R12619" s="4"/>
      <c r="U12619" s="4"/>
      <c r="AD12619" s="4"/>
      <c r="AE12619" s="4"/>
      <c r="AF12619" s="21"/>
    </row>
    <row r="12620" spans="1:32" x14ac:dyDescent="0.2">
      <c r="A12620" s="1" t="s">
        <v>36560</v>
      </c>
      <c r="B12620" s="4" t="s">
        <v>36561</v>
      </c>
      <c r="C12620" s="4" t="s">
        <v>36562</v>
      </c>
      <c r="E12620" s="4"/>
      <c r="R12620" s="4"/>
      <c r="U12620" s="4"/>
      <c r="AD12620" s="4"/>
      <c r="AE12620" s="4"/>
      <c r="AF12620" s="21">
        <v>1</v>
      </c>
    </row>
    <row r="12621" spans="1:32" x14ac:dyDescent="0.2">
      <c r="A12621" s="1" t="s">
        <v>36563</v>
      </c>
      <c r="B12621" s="4" t="s">
        <v>36564</v>
      </c>
      <c r="C12621" s="4" t="s">
        <v>36565</v>
      </c>
      <c r="E12621" s="4"/>
      <c r="R12621" s="4"/>
      <c r="U12621" s="4"/>
      <c r="AD12621" s="4"/>
      <c r="AE12621" s="4"/>
      <c r="AF12621" s="21"/>
    </row>
    <row r="12622" spans="1:32" x14ac:dyDescent="0.2">
      <c r="A12622" s="1" t="s">
        <v>36566</v>
      </c>
      <c r="B12622" s="4" t="s">
        <v>36567</v>
      </c>
      <c r="C12622" s="4" t="s">
        <v>36568</v>
      </c>
      <c r="E12622" s="4"/>
      <c r="J12622">
        <v>1</v>
      </c>
      <c r="R12622" s="4"/>
      <c r="U12622" s="4"/>
      <c r="AB12622">
        <v>1</v>
      </c>
      <c r="AD12622" s="4"/>
      <c r="AE12622" s="4"/>
      <c r="AF12622" s="21"/>
    </row>
    <row r="12623" spans="1:32" x14ac:dyDescent="0.2">
      <c r="A12623" s="1" t="s">
        <v>36569</v>
      </c>
      <c r="B12623" s="4" t="s">
        <v>36570</v>
      </c>
      <c r="C12623" s="4" t="s">
        <v>30791</v>
      </c>
      <c r="E12623" s="4"/>
      <c r="R12623" s="4"/>
      <c r="U12623" s="4"/>
      <c r="AD12623" s="4"/>
      <c r="AE12623" s="4"/>
      <c r="AF12623" s="21">
        <v>1</v>
      </c>
    </row>
    <row r="12624" spans="1:32" x14ac:dyDescent="0.2">
      <c r="A12624" s="1" t="s">
        <v>36571</v>
      </c>
      <c r="B12624" s="4" t="s">
        <v>36572</v>
      </c>
      <c r="C12624" s="4" t="s">
        <v>36573</v>
      </c>
      <c r="E12624" s="4"/>
      <c r="R12624" s="4"/>
      <c r="U12624" s="4"/>
      <c r="AD12624" s="4"/>
      <c r="AE12624" s="4"/>
      <c r="AF12624" s="21"/>
    </row>
    <row r="12625" spans="1:32" x14ac:dyDescent="0.2">
      <c r="A12625" s="1" t="s">
        <v>36574</v>
      </c>
      <c r="B12625" s="4" t="s">
        <v>36575</v>
      </c>
      <c r="C12625" s="4" t="s">
        <v>36576</v>
      </c>
      <c r="E12625" s="4"/>
      <c r="R12625" s="4"/>
      <c r="U12625" s="4"/>
      <c r="AD12625" s="4"/>
      <c r="AE12625" s="4"/>
      <c r="AF12625" s="21"/>
    </row>
    <row r="12626" spans="1:32" x14ac:dyDescent="0.2">
      <c r="A12626" s="1" t="s">
        <v>36577</v>
      </c>
      <c r="B12626" s="4" t="s">
        <v>36578</v>
      </c>
      <c r="C12626" s="4" t="s">
        <v>36579</v>
      </c>
      <c r="E12626" s="4"/>
      <c r="R12626" s="4"/>
      <c r="U12626" s="4"/>
      <c r="AD12626" s="4"/>
      <c r="AE12626" s="4"/>
      <c r="AF12626" s="21"/>
    </row>
    <row r="12627" spans="1:32" x14ac:dyDescent="0.2">
      <c r="A12627" s="1" t="s">
        <v>36580</v>
      </c>
      <c r="B12627" s="4" t="s">
        <v>36581</v>
      </c>
      <c r="C12627" s="4" t="s">
        <v>36582</v>
      </c>
      <c r="E12627" s="4"/>
      <c r="R12627" s="4"/>
      <c r="U12627" s="4"/>
      <c r="AD12627" s="4"/>
      <c r="AE12627" s="4"/>
      <c r="AF12627" s="21"/>
    </row>
    <row r="12628" spans="1:32" x14ac:dyDescent="0.2">
      <c r="A12628" s="1" t="s">
        <v>36583</v>
      </c>
      <c r="B12628" s="4" t="s">
        <v>36584</v>
      </c>
      <c r="C12628" s="4" t="s">
        <v>36585</v>
      </c>
      <c r="E12628" s="4">
        <v>2</v>
      </c>
      <c r="R12628" s="4"/>
      <c r="U12628" s="4"/>
      <c r="W12628">
        <v>1</v>
      </c>
      <c r="X12628">
        <v>1</v>
      </c>
      <c r="AA12628">
        <v>1</v>
      </c>
      <c r="AD12628" s="4">
        <v>1</v>
      </c>
      <c r="AE12628" s="4">
        <v>1</v>
      </c>
      <c r="AF12628" s="21">
        <v>4</v>
      </c>
    </row>
    <row r="12629" spans="1:32" x14ac:dyDescent="0.2">
      <c r="A12629" s="1" t="s">
        <v>36586</v>
      </c>
      <c r="B12629" s="4" t="s">
        <v>36587</v>
      </c>
      <c r="C12629" s="4" t="s">
        <v>36588</v>
      </c>
      <c r="E12629" s="4"/>
      <c r="R12629" s="4"/>
      <c r="U12629" s="4"/>
      <c r="AD12629" s="4"/>
      <c r="AE12629" s="4"/>
      <c r="AF12629" s="21"/>
    </row>
    <row r="12630" spans="1:32" x14ac:dyDescent="0.2">
      <c r="A12630" s="1" t="s">
        <v>36589</v>
      </c>
      <c r="B12630" s="4" t="s">
        <v>36590</v>
      </c>
      <c r="C12630" s="4" t="s">
        <v>4248</v>
      </c>
      <c r="E12630" s="4"/>
      <c r="R12630" s="4"/>
      <c r="U12630" s="4"/>
      <c r="AD12630" s="4"/>
      <c r="AE12630" s="4"/>
      <c r="AF12630" s="21"/>
    </row>
    <row r="12631" spans="1:32" x14ac:dyDescent="0.2">
      <c r="A12631" s="1" t="s">
        <v>36591</v>
      </c>
      <c r="B12631" s="4" t="s">
        <v>36592</v>
      </c>
      <c r="C12631" s="4" t="s">
        <v>36331</v>
      </c>
      <c r="E12631" s="4"/>
      <c r="R12631" s="4"/>
      <c r="U12631" s="4"/>
      <c r="AD12631" s="4"/>
      <c r="AE12631" s="4"/>
      <c r="AF12631" s="21"/>
    </row>
    <row r="12632" spans="1:32" x14ac:dyDescent="0.2">
      <c r="A12632" s="1" t="s">
        <v>36593</v>
      </c>
      <c r="B12632" s="4" t="s">
        <v>579</v>
      </c>
      <c r="C12632" s="4" t="s">
        <v>36594</v>
      </c>
      <c r="E12632" s="4"/>
      <c r="R12632" s="4"/>
      <c r="U12632" s="4"/>
      <c r="AD12632" s="4"/>
      <c r="AE12632" s="4"/>
      <c r="AF12632" s="21"/>
    </row>
    <row r="12633" spans="1:32" x14ac:dyDescent="0.2">
      <c r="A12633" s="1" t="s">
        <v>36595</v>
      </c>
      <c r="B12633" s="4" t="s">
        <v>36596</v>
      </c>
      <c r="C12633" s="4" t="s">
        <v>319</v>
      </c>
      <c r="E12633" s="4"/>
      <c r="F12633">
        <v>2</v>
      </c>
      <c r="G12633">
        <v>2</v>
      </c>
      <c r="H12633">
        <v>3</v>
      </c>
      <c r="I12633">
        <v>2</v>
      </c>
      <c r="J12633">
        <v>2</v>
      </c>
      <c r="M12633">
        <v>2</v>
      </c>
      <c r="N12633">
        <v>1</v>
      </c>
      <c r="O12633">
        <v>3</v>
      </c>
      <c r="P12633">
        <v>2</v>
      </c>
      <c r="Q12633">
        <v>1</v>
      </c>
      <c r="R12633" s="4">
        <v>2</v>
      </c>
      <c r="T12633">
        <v>2</v>
      </c>
      <c r="U12633" s="4">
        <v>2</v>
      </c>
      <c r="V12633">
        <v>2</v>
      </c>
      <c r="W12633">
        <v>3</v>
      </c>
      <c r="X12633">
        <v>2</v>
      </c>
      <c r="Y12633">
        <v>1</v>
      </c>
      <c r="Z12633">
        <v>1</v>
      </c>
      <c r="AA12633">
        <v>3</v>
      </c>
      <c r="AB12633">
        <v>1</v>
      </c>
      <c r="AD12633" s="4"/>
      <c r="AE12633" s="4">
        <v>1</v>
      </c>
      <c r="AF12633" s="21"/>
    </row>
    <row r="12634" spans="1:32" x14ac:dyDescent="0.2">
      <c r="A12634" s="1" t="s">
        <v>36597</v>
      </c>
      <c r="B12634" s="4" t="s">
        <v>36598</v>
      </c>
      <c r="C12634" s="4" t="s">
        <v>17048</v>
      </c>
      <c r="E12634" s="4"/>
      <c r="R12634" s="4"/>
      <c r="U12634" s="4"/>
      <c r="AD12634" s="4"/>
      <c r="AE12634" s="4"/>
      <c r="AF12634" s="21"/>
    </row>
    <row r="12635" spans="1:32" x14ac:dyDescent="0.2">
      <c r="A12635" s="1" t="s">
        <v>36599</v>
      </c>
      <c r="B12635" s="4" t="s">
        <v>36600</v>
      </c>
      <c r="C12635" s="4" t="s">
        <v>36601</v>
      </c>
      <c r="E12635" s="4"/>
      <c r="R12635" s="4"/>
      <c r="U12635" s="4"/>
      <c r="AD12635" s="4"/>
      <c r="AE12635" s="4"/>
      <c r="AF12635" s="21"/>
    </row>
    <row r="12636" spans="1:32" x14ac:dyDescent="0.2">
      <c r="A12636" s="1" t="s">
        <v>36602</v>
      </c>
      <c r="B12636" s="4" t="s">
        <v>36603</v>
      </c>
      <c r="C12636" s="4" t="s">
        <v>36604</v>
      </c>
      <c r="E12636" s="4"/>
      <c r="R12636" s="4"/>
      <c r="U12636" s="4"/>
      <c r="AD12636" s="4"/>
      <c r="AE12636" s="4"/>
      <c r="AF12636" s="21"/>
    </row>
    <row r="12637" spans="1:32" x14ac:dyDescent="0.2">
      <c r="A12637" s="1" t="s">
        <v>36605</v>
      </c>
      <c r="B12637" s="4" t="s">
        <v>36606</v>
      </c>
      <c r="C12637" s="4" t="s">
        <v>4893</v>
      </c>
      <c r="E12637" s="4"/>
      <c r="R12637" s="4"/>
      <c r="U12637" s="4"/>
      <c r="AD12637" s="4"/>
      <c r="AE12637" s="4"/>
      <c r="AF12637" s="21"/>
    </row>
    <row r="12638" spans="1:32" x14ac:dyDescent="0.2">
      <c r="A12638" s="1" t="s">
        <v>36607</v>
      </c>
      <c r="B12638" s="4" t="s">
        <v>36608</v>
      </c>
      <c r="C12638" s="4" t="s">
        <v>34486</v>
      </c>
      <c r="E12638" s="4"/>
      <c r="R12638" s="4"/>
      <c r="U12638" s="4"/>
      <c r="AD12638" s="4">
        <v>1</v>
      </c>
      <c r="AE12638" s="4"/>
      <c r="AF12638" s="21">
        <v>1</v>
      </c>
    </row>
    <row r="12639" spans="1:32" x14ac:dyDescent="0.2">
      <c r="A12639" s="1" t="s">
        <v>36609</v>
      </c>
      <c r="B12639" s="4" t="s">
        <v>36610</v>
      </c>
      <c r="C12639" s="4" t="s">
        <v>34572</v>
      </c>
      <c r="E12639" s="4"/>
      <c r="R12639" s="4"/>
      <c r="U12639" s="4"/>
      <c r="AD12639" s="4"/>
      <c r="AE12639" s="4"/>
      <c r="AF12639" s="21"/>
    </row>
    <row r="12640" spans="1:32" x14ac:dyDescent="0.2">
      <c r="A12640" s="1" t="s">
        <v>36611</v>
      </c>
      <c r="B12640" s="4" t="s">
        <v>36612</v>
      </c>
      <c r="C12640" s="4" t="s">
        <v>9796</v>
      </c>
      <c r="E12640" s="4"/>
      <c r="R12640" s="4"/>
      <c r="U12640" s="4"/>
      <c r="AD12640" s="4"/>
      <c r="AE12640" s="4"/>
      <c r="AF12640" s="21"/>
    </row>
    <row r="12641" spans="1:32" x14ac:dyDescent="0.2">
      <c r="A12641" s="1" t="s">
        <v>36613</v>
      </c>
      <c r="B12641" s="4" t="s">
        <v>36614</v>
      </c>
      <c r="C12641" s="4" t="s">
        <v>5196</v>
      </c>
      <c r="E12641" s="4"/>
      <c r="R12641" s="4"/>
      <c r="U12641" s="4"/>
      <c r="AD12641" s="4"/>
      <c r="AE12641" s="4"/>
      <c r="AF12641" s="21"/>
    </row>
    <row r="12642" spans="1:32" x14ac:dyDescent="0.2">
      <c r="A12642" s="1" t="s">
        <v>36615</v>
      </c>
      <c r="B12642" s="4" t="s">
        <v>36616</v>
      </c>
      <c r="C12642" s="4" t="s">
        <v>5169</v>
      </c>
      <c r="E12642" s="4"/>
      <c r="R12642" s="4"/>
      <c r="U12642" s="4"/>
      <c r="AD12642" s="4">
        <v>1</v>
      </c>
      <c r="AE12642" s="4"/>
      <c r="AF12642" s="21">
        <v>1</v>
      </c>
    </row>
    <row r="12643" spans="1:32" x14ac:dyDescent="0.2">
      <c r="A12643" s="1" t="s">
        <v>36617</v>
      </c>
      <c r="B12643" s="4" t="s">
        <v>36618</v>
      </c>
      <c r="C12643" s="4" t="s">
        <v>36619</v>
      </c>
      <c r="E12643" s="4"/>
      <c r="G12643">
        <v>1</v>
      </c>
      <c r="H12643">
        <v>1</v>
      </c>
      <c r="K12643">
        <v>1</v>
      </c>
      <c r="L12643">
        <v>1</v>
      </c>
      <c r="M12643">
        <v>2</v>
      </c>
      <c r="N12643">
        <v>1</v>
      </c>
      <c r="O12643">
        <v>1</v>
      </c>
      <c r="R12643" s="4"/>
      <c r="U12643" s="4"/>
      <c r="AB12643">
        <v>2</v>
      </c>
      <c r="AD12643" s="4"/>
      <c r="AE12643" s="4">
        <v>2</v>
      </c>
      <c r="AF12643" s="21"/>
    </row>
    <row r="12644" spans="1:32" x14ac:dyDescent="0.2">
      <c r="A12644" s="1" t="s">
        <v>36620</v>
      </c>
      <c r="B12644" s="4" t="s">
        <v>36621</v>
      </c>
      <c r="C12644" s="4" t="s">
        <v>36622</v>
      </c>
      <c r="E12644" s="4"/>
      <c r="R12644" s="4"/>
      <c r="U12644" s="4"/>
      <c r="AD12644" s="4"/>
      <c r="AE12644" s="4">
        <v>1</v>
      </c>
      <c r="AF12644" s="21"/>
    </row>
    <row r="12645" spans="1:32" x14ac:dyDescent="0.2">
      <c r="A12645" s="1" t="s">
        <v>36623</v>
      </c>
      <c r="B12645" s="4" t="s">
        <v>36624</v>
      </c>
      <c r="C12645" s="4" t="s">
        <v>34569</v>
      </c>
      <c r="E12645" s="4"/>
      <c r="R12645" s="4"/>
      <c r="U12645" s="4"/>
      <c r="AD12645" s="4"/>
      <c r="AE12645" s="4"/>
      <c r="AF12645" s="21"/>
    </row>
    <row r="12646" spans="1:32" x14ac:dyDescent="0.2">
      <c r="A12646" s="1" t="s">
        <v>36625</v>
      </c>
      <c r="B12646" s="4" t="s">
        <v>36626</v>
      </c>
      <c r="C12646" s="4" t="s">
        <v>36627</v>
      </c>
      <c r="E12646" s="4"/>
      <c r="R12646" s="4"/>
      <c r="U12646" s="4"/>
      <c r="AD12646" s="4">
        <v>2</v>
      </c>
      <c r="AE12646" s="4"/>
      <c r="AF12646" s="21"/>
    </row>
    <row r="12647" spans="1:32" x14ac:dyDescent="0.2">
      <c r="A12647" s="1" t="s">
        <v>36628</v>
      </c>
      <c r="B12647" s="4" t="s">
        <v>36629</v>
      </c>
      <c r="C12647" s="4" t="s">
        <v>35669</v>
      </c>
      <c r="E12647" s="4">
        <v>1</v>
      </c>
      <c r="G12647">
        <v>1</v>
      </c>
      <c r="I12647">
        <v>1</v>
      </c>
      <c r="J12647">
        <v>1</v>
      </c>
      <c r="R12647" s="4"/>
      <c r="U12647" s="4"/>
      <c r="AD12647" s="4">
        <v>1</v>
      </c>
      <c r="AE12647" s="4"/>
      <c r="AF12647" s="21">
        <v>2</v>
      </c>
    </row>
    <row r="12648" spans="1:32" x14ac:dyDescent="0.2">
      <c r="A12648" s="1" t="s">
        <v>36630</v>
      </c>
      <c r="B12648" s="4" t="s">
        <v>36631</v>
      </c>
      <c r="C12648" s="4" t="s">
        <v>36632</v>
      </c>
      <c r="E12648" s="4"/>
      <c r="G12648">
        <v>1</v>
      </c>
      <c r="H12648">
        <v>1</v>
      </c>
      <c r="M12648">
        <v>1</v>
      </c>
      <c r="R12648" s="4"/>
      <c r="U12648" s="4"/>
      <c r="AB12648">
        <v>1</v>
      </c>
      <c r="AD12648" s="4"/>
      <c r="AE12648" s="4"/>
      <c r="AF12648" s="21"/>
    </row>
    <row r="12649" spans="1:32" x14ac:dyDescent="0.2">
      <c r="A12649" s="1" t="s">
        <v>36633</v>
      </c>
      <c r="B12649" s="4" t="s">
        <v>36634</v>
      </c>
      <c r="C12649" s="4" t="s">
        <v>36635</v>
      </c>
      <c r="E12649" s="4">
        <v>1</v>
      </c>
      <c r="R12649" s="4"/>
      <c r="U12649" s="4"/>
      <c r="AD12649" s="4">
        <v>2</v>
      </c>
      <c r="AE12649" s="4"/>
      <c r="AF12649" s="21">
        <v>1</v>
      </c>
    </row>
    <row r="12650" spans="1:32" x14ac:dyDescent="0.2">
      <c r="A12650" s="1" t="s">
        <v>36636</v>
      </c>
      <c r="B12650" s="4" t="s">
        <v>36637</v>
      </c>
      <c r="C12650" s="4" t="s">
        <v>35669</v>
      </c>
      <c r="E12650" s="4"/>
      <c r="R12650" s="4"/>
      <c r="U12650" s="4"/>
      <c r="AD12650" s="4"/>
      <c r="AE12650" s="4"/>
      <c r="AF12650" s="21"/>
    </row>
    <row r="12651" spans="1:32" x14ac:dyDescent="0.2">
      <c r="A12651" s="1" t="s">
        <v>36638</v>
      </c>
      <c r="B12651" s="4" t="s">
        <v>36639</v>
      </c>
      <c r="C12651" s="4" t="s">
        <v>34245</v>
      </c>
      <c r="E12651" s="4"/>
      <c r="R12651" s="4"/>
      <c r="U12651" s="4"/>
      <c r="X12651">
        <v>1</v>
      </c>
      <c r="AD12651" s="4"/>
      <c r="AE12651" s="4"/>
      <c r="AF12651" s="21"/>
    </row>
    <row r="12652" spans="1:32" x14ac:dyDescent="0.2">
      <c r="A12652" s="1" t="s">
        <v>36640</v>
      </c>
      <c r="B12652" s="4" t="s">
        <v>36641</v>
      </c>
      <c r="C12652" s="4" t="s">
        <v>35669</v>
      </c>
      <c r="E12652" s="4"/>
      <c r="G12652">
        <v>1</v>
      </c>
      <c r="I12652">
        <v>1</v>
      </c>
      <c r="J12652">
        <v>1</v>
      </c>
      <c r="M12652">
        <v>2</v>
      </c>
      <c r="Q12652">
        <v>1</v>
      </c>
      <c r="R12652" s="4">
        <v>1</v>
      </c>
      <c r="T12652">
        <v>1</v>
      </c>
      <c r="U12652" s="4">
        <v>1</v>
      </c>
      <c r="V12652">
        <v>1</v>
      </c>
      <c r="X12652">
        <v>1</v>
      </c>
      <c r="AA12652">
        <v>1</v>
      </c>
      <c r="AD12652" s="4"/>
      <c r="AE12652" s="4">
        <v>2</v>
      </c>
      <c r="AF12652" s="21"/>
    </row>
    <row r="12653" spans="1:32" x14ac:dyDescent="0.2">
      <c r="A12653" s="1" t="s">
        <v>36642</v>
      </c>
      <c r="B12653" s="4" t="s">
        <v>36643</v>
      </c>
      <c r="C12653" s="4" t="s">
        <v>36644</v>
      </c>
      <c r="E12653" s="4"/>
      <c r="R12653" s="4"/>
      <c r="U12653" s="4"/>
      <c r="AD12653" s="4"/>
      <c r="AE12653" s="4"/>
      <c r="AF12653" s="21"/>
    </row>
    <row r="12654" spans="1:32" x14ac:dyDescent="0.2">
      <c r="A12654" s="1" t="s">
        <v>36645</v>
      </c>
      <c r="B12654" s="4" t="s">
        <v>36646</v>
      </c>
      <c r="C12654" s="4" t="s">
        <v>34638</v>
      </c>
      <c r="E12654" s="4"/>
      <c r="F12654">
        <v>1</v>
      </c>
      <c r="G12654">
        <v>1</v>
      </c>
      <c r="H12654">
        <v>1</v>
      </c>
      <c r="I12654">
        <v>1</v>
      </c>
      <c r="J12654">
        <v>1</v>
      </c>
      <c r="K12654">
        <v>1</v>
      </c>
      <c r="L12654">
        <v>1</v>
      </c>
      <c r="M12654">
        <v>1</v>
      </c>
      <c r="N12654">
        <v>1</v>
      </c>
      <c r="O12654">
        <v>1</v>
      </c>
      <c r="P12654">
        <v>1</v>
      </c>
      <c r="R12654" s="4">
        <v>1</v>
      </c>
      <c r="U12654" s="4">
        <v>1</v>
      </c>
      <c r="V12654">
        <v>1</v>
      </c>
      <c r="W12654">
        <v>1</v>
      </c>
      <c r="AD12654" s="4"/>
      <c r="AE12654" s="4">
        <v>2</v>
      </c>
      <c r="AF12654" s="21"/>
    </row>
    <row r="12655" spans="1:32" x14ac:dyDescent="0.2">
      <c r="A12655" s="1" t="s">
        <v>36647</v>
      </c>
      <c r="B12655" s="4" t="s">
        <v>36648</v>
      </c>
      <c r="C12655" s="4" t="s">
        <v>36649</v>
      </c>
      <c r="E12655" s="4"/>
      <c r="R12655" s="4"/>
      <c r="U12655" s="4"/>
      <c r="AD12655" s="4"/>
      <c r="AE12655" s="4"/>
      <c r="AF12655" s="21"/>
    </row>
    <row r="12656" spans="1:32" x14ac:dyDescent="0.2">
      <c r="A12656" s="1" t="s">
        <v>36650</v>
      </c>
      <c r="B12656" s="4" t="s">
        <v>36651</v>
      </c>
      <c r="C12656" s="4" t="s">
        <v>36652</v>
      </c>
      <c r="E12656" s="4"/>
      <c r="R12656" s="4"/>
      <c r="U12656" s="4"/>
      <c r="AD12656" s="4"/>
      <c r="AE12656" s="4"/>
      <c r="AF12656" s="21"/>
    </row>
    <row r="12657" spans="1:32" x14ac:dyDescent="0.2">
      <c r="A12657" s="1" t="s">
        <v>36653</v>
      </c>
      <c r="B12657" s="4" t="s">
        <v>36654</v>
      </c>
      <c r="C12657" s="4" t="s">
        <v>36655</v>
      </c>
      <c r="E12657" s="4">
        <v>1</v>
      </c>
      <c r="R12657" s="4"/>
      <c r="U12657" s="4"/>
      <c r="AD12657" s="4">
        <v>1</v>
      </c>
      <c r="AE12657" s="4"/>
      <c r="AF12657" s="21">
        <v>1</v>
      </c>
    </row>
    <row r="12658" spans="1:32" x14ac:dyDescent="0.2">
      <c r="A12658" s="1" t="s">
        <v>36656</v>
      </c>
      <c r="B12658" s="4" t="s">
        <v>36657</v>
      </c>
      <c r="C12658" s="4" t="s">
        <v>5488</v>
      </c>
      <c r="E12658" s="4"/>
      <c r="R12658" s="4"/>
      <c r="U12658" s="4"/>
      <c r="AD12658" s="4"/>
      <c r="AE12658" s="4"/>
      <c r="AF12658" s="21">
        <v>1</v>
      </c>
    </row>
    <row r="12659" spans="1:32" x14ac:dyDescent="0.2">
      <c r="A12659" s="1" t="s">
        <v>36658</v>
      </c>
      <c r="B12659" s="4" t="s">
        <v>36659</v>
      </c>
      <c r="C12659" s="4" t="s">
        <v>36660</v>
      </c>
      <c r="E12659" s="4"/>
      <c r="R12659" s="4"/>
      <c r="U12659" s="4"/>
      <c r="AD12659" s="4"/>
      <c r="AE12659" s="4"/>
      <c r="AF12659" s="21"/>
    </row>
    <row r="12660" spans="1:32" x14ac:dyDescent="0.2">
      <c r="A12660" s="1" t="s">
        <v>36661</v>
      </c>
      <c r="B12660" s="4" t="s">
        <v>36662</v>
      </c>
      <c r="C12660" s="4" t="s">
        <v>22383</v>
      </c>
      <c r="E12660" s="4"/>
      <c r="O12660">
        <v>1</v>
      </c>
      <c r="R12660" s="4"/>
      <c r="U12660" s="4"/>
      <c r="Z12660">
        <v>1</v>
      </c>
      <c r="AD12660" s="4"/>
      <c r="AE12660" s="4">
        <v>1</v>
      </c>
      <c r="AF12660" s="21"/>
    </row>
    <row r="12661" spans="1:32" x14ac:dyDescent="0.2">
      <c r="A12661" s="1" t="s">
        <v>36663</v>
      </c>
      <c r="B12661" s="4" t="s">
        <v>36664</v>
      </c>
      <c r="C12661" s="4" t="s">
        <v>36665</v>
      </c>
      <c r="E12661" s="4">
        <v>1</v>
      </c>
      <c r="R12661" s="4"/>
      <c r="U12661" s="4"/>
      <c r="AD12661" s="4"/>
      <c r="AE12661" s="4"/>
      <c r="AF12661" s="21"/>
    </row>
    <row r="12662" spans="1:32" x14ac:dyDescent="0.2">
      <c r="A12662" s="1" t="s">
        <v>36666</v>
      </c>
      <c r="B12662" s="4" t="s">
        <v>36667</v>
      </c>
      <c r="C12662" s="4" t="s">
        <v>36668</v>
      </c>
      <c r="E12662" s="4"/>
      <c r="G12662">
        <v>1</v>
      </c>
      <c r="I12662">
        <v>1</v>
      </c>
      <c r="J12662">
        <v>1</v>
      </c>
      <c r="K12662">
        <v>1</v>
      </c>
      <c r="L12662">
        <v>1</v>
      </c>
      <c r="N12662">
        <v>1</v>
      </c>
      <c r="O12662">
        <v>1</v>
      </c>
      <c r="Q12662">
        <v>1</v>
      </c>
      <c r="R12662" s="4">
        <v>1</v>
      </c>
      <c r="T12662">
        <v>1</v>
      </c>
      <c r="U12662" s="4">
        <v>1</v>
      </c>
      <c r="W12662">
        <v>1</v>
      </c>
      <c r="X12662">
        <v>1</v>
      </c>
      <c r="AD12662" s="4"/>
      <c r="AE12662" s="4">
        <v>1</v>
      </c>
      <c r="AF12662" s="21"/>
    </row>
    <row r="12663" spans="1:32" x14ac:dyDescent="0.2">
      <c r="A12663" s="1" t="s">
        <v>36669</v>
      </c>
      <c r="B12663" s="4" t="s">
        <v>36670</v>
      </c>
      <c r="C12663" s="4" t="s">
        <v>4505</v>
      </c>
      <c r="E12663" s="4"/>
      <c r="R12663" s="4"/>
      <c r="U12663" s="4"/>
      <c r="AD12663" s="4"/>
      <c r="AE12663" s="4"/>
      <c r="AF12663" s="21"/>
    </row>
    <row r="12664" spans="1:32" x14ac:dyDescent="0.2">
      <c r="A12664" s="1" t="s">
        <v>36671</v>
      </c>
      <c r="B12664" s="4" t="s">
        <v>36672</v>
      </c>
      <c r="C12664" s="4" t="s">
        <v>36673</v>
      </c>
      <c r="E12664" s="4"/>
      <c r="R12664" s="4"/>
      <c r="U12664" s="4"/>
      <c r="AD12664" s="4"/>
      <c r="AE12664" s="4"/>
      <c r="AF12664" s="21"/>
    </row>
    <row r="12665" spans="1:32" x14ac:dyDescent="0.2">
      <c r="A12665" s="1" t="s">
        <v>36674</v>
      </c>
      <c r="B12665" s="4" t="s">
        <v>36675</v>
      </c>
      <c r="C12665" s="4" t="s">
        <v>36676</v>
      </c>
      <c r="E12665" s="4"/>
      <c r="R12665" s="4"/>
      <c r="U12665" s="4"/>
      <c r="AD12665" s="4"/>
      <c r="AE12665" s="4"/>
      <c r="AF12665" s="21"/>
    </row>
    <row r="12666" spans="1:32" x14ac:dyDescent="0.2">
      <c r="A12666" s="1" t="s">
        <v>36677</v>
      </c>
      <c r="B12666" s="4" t="s">
        <v>36678</v>
      </c>
      <c r="C12666" s="4" t="s">
        <v>7934</v>
      </c>
      <c r="E12666" s="4"/>
      <c r="H12666">
        <v>1</v>
      </c>
      <c r="R12666" s="4"/>
      <c r="U12666" s="4"/>
      <c r="W12666">
        <v>1</v>
      </c>
      <c r="AA12666">
        <v>1</v>
      </c>
      <c r="AD12666" s="4"/>
      <c r="AE12666" s="4"/>
      <c r="AF12666" s="21"/>
    </row>
    <row r="12667" spans="1:32" x14ac:dyDescent="0.2">
      <c r="A12667" s="1" t="s">
        <v>36679</v>
      </c>
      <c r="B12667" s="4" t="s">
        <v>11585</v>
      </c>
      <c r="C12667" s="4" t="s">
        <v>36337</v>
      </c>
      <c r="E12667" s="4"/>
      <c r="R12667" s="4"/>
      <c r="U12667" s="4"/>
      <c r="AD12667" s="4"/>
      <c r="AE12667" s="4"/>
      <c r="AF12667" s="21"/>
    </row>
    <row r="12668" spans="1:32" x14ac:dyDescent="0.2">
      <c r="A12668" s="1" t="s">
        <v>36680</v>
      </c>
      <c r="B12668" s="4" t="s">
        <v>36681</v>
      </c>
      <c r="C12668" s="4" t="s">
        <v>36682</v>
      </c>
      <c r="E12668" s="4"/>
      <c r="R12668" s="4"/>
      <c r="U12668" s="4"/>
      <c r="AD12668" s="4"/>
      <c r="AE12668" s="4"/>
      <c r="AF12668" s="21"/>
    </row>
    <row r="12669" spans="1:32" x14ac:dyDescent="0.2">
      <c r="A12669" s="1" t="s">
        <v>36683</v>
      </c>
      <c r="B12669" s="4" t="s">
        <v>36684</v>
      </c>
      <c r="C12669" s="4" t="s">
        <v>36685</v>
      </c>
      <c r="E12669" s="4"/>
      <c r="R12669" s="4"/>
      <c r="U12669" s="4"/>
      <c r="AD12669" s="4"/>
      <c r="AE12669" s="4"/>
      <c r="AF12669" s="21"/>
    </row>
    <row r="12670" spans="1:32" x14ac:dyDescent="0.2">
      <c r="A12670" s="1" t="s">
        <v>36686</v>
      </c>
      <c r="B12670" s="4" t="s">
        <v>36687</v>
      </c>
      <c r="C12670" s="4" t="s">
        <v>36688</v>
      </c>
      <c r="E12670" s="4"/>
      <c r="R12670" s="4"/>
      <c r="U12670" s="4"/>
      <c r="AD12670" s="4"/>
      <c r="AE12670" s="4"/>
      <c r="AF12670" s="21"/>
    </row>
    <row r="12671" spans="1:32" x14ac:dyDescent="0.2">
      <c r="A12671" s="1" t="s">
        <v>36689</v>
      </c>
      <c r="B12671" s="4" t="s">
        <v>36690</v>
      </c>
      <c r="C12671" s="4" t="s">
        <v>35669</v>
      </c>
      <c r="E12671" s="4"/>
      <c r="R12671" s="4"/>
      <c r="U12671" s="4"/>
      <c r="AD12671" s="4"/>
      <c r="AE12671" s="4"/>
      <c r="AF12671" s="21"/>
    </row>
    <row r="12672" spans="1:32" x14ac:dyDescent="0.2">
      <c r="A12672" s="1" t="s">
        <v>36691</v>
      </c>
      <c r="B12672" s="4" t="s">
        <v>36692</v>
      </c>
      <c r="C12672" s="4" t="s">
        <v>36693</v>
      </c>
      <c r="E12672" s="4"/>
      <c r="R12672" s="4"/>
      <c r="U12672" s="4"/>
      <c r="AD12672" s="4"/>
      <c r="AE12672" s="4"/>
      <c r="AF12672" s="21"/>
    </row>
    <row r="12673" spans="1:32" x14ac:dyDescent="0.2">
      <c r="A12673" s="1" t="s">
        <v>36694</v>
      </c>
      <c r="B12673" s="4" t="s">
        <v>36695</v>
      </c>
      <c r="C12673" s="4" t="s">
        <v>35736</v>
      </c>
      <c r="E12673" s="4">
        <v>1</v>
      </c>
      <c r="R12673" s="4"/>
      <c r="U12673" s="4"/>
      <c r="AD12673" s="4"/>
      <c r="AE12673" s="4"/>
      <c r="AF12673" s="21"/>
    </row>
    <row r="12674" spans="1:32" x14ac:dyDescent="0.2">
      <c r="A12674" s="1" t="s">
        <v>36696</v>
      </c>
      <c r="B12674" s="4" t="s">
        <v>36697</v>
      </c>
      <c r="C12674" s="4" t="s">
        <v>36698</v>
      </c>
      <c r="E12674" s="4"/>
      <c r="R12674" s="4"/>
      <c r="U12674" s="4"/>
      <c r="AD12674" s="4"/>
      <c r="AE12674" s="4"/>
      <c r="AF12674" s="21"/>
    </row>
    <row r="12675" spans="1:32" x14ac:dyDescent="0.2">
      <c r="A12675" s="1" t="s">
        <v>36699</v>
      </c>
      <c r="B12675" s="4" t="s">
        <v>36700</v>
      </c>
      <c r="C12675" s="4" t="s">
        <v>36701</v>
      </c>
      <c r="E12675" s="4"/>
      <c r="R12675" s="4"/>
      <c r="U12675" s="4"/>
      <c r="AD12675" s="4"/>
      <c r="AE12675" s="4"/>
      <c r="AF12675" s="21"/>
    </row>
    <row r="12676" spans="1:32" x14ac:dyDescent="0.2">
      <c r="A12676" s="1" t="s">
        <v>36702</v>
      </c>
      <c r="B12676" s="4" t="s">
        <v>36703</v>
      </c>
      <c r="C12676" s="4" t="s">
        <v>36704</v>
      </c>
      <c r="E12676" s="4"/>
      <c r="R12676" s="4"/>
      <c r="U12676" s="4"/>
      <c r="AD12676" s="4"/>
      <c r="AE12676" s="4"/>
      <c r="AF12676" s="21"/>
    </row>
    <row r="12677" spans="1:32" x14ac:dyDescent="0.2">
      <c r="A12677" s="1" t="s">
        <v>36705</v>
      </c>
      <c r="B12677" s="4" t="s">
        <v>36706</v>
      </c>
      <c r="C12677" s="4" t="s">
        <v>20813</v>
      </c>
      <c r="E12677" s="4"/>
      <c r="R12677" s="4"/>
      <c r="U12677" s="4"/>
      <c r="AD12677" s="4"/>
      <c r="AE12677" s="4"/>
      <c r="AF12677" s="21"/>
    </row>
    <row r="12678" spans="1:32" x14ac:dyDescent="0.2">
      <c r="A12678" s="1" t="s">
        <v>36707</v>
      </c>
      <c r="B12678" s="4" t="s">
        <v>36708</v>
      </c>
      <c r="C12678" s="4" t="s">
        <v>34245</v>
      </c>
      <c r="E12678" s="4"/>
      <c r="R12678" s="4"/>
      <c r="U12678" s="4"/>
      <c r="AD12678" s="4"/>
      <c r="AE12678" s="4"/>
      <c r="AF12678" s="21"/>
    </row>
    <row r="12679" spans="1:32" x14ac:dyDescent="0.2">
      <c r="A12679" s="1" t="s">
        <v>36709</v>
      </c>
      <c r="B12679" s="4" t="s">
        <v>36710</v>
      </c>
      <c r="C12679" s="4" t="s">
        <v>36711</v>
      </c>
      <c r="E12679" s="4"/>
      <c r="R12679" s="4"/>
      <c r="U12679" s="4"/>
      <c r="AD12679" s="4"/>
      <c r="AE12679" s="4"/>
      <c r="AF12679" s="21"/>
    </row>
    <row r="12680" spans="1:32" x14ac:dyDescent="0.2">
      <c r="A12680" s="1" t="s">
        <v>36712</v>
      </c>
      <c r="B12680" s="4" t="s">
        <v>36713</v>
      </c>
      <c r="C12680" s="4" t="s">
        <v>393</v>
      </c>
      <c r="E12680" s="4"/>
      <c r="R12680" s="4"/>
      <c r="U12680" s="4"/>
      <c r="AD12680" s="4"/>
      <c r="AE12680" s="4"/>
      <c r="AF12680" s="21"/>
    </row>
    <row r="12681" spans="1:32" x14ac:dyDescent="0.2">
      <c r="A12681" s="1" t="s">
        <v>36714</v>
      </c>
      <c r="B12681" s="4" t="s">
        <v>36715</v>
      </c>
      <c r="C12681" s="4" t="s">
        <v>36716</v>
      </c>
      <c r="E12681" s="4"/>
      <c r="R12681" s="4"/>
      <c r="U12681" s="4"/>
      <c r="AD12681" s="4"/>
      <c r="AE12681" s="4"/>
      <c r="AF12681" s="21"/>
    </row>
    <row r="12682" spans="1:32" x14ac:dyDescent="0.2">
      <c r="A12682" s="1" t="s">
        <v>36717</v>
      </c>
      <c r="B12682" s="4" t="s">
        <v>36718</v>
      </c>
      <c r="C12682" s="4" t="s">
        <v>1532</v>
      </c>
      <c r="E12682" s="4"/>
      <c r="R12682" s="4"/>
      <c r="U12682" s="4"/>
      <c r="AD12682" s="4">
        <v>1</v>
      </c>
      <c r="AE12682" s="4"/>
      <c r="AF12682" s="21"/>
    </row>
    <row r="12683" spans="1:32" x14ac:dyDescent="0.2">
      <c r="A12683" s="1" t="s">
        <v>36719</v>
      </c>
      <c r="B12683" s="4" t="s">
        <v>36720</v>
      </c>
      <c r="C12683" s="4" t="s">
        <v>36721</v>
      </c>
      <c r="E12683" s="4"/>
      <c r="R12683" s="4"/>
      <c r="U12683" s="4"/>
      <c r="AD12683" s="4"/>
      <c r="AE12683" s="4"/>
      <c r="AF12683" s="21"/>
    </row>
    <row r="12684" spans="1:32" x14ac:dyDescent="0.2">
      <c r="A12684" s="1" t="s">
        <v>36722</v>
      </c>
      <c r="B12684" s="4" t="s">
        <v>36723</v>
      </c>
      <c r="C12684" s="4" t="s">
        <v>35669</v>
      </c>
      <c r="E12684" s="4"/>
      <c r="R12684" s="4"/>
      <c r="U12684" s="4"/>
      <c r="AD12684" s="4">
        <v>1</v>
      </c>
      <c r="AE12684" s="4"/>
      <c r="AF12684" s="21"/>
    </row>
    <row r="12685" spans="1:32" x14ac:dyDescent="0.2">
      <c r="A12685" s="1" t="s">
        <v>36724</v>
      </c>
      <c r="B12685" s="4" t="s">
        <v>36725</v>
      </c>
      <c r="C12685" s="4" t="s">
        <v>36726</v>
      </c>
      <c r="E12685" s="4"/>
      <c r="R12685" s="4"/>
      <c r="U12685" s="4"/>
      <c r="AD12685" s="4"/>
      <c r="AE12685" s="4"/>
      <c r="AF12685" s="21"/>
    </row>
    <row r="12686" spans="1:32" x14ac:dyDescent="0.2">
      <c r="A12686" s="1" t="s">
        <v>36727</v>
      </c>
      <c r="B12686" s="4" t="s">
        <v>36728</v>
      </c>
      <c r="C12686" s="4" t="s">
        <v>36729</v>
      </c>
      <c r="E12686" s="4"/>
      <c r="R12686" s="4"/>
      <c r="U12686" s="4"/>
      <c r="AD12686" s="4">
        <v>3</v>
      </c>
      <c r="AE12686" s="4"/>
      <c r="AF12686" s="21"/>
    </row>
    <row r="12687" spans="1:32" x14ac:dyDescent="0.2">
      <c r="A12687" s="1" t="s">
        <v>36730</v>
      </c>
      <c r="B12687" s="4" t="s">
        <v>36731</v>
      </c>
      <c r="C12687" s="4" t="s">
        <v>36732</v>
      </c>
      <c r="E12687" s="4"/>
      <c r="R12687" s="4"/>
      <c r="U12687" s="4"/>
      <c r="AD12687" s="4">
        <v>1</v>
      </c>
      <c r="AE12687" s="4"/>
      <c r="AF12687" s="21">
        <v>1</v>
      </c>
    </row>
    <row r="12688" spans="1:32" x14ac:dyDescent="0.2">
      <c r="A12688" s="1" t="s">
        <v>36733</v>
      </c>
      <c r="B12688" s="4" t="s">
        <v>36734</v>
      </c>
      <c r="C12688" s="4" t="s">
        <v>33546</v>
      </c>
      <c r="E12688" s="4"/>
      <c r="M12688">
        <v>1</v>
      </c>
      <c r="R12688" s="4"/>
      <c r="U12688" s="4"/>
      <c r="AD12688" s="4"/>
      <c r="AE12688" s="4"/>
      <c r="AF12688" s="21"/>
    </row>
    <row r="12689" spans="1:32" x14ac:dyDescent="0.2">
      <c r="A12689" s="1" t="s">
        <v>36735</v>
      </c>
      <c r="B12689" s="4" t="s">
        <v>36736</v>
      </c>
      <c r="C12689" s="4" t="s">
        <v>339</v>
      </c>
      <c r="E12689" s="4"/>
      <c r="F12689">
        <v>1</v>
      </c>
      <c r="G12689">
        <v>1</v>
      </c>
      <c r="H12689">
        <v>2</v>
      </c>
      <c r="N12689">
        <v>1</v>
      </c>
      <c r="R12689" s="4"/>
      <c r="U12689" s="4"/>
      <c r="AD12689" s="4"/>
      <c r="AE12689" s="4"/>
      <c r="AF12689" s="21"/>
    </row>
    <row r="12690" spans="1:32" x14ac:dyDescent="0.2">
      <c r="A12690" s="1" t="s">
        <v>36737</v>
      </c>
      <c r="B12690" s="4" t="s">
        <v>36738</v>
      </c>
      <c r="C12690" s="4" t="s">
        <v>998</v>
      </c>
      <c r="E12690" s="4"/>
      <c r="F12690">
        <v>1</v>
      </c>
      <c r="G12690">
        <v>1</v>
      </c>
      <c r="R12690" s="4"/>
      <c r="U12690" s="4"/>
      <c r="AD12690" s="4"/>
      <c r="AE12690" s="4"/>
      <c r="AF12690" s="21"/>
    </row>
    <row r="12691" spans="1:32" x14ac:dyDescent="0.2">
      <c r="A12691" s="1" t="s">
        <v>36739</v>
      </c>
      <c r="B12691" s="4" t="s">
        <v>36740</v>
      </c>
      <c r="C12691" s="4" t="s">
        <v>35669</v>
      </c>
      <c r="E12691" s="4"/>
      <c r="R12691" s="4"/>
      <c r="U12691" s="4"/>
      <c r="AD12691" s="4"/>
      <c r="AE12691" s="4"/>
      <c r="AF12691" s="21"/>
    </row>
    <row r="12692" spans="1:32" x14ac:dyDescent="0.2">
      <c r="A12692" s="1" t="s">
        <v>36741</v>
      </c>
      <c r="B12692" s="4" t="s">
        <v>36742</v>
      </c>
      <c r="C12692" s="4" t="s">
        <v>36743</v>
      </c>
      <c r="E12692" s="4"/>
      <c r="R12692" s="4"/>
      <c r="U12692" s="4"/>
      <c r="Z12692">
        <v>1</v>
      </c>
      <c r="AD12692" s="4"/>
      <c r="AE12692" s="4">
        <v>1</v>
      </c>
      <c r="AF12692" s="21"/>
    </row>
    <row r="12693" spans="1:32" x14ac:dyDescent="0.2">
      <c r="A12693" s="1" t="s">
        <v>36744</v>
      </c>
      <c r="B12693" s="4" t="s">
        <v>36745</v>
      </c>
      <c r="C12693" s="4" t="s">
        <v>34245</v>
      </c>
      <c r="E12693" s="4"/>
      <c r="R12693" s="4"/>
      <c r="U12693" s="4"/>
      <c r="AD12693" s="4"/>
      <c r="AE12693" s="4"/>
      <c r="AF12693" s="21"/>
    </row>
    <row r="12694" spans="1:32" x14ac:dyDescent="0.2">
      <c r="A12694" s="1" t="s">
        <v>36746</v>
      </c>
      <c r="B12694" s="4" t="s">
        <v>36747</v>
      </c>
      <c r="C12694" s="4" t="s">
        <v>1589</v>
      </c>
      <c r="E12694" s="4"/>
      <c r="R12694" s="4"/>
      <c r="U12694" s="4"/>
      <c r="AD12694" s="4"/>
      <c r="AE12694" s="4"/>
      <c r="AF12694" s="21"/>
    </row>
    <row r="12695" spans="1:32" x14ac:dyDescent="0.2">
      <c r="A12695" s="1" t="s">
        <v>36748</v>
      </c>
      <c r="B12695" s="4" t="s">
        <v>36749</v>
      </c>
      <c r="C12695" s="4" t="s">
        <v>36750</v>
      </c>
      <c r="E12695" s="4"/>
      <c r="R12695" s="4"/>
      <c r="U12695" s="4"/>
      <c r="AD12695" s="4"/>
      <c r="AE12695" s="4"/>
      <c r="AF12695" s="21"/>
    </row>
    <row r="12696" spans="1:32" x14ac:dyDescent="0.2">
      <c r="A12696" s="1" t="s">
        <v>36751</v>
      </c>
      <c r="B12696" s="4" t="s">
        <v>36752</v>
      </c>
      <c r="C12696" s="4" t="s">
        <v>36753</v>
      </c>
      <c r="E12696" s="4"/>
      <c r="R12696" s="4"/>
      <c r="U12696" s="4"/>
      <c r="AD12696" s="4"/>
      <c r="AE12696" s="4"/>
      <c r="AF12696" s="21"/>
    </row>
    <row r="12697" spans="1:32" x14ac:dyDescent="0.2">
      <c r="A12697" s="1" t="s">
        <v>36754</v>
      </c>
      <c r="B12697" s="4" t="s">
        <v>36755</v>
      </c>
      <c r="C12697" s="4" t="s">
        <v>34245</v>
      </c>
      <c r="E12697" s="4"/>
      <c r="R12697" s="4"/>
      <c r="U12697" s="4"/>
      <c r="AD12697" s="4"/>
      <c r="AE12697" s="4"/>
      <c r="AF12697" s="21"/>
    </row>
    <row r="12698" spans="1:32" x14ac:dyDescent="0.2">
      <c r="A12698" s="1" t="s">
        <v>36756</v>
      </c>
      <c r="B12698" s="4" t="s">
        <v>36757</v>
      </c>
      <c r="C12698" s="4" t="s">
        <v>36758</v>
      </c>
      <c r="E12698" s="4"/>
      <c r="R12698" s="4"/>
      <c r="U12698" s="4"/>
      <c r="AD12698" s="4"/>
      <c r="AE12698" s="4"/>
      <c r="AF12698" s="21"/>
    </row>
    <row r="12699" spans="1:32" x14ac:dyDescent="0.2">
      <c r="A12699" s="1" t="s">
        <v>36759</v>
      </c>
      <c r="B12699" s="4" t="s">
        <v>36760</v>
      </c>
      <c r="C12699" s="4" t="s">
        <v>32120</v>
      </c>
      <c r="E12699" s="4"/>
      <c r="F12699">
        <v>1</v>
      </c>
      <c r="G12699">
        <v>1</v>
      </c>
      <c r="K12699">
        <v>2</v>
      </c>
      <c r="L12699">
        <v>2</v>
      </c>
      <c r="M12699">
        <v>2</v>
      </c>
      <c r="R12699" s="4"/>
      <c r="U12699" s="4"/>
      <c r="X12699">
        <v>1</v>
      </c>
      <c r="AD12699" s="4"/>
      <c r="AE12699" s="4"/>
      <c r="AF12699" s="21"/>
    </row>
    <row r="12700" spans="1:32" x14ac:dyDescent="0.2">
      <c r="A12700" s="1" t="s">
        <v>36761</v>
      </c>
      <c r="B12700" s="4" t="s">
        <v>36762</v>
      </c>
      <c r="C12700" s="4" t="s">
        <v>36763</v>
      </c>
      <c r="E12700" s="4"/>
      <c r="R12700" s="4"/>
      <c r="U12700" s="4"/>
      <c r="AD12700" s="4"/>
      <c r="AE12700" s="4"/>
      <c r="AF12700" s="21"/>
    </row>
    <row r="12701" spans="1:32" x14ac:dyDescent="0.2">
      <c r="A12701" s="1" t="s">
        <v>36764</v>
      </c>
      <c r="B12701" s="4" t="s">
        <v>36765</v>
      </c>
      <c r="C12701" s="4" t="s">
        <v>4392</v>
      </c>
      <c r="E12701" s="4"/>
      <c r="R12701" s="4"/>
      <c r="U12701" s="4"/>
      <c r="AD12701" s="4"/>
      <c r="AE12701" s="4"/>
      <c r="AF12701" s="21"/>
    </row>
    <row r="12702" spans="1:32" x14ac:dyDescent="0.2">
      <c r="A12702" s="1" t="s">
        <v>36766</v>
      </c>
      <c r="B12702" s="4" t="s">
        <v>36767</v>
      </c>
      <c r="C12702" s="4" t="s">
        <v>8679</v>
      </c>
      <c r="E12702" s="4"/>
      <c r="R12702" s="4"/>
      <c r="U12702" s="4"/>
      <c r="AD12702" s="4"/>
      <c r="AE12702" s="4"/>
      <c r="AF12702" s="21"/>
    </row>
    <row r="12703" spans="1:32" x14ac:dyDescent="0.2">
      <c r="A12703" s="1" t="s">
        <v>36768</v>
      </c>
      <c r="B12703" s="4" t="s">
        <v>36769</v>
      </c>
      <c r="C12703" s="4" t="s">
        <v>36770</v>
      </c>
      <c r="E12703" s="4"/>
      <c r="F12703">
        <v>1</v>
      </c>
      <c r="G12703">
        <v>1</v>
      </c>
      <c r="H12703">
        <v>2</v>
      </c>
      <c r="R12703" s="4"/>
      <c r="U12703" s="4"/>
      <c r="V12703">
        <v>1</v>
      </c>
      <c r="AB12703">
        <v>2</v>
      </c>
      <c r="AD12703" s="4"/>
      <c r="AE12703" s="4"/>
      <c r="AF12703" s="21"/>
    </row>
    <row r="12704" spans="1:32" x14ac:dyDescent="0.2">
      <c r="A12704" s="1" t="s">
        <v>36771</v>
      </c>
      <c r="B12704" s="4" t="s">
        <v>36772</v>
      </c>
      <c r="C12704" s="4" t="s">
        <v>35000</v>
      </c>
      <c r="E12704" s="4"/>
      <c r="R12704" s="4"/>
      <c r="U12704" s="4"/>
      <c r="AD12704" s="4"/>
      <c r="AE12704" s="4"/>
      <c r="AF12704" s="21"/>
    </row>
    <row r="12705" spans="1:32" x14ac:dyDescent="0.2">
      <c r="A12705" s="1" t="s">
        <v>36773</v>
      </c>
      <c r="B12705" s="4" t="s">
        <v>36774</v>
      </c>
      <c r="C12705" s="4" t="s">
        <v>6159</v>
      </c>
      <c r="E12705" s="4">
        <v>2</v>
      </c>
      <c r="R12705" s="4"/>
      <c r="U12705" s="4"/>
      <c r="AD12705" s="4"/>
      <c r="AE12705" s="4"/>
      <c r="AF12705" s="21"/>
    </row>
    <row r="12706" spans="1:32" x14ac:dyDescent="0.2">
      <c r="A12706" s="1" t="s">
        <v>36775</v>
      </c>
      <c r="B12706" s="4" t="s">
        <v>36776</v>
      </c>
      <c r="C12706" s="4" t="s">
        <v>36777</v>
      </c>
      <c r="E12706" s="4">
        <v>2</v>
      </c>
      <c r="R12706" s="4"/>
      <c r="U12706" s="4"/>
      <c r="AD12706" s="4">
        <v>2</v>
      </c>
      <c r="AE12706" s="4"/>
      <c r="AF12706" s="21">
        <v>2</v>
      </c>
    </row>
    <row r="12707" spans="1:32" x14ac:dyDescent="0.2">
      <c r="A12707" s="1" t="s">
        <v>36778</v>
      </c>
      <c r="B12707" s="4" t="s">
        <v>36779</v>
      </c>
      <c r="C12707" s="4" t="s">
        <v>36743</v>
      </c>
      <c r="E12707" s="4"/>
      <c r="R12707" s="4"/>
      <c r="U12707" s="4"/>
      <c r="AD12707" s="4"/>
      <c r="AE12707" s="4"/>
      <c r="AF12707" s="21"/>
    </row>
    <row r="12708" spans="1:32" x14ac:dyDescent="0.2">
      <c r="A12708" s="1" t="s">
        <v>36780</v>
      </c>
      <c r="B12708" s="4" t="s">
        <v>36781</v>
      </c>
      <c r="C12708" s="4" t="s">
        <v>36347</v>
      </c>
      <c r="E12708" s="4"/>
      <c r="R12708" s="4"/>
      <c r="U12708" s="4"/>
      <c r="AB12708">
        <v>1</v>
      </c>
      <c r="AD12708" s="4"/>
      <c r="AE12708" s="4"/>
      <c r="AF12708" s="21"/>
    </row>
    <row r="12709" spans="1:32" x14ac:dyDescent="0.2">
      <c r="A12709" s="1" t="s">
        <v>36782</v>
      </c>
      <c r="B12709" s="4" t="s">
        <v>36783</v>
      </c>
      <c r="C12709" s="4" t="s">
        <v>2255</v>
      </c>
      <c r="E12709" s="4"/>
      <c r="R12709" s="4"/>
      <c r="U12709" s="4"/>
      <c r="AD12709" s="4"/>
      <c r="AE12709" s="4"/>
      <c r="AF12709" s="21">
        <v>1</v>
      </c>
    </row>
    <row r="12710" spans="1:32" x14ac:dyDescent="0.2">
      <c r="A12710" s="1" t="s">
        <v>36784</v>
      </c>
      <c r="B12710" s="4" t="s">
        <v>36785</v>
      </c>
      <c r="C12710" s="4" t="s">
        <v>1256</v>
      </c>
      <c r="E12710" s="4"/>
      <c r="F12710">
        <v>2</v>
      </c>
      <c r="G12710">
        <v>3</v>
      </c>
      <c r="M12710">
        <v>3</v>
      </c>
      <c r="N12710">
        <v>2</v>
      </c>
      <c r="O12710">
        <v>5</v>
      </c>
      <c r="P12710">
        <v>6</v>
      </c>
      <c r="Q12710">
        <v>6</v>
      </c>
      <c r="R12710" s="4">
        <v>5</v>
      </c>
      <c r="S12710">
        <v>2</v>
      </c>
      <c r="T12710">
        <v>6</v>
      </c>
      <c r="U12710" s="4">
        <v>7</v>
      </c>
      <c r="W12710">
        <v>5</v>
      </c>
      <c r="AD12710" s="4"/>
      <c r="AE12710" s="4">
        <v>3</v>
      </c>
      <c r="AF12710" s="21"/>
    </row>
    <row r="12711" spans="1:32" x14ac:dyDescent="0.2">
      <c r="A12711" s="1" t="s">
        <v>36786</v>
      </c>
      <c r="B12711" s="4" t="s">
        <v>36787</v>
      </c>
      <c r="C12711" s="4" t="s">
        <v>36788</v>
      </c>
      <c r="E12711" s="4"/>
      <c r="G12711">
        <v>2</v>
      </c>
      <c r="H12711">
        <v>1</v>
      </c>
      <c r="I12711">
        <v>1</v>
      </c>
      <c r="J12711">
        <v>2</v>
      </c>
      <c r="K12711">
        <v>1</v>
      </c>
      <c r="L12711">
        <v>1</v>
      </c>
      <c r="M12711">
        <v>2</v>
      </c>
      <c r="N12711">
        <v>1</v>
      </c>
      <c r="O12711">
        <v>1</v>
      </c>
      <c r="P12711">
        <v>1</v>
      </c>
      <c r="Q12711">
        <v>1</v>
      </c>
      <c r="R12711" s="4">
        <v>2</v>
      </c>
      <c r="T12711">
        <v>1</v>
      </c>
      <c r="U12711" s="4">
        <v>2</v>
      </c>
      <c r="V12711">
        <v>2</v>
      </c>
      <c r="X12711">
        <v>2</v>
      </c>
      <c r="AA12711">
        <v>2</v>
      </c>
      <c r="AD12711" s="4"/>
      <c r="AE12711" s="4">
        <v>2</v>
      </c>
      <c r="AF12711" s="21"/>
    </row>
    <row r="12712" spans="1:32" x14ac:dyDescent="0.2">
      <c r="A12712" s="1" t="s">
        <v>36789</v>
      </c>
      <c r="B12712" s="4" t="s">
        <v>36790</v>
      </c>
      <c r="C12712" s="4" t="s">
        <v>36791</v>
      </c>
      <c r="E12712" s="4"/>
      <c r="R12712" s="4"/>
      <c r="U12712" s="4"/>
      <c r="AD12712" s="4"/>
      <c r="AE12712" s="4"/>
      <c r="AF12712" s="21"/>
    </row>
    <row r="12713" spans="1:32" x14ac:dyDescent="0.2">
      <c r="A12713" s="1" t="s">
        <v>36792</v>
      </c>
      <c r="B12713" s="4" t="s">
        <v>36793</v>
      </c>
      <c r="C12713" s="4" t="s">
        <v>36794</v>
      </c>
      <c r="E12713" s="4"/>
      <c r="R12713" s="4"/>
      <c r="U12713" s="4"/>
      <c r="AD12713" s="4"/>
      <c r="AE12713" s="4"/>
      <c r="AF12713" s="21"/>
    </row>
    <row r="12714" spans="1:32" x14ac:dyDescent="0.2">
      <c r="A12714" s="1" t="s">
        <v>36795</v>
      </c>
      <c r="B12714" s="4" t="s">
        <v>36796</v>
      </c>
      <c r="C12714" s="4" t="s">
        <v>36797</v>
      </c>
      <c r="E12714" s="4"/>
      <c r="F12714">
        <v>1</v>
      </c>
      <c r="G12714">
        <v>1</v>
      </c>
      <c r="I12714">
        <v>2</v>
      </c>
      <c r="J12714">
        <v>4</v>
      </c>
      <c r="K12714">
        <v>1</v>
      </c>
      <c r="L12714">
        <v>1</v>
      </c>
      <c r="M12714">
        <v>1</v>
      </c>
      <c r="N12714">
        <v>2</v>
      </c>
      <c r="O12714">
        <v>2</v>
      </c>
      <c r="P12714">
        <v>2</v>
      </c>
      <c r="Q12714">
        <v>2</v>
      </c>
      <c r="R12714" s="4">
        <v>2</v>
      </c>
      <c r="S12714">
        <v>2</v>
      </c>
      <c r="T12714">
        <v>2</v>
      </c>
      <c r="U12714" s="4">
        <v>2</v>
      </c>
      <c r="V12714">
        <v>2</v>
      </c>
      <c r="W12714">
        <v>1</v>
      </c>
      <c r="AB12714">
        <v>1</v>
      </c>
      <c r="AD12714" s="4"/>
      <c r="AE12714" s="4">
        <v>23</v>
      </c>
      <c r="AF12714" s="21"/>
    </row>
    <row r="12715" spans="1:32" x14ac:dyDescent="0.2">
      <c r="A12715" s="1" t="s">
        <v>36798</v>
      </c>
      <c r="B12715" s="4" t="s">
        <v>36799</v>
      </c>
      <c r="C12715" s="4" t="s">
        <v>36800</v>
      </c>
      <c r="E12715" s="4"/>
      <c r="R12715" s="4"/>
      <c r="U12715" s="4"/>
      <c r="AD12715" s="4"/>
      <c r="AE12715" s="4">
        <v>2</v>
      </c>
      <c r="AF12715" s="21"/>
    </row>
    <row r="12716" spans="1:32" x14ac:dyDescent="0.2">
      <c r="A12716" s="1" t="s">
        <v>36801</v>
      </c>
      <c r="B12716" s="4" t="s">
        <v>36802</v>
      </c>
      <c r="C12716" s="4" t="s">
        <v>8715</v>
      </c>
      <c r="E12716" s="4"/>
      <c r="R12716" s="4"/>
      <c r="U12716" s="4"/>
      <c r="AD12716" s="4"/>
      <c r="AE12716" s="4"/>
      <c r="AF12716" s="21"/>
    </row>
    <row r="12717" spans="1:32" x14ac:dyDescent="0.2">
      <c r="A12717" s="1" t="s">
        <v>36803</v>
      </c>
      <c r="B12717" s="4" t="s">
        <v>36804</v>
      </c>
      <c r="C12717" s="4" t="s">
        <v>36805</v>
      </c>
      <c r="E12717" s="4"/>
      <c r="R12717" s="4"/>
      <c r="U12717" s="4"/>
      <c r="AD12717" s="4"/>
      <c r="AE12717" s="4"/>
      <c r="AF12717" s="21"/>
    </row>
    <row r="12718" spans="1:32" x14ac:dyDescent="0.2">
      <c r="A12718" s="1" t="s">
        <v>36806</v>
      </c>
      <c r="B12718" s="4" t="s">
        <v>36807</v>
      </c>
      <c r="C12718" s="4" t="s">
        <v>36808</v>
      </c>
      <c r="E12718" s="4"/>
      <c r="R12718" s="4"/>
      <c r="U12718" s="4"/>
      <c r="AD12718" s="4"/>
      <c r="AE12718" s="4"/>
      <c r="AF12718" s="21"/>
    </row>
    <row r="12719" spans="1:32" x14ac:dyDescent="0.2">
      <c r="A12719" s="1" t="s">
        <v>36809</v>
      </c>
      <c r="B12719" s="4" t="s">
        <v>36810</v>
      </c>
      <c r="C12719" s="4" t="s">
        <v>6159</v>
      </c>
      <c r="E12719" s="4"/>
      <c r="R12719" s="4"/>
      <c r="U12719" s="4"/>
      <c r="AD12719" s="4"/>
      <c r="AE12719" s="4"/>
      <c r="AF12719" s="21"/>
    </row>
    <row r="12720" spans="1:32" x14ac:dyDescent="0.2">
      <c r="A12720" s="1" t="s">
        <v>36811</v>
      </c>
      <c r="B12720" s="4" t="s">
        <v>36812</v>
      </c>
      <c r="C12720" s="4" t="s">
        <v>36813</v>
      </c>
      <c r="E12720" s="4"/>
      <c r="R12720" s="4"/>
      <c r="U12720" s="4"/>
      <c r="AD12720" s="4"/>
      <c r="AE12720" s="4"/>
      <c r="AF12720" s="21"/>
    </row>
    <row r="12721" spans="1:32" x14ac:dyDescent="0.2">
      <c r="A12721" s="1" t="s">
        <v>36814</v>
      </c>
      <c r="B12721" s="4" t="s">
        <v>36815</v>
      </c>
      <c r="C12721" s="4" t="s">
        <v>26963</v>
      </c>
      <c r="E12721" s="4"/>
      <c r="R12721" s="4"/>
      <c r="U12721" s="4"/>
      <c r="AD12721" s="4"/>
      <c r="AE12721" s="4"/>
      <c r="AF12721" s="21"/>
    </row>
    <row r="12722" spans="1:32" x14ac:dyDescent="0.2">
      <c r="A12722" s="1" t="s">
        <v>36816</v>
      </c>
      <c r="B12722" s="4" t="s">
        <v>36817</v>
      </c>
      <c r="C12722" s="4" t="s">
        <v>36818</v>
      </c>
      <c r="E12722" s="4"/>
      <c r="R12722" s="4"/>
      <c r="U12722" s="4"/>
      <c r="AD12722" s="4"/>
      <c r="AE12722" s="4"/>
      <c r="AF12722" s="21"/>
    </row>
    <row r="12723" spans="1:32" x14ac:dyDescent="0.2">
      <c r="A12723" s="1" t="s">
        <v>36819</v>
      </c>
      <c r="B12723" s="4" t="s">
        <v>36820</v>
      </c>
      <c r="C12723" s="4" t="s">
        <v>36821</v>
      </c>
      <c r="E12723" s="4"/>
      <c r="R12723" s="4"/>
      <c r="U12723" s="4"/>
      <c r="AD12723" s="4"/>
      <c r="AE12723" s="4"/>
      <c r="AF12723" s="21"/>
    </row>
    <row r="12724" spans="1:32" x14ac:dyDescent="0.2">
      <c r="A12724" s="1" t="s">
        <v>36822</v>
      </c>
      <c r="B12724" s="4" t="s">
        <v>36823</v>
      </c>
      <c r="C12724" s="4" t="s">
        <v>36824</v>
      </c>
      <c r="E12724" s="4"/>
      <c r="R12724" s="4"/>
      <c r="U12724" s="4"/>
      <c r="AD12724" s="4"/>
      <c r="AE12724" s="4"/>
      <c r="AF12724" s="21"/>
    </row>
    <row r="12725" spans="1:32" x14ac:dyDescent="0.2">
      <c r="A12725" s="1" t="s">
        <v>36825</v>
      </c>
      <c r="B12725" s="4" t="s">
        <v>36826</v>
      </c>
      <c r="C12725" s="4" t="s">
        <v>36827</v>
      </c>
      <c r="E12725" s="4"/>
      <c r="R12725" s="4"/>
      <c r="U12725" s="4"/>
      <c r="AD12725" s="4"/>
      <c r="AE12725" s="4"/>
      <c r="AF12725" s="21">
        <v>1</v>
      </c>
    </row>
    <row r="12726" spans="1:32" x14ac:dyDescent="0.2">
      <c r="A12726" s="1" t="s">
        <v>36828</v>
      </c>
      <c r="B12726" s="4" t="s">
        <v>3930</v>
      </c>
      <c r="C12726" s="4" t="s">
        <v>36829</v>
      </c>
      <c r="E12726" s="4"/>
      <c r="R12726" s="4"/>
      <c r="U12726" s="4"/>
      <c r="AD12726" s="4"/>
      <c r="AE12726" s="4"/>
      <c r="AF12726" s="21"/>
    </row>
    <row r="12727" spans="1:32" x14ac:dyDescent="0.2">
      <c r="A12727" s="1" t="s">
        <v>36830</v>
      </c>
      <c r="B12727" s="4" t="s">
        <v>36831</v>
      </c>
      <c r="C12727" s="4" t="s">
        <v>36832</v>
      </c>
      <c r="E12727" s="4"/>
      <c r="R12727" s="4"/>
      <c r="U12727" s="4"/>
      <c r="AD12727" s="4">
        <v>1</v>
      </c>
      <c r="AE12727" s="4"/>
      <c r="AF12727" s="21"/>
    </row>
    <row r="12728" spans="1:32" x14ac:dyDescent="0.2">
      <c r="A12728" s="1" t="s">
        <v>36833</v>
      </c>
      <c r="B12728" s="4" t="s">
        <v>36834</v>
      </c>
      <c r="C12728" s="4" t="s">
        <v>36835</v>
      </c>
      <c r="E12728" s="4"/>
      <c r="R12728" s="4"/>
      <c r="U12728" s="4"/>
      <c r="AD12728" s="4"/>
      <c r="AE12728" s="4"/>
      <c r="AF12728" s="21"/>
    </row>
    <row r="12729" spans="1:32" x14ac:dyDescent="0.2">
      <c r="A12729" s="1" t="s">
        <v>36836</v>
      </c>
      <c r="B12729" s="4" t="s">
        <v>36837</v>
      </c>
      <c r="C12729" s="4" t="s">
        <v>36838</v>
      </c>
      <c r="E12729" s="4"/>
      <c r="R12729" s="4"/>
      <c r="U12729" s="4"/>
      <c r="AD12729" s="4"/>
      <c r="AE12729" s="4"/>
      <c r="AF12729" s="21"/>
    </row>
    <row r="12730" spans="1:32" x14ac:dyDescent="0.2">
      <c r="A12730" s="1" t="s">
        <v>36839</v>
      </c>
      <c r="B12730" s="4" t="s">
        <v>36840</v>
      </c>
      <c r="C12730" s="4" t="s">
        <v>33546</v>
      </c>
      <c r="E12730" s="4"/>
      <c r="R12730" s="4"/>
      <c r="U12730" s="4"/>
      <c r="AB12730">
        <v>1</v>
      </c>
      <c r="AD12730" s="4"/>
      <c r="AE12730" s="4"/>
      <c r="AF12730" s="21"/>
    </row>
    <row r="12731" spans="1:32" x14ac:dyDescent="0.2">
      <c r="A12731" s="1" t="s">
        <v>36841</v>
      </c>
      <c r="B12731" s="4" t="s">
        <v>36842</v>
      </c>
      <c r="C12731" s="4" t="s">
        <v>36843</v>
      </c>
      <c r="E12731" s="4"/>
      <c r="R12731" s="4"/>
      <c r="U12731" s="4"/>
      <c r="AD12731" s="4"/>
      <c r="AE12731" s="4"/>
      <c r="AF12731" s="21">
        <v>1</v>
      </c>
    </row>
    <row r="12732" spans="1:32" x14ac:dyDescent="0.2">
      <c r="A12732" s="1" t="s">
        <v>36844</v>
      </c>
      <c r="B12732" s="4" t="s">
        <v>36845</v>
      </c>
      <c r="C12732" s="4" t="s">
        <v>36846</v>
      </c>
      <c r="E12732" s="4"/>
      <c r="R12732" s="4"/>
      <c r="U12732" s="4"/>
      <c r="AD12732" s="4"/>
      <c r="AE12732" s="4"/>
      <c r="AF12732" s="21"/>
    </row>
    <row r="12733" spans="1:32" x14ac:dyDescent="0.2">
      <c r="A12733" s="1" t="s">
        <v>36847</v>
      </c>
      <c r="B12733" s="4" t="s">
        <v>36848</v>
      </c>
      <c r="C12733" s="4" t="s">
        <v>36849</v>
      </c>
      <c r="E12733" s="4"/>
      <c r="F12733">
        <v>1</v>
      </c>
      <c r="M12733">
        <v>1</v>
      </c>
      <c r="N12733">
        <v>1</v>
      </c>
      <c r="O12733">
        <v>1</v>
      </c>
      <c r="R12733" s="4"/>
      <c r="U12733" s="4"/>
      <c r="AD12733" s="4"/>
      <c r="AE12733" s="4"/>
      <c r="AF12733" s="21"/>
    </row>
    <row r="12734" spans="1:32" x14ac:dyDescent="0.2">
      <c r="A12734" s="1" t="s">
        <v>36850</v>
      </c>
      <c r="B12734" s="4" t="s">
        <v>36851</v>
      </c>
      <c r="C12734" s="4" t="s">
        <v>36852</v>
      </c>
      <c r="E12734" s="4"/>
      <c r="R12734" s="4"/>
      <c r="U12734" s="4"/>
      <c r="AD12734" s="4"/>
      <c r="AE12734" s="4"/>
      <c r="AF12734" s="21"/>
    </row>
    <row r="12735" spans="1:32" x14ac:dyDescent="0.2">
      <c r="A12735" s="1" t="s">
        <v>36853</v>
      </c>
      <c r="B12735" s="4" t="s">
        <v>36854</v>
      </c>
      <c r="C12735" s="4" t="s">
        <v>36405</v>
      </c>
      <c r="E12735" s="4"/>
      <c r="R12735" s="4"/>
      <c r="U12735" s="4"/>
      <c r="AD12735" s="4"/>
      <c r="AE12735" s="4"/>
      <c r="AF12735" s="21"/>
    </row>
    <row r="12736" spans="1:32" x14ac:dyDescent="0.2">
      <c r="A12736" s="1" t="s">
        <v>36855</v>
      </c>
      <c r="B12736" s="4" t="s">
        <v>11591</v>
      </c>
      <c r="C12736" s="4" t="s">
        <v>36856</v>
      </c>
      <c r="E12736" s="4"/>
      <c r="R12736" s="4"/>
      <c r="U12736" s="4"/>
      <c r="AD12736" s="4"/>
      <c r="AE12736" s="4"/>
      <c r="AF12736" s="21"/>
    </row>
    <row r="12737" spans="1:32" x14ac:dyDescent="0.2">
      <c r="A12737" s="1" t="s">
        <v>36857</v>
      </c>
      <c r="B12737" s="4" t="s">
        <v>36858</v>
      </c>
      <c r="C12737" s="4" t="s">
        <v>36859</v>
      </c>
      <c r="E12737" s="4"/>
      <c r="G12737">
        <v>1</v>
      </c>
      <c r="H12737">
        <v>1</v>
      </c>
      <c r="I12737">
        <v>1</v>
      </c>
      <c r="J12737">
        <v>1</v>
      </c>
      <c r="M12737">
        <v>1</v>
      </c>
      <c r="N12737">
        <v>1</v>
      </c>
      <c r="O12737">
        <v>1</v>
      </c>
      <c r="Q12737">
        <v>1</v>
      </c>
      <c r="R12737" s="4">
        <v>1</v>
      </c>
      <c r="U12737" s="4"/>
      <c r="V12737">
        <v>1</v>
      </c>
      <c r="AD12737" s="4"/>
      <c r="AE12737" s="4"/>
      <c r="AF12737" s="21"/>
    </row>
    <row r="12738" spans="1:32" x14ac:dyDescent="0.2">
      <c r="A12738" s="1" t="s">
        <v>36860</v>
      </c>
      <c r="B12738" s="4" t="s">
        <v>36861</v>
      </c>
      <c r="C12738" s="4" t="s">
        <v>36701</v>
      </c>
      <c r="E12738" s="4"/>
      <c r="R12738" s="4"/>
      <c r="U12738" s="4"/>
      <c r="AD12738" s="4"/>
      <c r="AE12738" s="4"/>
      <c r="AF12738" s="21"/>
    </row>
    <row r="12739" spans="1:32" x14ac:dyDescent="0.2">
      <c r="A12739" s="1" t="s">
        <v>36862</v>
      </c>
      <c r="B12739" s="4" t="s">
        <v>36863</v>
      </c>
      <c r="C12739" s="4" t="s">
        <v>36864</v>
      </c>
      <c r="E12739" s="4"/>
      <c r="R12739" s="4"/>
      <c r="U12739" s="4"/>
      <c r="AD12739" s="4"/>
      <c r="AE12739" s="4"/>
      <c r="AF12739" s="21"/>
    </row>
    <row r="12740" spans="1:32" x14ac:dyDescent="0.2">
      <c r="A12740" s="1" t="s">
        <v>36865</v>
      </c>
      <c r="B12740" s="4" t="s">
        <v>36866</v>
      </c>
      <c r="C12740" s="4" t="s">
        <v>36344</v>
      </c>
      <c r="E12740" s="4"/>
      <c r="R12740" s="4"/>
      <c r="U12740" s="4"/>
      <c r="AD12740" s="4"/>
      <c r="AE12740" s="4"/>
      <c r="AF12740" s="21"/>
    </row>
    <row r="12741" spans="1:32" x14ac:dyDescent="0.2">
      <c r="A12741" s="1" t="s">
        <v>36867</v>
      </c>
      <c r="B12741" s="4" t="s">
        <v>36868</v>
      </c>
      <c r="C12741" s="4" t="s">
        <v>36869</v>
      </c>
      <c r="E12741" s="4"/>
      <c r="R12741" s="4"/>
      <c r="U12741" s="4"/>
      <c r="AD12741" s="4"/>
      <c r="AE12741" s="4"/>
      <c r="AF12741" s="21"/>
    </row>
    <row r="12742" spans="1:32" x14ac:dyDescent="0.2">
      <c r="A12742" s="1" t="s">
        <v>36870</v>
      </c>
      <c r="B12742" s="4" t="s">
        <v>36871</v>
      </c>
      <c r="C12742" s="4" t="s">
        <v>36872</v>
      </c>
      <c r="E12742" s="4"/>
      <c r="R12742" s="4"/>
      <c r="U12742" s="4"/>
      <c r="AD12742" s="4"/>
      <c r="AE12742" s="4"/>
      <c r="AF12742" s="21"/>
    </row>
    <row r="12743" spans="1:32" x14ac:dyDescent="0.2">
      <c r="A12743" s="1" t="s">
        <v>36873</v>
      </c>
      <c r="B12743" s="4" t="s">
        <v>36874</v>
      </c>
      <c r="C12743" s="4" t="s">
        <v>36875</v>
      </c>
      <c r="E12743" s="4"/>
      <c r="R12743" s="4"/>
      <c r="U12743" s="4"/>
      <c r="AD12743" s="4"/>
      <c r="AE12743" s="4"/>
      <c r="AF12743" s="21"/>
    </row>
    <row r="12744" spans="1:32" x14ac:dyDescent="0.2">
      <c r="A12744" s="1" t="s">
        <v>36876</v>
      </c>
      <c r="B12744" s="4" t="s">
        <v>36877</v>
      </c>
      <c r="C12744" s="4" t="s">
        <v>36878</v>
      </c>
      <c r="E12744" s="4"/>
      <c r="R12744" s="4"/>
      <c r="U12744" s="4"/>
      <c r="AD12744" s="4"/>
      <c r="AE12744" s="4"/>
      <c r="AF12744" s="21"/>
    </row>
    <row r="12745" spans="1:32" x14ac:dyDescent="0.2">
      <c r="A12745" s="1" t="s">
        <v>36879</v>
      </c>
      <c r="B12745" s="4" t="s">
        <v>36880</v>
      </c>
      <c r="C12745" s="4" t="s">
        <v>36881</v>
      </c>
      <c r="E12745" s="4"/>
      <c r="R12745" s="4"/>
      <c r="U12745" s="4"/>
      <c r="AD12745" s="4"/>
      <c r="AE12745" s="4"/>
      <c r="AF12745" s="21"/>
    </row>
    <row r="12746" spans="1:32" x14ac:dyDescent="0.2">
      <c r="A12746" s="1" t="s">
        <v>36882</v>
      </c>
      <c r="B12746" s="4" t="s">
        <v>36883</v>
      </c>
      <c r="C12746" s="4" t="s">
        <v>36884</v>
      </c>
      <c r="E12746" s="4"/>
      <c r="R12746" s="4"/>
      <c r="U12746" s="4"/>
      <c r="AD12746" s="4"/>
      <c r="AE12746" s="4"/>
      <c r="AF12746" s="21"/>
    </row>
    <row r="12747" spans="1:32" x14ac:dyDescent="0.2">
      <c r="A12747" s="1" t="s">
        <v>36885</v>
      </c>
      <c r="B12747" s="4" t="s">
        <v>36886</v>
      </c>
      <c r="C12747" s="4" t="s">
        <v>34569</v>
      </c>
      <c r="E12747" s="4"/>
      <c r="R12747" s="4"/>
      <c r="U12747" s="4"/>
      <c r="AD12747" s="4"/>
      <c r="AE12747" s="4"/>
      <c r="AF12747" s="21"/>
    </row>
    <row r="12748" spans="1:32" x14ac:dyDescent="0.2">
      <c r="A12748" s="1" t="s">
        <v>36887</v>
      </c>
      <c r="B12748" s="4" t="s">
        <v>36888</v>
      </c>
      <c r="C12748" s="4" t="s">
        <v>22383</v>
      </c>
      <c r="E12748" s="4"/>
      <c r="R12748" s="4"/>
      <c r="U12748" s="4"/>
      <c r="AD12748" s="4"/>
      <c r="AE12748" s="4"/>
      <c r="AF12748" s="21"/>
    </row>
    <row r="12749" spans="1:32" x14ac:dyDescent="0.2">
      <c r="A12749" s="1" t="s">
        <v>36889</v>
      </c>
      <c r="B12749" s="4" t="s">
        <v>36890</v>
      </c>
      <c r="C12749" s="4" t="s">
        <v>36891</v>
      </c>
      <c r="E12749" s="4"/>
      <c r="R12749" s="4"/>
      <c r="U12749" s="4"/>
      <c r="AD12749" s="4"/>
      <c r="AE12749" s="4"/>
      <c r="AF12749" s="21"/>
    </row>
    <row r="12750" spans="1:32" x14ac:dyDescent="0.2">
      <c r="A12750" s="1" t="s">
        <v>36892</v>
      </c>
      <c r="B12750" s="4" t="s">
        <v>36893</v>
      </c>
      <c r="C12750" s="4" t="s">
        <v>3928</v>
      </c>
      <c r="E12750" s="4"/>
      <c r="R12750" s="4"/>
      <c r="U12750" s="4"/>
      <c r="AD12750" s="4"/>
      <c r="AE12750" s="4"/>
      <c r="AF12750" s="21"/>
    </row>
    <row r="12751" spans="1:32" x14ac:dyDescent="0.2">
      <c r="A12751" s="1" t="s">
        <v>36894</v>
      </c>
      <c r="B12751" s="4" t="s">
        <v>36895</v>
      </c>
      <c r="C12751" s="4" t="s">
        <v>36896</v>
      </c>
      <c r="E12751" s="4">
        <v>1</v>
      </c>
      <c r="R12751" s="4"/>
      <c r="U12751" s="4"/>
      <c r="AD12751" s="4"/>
      <c r="AE12751" s="4"/>
      <c r="AF12751" s="21"/>
    </row>
    <row r="12752" spans="1:32" x14ac:dyDescent="0.2">
      <c r="A12752" s="1" t="s">
        <v>36897</v>
      </c>
      <c r="B12752" s="4" t="s">
        <v>36898</v>
      </c>
      <c r="C12752" s="4" t="s">
        <v>36878</v>
      </c>
      <c r="E12752" s="4"/>
      <c r="R12752" s="4"/>
      <c r="U12752" s="4"/>
      <c r="AD12752" s="4"/>
      <c r="AE12752" s="4"/>
      <c r="AF12752" s="21"/>
    </row>
    <row r="12753" spans="1:32" x14ac:dyDescent="0.2">
      <c r="A12753" s="1" t="s">
        <v>36899</v>
      </c>
      <c r="B12753" s="4" t="s">
        <v>36900</v>
      </c>
      <c r="C12753" s="4" t="s">
        <v>36878</v>
      </c>
      <c r="E12753" s="4"/>
      <c r="R12753" s="4"/>
      <c r="U12753" s="4"/>
      <c r="AD12753" s="4"/>
      <c r="AE12753" s="4"/>
      <c r="AF12753" s="21"/>
    </row>
    <row r="12754" spans="1:32" x14ac:dyDescent="0.2">
      <c r="A12754" s="1" t="s">
        <v>36901</v>
      </c>
      <c r="B12754" s="4" t="s">
        <v>36902</v>
      </c>
      <c r="C12754" s="4" t="s">
        <v>36903</v>
      </c>
      <c r="E12754" s="4"/>
      <c r="R12754" s="4"/>
      <c r="U12754" s="4"/>
      <c r="AD12754" s="4"/>
      <c r="AE12754" s="4"/>
      <c r="AF12754" s="21"/>
    </row>
    <row r="12755" spans="1:32" x14ac:dyDescent="0.2">
      <c r="A12755" s="1" t="s">
        <v>36904</v>
      </c>
      <c r="B12755" s="4" t="s">
        <v>36905</v>
      </c>
      <c r="C12755" s="4" t="s">
        <v>36906</v>
      </c>
      <c r="E12755" s="4"/>
      <c r="R12755" s="4"/>
      <c r="U12755" s="4"/>
      <c r="AD12755" s="4"/>
      <c r="AE12755" s="4"/>
      <c r="AF12755" s="21"/>
    </row>
    <row r="12756" spans="1:32" x14ac:dyDescent="0.2">
      <c r="A12756" s="1" t="s">
        <v>36907</v>
      </c>
      <c r="B12756" s="4" t="s">
        <v>36908</v>
      </c>
      <c r="C12756" s="4" t="s">
        <v>4552</v>
      </c>
      <c r="E12756" s="4"/>
      <c r="R12756" s="4"/>
      <c r="U12756" s="4"/>
      <c r="AD12756" s="4"/>
      <c r="AE12756" s="4"/>
      <c r="AF12756" s="21"/>
    </row>
    <row r="12757" spans="1:32" x14ac:dyDescent="0.2">
      <c r="A12757" s="1" t="s">
        <v>36909</v>
      </c>
      <c r="B12757" s="4" t="s">
        <v>36910</v>
      </c>
      <c r="C12757" s="4" t="s">
        <v>11843</v>
      </c>
      <c r="E12757" s="4"/>
      <c r="K12757">
        <v>1</v>
      </c>
      <c r="L12757">
        <v>1</v>
      </c>
      <c r="R12757" s="4"/>
      <c r="U12757" s="4"/>
      <c r="AA12757">
        <v>1</v>
      </c>
      <c r="AD12757" s="4"/>
      <c r="AE12757" s="4">
        <v>1</v>
      </c>
      <c r="AF12757" s="21"/>
    </row>
    <row r="12758" spans="1:32" x14ac:dyDescent="0.2">
      <c r="A12758" s="1" t="s">
        <v>36911</v>
      </c>
      <c r="B12758" s="4" t="s">
        <v>36912</v>
      </c>
      <c r="C12758" s="4" t="s">
        <v>6956</v>
      </c>
      <c r="E12758" s="4"/>
      <c r="R12758" s="4"/>
      <c r="U12758" s="4"/>
      <c r="AD12758" s="4"/>
      <c r="AE12758" s="4"/>
      <c r="AF12758" s="21"/>
    </row>
    <row r="12759" spans="1:32" x14ac:dyDescent="0.2">
      <c r="A12759" s="1" t="s">
        <v>36913</v>
      </c>
      <c r="B12759" s="4" t="s">
        <v>36914</v>
      </c>
      <c r="C12759" s="4" t="s">
        <v>36915</v>
      </c>
      <c r="E12759" s="4">
        <v>1</v>
      </c>
      <c r="R12759" s="4"/>
      <c r="U12759" s="4"/>
      <c r="AD12759" s="4"/>
      <c r="AE12759" s="4"/>
      <c r="AF12759" s="21"/>
    </row>
    <row r="12760" spans="1:32" x14ac:dyDescent="0.2">
      <c r="A12760" s="1" t="s">
        <v>36916</v>
      </c>
      <c r="B12760" s="4" t="s">
        <v>36917</v>
      </c>
      <c r="C12760" s="4" t="s">
        <v>36469</v>
      </c>
      <c r="E12760" s="4"/>
      <c r="R12760" s="4"/>
      <c r="U12760" s="4"/>
      <c r="AD12760" s="4"/>
      <c r="AE12760" s="4"/>
      <c r="AF12760" s="21"/>
    </row>
    <row r="12761" spans="1:32" x14ac:dyDescent="0.2">
      <c r="A12761" s="1" t="s">
        <v>36918</v>
      </c>
      <c r="B12761" s="4" t="s">
        <v>36919</v>
      </c>
      <c r="C12761" s="4" t="s">
        <v>26963</v>
      </c>
      <c r="E12761" s="4"/>
      <c r="R12761" s="4"/>
      <c r="U12761" s="4"/>
      <c r="AD12761" s="4"/>
      <c r="AE12761" s="4"/>
      <c r="AF12761" s="21"/>
    </row>
    <row r="12762" spans="1:32" x14ac:dyDescent="0.2">
      <c r="A12762" s="1" t="s">
        <v>36920</v>
      </c>
      <c r="B12762" s="4" t="s">
        <v>36921</v>
      </c>
      <c r="C12762" s="4" t="s">
        <v>36922</v>
      </c>
      <c r="E12762" s="4"/>
      <c r="R12762" s="4"/>
      <c r="U12762" s="4"/>
      <c r="AD12762" s="4"/>
      <c r="AE12762" s="4"/>
      <c r="AF12762" s="21"/>
    </row>
    <row r="12763" spans="1:32" x14ac:dyDescent="0.2">
      <c r="A12763" s="1" t="s">
        <v>36923</v>
      </c>
      <c r="B12763" s="4" t="s">
        <v>36924</v>
      </c>
      <c r="C12763" s="4" t="s">
        <v>36925</v>
      </c>
      <c r="E12763" s="4"/>
      <c r="R12763" s="4"/>
      <c r="U12763" s="4"/>
      <c r="AD12763" s="4"/>
      <c r="AE12763" s="4"/>
      <c r="AF12763" s="21"/>
    </row>
    <row r="12764" spans="1:32" x14ac:dyDescent="0.2">
      <c r="A12764" s="1" t="s">
        <v>36926</v>
      </c>
      <c r="B12764" s="4" t="s">
        <v>36927</v>
      </c>
      <c r="C12764" s="4" t="s">
        <v>19826</v>
      </c>
      <c r="E12764" s="4"/>
      <c r="R12764" s="4"/>
      <c r="U12764" s="4"/>
      <c r="AD12764" s="4"/>
      <c r="AE12764" s="4"/>
      <c r="AF12764" s="21"/>
    </row>
    <row r="12765" spans="1:32" x14ac:dyDescent="0.2">
      <c r="A12765" s="1" t="s">
        <v>36928</v>
      </c>
      <c r="B12765" s="4" t="s">
        <v>36929</v>
      </c>
      <c r="C12765" s="4" t="s">
        <v>36930</v>
      </c>
      <c r="E12765" s="4">
        <v>1</v>
      </c>
      <c r="G12765">
        <v>1</v>
      </c>
      <c r="H12765">
        <v>3</v>
      </c>
      <c r="I12765">
        <v>1</v>
      </c>
      <c r="J12765">
        <v>1</v>
      </c>
      <c r="M12765">
        <v>1</v>
      </c>
      <c r="O12765">
        <v>1</v>
      </c>
      <c r="P12765">
        <v>1</v>
      </c>
      <c r="Q12765">
        <v>1</v>
      </c>
      <c r="R12765" s="4">
        <v>1</v>
      </c>
      <c r="T12765">
        <v>1</v>
      </c>
      <c r="U12765" s="4">
        <v>1</v>
      </c>
      <c r="V12765">
        <v>1</v>
      </c>
      <c r="W12765">
        <v>1</v>
      </c>
      <c r="X12765">
        <v>1</v>
      </c>
      <c r="Y12765">
        <v>1</v>
      </c>
      <c r="Z12765">
        <v>1</v>
      </c>
      <c r="AD12765" s="4">
        <v>1</v>
      </c>
      <c r="AE12765" s="4"/>
      <c r="AF12765" s="21">
        <v>1</v>
      </c>
    </row>
    <row r="12766" spans="1:32" x14ac:dyDescent="0.2">
      <c r="A12766" s="1" t="s">
        <v>36931</v>
      </c>
      <c r="B12766" s="4" t="s">
        <v>36932</v>
      </c>
      <c r="C12766" s="4" t="s">
        <v>36933</v>
      </c>
      <c r="E12766" s="4"/>
      <c r="R12766" s="4"/>
      <c r="U12766" s="4"/>
      <c r="AD12766" s="4"/>
      <c r="AE12766" s="4"/>
      <c r="AF12766" s="21"/>
    </row>
    <row r="12767" spans="1:32" x14ac:dyDescent="0.2">
      <c r="A12767" s="1" t="s">
        <v>36934</v>
      </c>
      <c r="B12767" s="4" t="s">
        <v>36935</v>
      </c>
      <c r="C12767" s="4" t="s">
        <v>36884</v>
      </c>
      <c r="E12767" s="4"/>
      <c r="R12767" s="4"/>
      <c r="U12767" s="4"/>
      <c r="AD12767" s="4"/>
      <c r="AE12767" s="4"/>
      <c r="AF12767" s="21"/>
    </row>
    <row r="12768" spans="1:32" x14ac:dyDescent="0.2">
      <c r="A12768" s="1" t="s">
        <v>36936</v>
      </c>
      <c r="B12768" s="4" t="s">
        <v>35963</v>
      </c>
      <c r="C12768" s="4" t="s">
        <v>36937</v>
      </c>
      <c r="E12768" s="4"/>
      <c r="R12768" s="4"/>
      <c r="U12768" s="4"/>
      <c r="AD12768" s="4"/>
      <c r="AE12768" s="4"/>
      <c r="AF12768" s="21"/>
    </row>
    <row r="12769" spans="1:32" x14ac:dyDescent="0.2">
      <c r="A12769" s="1" t="s">
        <v>36938</v>
      </c>
      <c r="B12769" s="4" t="s">
        <v>36939</v>
      </c>
      <c r="C12769" s="4" t="s">
        <v>17048</v>
      </c>
      <c r="E12769" s="4"/>
      <c r="R12769" s="4"/>
      <c r="U12769" s="4"/>
      <c r="AD12769" s="4"/>
      <c r="AE12769" s="4"/>
      <c r="AF12769" s="21"/>
    </row>
    <row r="12770" spans="1:32" x14ac:dyDescent="0.2">
      <c r="A12770" s="1" t="s">
        <v>36940</v>
      </c>
      <c r="B12770" s="4" t="s">
        <v>36941</v>
      </c>
      <c r="C12770" s="4" t="s">
        <v>381</v>
      </c>
      <c r="E12770" s="4"/>
      <c r="R12770" s="4"/>
      <c r="U12770" s="4"/>
      <c r="AD12770" s="4"/>
      <c r="AE12770" s="4"/>
      <c r="AF12770" s="21"/>
    </row>
    <row r="12771" spans="1:32" x14ac:dyDescent="0.2">
      <c r="A12771" s="1" t="s">
        <v>36942</v>
      </c>
      <c r="B12771" s="4" t="s">
        <v>36943</v>
      </c>
      <c r="C12771" s="4" t="s">
        <v>36944</v>
      </c>
      <c r="E12771" s="4"/>
      <c r="F12771">
        <v>1</v>
      </c>
      <c r="G12771">
        <v>1</v>
      </c>
      <c r="H12771">
        <v>1</v>
      </c>
      <c r="I12771">
        <v>1</v>
      </c>
      <c r="J12771">
        <v>1</v>
      </c>
      <c r="Q12771">
        <v>1</v>
      </c>
      <c r="R12771" s="4">
        <v>1</v>
      </c>
      <c r="U12771" s="4">
        <v>1</v>
      </c>
      <c r="V12771">
        <v>1</v>
      </c>
      <c r="Z12771">
        <v>1</v>
      </c>
      <c r="AA12771">
        <v>1</v>
      </c>
      <c r="AD12771" s="4"/>
      <c r="AE12771" s="4">
        <v>1</v>
      </c>
      <c r="AF12771" s="21"/>
    </row>
    <row r="12772" spans="1:32" x14ac:dyDescent="0.2">
      <c r="A12772" s="1" t="s">
        <v>36945</v>
      </c>
      <c r="B12772" s="4" t="s">
        <v>20927</v>
      </c>
      <c r="C12772" s="4" t="s">
        <v>35669</v>
      </c>
      <c r="E12772" s="4"/>
      <c r="R12772" s="4"/>
      <c r="U12772" s="4"/>
      <c r="AB12772">
        <v>1</v>
      </c>
      <c r="AD12772" s="4"/>
      <c r="AE12772" s="4"/>
      <c r="AF12772" s="21"/>
    </row>
    <row r="12773" spans="1:32" x14ac:dyDescent="0.2">
      <c r="A12773" s="1" t="s">
        <v>36946</v>
      </c>
      <c r="B12773" s="4" t="s">
        <v>36947</v>
      </c>
      <c r="C12773" s="4" t="s">
        <v>36948</v>
      </c>
      <c r="E12773" s="4"/>
      <c r="R12773" s="4"/>
      <c r="U12773" s="4"/>
      <c r="AD12773" s="4"/>
      <c r="AE12773" s="4"/>
      <c r="AF12773" s="21"/>
    </row>
    <row r="12774" spans="1:32" x14ac:dyDescent="0.2">
      <c r="A12774" s="1" t="s">
        <v>36949</v>
      </c>
      <c r="B12774" s="4" t="s">
        <v>36950</v>
      </c>
      <c r="C12774" s="4" t="s">
        <v>140</v>
      </c>
      <c r="E12774" s="4"/>
      <c r="R12774" s="4"/>
      <c r="U12774" s="4"/>
      <c r="AD12774" s="4"/>
      <c r="AE12774" s="4"/>
      <c r="AF12774" s="21"/>
    </row>
    <row r="12775" spans="1:32" x14ac:dyDescent="0.2">
      <c r="A12775" s="1" t="s">
        <v>36951</v>
      </c>
      <c r="B12775" s="4" t="s">
        <v>36952</v>
      </c>
      <c r="C12775" s="4" t="s">
        <v>36953</v>
      </c>
      <c r="E12775" s="4"/>
      <c r="R12775" s="4"/>
      <c r="U12775" s="4"/>
      <c r="AD12775" s="4"/>
      <c r="AE12775" s="4"/>
      <c r="AF12775" s="21"/>
    </row>
    <row r="12776" spans="1:32" x14ac:dyDescent="0.2">
      <c r="A12776" s="1" t="s">
        <v>36954</v>
      </c>
      <c r="B12776" s="4" t="s">
        <v>36955</v>
      </c>
      <c r="C12776" s="4" t="s">
        <v>36956</v>
      </c>
      <c r="E12776" s="4">
        <v>1</v>
      </c>
      <c r="R12776" s="4"/>
      <c r="U12776" s="4"/>
      <c r="AD12776" s="4">
        <v>1</v>
      </c>
      <c r="AE12776" s="4"/>
      <c r="AF12776" s="21">
        <v>1</v>
      </c>
    </row>
    <row r="12777" spans="1:32" x14ac:dyDescent="0.2">
      <c r="A12777" s="1" t="s">
        <v>36957</v>
      </c>
      <c r="B12777" s="4" t="s">
        <v>36958</v>
      </c>
      <c r="C12777" s="4" t="s">
        <v>835</v>
      </c>
      <c r="E12777" s="4"/>
      <c r="R12777" s="4"/>
      <c r="U12777" s="4"/>
      <c r="AD12777" s="4"/>
      <c r="AE12777" s="4"/>
      <c r="AF12777" s="21"/>
    </row>
    <row r="12778" spans="1:32" x14ac:dyDescent="0.2">
      <c r="A12778" s="1" t="s">
        <v>36959</v>
      </c>
      <c r="B12778" s="4" t="s">
        <v>36960</v>
      </c>
      <c r="C12778" s="4" t="s">
        <v>36961</v>
      </c>
      <c r="E12778" s="4"/>
      <c r="R12778" s="4"/>
      <c r="U12778" s="4"/>
      <c r="AD12778" s="4"/>
      <c r="AE12778" s="4"/>
      <c r="AF12778" s="21"/>
    </row>
    <row r="12779" spans="1:32" x14ac:dyDescent="0.2">
      <c r="A12779" s="1" t="s">
        <v>36962</v>
      </c>
      <c r="B12779" s="4" t="s">
        <v>36963</v>
      </c>
      <c r="C12779" s="4" t="s">
        <v>36964</v>
      </c>
      <c r="E12779" s="4"/>
      <c r="R12779" s="4"/>
      <c r="U12779" s="4"/>
      <c r="AD12779" s="4"/>
      <c r="AE12779" s="4"/>
      <c r="AF12779" s="21"/>
    </row>
    <row r="12780" spans="1:32" x14ac:dyDescent="0.2">
      <c r="A12780" s="1" t="s">
        <v>36965</v>
      </c>
      <c r="B12780" s="4" t="s">
        <v>36966</v>
      </c>
      <c r="C12780" s="4" t="s">
        <v>4552</v>
      </c>
      <c r="E12780" s="4"/>
      <c r="R12780" s="4"/>
      <c r="U12780" s="4"/>
      <c r="AD12780" s="4"/>
      <c r="AE12780" s="4"/>
      <c r="AF12780" s="21"/>
    </row>
    <row r="12781" spans="1:32" x14ac:dyDescent="0.2">
      <c r="A12781" s="1" t="s">
        <v>36967</v>
      </c>
      <c r="B12781" s="4" t="s">
        <v>36968</v>
      </c>
      <c r="C12781" s="4" t="s">
        <v>36969</v>
      </c>
      <c r="E12781" s="4"/>
      <c r="R12781" s="4"/>
      <c r="U12781" s="4"/>
      <c r="AD12781" s="4"/>
      <c r="AE12781" s="4"/>
      <c r="AF12781" s="21"/>
    </row>
    <row r="12782" spans="1:32" x14ac:dyDescent="0.2">
      <c r="A12782" s="1" t="s">
        <v>36970</v>
      </c>
      <c r="B12782" s="4" t="s">
        <v>36971</v>
      </c>
      <c r="C12782" s="4" t="s">
        <v>35669</v>
      </c>
      <c r="E12782" s="4"/>
      <c r="G12782">
        <v>1</v>
      </c>
      <c r="H12782">
        <v>1</v>
      </c>
      <c r="I12782">
        <v>1</v>
      </c>
      <c r="J12782">
        <v>1</v>
      </c>
      <c r="K12782">
        <v>1</v>
      </c>
      <c r="L12782">
        <v>1</v>
      </c>
      <c r="M12782">
        <v>2</v>
      </c>
      <c r="N12782">
        <v>1</v>
      </c>
      <c r="O12782">
        <v>2</v>
      </c>
      <c r="P12782">
        <v>1</v>
      </c>
      <c r="Q12782">
        <v>1</v>
      </c>
      <c r="R12782" s="4">
        <v>1</v>
      </c>
      <c r="U12782" s="4">
        <v>1</v>
      </c>
      <c r="W12782">
        <v>1</v>
      </c>
      <c r="X12782">
        <v>1</v>
      </c>
      <c r="Y12782">
        <v>1</v>
      </c>
      <c r="Z12782">
        <v>1</v>
      </c>
      <c r="AA12782">
        <v>1</v>
      </c>
      <c r="AD12782" s="4"/>
      <c r="AE12782" s="4">
        <v>1</v>
      </c>
      <c r="AF12782" s="21"/>
    </row>
    <row r="12783" spans="1:32" x14ac:dyDescent="0.2">
      <c r="A12783" s="1" t="s">
        <v>36972</v>
      </c>
      <c r="B12783" s="4" t="s">
        <v>36973</v>
      </c>
      <c r="C12783" s="4" t="s">
        <v>1895</v>
      </c>
      <c r="E12783" s="4"/>
      <c r="R12783" s="4"/>
      <c r="U12783" s="4"/>
      <c r="AD12783" s="4"/>
      <c r="AE12783" s="4"/>
      <c r="AF12783" s="21"/>
    </row>
    <row r="12784" spans="1:32" x14ac:dyDescent="0.2">
      <c r="A12784" s="1" t="s">
        <v>36974</v>
      </c>
      <c r="B12784" s="4" t="s">
        <v>36975</v>
      </c>
      <c r="C12784" s="4" t="s">
        <v>36976</v>
      </c>
      <c r="E12784" s="4"/>
      <c r="R12784" s="4"/>
      <c r="U12784" s="4"/>
      <c r="AD12784" s="4"/>
      <c r="AE12784" s="4"/>
      <c r="AF12784" s="21"/>
    </row>
    <row r="12785" spans="1:32" x14ac:dyDescent="0.2">
      <c r="A12785" s="1" t="s">
        <v>36977</v>
      </c>
      <c r="B12785" s="4" t="s">
        <v>36978</v>
      </c>
      <c r="C12785" s="4" t="s">
        <v>36979</v>
      </c>
      <c r="E12785" s="4">
        <v>1</v>
      </c>
      <c r="R12785" s="4"/>
      <c r="U12785" s="4"/>
      <c r="AD12785" s="4">
        <v>1</v>
      </c>
      <c r="AE12785" s="4"/>
      <c r="AF12785" s="21">
        <v>1</v>
      </c>
    </row>
    <row r="12786" spans="1:32" x14ac:dyDescent="0.2">
      <c r="A12786" s="1" t="s">
        <v>36980</v>
      </c>
      <c r="B12786" s="4" t="s">
        <v>36981</v>
      </c>
      <c r="C12786" s="4" t="s">
        <v>36982</v>
      </c>
      <c r="E12786" s="4"/>
      <c r="R12786" s="4"/>
      <c r="U12786" s="4"/>
      <c r="AD12786" s="4"/>
      <c r="AE12786" s="4"/>
      <c r="AF12786" s="21"/>
    </row>
    <row r="12787" spans="1:32" x14ac:dyDescent="0.2">
      <c r="A12787" s="1" t="s">
        <v>36983</v>
      </c>
      <c r="B12787" s="4" t="s">
        <v>36984</v>
      </c>
      <c r="C12787" s="4" t="s">
        <v>36985</v>
      </c>
      <c r="E12787" s="4"/>
      <c r="R12787" s="4"/>
      <c r="U12787" s="4"/>
      <c r="AD12787" s="4"/>
      <c r="AE12787" s="4"/>
      <c r="AF12787" s="21"/>
    </row>
    <row r="12788" spans="1:32" x14ac:dyDescent="0.2">
      <c r="A12788" s="1" t="s">
        <v>36986</v>
      </c>
      <c r="B12788" s="4" t="s">
        <v>36987</v>
      </c>
      <c r="C12788" s="4" t="s">
        <v>36988</v>
      </c>
      <c r="E12788" s="4"/>
      <c r="R12788" s="4"/>
      <c r="U12788" s="4"/>
      <c r="AD12788" s="4"/>
      <c r="AE12788" s="4"/>
      <c r="AF12788" s="21"/>
    </row>
    <row r="12789" spans="1:32" x14ac:dyDescent="0.2">
      <c r="A12789" s="1" t="s">
        <v>36989</v>
      </c>
      <c r="B12789" s="4" t="s">
        <v>36990</v>
      </c>
      <c r="C12789" s="4" t="s">
        <v>36146</v>
      </c>
      <c r="E12789" s="4"/>
      <c r="R12789" s="4"/>
      <c r="U12789" s="4"/>
      <c r="AD12789" s="4"/>
      <c r="AE12789" s="4"/>
      <c r="AF12789" s="21"/>
    </row>
    <row r="12790" spans="1:32" x14ac:dyDescent="0.2">
      <c r="A12790" s="1" t="s">
        <v>36991</v>
      </c>
      <c r="B12790" s="4" t="s">
        <v>36992</v>
      </c>
      <c r="C12790" s="4" t="s">
        <v>25358</v>
      </c>
      <c r="E12790" s="4"/>
      <c r="R12790" s="4"/>
      <c r="U12790" s="4"/>
      <c r="AD12790" s="4"/>
      <c r="AE12790" s="4"/>
      <c r="AF12790" s="21"/>
    </row>
    <row r="12791" spans="1:32" x14ac:dyDescent="0.2">
      <c r="A12791" s="1" t="s">
        <v>36993</v>
      </c>
      <c r="B12791" s="4" t="s">
        <v>36994</v>
      </c>
      <c r="C12791" s="4" t="s">
        <v>25358</v>
      </c>
      <c r="E12791" s="4"/>
      <c r="J12791">
        <v>1</v>
      </c>
      <c r="K12791">
        <v>1</v>
      </c>
      <c r="L12791">
        <v>1</v>
      </c>
      <c r="N12791">
        <v>1</v>
      </c>
      <c r="O12791">
        <v>1</v>
      </c>
      <c r="P12791">
        <v>1</v>
      </c>
      <c r="Q12791">
        <v>1</v>
      </c>
      <c r="R12791" s="4">
        <v>1</v>
      </c>
      <c r="T12791">
        <v>1</v>
      </c>
      <c r="U12791" s="4">
        <v>1</v>
      </c>
      <c r="V12791">
        <v>1</v>
      </c>
      <c r="W12791">
        <v>1</v>
      </c>
      <c r="X12791">
        <v>1</v>
      </c>
      <c r="Z12791">
        <v>1</v>
      </c>
      <c r="AD12791" s="4"/>
      <c r="AE12791" s="4">
        <v>1</v>
      </c>
      <c r="AF12791" s="21"/>
    </row>
    <row r="12792" spans="1:32" x14ac:dyDescent="0.2">
      <c r="A12792" s="1" t="s">
        <v>36995</v>
      </c>
      <c r="B12792" s="4" t="s">
        <v>36996</v>
      </c>
      <c r="C12792" s="4" t="s">
        <v>847</v>
      </c>
      <c r="E12792" s="4"/>
      <c r="R12792" s="4"/>
      <c r="U12792" s="4"/>
      <c r="AD12792" s="4"/>
      <c r="AE12792" s="4"/>
      <c r="AF12792" s="21">
        <v>1</v>
      </c>
    </row>
    <row r="12793" spans="1:32" x14ac:dyDescent="0.2">
      <c r="A12793" s="1" t="s">
        <v>36997</v>
      </c>
      <c r="B12793" s="4" t="s">
        <v>36998</v>
      </c>
      <c r="C12793" s="4" t="s">
        <v>36999</v>
      </c>
      <c r="E12793" s="4"/>
      <c r="R12793" s="4"/>
      <c r="U12793" s="4"/>
      <c r="AD12793" s="4"/>
      <c r="AE12793" s="4"/>
      <c r="AF12793" s="21"/>
    </row>
    <row r="12794" spans="1:32" x14ac:dyDescent="0.2">
      <c r="A12794" s="1" t="s">
        <v>37000</v>
      </c>
      <c r="B12794" s="4" t="s">
        <v>37001</v>
      </c>
      <c r="C12794" s="4" t="s">
        <v>37002</v>
      </c>
      <c r="E12794" s="4"/>
      <c r="R12794" s="4"/>
      <c r="U12794" s="4"/>
      <c r="AD12794" s="4"/>
      <c r="AE12794" s="4"/>
      <c r="AF12794" s="21"/>
    </row>
    <row r="12795" spans="1:32" x14ac:dyDescent="0.2">
      <c r="A12795" s="1" t="s">
        <v>37003</v>
      </c>
      <c r="B12795" s="4" t="s">
        <v>37004</v>
      </c>
      <c r="C12795" s="4" t="s">
        <v>37005</v>
      </c>
      <c r="E12795" s="4"/>
      <c r="R12795" s="4"/>
      <c r="U12795" s="4"/>
      <c r="AD12795" s="4"/>
      <c r="AE12795" s="4"/>
      <c r="AF12795" s="21"/>
    </row>
    <row r="12796" spans="1:32" x14ac:dyDescent="0.2">
      <c r="A12796" s="1" t="s">
        <v>37006</v>
      </c>
      <c r="B12796" s="4" t="s">
        <v>37007</v>
      </c>
      <c r="C12796" s="4" t="s">
        <v>37008</v>
      </c>
      <c r="E12796" s="4"/>
      <c r="N12796">
        <v>1</v>
      </c>
      <c r="R12796" s="4"/>
      <c r="U12796" s="4"/>
      <c r="AD12796" s="4"/>
      <c r="AE12796" s="4"/>
      <c r="AF12796" s="21"/>
    </row>
    <row r="12797" spans="1:32" x14ac:dyDescent="0.2">
      <c r="A12797" s="1" t="s">
        <v>37009</v>
      </c>
      <c r="B12797" s="4" t="s">
        <v>37010</v>
      </c>
      <c r="C12797" s="4" t="s">
        <v>37011</v>
      </c>
      <c r="E12797" s="4"/>
      <c r="R12797" s="4"/>
      <c r="U12797" s="4"/>
      <c r="AD12797" s="4"/>
      <c r="AE12797" s="4"/>
      <c r="AF12797" s="21"/>
    </row>
    <row r="12798" spans="1:32" x14ac:dyDescent="0.2">
      <c r="A12798" s="1" t="s">
        <v>37012</v>
      </c>
      <c r="B12798" s="4" t="s">
        <v>37013</v>
      </c>
      <c r="C12798" s="4" t="s">
        <v>37014</v>
      </c>
      <c r="E12798" s="4"/>
      <c r="R12798" s="4"/>
      <c r="U12798" s="4"/>
      <c r="Y12798">
        <v>1</v>
      </c>
      <c r="AD12798" s="4"/>
      <c r="AE12798" s="4"/>
      <c r="AF12798" s="21"/>
    </row>
    <row r="12799" spans="1:32" x14ac:dyDescent="0.2">
      <c r="A12799" s="1" t="s">
        <v>37015</v>
      </c>
      <c r="B12799" s="4" t="s">
        <v>37016</v>
      </c>
      <c r="C12799" s="4" t="s">
        <v>37017</v>
      </c>
      <c r="E12799" s="4"/>
      <c r="R12799" s="4"/>
      <c r="U12799" s="4"/>
      <c r="AD12799" s="4"/>
      <c r="AE12799" s="4">
        <v>2</v>
      </c>
      <c r="AF12799" s="21"/>
    </row>
    <row r="12800" spans="1:32" x14ac:dyDescent="0.2">
      <c r="A12800" s="1" t="s">
        <v>37018</v>
      </c>
      <c r="B12800" s="4" t="s">
        <v>37019</v>
      </c>
      <c r="C12800" s="4" t="s">
        <v>37020</v>
      </c>
      <c r="E12800" s="4"/>
      <c r="R12800" s="4"/>
      <c r="U12800" s="4"/>
      <c r="AD12800" s="4"/>
      <c r="AE12800" s="4"/>
      <c r="AF12800" s="21">
        <v>1</v>
      </c>
    </row>
    <row r="12801" spans="1:32" x14ac:dyDescent="0.2">
      <c r="A12801" s="1" t="s">
        <v>37021</v>
      </c>
      <c r="B12801" s="4" t="s">
        <v>37022</v>
      </c>
      <c r="C12801" s="4" t="s">
        <v>37023</v>
      </c>
      <c r="E12801" s="4"/>
      <c r="G12801">
        <v>1</v>
      </c>
      <c r="H12801">
        <v>3</v>
      </c>
      <c r="I12801">
        <v>2</v>
      </c>
      <c r="J12801">
        <v>2</v>
      </c>
      <c r="M12801">
        <v>1</v>
      </c>
      <c r="R12801" s="4"/>
      <c r="U12801" s="4"/>
      <c r="AB12801">
        <v>3</v>
      </c>
      <c r="AD12801" s="4"/>
      <c r="AE12801" s="4"/>
      <c r="AF12801" s="21"/>
    </row>
    <row r="12802" spans="1:32" x14ac:dyDescent="0.2">
      <c r="A12802" s="1" t="s">
        <v>37024</v>
      </c>
      <c r="B12802" s="4" t="s">
        <v>37025</v>
      </c>
      <c r="C12802" s="4" t="s">
        <v>37026</v>
      </c>
      <c r="E12802" s="4"/>
      <c r="F12802">
        <v>1</v>
      </c>
      <c r="R12802" s="4"/>
      <c r="U12802" s="4"/>
      <c r="AD12802" s="4"/>
      <c r="AE12802" s="4"/>
      <c r="AF12802" s="21"/>
    </row>
    <row r="12803" spans="1:32" x14ac:dyDescent="0.2">
      <c r="A12803" s="1" t="s">
        <v>37027</v>
      </c>
      <c r="B12803" s="4" t="s">
        <v>37028</v>
      </c>
      <c r="C12803" s="4" t="s">
        <v>37029</v>
      </c>
      <c r="E12803" s="4"/>
      <c r="R12803" s="4"/>
      <c r="U12803" s="4"/>
      <c r="AD12803" s="4"/>
      <c r="AE12803" s="4"/>
      <c r="AF12803" s="21"/>
    </row>
    <row r="12804" spans="1:32" x14ac:dyDescent="0.2">
      <c r="A12804" s="1" t="s">
        <v>37030</v>
      </c>
      <c r="B12804" s="4" t="s">
        <v>37031</v>
      </c>
      <c r="C12804" s="4" t="s">
        <v>5196</v>
      </c>
      <c r="E12804" s="4"/>
      <c r="R12804" s="4"/>
      <c r="U12804" s="4"/>
      <c r="Y12804">
        <v>1</v>
      </c>
      <c r="Z12804">
        <v>1</v>
      </c>
      <c r="AA12804">
        <v>1</v>
      </c>
      <c r="AD12804" s="4"/>
      <c r="AE12804" s="4"/>
      <c r="AF12804" s="21"/>
    </row>
    <row r="12805" spans="1:32" x14ac:dyDescent="0.2">
      <c r="A12805" s="1" t="s">
        <v>37032</v>
      </c>
      <c r="B12805" s="4" t="s">
        <v>37033</v>
      </c>
      <c r="C12805" s="4" t="s">
        <v>37034</v>
      </c>
      <c r="E12805" s="4"/>
      <c r="R12805" s="4"/>
      <c r="U12805" s="4"/>
      <c r="AD12805" s="4"/>
      <c r="AE12805" s="4"/>
      <c r="AF12805" s="21"/>
    </row>
    <row r="12806" spans="1:32" x14ac:dyDescent="0.2">
      <c r="A12806" s="1" t="s">
        <v>37035</v>
      </c>
      <c r="B12806" s="4" t="s">
        <v>37036</v>
      </c>
      <c r="C12806" s="4" t="s">
        <v>8679</v>
      </c>
      <c r="E12806" s="4"/>
      <c r="R12806" s="4"/>
      <c r="U12806" s="4"/>
      <c r="AD12806" s="4"/>
      <c r="AE12806" s="4"/>
      <c r="AF12806" s="21"/>
    </row>
    <row r="12807" spans="1:32" x14ac:dyDescent="0.2">
      <c r="A12807" s="1" t="s">
        <v>37037</v>
      </c>
      <c r="B12807" s="4" t="s">
        <v>37038</v>
      </c>
      <c r="C12807" s="4" t="s">
        <v>27498</v>
      </c>
      <c r="E12807" s="4"/>
      <c r="R12807" s="4"/>
      <c r="U12807" s="4"/>
      <c r="AD12807" s="4"/>
      <c r="AE12807" s="4">
        <v>1</v>
      </c>
      <c r="AF12807" s="21"/>
    </row>
    <row r="12808" spans="1:32" x14ac:dyDescent="0.2">
      <c r="A12808" s="1" t="s">
        <v>37039</v>
      </c>
      <c r="B12808" s="4" t="s">
        <v>37040</v>
      </c>
      <c r="C12808" s="4" t="s">
        <v>37041</v>
      </c>
      <c r="E12808" s="4"/>
      <c r="R12808" s="4"/>
      <c r="U12808" s="4"/>
      <c r="AD12808" s="4"/>
      <c r="AE12808" s="4"/>
      <c r="AF12808" s="21">
        <v>1</v>
      </c>
    </row>
    <row r="12809" spans="1:32" x14ac:dyDescent="0.2">
      <c r="A12809" s="1" t="s">
        <v>37042</v>
      </c>
      <c r="B12809" s="4" t="s">
        <v>37043</v>
      </c>
      <c r="C12809" s="4" t="s">
        <v>37044</v>
      </c>
      <c r="E12809" s="4"/>
      <c r="I12809">
        <v>1</v>
      </c>
      <c r="J12809">
        <v>1</v>
      </c>
      <c r="N12809">
        <v>1</v>
      </c>
      <c r="R12809" s="4"/>
      <c r="U12809" s="4"/>
      <c r="AD12809" s="4"/>
      <c r="AE12809" s="4"/>
      <c r="AF12809" s="21"/>
    </row>
    <row r="12810" spans="1:32" x14ac:dyDescent="0.2">
      <c r="A12810" s="1" t="s">
        <v>37045</v>
      </c>
      <c r="B12810" s="4" t="s">
        <v>37046</v>
      </c>
      <c r="C12810" s="4" t="s">
        <v>37047</v>
      </c>
      <c r="E12810" s="4"/>
      <c r="R12810" s="4"/>
      <c r="U12810" s="4"/>
      <c r="AD12810" s="4">
        <v>1</v>
      </c>
      <c r="AE12810" s="4"/>
      <c r="AF12810" s="21"/>
    </row>
    <row r="12811" spans="1:32" x14ac:dyDescent="0.2">
      <c r="A12811" s="1" t="s">
        <v>37048</v>
      </c>
      <c r="B12811" s="4" t="s">
        <v>37049</v>
      </c>
      <c r="C12811" s="4" t="s">
        <v>10248</v>
      </c>
      <c r="E12811" s="4"/>
      <c r="R12811" s="4"/>
      <c r="U12811" s="4"/>
      <c r="AD12811" s="4"/>
      <c r="AE12811" s="4"/>
      <c r="AF12811" s="21"/>
    </row>
    <row r="12812" spans="1:32" x14ac:dyDescent="0.2">
      <c r="A12812" s="1" t="s">
        <v>37050</v>
      </c>
      <c r="B12812" s="4" t="s">
        <v>37051</v>
      </c>
      <c r="C12812" s="4" t="s">
        <v>37052</v>
      </c>
      <c r="E12812" s="4"/>
      <c r="R12812" s="4"/>
      <c r="U12812" s="4"/>
      <c r="AD12812" s="4"/>
      <c r="AE12812" s="4"/>
      <c r="AF12812" s="21"/>
    </row>
    <row r="12813" spans="1:32" x14ac:dyDescent="0.2">
      <c r="A12813" s="1" t="s">
        <v>37053</v>
      </c>
      <c r="B12813" s="4" t="s">
        <v>3628</v>
      </c>
      <c r="C12813" s="4" t="s">
        <v>37054</v>
      </c>
      <c r="E12813" s="4"/>
      <c r="R12813" s="4"/>
      <c r="U12813" s="4"/>
      <c r="AD12813" s="4"/>
      <c r="AE12813" s="4"/>
      <c r="AF12813" s="21"/>
    </row>
    <row r="12814" spans="1:32" x14ac:dyDescent="0.2">
      <c r="A12814" s="1" t="s">
        <v>37055</v>
      </c>
      <c r="B12814" s="4" t="s">
        <v>37056</v>
      </c>
      <c r="C12814" s="4" t="s">
        <v>22304</v>
      </c>
      <c r="E12814" s="4"/>
      <c r="R12814" s="4"/>
      <c r="U12814" s="4"/>
      <c r="AD12814" s="4"/>
      <c r="AE12814" s="4"/>
      <c r="AF12814" s="21"/>
    </row>
    <row r="12815" spans="1:32" x14ac:dyDescent="0.2">
      <c r="A12815" s="1" t="s">
        <v>37057</v>
      </c>
      <c r="B12815" s="4" t="s">
        <v>37058</v>
      </c>
      <c r="C12815" s="4" t="s">
        <v>22383</v>
      </c>
      <c r="E12815" s="4"/>
      <c r="R12815" s="4"/>
      <c r="U12815" s="4"/>
      <c r="V12815">
        <v>1</v>
      </c>
      <c r="AD12815" s="4"/>
      <c r="AE12815" s="4"/>
      <c r="AF12815" s="21"/>
    </row>
    <row r="12816" spans="1:32" x14ac:dyDescent="0.2">
      <c r="A12816" s="1" t="s">
        <v>37059</v>
      </c>
      <c r="B12816" s="4" t="s">
        <v>37060</v>
      </c>
      <c r="C12816" s="4" t="s">
        <v>26336</v>
      </c>
      <c r="E12816" s="4"/>
      <c r="R12816" s="4"/>
      <c r="U12816" s="4"/>
      <c r="AD12816" s="4"/>
      <c r="AE12816" s="4"/>
      <c r="AF12816" s="21"/>
    </row>
    <row r="12817" spans="1:32" x14ac:dyDescent="0.2">
      <c r="A12817" s="1" t="s">
        <v>37061</v>
      </c>
      <c r="B12817" s="4" t="s">
        <v>37062</v>
      </c>
      <c r="C12817" s="4" t="s">
        <v>37063</v>
      </c>
      <c r="E12817" s="4"/>
      <c r="R12817" s="4"/>
      <c r="U12817" s="4"/>
      <c r="AD12817" s="4"/>
      <c r="AE12817" s="4"/>
      <c r="AF12817" s="21"/>
    </row>
    <row r="12818" spans="1:32" x14ac:dyDescent="0.2">
      <c r="A12818" s="1" t="s">
        <v>37064</v>
      </c>
      <c r="B12818" s="4" t="s">
        <v>37065</v>
      </c>
      <c r="C12818" s="4" t="s">
        <v>35011</v>
      </c>
      <c r="E12818" s="4"/>
      <c r="R12818" s="4"/>
      <c r="U12818" s="4"/>
      <c r="AD12818" s="4"/>
      <c r="AE12818" s="4"/>
      <c r="AF12818" s="21"/>
    </row>
    <row r="12819" spans="1:32" x14ac:dyDescent="0.2">
      <c r="A12819" s="1" t="s">
        <v>37066</v>
      </c>
      <c r="B12819" s="4" t="s">
        <v>37067</v>
      </c>
      <c r="C12819" s="4" t="s">
        <v>8236</v>
      </c>
      <c r="E12819" s="4">
        <v>1</v>
      </c>
      <c r="R12819" s="4"/>
      <c r="U12819" s="4"/>
      <c r="AD12819" s="4">
        <v>1</v>
      </c>
      <c r="AE12819" s="4"/>
      <c r="AF12819" s="21">
        <v>1</v>
      </c>
    </row>
    <row r="12820" spans="1:32" x14ac:dyDescent="0.2">
      <c r="A12820" s="1" t="s">
        <v>37068</v>
      </c>
      <c r="B12820" s="4" t="s">
        <v>37069</v>
      </c>
      <c r="C12820" s="4" t="s">
        <v>35669</v>
      </c>
      <c r="E12820" s="4"/>
      <c r="R12820" s="4"/>
      <c r="U12820" s="4"/>
      <c r="AD12820" s="4"/>
      <c r="AE12820" s="4"/>
      <c r="AF12820" s="21"/>
    </row>
    <row r="12821" spans="1:32" x14ac:dyDescent="0.2">
      <c r="A12821" s="1" t="s">
        <v>37070</v>
      </c>
      <c r="B12821" s="4" t="s">
        <v>37071</v>
      </c>
      <c r="C12821" s="4" t="s">
        <v>37072</v>
      </c>
      <c r="E12821" s="4"/>
      <c r="R12821" s="4"/>
      <c r="U12821" s="4"/>
      <c r="AD12821" s="4"/>
      <c r="AE12821" s="4"/>
      <c r="AF12821" s="21"/>
    </row>
    <row r="12822" spans="1:32" x14ac:dyDescent="0.2">
      <c r="A12822" s="1" t="s">
        <v>37073</v>
      </c>
      <c r="B12822" s="4" t="s">
        <v>37074</v>
      </c>
      <c r="C12822" s="4" t="s">
        <v>3416</v>
      </c>
      <c r="E12822" s="4"/>
      <c r="R12822" s="4"/>
      <c r="U12822" s="4"/>
      <c r="AD12822" s="4"/>
      <c r="AE12822" s="4"/>
      <c r="AF12822" s="21"/>
    </row>
    <row r="12823" spans="1:32" x14ac:dyDescent="0.2">
      <c r="A12823" s="1" t="s">
        <v>37075</v>
      </c>
      <c r="B12823" s="4" t="s">
        <v>37076</v>
      </c>
      <c r="C12823" s="4" t="s">
        <v>37077</v>
      </c>
      <c r="E12823" s="4"/>
      <c r="R12823" s="4"/>
      <c r="U12823" s="4"/>
      <c r="AD12823" s="4"/>
      <c r="AE12823" s="4"/>
      <c r="AF12823" s="21"/>
    </row>
    <row r="12824" spans="1:32" x14ac:dyDescent="0.2">
      <c r="A12824" s="1" t="s">
        <v>37078</v>
      </c>
      <c r="B12824" s="4" t="s">
        <v>37079</v>
      </c>
      <c r="C12824" s="4" t="s">
        <v>37080</v>
      </c>
      <c r="E12824" s="4"/>
      <c r="R12824" s="4"/>
      <c r="U12824" s="4"/>
      <c r="AD12824" s="4"/>
      <c r="AE12824" s="4"/>
      <c r="AF12824" s="21"/>
    </row>
    <row r="12825" spans="1:32" x14ac:dyDescent="0.2">
      <c r="A12825" s="1" t="s">
        <v>37081</v>
      </c>
      <c r="B12825" s="4" t="s">
        <v>37082</v>
      </c>
      <c r="C12825" s="4" t="s">
        <v>8679</v>
      </c>
      <c r="E12825" s="4"/>
      <c r="R12825" s="4"/>
      <c r="U12825" s="4"/>
      <c r="AD12825" s="4"/>
      <c r="AE12825" s="4"/>
      <c r="AF12825" s="21"/>
    </row>
    <row r="12826" spans="1:32" x14ac:dyDescent="0.2">
      <c r="A12826" s="1" t="s">
        <v>37083</v>
      </c>
      <c r="B12826" s="4" t="s">
        <v>37084</v>
      </c>
      <c r="C12826" s="4" t="s">
        <v>4922</v>
      </c>
      <c r="E12826" s="4"/>
      <c r="G12826">
        <v>1</v>
      </c>
      <c r="H12826">
        <v>1</v>
      </c>
      <c r="I12826">
        <v>1</v>
      </c>
      <c r="J12826">
        <v>2</v>
      </c>
      <c r="K12826">
        <v>1</v>
      </c>
      <c r="L12826">
        <v>1</v>
      </c>
      <c r="M12826">
        <v>3</v>
      </c>
      <c r="P12826">
        <v>1</v>
      </c>
      <c r="Q12826">
        <v>1</v>
      </c>
      <c r="R12826" s="4">
        <v>1</v>
      </c>
      <c r="T12826">
        <v>1</v>
      </c>
      <c r="U12826" s="4">
        <v>1</v>
      </c>
      <c r="V12826">
        <v>1</v>
      </c>
      <c r="X12826">
        <v>1</v>
      </c>
      <c r="Z12826">
        <v>1</v>
      </c>
      <c r="AA12826">
        <v>1</v>
      </c>
      <c r="AB12826">
        <v>3</v>
      </c>
      <c r="AD12826" s="4"/>
      <c r="AE12826" s="4">
        <v>1</v>
      </c>
      <c r="AF12826" s="21"/>
    </row>
    <row r="12827" spans="1:32" x14ac:dyDescent="0.2">
      <c r="A12827" s="1" t="s">
        <v>37085</v>
      </c>
      <c r="B12827" s="4" t="s">
        <v>37086</v>
      </c>
      <c r="C12827" s="4" t="s">
        <v>37087</v>
      </c>
      <c r="E12827" s="4">
        <v>1</v>
      </c>
      <c r="R12827" s="4"/>
      <c r="U12827" s="4"/>
      <c r="AD12827" s="4">
        <v>3</v>
      </c>
      <c r="AE12827" s="4"/>
      <c r="AF12827" s="21">
        <v>2</v>
      </c>
    </row>
    <row r="12828" spans="1:32" x14ac:dyDescent="0.2">
      <c r="A12828" s="1" t="s">
        <v>37088</v>
      </c>
      <c r="B12828" s="4" t="s">
        <v>37089</v>
      </c>
      <c r="C12828" s="4" t="s">
        <v>37090</v>
      </c>
      <c r="E12828" s="4"/>
      <c r="R12828" s="4"/>
      <c r="U12828" s="4"/>
      <c r="AD12828" s="4"/>
      <c r="AE12828" s="4"/>
      <c r="AF12828" s="21"/>
    </row>
    <row r="12829" spans="1:32" x14ac:dyDescent="0.2">
      <c r="A12829" s="1" t="s">
        <v>37091</v>
      </c>
      <c r="B12829" s="4" t="s">
        <v>35969</v>
      </c>
      <c r="C12829" s="4" t="s">
        <v>36413</v>
      </c>
      <c r="E12829" s="4"/>
      <c r="R12829" s="4"/>
      <c r="U12829" s="4"/>
      <c r="AD12829" s="4"/>
      <c r="AE12829" s="4"/>
      <c r="AF12829" s="21"/>
    </row>
    <row r="12830" spans="1:32" x14ac:dyDescent="0.2">
      <c r="A12830" s="1" t="s">
        <v>37092</v>
      </c>
      <c r="B12830" s="4" t="s">
        <v>37093</v>
      </c>
      <c r="C12830" s="4" t="s">
        <v>37094</v>
      </c>
      <c r="E12830" s="4"/>
      <c r="R12830" s="4"/>
      <c r="U12830" s="4"/>
      <c r="AD12830" s="4"/>
      <c r="AE12830" s="4"/>
      <c r="AF12830" s="21"/>
    </row>
    <row r="12831" spans="1:32" x14ac:dyDescent="0.2">
      <c r="A12831" s="1" t="s">
        <v>37095</v>
      </c>
      <c r="B12831" s="4" t="s">
        <v>37096</v>
      </c>
      <c r="C12831" s="4" t="s">
        <v>679</v>
      </c>
      <c r="E12831" s="4"/>
      <c r="R12831" s="4"/>
      <c r="U12831" s="4"/>
      <c r="AD12831" s="4"/>
      <c r="AE12831" s="4"/>
      <c r="AF12831" s="21"/>
    </row>
    <row r="12832" spans="1:32" x14ac:dyDescent="0.2">
      <c r="A12832" s="1" t="s">
        <v>37097</v>
      </c>
      <c r="B12832" s="4" t="s">
        <v>37098</v>
      </c>
      <c r="C12832" s="4" t="s">
        <v>2631</v>
      </c>
      <c r="E12832" s="4"/>
      <c r="R12832" s="4"/>
      <c r="U12832" s="4"/>
      <c r="AD12832" s="4"/>
      <c r="AE12832" s="4"/>
      <c r="AF12832" s="21"/>
    </row>
    <row r="12833" spans="1:32" x14ac:dyDescent="0.2">
      <c r="A12833" s="1" t="s">
        <v>37099</v>
      </c>
      <c r="B12833" s="4" t="s">
        <v>37100</v>
      </c>
      <c r="C12833" s="4" t="s">
        <v>9353</v>
      </c>
      <c r="E12833" s="4"/>
      <c r="R12833" s="4"/>
      <c r="U12833" s="4"/>
      <c r="AD12833" s="4"/>
      <c r="AE12833" s="4"/>
      <c r="AF12833" s="21"/>
    </row>
    <row r="12834" spans="1:32" x14ac:dyDescent="0.2">
      <c r="A12834" s="1" t="s">
        <v>37101</v>
      </c>
      <c r="B12834" s="4" t="s">
        <v>37102</v>
      </c>
      <c r="C12834" s="4" t="s">
        <v>35669</v>
      </c>
      <c r="E12834" s="4"/>
      <c r="F12834">
        <v>1</v>
      </c>
      <c r="G12834">
        <v>1</v>
      </c>
      <c r="H12834">
        <v>1</v>
      </c>
      <c r="I12834">
        <v>1</v>
      </c>
      <c r="J12834">
        <v>2</v>
      </c>
      <c r="K12834">
        <v>1</v>
      </c>
      <c r="L12834">
        <v>1</v>
      </c>
      <c r="M12834">
        <v>1</v>
      </c>
      <c r="N12834">
        <v>3</v>
      </c>
      <c r="P12834">
        <v>1</v>
      </c>
      <c r="Q12834">
        <v>1</v>
      </c>
      <c r="R12834" s="4">
        <v>1</v>
      </c>
      <c r="U12834" s="4"/>
      <c r="V12834">
        <v>2</v>
      </c>
      <c r="W12834">
        <v>1</v>
      </c>
      <c r="X12834">
        <v>2</v>
      </c>
      <c r="Z12834">
        <v>1</v>
      </c>
      <c r="AA12834">
        <v>1</v>
      </c>
      <c r="AB12834">
        <v>2</v>
      </c>
      <c r="AD12834" s="4"/>
      <c r="AE12834" s="4">
        <v>2</v>
      </c>
      <c r="AF12834" s="21"/>
    </row>
    <row r="12835" spans="1:32" x14ac:dyDescent="0.2">
      <c r="A12835" s="1" t="s">
        <v>37103</v>
      </c>
      <c r="B12835" s="4" t="s">
        <v>37104</v>
      </c>
      <c r="C12835" s="4" t="s">
        <v>1436</v>
      </c>
      <c r="E12835" s="4"/>
      <c r="R12835" s="4"/>
      <c r="U12835" s="4"/>
      <c r="AD12835" s="4"/>
      <c r="AE12835" s="4"/>
      <c r="AF12835" s="21"/>
    </row>
    <row r="12836" spans="1:32" x14ac:dyDescent="0.2">
      <c r="A12836" s="1" t="s">
        <v>37105</v>
      </c>
      <c r="B12836" s="4" t="s">
        <v>1732</v>
      </c>
      <c r="C12836" s="4" t="s">
        <v>34245</v>
      </c>
      <c r="E12836" s="4"/>
      <c r="G12836">
        <v>1</v>
      </c>
      <c r="N12836">
        <v>1</v>
      </c>
      <c r="O12836">
        <v>1</v>
      </c>
      <c r="P12836">
        <v>1</v>
      </c>
      <c r="Q12836">
        <v>1</v>
      </c>
      <c r="R12836" s="4">
        <v>1</v>
      </c>
      <c r="T12836">
        <v>1</v>
      </c>
      <c r="U12836" s="4">
        <v>1</v>
      </c>
      <c r="AD12836" s="4"/>
      <c r="AE12836" s="4"/>
      <c r="AF12836" s="21"/>
    </row>
    <row r="12837" spans="1:32" x14ac:dyDescent="0.2">
      <c r="A12837" s="1" t="s">
        <v>37106</v>
      </c>
      <c r="B12837" s="4" t="s">
        <v>37107</v>
      </c>
      <c r="C12837" s="4" t="s">
        <v>37108</v>
      </c>
      <c r="E12837" s="4"/>
      <c r="R12837" s="4"/>
      <c r="U12837" s="4"/>
      <c r="AD12837" s="4"/>
      <c r="AE12837" s="4"/>
      <c r="AF12837" s="21"/>
    </row>
    <row r="12838" spans="1:32" x14ac:dyDescent="0.2">
      <c r="A12838" s="1" t="s">
        <v>37109</v>
      </c>
      <c r="B12838" s="4" t="s">
        <v>37110</v>
      </c>
      <c r="C12838" s="4" t="s">
        <v>4484</v>
      </c>
      <c r="E12838" s="4"/>
      <c r="R12838" s="4"/>
      <c r="U12838" s="4"/>
      <c r="AD12838" s="4"/>
      <c r="AE12838" s="4"/>
      <c r="AF12838" s="21"/>
    </row>
    <row r="12839" spans="1:32" x14ac:dyDescent="0.2">
      <c r="A12839" s="1" t="s">
        <v>37111</v>
      </c>
      <c r="B12839" s="4" t="s">
        <v>37112</v>
      </c>
      <c r="C12839" s="4" t="s">
        <v>37113</v>
      </c>
      <c r="E12839" s="4"/>
      <c r="R12839" s="4"/>
      <c r="U12839" s="4"/>
      <c r="AD12839" s="4"/>
      <c r="AE12839" s="4"/>
      <c r="AF12839" s="21"/>
    </row>
    <row r="12840" spans="1:32" x14ac:dyDescent="0.2">
      <c r="A12840" s="1" t="s">
        <v>37114</v>
      </c>
      <c r="B12840" s="4" t="s">
        <v>37115</v>
      </c>
      <c r="C12840" s="4" t="s">
        <v>37116</v>
      </c>
      <c r="E12840" s="4"/>
      <c r="R12840" s="4"/>
      <c r="U12840" s="4"/>
      <c r="AD12840" s="4"/>
      <c r="AE12840" s="4"/>
      <c r="AF12840" s="21"/>
    </row>
    <row r="12841" spans="1:32" x14ac:dyDescent="0.2">
      <c r="A12841" s="1" t="s">
        <v>37117</v>
      </c>
      <c r="B12841" s="4" t="s">
        <v>37118</v>
      </c>
      <c r="C12841" s="4" t="s">
        <v>22383</v>
      </c>
      <c r="E12841" s="4"/>
      <c r="R12841" s="4"/>
      <c r="U12841" s="4"/>
      <c r="AD12841" s="4"/>
      <c r="AE12841" s="4"/>
      <c r="AF12841" s="21"/>
    </row>
    <row r="12842" spans="1:32" x14ac:dyDescent="0.2">
      <c r="A12842" s="1" t="s">
        <v>37119</v>
      </c>
      <c r="B12842" s="4" t="s">
        <v>37120</v>
      </c>
      <c r="C12842" s="4" t="s">
        <v>37121</v>
      </c>
      <c r="E12842" s="4"/>
      <c r="R12842" s="4"/>
      <c r="U12842" s="4"/>
      <c r="AD12842" s="4"/>
      <c r="AE12842" s="4"/>
      <c r="AF12842" s="21"/>
    </row>
    <row r="12843" spans="1:32" x14ac:dyDescent="0.2">
      <c r="A12843" s="1" t="s">
        <v>37122</v>
      </c>
      <c r="B12843" s="4" t="s">
        <v>37123</v>
      </c>
      <c r="C12843" s="4" t="s">
        <v>37124</v>
      </c>
      <c r="E12843" s="4"/>
      <c r="R12843" s="4"/>
      <c r="U12843" s="4"/>
      <c r="AD12843" s="4"/>
      <c r="AE12843" s="4"/>
      <c r="AF12843" s="21"/>
    </row>
    <row r="12844" spans="1:32" x14ac:dyDescent="0.2">
      <c r="A12844" s="1" t="s">
        <v>37125</v>
      </c>
      <c r="B12844" s="4" t="s">
        <v>37126</v>
      </c>
      <c r="C12844" s="4" t="s">
        <v>37127</v>
      </c>
      <c r="E12844" s="4"/>
      <c r="R12844" s="4"/>
      <c r="U12844" s="4"/>
      <c r="AD12844" s="4"/>
      <c r="AE12844" s="4"/>
      <c r="AF12844" s="21"/>
    </row>
    <row r="12845" spans="1:32" x14ac:dyDescent="0.2">
      <c r="A12845" s="1" t="s">
        <v>37128</v>
      </c>
      <c r="B12845" s="4" t="s">
        <v>37129</v>
      </c>
      <c r="C12845" s="4" t="s">
        <v>1967</v>
      </c>
      <c r="E12845" s="4"/>
      <c r="N12845">
        <v>1</v>
      </c>
      <c r="O12845">
        <v>1</v>
      </c>
      <c r="R12845" s="4"/>
      <c r="U12845" s="4"/>
      <c r="V12845">
        <v>1</v>
      </c>
      <c r="AB12845">
        <v>1</v>
      </c>
      <c r="AD12845" s="4"/>
      <c r="AE12845" s="4"/>
      <c r="AF12845" s="21"/>
    </row>
    <row r="12846" spans="1:32" x14ac:dyDescent="0.2">
      <c r="A12846" s="1" t="s">
        <v>37130</v>
      </c>
      <c r="B12846" s="4" t="s">
        <v>37131</v>
      </c>
      <c r="C12846" s="4" t="s">
        <v>37132</v>
      </c>
      <c r="E12846" s="4"/>
      <c r="R12846" s="4"/>
      <c r="U12846" s="4"/>
      <c r="AD12846" s="4"/>
      <c r="AE12846" s="4"/>
      <c r="AF12846" s="21"/>
    </row>
    <row r="12847" spans="1:32" x14ac:dyDescent="0.2">
      <c r="A12847" s="1" t="s">
        <v>37133</v>
      </c>
      <c r="B12847" s="4" t="s">
        <v>37134</v>
      </c>
      <c r="C12847" s="4" t="s">
        <v>37135</v>
      </c>
      <c r="E12847" s="4">
        <v>1</v>
      </c>
      <c r="R12847" s="4"/>
      <c r="U12847" s="4"/>
      <c r="AD12847" s="4">
        <v>1</v>
      </c>
      <c r="AE12847" s="4"/>
      <c r="AF12847" s="21">
        <v>1</v>
      </c>
    </row>
    <row r="12848" spans="1:32" x14ac:dyDescent="0.2">
      <c r="A12848" s="1" t="s">
        <v>37136</v>
      </c>
      <c r="B12848" s="4" t="s">
        <v>37137</v>
      </c>
      <c r="C12848" s="4" t="s">
        <v>37138</v>
      </c>
      <c r="E12848" s="4"/>
      <c r="R12848" s="4"/>
      <c r="U12848" s="4"/>
      <c r="AD12848" s="4"/>
      <c r="AE12848" s="4"/>
      <c r="AF12848" s="21"/>
    </row>
    <row r="12849" spans="1:32" x14ac:dyDescent="0.2">
      <c r="A12849" s="1" t="s">
        <v>37139</v>
      </c>
      <c r="B12849" s="4" t="s">
        <v>37140</v>
      </c>
      <c r="C12849" s="4" t="s">
        <v>37141</v>
      </c>
      <c r="E12849" s="4"/>
      <c r="R12849" s="4"/>
      <c r="U12849" s="4"/>
      <c r="AD12849" s="4"/>
      <c r="AE12849" s="4"/>
      <c r="AF12849" s="21"/>
    </row>
    <row r="12850" spans="1:32" x14ac:dyDescent="0.2">
      <c r="A12850" s="1" t="s">
        <v>37142</v>
      </c>
      <c r="B12850" s="4" t="s">
        <v>37143</v>
      </c>
      <c r="C12850" s="4" t="s">
        <v>37144</v>
      </c>
      <c r="E12850" s="4"/>
      <c r="R12850" s="4"/>
      <c r="U12850" s="4"/>
      <c r="AD12850" s="4"/>
      <c r="AE12850" s="4"/>
      <c r="AF12850" s="21"/>
    </row>
    <row r="12851" spans="1:32" x14ac:dyDescent="0.2">
      <c r="A12851" s="1" t="s">
        <v>37145</v>
      </c>
      <c r="B12851" s="4" t="s">
        <v>37146</v>
      </c>
      <c r="C12851" s="4" t="s">
        <v>37147</v>
      </c>
      <c r="E12851" s="4"/>
      <c r="R12851" s="4"/>
      <c r="U12851" s="4"/>
      <c r="AD12851" s="4"/>
      <c r="AE12851" s="4"/>
      <c r="AF12851" s="21"/>
    </row>
    <row r="12852" spans="1:32" x14ac:dyDescent="0.2">
      <c r="A12852" s="1" t="s">
        <v>37148</v>
      </c>
      <c r="B12852" s="4" t="s">
        <v>37149</v>
      </c>
      <c r="C12852" s="4" t="s">
        <v>37150</v>
      </c>
      <c r="E12852" s="4"/>
      <c r="R12852" s="4"/>
      <c r="U12852" s="4"/>
      <c r="AD12852" s="4"/>
      <c r="AE12852" s="4"/>
      <c r="AF12852" s="21"/>
    </row>
    <row r="12853" spans="1:32" x14ac:dyDescent="0.2">
      <c r="A12853" s="1" t="s">
        <v>37151</v>
      </c>
      <c r="B12853" s="4" t="s">
        <v>37152</v>
      </c>
      <c r="C12853" s="4" t="s">
        <v>37153</v>
      </c>
      <c r="E12853" s="4"/>
      <c r="R12853" s="4"/>
      <c r="U12853" s="4"/>
      <c r="AD12853" s="4"/>
      <c r="AE12853" s="4"/>
      <c r="AF12853" s="21"/>
    </row>
    <row r="12854" spans="1:32" x14ac:dyDescent="0.2">
      <c r="A12854" s="1" t="s">
        <v>37154</v>
      </c>
      <c r="B12854" s="4" t="s">
        <v>37155</v>
      </c>
      <c r="C12854" s="4" t="s">
        <v>1589</v>
      </c>
      <c r="E12854" s="4"/>
      <c r="F12854">
        <v>1</v>
      </c>
      <c r="G12854">
        <v>1</v>
      </c>
      <c r="H12854">
        <v>1</v>
      </c>
      <c r="O12854">
        <v>1</v>
      </c>
      <c r="P12854">
        <v>1</v>
      </c>
      <c r="R12854" s="4"/>
      <c r="U12854" s="4">
        <v>1</v>
      </c>
      <c r="X12854">
        <v>1</v>
      </c>
      <c r="AB12854">
        <v>1</v>
      </c>
      <c r="AD12854" s="4"/>
      <c r="AE12854" s="4"/>
      <c r="AF12854" s="21"/>
    </row>
    <row r="12855" spans="1:32" x14ac:dyDescent="0.2">
      <c r="A12855" s="1" t="s">
        <v>37156</v>
      </c>
      <c r="B12855" s="4" t="s">
        <v>37157</v>
      </c>
      <c r="C12855" s="4" t="s">
        <v>36472</v>
      </c>
      <c r="E12855" s="4"/>
      <c r="R12855" s="4"/>
      <c r="U12855" s="4"/>
      <c r="AD12855" s="4"/>
      <c r="AE12855" s="4"/>
      <c r="AF12855" s="21"/>
    </row>
    <row r="12856" spans="1:32" x14ac:dyDescent="0.2">
      <c r="A12856" s="1" t="s">
        <v>37158</v>
      </c>
      <c r="B12856" s="4" t="s">
        <v>37159</v>
      </c>
      <c r="C12856" s="4" t="s">
        <v>37160</v>
      </c>
      <c r="E12856" s="4"/>
      <c r="R12856" s="4"/>
      <c r="U12856" s="4"/>
      <c r="AD12856" s="4"/>
      <c r="AE12856" s="4"/>
      <c r="AF12856" s="21"/>
    </row>
    <row r="12857" spans="1:32" x14ac:dyDescent="0.2">
      <c r="A12857" s="1" t="s">
        <v>37161</v>
      </c>
      <c r="B12857" s="4" t="s">
        <v>37162</v>
      </c>
      <c r="C12857" s="4" t="s">
        <v>37163</v>
      </c>
      <c r="E12857" s="4"/>
      <c r="R12857" s="4"/>
      <c r="U12857" s="4"/>
      <c r="AD12857" s="4"/>
      <c r="AE12857" s="4"/>
      <c r="AF12857" s="21"/>
    </row>
    <row r="12858" spans="1:32" x14ac:dyDescent="0.2">
      <c r="A12858" s="1" t="s">
        <v>37164</v>
      </c>
      <c r="B12858" s="4" t="s">
        <v>37165</v>
      </c>
      <c r="C12858" s="4" t="s">
        <v>357</v>
      </c>
      <c r="E12858" s="4"/>
      <c r="R12858" s="4"/>
      <c r="U12858" s="4"/>
      <c r="AD12858" s="4"/>
      <c r="AE12858" s="4"/>
      <c r="AF12858" s="21"/>
    </row>
    <row r="12859" spans="1:32" x14ac:dyDescent="0.2">
      <c r="A12859" s="1" t="s">
        <v>37166</v>
      </c>
      <c r="B12859" s="4" t="s">
        <v>37167</v>
      </c>
      <c r="C12859" s="4" t="s">
        <v>37168</v>
      </c>
      <c r="E12859" s="4"/>
      <c r="R12859" s="4"/>
      <c r="U12859" s="4"/>
      <c r="AD12859" s="4"/>
      <c r="AE12859" s="4"/>
      <c r="AF12859" s="21"/>
    </row>
    <row r="12860" spans="1:32" x14ac:dyDescent="0.2">
      <c r="A12860" s="1" t="s">
        <v>37169</v>
      </c>
      <c r="B12860" s="4" t="s">
        <v>37170</v>
      </c>
      <c r="C12860" s="4" t="s">
        <v>37171</v>
      </c>
      <c r="E12860" s="4"/>
      <c r="R12860" s="4"/>
      <c r="U12860" s="4"/>
      <c r="AD12860" s="4"/>
      <c r="AE12860" s="4"/>
      <c r="AF12860" s="21"/>
    </row>
    <row r="12861" spans="1:32" x14ac:dyDescent="0.2">
      <c r="A12861" s="1" t="s">
        <v>37172</v>
      </c>
      <c r="B12861" s="4" t="s">
        <v>37173</v>
      </c>
      <c r="C12861" s="4" t="s">
        <v>37174</v>
      </c>
      <c r="E12861" s="4"/>
      <c r="R12861" s="4"/>
      <c r="U12861" s="4"/>
      <c r="AD12861" s="4"/>
      <c r="AE12861" s="4"/>
      <c r="AF12861" s="21"/>
    </row>
    <row r="12862" spans="1:32" x14ac:dyDescent="0.2">
      <c r="A12862" s="1" t="s">
        <v>37175</v>
      </c>
      <c r="B12862" s="4" t="s">
        <v>37176</v>
      </c>
      <c r="C12862" s="4" t="s">
        <v>37177</v>
      </c>
      <c r="E12862" s="4"/>
      <c r="R12862" s="4"/>
      <c r="U12862" s="4"/>
      <c r="AD12862" s="4"/>
      <c r="AE12862" s="4"/>
      <c r="AF12862" s="21"/>
    </row>
    <row r="12863" spans="1:32" x14ac:dyDescent="0.2">
      <c r="A12863" s="1" t="s">
        <v>37178</v>
      </c>
      <c r="B12863" s="4" t="s">
        <v>37179</v>
      </c>
      <c r="C12863" s="4" t="s">
        <v>37180</v>
      </c>
      <c r="E12863" s="4"/>
      <c r="R12863" s="4"/>
      <c r="U12863" s="4"/>
      <c r="AD12863" s="4"/>
      <c r="AE12863" s="4"/>
      <c r="AF12863" s="21"/>
    </row>
    <row r="12864" spans="1:32" x14ac:dyDescent="0.2">
      <c r="A12864" s="1" t="s">
        <v>37181</v>
      </c>
      <c r="B12864" s="4" t="s">
        <v>37182</v>
      </c>
      <c r="C12864" s="4" t="s">
        <v>1592</v>
      </c>
      <c r="E12864" s="4"/>
      <c r="J12864">
        <v>1</v>
      </c>
      <c r="R12864" s="4"/>
      <c r="U12864" s="4"/>
      <c r="AD12864" s="4"/>
      <c r="AE12864" s="4"/>
      <c r="AF12864" s="21"/>
    </row>
    <row r="12865" spans="1:32" x14ac:dyDescent="0.2">
      <c r="A12865" s="1" t="s">
        <v>37183</v>
      </c>
      <c r="B12865" s="4" t="s">
        <v>37184</v>
      </c>
      <c r="C12865" s="4" t="s">
        <v>37185</v>
      </c>
      <c r="E12865" s="4"/>
      <c r="R12865" s="4"/>
      <c r="U12865" s="4"/>
      <c r="AD12865" s="4"/>
      <c r="AE12865" s="4"/>
      <c r="AF12865" s="21"/>
    </row>
    <row r="12866" spans="1:32" x14ac:dyDescent="0.2">
      <c r="A12866" s="1" t="s">
        <v>37186</v>
      </c>
      <c r="B12866" s="4" t="s">
        <v>37187</v>
      </c>
      <c r="C12866" s="4" t="s">
        <v>37188</v>
      </c>
      <c r="E12866" s="4"/>
      <c r="R12866" s="4"/>
      <c r="U12866" s="4"/>
      <c r="AD12866" s="4"/>
      <c r="AE12866" s="4"/>
      <c r="AF12866" s="21">
        <v>1</v>
      </c>
    </row>
    <row r="12867" spans="1:32" x14ac:dyDescent="0.2">
      <c r="A12867" s="1" t="s">
        <v>37189</v>
      </c>
      <c r="B12867" s="4" t="s">
        <v>37190</v>
      </c>
      <c r="C12867" s="4" t="s">
        <v>37191</v>
      </c>
      <c r="E12867" s="4"/>
      <c r="R12867" s="4"/>
      <c r="U12867" s="4"/>
      <c r="AD12867" s="4"/>
      <c r="AE12867" s="4"/>
      <c r="AF12867" s="21"/>
    </row>
    <row r="12868" spans="1:32" x14ac:dyDescent="0.2">
      <c r="A12868" s="1" t="s">
        <v>37192</v>
      </c>
      <c r="B12868" s="4" t="s">
        <v>37193</v>
      </c>
      <c r="C12868" s="4" t="s">
        <v>37194</v>
      </c>
      <c r="E12868" s="4"/>
      <c r="R12868" s="4"/>
      <c r="U12868" s="4"/>
      <c r="AD12868" s="4"/>
      <c r="AE12868" s="4"/>
      <c r="AF12868" s="21"/>
    </row>
    <row r="12869" spans="1:32" x14ac:dyDescent="0.2">
      <c r="A12869" s="1" t="s">
        <v>37195</v>
      </c>
      <c r="B12869" s="4" t="s">
        <v>37196</v>
      </c>
      <c r="C12869" s="4" t="s">
        <v>5172</v>
      </c>
      <c r="E12869" s="4"/>
      <c r="R12869" s="4"/>
      <c r="U12869" s="4"/>
      <c r="AD12869" s="4"/>
      <c r="AE12869" s="4"/>
      <c r="AF12869" s="21"/>
    </row>
    <row r="12870" spans="1:32" x14ac:dyDescent="0.2">
      <c r="A12870" s="1" t="s">
        <v>37197</v>
      </c>
      <c r="B12870" s="4" t="s">
        <v>11599</v>
      </c>
      <c r="C12870" s="4" t="s">
        <v>37198</v>
      </c>
      <c r="E12870" s="4"/>
      <c r="R12870" s="4"/>
      <c r="U12870" s="4"/>
      <c r="AD12870" s="4"/>
      <c r="AE12870" s="4"/>
      <c r="AF12870" s="21"/>
    </row>
    <row r="12871" spans="1:32" x14ac:dyDescent="0.2">
      <c r="A12871" s="1" t="s">
        <v>37199</v>
      </c>
      <c r="B12871" s="4" t="s">
        <v>37200</v>
      </c>
      <c r="C12871" s="4" t="s">
        <v>37201</v>
      </c>
      <c r="E12871" s="4"/>
      <c r="R12871" s="4"/>
      <c r="U12871" s="4"/>
      <c r="AD12871" s="4"/>
      <c r="AE12871" s="4"/>
      <c r="AF12871" s="21"/>
    </row>
    <row r="12872" spans="1:32" x14ac:dyDescent="0.2">
      <c r="A12872" s="1" t="s">
        <v>37202</v>
      </c>
      <c r="B12872" s="4" t="s">
        <v>37203</v>
      </c>
      <c r="C12872" s="4" t="s">
        <v>37204</v>
      </c>
      <c r="E12872" s="4"/>
      <c r="R12872" s="4"/>
      <c r="U12872" s="4"/>
      <c r="AD12872" s="4"/>
      <c r="AE12872" s="4"/>
      <c r="AF12872" s="21"/>
    </row>
    <row r="12873" spans="1:32" x14ac:dyDescent="0.2">
      <c r="A12873" s="1" t="s">
        <v>37205</v>
      </c>
      <c r="B12873" s="4" t="s">
        <v>37206</v>
      </c>
      <c r="C12873" s="4" t="s">
        <v>37207</v>
      </c>
      <c r="E12873" s="4"/>
      <c r="R12873" s="4"/>
      <c r="U12873" s="4"/>
      <c r="AD12873" s="4"/>
      <c r="AE12873" s="4"/>
      <c r="AF12873" s="21"/>
    </row>
    <row r="12874" spans="1:32" x14ac:dyDescent="0.2">
      <c r="A12874" s="1" t="s">
        <v>37208</v>
      </c>
      <c r="B12874" s="4" t="s">
        <v>37209</v>
      </c>
      <c r="C12874" s="4" t="s">
        <v>37210</v>
      </c>
      <c r="E12874" s="4"/>
      <c r="F12874">
        <v>1</v>
      </c>
      <c r="R12874" s="4"/>
      <c r="U12874" s="4"/>
      <c r="AD12874" s="4"/>
      <c r="AE12874" s="4"/>
      <c r="AF12874" s="21"/>
    </row>
    <row r="12875" spans="1:32" x14ac:dyDescent="0.2">
      <c r="A12875" s="1" t="s">
        <v>37211</v>
      </c>
      <c r="B12875" s="4" t="s">
        <v>37212</v>
      </c>
      <c r="C12875" s="4" t="s">
        <v>37213</v>
      </c>
      <c r="E12875" s="4"/>
      <c r="R12875" s="4"/>
      <c r="U12875" s="4"/>
      <c r="AD12875" s="4"/>
      <c r="AE12875" s="4"/>
      <c r="AF12875" s="21"/>
    </row>
    <row r="12876" spans="1:32" x14ac:dyDescent="0.2">
      <c r="A12876" s="1" t="s">
        <v>37214</v>
      </c>
      <c r="B12876" s="4" t="s">
        <v>37215</v>
      </c>
      <c r="C12876" s="4" t="s">
        <v>27219</v>
      </c>
      <c r="E12876" s="4"/>
      <c r="R12876" s="4"/>
      <c r="U12876" s="4"/>
      <c r="AD12876" s="4"/>
      <c r="AE12876" s="4"/>
      <c r="AF12876" s="21"/>
    </row>
    <row r="12877" spans="1:32" x14ac:dyDescent="0.2">
      <c r="A12877" s="1" t="s">
        <v>37216</v>
      </c>
      <c r="B12877" s="4" t="s">
        <v>37217</v>
      </c>
      <c r="C12877" s="4" t="s">
        <v>37218</v>
      </c>
      <c r="E12877" s="4"/>
      <c r="R12877" s="4"/>
      <c r="U12877" s="4"/>
      <c r="AD12877" s="4"/>
      <c r="AE12877" s="4"/>
      <c r="AF12877" s="21"/>
    </row>
    <row r="12878" spans="1:32" x14ac:dyDescent="0.2">
      <c r="A12878" s="1" t="s">
        <v>37219</v>
      </c>
      <c r="B12878" s="4" t="s">
        <v>37220</v>
      </c>
      <c r="C12878" s="4" t="s">
        <v>27219</v>
      </c>
      <c r="E12878" s="4"/>
      <c r="R12878" s="4"/>
      <c r="U12878" s="4"/>
      <c r="AD12878" s="4"/>
      <c r="AE12878" s="4"/>
      <c r="AF12878" s="21"/>
    </row>
    <row r="12879" spans="1:32" x14ac:dyDescent="0.2">
      <c r="A12879" s="1" t="s">
        <v>37221</v>
      </c>
      <c r="B12879" s="4" t="s">
        <v>37222</v>
      </c>
      <c r="C12879" s="4" t="s">
        <v>37223</v>
      </c>
      <c r="E12879" s="4">
        <v>1</v>
      </c>
      <c r="R12879" s="4"/>
      <c r="U12879" s="4"/>
      <c r="AD12879" s="4"/>
      <c r="AE12879" s="4"/>
      <c r="AF12879" s="21">
        <v>1</v>
      </c>
    </row>
    <row r="12880" spans="1:32" x14ac:dyDescent="0.2">
      <c r="A12880" s="1" t="s">
        <v>37224</v>
      </c>
      <c r="B12880" s="4" t="s">
        <v>37225</v>
      </c>
      <c r="C12880" s="4" t="s">
        <v>37226</v>
      </c>
      <c r="E12880" s="4"/>
      <c r="R12880" s="4"/>
      <c r="U12880" s="4"/>
      <c r="AD12880" s="4"/>
      <c r="AE12880" s="4"/>
      <c r="AF12880" s="21"/>
    </row>
    <row r="12881" spans="1:32" x14ac:dyDescent="0.2">
      <c r="A12881" s="1" t="s">
        <v>37227</v>
      </c>
      <c r="B12881" s="4" t="s">
        <v>37228</v>
      </c>
      <c r="C12881" s="4" t="s">
        <v>37229</v>
      </c>
      <c r="E12881" s="4"/>
      <c r="R12881" s="4"/>
      <c r="U12881" s="4"/>
      <c r="AD12881" s="4"/>
      <c r="AE12881" s="4"/>
      <c r="AF12881" s="21"/>
    </row>
    <row r="12882" spans="1:32" x14ac:dyDescent="0.2">
      <c r="A12882" s="1" t="s">
        <v>37230</v>
      </c>
      <c r="B12882" s="4" t="s">
        <v>37231</v>
      </c>
      <c r="C12882" s="4" t="s">
        <v>387</v>
      </c>
      <c r="E12882" s="4"/>
      <c r="R12882" s="4"/>
      <c r="U12882" s="4"/>
      <c r="AD12882" s="4"/>
      <c r="AE12882" s="4"/>
      <c r="AF12882" s="21"/>
    </row>
    <row r="12883" spans="1:32" x14ac:dyDescent="0.2">
      <c r="A12883" s="1" t="s">
        <v>37232</v>
      </c>
      <c r="B12883" s="4" t="s">
        <v>37233</v>
      </c>
      <c r="C12883" s="4" t="s">
        <v>37234</v>
      </c>
      <c r="E12883" s="4"/>
      <c r="R12883" s="4"/>
      <c r="U12883" s="4"/>
      <c r="AD12883" s="4"/>
      <c r="AE12883" s="4"/>
      <c r="AF12883" s="21"/>
    </row>
    <row r="12884" spans="1:32" x14ac:dyDescent="0.2">
      <c r="A12884" s="1" t="s">
        <v>37235</v>
      </c>
      <c r="B12884" s="4" t="s">
        <v>37236</v>
      </c>
      <c r="C12884" s="4" t="s">
        <v>37237</v>
      </c>
      <c r="E12884" s="4"/>
      <c r="R12884" s="4"/>
      <c r="U12884" s="4"/>
      <c r="AD12884" s="4"/>
      <c r="AE12884" s="4"/>
      <c r="AF12884" s="21">
        <v>1</v>
      </c>
    </row>
    <row r="12885" spans="1:32" x14ac:dyDescent="0.2">
      <c r="A12885" s="1" t="s">
        <v>37238</v>
      </c>
      <c r="B12885" s="4" t="s">
        <v>37239</v>
      </c>
      <c r="C12885" s="4" t="s">
        <v>37240</v>
      </c>
      <c r="E12885" s="4"/>
      <c r="R12885" s="4"/>
      <c r="U12885" s="4"/>
      <c r="AD12885" s="4"/>
      <c r="AE12885" s="4"/>
      <c r="AF12885" s="21"/>
    </row>
    <row r="12886" spans="1:32" x14ac:dyDescent="0.2">
      <c r="A12886" s="1" t="s">
        <v>37241</v>
      </c>
      <c r="B12886" s="4" t="s">
        <v>37242</v>
      </c>
      <c r="C12886" s="4" t="s">
        <v>37243</v>
      </c>
      <c r="E12886" s="4"/>
      <c r="F12886">
        <v>1</v>
      </c>
      <c r="G12886">
        <v>1</v>
      </c>
      <c r="I12886">
        <v>1</v>
      </c>
      <c r="J12886">
        <v>1</v>
      </c>
      <c r="K12886">
        <v>1</v>
      </c>
      <c r="L12886">
        <v>1</v>
      </c>
      <c r="N12886">
        <v>2</v>
      </c>
      <c r="O12886">
        <v>2</v>
      </c>
      <c r="P12886">
        <v>1</v>
      </c>
      <c r="Q12886">
        <v>1</v>
      </c>
      <c r="R12886" s="4">
        <v>1</v>
      </c>
      <c r="T12886">
        <v>1</v>
      </c>
      <c r="U12886" s="4">
        <v>1</v>
      </c>
      <c r="V12886">
        <v>1</v>
      </c>
      <c r="W12886">
        <v>1</v>
      </c>
      <c r="X12886">
        <v>1</v>
      </c>
      <c r="Y12886">
        <v>1</v>
      </c>
      <c r="AA12886">
        <v>1</v>
      </c>
      <c r="AD12886" s="4"/>
      <c r="AE12886" s="4">
        <v>1</v>
      </c>
      <c r="AF12886" s="21"/>
    </row>
    <row r="12887" spans="1:32" x14ac:dyDescent="0.2">
      <c r="A12887" s="1" t="s">
        <v>37244</v>
      </c>
      <c r="B12887" s="4" t="s">
        <v>37245</v>
      </c>
      <c r="C12887" s="4" t="s">
        <v>37246</v>
      </c>
      <c r="E12887" s="4"/>
      <c r="R12887" s="4"/>
      <c r="U12887" s="4"/>
      <c r="AD12887" s="4"/>
      <c r="AE12887" s="4"/>
      <c r="AF12887" s="21"/>
    </row>
    <row r="12888" spans="1:32" x14ac:dyDescent="0.2">
      <c r="A12888" s="1" t="s">
        <v>37247</v>
      </c>
      <c r="B12888" s="4" t="s">
        <v>37248</v>
      </c>
      <c r="C12888" s="4" t="s">
        <v>37249</v>
      </c>
      <c r="E12888" s="4"/>
      <c r="R12888" s="4"/>
      <c r="U12888" s="4"/>
      <c r="AD12888" s="4"/>
      <c r="AE12888" s="4"/>
      <c r="AF12888" s="21"/>
    </row>
    <row r="12889" spans="1:32" x14ac:dyDescent="0.2">
      <c r="A12889" s="1" t="s">
        <v>37250</v>
      </c>
      <c r="B12889" s="4" t="s">
        <v>37251</v>
      </c>
      <c r="C12889" s="4" t="s">
        <v>33546</v>
      </c>
      <c r="E12889" s="4"/>
      <c r="R12889" s="4"/>
      <c r="U12889" s="4"/>
      <c r="AD12889" s="4"/>
      <c r="AE12889" s="4"/>
      <c r="AF12889" s="21"/>
    </row>
    <row r="12890" spans="1:32" x14ac:dyDescent="0.2">
      <c r="A12890" s="1" t="s">
        <v>37252</v>
      </c>
      <c r="B12890" s="4" t="s">
        <v>37253</v>
      </c>
      <c r="C12890" s="4" t="s">
        <v>37254</v>
      </c>
      <c r="E12890" s="4"/>
      <c r="R12890" s="4"/>
      <c r="U12890" s="4"/>
      <c r="AD12890" s="4"/>
      <c r="AE12890" s="4"/>
      <c r="AF12890" s="21"/>
    </row>
    <row r="12891" spans="1:32" x14ac:dyDescent="0.2">
      <c r="A12891" s="1" t="s">
        <v>37255</v>
      </c>
      <c r="B12891" s="4" t="s">
        <v>37256</v>
      </c>
      <c r="C12891" s="4" t="s">
        <v>37257</v>
      </c>
      <c r="E12891" s="4"/>
      <c r="R12891" s="4"/>
      <c r="U12891" s="4"/>
      <c r="X12891">
        <v>1</v>
      </c>
      <c r="Z12891">
        <v>1</v>
      </c>
      <c r="AA12891">
        <v>1</v>
      </c>
      <c r="AD12891" s="4"/>
      <c r="AE12891" s="4"/>
      <c r="AF12891" s="21"/>
    </row>
    <row r="12892" spans="1:32" x14ac:dyDescent="0.2">
      <c r="A12892" s="1" t="s">
        <v>37258</v>
      </c>
      <c r="B12892" s="4" t="s">
        <v>37259</v>
      </c>
      <c r="C12892" s="4" t="s">
        <v>37260</v>
      </c>
      <c r="E12892" s="4"/>
      <c r="R12892" s="4"/>
      <c r="U12892" s="4"/>
      <c r="AD12892" s="4"/>
      <c r="AE12892" s="4"/>
      <c r="AF12892" s="21"/>
    </row>
    <row r="12893" spans="1:32" x14ac:dyDescent="0.2">
      <c r="A12893" s="1" t="s">
        <v>37261</v>
      </c>
      <c r="B12893" s="4" t="s">
        <v>37262</v>
      </c>
      <c r="C12893" s="4" t="s">
        <v>37263</v>
      </c>
      <c r="E12893" s="4">
        <v>1</v>
      </c>
      <c r="R12893" s="4"/>
      <c r="U12893" s="4"/>
      <c r="AD12893" s="4">
        <v>1</v>
      </c>
      <c r="AE12893" s="4"/>
      <c r="AF12893" s="21">
        <v>1</v>
      </c>
    </row>
    <row r="12894" spans="1:32" x14ac:dyDescent="0.2">
      <c r="A12894" s="1" t="s">
        <v>37264</v>
      </c>
      <c r="B12894" s="4" t="s">
        <v>37265</v>
      </c>
      <c r="C12894" s="4" t="s">
        <v>37266</v>
      </c>
      <c r="E12894" s="4"/>
      <c r="R12894" s="4"/>
      <c r="U12894" s="4"/>
      <c r="AD12894" s="4"/>
      <c r="AE12894" s="4"/>
      <c r="AF12894" s="21"/>
    </row>
    <row r="12895" spans="1:32" x14ac:dyDescent="0.2">
      <c r="A12895" s="1" t="s">
        <v>37267</v>
      </c>
      <c r="B12895" s="4" t="s">
        <v>37268</v>
      </c>
      <c r="C12895" s="4" t="s">
        <v>4552</v>
      </c>
      <c r="E12895" s="4"/>
      <c r="M12895">
        <v>1</v>
      </c>
      <c r="R12895" s="4"/>
      <c r="U12895" s="4"/>
      <c r="AD12895" s="4"/>
      <c r="AE12895" s="4"/>
      <c r="AF12895" s="21"/>
    </row>
    <row r="12896" spans="1:32" x14ac:dyDescent="0.2">
      <c r="A12896" s="1" t="s">
        <v>37269</v>
      </c>
      <c r="B12896" s="4" t="s">
        <v>37270</v>
      </c>
      <c r="C12896" s="4" t="s">
        <v>275</v>
      </c>
      <c r="E12896" s="4"/>
      <c r="R12896" s="4"/>
      <c r="U12896" s="4"/>
      <c r="AD12896" s="4"/>
      <c r="AE12896" s="4"/>
      <c r="AF12896" s="21"/>
    </row>
    <row r="12897" spans="1:32" x14ac:dyDescent="0.2">
      <c r="A12897" s="1" t="s">
        <v>37271</v>
      </c>
      <c r="B12897" s="4" t="s">
        <v>37272</v>
      </c>
      <c r="C12897" s="4" t="s">
        <v>37273</v>
      </c>
      <c r="E12897" s="4"/>
      <c r="R12897" s="4"/>
      <c r="U12897" s="4"/>
      <c r="AD12897" s="4"/>
      <c r="AE12897" s="4"/>
      <c r="AF12897" s="21"/>
    </row>
    <row r="12898" spans="1:32" x14ac:dyDescent="0.2">
      <c r="A12898" s="1" t="s">
        <v>37274</v>
      </c>
      <c r="B12898" s="4" t="s">
        <v>37275</v>
      </c>
      <c r="C12898" s="4" t="s">
        <v>5172</v>
      </c>
      <c r="E12898" s="4"/>
      <c r="R12898" s="4"/>
      <c r="U12898" s="4"/>
      <c r="AD12898" s="4"/>
      <c r="AE12898" s="4"/>
      <c r="AF12898" s="21"/>
    </row>
    <row r="12899" spans="1:32" x14ac:dyDescent="0.2">
      <c r="A12899" s="1" t="s">
        <v>37276</v>
      </c>
      <c r="B12899" s="4" t="s">
        <v>37277</v>
      </c>
      <c r="C12899" s="4" t="s">
        <v>37278</v>
      </c>
      <c r="E12899" s="4"/>
      <c r="R12899" s="4"/>
      <c r="U12899" s="4"/>
      <c r="AD12899" s="4"/>
      <c r="AE12899" s="4"/>
      <c r="AF12899" s="21"/>
    </row>
    <row r="12900" spans="1:32" x14ac:dyDescent="0.2">
      <c r="A12900" s="1" t="s">
        <v>37279</v>
      </c>
      <c r="B12900" s="4" t="s">
        <v>37280</v>
      </c>
      <c r="C12900" s="4" t="s">
        <v>3809</v>
      </c>
      <c r="E12900" s="4"/>
      <c r="G12900">
        <v>1</v>
      </c>
      <c r="H12900">
        <v>1</v>
      </c>
      <c r="J12900">
        <v>1</v>
      </c>
      <c r="M12900">
        <v>1</v>
      </c>
      <c r="N12900">
        <v>1</v>
      </c>
      <c r="O12900">
        <v>1</v>
      </c>
      <c r="P12900">
        <v>1</v>
      </c>
      <c r="R12900" s="4"/>
      <c r="S12900">
        <v>1</v>
      </c>
      <c r="U12900" s="4">
        <v>1</v>
      </c>
      <c r="V12900">
        <v>1</v>
      </c>
      <c r="Z12900">
        <v>1</v>
      </c>
      <c r="AA12900">
        <v>1</v>
      </c>
      <c r="AD12900" s="4">
        <v>1</v>
      </c>
      <c r="AE12900" s="4">
        <v>1</v>
      </c>
      <c r="AF12900" s="21"/>
    </row>
    <row r="12901" spans="1:32" x14ac:dyDescent="0.2">
      <c r="A12901" s="1" t="s">
        <v>37281</v>
      </c>
      <c r="B12901" s="4" t="s">
        <v>37282</v>
      </c>
      <c r="C12901" s="4" t="s">
        <v>319</v>
      </c>
      <c r="E12901" s="4"/>
      <c r="R12901" s="4"/>
      <c r="U12901" s="4"/>
      <c r="AD12901" s="4"/>
      <c r="AE12901" s="4"/>
      <c r="AF12901" s="21"/>
    </row>
    <row r="12902" spans="1:32" x14ac:dyDescent="0.2">
      <c r="A12902" s="1" t="s">
        <v>37283</v>
      </c>
      <c r="B12902" s="4" t="s">
        <v>37284</v>
      </c>
      <c r="C12902" s="4" t="s">
        <v>33546</v>
      </c>
      <c r="E12902" s="4"/>
      <c r="R12902" s="4"/>
      <c r="U12902" s="4"/>
      <c r="AD12902" s="4"/>
      <c r="AE12902" s="4"/>
      <c r="AF12902" s="21"/>
    </row>
    <row r="12903" spans="1:32" x14ac:dyDescent="0.2">
      <c r="A12903" s="1" t="s">
        <v>37285</v>
      </c>
      <c r="B12903" s="4" t="s">
        <v>37286</v>
      </c>
      <c r="C12903" s="4" t="s">
        <v>37287</v>
      </c>
      <c r="E12903" s="4"/>
      <c r="R12903" s="4"/>
      <c r="U12903" s="4"/>
      <c r="AD12903" s="4"/>
      <c r="AE12903" s="4"/>
      <c r="AF12903" s="21"/>
    </row>
    <row r="12904" spans="1:32" x14ac:dyDescent="0.2">
      <c r="A12904" s="1" t="s">
        <v>37288</v>
      </c>
      <c r="B12904" s="4" t="s">
        <v>37289</v>
      </c>
      <c r="C12904" s="4" t="s">
        <v>35000</v>
      </c>
      <c r="E12904" s="4"/>
      <c r="R12904" s="4"/>
      <c r="U12904" s="4"/>
      <c r="AD12904" s="4"/>
      <c r="AE12904" s="4"/>
      <c r="AF12904" s="21"/>
    </row>
    <row r="12905" spans="1:32" x14ac:dyDescent="0.2">
      <c r="A12905" s="1" t="s">
        <v>37290</v>
      </c>
      <c r="B12905" s="4" t="s">
        <v>37291</v>
      </c>
      <c r="C12905" s="4" t="s">
        <v>37292</v>
      </c>
      <c r="E12905" s="4"/>
      <c r="R12905" s="4"/>
      <c r="U12905" s="4"/>
      <c r="AD12905" s="4"/>
      <c r="AE12905" s="4"/>
      <c r="AF12905" s="21"/>
    </row>
    <row r="12906" spans="1:32" x14ac:dyDescent="0.2">
      <c r="A12906" s="1" t="s">
        <v>37293</v>
      </c>
      <c r="B12906" s="4" t="s">
        <v>37294</v>
      </c>
      <c r="C12906" s="4" t="s">
        <v>1964</v>
      </c>
      <c r="E12906" s="4"/>
      <c r="R12906" s="4"/>
      <c r="U12906" s="4"/>
      <c r="AD12906" s="4"/>
      <c r="AE12906" s="4"/>
      <c r="AF12906" s="21"/>
    </row>
    <row r="12907" spans="1:32" x14ac:dyDescent="0.2">
      <c r="A12907" s="1" t="s">
        <v>37295</v>
      </c>
      <c r="B12907" s="4" t="s">
        <v>37296</v>
      </c>
      <c r="C12907" s="4" t="s">
        <v>37297</v>
      </c>
      <c r="E12907" s="4"/>
      <c r="H12907">
        <v>2</v>
      </c>
      <c r="J12907">
        <v>1</v>
      </c>
      <c r="R12907" s="4"/>
      <c r="U12907" s="4"/>
      <c r="AB12907">
        <v>1</v>
      </c>
      <c r="AD12907" s="4"/>
      <c r="AE12907" s="4"/>
      <c r="AF12907" s="21"/>
    </row>
    <row r="12908" spans="1:32" x14ac:dyDescent="0.2">
      <c r="A12908" s="1" t="s">
        <v>37298</v>
      </c>
      <c r="B12908" s="4" t="s">
        <v>37299</v>
      </c>
      <c r="C12908" s="4" t="s">
        <v>20400</v>
      </c>
      <c r="E12908" s="4"/>
      <c r="R12908" s="4"/>
      <c r="U12908" s="4"/>
      <c r="AD12908" s="4"/>
      <c r="AE12908" s="4"/>
      <c r="AF12908" s="21"/>
    </row>
    <row r="12909" spans="1:32" x14ac:dyDescent="0.2">
      <c r="A12909" s="1" t="s">
        <v>37300</v>
      </c>
      <c r="B12909" s="4" t="s">
        <v>37301</v>
      </c>
      <c r="C12909" s="4" t="s">
        <v>4552</v>
      </c>
      <c r="E12909" s="4"/>
      <c r="R12909" s="4"/>
      <c r="U12909" s="4"/>
      <c r="AD12909" s="4"/>
      <c r="AE12909" s="4"/>
      <c r="AF12909" s="21"/>
    </row>
    <row r="12910" spans="1:32" x14ac:dyDescent="0.2">
      <c r="A12910" s="1" t="s">
        <v>37302</v>
      </c>
      <c r="B12910" s="4" t="s">
        <v>37303</v>
      </c>
      <c r="C12910" s="4" t="s">
        <v>37304</v>
      </c>
      <c r="E12910" s="4"/>
      <c r="R12910" s="4"/>
      <c r="U12910" s="4"/>
      <c r="AD12910" s="4"/>
      <c r="AE12910" s="4"/>
      <c r="AF12910" s="21"/>
    </row>
    <row r="12911" spans="1:32" x14ac:dyDescent="0.2">
      <c r="A12911" s="1" t="s">
        <v>37305</v>
      </c>
      <c r="B12911" s="4" t="s">
        <v>37306</v>
      </c>
      <c r="C12911" s="4" t="s">
        <v>37307</v>
      </c>
      <c r="E12911" s="4"/>
      <c r="R12911" s="4"/>
      <c r="U12911" s="4"/>
      <c r="AD12911" s="4"/>
      <c r="AE12911" s="4"/>
      <c r="AF12911" s="21"/>
    </row>
    <row r="12912" spans="1:32" x14ac:dyDescent="0.2">
      <c r="A12912" s="1" t="s">
        <v>37308</v>
      </c>
      <c r="B12912" s="4" t="s">
        <v>37309</v>
      </c>
      <c r="C12912" s="4" t="s">
        <v>6120</v>
      </c>
      <c r="E12912" s="4"/>
      <c r="R12912" s="4"/>
      <c r="U12912" s="4"/>
      <c r="AD12912" s="4"/>
      <c r="AE12912" s="4"/>
      <c r="AF12912" s="21"/>
    </row>
    <row r="12913" spans="1:32" x14ac:dyDescent="0.2">
      <c r="A12913" s="1" t="s">
        <v>37310</v>
      </c>
      <c r="B12913" s="4" t="s">
        <v>37311</v>
      </c>
      <c r="C12913" s="4" t="s">
        <v>37312</v>
      </c>
      <c r="E12913" s="4"/>
      <c r="R12913" s="4"/>
      <c r="U12913" s="4"/>
      <c r="AD12913" s="4"/>
      <c r="AE12913" s="4"/>
      <c r="AF12913" s="21"/>
    </row>
    <row r="12914" spans="1:32" x14ac:dyDescent="0.2">
      <c r="A12914" s="1" t="s">
        <v>37313</v>
      </c>
      <c r="B12914" s="4" t="s">
        <v>37314</v>
      </c>
      <c r="C12914" s="4" t="s">
        <v>37315</v>
      </c>
      <c r="E12914" s="4"/>
      <c r="R12914" s="4"/>
      <c r="U12914" s="4"/>
      <c r="AD12914" s="4"/>
      <c r="AE12914" s="4"/>
      <c r="AF12914" s="21"/>
    </row>
    <row r="12915" spans="1:32" x14ac:dyDescent="0.2">
      <c r="A12915" s="1" t="s">
        <v>37316</v>
      </c>
      <c r="B12915" s="4" t="s">
        <v>37317</v>
      </c>
      <c r="C12915" s="4" t="s">
        <v>23054</v>
      </c>
      <c r="E12915" s="4"/>
      <c r="R12915" s="4"/>
      <c r="U12915" s="4"/>
      <c r="AD12915" s="4"/>
      <c r="AE12915" s="4"/>
      <c r="AF12915" s="21"/>
    </row>
    <row r="12916" spans="1:32" x14ac:dyDescent="0.2">
      <c r="A12916" s="1" t="s">
        <v>37318</v>
      </c>
      <c r="B12916" s="4" t="s">
        <v>37319</v>
      </c>
      <c r="C12916" s="4" t="s">
        <v>5372</v>
      </c>
      <c r="E12916" s="4"/>
      <c r="R12916" s="4"/>
      <c r="U12916" s="4"/>
      <c r="AD12916" s="4"/>
      <c r="AE12916" s="4"/>
      <c r="AF12916" s="21"/>
    </row>
    <row r="12917" spans="1:32" x14ac:dyDescent="0.2">
      <c r="A12917" s="1" t="s">
        <v>37320</v>
      </c>
      <c r="B12917" s="4" t="s">
        <v>37321</v>
      </c>
      <c r="C12917" s="4" t="s">
        <v>37322</v>
      </c>
      <c r="E12917" s="4"/>
      <c r="R12917" s="4"/>
      <c r="U12917" s="4"/>
      <c r="AD12917" s="4"/>
      <c r="AE12917" s="4"/>
      <c r="AF12917" s="21"/>
    </row>
    <row r="12918" spans="1:32" x14ac:dyDescent="0.2">
      <c r="A12918" s="1" t="s">
        <v>37323</v>
      </c>
      <c r="B12918" s="4" t="s">
        <v>37324</v>
      </c>
      <c r="C12918" s="4" t="s">
        <v>37325</v>
      </c>
      <c r="E12918" s="4"/>
      <c r="R12918" s="4"/>
      <c r="U12918" s="4"/>
      <c r="AD12918" s="4"/>
      <c r="AE12918" s="4"/>
      <c r="AF12918" s="21"/>
    </row>
    <row r="12919" spans="1:32" x14ac:dyDescent="0.2">
      <c r="A12919" s="1" t="s">
        <v>37326</v>
      </c>
      <c r="B12919" s="4" t="s">
        <v>37327</v>
      </c>
      <c r="C12919" s="4" t="s">
        <v>37328</v>
      </c>
      <c r="E12919" s="4"/>
      <c r="R12919" s="4"/>
      <c r="U12919" s="4"/>
      <c r="AD12919" s="4"/>
      <c r="AE12919" s="4"/>
      <c r="AF12919" s="21"/>
    </row>
    <row r="12920" spans="1:32" x14ac:dyDescent="0.2">
      <c r="A12920" s="1" t="s">
        <v>37329</v>
      </c>
      <c r="B12920" s="4" t="s">
        <v>37330</v>
      </c>
      <c r="C12920" s="4" t="s">
        <v>37331</v>
      </c>
      <c r="E12920" s="4"/>
      <c r="R12920" s="4"/>
      <c r="U12920" s="4"/>
      <c r="AD12920" s="4"/>
      <c r="AE12920" s="4"/>
      <c r="AF12920" s="21"/>
    </row>
    <row r="12921" spans="1:32" x14ac:dyDescent="0.2">
      <c r="A12921" s="1" t="s">
        <v>37332</v>
      </c>
      <c r="B12921" s="4" t="s">
        <v>37333</v>
      </c>
      <c r="C12921" s="4" t="s">
        <v>37334</v>
      </c>
      <c r="E12921" s="4"/>
      <c r="R12921" s="4"/>
      <c r="U12921" s="4"/>
      <c r="AD12921" s="4"/>
      <c r="AE12921" s="4"/>
      <c r="AF12921" s="21"/>
    </row>
    <row r="12922" spans="1:32" x14ac:dyDescent="0.2">
      <c r="A12922" s="1" t="s">
        <v>37335</v>
      </c>
      <c r="B12922" s="4" t="s">
        <v>37336</v>
      </c>
      <c r="C12922" s="4" t="s">
        <v>37337</v>
      </c>
      <c r="E12922" s="4"/>
      <c r="R12922" s="4"/>
      <c r="U12922" s="4"/>
      <c r="AD12922" s="4"/>
      <c r="AE12922" s="4"/>
      <c r="AF12922" s="21"/>
    </row>
    <row r="12923" spans="1:32" x14ac:dyDescent="0.2">
      <c r="A12923" s="1" t="s">
        <v>37338</v>
      </c>
      <c r="B12923" s="4" t="s">
        <v>37339</v>
      </c>
      <c r="C12923" s="4" t="s">
        <v>37340</v>
      </c>
      <c r="E12923" s="4"/>
      <c r="R12923" s="4"/>
      <c r="U12923" s="4"/>
      <c r="AD12923" s="4"/>
      <c r="AE12923" s="4"/>
      <c r="AF12923" s="21"/>
    </row>
    <row r="12924" spans="1:32" x14ac:dyDescent="0.2">
      <c r="A12924" s="1" t="s">
        <v>37341</v>
      </c>
      <c r="B12924" s="4" t="s">
        <v>37342</v>
      </c>
      <c r="C12924" s="4" t="s">
        <v>339</v>
      </c>
      <c r="E12924" s="4"/>
      <c r="R12924" s="4"/>
      <c r="U12924" s="4"/>
      <c r="AD12924" s="4"/>
      <c r="AE12924" s="4"/>
      <c r="AF12924" s="21"/>
    </row>
    <row r="12925" spans="1:32" x14ac:dyDescent="0.2">
      <c r="A12925" s="1" t="s">
        <v>37343</v>
      </c>
      <c r="B12925" s="4" t="s">
        <v>37344</v>
      </c>
      <c r="C12925" s="4" t="s">
        <v>37345</v>
      </c>
      <c r="E12925" s="4"/>
      <c r="R12925" s="4"/>
      <c r="U12925" s="4"/>
      <c r="AD12925" s="4"/>
      <c r="AE12925" s="4"/>
      <c r="AF12925" s="21"/>
    </row>
    <row r="12926" spans="1:32" x14ac:dyDescent="0.2">
      <c r="A12926" s="1" t="s">
        <v>37346</v>
      </c>
      <c r="B12926" s="4" t="s">
        <v>37347</v>
      </c>
      <c r="C12926" s="4" t="s">
        <v>37348</v>
      </c>
      <c r="E12926" s="4"/>
      <c r="R12926" s="4"/>
      <c r="U12926" s="4"/>
      <c r="AD12926" s="4"/>
      <c r="AE12926" s="4"/>
      <c r="AF12926" s="21"/>
    </row>
    <row r="12927" spans="1:32" x14ac:dyDescent="0.2">
      <c r="A12927" s="1" t="s">
        <v>37349</v>
      </c>
      <c r="B12927" s="4" t="s">
        <v>37350</v>
      </c>
      <c r="C12927" s="4" t="s">
        <v>37351</v>
      </c>
      <c r="E12927" s="4"/>
      <c r="R12927" s="4"/>
      <c r="U12927" s="4"/>
      <c r="AD12927" s="4"/>
      <c r="AE12927" s="4"/>
      <c r="AF12927" s="21"/>
    </row>
    <row r="12928" spans="1:32" x14ac:dyDescent="0.2">
      <c r="A12928" s="1" t="s">
        <v>37352</v>
      </c>
      <c r="B12928" s="4" t="s">
        <v>37353</v>
      </c>
      <c r="C12928" s="4" t="s">
        <v>37354</v>
      </c>
      <c r="E12928" s="4"/>
      <c r="R12928" s="4"/>
      <c r="U12928" s="4"/>
      <c r="AD12928" s="4"/>
      <c r="AE12928" s="4"/>
      <c r="AF12928" s="21"/>
    </row>
    <row r="12929" spans="1:32" x14ac:dyDescent="0.2">
      <c r="A12929" s="1" t="s">
        <v>37355</v>
      </c>
      <c r="B12929" s="4" t="s">
        <v>11605</v>
      </c>
      <c r="C12929" s="4" t="s">
        <v>37356</v>
      </c>
      <c r="E12929" s="4"/>
      <c r="R12929" s="4"/>
      <c r="U12929" s="4"/>
      <c r="AD12929" s="4"/>
      <c r="AE12929" s="4"/>
      <c r="AF12929" s="21"/>
    </row>
    <row r="12930" spans="1:32" x14ac:dyDescent="0.2">
      <c r="A12930" s="1" t="s">
        <v>37357</v>
      </c>
      <c r="B12930" s="4" t="s">
        <v>37358</v>
      </c>
      <c r="C12930" s="4" t="s">
        <v>37359</v>
      </c>
      <c r="E12930" s="4"/>
      <c r="R12930" s="4"/>
      <c r="U12930" s="4"/>
      <c r="AD12930" s="4"/>
      <c r="AE12930" s="4"/>
      <c r="AF12930" s="21"/>
    </row>
    <row r="12931" spans="1:32" x14ac:dyDescent="0.2">
      <c r="A12931" s="1" t="s">
        <v>37360</v>
      </c>
      <c r="B12931" s="4" t="s">
        <v>37361</v>
      </c>
      <c r="C12931" s="4" t="s">
        <v>37362</v>
      </c>
      <c r="E12931" s="4"/>
      <c r="R12931" s="4"/>
      <c r="U12931" s="4"/>
      <c r="AD12931" s="4"/>
      <c r="AE12931" s="4"/>
      <c r="AF12931" s="21"/>
    </row>
    <row r="12932" spans="1:32" x14ac:dyDescent="0.2">
      <c r="A12932" s="1" t="s">
        <v>37363</v>
      </c>
      <c r="B12932" s="4" t="s">
        <v>37364</v>
      </c>
      <c r="C12932" s="4" t="s">
        <v>37365</v>
      </c>
      <c r="E12932" s="4"/>
      <c r="R12932" s="4"/>
      <c r="U12932" s="4"/>
      <c r="AD12932" s="4"/>
      <c r="AE12932" s="4"/>
      <c r="AF12932" s="21"/>
    </row>
    <row r="12933" spans="1:32" x14ac:dyDescent="0.2">
      <c r="A12933" s="1" t="s">
        <v>37366</v>
      </c>
      <c r="B12933" s="4" t="s">
        <v>37367</v>
      </c>
      <c r="C12933" s="4" t="s">
        <v>37368</v>
      </c>
      <c r="E12933" s="4"/>
      <c r="R12933" s="4"/>
      <c r="U12933" s="4"/>
      <c r="AD12933" s="4"/>
      <c r="AE12933" s="4"/>
      <c r="AF12933" s="21"/>
    </row>
    <row r="12934" spans="1:32" x14ac:dyDescent="0.2">
      <c r="A12934" s="1" t="s">
        <v>37369</v>
      </c>
      <c r="B12934" s="4" t="s">
        <v>37370</v>
      </c>
      <c r="C12934" s="4" t="s">
        <v>37371</v>
      </c>
      <c r="E12934" s="4"/>
      <c r="R12934" s="4"/>
      <c r="U12934" s="4"/>
      <c r="AD12934" s="4"/>
      <c r="AE12934" s="4"/>
      <c r="AF12934" s="21"/>
    </row>
    <row r="12935" spans="1:32" x14ac:dyDescent="0.2">
      <c r="A12935" s="1" t="s">
        <v>37372</v>
      </c>
      <c r="B12935" s="4" t="s">
        <v>37373</v>
      </c>
      <c r="C12935" s="4" t="s">
        <v>37374</v>
      </c>
      <c r="E12935" s="4"/>
      <c r="R12935" s="4"/>
      <c r="U12935" s="4"/>
      <c r="AD12935" s="4"/>
      <c r="AE12935" s="4"/>
      <c r="AF12935" s="21"/>
    </row>
    <row r="12936" spans="1:32" x14ac:dyDescent="0.2">
      <c r="A12936" s="1" t="s">
        <v>37375</v>
      </c>
      <c r="B12936" s="4" t="s">
        <v>37376</v>
      </c>
      <c r="C12936" s="4" t="s">
        <v>37377</v>
      </c>
      <c r="E12936" s="4"/>
      <c r="R12936" s="4"/>
      <c r="U12936" s="4"/>
      <c r="AD12936" s="4"/>
      <c r="AE12936" s="4"/>
      <c r="AF12936" s="21"/>
    </row>
    <row r="12937" spans="1:32" x14ac:dyDescent="0.2">
      <c r="A12937" s="1" t="s">
        <v>37378</v>
      </c>
      <c r="B12937" s="4" t="s">
        <v>37379</v>
      </c>
      <c r="C12937" s="4" t="s">
        <v>36852</v>
      </c>
      <c r="E12937" s="4"/>
      <c r="R12937" s="4"/>
      <c r="U12937" s="4"/>
      <c r="AD12937" s="4"/>
      <c r="AE12937" s="4"/>
      <c r="AF12937" s="21"/>
    </row>
    <row r="12938" spans="1:32" x14ac:dyDescent="0.2">
      <c r="A12938" s="1" t="s">
        <v>37380</v>
      </c>
      <c r="B12938" s="4" t="s">
        <v>37381</v>
      </c>
      <c r="C12938" s="4" t="s">
        <v>37382</v>
      </c>
      <c r="E12938" s="4"/>
      <c r="R12938" s="4"/>
      <c r="U12938" s="4"/>
      <c r="AD12938" s="4"/>
      <c r="AE12938" s="4"/>
      <c r="AF12938" s="21"/>
    </row>
    <row r="12939" spans="1:32" x14ac:dyDescent="0.2">
      <c r="A12939" s="1" t="s">
        <v>37383</v>
      </c>
      <c r="B12939" s="4" t="s">
        <v>37384</v>
      </c>
      <c r="C12939" s="4" t="s">
        <v>37385</v>
      </c>
      <c r="E12939" s="4"/>
      <c r="R12939" s="4"/>
      <c r="U12939" s="4"/>
      <c r="AD12939" s="4"/>
      <c r="AE12939" s="4"/>
      <c r="AF12939" s="21"/>
    </row>
    <row r="12940" spans="1:32" x14ac:dyDescent="0.2">
      <c r="A12940" s="1" t="s">
        <v>37386</v>
      </c>
      <c r="B12940" s="4" t="s">
        <v>37387</v>
      </c>
      <c r="C12940" s="4" t="s">
        <v>37388</v>
      </c>
      <c r="E12940" s="4"/>
      <c r="M12940">
        <v>1</v>
      </c>
      <c r="R12940" s="4"/>
      <c r="U12940" s="4"/>
      <c r="W12940">
        <v>1</v>
      </c>
      <c r="AD12940" s="4"/>
      <c r="AE12940" s="4"/>
      <c r="AF12940" s="21"/>
    </row>
    <row r="12941" spans="1:32" x14ac:dyDescent="0.2">
      <c r="A12941" s="1" t="s">
        <v>37389</v>
      </c>
      <c r="B12941" s="4" t="s">
        <v>37390</v>
      </c>
      <c r="C12941" s="4" t="s">
        <v>37391</v>
      </c>
      <c r="E12941" s="4"/>
      <c r="R12941" s="4"/>
      <c r="U12941" s="4"/>
      <c r="AD12941" s="4"/>
      <c r="AE12941" s="4"/>
      <c r="AF12941" s="21"/>
    </row>
    <row r="12942" spans="1:32" x14ac:dyDescent="0.2">
      <c r="A12942" s="1" t="s">
        <v>37392</v>
      </c>
      <c r="B12942" s="4" t="s">
        <v>37393</v>
      </c>
      <c r="C12942" s="4" t="s">
        <v>37394</v>
      </c>
      <c r="E12942" s="4"/>
      <c r="R12942" s="4"/>
      <c r="U12942" s="4"/>
      <c r="AD12942" s="4"/>
      <c r="AE12942" s="4"/>
      <c r="AF12942" s="21"/>
    </row>
    <row r="12943" spans="1:32" x14ac:dyDescent="0.2">
      <c r="A12943" s="1" t="s">
        <v>37395</v>
      </c>
      <c r="B12943" s="4" t="s">
        <v>37396</v>
      </c>
      <c r="C12943" s="4" t="s">
        <v>37397</v>
      </c>
      <c r="E12943" s="4"/>
      <c r="R12943" s="4"/>
      <c r="U12943" s="4"/>
      <c r="AD12943" s="4"/>
      <c r="AE12943" s="4"/>
      <c r="AF12943" s="21"/>
    </row>
    <row r="12944" spans="1:32" x14ac:dyDescent="0.2">
      <c r="A12944" s="1" t="s">
        <v>37398</v>
      </c>
      <c r="B12944" s="4" t="s">
        <v>11638</v>
      </c>
      <c r="C12944" s="4" t="s">
        <v>35995</v>
      </c>
      <c r="E12944" s="4"/>
      <c r="R12944" s="4"/>
      <c r="U12944" s="4"/>
      <c r="AD12944" s="4"/>
      <c r="AE12944" s="4"/>
      <c r="AF12944" s="21"/>
    </row>
    <row r="12945" spans="1:32" x14ac:dyDescent="0.2">
      <c r="A12945" s="1" t="s">
        <v>37399</v>
      </c>
      <c r="B12945" s="4" t="s">
        <v>37400</v>
      </c>
      <c r="C12945" s="4" t="s">
        <v>37401</v>
      </c>
      <c r="E12945" s="4"/>
      <c r="R12945" s="4"/>
      <c r="U12945" s="4"/>
      <c r="AD12945" s="4"/>
      <c r="AE12945" s="4"/>
      <c r="AF12945" s="21"/>
    </row>
    <row r="12946" spans="1:32" x14ac:dyDescent="0.2">
      <c r="A12946" s="1" t="s">
        <v>37402</v>
      </c>
      <c r="B12946" s="4" t="s">
        <v>37403</v>
      </c>
      <c r="C12946" s="4" t="s">
        <v>37404</v>
      </c>
      <c r="E12946" s="4"/>
      <c r="R12946" s="4"/>
      <c r="U12946" s="4"/>
      <c r="AD12946" s="4"/>
      <c r="AE12946" s="4"/>
      <c r="AF12946" s="21"/>
    </row>
    <row r="12947" spans="1:32" x14ac:dyDescent="0.2">
      <c r="A12947" s="1" t="s">
        <v>37405</v>
      </c>
      <c r="B12947" s="4" t="s">
        <v>37406</v>
      </c>
      <c r="C12947" s="4" t="s">
        <v>37407</v>
      </c>
      <c r="E12947" s="4"/>
      <c r="R12947" s="4"/>
      <c r="U12947" s="4"/>
      <c r="AD12947" s="4"/>
      <c r="AE12947" s="4"/>
      <c r="AF12947" s="21"/>
    </row>
    <row r="12948" spans="1:32" x14ac:dyDescent="0.2">
      <c r="A12948" s="1" t="s">
        <v>37408</v>
      </c>
      <c r="B12948" s="4" t="s">
        <v>37409</v>
      </c>
      <c r="C12948" s="4" t="s">
        <v>37410</v>
      </c>
      <c r="E12948" s="4"/>
      <c r="R12948" s="4"/>
      <c r="U12948" s="4"/>
      <c r="X12948">
        <v>1</v>
      </c>
      <c r="AD12948" s="4"/>
      <c r="AE12948" s="4"/>
      <c r="AF12948" s="21"/>
    </row>
    <row r="12949" spans="1:32" x14ac:dyDescent="0.2">
      <c r="A12949" s="1" t="s">
        <v>37411</v>
      </c>
      <c r="B12949" s="4" t="s">
        <v>37412</v>
      </c>
      <c r="C12949" s="4" t="s">
        <v>37413</v>
      </c>
      <c r="E12949" s="4"/>
      <c r="R12949" s="4"/>
      <c r="U12949" s="4"/>
      <c r="AD12949" s="4"/>
      <c r="AE12949" s="4"/>
      <c r="AF12949" s="21"/>
    </row>
    <row r="12950" spans="1:32" x14ac:dyDescent="0.2">
      <c r="A12950" s="1" t="s">
        <v>37414</v>
      </c>
      <c r="B12950" s="4" t="s">
        <v>37415</v>
      </c>
      <c r="C12950" s="4" t="s">
        <v>13616</v>
      </c>
      <c r="E12950" s="4"/>
      <c r="R12950" s="4"/>
      <c r="U12950" s="4"/>
      <c r="AD12950" s="4"/>
      <c r="AE12950" s="4"/>
      <c r="AF12950" s="21"/>
    </row>
    <row r="12951" spans="1:32" x14ac:dyDescent="0.2">
      <c r="A12951" s="1" t="s">
        <v>37416</v>
      </c>
      <c r="B12951" s="4" t="s">
        <v>37417</v>
      </c>
      <c r="C12951" s="4" t="s">
        <v>37418</v>
      </c>
      <c r="E12951" s="4"/>
      <c r="R12951" s="4"/>
      <c r="U12951" s="4"/>
      <c r="AD12951" s="4"/>
      <c r="AE12951" s="4"/>
      <c r="AF12951" s="21"/>
    </row>
    <row r="12952" spans="1:32" x14ac:dyDescent="0.2">
      <c r="A12952" s="1" t="s">
        <v>37419</v>
      </c>
      <c r="B12952" s="4" t="s">
        <v>37420</v>
      </c>
      <c r="C12952" s="4" t="s">
        <v>37421</v>
      </c>
      <c r="E12952" s="4"/>
      <c r="R12952" s="4"/>
      <c r="U12952" s="4"/>
      <c r="AD12952" s="4"/>
      <c r="AE12952" s="4"/>
      <c r="AF12952" s="21"/>
    </row>
    <row r="12953" spans="1:32" x14ac:dyDescent="0.2">
      <c r="A12953" s="1" t="s">
        <v>37422</v>
      </c>
      <c r="B12953" s="4" t="s">
        <v>37423</v>
      </c>
      <c r="C12953" s="4" t="s">
        <v>37424</v>
      </c>
      <c r="E12953" s="4"/>
      <c r="R12953" s="4"/>
      <c r="U12953" s="4"/>
      <c r="AD12953" s="4"/>
      <c r="AE12953" s="4"/>
      <c r="AF12953" s="21"/>
    </row>
    <row r="12954" spans="1:32" x14ac:dyDescent="0.2">
      <c r="A12954" s="1" t="s">
        <v>37425</v>
      </c>
      <c r="B12954" s="4" t="s">
        <v>37426</v>
      </c>
      <c r="C12954" s="4" t="s">
        <v>37427</v>
      </c>
      <c r="E12954" s="4"/>
      <c r="R12954" s="4"/>
      <c r="U12954" s="4"/>
      <c r="AD12954" s="4"/>
      <c r="AE12954" s="4"/>
      <c r="AF12954" s="21"/>
    </row>
    <row r="12955" spans="1:32" x14ac:dyDescent="0.2">
      <c r="A12955" s="1" t="s">
        <v>37428</v>
      </c>
      <c r="B12955" s="4" t="s">
        <v>37429</v>
      </c>
      <c r="C12955" s="4" t="s">
        <v>37430</v>
      </c>
      <c r="E12955" s="4"/>
      <c r="R12955" s="4"/>
      <c r="U12955" s="4"/>
      <c r="AD12955" s="4"/>
      <c r="AE12955" s="4"/>
      <c r="AF12955" s="21"/>
    </row>
    <row r="12956" spans="1:32" x14ac:dyDescent="0.2">
      <c r="A12956" s="1" t="s">
        <v>37431</v>
      </c>
      <c r="B12956" s="4" t="s">
        <v>37432</v>
      </c>
      <c r="C12956" s="4" t="s">
        <v>37433</v>
      </c>
      <c r="E12956" s="4"/>
      <c r="R12956" s="4"/>
      <c r="U12956" s="4"/>
      <c r="AD12956" s="4"/>
      <c r="AE12956" s="4"/>
      <c r="AF12956" s="21"/>
    </row>
    <row r="12957" spans="1:32" x14ac:dyDescent="0.2">
      <c r="A12957" s="1" t="s">
        <v>37434</v>
      </c>
      <c r="B12957" s="4" t="s">
        <v>37435</v>
      </c>
      <c r="C12957" s="4" t="s">
        <v>37436</v>
      </c>
      <c r="E12957" s="4"/>
      <c r="R12957" s="4"/>
      <c r="U12957" s="4"/>
      <c r="AD12957" s="4"/>
      <c r="AE12957" s="4"/>
      <c r="AF12957" s="21"/>
    </row>
    <row r="12958" spans="1:32" x14ac:dyDescent="0.2">
      <c r="A12958" s="1" t="s">
        <v>37437</v>
      </c>
      <c r="B12958" s="4" t="s">
        <v>37438</v>
      </c>
      <c r="C12958" s="4" t="s">
        <v>37439</v>
      </c>
      <c r="E12958" s="4"/>
      <c r="R12958" s="4"/>
      <c r="U12958" s="4"/>
      <c r="AD12958" s="4"/>
      <c r="AE12958" s="4"/>
      <c r="AF12958" s="21"/>
    </row>
    <row r="12959" spans="1:32" x14ac:dyDescent="0.2">
      <c r="A12959" s="1" t="s">
        <v>37440</v>
      </c>
      <c r="B12959" s="4" t="s">
        <v>37441</v>
      </c>
      <c r="C12959" s="4" t="s">
        <v>37442</v>
      </c>
      <c r="E12959" s="4"/>
      <c r="R12959" s="4"/>
      <c r="U12959" s="4"/>
      <c r="AD12959" s="4"/>
      <c r="AE12959" s="4"/>
      <c r="AF12959" s="21"/>
    </row>
    <row r="12960" spans="1:32" x14ac:dyDescent="0.2">
      <c r="A12960" s="1" t="s">
        <v>37443</v>
      </c>
      <c r="B12960" s="4" t="s">
        <v>37444</v>
      </c>
      <c r="C12960" s="4" t="s">
        <v>37445</v>
      </c>
      <c r="E12960" s="4"/>
      <c r="R12960" s="4"/>
      <c r="U12960" s="4"/>
      <c r="AD12960" s="4"/>
      <c r="AE12960" s="4"/>
      <c r="AF12960" s="21"/>
    </row>
    <row r="12961" spans="1:32" x14ac:dyDescent="0.2">
      <c r="A12961" s="1" t="s">
        <v>37446</v>
      </c>
      <c r="B12961" s="4" t="s">
        <v>37447</v>
      </c>
      <c r="C12961" s="4" t="s">
        <v>37448</v>
      </c>
      <c r="E12961" s="4"/>
      <c r="R12961" s="4"/>
      <c r="U12961" s="4"/>
      <c r="AD12961" s="4">
        <v>1</v>
      </c>
      <c r="AE12961" s="4"/>
      <c r="AF12961" s="21">
        <v>2</v>
      </c>
    </row>
    <row r="12962" spans="1:32" x14ac:dyDescent="0.2">
      <c r="A12962" s="1" t="s">
        <v>37449</v>
      </c>
      <c r="B12962" s="4" t="s">
        <v>37450</v>
      </c>
      <c r="C12962" s="4" t="s">
        <v>37451</v>
      </c>
      <c r="E12962" s="4"/>
      <c r="R12962" s="4"/>
      <c r="U12962" s="4"/>
      <c r="AD12962" s="4"/>
      <c r="AE12962" s="4"/>
      <c r="AF12962" s="21"/>
    </row>
    <row r="12963" spans="1:32" x14ac:dyDescent="0.2">
      <c r="A12963" s="1" t="s">
        <v>37452</v>
      </c>
      <c r="B12963" s="4" t="s">
        <v>37453</v>
      </c>
      <c r="C12963" s="4" t="s">
        <v>37454</v>
      </c>
      <c r="E12963" s="4"/>
      <c r="R12963" s="4"/>
      <c r="U12963" s="4"/>
      <c r="AD12963" s="4"/>
      <c r="AE12963" s="4"/>
      <c r="AF12963" s="21"/>
    </row>
    <row r="12964" spans="1:32" x14ac:dyDescent="0.2">
      <c r="A12964" s="1" t="s">
        <v>37455</v>
      </c>
      <c r="B12964" s="4" t="s">
        <v>37456</v>
      </c>
      <c r="C12964" s="4" t="s">
        <v>37457</v>
      </c>
      <c r="E12964" s="4"/>
      <c r="R12964" s="4"/>
      <c r="U12964" s="4"/>
      <c r="AD12964" s="4"/>
      <c r="AE12964" s="4"/>
      <c r="AF12964" s="21"/>
    </row>
    <row r="12965" spans="1:32" x14ac:dyDescent="0.2">
      <c r="A12965" s="1" t="s">
        <v>37458</v>
      </c>
      <c r="B12965" s="4" t="s">
        <v>37459</v>
      </c>
      <c r="C12965" s="4" t="s">
        <v>37460</v>
      </c>
      <c r="E12965" s="4"/>
      <c r="R12965" s="4"/>
      <c r="U12965" s="4"/>
      <c r="AD12965" s="4"/>
      <c r="AE12965" s="4"/>
      <c r="AF12965" s="21"/>
    </row>
    <row r="12966" spans="1:32" x14ac:dyDescent="0.2">
      <c r="A12966" s="1" t="s">
        <v>37461</v>
      </c>
      <c r="B12966" s="4" t="s">
        <v>37462</v>
      </c>
      <c r="C12966" s="4" t="s">
        <v>37463</v>
      </c>
      <c r="E12966" s="4"/>
      <c r="R12966" s="4"/>
      <c r="U12966" s="4"/>
      <c r="AD12966" s="4"/>
      <c r="AE12966" s="4"/>
      <c r="AF12966" s="21"/>
    </row>
    <row r="12967" spans="1:32" x14ac:dyDescent="0.2">
      <c r="A12967" s="1" t="s">
        <v>37464</v>
      </c>
      <c r="B12967" s="4" t="s">
        <v>37465</v>
      </c>
      <c r="C12967" s="4" t="s">
        <v>37466</v>
      </c>
      <c r="E12967" s="4"/>
      <c r="R12967" s="4"/>
      <c r="U12967" s="4"/>
      <c r="AD12967" s="4"/>
      <c r="AE12967" s="4"/>
      <c r="AF12967" s="21"/>
    </row>
    <row r="12968" spans="1:32" x14ac:dyDescent="0.2">
      <c r="A12968" s="1" t="s">
        <v>37467</v>
      </c>
      <c r="B12968" s="4" t="s">
        <v>37468</v>
      </c>
      <c r="C12968" s="4" t="s">
        <v>37469</v>
      </c>
      <c r="E12968" s="4"/>
      <c r="R12968" s="4"/>
      <c r="U12968" s="4"/>
      <c r="AD12968" s="4"/>
      <c r="AE12968" s="4"/>
      <c r="AF12968" s="21"/>
    </row>
    <row r="12969" spans="1:32" x14ac:dyDescent="0.2">
      <c r="A12969" s="1" t="s">
        <v>37470</v>
      </c>
      <c r="B12969" s="4" t="s">
        <v>37471</v>
      </c>
      <c r="C12969" s="4" t="s">
        <v>37472</v>
      </c>
      <c r="E12969" s="4"/>
      <c r="G12969">
        <v>1</v>
      </c>
      <c r="H12969">
        <v>1</v>
      </c>
      <c r="M12969">
        <v>1</v>
      </c>
      <c r="R12969" s="4"/>
      <c r="U12969" s="4"/>
      <c r="AD12969" s="4"/>
      <c r="AE12969" s="4">
        <v>1</v>
      </c>
      <c r="AF12969" s="21"/>
    </row>
    <row r="12970" spans="1:32" x14ac:dyDescent="0.2">
      <c r="A12970" s="1" t="s">
        <v>37473</v>
      </c>
      <c r="B12970" s="4" t="s">
        <v>37474</v>
      </c>
      <c r="C12970" s="4" t="s">
        <v>37475</v>
      </c>
      <c r="E12970" s="4"/>
      <c r="R12970" s="4"/>
      <c r="U12970" s="4"/>
      <c r="AD12970" s="4"/>
      <c r="AE12970" s="4"/>
      <c r="AF12970" s="21"/>
    </row>
    <row r="12971" spans="1:32" x14ac:dyDescent="0.2">
      <c r="A12971" s="1" t="s">
        <v>37476</v>
      </c>
      <c r="B12971" s="4" t="s">
        <v>37477</v>
      </c>
      <c r="C12971" s="4" t="s">
        <v>37478</v>
      </c>
      <c r="E12971" s="4"/>
      <c r="R12971" s="4"/>
      <c r="U12971" s="4"/>
      <c r="AD12971" s="4"/>
      <c r="AE12971" s="4"/>
      <c r="AF12971" s="21"/>
    </row>
    <row r="12972" spans="1:32" x14ac:dyDescent="0.2">
      <c r="A12972" s="1" t="s">
        <v>37479</v>
      </c>
      <c r="B12972" s="4" t="s">
        <v>37480</v>
      </c>
      <c r="C12972" s="4" t="s">
        <v>37481</v>
      </c>
      <c r="E12972" s="4"/>
      <c r="R12972" s="4"/>
      <c r="U12972" s="4"/>
      <c r="AD12972" s="4"/>
      <c r="AE12972" s="4"/>
      <c r="AF12972" s="21"/>
    </row>
    <row r="12973" spans="1:32" x14ac:dyDescent="0.2">
      <c r="A12973" s="1" t="s">
        <v>37482</v>
      </c>
      <c r="B12973" s="4" t="s">
        <v>37483</v>
      </c>
      <c r="C12973" s="4" t="s">
        <v>37484</v>
      </c>
      <c r="E12973" s="4"/>
      <c r="R12973" s="4"/>
      <c r="U12973" s="4"/>
      <c r="AD12973" s="4"/>
      <c r="AE12973" s="4"/>
      <c r="AF12973" s="21"/>
    </row>
    <row r="12974" spans="1:32" x14ac:dyDescent="0.2">
      <c r="A12974" s="1" t="s">
        <v>37485</v>
      </c>
      <c r="B12974" s="4" t="s">
        <v>37486</v>
      </c>
      <c r="C12974" s="4" t="s">
        <v>37487</v>
      </c>
      <c r="E12974" s="4"/>
      <c r="R12974" s="4"/>
      <c r="U12974" s="4"/>
      <c r="AD12974" s="4"/>
      <c r="AE12974" s="4"/>
      <c r="AF12974" s="21"/>
    </row>
    <row r="12975" spans="1:32" x14ac:dyDescent="0.2">
      <c r="A12975" s="1" t="s">
        <v>37488</v>
      </c>
      <c r="B12975" s="4" t="s">
        <v>37489</v>
      </c>
      <c r="C12975" s="4" t="s">
        <v>37490</v>
      </c>
      <c r="E12975" s="4"/>
      <c r="R12975" s="4"/>
      <c r="U12975" s="4"/>
      <c r="AD12975" s="4"/>
      <c r="AE12975" s="4"/>
      <c r="AF12975" s="21"/>
    </row>
    <row r="12976" spans="1:32" x14ac:dyDescent="0.2">
      <c r="A12976" s="1" t="s">
        <v>37491</v>
      </c>
      <c r="B12976" s="4" t="s">
        <v>37492</v>
      </c>
      <c r="C12976" s="4" t="s">
        <v>37493</v>
      </c>
      <c r="E12976" s="4"/>
      <c r="R12976" s="4"/>
      <c r="U12976" s="4"/>
      <c r="AD12976" s="4"/>
      <c r="AE12976" s="4"/>
      <c r="AF12976" s="21"/>
    </row>
    <row r="12977" spans="1:32" x14ac:dyDescent="0.2">
      <c r="A12977" s="1" t="s">
        <v>37494</v>
      </c>
      <c r="B12977" s="4" t="s">
        <v>37495</v>
      </c>
      <c r="C12977" s="4" t="s">
        <v>37496</v>
      </c>
      <c r="E12977" s="4"/>
      <c r="R12977" s="4"/>
      <c r="U12977" s="4"/>
      <c r="AD12977" s="4"/>
      <c r="AE12977" s="4"/>
      <c r="AF12977" s="21"/>
    </row>
    <row r="12978" spans="1:32" x14ac:dyDescent="0.2">
      <c r="A12978" s="1" t="s">
        <v>37497</v>
      </c>
      <c r="B12978" s="4" t="s">
        <v>37498</v>
      </c>
      <c r="C12978" s="4" t="s">
        <v>37499</v>
      </c>
      <c r="E12978" s="4"/>
      <c r="R12978" s="4"/>
      <c r="U12978" s="4"/>
      <c r="AD12978" s="4"/>
      <c r="AE12978" s="4"/>
      <c r="AF12978" s="21"/>
    </row>
    <row r="12979" spans="1:32" x14ac:dyDescent="0.2">
      <c r="A12979" s="1" t="s">
        <v>37500</v>
      </c>
      <c r="B12979" s="4" t="s">
        <v>37501</v>
      </c>
      <c r="C12979" s="4" t="s">
        <v>37502</v>
      </c>
      <c r="E12979" s="4"/>
      <c r="R12979" s="4"/>
      <c r="U12979" s="4"/>
      <c r="AD12979" s="4"/>
      <c r="AE12979" s="4"/>
      <c r="AF12979" s="21"/>
    </row>
    <row r="12980" spans="1:32" x14ac:dyDescent="0.2">
      <c r="A12980" s="1" t="s">
        <v>37503</v>
      </c>
      <c r="B12980" s="4" t="s">
        <v>37504</v>
      </c>
      <c r="C12980" s="4" t="s">
        <v>37505</v>
      </c>
      <c r="E12980" s="4"/>
      <c r="R12980" s="4"/>
      <c r="U12980" s="4"/>
      <c r="AD12980" s="4"/>
      <c r="AE12980" s="4"/>
      <c r="AF12980" s="21"/>
    </row>
    <row r="12981" spans="1:32" x14ac:dyDescent="0.2">
      <c r="A12981" s="1" t="s">
        <v>37506</v>
      </c>
      <c r="B12981" s="4" t="s">
        <v>35997</v>
      </c>
      <c r="C12981" s="4" t="s">
        <v>37507</v>
      </c>
      <c r="E12981" s="4"/>
      <c r="R12981" s="4"/>
      <c r="U12981" s="4"/>
      <c r="AD12981" s="4"/>
      <c r="AE12981" s="4">
        <v>1</v>
      </c>
      <c r="AF12981" s="21"/>
    </row>
    <row r="12982" spans="1:32" x14ac:dyDescent="0.2">
      <c r="A12982" s="1" t="s">
        <v>37508</v>
      </c>
      <c r="B12982" s="4" t="s">
        <v>37509</v>
      </c>
      <c r="C12982" s="4" t="s">
        <v>37510</v>
      </c>
      <c r="E12982" s="4"/>
      <c r="R12982" s="4"/>
      <c r="U12982" s="4"/>
      <c r="AD12982" s="4"/>
      <c r="AE12982" s="4"/>
      <c r="AF12982" s="21"/>
    </row>
    <row r="12983" spans="1:32" x14ac:dyDescent="0.2">
      <c r="A12983" s="1" t="s">
        <v>37511</v>
      </c>
      <c r="B12983" s="4" t="s">
        <v>37512</v>
      </c>
      <c r="C12983" s="4" t="s">
        <v>37513</v>
      </c>
      <c r="E12983" s="4"/>
      <c r="R12983" s="4"/>
      <c r="U12983" s="4"/>
      <c r="AD12983" s="4"/>
      <c r="AE12983" s="4"/>
      <c r="AF12983" s="21"/>
    </row>
    <row r="12984" spans="1:32" x14ac:dyDescent="0.2">
      <c r="A12984" s="1" t="s">
        <v>37514</v>
      </c>
      <c r="B12984" s="4" t="s">
        <v>37515</v>
      </c>
      <c r="C12984" s="4" t="s">
        <v>1862</v>
      </c>
      <c r="E12984" s="4"/>
      <c r="R12984" s="4"/>
      <c r="U12984" s="4"/>
      <c r="AD12984" s="4"/>
      <c r="AE12984" s="4"/>
      <c r="AF12984" s="21"/>
    </row>
    <row r="12985" spans="1:32" x14ac:dyDescent="0.2">
      <c r="A12985" s="1" t="s">
        <v>37516</v>
      </c>
      <c r="B12985" s="4" t="s">
        <v>37517</v>
      </c>
      <c r="C12985" s="4" t="s">
        <v>37518</v>
      </c>
      <c r="E12985" s="4"/>
      <c r="R12985" s="4"/>
      <c r="U12985" s="4"/>
      <c r="AD12985" s="4"/>
      <c r="AE12985" s="4"/>
      <c r="AF12985" s="21"/>
    </row>
    <row r="12986" spans="1:32" x14ac:dyDescent="0.2">
      <c r="A12986" s="1" t="s">
        <v>37519</v>
      </c>
      <c r="B12986" s="4" t="s">
        <v>37520</v>
      </c>
      <c r="C12986" s="4" t="s">
        <v>36688</v>
      </c>
      <c r="E12986" s="4"/>
      <c r="R12986" s="4"/>
      <c r="U12986" s="4"/>
      <c r="AD12986" s="4"/>
      <c r="AE12986" s="4"/>
      <c r="AF12986" s="21"/>
    </row>
    <row r="12987" spans="1:32" x14ac:dyDescent="0.2">
      <c r="A12987" s="1" t="s">
        <v>37521</v>
      </c>
      <c r="B12987" s="4" t="s">
        <v>37522</v>
      </c>
      <c r="C12987" s="4" t="s">
        <v>37523</v>
      </c>
      <c r="E12987" s="4"/>
      <c r="R12987" s="4"/>
      <c r="U12987" s="4"/>
      <c r="AD12987" s="4"/>
      <c r="AE12987" s="4"/>
      <c r="AF12987" s="21"/>
    </row>
    <row r="12988" spans="1:32" x14ac:dyDescent="0.2">
      <c r="A12988" s="1" t="s">
        <v>37524</v>
      </c>
      <c r="B12988" s="4" t="s">
        <v>37525</v>
      </c>
      <c r="C12988" s="4" t="s">
        <v>37526</v>
      </c>
      <c r="E12988" s="4"/>
      <c r="R12988" s="4"/>
      <c r="U12988" s="4"/>
      <c r="AD12988" s="4"/>
      <c r="AE12988" s="4"/>
      <c r="AF12988" s="21"/>
    </row>
    <row r="12989" spans="1:32" x14ac:dyDescent="0.2">
      <c r="A12989" s="1" t="s">
        <v>37527</v>
      </c>
      <c r="B12989" s="4" t="s">
        <v>37528</v>
      </c>
      <c r="C12989" s="4" t="s">
        <v>37529</v>
      </c>
      <c r="E12989" s="4"/>
      <c r="R12989" s="4"/>
      <c r="U12989" s="4"/>
      <c r="AD12989" s="4"/>
      <c r="AE12989" s="4"/>
      <c r="AF12989" s="21"/>
    </row>
    <row r="12990" spans="1:32" x14ac:dyDescent="0.2">
      <c r="A12990" s="1" t="s">
        <v>37530</v>
      </c>
      <c r="B12990" s="4" t="s">
        <v>37531</v>
      </c>
      <c r="C12990" s="4" t="s">
        <v>34828</v>
      </c>
      <c r="E12990" s="4"/>
      <c r="R12990" s="4"/>
      <c r="U12990" s="4"/>
      <c r="AD12990" s="4"/>
      <c r="AE12990" s="4"/>
      <c r="AF12990" s="21"/>
    </row>
    <row r="12991" spans="1:32" x14ac:dyDescent="0.2">
      <c r="A12991" s="1" t="s">
        <v>37532</v>
      </c>
      <c r="B12991" s="4" t="s">
        <v>37533</v>
      </c>
      <c r="C12991" s="4" t="s">
        <v>37534</v>
      </c>
      <c r="E12991" s="4"/>
      <c r="R12991" s="4"/>
      <c r="U12991" s="4"/>
      <c r="AD12991" s="4"/>
      <c r="AE12991" s="4"/>
      <c r="AF12991" s="21"/>
    </row>
    <row r="12992" spans="1:32" x14ac:dyDescent="0.2">
      <c r="A12992" s="1" t="s">
        <v>37535</v>
      </c>
      <c r="B12992" s="4" t="s">
        <v>37536</v>
      </c>
      <c r="C12992" s="4" t="s">
        <v>37537</v>
      </c>
      <c r="E12992" s="4"/>
      <c r="R12992" s="4"/>
      <c r="U12992" s="4"/>
      <c r="AD12992" s="4">
        <v>1</v>
      </c>
      <c r="AE12992" s="4"/>
      <c r="AF12992" s="21"/>
    </row>
    <row r="12993" spans="1:32" x14ac:dyDescent="0.2">
      <c r="A12993" s="1" t="s">
        <v>37538</v>
      </c>
      <c r="B12993" s="4" t="s">
        <v>37539</v>
      </c>
      <c r="C12993" s="4" t="s">
        <v>37540</v>
      </c>
      <c r="E12993" s="4"/>
      <c r="R12993" s="4"/>
      <c r="U12993" s="4"/>
      <c r="AD12993" s="4"/>
      <c r="AE12993" s="4"/>
      <c r="AF12993" s="21"/>
    </row>
    <row r="12994" spans="1:32" x14ac:dyDescent="0.2">
      <c r="A12994" s="1" t="s">
        <v>37541</v>
      </c>
      <c r="B12994" s="4" t="s">
        <v>37542</v>
      </c>
      <c r="C12994" s="4" t="s">
        <v>2094</v>
      </c>
      <c r="E12994" s="4"/>
      <c r="R12994" s="4"/>
      <c r="U12994" s="4"/>
      <c r="AD12994" s="4"/>
      <c r="AE12994" s="4"/>
      <c r="AF12994" s="21"/>
    </row>
    <row r="12995" spans="1:32" x14ac:dyDescent="0.2">
      <c r="A12995" s="1" t="s">
        <v>37543</v>
      </c>
      <c r="B12995" s="4" t="s">
        <v>37544</v>
      </c>
      <c r="C12995" s="4" t="s">
        <v>37545</v>
      </c>
      <c r="E12995" s="4"/>
      <c r="R12995" s="4"/>
      <c r="U12995" s="4"/>
      <c r="AD12995" s="4"/>
      <c r="AE12995" s="4"/>
      <c r="AF12995" s="21"/>
    </row>
    <row r="12996" spans="1:32" x14ac:dyDescent="0.2">
      <c r="A12996" s="1" t="s">
        <v>37546</v>
      </c>
      <c r="B12996" s="4" t="s">
        <v>37547</v>
      </c>
      <c r="C12996" s="4" t="s">
        <v>37548</v>
      </c>
      <c r="E12996" s="4"/>
      <c r="R12996" s="4"/>
      <c r="U12996" s="4"/>
      <c r="AD12996" s="4"/>
      <c r="AE12996" s="4"/>
      <c r="AF12996" s="21"/>
    </row>
    <row r="12997" spans="1:32" x14ac:dyDescent="0.2">
      <c r="A12997" s="1" t="s">
        <v>37549</v>
      </c>
      <c r="B12997" s="4" t="s">
        <v>37550</v>
      </c>
      <c r="C12997" s="4" t="s">
        <v>37551</v>
      </c>
      <c r="E12997" s="4"/>
      <c r="R12997" s="4"/>
      <c r="U12997" s="4"/>
      <c r="AD12997" s="4"/>
      <c r="AE12997" s="4"/>
      <c r="AF12997" s="21"/>
    </row>
    <row r="12998" spans="1:32" x14ac:dyDescent="0.2">
      <c r="A12998" s="1" t="s">
        <v>37552</v>
      </c>
      <c r="B12998" s="4" t="s">
        <v>37553</v>
      </c>
      <c r="C12998" s="4" t="s">
        <v>37554</v>
      </c>
      <c r="E12998" s="4"/>
      <c r="R12998" s="4"/>
      <c r="U12998" s="4"/>
      <c r="AD12998" s="4"/>
      <c r="AE12998" s="4"/>
      <c r="AF12998" s="21"/>
    </row>
    <row r="12999" spans="1:32" x14ac:dyDescent="0.2">
      <c r="A12999" s="1" t="s">
        <v>37555</v>
      </c>
      <c r="B12999" s="4" t="s">
        <v>37556</v>
      </c>
      <c r="C12999" s="4" t="s">
        <v>37557</v>
      </c>
      <c r="E12999" s="4"/>
      <c r="R12999" s="4"/>
      <c r="U12999" s="4"/>
      <c r="AD12999" s="4"/>
      <c r="AE12999" s="4"/>
      <c r="AF12999" s="21"/>
    </row>
    <row r="13000" spans="1:32" x14ac:dyDescent="0.2">
      <c r="A13000" s="1" t="s">
        <v>37558</v>
      </c>
      <c r="B13000" s="4" t="s">
        <v>37559</v>
      </c>
      <c r="C13000" s="4" t="s">
        <v>22383</v>
      </c>
      <c r="E13000" s="4"/>
      <c r="J13000">
        <v>1</v>
      </c>
      <c r="R13000" s="4"/>
      <c r="U13000" s="4"/>
      <c r="X13000">
        <v>1</v>
      </c>
      <c r="Z13000">
        <v>1</v>
      </c>
      <c r="AA13000">
        <v>1</v>
      </c>
      <c r="AD13000" s="4"/>
      <c r="AE13000" s="4"/>
      <c r="AF13000" s="21"/>
    </row>
    <row r="13001" spans="1:32" x14ac:dyDescent="0.2">
      <c r="A13001" s="1" t="s">
        <v>37560</v>
      </c>
      <c r="B13001" s="4" t="s">
        <v>37561</v>
      </c>
      <c r="C13001" s="4" t="s">
        <v>35704</v>
      </c>
      <c r="E13001" s="4"/>
      <c r="R13001" s="4"/>
      <c r="U13001" s="4"/>
      <c r="AD13001" s="4"/>
      <c r="AE13001" s="4"/>
      <c r="AF13001" s="21"/>
    </row>
    <row r="13002" spans="1:32" x14ac:dyDescent="0.2">
      <c r="A13002" s="1" t="s">
        <v>37562</v>
      </c>
      <c r="B13002" s="4" t="s">
        <v>37563</v>
      </c>
      <c r="C13002" s="4" t="s">
        <v>37564</v>
      </c>
      <c r="E13002" s="4"/>
      <c r="R13002" s="4"/>
      <c r="U13002" s="4"/>
      <c r="AD13002" s="4"/>
      <c r="AE13002" s="4"/>
      <c r="AF13002" s="21"/>
    </row>
    <row r="13003" spans="1:32" x14ac:dyDescent="0.2">
      <c r="A13003" s="1" t="s">
        <v>37565</v>
      </c>
      <c r="B13003" s="4" t="s">
        <v>37566</v>
      </c>
      <c r="C13003" s="4" t="s">
        <v>37567</v>
      </c>
      <c r="E13003" s="4"/>
      <c r="R13003" s="4"/>
      <c r="U13003" s="4"/>
      <c r="AD13003" s="4"/>
      <c r="AE13003" s="4"/>
      <c r="AF13003" s="21"/>
    </row>
    <row r="13004" spans="1:32" x14ac:dyDescent="0.2">
      <c r="A13004" s="1" t="s">
        <v>37568</v>
      </c>
      <c r="B13004" s="4" t="s">
        <v>37569</v>
      </c>
      <c r="C13004" s="4" t="s">
        <v>37570</v>
      </c>
      <c r="E13004" s="4"/>
      <c r="R13004" s="4"/>
      <c r="U13004" s="4"/>
      <c r="AD13004" s="4"/>
      <c r="AE13004" s="4"/>
      <c r="AF13004" s="21"/>
    </row>
    <row r="13005" spans="1:32" x14ac:dyDescent="0.2">
      <c r="A13005" s="1" t="s">
        <v>37571</v>
      </c>
      <c r="B13005" s="4" t="s">
        <v>37572</v>
      </c>
      <c r="C13005" s="4" t="s">
        <v>37573</v>
      </c>
      <c r="E13005" s="4"/>
      <c r="R13005" s="4"/>
      <c r="U13005" s="4"/>
      <c r="AD13005" s="4"/>
      <c r="AE13005" s="4"/>
      <c r="AF13005" s="21"/>
    </row>
    <row r="13006" spans="1:32" x14ac:dyDescent="0.2">
      <c r="A13006" s="1" t="s">
        <v>37574</v>
      </c>
      <c r="B13006" s="4" t="s">
        <v>37575</v>
      </c>
      <c r="C13006" s="4" t="s">
        <v>3833</v>
      </c>
      <c r="E13006" s="4"/>
      <c r="R13006" s="4"/>
      <c r="U13006" s="4"/>
      <c r="AD13006" s="4"/>
      <c r="AE13006" s="4"/>
      <c r="AF13006" s="21"/>
    </row>
    <row r="13007" spans="1:32" x14ac:dyDescent="0.2">
      <c r="A13007" s="1" t="s">
        <v>37576</v>
      </c>
      <c r="B13007" s="4" t="s">
        <v>37577</v>
      </c>
      <c r="C13007" s="4" t="s">
        <v>37578</v>
      </c>
      <c r="E13007" s="4"/>
      <c r="R13007" s="4"/>
      <c r="U13007" s="4"/>
      <c r="AD13007" s="4"/>
      <c r="AE13007" s="4"/>
      <c r="AF13007" s="21"/>
    </row>
    <row r="13008" spans="1:32" x14ac:dyDescent="0.2">
      <c r="A13008" s="1" t="s">
        <v>37579</v>
      </c>
      <c r="B13008" s="4" t="s">
        <v>37580</v>
      </c>
      <c r="C13008" s="4" t="s">
        <v>37581</v>
      </c>
      <c r="E13008" s="4"/>
      <c r="R13008" s="4"/>
      <c r="U13008" s="4"/>
      <c r="AD13008" s="4"/>
      <c r="AE13008" s="4"/>
      <c r="AF13008" s="21"/>
    </row>
    <row r="13009" spans="1:32" x14ac:dyDescent="0.2">
      <c r="A13009" s="1" t="s">
        <v>37582</v>
      </c>
      <c r="B13009" s="4" t="s">
        <v>37583</v>
      </c>
      <c r="C13009" s="4" t="s">
        <v>37029</v>
      </c>
      <c r="E13009" s="4"/>
      <c r="R13009" s="4"/>
      <c r="U13009" s="4"/>
      <c r="AD13009" s="4"/>
      <c r="AE13009" s="4"/>
      <c r="AF13009" s="21"/>
    </row>
    <row r="13010" spans="1:32" x14ac:dyDescent="0.2">
      <c r="A13010" s="1" t="s">
        <v>37584</v>
      </c>
      <c r="B13010" s="4" t="s">
        <v>37585</v>
      </c>
      <c r="C13010" s="4" t="s">
        <v>37586</v>
      </c>
      <c r="E13010" s="4"/>
      <c r="R13010" s="4"/>
      <c r="U13010" s="4"/>
      <c r="AD13010" s="4"/>
      <c r="AE13010" s="4"/>
      <c r="AF13010" s="21"/>
    </row>
    <row r="13011" spans="1:32" x14ac:dyDescent="0.2">
      <c r="A13011" s="1" t="s">
        <v>37587</v>
      </c>
      <c r="B13011" s="4" t="s">
        <v>37588</v>
      </c>
      <c r="C13011" s="4" t="s">
        <v>35674</v>
      </c>
      <c r="E13011" s="4"/>
      <c r="R13011" s="4"/>
      <c r="U13011" s="4"/>
      <c r="AD13011" s="4"/>
      <c r="AE13011" s="4"/>
      <c r="AF13011" s="21"/>
    </row>
    <row r="13012" spans="1:32" x14ac:dyDescent="0.2">
      <c r="A13012" s="1" t="s">
        <v>37589</v>
      </c>
      <c r="B13012" s="4" t="s">
        <v>37590</v>
      </c>
      <c r="C13012" s="4" t="s">
        <v>37591</v>
      </c>
      <c r="E13012" s="4"/>
      <c r="R13012" s="4"/>
      <c r="U13012" s="4"/>
      <c r="AD13012" s="4"/>
      <c r="AE13012" s="4"/>
      <c r="AF13012" s="21"/>
    </row>
    <row r="13013" spans="1:32" x14ac:dyDescent="0.2">
      <c r="A13013" s="1" t="s">
        <v>37592</v>
      </c>
      <c r="B13013" s="4" t="s">
        <v>37593</v>
      </c>
      <c r="C13013" s="4" t="s">
        <v>37594</v>
      </c>
      <c r="E13013" s="4"/>
      <c r="R13013" s="4"/>
      <c r="U13013" s="4"/>
      <c r="AD13013" s="4"/>
      <c r="AE13013" s="4"/>
      <c r="AF13013" s="21"/>
    </row>
    <row r="13014" spans="1:32" x14ac:dyDescent="0.2">
      <c r="A13014" s="1" t="s">
        <v>37595</v>
      </c>
      <c r="B13014" s="4" t="s">
        <v>37596</v>
      </c>
      <c r="C13014" s="4" t="s">
        <v>37597</v>
      </c>
      <c r="E13014" s="4"/>
      <c r="R13014" s="4"/>
      <c r="U13014" s="4"/>
      <c r="AD13014" s="4"/>
      <c r="AE13014" s="4"/>
      <c r="AF13014" s="21"/>
    </row>
    <row r="13015" spans="1:32" x14ac:dyDescent="0.2">
      <c r="A13015" s="1" t="s">
        <v>37598</v>
      </c>
      <c r="B13015" s="4" t="s">
        <v>11447</v>
      </c>
      <c r="C13015" s="4" t="s">
        <v>36000</v>
      </c>
      <c r="E13015" s="4"/>
      <c r="R13015" s="4"/>
      <c r="U13015" s="4"/>
      <c r="AD13015" s="4"/>
      <c r="AE13015" s="4"/>
      <c r="AF13015" s="21"/>
    </row>
    <row r="13016" spans="1:32" x14ac:dyDescent="0.2">
      <c r="A13016" s="1" t="s">
        <v>37599</v>
      </c>
      <c r="B13016" s="4" t="s">
        <v>37600</v>
      </c>
      <c r="C13016" s="4" t="s">
        <v>37601</v>
      </c>
      <c r="E13016" s="4"/>
      <c r="R13016" s="4"/>
      <c r="U13016" s="4"/>
      <c r="AD13016" s="4"/>
      <c r="AE13016" s="4"/>
      <c r="AF13016" s="21"/>
    </row>
    <row r="13017" spans="1:32" x14ac:dyDescent="0.2">
      <c r="A13017" s="1" t="s">
        <v>37602</v>
      </c>
      <c r="B13017" s="4" t="s">
        <v>37603</v>
      </c>
      <c r="C13017" s="4" t="s">
        <v>37604</v>
      </c>
      <c r="E13017" s="4"/>
      <c r="R13017" s="4"/>
      <c r="U13017" s="4"/>
      <c r="AD13017" s="4"/>
      <c r="AE13017" s="4"/>
      <c r="AF13017" s="21"/>
    </row>
    <row r="13018" spans="1:32" x14ac:dyDescent="0.2">
      <c r="A13018" s="1" t="s">
        <v>37605</v>
      </c>
      <c r="B13018" s="4" t="s">
        <v>37606</v>
      </c>
      <c r="C13018" s="4" t="s">
        <v>37607</v>
      </c>
      <c r="E13018" s="4"/>
      <c r="R13018" s="4"/>
      <c r="U13018" s="4"/>
      <c r="AD13018" s="4"/>
      <c r="AE13018" s="4"/>
      <c r="AF13018" s="21"/>
    </row>
    <row r="13019" spans="1:32" x14ac:dyDescent="0.2">
      <c r="A13019" s="1" t="s">
        <v>37608</v>
      </c>
      <c r="B13019" s="4" t="s">
        <v>37609</v>
      </c>
      <c r="C13019" s="4" t="s">
        <v>37610</v>
      </c>
      <c r="E13019" s="4"/>
      <c r="R13019" s="4"/>
      <c r="U13019" s="4"/>
      <c r="AD13019" s="4"/>
      <c r="AE13019" s="4"/>
      <c r="AF13019" s="21"/>
    </row>
    <row r="13020" spans="1:32" x14ac:dyDescent="0.2">
      <c r="A13020" s="1" t="s">
        <v>37611</v>
      </c>
      <c r="B13020" s="4" t="s">
        <v>37612</v>
      </c>
      <c r="C13020" s="4" t="s">
        <v>37613</v>
      </c>
      <c r="E13020" s="4"/>
      <c r="R13020" s="4"/>
      <c r="U13020" s="4"/>
      <c r="AD13020" s="4"/>
      <c r="AE13020" s="4"/>
      <c r="AF13020" s="21"/>
    </row>
    <row r="13021" spans="1:32" x14ac:dyDescent="0.2">
      <c r="A13021" s="1" t="s">
        <v>37614</v>
      </c>
      <c r="B13021" s="4" t="s">
        <v>37615</v>
      </c>
      <c r="C13021" s="4" t="s">
        <v>37616</v>
      </c>
      <c r="E13021" s="4"/>
      <c r="R13021" s="4"/>
      <c r="U13021" s="4"/>
      <c r="AD13021" s="4"/>
      <c r="AE13021" s="4"/>
      <c r="AF13021" s="21"/>
    </row>
    <row r="13022" spans="1:32" x14ac:dyDescent="0.2">
      <c r="A13022" s="1" t="s">
        <v>37617</v>
      </c>
      <c r="B13022" s="4" t="s">
        <v>11647</v>
      </c>
      <c r="C13022" s="4" t="s">
        <v>37618</v>
      </c>
      <c r="E13022" s="4"/>
      <c r="R13022" s="4"/>
      <c r="U13022" s="4"/>
      <c r="AD13022" s="4"/>
      <c r="AE13022" s="4"/>
      <c r="AF13022" s="21"/>
    </row>
    <row r="13023" spans="1:32" x14ac:dyDescent="0.2">
      <c r="A13023" s="1" t="s">
        <v>37619</v>
      </c>
      <c r="B13023" s="4" t="s">
        <v>37620</v>
      </c>
      <c r="C13023" s="4" t="s">
        <v>37621</v>
      </c>
      <c r="E13023" s="4"/>
      <c r="R13023" s="4"/>
      <c r="U13023" s="4"/>
      <c r="AD13023" s="4"/>
      <c r="AE13023" s="4"/>
      <c r="AF13023" s="21"/>
    </row>
    <row r="13024" spans="1:32" x14ac:dyDescent="0.2">
      <c r="A13024" s="1" t="s">
        <v>37622</v>
      </c>
      <c r="B13024" s="4" t="s">
        <v>37623</v>
      </c>
      <c r="C13024" s="4" t="s">
        <v>37624</v>
      </c>
      <c r="E13024" s="4"/>
      <c r="R13024" s="4"/>
      <c r="U13024" s="4"/>
      <c r="AD13024" s="4"/>
      <c r="AE13024" s="4"/>
      <c r="AF13024" s="21"/>
    </row>
    <row r="13025" spans="1:32" x14ac:dyDescent="0.2">
      <c r="A13025" s="1" t="s">
        <v>37625</v>
      </c>
      <c r="B13025" s="4" t="s">
        <v>37626</v>
      </c>
      <c r="C13025" s="4" t="s">
        <v>34828</v>
      </c>
      <c r="E13025" s="4"/>
      <c r="R13025" s="4"/>
      <c r="U13025" s="4"/>
      <c r="AD13025" s="4"/>
      <c r="AE13025" s="4"/>
      <c r="AF13025" s="21"/>
    </row>
    <row r="13026" spans="1:32" x14ac:dyDescent="0.2">
      <c r="A13026" s="1" t="s">
        <v>37627</v>
      </c>
      <c r="B13026" s="4" t="s">
        <v>37628</v>
      </c>
      <c r="C13026" s="4" t="s">
        <v>37629</v>
      </c>
      <c r="E13026" s="4"/>
      <c r="R13026" s="4"/>
      <c r="U13026" s="4"/>
      <c r="AD13026" s="4"/>
      <c r="AE13026" s="4"/>
      <c r="AF13026" s="21"/>
    </row>
    <row r="13027" spans="1:32" x14ac:dyDescent="0.2">
      <c r="A13027" s="1" t="s">
        <v>37630</v>
      </c>
      <c r="B13027" s="4" t="s">
        <v>11650</v>
      </c>
      <c r="C13027" s="4" t="s">
        <v>37631</v>
      </c>
      <c r="E13027" s="4"/>
      <c r="R13027" s="4"/>
      <c r="U13027" s="4"/>
      <c r="AD13027" s="4"/>
      <c r="AE13027" s="4"/>
      <c r="AF13027" s="21"/>
    </row>
    <row r="13028" spans="1:32" x14ac:dyDescent="0.2">
      <c r="A13028" s="1" t="s">
        <v>37632</v>
      </c>
      <c r="B13028" s="4" t="s">
        <v>37633</v>
      </c>
      <c r="C13028" s="4" t="s">
        <v>37634</v>
      </c>
      <c r="E13028" s="4"/>
      <c r="R13028" s="4"/>
      <c r="U13028" s="4"/>
      <c r="AD13028" s="4"/>
      <c r="AE13028" s="4"/>
      <c r="AF13028" s="21"/>
    </row>
    <row r="13029" spans="1:32" x14ac:dyDescent="0.2">
      <c r="A13029" s="1" t="s">
        <v>37635</v>
      </c>
      <c r="B13029" s="4" t="s">
        <v>37636</v>
      </c>
      <c r="C13029" s="4" t="s">
        <v>37637</v>
      </c>
      <c r="E13029" s="4"/>
      <c r="R13029" s="4"/>
      <c r="U13029" s="4"/>
      <c r="AD13029" s="4"/>
      <c r="AE13029" s="4"/>
      <c r="AF13029" s="21"/>
    </row>
    <row r="13030" spans="1:32" x14ac:dyDescent="0.2">
      <c r="A13030" s="1" t="s">
        <v>37638</v>
      </c>
      <c r="B13030" s="4" t="s">
        <v>37639</v>
      </c>
      <c r="C13030" s="4" t="s">
        <v>37640</v>
      </c>
      <c r="E13030" s="4"/>
      <c r="R13030" s="4"/>
      <c r="U13030" s="4"/>
      <c r="AD13030" s="4"/>
      <c r="AE13030" s="4"/>
      <c r="AF13030" s="21"/>
    </row>
    <row r="13031" spans="1:32" x14ac:dyDescent="0.2">
      <c r="A13031" s="1" t="s">
        <v>37641</v>
      </c>
      <c r="B13031" s="4" t="s">
        <v>37642</v>
      </c>
      <c r="C13031" s="4" t="s">
        <v>37643</v>
      </c>
      <c r="E13031" s="4"/>
      <c r="R13031" s="4"/>
      <c r="U13031" s="4"/>
      <c r="AD13031" s="4"/>
      <c r="AE13031" s="4"/>
      <c r="AF13031" s="21"/>
    </row>
    <row r="13032" spans="1:32" x14ac:dyDescent="0.2">
      <c r="A13032" s="1" t="s">
        <v>37644</v>
      </c>
      <c r="B13032" s="4" t="s">
        <v>37645</v>
      </c>
      <c r="C13032" s="4" t="s">
        <v>37646</v>
      </c>
      <c r="E13032" s="4"/>
      <c r="R13032" s="4"/>
      <c r="U13032" s="4"/>
      <c r="AD13032" s="4"/>
      <c r="AE13032" s="4"/>
      <c r="AF13032" s="21"/>
    </row>
    <row r="13033" spans="1:32" x14ac:dyDescent="0.2">
      <c r="A13033" s="1" t="s">
        <v>37647</v>
      </c>
      <c r="B13033" s="4" t="s">
        <v>37648</v>
      </c>
      <c r="C13033" s="4" t="s">
        <v>32570</v>
      </c>
      <c r="E13033" s="4"/>
      <c r="R13033" s="4"/>
      <c r="U13033" s="4"/>
      <c r="AD13033" s="4"/>
      <c r="AE13033" s="4"/>
      <c r="AF13033" s="21"/>
    </row>
    <row r="13034" spans="1:32" x14ac:dyDescent="0.2">
      <c r="A13034" s="1" t="s">
        <v>37649</v>
      </c>
      <c r="B13034" s="4" t="s">
        <v>37650</v>
      </c>
      <c r="C13034" s="4" t="s">
        <v>37651</v>
      </c>
      <c r="E13034" s="4"/>
      <c r="R13034" s="4"/>
      <c r="U13034" s="4"/>
      <c r="AD13034" s="4"/>
      <c r="AE13034" s="4"/>
      <c r="AF13034" s="21"/>
    </row>
    <row r="13035" spans="1:32" x14ac:dyDescent="0.2">
      <c r="A13035" s="1" t="s">
        <v>37652</v>
      </c>
      <c r="B13035" s="4" t="s">
        <v>37653</v>
      </c>
      <c r="C13035" s="4" t="s">
        <v>3552</v>
      </c>
      <c r="E13035" s="4"/>
      <c r="R13035" s="4"/>
      <c r="U13035" s="4"/>
      <c r="AD13035" s="4"/>
      <c r="AE13035" s="4"/>
      <c r="AF13035" s="21"/>
    </row>
    <row r="13036" spans="1:32" x14ac:dyDescent="0.2">
      <c r="A13036" s="1" t="s">
        <v>37654</v>
      </c>
      <c r="B13036" s="4" t="s">
        <v>37655</v>
      </c>
      <c r="C13036" s="4" t="s">
        <v>37656</v>
      </c>
      <c r="E13036" s="4"/>
      <c r="R13036" s="4"/>
      <c r="U13036" s="4"/>
      <c r="AD13036" s="4"/>
      <c r="AE13036" s="4"/>
      <c r="AF13036" s="21"/>
    </row>
    <row r="13037" spans="1:32" x14ac:dyDescent="0.2">
      <c r="A13037" s="1" t="s">
        <v>37657</v>
      </c>
      <c r="B13037" s="4" t="s">
        <v>37658</v>
      </c>
      <c r="C13037" s="4" t="s">
        <v>4257</v>
      </c>
      <c r="E13037" s="4"/>
      <c r="R13037" s="4"/>
      <c r="U13037" s="4"/>
      <c r="AD13037" s="4"/>
      <c r="AE13037" s="4"/>
      <c r="AF13037" s="21"/>
    </row>
    <row r="13038" spans="1:32" x14ac:dyDescent="0.2">
      <c r="A13038" s="1" t="s">
        <v>37659</v>
      </c>
      <c r="B13038" s="4" t="s">
        <v>11653</v>
      </c>
      <c r="C13038" s="4" t="s">
        <v>37660</v>
      </c>
      <c r="E13038" s="4"/>
      <c r="R13038" s="4"/>
      <c r="U13038" s="4"/>
      <c r="AD13038" s="4"/>
      <c r="AE13038" s="4"/>
      <c r="AF13038" s="21"/>
    </row>
    <row r="13039" spans="1:32" x14ac:dyDescent="0.2">
      <c r="A13039" s="1" t="s">
        <v>37661</v>
      </c>
      <c r="B13039" s="4" t="s">
        <v>37662</v>
      </c>
      <c r="C13039" s="4" t="s">
        <v>37663</v>
      </c>
      <c r="E13039" s="4"/>
      <c r="R13039" s="4"/>
      <c r="U13039" s="4"/>
      <c r="AD13039" s="4"/>
      <c r="AE13039" s="4"/>
      <c r="AF13039" s="21"/>
    </row>
    <row r="13040" spans="1:32" x14ac:dyDescent="0.2">
      <c r="A13040" s="1" t="s">
        <v>37664</v>
      </c>
      <c r="B13040" s="4" t="s">
        <v>37665</v>
      </c>
      <c r="C13040" s="4" t="s">
        <v>37666</v>
      </c>
      <c r="E13040" s="4"/>
      <c r="R13040" s="4"/>
      <c r="U13040" s="4"/>
      <c r="AD13040" s="4"/>
      <c r="AE13040" s="4"/>
      <c r="AF13040" s="21"/>
    </row>
    <row r="13041" spans="1:32" x14ac:dyDescent="0.2">
      <c r="A13041" s="1" t="s">
        <v>37667</v>
      </c>
      <c r="B13041" s="4" t="s">
        <v>37668</v>
      </c>
      <c r="C13041" s="4" t="s">
        <v>37669</v>
      </c>
      <c r="E13041" s="4"/>
      <c r="R13041" s="4"/>
      <c r="U13041" s="4"/>
      <c r="AD13041" s="4"/>
      <c r="AE13041" s="4"/>
      <c r="AF13041" s="21"/>
    </row>
    <row r="13042" spans="1:32" x14ac:dyDescent="0.2">
      <c r="A13042" s="1" t="s">
        <v>37670</v>
      </c>
      <c r="B13042" s="4" t="s">
        <v>37671</v>
      </c>
      <c r="C13042" s="4" t="s">
        <v>37672</v>
      </c>
      <c r="E13042" s="4"/>
      <c r="R13042" s="4"/>
      <c r="U13042" s="4"/>
      <c r="AD13042" s="4"/>
      <c r="AE13042" s="4"/>
      <c r="AF13042" s="21"/>
    </row>
    <row r="13043" spans="1:32" x14ac:dyDescent="0.2">
      <c r="A13043" s="1" t="s">
        <v>37673</v>
      </c>
      <c r="B13043" s="4" t="s">
        <v>37674</v>
      </c>
      <c r="C13043" s="4" t="s">
        <v>37675</v>
      </c>
      <c r="E13043" s="4"/>
      <c r="R13043" s="4"/>
      <c r="U13043" s="4"/>
      <c r="AD13043" s="4"/>
      <c r="AE13043" s="4"/>
      <c r="AF13043" s="21"/>
    </row>
    <row r="13044" spans="1:32" x14ac:dyDescent="0.2">
      <c r="A13044" s="1" t="s">
        <v>37676</v>
      </c>
      <c r="B13044" s="4" t="s">
        <v>37677</v>
      </c>
      <c r="C13044" s="4" t="s">
        <v>37234</v>
      </c>
      <c r="E13044" s="4"/>
      <c r="R13044" s="4"/>
      <c r="U13044" s="4"/>
      <c r="AD13044" s="4"/>
      <c r="AE13044" s="4"/>
      <c r="AF13044" s="21"/>
    </row>
    <row r="13045" spans="1:32" x14ac:dyDescent="0.2">
      <c r="A13045" s="1" t="s">
        <v>37678</v>
      </c>
      <c r="B13045" s="4" t="s">
        <v>37679</v>
      </c>
      <c r="C13045" s="4" t="s">
        <v>293</v>
      </c>
      <c r="E13045" s="4"/>
      <c r="R13045" s="4"/>
      <c r="U13045" s="4"/>
      <c r="AD13045" s="4"/>
      <c r="AE13045" s="4"/>
      <c r="AF13045" s="21"/>
    </row>
    <row r="13046" spans="1:32" x14ac:dyDescent="0.2">
      <c r="A13046" s="1" t="s">
        <v>37680</v>
      </c>
      <c r="B13046" s="4" t="s">
        <v>37681</v>
      </c>
      <c r="C13046" s="4" t="s">
        <v>37682</v>
      </c>
      <c r="E13046" s="4"/>
      <c r="R13046" s="4"/>
      <c r="U13046" s="4"/>
      <c r="AD13046" s="4"/>
      <c r="AE13046" s="4"/>
      <c r="AF13046" s="21"/>
    </row>
    <row r="13047" spans="1:32" x14ac:dyDescent="0.2">
      <c r="A13047" s="1" t="s">
        <v>37683</v>
      </c>
      <c r="B13047" s="4" t="s">
        <v>37684</v>
      </c>
      <c r="C13047" s="4" t="s">
        <v>209</v>
      </c>
      <c r="E13047" s="4"/>
      <c r="R13047" s="4"/>
      <c r="U13047" s="4"/>
      <c r="AD13047" s="4"/>
      <c r="AE13047" s="4"/>
      <c r="AF13047" s="21"/>
    </row>
    <row r="13048" spans="1:32" x14ac:dyDescent="0.2">
      <c r="A13048" s="1" t="s">
        <v>37685</v>
      </c>
      <c r="B13048" s="4" t="s">
        <v>37686</v>
      </c>
      <c r="C13048" s="4" t="s">
        <v>37687</v>
      </c>
      <c r="E13048" s="4"/>
      <c r="R13048" s="4"/>
      <c r="U13048" s="4"/>
      <c r="AD13048" s="4"/>
      <c r="AE13048" s="4"/>
      <c r="AF13048" s="21"/>
    </row>
    <row r="13049" spans="1:32" x14ac:dyDescent="0.2">
      <c r="A13049" s="1" t="s">
        <v>37688</v>
      </c>
      <c r="B13049" s="4" t="s">
        <v>37689</v>
      </c>
      <c r="C13049" s="4" t="s">
        <v>37690</v>
      </c>
      <c r="E13049" s="4"/>
      <c r="R13049" s="4"/>
      <c r="U13049" s="4"/>
      <c r="AD13049" s="4"/>
      <c r="AE13049" s="4"/>
      <c r="AF13049" s="21"/>
    </row>
    <row r="13050" spans="1:32" x14ac:dyDescent="0.2">
      <c r="A13050" s="1" t="s">
        <v>37691</v>
      </c>
      <c r="B13050" s="4" t="s">
        <v>36006</v>
      </c>
      <c r="C13050" s="4" t="s">
        <v>37692</v>
      </c>
      <c r="E13050" s="4"/>
      <c r="R13050" s="4"/>
      <c r="U13050" s="4"/>
      <c r="AD13050" s="4"/>
      <c r="AE13050" s="4"/>
      <c r="AF13050" s="21"/>
    </row>
    <row r="13051" spans="1:32" x14ac:dyDescent="0.2">
      <c r="A13051" s="1" t="s">
        <v>37693</v>
      </c>
      <c r="B13051" s="4" t="s">
        <v>37694</v>
      </c>
      <c r="C13051" s="4" t="s">
        <v>37695</v>
      </c>
      <c r="E13051" s="4"/>
      <c r="R13051" s="4"/>
      <c r="U13051" s="4"/>
      <c r="AD13051" s="4"/>
      <c r="AE13051" s="4"/>
      <c r="AF13051" s="21"/>
    </row>
    <row r="13052" spans="1:32" x14ac:dyDescent="0.2">
      <c r="A13052" s="1" t="s">
        <v>37696</v>
      </c>
      <c r="B13052" s="4" t="s">
        <v>37697</v>
      </c>
      <c r="C13052" s="4" t="s">
        <v>37698</v>
      </c>
      <c r="E13052" s="4"/>
      <c r="R13052" s="4"/>
      <c r="U13052" s="4"/>
      <c r="AD13052" s="4"/>
      <c r="AE13052" s="4"/>
      <c r="AF13052" s="21"/>
    </row>
    <row r="13053" spans="1:32" x14ac:dyDescent="0.2">
      <c r="A13053" s="1" t="s">
        <v>37699</v>
      </c>
      <c r="B13053" s="4" t="s">
        <v>37700</v>
      </c>
      <c r="C13053" s="4" t="s">
        <v>37701</v>
      </c>
      <c r="E13053" s="4"/>
      <c r="R13053" s="4"/>
      <c r="U13053" s="4"/>
      <c r="AD13053" s="4"/>
      <c r="AE13053" s="4"/>
      <c r="AF13053" s="21"/>
    </row>
    <row r="13054" spans="1:32" x14ac:dyDescent="0.2">
      <c r="A13054" s="1" t="s">
        <v>37702</v>
      </c>
      <c r="B13054" s="4" t="s">
        <v>37703</v>
      </c>
      <c r="C13054" s="4" t="s">
        <v>37704</v>
      </c>
      <c r="E13054" s="4"/>
      <c r="R13054" s="4"/>
      <c r="U13054" s="4"/>
      <c r="AD13054" s="4"/>
      <c r="AE13054" s="4"/>
      <c r="AF13054" s="21"/>
    </row>
    <row r="13055" spans="1:32" x14ac:dyDescent="0.2">
      <c r="A13055" s="1" t="s">
        <v>37705</v>
      </c>
      <c r="B13055" s="4" t="s">
        <v>36012</v>
      </c>
      <c r="C13055" s="4" t="s">
        <v>11672</v>
      </c>
      <c r="E13055" s="4"/>
      <c r="R13055" s="4"/>
      <c r="U13055" s="4"/>
      <c r="AD13055" s="4"/>
      <c r="AE13055" s="4"/>
      <c r="AF13055" s="21"/>
    </row>
    <row r="13056" spans="1:32" x14ac:dyDescent="0.2">
      <c r="A13056" s="1" t="s">
        <v>37706</v>
      </c>
      <c r="B13056" s="4" t="s">
        <v>37707</v>
      </c>
      <c r="C13056" s="4" t="s">
        <v>37695</v>
      </c>
      <c r="E13056" s="4"/>
      <c r="R13056" s="4"/>
      <c r="U13056" s="4"/>
      <c r="AD13056" s="4"/>
      <c r="AE13056" s="4"/>
      <c r="AF13056" s="21"/>
    </row>
    <row r="13057" spans="1:32" x14ac:dyDescent="0.2">
      <c r="A13057" s="1" t="s">
        <v>37708</v>
      </c>
      <c r="B13057" s="4" t="s">
        <v>37709</v>
      </c>
      <c r="C13057" s="4" t="s">
        <v>37710</v>
      </c>
      <c r="E13057" s="4"/>
      <c r="R13057" s="4"/>
      <c r="U13057" s="4"/>
      <c r="AD13057" s="4"/>
      <c r="AE13057" s="4"/>
      <c r="AF13057" s="21"/>
    </row>
    <row r="13058" spans="1:32" x14ac:dyDescent="0.2">
      <c r="A13058" s="1" t="s">
        <v>37711</v>
      </c>
      <c r="B13058" s="4" t="s">
        <v>36015</v>
      </c>
      <c r="C13058" s="4" t="s">
        <v>37712</v>
      </c>
      <c r="E13058" s="4"/>
      <c r="R13058" s="4"/>
      <c r="U13058" s="4"/>
      <c r="AD13058" s="4"/>
      <c r="AE13058" s="4"/>
      <c r="AF13058" s="21"/>
    </row>
    <row r="13059" spans="1:32" x14ac:dyDescent="0.2">
      <c r="A13059" s="1" t="s">
        <v>37713</v>
      </c>
      <c r="B13059" s="4" t="s">
        <v>37714</v>
      </c>
      <c r="C13059" s="4" t="s">
        <v>37715</v>
      </c>
      <c r="E13059" s="4"/>
      <c r="R13059" s="4"/>
      <c r="U13059" s="4"/>
      <c r="AD13059" s="4"/>
      <c r="AE13059" s="4"/>
      <c r="AF13059" s="21"/>
    </row>
    <row r="13060" spans="1:32" x14ac:dyDescent="0.2">
      <c r="A13060" s="1" t="s">
        <v>37716</v>
      </c>
      <c r="B13060" s="4" t="s">
        <v>37717</v>
      </c>
      <c r="C13060" s="4" t="s">
        <v>37718</v>
      </c>
      <c r="E13060" s="4"/>
      <c r="R13060" s="4"/>
      <c r="U13060" s="4"/>
      <c r="AD13060" s="4"/>
      <c r="AE13060" s="4"/>
      <c r="AF13060" s="21"/>
    </row>
    <row r="13061" spans="1:32" x14ac:dyDescent="0.2">
      <c r="A13061" s="1" t="s">
        <v>37719</v>
      </c>
      <c r="B13061" s="4" t="s">
        <v>11674</v>
      </c>
      <c r="C13061" s="4" t="s">
        <v>37720</v>
      </c>
      <c r="E13061" s="4"/>
      <c r="R13061" s="4"/>
      <c r="U13061" s="4"/>
      <c r="AD13061" s="4"/>
      <c r="AE13061" s="4"/>
      <c r="AF13061" s="21"/>
    </row>
    <row r="13062" spans="1:32" x14ac:dyDescent="0.2">
      <c r="A13062" s="1" t="s">
        <v>37721</v>
      </c>
      <c r="B13062" s="4" t="s">
        <v>37722</v>
      </c>
      <c r="C13062" s="4" t="s">
        <v>37723</v>
      </c>
      <c r="E13062" s="4"/>
      <c r="R13062" s="4"/>
      <c r="U13062" s="4"/>
      <c r="AD13062" s="4"/>
      <c r="AE13062" s="4"/>
      <c r="AF13062" s="21"/>
    </row>
    <row r="13063" spans="1:32" x14ac:dyDescent="0.2">
      <c r="A13063" s="1" t="s">
        <v>37724</v>
      </c>
      <c r="B13063" s="4" t="s">
        <v>37725</v>
      </c>
      <c r="C13063" s="4" t="s">
        <v>37682</v>
      </c>
      <c r="E13063" s="4"/>
      <c r="R13063" s="4"/>
      <c r="U13063" s="4"/>
      <c r="AD13063" s="4"/>
      <c r="AE13063" s="4"/>
      <c r="AF13063" s="21"/>
    </row>
    <row r="13064" spans="1:32" x14ac:dyDescent="0.2">
      <c r="A13064" s="1" t="s">
        <v>37726</v>
      </c>
      <c r="B13064" s="4" t="s">
        <v>37727</v>
      </c>
      <c r="C13064" s="4" t="s">
        <v>37728</v>
      </c>
      <c r="E13064" s="4"/>
      <c r="R13064" s="4"/>
      <c r="U13064" s="4"/>
      <c r="AD13064" s="4"/>
      <c r="AE13064" s="4"/>
      <c r="AF13064" s="21"/>
    </row>
    <row r="13065" spans="1:32" x14ac:dyDescent="0.2">
      <c r="A13065" s="1" t="s">
        <v>37729</v>
      </c>
      <c r="B13065" s="4" t="s">
        <v>37730</v>
      </c>
      <c r="C13065" s="4" t="s">
        <v>37731</v>
      </c>
      <c r="E13065" s="4"/>
      <c r="R13065" s="4"/>
      <c r="U13065" s="4"/>
      <c r="AD13065" s="4"/>
      <c r="AE13065" s="4"/>
      <c r="AF13065" s="21"/>
    </row>
    <row r="13066" spans="1:32" x14ac:dyDescent="0.2">
      <c r="A13066" s="1" t="s">
        <v>37732</v>
      </c>
      <c r="B13066" s="4" t="s">
        <v>11647</v>
      </c>
      <c r="C13066" s="4" t="s">
        <v>37618</v>
      </c>
      <c r="E13066" s="4"/>
      <c r="R13066" s="4"/>
      <c r="U13066" s="4"/>
      <c r="AD13066" s="4"/>
      <c r="AE13066" s="4"/>
      <c r="AF13066" s="21"/>
    </row>
    <row r="13067" spans="1:32" x14ac:dyDescent="0.2">
      <c r="A13067" s="1" t="s">
        <v>37733</v>
      </c>
      <c r="B13067" s="4" t="s">
        <v>37734</v>
      </c>
      <c r="C13067" s="4" t="s">
        <v>37735</v>
      </c>
      <c r="E13067" s="4"/>
      <c r="R13067" s="4"/>
      <c r="U13067" s="4"/>
      <c r="AD13067" s="4"/>
      <c r="AE13067" s="4"/>
      <c r="AF13067" s="21"/>
    </row>
    <row r="13068" spans="1:32" x14ac:dyDescent="0.2">
      <c r="A13068" s="1" t="s">
        <v>37736</v>
      </c>
      <c r="B13068" s="4" t="s">
        <v>37737</v>
      </c>
      <c r="C13068" s="4" t="s">
        <v>357</v>
      </c>
      <c r="E13068" s="4"/>
      <c r="R13068" s="4"/>
      <c r="U13068" s="4"/>
      <c r="AD13068" s="4"/>
      <c r="AE13068" s="4"/>
      <c r="AF13068" s="21"/>
    </row>
    <row r="13069" spans="1:32" x14ac:dyDescent="0.2">
      <c r="A13069" s="1" t="s">
        <v>37738</v>
      </c>
      <c r="B13069" s="4" t="s">
        <v>37739</v>
      </c>
      <c r="C13069" s="4" t="s">
        <v>35683</v>
      </c>
      <c r="E13069" s="4"/>
      <c r="R13069" s="4"/>
      <c r="U13069" s="4"/>
      <c r="AD13069" s="4"/>
      <c r="AE13069" s="4"/>
      <c r="AF13069" s="21"/>
    </row>
    <row r="13070" spans="1:32" x14ac:dyDescent="0.2">
      <c r="A13070" s="1" t="s">
        <v>37740</v>
      </c>
      <c r="B13070" s="4" t="s">
        <v>37741</v>
      </c>
      <c r="C13070" s="4" t="s">
        <v>37742</v>
      </c>
      <c r="E13070" s="4"/>
      <c r="R13070" s="4"/>
      <c r="U13070" s="4"/>
      <c r="AD13070" s="4"/>
      <c r="AE13070" s="4"/>
      <c r="AF13070" s="21"/>
    </row>
    <row r="13071" spans="1:32" x14ac:dyDescent="0.2">
      <c r="A13071" s="1" t="s">
        <v>37743</v>
      </c>
      <c r="B13071" s="4" t="s">
        <v>37744</v>
      </c>
      <c r="C13071" s="4" t="s">
        <v>354</v>
      </c>
      <c r="E13071" s="4"/>
      <c r="R13071" s="4"/>
      <c r="U13071" s="4"/>
      <c r="AD13071" s="4"/>
      <c r="AE13071" s="4"/>
      <c r="AF13071" s="21"/>
    </row>
    <row r="13072" spans="1:32" x14ac:dyDescent="0.2">
      <c r="A13072" s="1" t="s">
        <v>37745</v>
      </c>
      <c r="B13072" s="4" t="s">
        <v>37746</v>
      </c>
      <c r="C13072" s="4" t="s">
        <v>789</v>
      </c>
      <c r="E13072" s="4"/>
      <c r="R13072" s="4"/>
      <c r="U13072" s="4"/>
      <c r="AD13072" s="4"/>
      <c r="AE13072" s="4"/>
      <c r="AF13072" s="21"/>
    </row>
    <row r="13073" spans="1:32" x14ac:dyDescent="0.2">
      <c r="A13073" s="1" t="s">
        <v>37747</v>
      </c>
      <c r="B13073" s="4" t="s">
        <v>37748</v>
      </c>
      <c r="C13073" s="4" t="s">
        <v>37749</v>
      </c>
      <c r="E13073" s="4"/>
      <c r="R13073" s="4"/>
      <c r="U13073" s="4"/>
      <c r="AD13073" s="4"/>
      <c r="AE13073" s="4"/>
      <c r="AF13073" s="21"/>
    </row>
    <row r="13074" spans="1:32" x14ac:dyDescent="0.2">
      <c r="A13074" s="1" t="s">
        <v>37750</v>
      </c>
      <c r="B13074" s="4" t="s">
        <v>37751</v>
      </c>
      <c r="C13074" s="4" t="s">
        <v>354</v>
      </c>
      <c r="E13074" s="4"/>
      <c r="R13074" s="4"/>
      <c r="U13074" s="4"/>
      <c r="AD13074" s="4"/>
      <c r="AE13074" s="4"/>
      <c r="AF13074" s="21"/>
    </row>
    <row r="13075" spans="1:32" x14ac:dyDescent="0.2">
      <c r="A13075" s="1" t="s">
        <v>37752</v>
      </c>
      <c r="B13075" s="4" t="s">
        <v>37753</v>
      </c>
      <c r="C13075" s="4" t="s">
        <v>22304</v>
      </c>
      <c r="E13075" s="4"/>
      <c r="R13075" s="4"/>
      <c r="U13075" s="4"/>
      <c r="AD13075" s="4"/>
      <c r="AE13075" s="4"/>
      <c r="AF13075" s="21"/>
    </row>
    <row r="13076" spans="1:32" x14ac:dyDescent="0.2">
      <c r="A13076" s="1" t="s">
        <v>37754</v>
      </c>
      <c r="B13076" s="4" t="s">
        <v>37755</v>
      </c>
      <c r="C13076" s="4" t="s">
        <v>37756</v>
      </c>
      <c r="E13076" s="4"/>
      <c r="R13076" s="4"/>
      <c r="U13076" s="4"/>
      <c r="AD13076" s="4"/>
      <c r="AE13076" s="4"/>
      <c r="AF13076" s="21"/>
    </row>
    <row r="13077" spans="1:32" x14ac:dyDescent="0.2">
      <c r="A13077" s="1" t="s">
        <v>37757</v>
      </c>
      <c r="B13077" s="4" t="s">
        <v>37758</v>
      </c>
      <c r="C13077" s="4" t="s">
        <v>37759</v>
      </c>
      <c r="E13077" s="4"/>
      <c r="R13077" s="4"/>
      <c r="U13077" s="4"/>
      <c r="AD13077" s="4"/>
      <c r="AE13077" s="4"/>
      <c r="AF13077" s="21"/>
    </row>
    <row r="13078" spans="1:32" x14ac:dyDescent="0.2">
      <c r="A13078" s="1" t="s">
        <v>37760</v>
      </c>
      <c r="B13078" s="4" t="s">
        <v>37761</v>
      </c>
      <c r="C13078" s="4" t="s">
        <v>209</v>
      </c>
      <c r="E13078" s="4"/>
      <c r="R13078" s="4"/>
      <c r="U13078" s="4"/>
      <c r="AD13078" s="4"/>
      <c r="AE13078" s="4"/>
      <c r="AF13078" s="21"/>
    </row>
    <row r="13079" spans="1:32" x14ac:dyDescent="0.2">
      <c r="A13079" s="1" t="s">
        <v>37762</v>
      </c>
      <c r="B13079" s="4" t="s">
        <v>37763</v>
      </c>
      <c r="C13079" s="4" t="s">
        <v>37764</v>
      </c>
      <c r="E13079" s="4"/>
      <c r="R13079" s="4"/>
      <c r="U13079" s="4"/>
      <c r="AD13079" s="4">
        <v>1</v>
      </c>
      <c r="AE13079" s="4"/>
      <c r="AF13079" s="21"/>
    </row>
    <row r="13080" spans="1:32" x14ac:dyDescent="0.2">
      <c r="A13080" s="1" t="s">
        <v>37765</v>
      </c>
      <c r="B13080" s="4" t="s">
        <v>37766</v>
      </c>
      <c r="C13080" s="4" t="s">
        <v>37767</v>
      </c>
      <c r="E13080" s="4"/>
      <c r="R13080" s="4"/>
      <c r="U13080" s="4"/>
      <c r="AD13080" s="4"/>
      <c r="AE13080" s="4"/>
      <c r="AF13080" s="21"/>
    </row>
    <row r="13081" spans="1:32" x14ac:dyDescent="0.2">
      <c r="A13081" s="1" t="s">
        <v>37768</v>
      </c>
      <c r="B13081" s="4" t="s">
        <v>37769</v>
      </c>
      <c r="C13081" s="4" t="s">
        <v>3501</v>
      </c>
      <c r="E13081" s="4"/>
      <c r="R13081" s="4"/>
      <c r="U13081" s="4"/>
      <c r="AD13081" s="4"/>
      <c r="AE13081" s="4"/>
      <c r="AF13081" s="21"/>
    </row>
    <row r="13082" spans="1:32" x14ac:dyDescent="0.2">
      <c r="A13082" s="1" t="s">
        <v>37770</v>
      </c>
      <c r="B13082" s="4" t="s">
        <v>37771</v>
      </c>
      <c r="C13082" s="4" t="s">
        <v>37772</v>
      </c>
      <c r="E13082" s="4"/>
      <c r="R13082" s="4"/>
      <c r="U13082" s="4"/>
      <c r="AD13082" s="4"/>
      <c r="AE13082" s="4"/>
      <c r="AF13082" s="21"/>
    </row>
    <row r="13083" spans="1:32" x14ac:dyDescent="0.2">
      <c r="A13083" s="1" t="s">
        <v>37773</v>
      </c>
      <c r="B13083" s="4" t="s">
        <v>37774</v>
      </c>
      <c r="C13083" s="4" t="s">
        <v>37775</v>
      </c>
      <c r="E13083" s="4"/>
      <c r="R13083" s="4"/>
      <c r="U13083" s="4"/>
      <c r="AD13083" s="4"/>
      <c r="AE13083" s="4"/>
      <c r="AF13083" s="21"/>
    </row>
    <row r="13084" spans="1:32" x14ac:dyDescent="0.2">
      <c r="A13084" s="1" t="s">
        <v>37776</v>
      </c>
      <c r="B13084" s="4" t="s">
        <v>37777</v>
      </c>
      <c r="C13084" s="4" t="s">
        <v>32752</v>
      </c>
      <c r="E13084" s="4"/>
      <c r="R13084" s="4"/>
      <c r="U13084" s="4"/>
      <c r="AD13084" s="4"/>
      <c r="AE13084" s="4"/>
      <c r="AF13084" s="21"/>
    </row>
    <row r="13085" spans="1:32" x14ac:dyDescent="0.2">
      <c r="A13085" s="1" t="s">
        <v>37778</v>
      </c>
      <c r="B13085" s="4" t="s">
        <v>37779</v>
      </c>
      <c r="C13085" s="4" t="s">
        <v>37780</v>
      </c>
      <c r="E13085" s="4"/>
      <c r="R13085" s="4"/>
      <c r="U13085" s="4"/>
      <c r="AD13085" s="4"/>
      <c r="AE13085" s="4"/>
      <c r="AF13085" s="21"/>
    </row>
    <row r="13086" spans="1:32" x14ac:dyDescent="0.2">
      <c r="A13086" s="1" t="s">
        <v>37781</v>
      </c>
      <c r="B13086" s="4" t="s">
        <v>37782</v>
      </c>
      <c r="C13086" s="4" t="s">
        <v>37783</v>
      </c>
      <c r="E13086" s="4"/>
      <c r="R13086" s="4"/>
      <c r="U13086" s="4"/>
      <c r="AD13086" s="4"/>
      <c r="AE13086" s="4"/>
      <c r="AF13086" s="21"/>
    </row>
    <row r="13087" spans="1:32" x14ac:dyDescent="0.2">
      <c r="A13087" s="1" t="s">
        <v>37784</v>
      </c>
      <c r="B13087" s="4" t="s">
        <v>37785</v>
      </c>
      <c r="C13087" s="4" t="s">
        <v>33546</v>
      </c>
      <c r="E13087" s="4"/>
      <c r="I13087">
        <v>1</v>
      </c>
      <c r="N13087">
        <v>1</v>
      </c>
      <c r="O13087">
        <v>1</v>
      </c>
      <c r="R13087" s="4"/>
      <c r="U13087" s="4"/>
      <c r="V13087">
        <v>1</v>
      </c>
      <c r="AD13087" s="4"/>
      <c r="AE13087" s="4"/>
      <c r="AF13087" s="21"/>
    </row>
    <row r="13088" spans="1:32" x14ac:dyDescent="0.2">
      <c r="A13088" s="1" t="s">
        <v>37786</v>
      </c>
      <c r="B13088" s="4" t="s">
        <v>37787</v>
      </c>
      <c r="C13088" s="4" t="s">
        <v>37788</v>
      </c>
      <c r="E13088" s="4"/>
      <c r="R13088" s="4"/>
      <c r="U13088" s="4"/>
      <c r="AD13088" s="4"/>
      <c r="AE13088" s="4"/>
      <c r="AF13088" s="21"/>
    </row>
    <row r="13089" spans="1:32" x14ac:dyDescent="0.2">
      <c r="A13089" s="1" t="s">
        <v>37789</v>
      </c>
      <c r="B13089" s="4" t="s">
        <v>37790</v>
      </c>
      <c r="C13089" s="4" t="s">
        <v>11046</v>
      </c>
      <c r="E13089" s="4"/>
      <c r="R13089" s="4"/>
      <c r="U13089" s="4"/>
      <c r="AD13089" s="4"/>
      <c r="AE13089" s="4"/>
      <c r="AF13089" s="21"/>
    </row>
    <row r="13090" spans="1:32" x14ac:dyDescent="0.2">
      <c r="A13090" s="1" t="s">
        <v>37791</v>
      </c>
      <c r="B13090" s="4" t="s">
        <v>37792</v>
      </c>
      <c r="C13090" s="4" t="s">
        <v>37793</v>
      </c>
      <c r="E13090" s="4"/>
      <c r="R13090" s="4"/>
      <c r="U13090" s="4"/>
      <c r="AD13090" s="4"/>
      <c r="AE13090" s="4"/>
      <c r="AF13090" s="21"/>
    </row>
    <row r="13091" spans="1:32" x14ac:dyDescent="0.2">
      <c r="A13091" s="1" t="s">
        <v>37794</v>
      </c>
      <c r="B13091" s="4" t="s">
        <v>37795</v>
      </c>
      <c r="C13091" s="4" t="s">
        <v>37796</v>
      </c>
      <c r="E13091" s="4"/>
      <c r="R13091" s="4"/>
      <c r="U13091" s="4"/>
      <c r="AD13091" s="4"/>
      <c r="AE13091" s="4"/>
      <c r="AF13091" s="21"/>
    </row>
    <row r="13092" spans="1:32" x14ac:dyDescent="0.2">
      <c r="A13092" s="1" t="s">
        <v>37797</v>
      </c>
      <c r="B13092" s="4" t="s">
        <v>37798</v>
      </c>
      <c r="C13092" s="4" t="s">
        <v>37799</v>
      </c>
      <c r="E13092" s="4"/>
      <c r="R13092" s="4"/>
      <c r="U13092" s="4"/>
      <c r="AD13092" s="4"/>
      <c r="AE13092" s="4"/>
      <c r="AF13092" s="21"/>
    </row>
    <row r="13093" spans="1:32" x14ac:dyDescent="0.2">
      <c r="A13093" s="1" t="s">
        <v>37800</v>
      </c>
      <c r="B13093" s="4" t="s">
        <v>2677</v>
      </c>
      <c r="C13093" s="4" t="s">
        <v>37801</v>
      </c>
      <c r="E13093" s="4"/>
      <c r="R13093" s="4"/>
      <c r="U13093" s="4"/>
      <c r="AD13093" s="4"/>
      <c r="AE13093" s="4"/>
      <c r="AF13093" s="21"/>
    </row>
    <row r="13094" spans="1:32" x14ac:dyDescent="0.2">
      <c r="A13094" s="1" t="s">
        <v>37802</v>
      </c>
      <c r="B13094" s="4" t="s">
        <v>37803</v>
      </c>
      <c r="C13094" s="4" t="s">
        <v>37804</v>
      </c>
      <c r="E13094" s="4"/>
      <c r="R13094" s="4"/>
      <c r="U13094" s="4"/>
      <c r="AD13094" s="4"/>
      <c r="AE13094" s="4"/>
      <c r="AF13094" s="21"/>
    </row>
    <row r="13095" spans="1:32" x14ac:dyDescent="0.2">
      <c r="A13095" s="1" t="s">
        <v>37805</v>
      </c>
      <c r="B13095" s="4" t="s">
        <v>37806</v>
      </c>
      <c r="C13095" s="4" t="s">
        <v>37807</v>
      </c>
      <c r="E13095" s="4"/>
      <c r="R13095" s="4"/>
      <c r="U13095" s="4"/>
      <c r="AD13095" s="4"/>
      <c r="AE13095" s="4"/>
      <c r="AF13095" s="21"/>
    </row>
    <row r="13096" spans="1:32" x14ac:dyDescent="0.2">
      <c r="A13096" s="1" t="s">
        <v>37808</v>
      </c>
      <c r="B13096" s="4" t="s">
        <v>37809</v>
      </c>
      <c r="C13096" s="4" t="s">
        <v>37810</v>
      </c>
      <c r="E13096" s="4"/>
      <c r="R13096" s="4"/>
      <c r="U13096" s="4"/>
      <c r="AD13096" s="4"/>
      <c r="AE13096" s="4"/>
      <c r="AF13096" s="21"/>
    </row>
    <row r="13097" spans="1:32" x14ac:dyDescent="0.2">
      <c r="A13097" s="1" t="s">
        <v>37811</v>
      </c>
      <c r="B13097" s="4" t="s">
        <v>37812</v>
      </c>
      <c r="C13097" s="4" t="s">
        <v>37813</v>
      </c>
      <c r="E13097" s="4"/>
      <c r="G13097">
        <v>1</v>
      </c>
      <c r="H13097">
        <v>1</v>
      </c>
      <c r="R13097" s="4"/>
      <c r="U13097" s="4"/>
      <c r="AD13097" s="4"/>
      <c r="AE13097" s="4"/>
      <c r="AF13097" s="21"/>
    </row>
    <row r="13098" spans="1:32" x14ac:dyDescent="0.2">
      <c r="A13098" s="1" t="s">
        <v>37814</v>
      </c>
      <c r="B13098" s="4" t="s">
        <v>37815</v>
      </c>
      <c r="C13098" s="4" t="s">
        <v>37816</v>
      </c>
      <c r="E13098" s="4"/>
      <c r="R13098" s="4"/>
      <c r="U13098" s="4"/>
      <c r="AD13098" s="4"/>
      <c r="AE13098" s="4"/>
      <c r="AF13098" s="21"/>
    </row>
    <row r="13099" spans="1:32" x14ac:dyDescent="0.2">
      <c r="A13099" s="1" t="s">
        <v>37817</v>
      </c>
      <c r="B13099" s="4" t="s">
        <v>37818</v>
      </c>
      <c r="C13099" s="4" t="s">
        <v>37819</v>
      </c>
      <c r="E13099" s="4"/>
      <c r="R13099" s="4"/>
      <c r="U13099" s="4"/>
      <c r="AD13099" s="4"/>
      <c r="AE13099" s="4"/>
      <c r="AF13099" s="21"/>
    </row>
    <row r="13100" spans="1:32" x14ac:dyDescent="0.2">
      <c r="A13100" s="1" t="s">
        <v>37820</v>
      </c>
      <c r="B13100" s="4" t="s">
        <v>37821</v>
      </c>
      <c r="C13100" s="4" t="s">
        <v>37822</v>
      </c>
      <c r="E13100" s="4"/>
      <c r="R13100" s="4"/>
      <c r="U13100" s="4"/>
      <c r="AD13100" s="4"/>
      <c r="AE13100" s="4"/>
      <c r="AF13100" s="21"/>
    </row>
    <row r="13101" spans="1:32" x14ac:dyDescent="0.2">
      <c r="A13101" s="1" t="s">
        <v>37823</v>
      </c>
      <c r="B13101" s="4" t="s">
        <v>37824</v>
      </c>
      <c r="C13101" s="4" t="s">
        <v>37825</v>
      </c>
      <c r="E13101" s="4"/>
      <c r="R13101" s="4"/>
      <c r="U13101" s="4"/>
      <c r="AD13101" s="4"/>
      <c r="AE13101" s="4"/>
      <c r="AF13101" s="21"/>
    </row>
    <row r="13102" spans="1:32" x14ac:dyDescent="0.2">
      <c r="A13102" s="1" t="s">
        <v>37826</v>
      </c>
      <c r="B13102" s="4" t="s">
        <v>37827</v>
      </c>
      <c r="C13102" s="4" t="s">
        <v>37828</v>
      </c>
      <c r="E13102" s="4"/>
      <c r="R13102" s="4"/>
      <c r="U13102" s="4"/>
      <c r="AD13102" s="4"/>
      <c r="AE13102" s="4"/>
      <c r="AF13102" s="21"/>
    </row>
    <row r="13103" spans="1:32" x14ac:dyDescent="0.2">
      <c r="A13103" s="1" t="s">
        <v>37829</v>
      </c>
      <c r="B13103" s="4" t="s">
        <v>37830</v>
      </c>
      <c r="C13103" s="4" t="s">
        <v>37831</v>
      </c>
      <c r="E13103" s="4"/>
      <c r="R13103" s="4"/>
      <c r="U13103" s="4"/>
      <c r="AD13103" s="4"/>
      <c r="AE13103" s="4"/>
      <c r="AF13103" s="21"/>
    </row>
    <row r="13104" spans="1:32" x14ac:dyDescent="0.2">
      <c r="A13104" s="1" t="s">
        <v>37832</v>
      </c>
      <c r="B13104" s="4" t="s">
        <v>37833</v>
      </c>
      <c r="C13104" s="4" t="s">
        <v>37834</v>
      </c>
      <c r="E13104" s="4"/>
      <c r="R13104" s="4"/>
      <c r="U13104" s="4"/>
      <c r="AD13104" s="4"/>
      <c r="AE13104" s="4"/>
      <c r="AF13104" s="21"/>
    </row>
    <row r="13105" spans="1:32" x14ac:dyDescent="0.2">
      <c r="A13105" s="1" t="s">
        <v>37835</v>
      </c>
      <c r="B13105" s="4" t="s">
        <v>37836</v>
      </c>
      <c r="C13105" s="4" t="s">
        <v>37837</v>
      </c>
      <c r="E13105" s="4"/>
      <c r="R13105" s="4"/>
      <c r="U13105" s="4"/>
      <c r="AD13105" s="4"/>
      <c r="AE13105" s="4"/>
      <c r="AF13105" s="21"/>
    </row>
    <row r="13106" spans="1:32" x14ac:dyDescent="0.2">
      <c r="A13106" s="1" t="s">
        <v>37838</v>
      </c>
      <c r="B13106" s="4" t="s">
        <v>37839</v>
      </c>
      <c r="C13106" s="4" t="s">
        <v>37840</v>
      </c>
      <c r="E13106" s="4"/>
      <c r="R13106" s="4"/>
      <c r="U13106" s="4"/>
      <c r="AD13106" s="4"/>
      <c r="AE13106" s="4"/>
      <c r="AF13106" s="21"/>
    </row>
    <row r="13107" spans="1:32" x14ac:dyDescent="0.2">
      <c r="A13107" s="1" t="s">
        <v>37841</v>
      </c>
      <c r="B13107" s="4" t="s">
        <v>37842</v>
      </c>
      <c r="C13107" s="4" t="s">
        <v>37843</v>
      </c>
      <c r="E13107" s="4"/>
      <c r="R13107" s="4"/>
      <c r="U13107" s="4"/>
      <c r="AD13107" s="4"/>
      <c r="AE13107" s="4"/>
      <c r="AF13107" s="21"/>
    </row>
    <row r="13108" spans="1:32" x14ac:dyDescent="0.2">
      <c r="A13108" s="1" t="s">
        <v>37844</v>
      </c>
      <c r="B13108" s="4" t="s">
        <v>37845</v>
      </c>
      <c r="C13108" s="4" t="s">
        <v>37846</v>
      </c>
      <c r="E13108" s="4"/>
      <c r="R13108" s="4"/>
      <c r="U13108" s="4"/>
      <c r="AD13108" s="4"/>
      <c r="AE13108" s="4"/>
      <c r="AF13108" s="21"/>
    </row>
    <row r="13109" spans="1:32" x14ac:dyDescent="0.2">
      <c r="A13109" s="1" t="s">
        <v>37847</v>
      </c>
      <c r="B13109" s="4" t="s">
        <v>37848</v>
      </c>
      <c r="C13109" s="4" t="s">
        <v>37849</v>
      </c>
      <c r="E13109" s="4"/>
      <c r="R13109" s="4"/>
      <c r="U13109" s="4"/>
      <c r="AD13109" s="4"/>
      <c r="AE13109" s="4"/>
      <c r="AF13109" s="21"/>
    </row>
    <row r="13110" spans="1:32" x14ac:dyDescent="0.2">
      <c r="A13110" s="1" t="s">
        <v>37850</v>
      </c>
      <c r="B13110" s="4" t="s">
        <v>37851</v>
      </c>
      <c r="C13110" s="4" t="s">
        <v>37852</v>
      </c>
      <c r="E13110" s="4"/>
      <c r="R13110" s="4"/>
      <c r="U13110" s="4"/>
      <c r="AD13110" s="4"/>
      <c r="AE13110" s="4"/>
      <c r="AF13110" s="21"/>
    </row>
    <row r="13111" spans="1:32" x14ac:dyDescent="0.2">
      <c r="A13111" s="1" t="s">
        <v>37853</v>
      </c>
      <c r="B13111" s="4" t="s">
        <v>37854</v>
      </c>
      <c r="C13111" s="4" t="s">
        <v>6120</v>
      </c>
      <c r="E13111" s="4"/>
      <c r="R13111" s="4"/>
      <c r="U13111" s="4"/>
      <c r="AD13111" s="4"/>
      <c r="AE13111" s="4"/>
      <c r="AF13111" s="21"/>
    </row>
    <row r="13112" spans="1:32" x14ac:dyDescent="0.2">
      <c r="A13112" s="1" t="s">
        <v>37855</v>
      </c>
      <c r="B13112" s="4" t="s">
        <v>37856</v>
      </c>
      <c r="C13112" s="4" t="s">
        <v>37857</v>
      </c>
      <c r="E13112" s="4"/>
      <c r="R13112" s="4"/>
      <c r="U13112" s="4"/>
      <c r="AD13112" s="4"/>
      <c r="AE13112" s="4"/>
      <c r="AF13112" s="21"/>
    </row>
    <row r="13113" spans="1:32" x14ac:dyDescent="0.2">
      <c r="A13113" s="1" t="s">
        <v>37858</v>
      </c>
      <c r="B13113" s="4" t="s">
        <v>37859</v>
      </c>
      <c r="C13113" s="4" t="s">
        <v>3833</v>
      </c>
      <c r="E13113" s="4"/>
      <c r="R13113" s="4"/>
      <c r="U13113" s="4"/>
      <c r="AD13113" s="4"/>
      <c r="AE13113" s="4"/>
      <c r="AF13113" s="21"/>
    </row>
    <row r="13114" spans="1:32" x14ac:dyDescent="0.2">
      <c r="A13114" s="1" t="s">
        <v>37860</v>
      </c>
      <c r="B13114" s="4" t="s">
        <v>37861</v>
      </c>
      <c r="C13114" s="4" t="s">
        <v>37862</v>
      </c>
      <c r="E13114" s="4"/>
      <c r="R13114" s="4"/>
      <c r="U13114" s="4"/>
      <c r="AD13114" s="4"/>
      <c r="AE13114" s="4"/>
      <c r="AF13114" s="21"/>
    </row>
    <row r="13115" spans="1:32" x14ac:dyDescent="0.2">
      <c r="A13115" s="1" t="s">
        <v>37863</v>
      </c>
      <c r="B13115" s="4" t="s">
        <v>37864</v>
      </c>
      <c r="C13115" s="4" t="s">
        <v>37865</v>
      </c>
      <c r="E13115" s="4"/>
      <c r="R13115" s="4"/>
      <c r="U13115" s="4"/>
      <c r="AD13115" s="4"/>
      <c r="AE13115" s="4"/>
      <c r="AF13115" s="21"/>
    </row>
    <row r="13116" spans="1:32" x14ac:dyDescent="0.2">
      <c r="A13116" s="1" t="s">
        <v>37866</v>
      </c>
      <c r="B13116" s="4" t="s">
        <v>37867</v>
      </c>
      <c r="C13116" s="4" t="s">
        <v>37868</v>
      </c>
      <c r="E13116" s="4"/>
      <c r="R13116" s="4"/>
      <c r="U13116" s="4"/>
      <c r="AD13116" s="4"/>
      <c r="AE13116" s="4"/>
      <c r="AF13116" s="21"/>
    </row>
    <row r="13117" spans="1:32" x14ac:dyDescent="0.2">
      <c r="A13117" s="1" t="s">
        <v>37869</v>
      </c>
      <c r="B13117" s="4" t="s">
        <v>11650</v>
      </c>
      <c r="C13117" s="4" t="s">
        <v>37631</v>
      </c>
      <c r="E13117" s="4"/>
      <c r="R13117" s="4"/>
      <c r="U13117" s="4"/>
      <c r="AD13117" s="4"/>
      <c r="AE13117" s="4"/>
      <c r="AF13117" s="21"/>
    </row>
    <row r="13118" spans="1:32" x14ac:dyDescent="0.2">
      <c r="A13118" s="1" t="s">
        <v>37870</v>
      </c>
      <c r="B13118" s="4" t="s">
        <v>37871</v>
      </c>
      <c r="C13118" s="4" t="s">
        <v>37872</v>
      </c>
      <c r="E13118" s="4"/>
      <c r="R13118" s="4"/>
      <c r="U13118" s="4"/>
      <c r="AD13118" s="4"/>
      <c r="AE13118" s="4"/>
      <c r="AF13118" s="21">
        <v>1</v>
      </c>
    </row>
    <row r="13119" spans="1:32" x14ac:dyDescent="0.2">
      <c r="A13119" s="1" t="s">
        <v>37873</v>
      </c>
      <c r="B13119" s="4" t="s">
        <v>37874</v>
      </c>
      <c r="C13119" s="4" t="s">
        <v>37875</v>
      </c>
      <c r="E13119" s="4"/>
      <c r="R13119" s="4"/>
      <c r="U13119" s="4"/>
      <c r="AD13119" s="4"/>
      <c r="AE13119" s="4"/>
      <c r="AF13119" s="21"/>
    </row>
    <row r="13120" spans="1:32" x14ac:dyDescent="0.2">
      <c r="A13120" s="1" t="s">
        <v>37876</v>
      </c>
      <c r="B13120" s="4" t="s">
        <v>37877</v>
      </c>
      <c r="C13120" s="4" t="s">
        <v>37878</v>
      </c>
      <c r="E13120" s="4"/>
      <c r="R13120" s="4"/>
      <c r="U13120" s="4"/>
      <c r="AD13120" s="4"/>
      <c r="AE13120" s="4"/>
      <c r="AF13120" s="21"/>
    </row>
    <row r="13121" spans="1:32" x14ac:dyDescent="0.2">
      <c r="A13121" s="1" t="s">
        <v>37879</v>
      </c>
      <c r="B13121" s="4" t="s">
        <v>37880</v>
      </c>
      <c r="C13121" s="4" t="s">
        <v>37881</v>
      </c>
      <c r="E13121" s="4"/>
      <c r="R13121" s="4"/>
      <c r="U13121" s="4"/>
      <c r="AD13121" s="4"/>
      <c r="AE13121" s="4"/>
      <c r="AF13121" s="21"/>
    </row>
    <row r="13122" spans="1:32" x14ac:dyDescent="0.2">
      <c r="A13122" s="1" t="s">
        <v>37882</v>
      </c>
      <c r="B13122" s="4" t="s">
        <v>37883</v>
      </c>
      <c r="C13122" s="4" t="s">
        <v>37884</v>
      </c>
      <c r="E13122" s="4"/>
      <c r="R13122" s="4"/>
      <c r="U13122" s="4"/>
      <c r="AD13122" s="4"/>
      <c r="AE13122" s="4"/>
      <c r="AF13122" s="21"/>
    </row>
    <row r="13123" spans="1:32" x14ac:dyDescent="0.2">
      <c r="A13123" s="1" t="s">
        <v>37885</v>
      </c>
      <c r="B13123" s="4" t="s">
        <v>37886</v>
      </c>
      <c r="C13123" s="4" t="s">
        <v>37887</v>
      </c>
      <c r="E13123" s="4"/>
      <c r="R13123" s="4"/>
      <c r="U13123" s="4"/>
      <c r="AD13123" s="4"/>
      <c r="AE13123" s="4"/>
      <c r="AF13123" s="21"/>
    </row>
    <row r="13124" spans="1:32" x14ac:dyDescent="0.2">
      <c r="A13124" s="1" t="s">
        <v>37888</v>
      </c>
      <c r="B13124" s="4" t="s">
        <v>37889</v>
      </c>
      <c r="C13124" s="4" t="s">
        <v>37890</v>
      </c>
      <c r="E13124" s="4"/>
      <c r="R13124" s="4"/>
      <c r="U13124" s="4"/>
      <c r="AD13124" s="4"/>
      <c r="AE13124" s="4"/>
      <c r="AF13124" s="21"/>
    </row>
    <row r="13125" spans="1:32" x14ac:dyDescent="0.2">
      <c r="A13125" s="1" t="s">
        <v>37891</v>
      </c>
      <c r="B13125" s="4" t="s">
        <v>37892</v>
      </c>
      <c r="C13125" s="4" t="s">
        <v>37893</v>
      </c>
      <c r="E13125" s="4"/>
      <c r="R13125" s="4"/>
      <c r="U13125" s="4"/>
      <c r="AD13125" s="4"/>
      <c r="AE13125" s="4"/>
      <c r="AF13125" s="21"/>
    </row>
    <row r="13126" spans="1:32" x14ac:dyDescent="0.2">
      <c r="A13126" s="1" t="s">
        <v>37894</v>
      </c>
      <c r="B13126" s="4" t="s">
        <v>37895</v>
      </c>
      <c r="C13126" s="4" t="s">
        <v>37881</v>
      </c>
      <c r="E13126" s="4"/>
      <c r="R13126" s="4"/>
      <c r="U13126" s="4"/>
      <c r="AD13126" s="4"/>
      <c r="AE13126" s="4"/>
      <c r="AF13126" s="21"/>
    </row>
    <row r="13127" spans="1:32" x14ac:dyDescent="0.2">
      <c r="A13127" s="1" t="s">
        <v>37896</v>
      </c>
      <c r="B13127" s="4" t="s">
        <v>37897</v>
      </c>
      <c r="C13127" s="4" t="s">
        <v>37898</v>
      </c>
      <c r="E13127" s="4"/>
      <c r="R13127" s="4"/>
      <c r="U13127" s="4"/>
      <c r="AD13127" s="4"/>
      <c r="AE13127" s="4"/>
      <c r="AF13127" s="21"/>
    </row>
    <row r="13128" spans="1:32" x14ac:dyDescent="0.2">
      <c r="A13128" s="1" t="s">
        <v>37899</v>
      </c>
      <c r="B13128" s="4" t="s">
        <v>37900</v>
      </c>
      <c r="C13128" s="4" t="s">
        <v>37901</v>
      </c>
      <c r="E13128" s="4"/>
      <c r="R13128" s="4"/>
      <c r="U13128" s="4"/>
      <c r="AD13128" s="4"/>
      <c r="AE13128" s="4"/>
      <c r="AF13128" s="21"/>
    </row>
    <row r="13129" spans="1:32" x14ac:dyDescent="0.2">
      <c r="A13129" s="1" t="s">
        <v>37902</v>
      </c>
      <c r="B13129" s="4" t="s">
        <v>37903</v>
      </c>
      <c r="C13129" s="4" t="s">
        <v>37904</v>
      </c>
      <c r="E13129" s="4"/>
      <c r="R13129" s="4"/>
      <c r="U13129" s="4"/>
      <c r="AD13129" s="4"/>
      <c r="AE13129" s="4"/>
      <c r="AF13129" s="21"/>
    </row>
    <row r="13130" spans="1:32" x14ac:dyDescent="0.2">
      <c r="A13130" s="1" t="s">
        <v>37905</v>
      </c>
      <c r="B13130" s="4" t="s">
        <v>37906</v>
      </c>
      <c r="C13130" s="4" t="s">
        <v>37907</v>
      </c>
      <c r="E13130" s="4"/>
      <c r="R13130" s="4"/>
      <c r="U13130" s="4"/>
      <c r="AD13130" s="4"/>
      <c r="AE13130" s="4"/>
      <c r="AF13130" s="21"/>
    </row>
    <row r="13131" spans="1:32" x14ac:dyDescent="0.2">
      <c r="A13131" s="1" t="s">
        <v>37908</v>
      </c>
      <c r="B13131" s="4" t="s">
        <v>37909</v>
      </c>
      <c r="C13131" s="4" t="s">
        <v>37910</v>
      </c>
      <c r="E13131" s="4"/>
      <c r="R13131" s="4"/>
      <c r="U13131" s="4"/>
      <c r="AD13131" s="4"/>
      <c r="AE13131" s="4"/>
      <c r="AF13131" s="21"/>
    </row>
    <row r="13132" spans="1:32" x14ac:dyDescent="0.2">
      <c r="A13132" s="1" t="s">
        <v>37911</v>
      </c>
      <c r="B13132" s="4" t="s">
        <v>37912</v>
      </c>
      <c r="C13132" s="4" t="s">
        <v>37913</v>
      </c>
      <c r="E13132" s="4"/>
      <c r="R13132" s="4"/>
      <c r="U13132" s="4"/>
      <c r="AD13132" s="4"/>
      <c r="AE13132" s="4"/>
      <c r="AF13132" s="21"/>
    </row>
    <row r="13133" spans="1:32" x14ac:dyDescent="0.2">
      <c r="A13133" s="1" t="s">
        <v>37914</v>
      </c>
      <c r="B13133" s="4" t="s">
        <v>37915</v>
      </c>
      <c r="C13133" s="4" t="s">
        <v>37916</v>
      </c>
      <c r="E13133" s="4"/>
      <c r="R13133" s="4"/>
      <c r="U13133" s="4"/>
      <c r="AD13133" s="4"/>
      <c r="AE13133" s="4"/>
      <c r="AF13133" s="21"/>
    </row>
    <row r="13134" spans="1:32" x14ac:dyDescent="0.2">
      <c r="A13134" s="1" t="s">
        <v>37917</v>
      </c>
      <c r="B13134" s="4" t="s">
        <v>37918</v>
      </c>
      <c r="C13134" s="4" t="s">
        <v>37919</v>
      </c>
      <c r="E13134" s="4"/>
      <c r="R13134" s="4"/>
      <c r="U13134" s="4"/>
      <c r="AD13134" s="4"/>
      <c r="AE13134" s="4"/>
      <c r="AF13134" s="21"/>
    </row>
    <row r="13135" spans="1:32" x14ac:dyDescent="0.2">
      <c r="A13135" s="1" t="s">
        <v>37920</v>
      </c>
      <c r="B13135" s="4" t="s">
        <v>37921</v>
      </c>
      <c r="C13135" s="4" t="s">
        <v>37922</v>
      </c>
      <c r="E13135" s="4"/>
      <c r="R13135" s="4"/>
      <c r="U13135" s="4"/>
      <c r="AD13135" s="4"/>
      <c r="AE13135" s="4"/>
      <c r="AF13135" s="21"/>
    </row>
    <row r="13136" spans="1:32" x14ac:dyDescent="0.2">
      <c r="A13136" s="1" t="s">
        <v>37923</v>
      </c>
      <c r="B13136" s="4" t="s">
        <v>37924</v>
      </c>
      <c r="C13136" s="4" t="s">
        <v>37925</v>
      </c>
      <c r="E13136" s="4"/>
      <c r="R13136" s="4"/>
      <c r="U13136" s="4"/>
      <c r="AD13136" s="4"/>
      <c r="AE13136" s="4"/>
      <c r="AF13136" s="21"/>
    </row>
    <row r="13137" spans="1:32" x14ac:dyDescent="0.2">
      <c r="A13137" s="1" t="s">
        <v>37926</v>
      </c>
      <c r="B13137" s="4" t="s">
        <v>37927</v>
      </c>
      <c r="C13137" s="4" t="s">
        <v>37928</v>
      </c>
      <c r="E13137" s="4"/>
      <c r="R13137" s="4"/>
      <c r="U13137" s="4"/>
      <c r="AD13137" s="4"/>
      <c r="AE13137" s="4"/>
      <c r="AF13137" s="21"/>
    </row>
    <row r="13138" spans="1:32" x14ac:dyDescent="0.2">
      <c r="A13138" s="1" t="s">
        <v>37929</v>
      </c>
      <c r="B13138" s="4" t="s">
        <v>37930</v>
      </c>
      <c r="C13138" s="4" t="s">
        <v>37931</v>
      </c>
      <c r="E13138" s="4"/>
      <c r="R13138" s="4"/>
      <c r="U13138" s="4"/>
      <c r="AD13138" s="4"/>
      <c r="AE13138" s="4"/>
      <c r="AF13138" s="21"/>
    </row>
    <row r="13139" spans="1:32" x14ac:dyDescent="0.2">
      <c r="A13139" s="1" t="s">
        <v>37932</v>
      </c>
      <c r="B13139" s="4" t="s">
        <v>37933</v>
      </c>
      <c r="C13139" s="4" t="s">
        <v>37934</v>
      </c>
      <c r="E13139" s="4"/>
      <c r="R13139" s="4"/>
      <c r="U13139" s="4"/>
      <c r="AD13139" s="4"/>
      <c r="AE13139" s="4"/>
      <c r="AF13139" s="21"/>
    </row>
    <row r="13140" spans="1:32" x14ac:dyDescent="0.2">
      <c r="A13140" s="1" t="s">
        <v>37935</v>
      </c>
      <c r="B13140" s="4" t="s">
        <v>37936</v>
      </c>
      <c r="C13140" s="4" t="s">
        <v>37937</v>
      </c>
      <c r="E13140" s="4"/>
      <c r="R13140" s="4"/>
      <c r="U13140" s="4"/>
      <c r="AD13140" s="4"/>
      <c r="AE13140" s="4"/>
      <c r="AF13140" s="21"/>
    </row>
    <row r="13141" spans="1:32" x14ac:dyDescent="0.2">
      <c r="A13141" s="1" t="s">
        <v>37938</v>
      </c>
      <c r="B13141" s="4" t="s">
        <v>37939</v>
      </c>
      <c r="C13141" s="4" t="s">
        <v>37940</v>
      </c>
      <c r="E13141" s="4"/>
      <c r="R13141" s="4"/>
      <c r="U13141" s="4"/>
      <c r="AD13141" s="4"/>
      <c r="AE13141" s="4"/>
      <c r="AF13141" s="21"/>
    </row>
    <row r="13142" spans="1:32" x14ac:dyDescent="0.2">
      <c r="A13142" s="1" t="s">
        <v>37941</v>
      </c>
      <c r="B13142" s="4" t="s">
        <v>37942</v>
      </c>
      <c r="C13142" s="4" t="s">
        <v>37943</v>
      </c>
      <c r="E13142" s="4"/>
      <c r="R13142" s="4"/>
      <c r="U13142" s="4"/>
      <c r="AD13142" s="4"/>
      <c r="AE13142" s="4"/>
      <c r="AF13142" s="21"/>
    </row>
    <row r="13143" spans="1:32" x14ac:dyDescent="0.2">
      <c r="A13143" s="1" t="s">
        <v>37944</v>
      </c>
      <c r="B13143" s="4" t="s">
        <v>37945</v>
      </c>
      <c r="C13143" s="4" t="s">
        <v>37946</v>
      </c>
      <c r="E13143" s="4"/>
      <c r="R13143" s="4"/>
      <c r="U13143" s="4"/>
      <c r="AD13143" s="4"/>
      <c r="AE13143" s="4"/>
      <c r="AF13143" s="21"/>
    </row>
    <row r="13144" spans="1:32" x14ac:dyDescent="0.2">
      <c r="A13144" s="1" t="s">
        <v>37947</v>
      </c>
      <c r="B13144" s="4" t="s">
        <v>37948</v>
      </c>
      <c r="C13144" s="4" t="s">
        <v>37949</v>
      </c>
      <c r="E13144" s="4"/>
      <c r="R13144" s="4"/>
      <c r="U13144" s="4"/>
      <c r="AD13144" s="4"/>
      <c r="AE13144" s="4"/>
      <c r="AF13144" s="21"/>
    </row>
    <row r="13145" spans="1:32" x14ac:dyDescent="0.2">
      <c r="A13145" s="1" t="s">
        <v>37950</v>
      </c>
      <c r="B13145" s="4" t="s">
        <v>37951</v>
      </c>
      <c r="C13145" s="4" t="s">
        <v>37952</v>
      </c>
      <c r="E13145" s="4"/>
      <c r="R13145" s="4"/>
      <c r="U13145" s="4"/>
      <c r="AD13145" s="4"/>
      <c r="AE13145" s="4"/>
      <c r="AF13145" s="21"/>
    </row>
    <row r="13146" spans="1:32" x14ac:dyDescent="0.2">
      <c r="A13146" s="1" t="s">
        <v>37953</v>
      </c>
      <c r="B13146" s="4" t="s">
        <v>37954</v>
      </c>
      <c r="C13146" s="4" t="s">
        <v>37955</v>
      </c>
      <c r="E13146" s="4"/>
      <c r="R13146" s="4"/>
      <c r="U13146" s="4"/>
      <c r="AD13146" s="4"/>
      <c r="AE13146" s="4"/>
      <c r="AF13146" s="21"/>
    </row>
    <row r="13147" spans="1:32" x14ac:dyDescent="0.2">
      <c r="A13147" s="1" t="s">
        <v>37956</v>
      </c>
      <c r="B13147" s="4" t="s">
        <v>37957</v>
      </c>
      <c r="C13147" s="4" t="s">
        <v>37958</v>
      </c>
      <c r="E13147" s="4"/>
      <c r="R13147" s="4"/>
      <c r="U13147" s="4"/>
      <c r="AD13147" s="4"/>
      <c r="AE13147" s="4"/>
      <c r="AF13147" s="21"/>
    </row>
    <row r="13148" spans="1:32" x14ac:dyDescent="0.2">
      <c r="A13148" s="1" t="s">
        <v>37959</v>
      </c>
      <c r="B13148" s="4" t="s">
        <v>37960</v>
      </c>
      <c r="C13148" s="4" t="s">
        <v>37961</v>
      </c>
      <c r="E13148" s="4"/>
      <c r="R13148" s="4"/>
      <c r="U13148" s="4"/>
      <c r="AD13148" s="4"/>
      <c r="AE13148" s="4"/>
      <c r="AF13148" s="21"/>
    </row>
    <row r="13149" spans="1:32" x14ac:dyDescent="0.2">
      <c r="A13149" s="1" t="s">
        <v>37962</v>
      </c>
      <c r="B13149" s="4" t="s">
        <v>37963</v>
      </c>
      <c r="C13149" s="4" t="s">
        <v>37964</v>
      </c>
      <c r="E13149" s="4"/>
      <c r="R13149" s="4"/>
      <c r="U13149" s="4"/>
      <c r="AD13149" s="4"/>
      <c r="AE13149" s="4"/>
      <c r="AF13149" s="21"/>
    </row>
    <row r="13150" spans="1:32" x14ac:dyDescent="0.2">
      <c r="A13150" s="1" t="s">
        <v>37965</v>
      </c>
      <c r="B13150" s="4" t="s">
        <v>37966</v>
      </c>
      <c r="C13150" s="4" t="s">
        <v>37967</v>
      </c>
      <c r="E13150" s="4"/>
      <c r="R13150" s="4"/>
      <c r="U13150" s="4"/>
      <c r="AD13150" s="4"/>
      <c r="AE13150" s="4"/>
      <c r="AF13150" s="21"/>
    </row>
    <row r="13151" spans="1:32" x14ac:dyDescent="0.2">
      <c r="A13151" s="1" t="s">
        <v>37968</v>
      </c>
      <c r="B13151" s="4" t="s">
        <v>37969</v>
      </c>
      <c r="C13151" s="4" t="s">
        <v>37970</v>
      </c>
      <c r="E13151" s="4"/>
      <c r="R13151" s="4"/>
      <c r="U13151" s="4"/>
      <c r="AD13151" s="4"/>
      <c r="AE13151" s="4"/>
      <c r="AF13151" s="21"/>
    </row>
    <row r="13152" spans="1:32" x14ac:dyDescent="0.2">
      <c r="A13152" s="1" t="s">
        <v>37971</v>
      </c>
      <c r="B13152" s="4" t="s">
        <v>37972</v>
      </c>
      <c r="C13152" s="4" t="s">
        <v>37973</v>
      </c>
      <c r="E13152" s="4"/>
      <c r="R13152" s="4"/>
      <c r="U13152" s="4"/>
      <c r="AD13152" s="4"/>
      <c r="AE13152" s="4"/>
      <c r="AF13152" s="21"/>
    </row>
    <row r="13153" spans="1:32" x14ac:dyDescent="0.2">
      <c r="A13153" s="1" t="s">
        <v>37974</v>
      </c>
      <c r="B13153" s="4" t="s">
        <v>37975</v>
      </c>
      <c r="C13153" s="4" t="s">
        <v>37976</v>
      </c>
      <c r="E13153" s="4"/>
      <c r="R13153" s="4"/>
      <c r="U13153" s="4"/>
      <c r="AD13153" s="4"/>
      <c r="AE13153" s="4"/>
      <c r="AF13153" s="21"/>
    </row>
    <row r="13154" spans="1:32" x14ac:dyDescent="0.2">
      <c r="A13154" s="1" t="s">
        <v>37977</v>
      </c>
      <c r="B13154" s="4" t="s">
        <v>37978</v>
      </c>
      <c r="C13154" s="4" t="s">
        <v>37979</v>
      </c>
      <c r="E13154" s="4"/>
      <c r="R13154" s="4"/>
      <c r="U13154" s="4"/>
      <c r="AD13154" s="4"/>
      <c r="AE13154" s="4"/>
      <c r="AF13154" s="21"/>
    </row>
    <row r="13155" spans="1:32" x14ac:dyDescent="0.2">
      <c r="A13155" s="1" t="s">
        <v>37980</v>
      </c>
      <c r="B13155" s="4" t="s">
        <v>37981</v>
      </c>
      <c r="C13155" s="4" t="s">
        <v>37982</v>
      </c>
      <c r="E13155" s="4"/>
      <c r="R13155" s="4"/>
      <c r="U13155" s="4"/>
      <c r="AD13155" s="4"/>
      <c r="AE13155" s="4"/>
      <c r="AF13155" s="21"/>
    </row>
    <row r="13156" spans="1:32" x14ac:dyDescent="0.2">
      <c r="A13156" s="1" t="s">
        <v>37983</v>
      </c>
      <c r="B13156" s="4" t="s">
        <v>37984</v>
      </c>
      <c r="C13156" s="4" t="s">
        <v>37985</v>
      </c>
      <c r="E13156" s="4"/>
      <c r="R13156" s="4"/>
      <c r="U13156" s="4"/>
      <c r="AD13156" s="4"/>
      <c r="AE13156" s="4"/>
      <c r="AF13156" s="21"/>
    </row>
    <row r="13157" spans="1:32" x14ac:dyDescent="0.2">
      <c r="A13157" s="1" t="s">
        <v>37986</v>
      </c>
      <c r="B13157" s="4" t="s">
        <v>37987</v>
      </c>
      <c r="C13157" s="4" t="s">
        <v>37988</v>
      </c>
      <c r="E13157" s="4"/>
      <c r="R13157" s="4"/>
      <c r="U13157" s="4"/>
      <c r="AD13157" s="4"/>
      <c r="AE13157" s="4"/>
      <c r="AF13157" s="21"/>
    </row>
    <row r="13158" spans="1:32" x14ac:dyDescent="0.2">
      <c r="A13158" s="1" t="s">
        <v>37989</v>
      </c>
      <c r="B13158" s="4" t="s">
        <v>37990</v>
      </c>
      <c r="C13158" s="4" t="s">
        <v>37991</v>
      </c>
      <c r="E13158" s="4"/>
      <c r="R13158" s="4"/>
      <c r="U13158" s="4"/>
      <c r="AD13158" s="4"/>
      <c r="AE13158" s="4"/>
      <c r="AF13158" s="21"/>
    </row>
    <row r="13159" spans="1:32" x14ac:dyDescent="0.2">
      <c r="A13159" s="1" t="s">
        <v>37992</v>
      </c>
      <c r="B13159" s="4" t="s">
        <v>37993</v>
      </c>
      <c r="C13159" s="4" t="s">
        <v>962</v>
      </c>
      <c r="E13159" s="4"/>
      <c r="R13159" s="4"/>
      <c r="U13159" s="4"/>
      <c r="AD13159" s="4"/>
      <c r="AE13159" s="4"/>
      <c r="AF13159" s="21"/>
    </row>
    <row r="13160" spans="1:32" x14ac:dyDescent="0.2">
      <c r="A13160" s="1" t="s">
        <v>37994</v>
      </c>
      <c r="B13160" s="4" t="s">
        <v>37995</v>
      </c>
      <c r="C13160" s="4" t="s">
        <v>37996</v>
      </c>
      <c r="E13160" s="4"/>
      <c r="R13160" s="4"/>
      <c r="U13160" s="4"/>
      <c r="AD13160" s="4"/>
      <c r="AE13160" s="4"/>
      <c r="AF13160" s="21"/>
    </row>
    <row r="13161" spans="1:32" x14ac:dyDescent="0.2">
      <c r="A13161" s="1" t="s">
        <v>37997</v>
      </c>
      <c r="B13161" s="4" t="s">
        <v>37998</v>
      </c>
      <c r="C13161" s="4" t="s">
        <v>37999</v>
      </c>
      <c r="E13161" s="4"/>
      <c r="R13161" s="4"/>
      <c r="U13161" s="4"/>
      <c r="AD13161" s="4"/>
      <c r="AE13161" s="4"/>
      <c r="AF13161" s="21"/>
    </row>
    <row r="13162" spans="1:32" x14ac:dyDescent="0.2">
      <c r="A13162" s="1" t="s">
        <v>38000</v>
      </c>
      <c r="B13162" s="4" t="s">
        <v>38001</v>
      </c>
      <c r="C13162" s="4" t="s">
        <v>38002</v>
      </c>
      <c r="E13162" s="4"/>
      <c r="R13162" s="4"/>
      <c r="U13162" s="4"/>
      <c r="AD13162" s="4"/>
      <c r="AE13162" s="4"/>
      <c r="AF13162" s="21"/>
    </row>
    <row r="13163" spans="1:32" x14ac:dyDescent="0.2">
      <c r="A13163" s="1" t="s">
        <v>38003</v>
      </c>
      <c r="B13163" s="4" t="s">
        <v>11653</v>
      </c>
      <c r="C13163" s="4" t="s">
        <v>11654</v>
      </c>
      <c r="E13163" s="4"/>
      <c r="R13163" s="4"/>
      <c r="U13163" s="4"/>
      <c r="AD13163" s="4">
        <v>1</v>
      </c>
      <c r="AE13163" s="4"/>
      <c r="AF13163" s="21"/>
    </row>
    <row r="13164" spans="1:32" x14ac:dyDescent="0.2">
      <c r="A13164" s="1" t="s">
        <v>38004</v>
      </c>
      <c r="B13164" s="4" t="s">
        <v>38005</v>
      </c>
      <c r="C13164" s="4" t="s">
        <v>38006</v>
      </c>
      <c r="E13164" s="4"/>
      <c r="R13164" s="4"/>
      <c r="U13164" s="4"/>
      <c r="AD13164" s="4"/>
      <c r="AE13164" s="4"/>
      <c r="AF13164" s="21"/>
    </row>
    <row r="13165" spans="1:32" x14ac:dyDescent="0.2">
      <c r="A13165" s="1" t="s">
        <v>38007</v>
      </c>
      <c r="B13165" s="4" t="s">
        <v>38008</v>
      </c>
      <c r="C13165" s="4" t="s">
        <v>38009</v>
      </c>
      <c r="E13165" s="4"/>
      <c r="R13165" s="4"/>
      <c r="U13165" s="4"/>
      <c r="AD13165" s="4"/>
      <c r="AE13165" s="4"/>
      <c r="AF13165" s="21"/>
    </row>
    <row r="13166" spans="1:32" x14ac:dyDescent="0.2">
      <c r="A13166" s="1" t="s">
        <v>38010</v>
      </c>
      <c r="B13166" s="4" t="s">
        <v>38011</v>
      </c>
      <c r="C13166" s="4" t="s">
        <v>38012</v>
      </c>
      <c r="E13166" s="4"/>
      <c r="R13166" s="4"/>
      <c r="U13166" s="4"/>
      <c r="AD13166" s="4"/>
      <c r="AE13166" s="4"/>
      <c r="AF13166" s="21"/>
    </row>
    <row r="13167" spans="1:32" x14ac:dyDescent="0.2">
      <c r="A13167" s="1" t="s">
        <v>38013</v>
      </c>
      <c r="B13167" s="4" t="s">
        <v>38014</v>
      </c>
      <c r="C13167" s="4" t="s">
        <v>38015</v>
      </c>
      <c r="E13167" s="4"/>
      <c r="R13167" s="4"/>
      <c r="U13167" s="4"/>
      <c r="AD13167" s="4"/>
      <c r="AE13167" s="4"/>
      <c r="AF13167" s="21"/>
    </row>
    <row r="13168" spans="1:32" x14ac:dyDescent="0.2">
      <c r="A13168" s="1" t="s">
        <v>38016</v>
      </c>
      <c r="B13168" s="4" t="s">
        <v>38017</v>
      </c>
      <c r="C13168" s="4" t="s">
        <v>38018</v>
      </c>
      <c r="E13168" s="4"/>
      <c r="R13168" s="4"/>
      <c r="U13168" s="4"/>
      <c r="AD13168" s="4"/>
      <c r="AE13168" s="4"/>
      <c r="AF13168" s="21"/>
    </row>
    <row r="13169" spans="1:32" x14ac:dyDescent="0.2">
      <c r="A13169" s="1" t="s">
        <v>38019</v>
      </c>
      <c r="B13169" s="4" t="s">
        <v>38020</v>
      </c>
      <c r="C13169" s="4" t="s">
        <v>38021</v>
      </c>
      <c r="E13169" s="4"/>
      <c r="R13169" s="4"/>
      <c r="U13169" s="4"/>
      <c r="AD13169" s="4"/>
      <c r="AE13169" s="4"/>
      <c r="AF13169" s="21"/>
    </row>
    <row r="13170" spans="1:32" x14ac:dyDescent="0.2">
      <c r="A13170" s="1" t="s">
        <v>38022</v>
      </c>
      <c r="B13170" s="4" t="s">
        <v>38023</v>
      </c>
      <c r="C13170" s="4" t="s">
        <v>38024</v>
      </c>
      <c r="E13170" s="4"/>
      <c r="R13170" s="4"/>
      <c r="U13170" s="4"/>
      <c r="AD13170" s="4"/>
      <c r="AE13170" s="4"/>
      <c r="AF13170" s="21"/>
    </row>
    <row r="13171" spans="1:32" x14ac:dyDescent="0.2">
      <c r="A13171" s="1" t="s">
        <v>38025</v>
      </c>
      <c r="B13171" s="4" t="s">
        <v>38026</v>
      </c>
      <c r="C13171" s="4" t="s">
        <v>38027</v>
      </c>
      <c r="E13171" s="4"/>
      <c r="M13171">
        <v>1</v>
      </c>
      <c r="R13171" s="4"/>
      <c r="U13171" s="4"/>
      <c r="AD13171" s="4"/>
      <c r="AE13171" s="4"/>
      <c r="AF13171" s="21"/>
    </row>
    <row r="13172" spans="1:32" x14ac:dyDescent="0.2">
      <c r="A13172" s="1" t="s">
        <v>38028</v>
      </c>
      <c r="B13172" s="4" t="s">
        <v>38029</v>
      </c>
      <c r="C13172" s="4" t="s">
        <v>38030</v>
      </c>
      <c r="E13172" s="4"/>
      <c r="R13172" s="4"/>
      <c r="U13172" s="4"/>
      <c r="AD13172" s="4"/>
      <c r="AE13172" s="4"/>
      <c r="AF13172" s="21"/>
    </row>
    <row r="13173" spans="1:32" x14ac:dyDescent="0.2">
      <c r="A13173" s="1" t="s">
        <v>38031</v>
      </c>
      <c r="B13173" s="4" t="s">
        <v>11656</v>
      </c>
      <c r="C13173" s="4" t="s">
        <v>11657</v>
      </c>
      <c r="E13173" s="4"/>
      <c r="R13173" s="4"/>
      <c r="U13173" s="4"/>
      <c r="AD13173" s="4"/>
      <c r="AE13173" s="4"/>
      <c r="AF13173" s="21"/>
    </row>
    <row r="13174" spans="1:32" x14ac:dyDescent="0.2">
      <c r="A13174" s="1" t="s">
        <v>38032</v>
      </c>
      <c r="B13174" s="4" t="s">
        <v>38033</v>
      </c>
      <c r="C13174" s="4" t="s">
        <v>38034</v>
      </c>
      <c r="E13174" s="4"/>
      <c r="R13174" s="4"/>
      <c r="U13174" s="4"/>
      <c r="AD13174" s="4"/>
      <c r="AE13174" s="4"/>
      <c r="AF13174" s="21"/>
    </row>
    <row r="13175" spans="1:32" x14ac:dyDescent="0.2">
      <c r="A13175" s="1" t="s">
        <v>38035</v>
      </c>
      <c r="B13175" s="4" t="s">
        <v>38036</v>
      </c>
      <c r="C13175" s="4" t="s">
        <v>38037</v>
      </c>
      <c r="E13175" s="4"/>
      <c r="R13175" s="4"/>
      <c r="U13175" s="4"/>
      <c r="AD13175" s="4"/>
      <c r="AE13175" s="4"/>
      <c r="AF13175" s="21"/>
    </row>
    <row r="13176" spans="1:32" x14ac:dyDescent="0.2">
      <c r="A13176" s="1" t="s">
        <v>38038</v>
      </c>
      <c r="B13176" s="4" t="s">
        <v>38039</v>
      </c>
      <c r="C13176" s="4" t="s">
        <v>38040</v>
      </c>
      <c r="E13176" s="4"/>
      <c r="R13176" s="4"/>
      <c r="U13176" s="4"/>
      <c r="AD13176" s="4"/>
      <c r="AE13176" s="4"/>
      <c r="AF13176" s="21"/>
    </row>
    <row r="13177" spans="1:32" x14ac:dyDescent="0.2">
      <c r="A13177" s="1" t="s">
        <v>38041</v>
      </c>
      <c r="B13177" s="4" t="s">
        <v>38042</v>
      </c>
      <c r="C13177" s="4" t="s">
        <v>38043</v>
      </c>
      <c r="E13177" s="4"/>
      <c r="R13177" s="4"/>
      <c r="U13177" s="4"/>
      <c r="AD13177" s="4"/>
      <c r="AE13177" s="4"/>
      <c r="AF13177" s="21"/>
    </row>
    <row r="13178" spans="1:32" x14ac:dyDescent="0.2">
      <c r="A13178" s="1" t="s">
        <v>38044</v>
      </c>
      <c r="B13178" s="4" t="s">
        <v>38045</v>
      </c>
      <c r="C13178" s="4" t="s">
        <v>38046</v>
      </c>
      <c r="E13178" s="4"/>
      <c r="R13178" s="4"/>
      <c r="U13178" s="4"/>
      <c r="AD13178" s="4"/>
      <c r="AE13178" s="4"/>
      <c r="AF13178" s="21"/>
    </row>
    <row r="13179" spans="1:32" x14ac:dyDescent="0.2">
      <c r="A13179" s="1" t="s">
        <v>38047</v>
      </c>
      <c r="B13179" s="4" t="s">
        <v>38048</v>
      </c>
      <c r="C13179" s="4" t="s">
        <v>38049</v>
      </c>
      <c r="E13179" s="4"/>
      <c r="R13179" s="4"/>
      <c r="U13179" s="4"/>
      <c r="AD13179" s="4"/>
      <c r="AE13179" s="4"/>
      <c r="AF13179" s="21"/>
    </row>
    <row r="13180" spans="1:32" x14ac:dyDescent="0.2">
      <c r="A13180" s="1" t="s">
        <v>38050</v>
      </c>
      <c r="B13180" s="4" t="s">
        <v>38051</v>
      </c>
      <c r="C13180" s="4" t="s">
        <v>38052</v>
      </c>
      <c r="E13180" s="4"/>
      <c r="R13180" s="4"/>
      <c r="U13180" s="4"/>
      <c r="AD13180" s="4"/>
      <c r="AE13180" s="4"/>
      <c r="AF13180" s="21"/>
    </row>
    <row r="13181" spans="1:32" x14ac:dyDescent="0.2">
      <c r="A13181" s="1" t="s">
        <v>38053</v>
      </c>
      <c r="B13181" s="4" t="s">
        <v>38054</v>
      </c>
      <c r="C13181" s="4" t="s">
        <v>38055</v>
      </c>
      <c r="E13181" s="4"/>
      <c r="R13181" s="4"/>
      <c r="U13181" s="4"/>
      <c r="AD13181" s="4"/>
      <c r="AE13181" s="4"/>
      <c r="AF13181" s="21"/>
    </row>
    <row r="13182" spans="1:32" x14ac:dyDescent="0.2">
      <c r="A13182" s="1" t="s">
        <v>38056</v>
      </c>
      <c r="B13182" s="4" t="s">
        <v>38057</v>
      </c>
      <c r="C13182" s="4" t="s">
        <v>38058</v>
      </c>
      <c r="E13182" s="4"/>
      <c r="R13182" s="4"/>
      <c r="U13182" s="4"/>
      <c r="AD13182" s="4"/>
      <c r="AE13182" s="4"/>
      <c r="AF13182" s="21"/>
    </row>
    <row r="13183" spans="1:32" x14ac:dyDescent="0.2">
      <c r="A13183" s="1" t="s">
        <v>38059</v>
      </c>
      <c r="B13183" s="4" t="s">
        <v>38060</v>
      </c>
      <c r="C13183" s="4" t="s">
        <v>38061</v>
      </c>
      <c r="E13183" s="4"/>
      <c r="R13183" s="4"/>
      <c r="U13183" s="4"/>
      <c r="AD13183" s="4"/>
      <c r="AE13183" s="4"/>
      <c r="AF13183" s="21"/>
    </row>
    <row r="13184" spans="1:32" x14ac:dyDescent="0.2">
      <c r="A13184" s="1" t="s">
        <v>38062</v>
      </c>
      <c r="B13184" s="4" t="s">
        <v>38063</v>
      </c>
      <c r="C13184" s="4" t="s">
        <v>38064</v>
      </c>
      <c r="E13184" s="4"/>
      <c r="R13184" s="4"/>
      <c r="U13184" s="4"/>
      <c r="AD13184" s="4"/>
      <c r="AE13184" s="4"/>
      <c r="AF13184" s="21"/>
    </row>
    <row r="13185" spans="1:32" x14ac:dyDescent="0.2">
      <c r="A13185" s="1" t="s">
        <v>38065</v>
      </c>
      <c r="B13185" s="4" t="s">
        <v>38066</v>
      </c>
      <c r="C13185" s="4" t="s">
        <v>38067</v>
      </c>
      <c r="E13185" s="4"/>
      <c r="R13185" s="4"/>
      <c r="U13185" s="4"/>
      <c r="AD13185" s="4"/>
      <c r="AE13185" s="4"/>
      <c r="AF13185" s="21"/>
    </row>
    <row r="13186" spans="1:32" x14ac:dyDescent="0.2">
      <c r="A13186" s="1" t="s">
        <v>38068</v>
      </c>
      <c r="B13186" s="4" t="s">
        <v>38069</v>
      </c>
      <c r="C13186" s="4" t="s">
        <v>38070</v>
      </c>
      <c r="E13186" s="4"/>
      <c r="R13186" s="4"/>
      <c r="U13186" s="4"/>
      <c r="AD13186" s="4"/>
      <c r="AE13186" s="4"/>
      <c r="AF13186" s="21"/>
    </row>
    <row r="13187" spans="1:32" x14ac:dyDescent="0.2">
      <c r="A13187" s="1" t="s">
        <v>38071</v>
      </c>
      <c r="B13187" s="4" t="s">
        <v>38072</v>
      </c>
      <c r="C13187" s="4" t="s">
        <v>38073</v>
      </c>
      <c r="E13187" s="4"/>
      <c r="R13187" s="4"/>
      <c r="U13187" s="4"/>
      <c r="AD13187" s="4"/>
      <c r="AE13187" s="4"/>
      <c r="AF13187" s="21"/>
    </row>
    <row r="13188" spans="1:32" x14ac:dyDescent="0.2">
      <c r="A13188" s="1" t="s">
        <v>38074</v>
      </c>
      <c r="B13188" s="4" t="s">
        <v>38075</v>
      </c>
      <c r="C13188" s="4" t="s">
        <v>38076</v>
      </c>
      <c r="E13188" s="4"/>
      <c r="R13188" s="4"/>
      <c r="U13188" s="4"/>
      <c r="AD13188" s="4"/>
      <c r="AE13188" s="4"/>
      <c r="AF13188" s="21"/>
    </row>
    <row r="13189" spans="1:32" x14ac:dyDescent="0.2">
      <c r="A13189" s="1" t="s">
        <v>38077</v>
      </c>
      <c r="B13189" s="4" t="s">
        <v>38078</v>
      </c>
      <c r="C13189" s="4" t="s">
        <v>38079</v>
      </c>
      <c r="E13189" s="4"/>
      <c r="R13189" s="4"/>
      <c r="U13189" s="4"/>
      <c r="AD13189" s="4"/>
      <c r="AE13189" s="4"/>
      <c r="AF13189" s="21"/>
    </row>
    <row r="13190" spans="1:32" x14ac:dyDescent="0.2">
      <c r="A13190" s="1" t="s">
        <v>38080</v>
      </c>
      <c r="B13190" s="4" t="s">
        <v>38081</v>
      </c>
      <c r="C13190" s="4" t="s">
        <v>38082</v>
      </c>
      <c r="E13190" s="4"/>
      <c r="R13190" s="4"/>
      <c r="U13190" s="4"/>
      <c r="AD13190" s="4"/>
      <c r="AE13190" s="4"/>
      <c r="AF13190" s="21"/>
    </row>
    <row r="13191" spans="1:32" x14ac:dyDescent="0.2">
      <c r="A13191" s="1" t="s">
        <v>38083</v>
      </c>
      <c r="B13191" s="4" t="s">
        <v>38084</v>
      </c>
      <c r="C13191" s="4" t="s">
        <v>38085</v>
      </c>
      <c r="E13191" s="4"/>
      <c r="R13191" s="4"/>
      <c r="U13191" s="4"/>
      <c r="AD13191" s="4"/>
      <c r="AE13191" s="4"/>
      <c r="AF13191" s="21"/>
    </row>
    <row r="13192" spans="1:32" x14ac:dyDescent="0.2">
      <c r="A13192" s="1" t="s">
        <v>38086</v>
      </c>
      <c r="B13192" s="4" t="s">
        <v>38087</v>
      </c>
      <c r="C13192" s="4" t="s">
        <v>38088</v>
      </c>
      <c r="E13192" s="4"/>
      <c r="R13192" s="4"/>
      <c r="U13192" s="4"/>
      <c r="AD13192" s="4"/>
      <c r="AE13192" s="4"/>
      <c r="AF13192" s="21"/>
    </row>
    <row r="13193" spans="1:32" x14ac:dyDescent="0.2">
      <c r="A13193" s="1" t="s">
        <v>38089</v>
      </c>
      <c r="B13193" s="4" t="s">
        <v>38090</v>
      </c>
      <c r="C13193" s="4" t="s">
        <v>38091</v>
      </c>
      <c r="E13193" s="4"/>
      <c r="R13193" s="4"/>
      <c r="U13193" s="4"/>
      <c r="AD13193" s="4"/>
      <c r="AE13193" s="4"/>
      <c r="AF13193" s="21"/>
    </row>
    <row r="13194" spans="1:32" x14ac:dyDescent="0.2">
      <c r="A13194" s="1" t="s">
        <v>38092</v>
      </c>
      <c r="B13194" s="4" t="s">
        <v>38093</v>
      </c>
      <c r="C13194" s="4" t="s">
        <v>38094</v>
      </c>
      <c r="E13194" s="4"/>
      <c r="R13194" s="4"/>
      <c r="U13194" s="4"/>
      <c r="AD13194" s="4"/>
      <c r="AE13194" s="4"/>
      <c r="AF13194" s="21"/>
    </row>
    <row r="13195" spans="1:32" x14ac:dyDescent="0.2">
      <c r="A13195" s="1" t="s">
        <v>38095</v>
      </c>
      <c r="B13195" s="4" t="s">
        <v>38096</v>
      </c>
      <c r="C13195" s="4" t="s">
        <v>38097</v>
      </c>
      <c r="E13195" s="4"/>
      <c r="R13195" s="4"/>
      <c r="U13195" s="4"/>
      <c r="AD13195" s="4"/>
      <c r="AE13195" s="4"/>
      <c r="AF13195" s="21"/>
    </row>
    <row r="13196" spans="1:32" x14ac:dyDescent="0.2">
      <c r="A13196" s="1" t="s">
        <v>38098</v>
      </c>
      <c r="B13196" s="4" t="s">
        <v>38099</v>
      </c>
      <c r="C13196" s="4" t="s">
        <v>38100</v>
      </c>
      <c r="E13196" s="4"/>
      <c r="R13196" s="4"/>
      <c r="U13196" s="4"/>
      <c r="AD13196" s="4"/>
      <c r="AE13196" s="4"/>
      <c r="AF13196" s="21"/>
    </row>
    <row r="13197" spans="1:32" x14ac:dyDescent="0.2">
      <c r="A13197" s="1" t="s">
        <v>38101</v>
      </c>
      <c r="B13197" s="4" t="s">
        <v>38102</v>
      </c>
      <c r="C13197" s="4" t="s">
        <v>38103</v>
      </c>
      <c r="E13197" s="4"/>
      <c r="R13197" s="4"/>
      <c r="U13197" s="4"/>
      <c r="AD13197" s="4"/>
      <c r="AE13197" s="4"/>
      <c r="AF13197" s="21"/>
    </row>
    <row r="13198" spans="1:32" x14ac:dyDescent="0.2">
      <c r="A13198" s="1" t="s">
        <v>38104</v>
      </c>
      <c r="B13198" s="4" t="s">
        <v>38105</v>
      </c>
      <c r="C13198" s="4" t="s">
        <v>38106</v>
      </c>
      <c r="E13198" s="4"/>
      <c r="R13198" s="4"/>
      <c r="U13198" s="4"/>
      <c r="AD13198" s="4"/>
      <c r="AE13198" s="4"/>
      <c r="AF13198" s="21"/>
    </row>
    <row r="13199" spans="1:32" x14ac:dyDescent="0.2">
      <c r="A13199" s="1" t="s">
        <v>38107</v>
      </c>
      <c r="B13199" s="4" t="s">
        <v>38108</v>
      </c>
      <c r="C13199" s="4" t="s">
        <v>38109</v>
      </c>
      <c r="E13199" s="4"/>
      <c r="R13199" s="4"/>
      <c r="U13199" s="4"/>
      <c r="AD13199" s="4"/>
      <c r="AE13199" s="4"/>
      <c r="AF13199" s="21"/>
    </row>
    <row r="13200" spans="1:32" x14ac:dyDescent="0.2">
      <c r="A13200" s="1" t="s">
        <v>38110</v>
      </c>
      <c r="B13200" s="4" t="s">
        <v>38111</v>
      </c>
      <c r="C13200" s="4" t="s">
        <v>38112</v>
      </c>
      <c r="E13200" s="4"/>
      <c r="R13200" s="4"/>
      <c r="U13200" s="4"/>
      <c r="AD13200" s="4"/>
      <c r="AE13200" s="4"/>
      <c r="AF13200" s="21"/>
    </row>
    <row r="13201" spans="1:32" x14ac:dyDescent="0.2">
      <c r="A13201" s="1" t="s">
        <v>38113</v>
      </c>
      <c r="B13201" s="4" t="s">
        <v>38114</v>
      </c>
      <c r="C13201" s="4" t="s">
        <v>38115</v>
      </c>
      <c r="E13201" s="4"/>
      <c r="R13201" s="4"/>
      <c r="U13201" s="4"/>
      <c r="AD13201" s="4"/>
      <c r="AE13201" s="4"/>
      <c r="AF13201" s="21"/>
    </row>
    <row r="13202" spans="1:32" x14ac:dyDescent="0.2">
      <c r="A13202" s="1" t="s">
        <v>38116</v>
      </c>
      <c r="B13202" s="4" t="s">
        <v>38117</v>
      </c>
      <c r="C13202" s="4" t="s">
        <v>38118</v>
      </c>
      <c r="E13202" s="4"/>
      <c r="R13202" s="4"/>
      <c r="U13202" s="4"/>
      <c r="AD13202" s="4"/>
      <c r="AE13202" s="4"/>
      <c r="AF13202" s="21"/>
    </row>
    <row r="13203" spans="1:32" x14ac:dyDescent="0.2">
      <c r="A13203" s="1" t="s">
        <v>38119</v>
      </c>
      <c r="B13203" s="4" t="s">
        <v>38120</v>
      </c>
      <c r="C13203" s="4" t="s">
        <v>38121</v>
      </c>
      <c r="E13203" s="4"/>
      <c r="R13203" s="4"/>
      <c r="U13203" s="4"/>
      <c r="AD13203" s="4"/>
      <c r="AE13203" s="4"/>
      <c r="AF13203" s="21"/>
    </row>
    <row r="13204" spans="1:32" x14ac:dyDescent="0.2">
      <c r="A13204" s="1" t="s">
        <v>38122</v>
      </c>
      <c r="B13204" s="4" t="s">
        <v>38123</v>
      </c>
      <c r="C13204" s="4" t="s">
        <v>38124</v>
      </c>
      <c r="E13204" s="4"/>
      <c r="R13204" s="4"/>
      <c r="U13204" s="4"/>
      <c r="AD13204" s="4"/>
      <c r="AE13204" s="4"/>
      <c r="AF13204" s="21"/>
    </row>
    <row r="13205" spans="1:32" x14ac:dyDescent="0.2">
      <c r="A13205" s="1" t="s">
        <v>38125</v>
      </c>
      <c r="B13205" s="4" t="s">
        <v>36006</v>
      </c>
      <c r="C13205" s="4" t="s">
        <v>37692</v>
      </c>
      <c r="E13205" s="4"/>
      <c r="R13205" s="4"/>
      <c r="U13205" s="4"/>
      <c r="AD13205" s="4"/>
      <c r="AE13205" s="4"/>
      <c r="AF13205" s="21"/>
    </row>
    <row r="13206" spans="1:32" x14ac:dyDescent="0.2">
      <c r="A13206" s="1" t="s">
        <v>38126</v>
      </c>
      <c r="B13206" s="4" t="s">
        <v>38127</v>
      </c>
      <c r="C13206" s="4" t="s">
        <v>38128</v>
      </c>
      <c r="E13206" s="4"/>
      <c r="R13206" s="4"/>
      <c r="U13206" s="4"/>
      <c r="AD13206" s="4"/>
      <c r="AE13206" s="4"/>
      <c r="AF13206" s="21"/>
    </row>
    <row r="13207" spans="1:32" x14ac:dyDescent="0.2">
      <c r="A13207" s="1" t="s">
        <v>38129</v>
      </c>
      <c r="B13207" s="4" t="s">
        <v>38130</v>
      </c>
      <c r="C13207" s="4" t="s">
        <v>38131</v>
      </c>
      <c r="E13207" s="4"/>
      <c r="R13207" s="4"/>
      <c r="U13207" s="4"/>
      <c r="AD13207" s="4"/>
      <c r="AE13207" s="4"/>
      <c r="AF13207" s="21"/>
    </row>
    <row r="13208" spans="1:32" x14ac:dyDescent="0.2">
      <c r="A13208" s="1" t="s">
        <v>38132</v>
      </c>
      <c r="B13208" s="4" t="s">
        <v>38133</v>
      </c>
      <c r="C13208" s="4" t="s">
        <v>38134</v>
      </c>
      <c r="E13208" s="4">
        <v>1</v>
      </c>
      <c r="R13208" s="4"/>
      <c r="U13208" s="4"/>
      <c r="AD13208" s="4"/>
      <c r="AE13208" s="4"/>
      <c r="AF13208" s="21">
        <v>1</v>
      </c>
    </row>
    <row r="13209" spans="1:32" x14ac:dyDescent="0.2">
      <c r="A13209" s="1" t="s">
        <v>38135</v>
      </c>
      <c r="B13209" s="4" t="s">
        <v>38136</v>
      </c>
      <c r="C13209" s="4" t="s">
        <v>38137</v>
      </c>
      <c r="E13209" s="4"/>
      <c r="R13209" s="4"/>
      <c r="U13209" s="4"/>
      <c r="AD13209" s="4"/>
      <c r="AE13209" s="4"/>
      <c r="AF13209" s="21"/>
    </row>
    <row r="13210" spans="1:32" x14ac:dyDescent="0.2">
      <c r="A13210" s="1" t="s">
        <v>38138</v>
      </c>
      <c r="B13210" s="4" t="s">
        <v>38139</v>
      </c>
      <c r="C13210" s="4" t="s">
        <v>38140</v>
      </c>
      <c r="E13210" s="4"/>
      <c r="R13210" s="4"/>
      <c r="U13210" s="4"/>
      <c r="AD13210" s="4"/>
      <c r="AE13210" s="4"/>
      <c r="AF13210" s="21"/>
    </row>
    <row r="13211" spans="1:32" x14ac:dyDescent="0.2">
      <c r="A13211" s="1" t="s">
        <v>38141</v>
      </c>
      <c r="B13211" s="4" t="s">
        <v>38142</v>
      </c>
      <c r="C13211" s="4" t="s">
        <v>38143</v>
      </c>
      <c r="E13211" s="4"/>
      <c r="R13211" s="4"/>
      <c r="U13211" s="4"/>
      <c r="AD13211" s="4"/>
      <c r="AE13211" s="4"/>
      <c r="AF13211" s="21"/>
    </row>
    <row r="13212" spans="1:32" x14ac:dyDescent="0.2">
      <c r="A13212" s="1" t="s">
        <v>38144</v>
      </c>
      <c r="B13212" s="4" t="s">
        <v>38145</v>
      </c>
      <c r="C13212" s="4" t="s">
        <v>38146</v>
      </c>
      <c r="E13212" s="4"/>
      <c r="R13212" s="4"/>
      <c r="U13212" s="4"/>
      <c r="AD13212" s="4"/>
      <c r="AE13212" s="4"/>
      <c r="AF13212" s="21"/>
    </row>
    <row r="13213" spans="1:32" x14ac:dyDescent="0.2">
      <c r="A13213" s="1" t="s">
        <v>38147</v>
      </c>
      <c r="B13213" s="4" t="s">
        <v>38148</v>
      </c>
      <c r="C13213" s="4" t="s">
        <v>38149</v>
      </c>
      <c r="E13213" s="4"/>
      <c r="R13213" s="4"/>
      <c r="U13213" s="4"/>
      <c r="AD13213" s="4"/>
      <c r="AE13213" s="4"/>
      <c r="AF13213" s="21"/>
    </row>
    <row r="13214" spans="1:32" x14ac:dyDescent="0.2">
      <c r="A13214" s="1" t="s">
        <v>38150</v>
      </c>
      <c r="B13214" s="4" t="s">
        <v>38151</v>
      </c>
      <c r="C13214" s="4" t="s">
        <v>38152</v>
      </c>
      <c r="E13214" s="4"/>
      <c r="R13214" s="4"/>
      <c r="U13214" s="4"/>
      <c r="AD13214" s="4"/>
      <c r="AE13214" s="4"/>
      <c r="AF13214" s="21"/>
    </row>
    <row r="13215" spans="1:32" x14ac:dyDescent="0.2">
      <c r="A13215" s="1" t="s">
        <v>38153</v>
      </c>
      <c r="B13215" s="4" t="s">
        <v>38154</v>
      </c>
      <c r="C13215" s="4" t="s">
        <v>38155</v>
      </c>
      <c r="E13215" s="4"/>
      <c r="R13215" s="4"/>
      <c r="U13215" s="4"/>
      <c r="AD13215" s="4"/>
      <c r="AE13215" s="4"/>
      <c r="AF13215" s="21"/>
    </row>
    <row r="13216" spans="1:32" x14ac:dyDescent="0.2">
      <c r="A13216" s="1" t="s">
        <v>38156</v>
      </c>
      <c r="B13216" s="4" t="s">
        <v>38157</v>
      </c>
      <c r="C13216" s="4" t="s">
        <v>38158</v>
      </c>
      <c r="E13216" s="4"/>
      <c r="I13216">
        <v>1</v>
      </c>
      <c r="J13216">
        <v>1</v>
      </c>
      <c r="K13216">
        <v>1</v>
      </c>
      <c r="L13216">
        <v>1</v>
      </c>
      <c r="N13216">
        <v>1</v>
      </c>
      <c r="O13216">
        <v>1</v>
      </c>
      <c r="P13216">
        <v>1</v>
      </c>
      <c r="Q13216">
        <v>1</v>
      </c>
      <c r="R13216" s="4">
        <v>1</v>
      </c>
      <c r="S13216">
        <v>1</v>
      </c>
      <c r="T13216">
        <v>1</v>
      </c>
      <c r="U13216" s="4"/>
      <c r="V13216">
        <v>1</v>
      </c>
      <c r="AD13216" s="4"/>
      <c r="AE13216" s="4"/>
      <c r="AF13216" s="21"/>
    </row>
    <row r="13217" spans="1:32" x14ac:dyDescent="0.2">
      <c r="A13217" s="1" t="s">
        <v>38159</v>
      </c>
      <c r="B13217" s="4" t="s">
        <v>38160</v>
      </c>
      <c r="C13217" s="4" t="s">
        <v>38161</v>
      </c>
      <c r="E13217" s="4"/>
      <c r="R13217" s="4"/>
      <c r="U13217" s="4"/>
      <c r="AD13217" s="4"/>
      <c r="AE13217" s="4"/>
      <c r="AF13217" s="21"/>
    </row>
    <row r="13218" spans="1:32" x14ac:dyDescent="0.2">
      <c r="A13218" s="1" t="s">
        <v>38162</v>
      </c>
      <c r="B13218" s="4" t="s">
        <v>38163</v>
      </c>
      <c r="C13218" s="4" t="s">
        <v>38164</v>
      </c>
      <c r="E13218" s="4"/>
      <c r="R13218" s="4"/>
      <c r="U13218" s="4"/>
      <c r="AD13218" s="4"/>
      <c r="AE13218" s="4"/>
      <c r="AF13218" s="21"/>
    </row>
    <row r="13219" spans="1:32" x14ac:dyDescent="0.2">
      <c r="A13219" s="1" t="s">
        <v>38165</v>
      </c>
      <c r="B13219" s="4" t="s">
        <v>38166</v>
      </c>
      <c r="C13219" s="4" t="s">
        <v>38167</v>
      </c>
      <c r="E13219" s="4"/>
      <c r="R13219" s="4"/>
      <c r="U13219" s="4"/>
      <c r="AD13219" s="4"/>
      <c r="AE13219" s="4"/>
      <c r="AF13219" s="21"/>
    </row>
    <row r="13220" spans="1:32" x14ac:dyDescent="0.2">
      <c r="A13220" s="1" t="s">
        <v>38168</v>
      </c>
      <c r="B13220" s="4" t="s">
        <v>38169</v>
      </c>
      <c r="C13220" s="4" t="s">
        <v>38170</v>
      </c>
      <c r="E13220" s="4"/>
      <c r="R13220" s="4"/>
      <c r="U13220" s="4"/>
      <c r="AD13220" s="4"/>
      <c r="AE13220" s="4"/>
      <c r="AF13220" s="21">
        <v>1</v>
      </c>
    </row>
    <row r="13221" spans="1:32" x14ac:dyDescent="0.2">
      <c r="A13221" s="1" t="s">
        <v>38171</v>
      </c>
      <c r="B13221" s="4" t="s">
        <v>38172</v>
      </c>
      <c r="C13221" s="4" t="s">
        <v>38173</v>
      </c>
      <c r="E13221" s="4"/>
      <c r="R13221" s="4"/>
      <c r="U13221" s="4"/>
      <c r="AD13221" s="4"/>
      <c r="AE13221" s="4"/>
      <c r="AF13221" s="21"/>
    </row>
    <row r="13222" spans="1:32" x14ac:dyDescent="0.2">
      <c r="A13222" s="1" t="s">
        <v>38174</v>
      </c>
      <c r="B13222" s="4" t="s">
        <v>38175</v>
      </c>
      <c r="C13222" s="4" t="s">
        <v>38176</v>
      </c>
      <c r="E13222" s="4"/>
      <c r="R13222" s="4"/>
      <c r="U13222" s="4"/>
      <c r="AD13222" s="4"/>
      <c r="AE13222" s="4"/>
      <c r="AF13222" s="21"/>
    </row>
    <row r="13223" spans="1:32" x14ac:dyDescent="0.2">
      <c r="A13223" s="1" t="s">
        <v>38177</v>
      </c>
      <c r="B13223" s="4" t="s">
        <v>38178</v>
      </c>
      <c r="C13223" s="4" t="s">
        <v>38179</v>
      </c>
      <c r="E13223" s="4"/>
      <c r="R13223" s="4"/>
      <c r="U13223" s="4"/>
      <c r="AD13223" s="4"/>
      <c r="AE13223" s="4"/>
      <c r="AF13223" s="21"/>
    </row>
    <row r="13224" spans="1:32" x14ac:dyDescent="0.2">
      <c r="A13224" s="1" t="s">
        <v>38180</v>
      </c>
      <c r="B13224" s="4" t="s">
        <v>38181</v>
      </c>
      <c r="C13224" s="4" t="s">
        <v>38182</v>
      </c>
      <c r="E13224" s="4"/>
      <c r="R13224" s="4"/>
      <c r="U13224" s="4"/>
      <c r="AD13224" s="4"/>
      <c r="AE13224" s="4"/>
      <c r="AF13224" s="21"/>
    </row>
    <row r="13225" spans="1:32" x14ac:dyDescent="0.2">
      <c r="A13225" s="1" t="s">
        <v>38183</v>
      </c>
      <c r="B13225" s="4" t="s">
        <v>38184</v>
      </c>
      <c r="C13225" s="4" t="s">
        <v>38185</v>
      </c>
      <c r="E13225" s="4"/>
      <c r="R13225" s="4"/>
      <c r="U13225" s="4"/>
      <c r="AD13225" s="4"/>
      <c r="AE13225" s="4"/>
      <c r="AF13225" s="21"/>
    </row>
    <row r="13226" spans="1:32" x14ac:dyDescent="0.2">
      <c r="A13226" s="1" t="s">
        <v>38186</v>
      </c>
      <c r="B13226" s="4" t="s">
        <v>38187</v>
      </c>
      <c r="C13226" s="4" t="s">
        <v>38188</v>
      </c>
      <c r="E13226" s="4"/>
      <c r="R13226" s="4"/>
      <c r="U13226" s="4"/>
      <c r="AD13226" s="4"/>
      <c r="AE13226" s="4"/>
      <c r="AF13226" s="21"/>
    </row>
    <row r="13227" spans="1:32" x14ac:dyDescent="0.2">
      <c r="A13227" s="1" t="s">
        <v>38189</v>
      </c>
      <c r="B13227" s="4" t="s">
        <v>38190</v>
      </c>
      <c r="C13227" s="4" t="s">
        <v>38191</v>
      </c>
      <c r="E13227" s="4"/>
      <c r="R13227" s="4"/>
      <c r="U13227" s="4"/>
      <c r="AD13227" s="4"/>
      <c r="AE13227" s="4"/>
      <c r="AF13227" s="21"/>
    </row>
    <row r="13228" spans="1:32" x14ac:dyDescent="0.2">
      <c r="A13228" s="1" t="s">
        <v>38192</v>
      </c>
      <c r="B13228" s="4" t="s">
        <v>36009</v>
      </c>
      <c r="C13228" s="4" t="s">
        <v>38193</v>
      </c>
      <c r="E13228" s="4"/>
      <c r="R13228" s="4"/>
      <c r="U13228" s="4"/>
      <c r="AD13228" s="4"/>
      <c r="AE13228" s="4"/>
      <c r="AF13228" s="21"/>
    </row>
    <row r="13229" spans="1:32" x14ac:dyDescent="0.2">
      <c r="A13229" s="1" t="s">
        <v>38194</v>
      </c>
      <c r="B13229" s="4" t="s">
        <v>38195</v>
      </c>
      <c r="C13229" s="4" t="s">
        <v>38196</v>
      </c>
      <c r="E13229" s="4"/>
      <c r="R13229" s="4"/>
      <c r="U13229" s="4"/>
      <c r="AD13229" s="4"/>
      <c r="AE13229" s="4"/>
      <c r="AF13229" s="21"/>
    </row>
    <row r="13230" spans="1:32" x14ac:dyDescent="0.2">
      <c r="A13230" s="1" t="s">
        <v>38197</v>
      </c>
      <c r="B13230" s="4" t="s">
        <v>38198</v>
      </c>
      <c r="C13230" s="4" t="s">
        <v>38199</v>
      </c>
      <c r="E13230" s="4"/>
      <c r="R13230" s="4"/>
      <c r="U13230" s="4"/>
      <c r="AD13230" s="4"/>
      <c r="AE13230" s="4"/>
      <c r="AF13230" s="21"/>
    </row>
    <row r="13231" spans="1:32" x14ac:dyDescent="0.2">
      <c r="A13231" s="1" t="s">
        <v>38200</v>
      </c>
      <c r="B13231" s="4" t="s">
        <v>38201</v>
      </c>
      <c r="C13231" s="4" t="s">
        <v>38202</v>
      </c>
      <c r="E13231" s="4"/>
      <c r="G13231">
        <v>1</v>
      </c>
      <c r="R13231" s="4"/>
      <c r="U13231" s="4"/>
      <c r="AB13231">
        <v>1</v>
      </c>
      <c r="AD13231" s="4"/>
      <c r="AE13231" s="4"/>
      <c r="AF13231" s="21"/>
    </row>
    <row r="13232" spans="1:32" x14ac:dyDescent="0.2">
      <c r="A13232" s="1" t="s">
        <v>38203</v>
      </c>
      <c r="B13232" s="4" t="s">
        <v>38204</v>
      </c>
      <c r="C13232" s="4" t="s">
        <v>38205</v>
      </c>
      <c r="E13232" s="4"/>
      <c r="F13232">
        <v>1</v>
      </c>
      <c r="O13232">
        <v>1</v>
      </c>
      <c r="R13232" s="4"/>
      <c r="U13232" s="4"/>
      <c r="AD13232" s="4"/>
      <c r="AE13232" s="4"/>
      <c r="AF13232" s="21"/>
    </row>
    <row r="13233" spans="1:32" x14ac:dyDescent="0.2">
      <c r="A13233" s="1" t="s">
        <v>38206</v>
      </c>
      <c r="B13233" s="4" t="s">
        <v>38207</v>
      </c>
      <c r="C13233" s="4" t="s">
        <v>38208</v>
      </c>
      <c r="E13233" s="4"/>
      <c r="R13233" s="4"/>
      <c r="U13233" s="4"/>
      <c r="AD13233" s="4"/>
      <c r="AE13233" s="4"/>
      <c r="AF13233" s="21"/>
    </row>
    <row r="13234" spans="1:32" x14ac:dyDescent="0.2">
      <c r="A13234" s="1" t="s">
        <v>38209</v>
      </c>
      <c r="B13234" s="4" t="s">
        <v>38210</v>
      </c>
      <c r="C13234" s="4" t="s">
        <v>38211</v>
      </c>
      <c r="E13234" s="4"/>
      <c r="R13234" s="4"/>
      <c r="U13234" s="4"/>
      <c r="AD13234" s="4"/>
      <c r="AE13234" s="4"/>
      <c r="AF13234" s="21"/>
    </row>
    <row r="13235" spans="1:32" x14ac:dyDescent="0.2">
      <c r="A13235" s="1" t="s">
        <v>38212</v>
      </c>
      <c r="B13235" s="4" t="s">
        <v>38213</v>
      </c>
      <c r="C13235" s="4" t="s">
        <v>38214</v>
      </c>
      <c r="E13235" s="4"/>
      <c r="R13235" s="4"/>
      <c r="U13235" s="4"/>
      <c r="AD13235" s="4"/>
      <c r="AE13235" s="4"/>
      <c r="AF13235" s="21"/>
    </row>
    <row r="13236" spans="1:32" x14ac:dyDescent="0.2">
      <c r="A13236" s="1" t="s">
        <v>38215</v>
      </c>
      <c r="B13236" s="4" t="s">
        <v>38216</v>
      </c>
      <c r="C13236" s="4" t="s">
        <v>38217</v>
      </c>
      <c r="E13236" s="4"/>
      <c r="R13236" s="4"/>
      <c r="U13236" s="4"/>
      <c r="AD13236" s="4"/>
      <c r="AE13236" s="4"/>
      <c r="AF13236" s="21"/>
    </row>
    <row r="13237" spans="1:32" x14ac:dyDescent="0.2">
      <c r="A13237" s="1" t="s">
        <v>38218</v>
      </c>
      <c r="B13237" s="4" t="s">
        <v>38219</v>
      </c>
      <c r="C13237" s="4" t="s">
        <v>38220</v>
      </c>
      <c r="E13237" s="4"/>
      <c r="N13237">
        <v>1</v>
      </c>
      <c r="R13237" s="4"/>
      <c r="U13237" s="4"/>
      <c r="AD13237" s="4"/>
      <c r="AE13237" s="4"/>
      <c r="AF13237" s="21"/>
    </row>
    <row r="13238" spans="1:32" x14ac:dyDescent="0.2">
      <c r="A13238" s="1" t="s">
        <v>38221</v>
      </c>
      <c r="B13238" s="4" t="s">
        <v>38222</v>
      </c>
      <c r="C13238" s="4" t="s">
        <v>38223</v>
      </c>
      <c r="E13238" s="4"/>
      <c r="R13238" s="4"/>
      <c r="U13238" s="4"/>
      <c r="AD13238" s="4"/>
      <c r="AE13238" s="4"/>
      <c r="AF13238" s="21"/>
    </row>
    <row r="13239" spans="1:32" x14ac:dyDescent="0.2">
      <c r="A13239" s="1" t="s">
        <v>38224</v>
      </c>
      <c r="B13239" s="4" t="s">
        <v>38225</v>
      </c>
      <c r="C13239" s="4" t="s">
        <v>33546</v>
      </c>
      <c r="E13239" s="4"/>
      <c r="R13239" s="4"/>
      <c r="U13239" s="4"/>
      <c r="AD13239" s="4"/>
      <c r="AE13239" s="4"/>
      <c r="AF13239" s="21"/>
    </row>
    <row r="13240" spans="1:32" x14ac:dyDescent="0.2">
      <c r="A13240" s="1" t="s">
        <v>38226</v>
      </c>
      <c r="B13240" s="4" t="s">
        <v>38227</v>
      </c>
      <c r="C13240" s="4" t="s">
        <v>38228</v>
      </c>
      <c r="E13240" s="4"/>
      <c r="R13240" s="4"/>
      <c r="U13240" s="4"/>
      <c r="AD13240" s="4"/>
      <c r="AE13240" s="4"/>
      <c r="AF13240" s="21"/>
    </row>
    <row r="13241" spans="1:32" x14ac:dyDescent="0.2">
      <c r="A13241" s="1" t="s">
        <v>38229</v>
      </c>
      <c r="B13241" s="4" t="s">
        <v>36012</v>
      </c>
      <c r="C13241" s="4" t="s">
        <v>11672</v>
      </c>
      <c r="E13241" s="4"/>
      <c r="R13241" s="4"/>
      <c r="U13241" s="4"/>
      <c r="AD13241" s="4"/>
      <c r="AE13241" s="4"/>
      <c r="AF13241" s="21"/>
    </row>
    <row r="13242" spans="1:32" x14ac:dyDescent="0.2">
      <c r="A13242" s="1" t="s">
        <v>38230</v>
      </c>
      <c r="B13242" s="4" t="s">
        <v>38231</v>
      </c>
      <c r="C13242" s="4" t="s">
        <v>38232</v>
      </c>
      <c r="E13242" s="4"/>
      <c r="R13242" s="4"/>
      <c r="U13242" s="4"/>
      <c r="AD13242" s="4"/>
      <c r="AE13242" s="4"/>
      <c r="AF13242" s="21"/>
    </row>
    <row r="13243" spans="1:32" x14ac:dyDescent="0.2">
      <c r="A13243" s="1" t="s">
        <v>38233</v>
      </c>
      <c r="B13243" s="4" t="s">
        <v>38234</v>
      </c>
      <c r="C13243" s="4" t="s">
        <v>38235</v>
      </c>
      <c r="E13243" s="4"/>
      <c r="R13243" s="4"/>
      <c r="U13243" s="4"/>
      <c r="AD13243" s="4"/>
      <c r="AE13243" s="4"/>
      <c r="AF13243" s="21"/>
    </row>
    <row r="13244" spans="1:32" x14ac:dyDescent="0.2">
      <c r="A13244" s="1" t="s">
        <v>38236</v>
      </c>
      <c r="B13244" s="4" t="s">
        <v>38237</v>
      </c>
      <c r="C13244" s="4" t="s">
        <v>38238</v>
      </c>
      <c r="E13244" s="4"/>
      <c r="R13244" s="4"/>
      <c r="U13244" s="4"/>
      <c r="AD13244" s="4"/>
      <c r="AE13244" s="4"/>
      <c r="AF13244" s="21"/>
    </row>
    <row r="13245" spans="1:32" x14ac:dyDescent="0.2">
      <c r="A13245" s="1" t="s">
        <v>38239</v>
      </c>
      <c r="B13245" s="4" t="s">
        <v>38240</v>
      </c>
      <c r="C13245" s="4" t="s">
        <v>38241</v>
      </c>
      <c r="E13245" s="4"/>
      <c r="R13245" s="4"/>
      <c r="U13245" s="4"/>
      <c r="AD13245" s="4"/>
      <c r="AE13245" s="4"/>
      <c r="AF13245" s="21"/>
    </row>
    <row r="13246" spans="1:32" x14ac:dyDescent="0.2">
      <c r="A13246" s="1" t="s">
        <v>38242</v>
      </c>
      <c r="B13246" s="4" t="s">
        <v>38243</v>
      </c>
      <c r="C13246" s="4" t="s">
        <v>38244</v>
      </c>
      <c r="E13246" s="4"/>
      <c r="R13246" s="4"/>
      <c r="U13246" s="4"/>
      <c r="AD13246" s="4"/>
      <c r="AE13246" s="4"/>
      <c r="AF13246" s="21"/>
    </row>
    <row r="13247" spans="1:32" x14ac:dyDescent="0.2">
      <c r="A13247" s="1" t="s">
        <v>38245</v>
      </c>
      <c r="B13247" s="4" t="s">
        <v>38246</v>
      </c>
      <c r="C13247" s="4" t="s">
        <v>38247</v>
      </c>
      <c r="E13247" s="4"/>
      <c r="R13247" s="4"/>
      <c r="U13247" s="4"/>
      <c r="AD13247" s="4"/>
      <c r="AE13247" s="4"/>
      <c r="AF13247" s="21"/>
    </row>
    <row r="13248" spans="1:32" x14ac:dyDescent="0.2">
      <c r="A13248" s="1" t="s">
        <v>38248</v>
      </c>
      <c r="B13248" s="4" t="s">
        <v>38249</v>
      </c>
      <c r="C13248" s="4" t="s">
        <v>38250</v>
      </c>
      <c r="E13248" s="4"/>
      <c r="R13248" s="4"/>
      <c r="U13248" s="4"/>
      <c r="AD13248" s="4"/>
      <c r="AE13248" s="4"/>
      <c r="AF13248" s="21"/>
    </row>
    <row r="13249" spans="1:32" x14ac:dyDescent="0.2">
      <c r="A13249" s="1" t="s">
        <v>38251</v>
      </c>
      <c r="B13249" s="4" t="s">
        <v>38252</v>
      </c>
      <c r="C13249" s="4" t="s">
        <v>38253</v>
      </c>
      <c r="E13249" s="4"/>
      <c r="R13249" s="4"/>
      <c r="U13249" s="4"/>
      <c r="AD13249" s="4"/>
      <c r="AE13249" s="4"/>
      <c r="AF13249" s="21"/>
    </row>
    <row r="13250" spans="1:32" x14ac:dyDescent="0.2">
      <c r="A13250" s="1" t="s">
        <v>38254</v>
      </c>
      <c r="B13250" s="4" t="s">
        <v>38255</v>
      </c>
      <c r="C13250" s="4" t="s">
        <v>38256</v>
      </c>
      <c r="E13250" s="4"/>
      <c r="R13250" s="4"/>
      <c r="U13250" s="4"/>
      <c r="AD13250" s="4"/>
      <c r="AE13250" s="4"/>
      <c r="AF13250" s="21"/>
    </row>
    <row r="13251" spans="1:32" x14ac:dyDescent="0.2">
      <c r="A13251" s="1" t="s">
        <v>38257</v>
      </c>
      <c r="B13251" s="4" t="s">
        <v>38258</v>
      </c>
      <c r="C13251" s="4" t="s">
        <v>38259</v>
      </c>
      <c r="E13251" s="4"/>
      <c r="R13251" s="4"/>
      <c r="U13251" s="4"/>
      <c r="AD13251" s="4"/>
      <c r="AE13251" s="4"/>
      <c r="AF13251" s="21"/>
    </row>
    <row r="13252" spans="1:32" x14ac:dyDescent="0.2">
      <c r="A13252" s="1" t="s">
        <v>38260</v>
      </c>
      <c r="B13252" s="4" t="s">
        <v>38261</v>
      </c>
      <c r="C13252" s="4" t="s">
        <v>38262</v>
      </c>
      <c r="E13252" s="4"/>
      <c r="R13252" s="4"/>
      <c r="U13252" s="4"/>
      <c r="AD13252" s="4"/>
      <c r="AE13252" s="4"/>
      <c r="AF13252" s="21"/>
    </row>
    <row r="13253" spans="1:32" x14ac:dyDescent="0.2">
      <c r="A13253" s="1" t="s">
        <v>38263</v>
      </c>
      <c r="B13253" s="4" t="s">
        <v>38264</v>
      </c>
      <c r="C13253" s="4" t="s">
        <v>38265</v>
      </c>
      <c r="E13253" s="4"/>
      <c r="R13253" s="4"/>
      <c r="U13253" s="4"/>
      <c r="AD13253" s="4"/>
      <c r="AE13253" s="4"/>
      <c r="AF13253" s="21"/>
    </row>
    <row r="13254" spans="1:32" x14ac:dyDescent="0.2">
      <c r="A13254" s="1" t="s">
        <v>38266</v>
      </c>
      <c r="B13254" s="4" t="s">
        <v>38267</v>
      </c>
      <c r="C13254" s="4" t="s">
        <v>38268</v>
      </c>
      <c r="E13254" s="4"/>
      <c r="R13254" s="4"/>
      <c r="U13254" s="4"/>
      <c r="AD13254" s="4"/>
      <c r="AE13254" s="4"/>
      <c r="AF13254" s="21"/>
    </row>
    <row r="13255" spans="1:32" x14ac:dyDescent="0.2">
      <c r="A13255" s="1" t="s">
        <v>38269</v>
      </c>
      <c r="B13255" s="4" t="s">
        <v>36015</v>
      </c>
      <c r="C13255" s="4" t="s">
        <v>37712</v>
      </c>
      <c r="E13255" s="4"/>
      <c r="R13255" s="4"/>
      <c r="U13255" s="4"/>
      <c r="AD13255" s="4"/>
      <c r="AE13255" s="4"/>
      <c r="AF13255" s="21"/>
    </row>
    <row r="13256" spans="1:32" x14ac:dyDescent="0.2">
      <c r="A13256" s="1" t="s">
        <v>38270</v>
      </c>
      <c r="B13256" s="4" t="s">
        <v>38271</v>
      </c>
      <c r="C13256" s="4" t="s">
        <v>38272</v>
      </c>
      <c r="E13256" s="4"/>
      <c r="R13256" s="4"/>
      <c r="U13256" s="4"/>
      <c r="AD13256" s="4"/>
      <c r="AE13256" s="4"/>
      <c r="AF13256" s="21"/>
    </row>
    <row r="13257" spans="1:32" x14ac:dyDescent="0.2">
      <c r="A13257" s="1" t="s">
        <v>38273</v>
      </c>
      <c r="B13257" s="4" t="s">
        <v>38274</v>
      </c>
      <c r="C13257" s="4" t="s">
        <v>38275</v>
      </c>
      <c r="E13257" s="4"/>
      <c r="R13257" s="4"/>
      <c r="U13257" s="4"/>
      <c r="AD13257" s="4"/>
      <c r="AE13257" s="4"/>
      <c r="AF13257" s="21">
        <v>1</v>
      </c>
    </row>
    <row r="13258" spans="1:32" x14ac:dyDescent="0.2">
      <c r="A13258" s="1" t="s">
        <v>38276</v>
      </c>
      <c r="B13258" s="4" t="s">
        <v>38277</v>
      </c>
      <c r="C13258" s="4" t="s">
        <v>38278</v>
      </c>
      <c r="E13258" s="4"/>
      <c r="R13258" s="4"/>
      <c r="U13258" s="4"/>
      <c r="AD13258" s="4"/>
      <c r="AE13258" s="4"/>
      <c r="AF13258" s="21"/>
    </row>
    <row r="13259" spans="1:32" x14ac:dyDescent="0.2">
      <c r="A13259" s="1" t="s">
        <v>38279</v>
      </c>
      <c r="B13259" s="4" t="s">
        <v>38280</v>
      </c>
      <c r="C13259" s="4" t="s">
        <v>38281</v>
      </c>
      <c r="E13259" s="4"/>
      <c r="R13259" s="4"/>
      <c r="U13259" s="4"/>
      <c r="AD13259" s="4"/>
      <c r="AE13259" s="4"/>
      <c r="AF13259" s="21"/>
    </row>
    <row r="13260" spans="1:32" x14ac:dyDescent="0.2">
      <c r="A13260" s="1" t="s">
        <v>38282</v>
      </c>
      <c r="B13260" s="4" t="s">
        <v>38283</v>
      </c>
      <c r="C13260" s="4" t="s">
        <v>38284</v>
      </c>
      <c r="E13260" s="4"/>
      <c r="R13260" s="4"/>
      <c r="U13260" s="4"/>
      <c r="AD13260" s="4"/>
      <c r="AE13260" s="4"/>
      <c r="AF13260" s="21"/>
    </row>
    <row r="13261" spans="1:32" x14ac:dyDescent="0.2">
      <c r="A13261" s="1" t="s">
        <v>38285</v>
      </c>
      <c r="B13261" s="4" t="s">
        <v>38286</v>
      </c>
      <c r="C13261" s="4" t="s">
        <v>38287</v>
      </c>
      <c r="E13261" s="4"/>
      <c r="R13261" s="4"/>
      <c r="U13261" s="4"/>
      <c r="AD13261" s="4"/>
      <c r="AE13261" s="4"/>
      <c r="AF13261" s="21"/>
    </row>
    <row r="13262" spans="1:32" x14ac:dyDescent="0.2">
      <c r="A13262" s="1" t="s">
        <v>38288</v>
      </c>
      <c r="B13262" s="4" t="s">
        <v>38289</v>
      </c>
      <c r="C13262" s="4" t="s">
        <v>38290</v>
      </c>
      <c r="E13262" s="4"/>
      <c r="R13262" s="4"/>
      <c r="U13262" s="4"/>
      <c r="AD13262" s="4"/>
      <c r="AE13262" s="4"/>
      <c r="AF13262" s="21"/>
    </row>
    <row r="13263" spans="1:32" x14ac:dyDescent="0.2">
      <c r="A13263" s="1" t="s">
        <v>38291</v>
      </c>
      <c r="B13263" s="4" t="s">
        <v>38292</v>
      </c>
      <c r="C13263" s="4" t="s">
        <v>38293</v>
      </c>
      <c r="E13263" s="4"/>
      <c r="R13263" s="4"/>
      <c r="U13263" s="4"/>
      <c r="AD13263" s="4"/>
      <c r="AE13263" s="4"/>
      <c r="AF13263" s="21"/>
    </row>
    <row r="13264" spans="1:32" x14ac:dyDescent="0.2">
      <c r="A13264" s="1" t="s">
        <v>38294</v>
      </c>
      <c r="B13264" s="4" t="s">
        <v>38295</v>
      </c>
      <c r="C13264" s="4" t="s">
        <v>38296</v>
      </c>
      <c r="E13264" s="4"/>
      <c r="R13264" s="4"/>
      <c r="U13264" s="4"/>
      <c r="AD13264" s="4"/>
      <c r="AE13264" s="4"/>
      <c r="AF13264" s="21"/>
    </row>
    <row r="13265" spans="1:32" x14ac:dyDescent="0.2">
      <c r="A13265" s="1" t="s">
        <v>38297</v>
      </c>
      <c r="B13265" s="4" t="s">
        <v>38298</v>
      </c>
      <c r="C13265" s="4" t="s">
        <v>38299</v>
      </c>
      <c r="E13265" s="4"/>
      <c r="R13265" s="4"/>
      <c r="U13265" s="4"/>
      <c r="AD13265" s="4"/>
      <c r="AE13265" s="4"/>
      <c r="AF13265" s="21"/>
    </row>
    <row r="13266" spans="1:32" x14ac:dyDescent="0.2">
      <c r="A13266" s="1" t="s">
        <v>38300</v>
      </c>
      <c r="B13266" s="4" t="s">
        <v>38301</v>
      </c>
      <c r="C13266" s="4" t="s">
        <v>38302</v>
      </c>
      <c r="E13266" s="4"/>
      <c r="R13266" s="4"/>
      <c r="U13266" s="4"/>
      <c r="AD13266" s="4"/>
      <c r="AE13266" s="4"/>
      <c r="AF13266" s="21"/>
    </row>
    <row r="13267" spans="1:32" x14ac:dyDescent="0.2">
      <c r="A13267" s="1" t="s">
        <v>38303</v>
      </c>
      <c r="B13267" s="4" t="s">
        <v>38304</v>
      </c>
      <c r="C13267" s="4" t="s">
        <v>38305</v>
      </c>
      <c r="E13267" s="4"/>
      <c r="R13267" s="4"/>
      <c r="U13267" s="4"/>
      <c r="AD13267" s="4"/>
      <c r="AE13267" s="4"/>
      <c r="AF13267" s="21"/>
    </row>
    <row r="13268" spans="1:32" x14ac:dyDescent="0.2">
      <c r="A13268" s="1" t="s">
        <v>38306</v>
      </c>
      <c r="B13268" s="4" t="s">
        <v>38307</v>
      </c>
      <c r="C13268" s="4" t="s">
        <v>38308</v>
      </c>
      <c r="E13268" s="4"/>
      <c r="R13268" s="4"/>
      <c r="U13268" s="4"/>
      <c r="AD13268" s="4"/>
      <c r="AE13268" s="4"/>
      <c r="AF13268" s="21"/>
    </row>
    <row r="13269" spans="1:32" x14ac:dyDescent="0.2">
      <c r="A13269" s="1" t="s">
        <v>38309</v>
      </c>
      <c r="B13269" s="4" t="s">
        <v>834</v>
      </c>
      <c r="C13269" s="4" t="s">
        <v>38310</v>
      </c>
      <c r="E13269" s="4"/>
      <c r="R13269" s="4"/>
      <c r="U13269" s="4"/>
      <c r="AD13269" s="4"/>
      <c r="AE13269" s="4"/>
      <c r="AF13269" s="21"/>
    </row>
    <row r="13270" spans="1:32" x14ac:dyDescent="0.2">
      <c r="A13270" s="1" t="s">
        <v>38311</v>
      </c>
      <c r="B13270" s="4" t="s">
        <v>38312</v>
      </c>
      <c r="C13270" s="4" t="s">
        <v>38313</v>
      </c>
      <c r="E13270" s="4"/>
      <c r="R13270" s="4"/>
      <c r="U13270" s="4"/>
      <c r="AD13270" s="4"/>
      <c r="AE13270" s="4"/>
      <c r="AF13270" s="21"/>
    </row>
    <row r="13271" spans="1:32" x14ac:dyDescent="0.2">
      <c r="A13271" s="1" t="s">
        <v>38314</v>
      </c>
      <c r="B13271" s="4" t="s">
        <v>11674</v>
      </c>
      <c r="C13271" s="4" t="s">
        <v>37720</v>
      </c>
      <c r="E13271" s="4"/>
      <c r="R13271" s="4"/>
      <c r="U13271" s="4"/>
      <c r="AD13271" s="4"/>
      <c r="AE13271" s="4"/>
      <c r="AF13271" s="21"/>
    </row>
    <row r="13272" spans="1:32" x14ac:dyDescent="0.2">
      <c r="A13272" s="1" t="s">
        <v>38315</v>
      </c>
      <c r="B13272" s="4" t="s">
        <v>38316</v>
      </c>
      <c r="C13272" s="4" t="s">
        <v>38317</v>
      </c>
      <c r="E13272" s="4"/>
      <c r="R13272" s="4"/>
      <c r="U13272" s="4"/>
      <c r="AD13272" s="4"/>
      <c r="AE13272" s="4"/>
      <c r="AF13272" s="21"/>
    </row>
    <row r="13273" spans="1:32" x14ac:dyDescent="0.2">
      <c r="A13273" s="1" t="s">
        <v>38318</v>
      </c>
      <c r="B13273" s="4" t="s">
        <v>38319</v>
      </c>
      <c r="C13273" s="4" t="s">
        <v>38320</v>
      </c>
      <c r="E13273" s="4"/>
      <c r="R13273" s="4"/>
      <c r="U13273" s="4"/>
      <c r="AD13273" s="4"/>
      <c r="AE13273" s="4"/>
      <c r="AF13273" s="21"/>
    </row>
    <row r="13274" spans="1:32" x14ac:dyDescent="0.2">
      <c r="A13274" s="1" t="s">
        <v>38321</v>
      </c>
      <c r="B13274" s="4" t="s">
        <v>38322</v>
      </c>
      <c r="C13274" s="4" t="s">
        <v>38323</v>
      </c>
      <c r="E13274" s="4"/>
      <c r="R13274" s="4"/>
      <c r="U13274" s="4"/>
      <c r="AD13274" s="4"/>
      <c r="AE13274" s="4"/>
      <c r="AF13274" s="21"/>
    </row>
    <row r="13275" spans="1:32" x14ac:dyDescent="0.2">
      <c r="A13275" s="1" t="s">
        <v>38324</v>
      </c>
      <c r="B13275" s="4" t="s">
        <v>38325</v>
      </c>
      <c r="C13275" s="4" t="s">
        <v>38326</v>
      </c>
      <c r="E13275" s="4"/>
      <c r="R13275" s="4"/>
      <c r="U13275" s="4"/>
      <c r="AD13275" s="4"/>
      <c r="AE13275" s="4"/>
      <c r="AF13275" s="21"/>
    </row>
    <row r="13276" spans="1:32" x14ac:dyDescent="0.2">
      <c r="A13276" s="1" t="s">
        <v>38327</v>
      </c>
      <c r="B13276" s="4" t="s">
        <v>38328</v>
      </c>
      <c r="C13276" s="4" t="s">
        <v>38329</v>
      </c>
      <c r="E13276" s="4"/>
      <c r="R13276" s="4"/>
      <c r="U13276" s="4"/>
      <c r="AD13276" s="4"/>
      <c r="AE13276" s="4"/>
      <c r="AF13276" s="21"/>
    </row>
    <row r="13277" spans="1:32" x14ac:dyDescent="0.2">
      <c r="A13277" s="1" t="s">
        <v>38330</v>
      </c>
      <c r="B13277" s="4" t="s">
        <v>38331</v>
      </c>
      <c r="C13277" s="4" t="s">
        <v>38332</v>
      </c>
      <c r="E13277" s="4"/>
      <c r="R13277" s="4"/>
      <c r="U13277" s="4"/>
      <c r="AD13277" s="4"/>
      <c r="AE13277" s="4"/>
      <c r="AF13277" s="21"/>
    </row>
    <row r="13278" spans="1:32" x14ac:dyDescent="0.2">
      <c r="A13278" s="1" t="s">
        <v>38333</v>
      </c>
      <c r="B13278" s="4" t="s">
        <v>38334</v>
      </c>
      <c r="C13278" s="4" t="s">
        <v>38335</v>
      </c>
      <c r="E13278" s="4"/>
      <c r="R13278" s="4"/>
      <c r="U13278" s="4"/>
      <c r="V13278">
        <v>1</v>
      </c>
      <c r="AD13278" s="4"/>
      <c r="AE13278" s="4"/>
      <c r="AF13278" s="21"/>
    </row>
    <row r="13279" spans="1:32" x14ac:dyDescent="0.2">
      <c r="A13279" s="1" t="s">
        <v>38336</v>
      </c>
      <c r="B13279" s="4" t="s">
        <v>38337</v>
      </c>
      <c r="C13279" s="4" t="s">
        <v>38338</v>
      </c>
      <c r="E13279" s="4"/>
      <c r="R13279" s="4"/>
      <c r="U13279" s="4"/>
      <c r="AD13279" s="4"/>
      <c r="AE13279" s="4"/>
      <c r="AF13279" s="21"/>
    </row>
    <row r="13280" spans="1:32" x14ac:dyDescent="0.2">
      <c r="A13280" s="1" t="s">
        <v>38339</v>
      </c>
      <c r="B13280" s="4" t="s">
        <v>38340</v>
      </c>
      <c r="C13280" s="4" t="s">
        <v>38341</v>
      </c>
      <c r="E13280" s="4"/>
      <c r="R13280" s="4"/>
      <c r="U13280" s="4"/>
      <c r="AD13280" s="4"/>
      <c r="AE13280" s="4"/>
      <c r="AF13280" s="21"/>
    </row>
    <row r="13281" spans="1:32" x14ac:dyDescent="0.2">
      <c r="A13281" s="1" t="s">
        <v>38342</v>
      </c>
      <c r="B13281" s="4" t="s">
        <v>5219</v>
      </c>
      <c r="C13281" s="4" t="s">
        <v>38343</v>
      </c>
      <c r="E13281" s="4"/>
      <c r="R13281" s="4"/>
      <c r="U13281" s="4"/>
      <c r="AD13281" s="4"/>
      <c r="AE13281" s="4"/>
      <c r="AF13281" s="21"/>
    </row>
    <row r="13282" spans="1:32" x14ac:dyDescent="0.2">
      <c r="A13282" s="1" t="s">
        <v>38344</v>
      </c>
      <c r="B13282" s="4" t="s">
        <v>36020</v>
      </c>
      <c r="C13282" s="4" t="s">
        <v>38345</v>
      </c>
      <c r="E13282" s="4"/>
      <c r="R13282" s="4"/>
      <c r="U13282" s="4"/>
      <c r="AD13282" s="4"/>
      <c r="AE13282" s="4"/>
      <c r="AF13282" s="21"/>
    </row>
    <row r="13283" spans="1:32" x14ac:dyDescent="0.2">
      <c r="A13283" s="1" t="s">
        <v>38346</v>
      </c>
      <c r="B13283" s="4" t="s">
        <v>11683</v>
      </c>
      <c r="C13283" s="4" t="s">
        <v>36023</v>
      </c>
      <c r="E13283" s="4"/>
      <c r="R13283" s="4"/>
      <c r="U13283" s="4"/>
      <c r="AD13283" s="4"/>
      <c r="AE13283" s="4"/>
      <c r="AF13283" s="21"/>
    </row>
    <row r="13284" spans="1:32" x14ac:dyDescent="0.2">
      <c r="A13284" s="1" t="s">
        <v>38347</v>
      </c>
      <c r="B13284" s="4" t="s">
        <v>11686</v>
      </c>
      <c r="C13284" s="4" t="s">
        <v>36025</v>
      </c>
      <c r="E13284" s="4"/>
      <c r="R13284" s="4"/>
      <c r="U13284" s="4"/>
      <c r="AD13284" s="4"/>
      <c r="AE13284" s="4"/>
      <c r="AF13284" s="21"/>
    </row>
    <row r="13285" spans="1:32" x14ac:dyDescent="0.2">
      <c r="A13285" s="1" t="s">
        <v>38348</v>
      </c>
      <c r="B13285" s="4" t="s">
        <v>11689</v>
      </c>
      <c r="C13285" s="4" t="s">
        <v>36027</v>
      </c>
      <c r="E13285" s="4"/>
      <c r="R13285" s="4"/>
      <c r="U13285" s="4"/>
      <c r="AD13285" s="4"/>
      <c r="AE13285" s="4"/>
      <c r="AF13285" s="21"/>
    </row>
    <row r="13286" spans="1:32" x14ac:dyDescent="0.2">
      <c r="A13286" s="1" t="s">
        <v>38349</v>
      </c>
      <c r="B13286" s="4" t="s">
        <v>38350</v>
      </c>
      <c r="C13286" s="4" t="s">
        <v>38351</v>
      </c>
      <c r="E13286" s="4"/>
      <c r="R13286" s="4"/>
      <c r="U13286" s="4"/>
      <c r="AD13286" s="4"/>
      <c r="AE13286" s="4"/>
      <c r="AF13286" s="21"/>
    </row>
    <row r="13287" spans="1:32" x14ac:dyDescent="0.2">
      <c r="A13287" s="1" t="s">
        <v>38352</v>
      </c>
      <c r="B13287" s="4" t="s">
        <v>38353</v>
      </c>
      <c r="C13287" s="4" t="s">
        <v>38354</v>
      </c>
      <c r="E13287" s="4"/>
      <c r="R13287" s="4"/>
      <c r="U13287" s="4"/>
      <c r="AD13287" s="4"/>
      <c r="AE13287" s="4"/>
      <c r="AF13287" s="21"/>
    </row>
    <row r="13288" spans="1:32" x14ac:dyDescent="0.2">
      <c r="A13288" s="1" t="s">
        <v>38355</v>
      </c>
      <c r="B13288" s="4" t="s">
        <v>38356</v>
      </c>
      <c r="C13288" s="4" t="s">
        <v>38357</v>
      </c>
      <c r="E13288" s="4"/>
      <c r="R13288" s="4"/>
      <c r="U13288" s="4"/>
      <c r="AD13288" s="4"/>
      <c r="AE13288" s="4"/>
      <c r="AF13288" s="21"/>
    </row>
    <row r="13289" spans="1:32" x14ac:dyDescent="0.2">
      <c r="A13289" s="1" t="s">
        <v>38358</v>
      </c>
      <c r="B13289" s="4" t="s">
        <v>38359</v>
      </c>
      <c r="C13289" s="4" t="s">
        <v>38360</v>
      </c>
      <c r="E13289" s="4"/>
      <c r="R13289" s="4"/>
      <c r="U13289" s="4"/>
      <c r="AD13289" s="4"/>
      <c r="AE13289" s="4"/>
      <c r="AF13289" s="21"/>
    </row>
    <row r="13290" spans="1:32" x14ac:dyDescent="0.2">
      <c r="A13290" s="1" t="s">
        <v>38361</v>
      </c>
      <c r="B13290" s="4" t="s">
        <v>38362</v>
      </c>
      <c r="C13290" s="4" t="s">
        <v>38363</v>
      </c>
      <c r="E13290" s="4"/>
      <c r="R13290" s="4"/>
      <c r="U13290" s="4"/>
      <c r="AD13290" s="4"/>
      <c r="AE13290" s="4"/>
      <c r="AF13290" s="21"/>
    </row>
    <row r="13291" spans="1:32" x14ac:dyDescent="0.2">
      <c r="A13291" s="1" t="s">
        <v>38364</v>
      </c>
      <c r="B13291" s="4" t="s">
        <v>38365</v>
      </c>
      <c r="C13291" s="4" t="s">
        <v>38366</v>
      </c>
      <c r="E13291" s="4"/>
      <c r="R13291" s="4"/>
      <c r="U13291" s="4"/>
      <c r="AD13291" s="4"/>
      <c r="AE13291" s="4"/>
      <c r="AF13291" s="21"/>
    </row>
    <row r="13292" spans="1:32" x14ac:dyDescent="0.2">
      <c r="A13292" s="1" t="s">
        <v>38367</v>
      </c>
      <c r="B13292" s="4" t="s">
        <v>38368</v>
      </c>
      <c r="C13292" s="4" t="s">
        <v>38369</v>
      </c>
      <c r="E13292" s="4"/>
      <c r="R13292" s="4"/>
      <c r="U13292" s="4"/>
      <c r="AD13292" s="4"/>
      <c r="AE13292" s="4"/>
      <c r="AF13292" s="21"/>
    </row>
    <row r="13293" spans="1:32" x14ac:dyDescent="0.2">
      <c r="A13293" s="1" t="s">
        <v>38370</v>
      </c>
      <c r="B13293" s="4" t="s">
        <v>38371</v>
      </c>
      <c r="C13293" s="4" t="s">
        <v>38372</v>
      </c>
      <c r="E13293" s="4"/>
      <c r="R13293" s="4"/>
      <c r="U13293" s="4"/>
      <c r="AD13293" s="4"/>
      <c r="AE13293" s="4"/>
      <c r="AF13293" s="21"/>
    </row>
    <row r="13294" spans="1:32" x14ac:dyDescent="0.2">
      <c r="A13294" s="1" t="s">
        <v>38373</v>
      </c>
      <c r="B13294" s="4" t="s">
        <v>36029</v>
      </c>
      <c r="C13294" s="4" t="s">
        <v>38374</v>
      </c>
      <c r="E13294" s="4"/>
      <c r="R13294" s="4"/>
      <c r="U13294" s="4"/>
      <c r="AD13294" s="4"/>
      <c r="AE13294" s="4"/>
      <c r="AF13294" s="21"/>
    </row>
    <row r="13295" spans="1:32" x14ac:dyDescent="0.2">
      <c r="A13295" s="1" t="s">
        <v>38375</v>
      </c>
      <c r="B13295" s="4" t="s">
        <v>38376</v>
      </c>
      <c r="C13295" s="4" t="s">
        <v>38377</v>
      </c>
      <c r="E13295" s="4"/>
      <c r="R13295" s="4"/>
      <c r="U13295" s="4"/>
      <c r="AD13295" s="4"/>
      <c r="AE13295" s="4"/>
      <c r="AF13295" s="21"/>
    </row>
    <row r="13296" spans="1:32" x14ac:dyDescent="0.2">
      <c r="A13296" s="1" t="s">
        <v>38378</v>
      </c>
      <c r="B13296" s="4" t="s">
        <v>38379</v>
      </c>
      <c r="C13296" s="4" t="s">
        <v>38380</v>
      </c>
      <c r="E13296" s="4"/>
      <c r="R13296" s="4"/>
      <c r="U13296" s="4"/>
      <c r="AD13296" s="4"/>
      <c r="AE13296" s="4"/>
      <c r="AF13296" s="21"/>
    </row>
    <row r="13297" spans="1:32" x14ac:dyDescent="0.2">
      <c r="A13297" s="1" t="s">
        <v>38381</v>
      </c>
      <c r="B13297" s="4" t="s">
        <v>38382</v>
      </c>
      <c r="C13297" s="4" t="s">
        <v>38383</v>
      </c>
      <c r="E13297" s="4"/>
      <c r="R13297" s="4"/>
      <c r="U13297" s="4"/>
      <c r="AD13297" s="4"/>
      <c r="AE13297" s="4"/>
      <c r="AF13297" s="21"/>
    </row>
    <row r="13298" spans="1:32" x14ac:dyDescent="0.2">
      <c r="A13298" s="1" t="s">
        <v>38384</v>
      </c>
      <c r="B13298" s="4" t="s">
        <v>38385</v>
      </c>
      <c r="C13298" s="4" t="s">
        <v>38386</v>
      </c>
      <c r="E13298" s="4"/>
      <c r="R13298" s="4"/>
      <c r="U13298" s="4"/>
      <c r="AD13298" s="4"/>
      <c r="AE13298" s="4"/>
      <c r="AF13298" s="21"/>
    </row>
    <row r="13299" spans="1:32" x14ac:dyDescent="0.2">
      <c r="A13299" s="1" t="s">
        <v>38387</v>
      </c>
      <c r="B13299" s="4" t="s">
        <v>38388</v>
      </c>
      <c r="C13299" s="4" t="s">
        <v>38389</v>
      </c>
      <c r="E13299" s="4"/>
      <c r="R13299" s="4"/>
      <c r="U13299" s="4"/>
      <c r="AD13299" s="4"/>
      <c r="AE13299" s="4"/>
      <c r="AF13299" s="21"/>
    </row>
    <row r="13300" spans="1:32" x14ac:dyDescent="0.2">
      <c r="A13300" s="1" t="s">
        <v>38390</v>
      </c>
      <c r="B13300" s="4" t="s">
        <v>38391</v>
      </c>
      <c r="C13300" s="4" t="s">
        <v>38392</v>
      </c>
      <c r="E13300" s="4"/>
      <c r="R13300" s="4"/>
      <c r="U13300" s="4"/>
      <c r="AD13300" s="4"/>
      <c r="AE13300" s="4"/>
      <c r="AF13300" s="21"/>
    </row>
    <row r="13301" spans="1:32" x14ac:dyDescent="0.2">
      <c r="A13301" s="1" t="s">
        <v>38393</v>
      </c>
      <c r="B13301" s="4" t="s">
        <v>38394</v>
      </c>
      <c r="C13301" s="4" t="s">
        <v>38395</v>
      </c>
      <c r="E13301" s="4"/>
      <c r="R13301" s="4"/>
      <c r="U13301" s="4"/>
      <c r="AD13301" s="4"/>
      <c r="AE13301" s="4"/>
      <c r="AF13301" s="21"/>
    </row>
    <row r="13302" spans="1:32" x14ac:dyDescent="0.2">
      <c r="A13302" s="1" t="s">
        <v>38396</v>
      </c>
      <c r="B13302" s="4" t="s">
        <v>11701</v>
      </c>
      <c r="C13302" s="4" t="s">
        <v>38397</v>
      </c>
      <c r="E13302" s="4"/>
      <c r="R13302" s="4"/>
      <c r="U13302" s="4"/>
      <c r="AD13302" s="4"/>
      <c r="AE13302" s="4"/>
      <c r="AF13302" s="21"/>
    </row>
    <row r="13303" spans="1:32" x14ac:dyDescent="0.2">
      <c r="A13303" s="1" t="s">
        <v>38398</v>
      </c>
      <c r="B13303" s="4" t="s">
        <v>36032</v>
      </c>
      <c r="C13303" s="4" t="s">
        <v>36033</v>
      </c>
      <c r="E13303" s="4"/>
      <c r="R13303" s="4"/>
      <c r="U13303" s="4"/>
      <c r="AD13303" s="4"/>
      <c r="AE13303" s="4"/>
      <c r="AF13303" s="21"/>
    </row>
    <row r="13304" spans="1:32" x14ac:dyDescent="0.2">
      <c r="A13304" s="1" t="s">
        <v>38399</v>
      </c>
      <c r="B13304" s="4" t="s">
        <v>38400</v>
      </c>
      <c r="C13304" s="4" t="s">
        <v>38401</v>
      </c>
      <c r="E13304" s="4"/>
      <c r="R13304" s="4"/>
      <c r="U13304" s="4"/>
      <c r="AD13304" s="4"/>
      <c r="AE13304" s="4"/>
      <c r="AF13304" s="21"/>
    </row>
    <row r="13305" spans="1:32" x14ac:dyDescent="0.2">
      <c r="A13305" s="1" t="s">
        <v>38402</v>
      </c>
      <c r="B13305" s="4" t="s">
        <v>38403</v>
      </c>
      <c r="C13305" s="4" t="s">
        <v>38404</v>
      </c>
      <c r="E13305" s="4"/>
      <c r="R13305" s="4"/>
      <c r="U13305" s="4"/>
      <c r="AD13305" s="4"/>
      <c r="AE13305" s="4"/>
      <c r="AF13305" s="21"/>
    </row>
    <row r="13306" spans="1:32" x14ac:dyDescent="0.2">
      <c r="A13306" s="1" t="s">
        <v>38405</v>
      </c>
      <c r="B13306" s="4" t="s">
        <v>38406</v>
      </c>
      <c r="C13306" s="4" t="s">
        <v>38407</v>
      </c>
      <c r="E13306" s="4"/>
      <c r="R13306" s="4"/>
      <c r="U13306" s="4"/>
      <c r="AD13306" s="4"/>
      <c r="AE13306" s="4"/>
      <c r="AF13306" s="21"/>
    </row>
    <row r="13307" spans="1:32" x14ac:dyDescent="0.2">
      <c r="A13307" s="1" t="s">
        <v>38408</v>
      </c>
      <c r="B13307" s="4" t="s">
        <v>38409</v>
      </c>
      <c r="C13307" s="4" t="s">
        <v>38410</v>
      </c>
      <c r="E13307" s="4"/>
      <c r="R13307" s="4"/>
      <c r="U13307" s="4"/>
      <c r="AD13307" s="4"/>
      <c r="AE13307" s="4"/>
      <c r="AF13307" s="21"/>
    </row>
    <row r="13308" spans="1:32" x14ac:dyDescent="0.2">
      <c r="A13308" s="1" t="s">
        <v>38411</v>
      </c>
      <c r="B13308" s="4" t="s">
        <v>38412</v>
      </c>
      <c r="C13308" s="4" t="s">
        <v>38413</v>
      </c>
      <c r="E13308" s="4"/>
      <c r="R13308" s="4"/>
      <c r="U13308" s="4"/>
      <c r="AD13308" s="4"/>
      <c r="AE13308" s="4"/>
      <c r="AF13308" s="21"/>
    </row>
    <row r="13309" spans="1:32" x14ac:dyDescent="0.2">
      <c r="A13309" s="1" t="s">
        <v>38414</v>
      </c>
      <c r="B13309" s="4" t="s">
        <v>38415</v>
      </c>
      <c r="C13309" s="4" t="s">
        <v>38416</v>
      </c>
      <c r="E13309" s="4"/>
      <c r="R13309" s="4"/>
      <c r="U13309" s="4"/>
      <c r="AD13309" s="4"/>
      <c r="AE13309" s="4"/>
      <c r="AF13309" s="21"/>
    </row>
    <row r="13310" spans="1:32" x14ac:dyDescent="0.2">
      <c r="A13310" s="1" t="s">
        <v>38417</v>
      </c>
      <c r="B13310" s="4" t="s">
        <v>38418</v>
      </c>
      <c r="C13310" s="4" t="s">
        <v>38419</v>
      </c>
      <c r="E13310" s="4"/>
      <c r="R13310" s="4"/>
      <c r="U13310" s="4"/>
      <c r="AD13310" s="4"/>
      <c r="AE13310" s="4"/>
      <c r="AF13310" s="21"/>
    </row>
    <row r="13311" spans="1:32" x14ac:dyDescent="0.2">
      <c r="A13311" s="1" t="s">
        <v>38420</v>
      </c>
      <c r="B13311" s="4" t="s">
        <v>38421</v>
      </c>
      <c r="C13311" s="4" t="s">
        <v>38422</v>
      </c>
      <c r="E13311" s="4"/>
      <c r="R13311" s="4"/>
      <c r="U13311" s="4"/>
      <c r="AD13311" s="4"/>
      <c r="AE13311" s="4"/>
      <c r="AF13311" s="21"/>
    </row>
    <row r="13312" spans="1:32" x14ac:dyDescent="0.2">
      <c r="A13312" s="1" t="s">
        <v>38423</v>
      </c>
      <c r="B13312" s="4" t="s">
        <v>38424</v>
      </c>
      <c r="C13312" s="4" t="s">
        <v>38425</v>
      </c>
      <c r="E13312" s="4"/>
      <c r="R13312" s="4"/>
      <c r="U13312" s="4"/>
      <c r="AD13312" s="4"/>
      <c r="AE13312" s="4"/>
      <c r="AF13312" s="21"/>
    </row>
    <row r="13313" spans="1:32" x14ac:dyDescent="0.2">
      <c r="A13313" s="1" t="s">
        <v>38426</v>
      </c>
      <c r="B13313" s="4" t="s">
        <v>38427</v>
      </c>
      <c r="C13313" s="4" t="s">
        <v>38428</v>
      </c>
      <c r="E13313" s="4"/>
      <c r="R13313" s="4"/>
      <c r="U13313" s="4"/>
      <c r="AD13313" s="4"/>
      <c r="AE13313" s="4"/>
      <c r="AF13313" s="21"/>
    </row>
    <row r="13314" spans="1:32" x14ac:dyDescent="0.2">
      <c r="A13314" s="1" t="s">
        <v>38429</v>
      </c>
      <c r="B13314" s="4" t="s">
        <v>38430</v>
      </c>
      <c r="C13314" s="4" t="s">
        <v>38431</v>
      </c>
      <c r="E13314" s="4"/>
      <c r="R13314" s="4"/>
      <c r="U13314" s="4"/>
      <c r="AD13314" s="4"/>
      <c r="AE13314" s="4"/>
      <c r="AF13314" s="21"/>
    </row>
    <row r="13315" spans="1:32" x14ac:dyDescent="0.2">
      <c r="A13315" s="1" t="s">
        <v>38432</v>
      </c>
      <c r="B13315" s="4" t="s">
        <v>38433</v>
      </c>
      <c r="C13315" s="4" t="s">
        <v>38434</v>
      </c>
      <c r="E13315" s="4"/>
      <c r="R13315" s="4"/>
      <c r="U13315" s="4"/>
      <c r="AD13315" s="4"/>
      <c r="AE13315" s="4"/>
      <c r="AF13315" s="21"/>
    </row>
    <row r="13316" spans="1:32" x14ac:dyDescent="0.2">
      <c r="A13316" s="1" t="s">
        <v>38435</v>
      </c>
      <c r="B13316" s="4" t="s">
        <v>38436</v>
      </c>
      <c r="C13316" s="4" t="s">
        <v>38437</v>
      </c>
      <c r="E13316" s="4"/>
      <c r="R13316" s="4"/>
      <c r="U13316" s="4"/>
      <c r="AD13316" s="4"/>
      <c r="AE13316" s="4"/>
      <c r="AF13316" s="21"/>
    </row>
    <row r="13317" spans="1:32" x14ac:dyDescent="0.2">
      <c r="A13317" s="1" t="s">
        <v>38438</v>
      </c>
      <c r="B13317" s="4" t="s">
        <v>38439</v>
      </c>
      <c r="C13317" s="4" t="s">
        <v>38440</v>
      </c>
      <c r="E13317" s="4"/>
      <c r="R13317" s="4"/>
      <c r="U13317" s="4"/>
      <c r="AD13317" s="4"/>
      <c r="AE13317" s="4"/>
      <c r="AF13317" s="21"/>
    </row>
    <row r="13318" spans="1:32" x14ac:dyDescent="0.2">
      <c r="A13318" s="1" t="s">
        <v>38441</v>
      </c>
      <c r="B13318" s="4" t="s">
        <v>38442</v>
      </c>
      <c r="C13318" s="4" t="s">
        <v>38443</v>
      </c>
      <c r="E13318" s="4"/>
      <c r="R13318" s="4"/>
      <c r="U13318" s="4"/>
      <c r="AD13318" s="4"/>
      <c r="AE13318" s="4"/>
      <c r="AF13318" s="21"/>
    </row>
    <row r="13319" spans="1:32" x14ac:dyDescent="0.2">
      <c r="A13319" s="1" t="s">
        <v>38444</v>
      </c>
      <c r="B13319" s="4" t="s">
        <v>38445</v>
      </c>
      <c r="C13319" s="4" t="s">
        <v>38446</v>
      </c>
      <c r="E13319" s="4"/>
      <c r="R13319" s="4"/>
      <c r="U13319" s="4"/>
      <c r="AD13319" s="4"/>
      <c r="AE13319" s="4"/>
      <c r="AF13319" s="21"/>
    </row>
    <row r="13320" spans="1:32" x14ac:dyDescent="0.2">
      <c r="A13320" s="1" t="s">
        <v>38447</v>
      </c>
      <c r="B13320" s="4" t="s">
        <v>38448</v>
      </c>
      <c r="C13320" s="4" t="s">
        <v>38449</v>
      </c>
      <c r="E13320" s="4"/>
      <c r="R13320" s="4"/>
      <c r="U13320" s="4"/>
      <c r="AD13320" s="4"/>
      <c r="AE13320" s="4"/>
      <c r="AF13320" s="21"/>
    </row>
    <row r="13321" spans="1:32" x14ac:dyDescent="0.2">
      <c r="A13321" s="1" t="s">
        <v>38450</v>
      </c>
      <c r="B13321" s="4" t="s">
        <v>38451</v>
      </c>
      <c r="C13321" s="4" t="s">
        <v>38452</v>
      </c>
      <c r="E13321" s="4"/>
      <c r="R13321" s="4"/>
      <c r="U13321" s="4"/>
      <c r="AD13321" s="4"/>
      <c r="AE13321" s="4"/>
      <c r="AF13321" s="21"/>
    </row>
    <row r="13322" spans="1:32" x14ac:dyDescent="0.2">
      <c r="A13322" s="1" t="s">
        <v>38453</v>
      </c>
      <c r="B13322" s="4" t="s">
        <v>38454</v>
      </c>
      <c r="C13322" s="4" t="s">
        <v>38455</v>
      </c>
      <c r="E13322" s="4"/>
      <c r="R13322" s="4"/>
      <c r="U13322" s="4"/>
      <c r="AD13322" s="4"/>
      <c r="AE13322" s="4"/>
      <c r="AF13322" s="21"/>
    </row>
    <row r="13323" spans="1:32" x14ac:dyDescent="0.2">
      <c r="A13323" s="1" t="s">
        <v>38456</v>
      </c>
      <c r="B13323" s="4" t="s">
        <v>38457</v>
      </c>
      <c r="C13323" s="4" t="s">
        <v>38458</v>
      </c>
      <c r="E13323" s="4"/>
      <c r="R13323" s="4"/>
      <c r="U13323" s="4"/>
      <c r="AD13323" s="4"/>
      <c r="AE13323" s="4"/>
      <c r="AF13323" s="21"/>
    </row>
    <row r="13324" spans="1:32" x14ac:dyDescent="0.2">
      <c r="A13324" s="1" t="s">
        <v>38459</v>
      </c>
      <c r="B13324" s="4" t="s">
        <v>38460</v>
      </c>
      <c r="C13324" s="4" t="s">
        <v>38461</v>
      </c>
      <c r="E13324" s="4"/>
      <c r="R13324" s="4"/>
      <c r="U13324" s="4"/>
      <c r="AD13324" s="4"/>
      <c r="AE13324" s="4"/>
      <c r="AF13324" s="21"/>
    </row>
    <row r="13325" spans="1:32" x14ac:dyDescent="0.2">
      <c r="A13325" s="1" t="s">
        <v>38462</v>
      </c>
      <c r="B13325" s="4" t="s">
        <v>38463</v>
      </c>
      <c r="C13325" s="4" t="s">
        <v>38464</v>
      </c>
      <c r="E13325" s="4"/>
      <c r="R13325" s="4"/>
      <c r="U13325" s="4"/>
      <c r="AD13325" s="4"/>
      <c r="AE13325" s="4"/>
      <c r="AF13325" s="21"/>
    </row>
    <row r="13326" spans="1:32" x14ac:dyDescent="0.2">
      <c r="A13326" s="1" t="s">
        <v>38465</v>
      </c>
      <c r="B13326" s="4" t="s">
        <v>38466</v>
      </c>
      <c r="C13326" s="4" t="s">
        <v>38467</v>
      </c>
      <c r="E13326" s="4"/>
      <c r="R13326" s="4"/>
      <c r="U13326" s="4"/>
      <c r="AD13326" s="4"/>
      <c r="AE13326" s="4"/>
      <c r="AF13326" s="21"/>
    </row>
    <row r="13327" spans="1:32" x14ac:dyDescent="0.2">
      <c r="A13327" s="1" t="s">
        <v>38468</v>
      </c>
      <c r="B13327" s="4" t="s">
        <v>38469</v>
      </c>
      <c r="C13327" s="4" t="s">
        <v>38470</v>
      </c>
      <c r="E13327" s="4"/>
      <c r="R13327" s="4"/>
      <c r="U13327" s="4"/>
      <c r="AD13327" s="4"/>
      <c r="AE13327" s="4"/>
      <c r="AF13327" s="21"/>
    </row>
    <row r="13328" spans="1:32" x14ac:dyDescent="0.2">
      <c r="A13328" s="1" t="s">
        <v>38471</v>
      </c>
      <c r="B13328" s="4" t="s">
        <v>38472</v>
      </c>
      <c r="C13328" s="4" t="s">
        <v>38473</v>
      </c>
      <c r="E13328" s="4"/>
      <c r="R13328" s="4"/>
      <c r="U13328" s="4"/>
      <c r="AD13328" s="4"/>
      <c r="AE13328" s="4"/>
      <c r="AF13328" s="21"/>
    </row>
    <row r="13329" spans="1:32" x14ac:dyDescent="0.2">
      <c r="A13329" s="1" t="s">
        <v>38474</v>
      </c>
      <c r="B13329" s="4" t="s">
        <v>38475</v>
      </c>
      <c r="C13329" s="4" t="s">
        <v>38476</v>
      </c>
      <c r="E13329" s="4"/>
      <c r="R13329" s="4"/>
      <c r="U13329" s="4"/>
      <c r="AD13329" s="4"/>
      <c r="AE13329" s="4"/>
      <c r="AF13329" s="21"/>
    </row>
    <row r="13330" spans="1:32" x14ac:dyDescent="0.2">
      <c r="A13330" s="1" t="s">
        <v>38477</v>
      </c>
      <c r="B13330" s="4" t="s">
        <v>38478</v>
      </c>
      <c r="C13330" s="4" t="s">
        <v>38479</v>
      </c>
      <c r="E13330" s="4"/>
      <c r="R13330" s="4"/>
      <c r="U13330" s="4"/>
      <c r="AD13330" s="4"/>
      <c r="AE13330" s="4"/>
      <c r="AF13330" s="21"/>
    </row>
    <row r="13331" spans="1:32" x14ac:dyDescent="0.2">
      <c r="A13331" s="1" t="s">
        <v>38480</v>
      </c>
      <c r="B13331" s="4" t="s">
        <v>38481</v>
      </c>
      <c r="C13331" s="4" t="s">
        <v>38482</v>
      </c>
      <c r="E13331" s="4"/>
      <c r="R13331" s="4"/>
      <c r="U13331" s="4"/>
      <c r="AD13331" s="4"/>
      <c r="AE13331" s="4"/>
      <c r="AF13331" s="21"/>
    </row>
    <row r="13332" spans="1:32" x14ac:dyDescent="0.2">
      <c r="A13332" s="1" t="s">
        <v>38483</v>
      </c>
      <c r="B13332" s="4" t="s">
        <v>38484</v>
      </c>
      <c r="C13332" s="4" t="s">
        <v>38485</v>
      </c>
      <c r="E13332" s="4"/>
      <c r="R13332" s="4"/>
      <c r="U13332" s="4"/>
      <c r="AD13332" s="4"/>
      <c r="AE13332" s="4"/>
      <c r="AF13332" s="21"/>
    </row>
    <row r="13333" spans="1:32" x14ac:dyDescent="0.2">
      <c r="A13333" s="1" t="s">
        <v>38486</v>
      </c>
      <c r="B13333" s="4" t="s">
        <v>36020</v>
      </c>
      <c r="C13333" s="4" t="s">
        <v>38345</v>
      </c>
      <c r="E13333" s="4"/>
      <c r="R13333" s="4"/>
      <c r="U13333" s="4"/>
      <c r="AD13333" s="4"/>
      <c r="AE13333" s="4"/>
      <c r="AF13333" s="21"/>
    </row>
    <row r="13334" spans="1:32" x14ac:dyDescent="0.2">
      <c r="A13334" s="1" t="s">
        <v>38487</v>
      </c>
      <c r="B13334" s="4" t="s">
        <v>38488</v>
      </c>
      <c r="C13334" s="4" t="s">
        <v>38489</v>
      </c>
      <c r="E13334" s="4"/>
      <c r="R13334" s="4"/>
      <c r="U13334" s="4"/>
      <c r="AD13334" s="4"/>
      <c r="AE13334" s="4"/>
      <c r="AF13334" s="21"/>
    </row>
    <row r="13335" spans="1:32" x14ac:dyDescent="0.2">
      <c r="A13335" s="1" t="s">
        <v>38490</v>
      </c>
      <c r="B13335" s="4" t="s">
        <v>38491</v>
      </c>
      <c r="C13335" s="4" t="s">
        <v>38492</v>
      </c>
      <c r="E13335" s="4"/>
      <c r="R13335" s="4"/>
      <c r="U13335" s="4"/>
      <c r="AD13335" s="4"/>
      <c r="AE13335" s="4"/>
      <c r="AF13335" s="21"/>
    </row>
    <row r="13336" spans="1:32" x14ac:dyDescent="0.2">
      <c r="A13336" s="1" t="s">
        <v>38493</v>
      </c>
      <c r="B13336" s="4" t="s">
        <v>38494</v>
      </c>
      <c r="C13336" s="4" t="s">
        <v>38495</v>
      </c>
      <c r="E13336" s="4"/>
      <c r="R13336" s="4"/>
      <c r="U13336" s="4"/>
      <c r="AD13336" s="4"/>
      <c r="AE13336" s="4"/>
      <c r="AF13336" s="21"/>
    </row>
    <row r="13337" spans="1:32" x14ac:dyDescent="0.2">
      <c r="A13337" s="1" t="s">
        <v>38496</v>
      </c>
      <c r="B13337" s="4" t="s">
        <v>38497</v>
      </c>
      <c r="C13337" s="4" t="s">
        <v>38498</v>
      </c>
      <c r="E13337" s="4"/>
      <c r="R13337" s="4"/>
      <c r="U13337" s="4"/>
      <c r="AD13337" s="4"/>
      <c r="AE13337" s="4"/>
      <c r="AF13337" s="21"/>
    </row>
    <row r="13338" spans="1:32" x14ac:dyDescent="0.2">
      <c r="A13338" s="1" t="s">
        <v>38499</v>
      </c>
      <c r="B13338" s="4" t="s">
        <v>38500</v>
      </c>
      <c r="C13338" s="4" t="s">
        <v>38501</v>
      </c>
      <c r="E13338" s="4"/>
      <c r="R13338" s="4"/>
      <c r="U13338" s="4"/>
      <c r="AD13338" s="4"/>
      <c r="AE13338" s="4"/>
      <c r="AF13338" s="21">
        <v>2</v>
      </c>
    </row>
    <row r="13339" spans="1:32" x14ac:dyDescent="0.2">
      <c r="A13339" s="1" t="s">
        <v>38502</v>
      </c>
      <c r="B13339" s="4" t="s">
        <v>38503</v>
      </c>
      <c r="C13339" s="4" t="s">
        <v>38504</v>
      </c>
      <c r="E13339" s="4"/>
      <c r="R13339" s="4"/>
      <c r="U13339" s="4"/>
      <c r="AD13339" s="4"/>
      <c r="AE13339" s="4"/>
      <c r="AF13339" s="21"/>
    </row>
    <row r="13340" spans="1:32" x14ac:dyDescent="0.2">
      <c r="A13340" s="1" t="s">
        <v>38505</v>
      </c>
      <c r="B13340" s="4" t="s">
        <v>38506</v>
      </c>
      <c r="C13340" s="4" t="s">
        <v>38507</v>
      </c>
      <c r="E13340" s="4"/>
      <c r="R13340" s="4"/>
      <c r="U13340" s="4"/>
      <c r="AD13340" s="4"/>
      <c r="AE13340" s="4"/>
      <c r="AF13340" s="21"/>
    </row>
    <row r="13341" spans="1:32" x14ac:dyDescent="0.2">
      <c r="A13341" s="1" t="s">
        <v>38508</v>
      </c>
      <c r="B13341" s="4" t="s">
        <v>38509</v>
      </c>
      <c r="C13341" s="4" t="s">
        <v>38510</v>
      </c>
      <c r="E13341" s="4"/>
      <c r="R13341" s="4"/>
      <c r="U13341" s="4"/>
      <c r="AD13341" s="4"/>
      <c r="AE13341" s="4"/>
      <c r="AF13341" s="21"/>
    </row>
    <row r="13342" spans="1:32" x14ac:dyDescent="0.2">
      <c r="A13342" s="1" t="s">
        <v>38511</v>
      </c>
      <c r="B13342" s="4" t="s">
        <v>38512</v>
      </c>
      <c r="C13342" s="4" t="s">
        <v>38513</v>
      </c>
      <c r="E13342" s="4"/>
      <c r="R13342" s="4"/>
      <c r="U13342" s="4"/>
      <c r="AD13342" s="4"/>
      <c r="AE13342" s="4"/>
      <c r="AF13342" s="21"/>
    </row>
    <row r="13343" spans="1:32" x14ac:dyDescent="0.2">
      <c r="A13343" s="1" t="s">
        <v>38514</v>
      </c>
      <c r="B13343" s="4" t="s">
        <v>38515</v>
      </c>
      <c r="C13343" s="4" t="s">
        <v>38516</v>
      </c>
      <c r="E13343" s="4"/>
      <c r="R13343" s="4"/>
      <c r="U13343" s="4"/>
      <c r="AD13343" s="4"/>
      <c r="AE13343" s="4"/>
      <c r="AF13343" s="21"/>
    </row>
    <row r="13344" spans="1:32" x14ac:dyDescent="0.2">
      <c r="A13344" s="1" t="s">
        <v>38517</v>
      </c>
      <c r="B13344" s="4" t="s">
        <v>38518</v>
      </c>
      <c r="C13344" s="4" t="s">
        <v>38519</v>
      </c>
      <c r="E13344" s="4"/>
      <c r="R13344" s="4"/>
      <c r="U13344" s="4"/>
      <c r="AD13344" s="4"/>
      <c r="AE13344" s="4"/>
      <c r="AF13344" s="21"/>
    </row>
    <row r="13345" spans="1:32" x14ac:dyDescent="0.2">
      <c r="A13345" s="1" t="s">
        <v>38520</v>
      </c>
      <c r="B13345" s="4" t="s">
        <v>38521</v>
      </c>
      <c r="C13345" s="4" t="s">
        <v>38522</v>
      </c>
      <c r="E13345" s="4"/>
      <c r="R13345" s="4"/>
      <c r="U13345" s="4"/>
      <c r="AD13345" s="4"/>
      <c r="AE13345" s="4"/>
      <c r="AF13345" s="21"/>
    </row>
    <row r="13346" spans="1:32" x14ac:dyDescent="0.2">
      <c r="A13346" s="1" t="s">
        <v>38523</v>
      </c>
      <c r="B13346" s="4" t="s">
        <v>38524</v>
      </c>
      <c r="C13346" s="4" t="s">
        <v>38525</v>
      </c>
      <c r="E13346" s="4"/>
      <c r="R13346" s="4"/>
      <c r="U13346" s="4"/>
      <c r="AD13346" s="4"/>
      <c r="AE13346" s="4"/>
      <c r="AF13346" s="21"/>
    </row>
    <row r="13347" spans="1:32" x14ac:dyDescent="0.2">
      <c r="A13347" s="1" t="s">
        <v>38526</v>
      </c>
      <c r="B13347" s="4" t="s">
        <v>38527</v>
      </c>
      <c r="C13347" s="4" t="s">
        <v>38528</v>
      </c>
      <c r="E13347" s="4"/>
      <c r="R13347" s="4"/>
      <c r="U13347" s="4"/>
      <c r="AD13347" s="4"/>
      <c r="AE13347" s="4"/>
      <c r="AF13347" s="21"/>
    </row>
    <row r="13348" spans="1:32" x14ac:dyDescent="0.2">
      <c r="A13348" s="1" t="s">
        <v>38529</v>
      </c>
      <c r="B13348" s="4" t="s">
        <v>38530</v>
      </c>
      <c r="C13348" s="4" t="s">
        <v>38531</v>
      </c>
      <c r="E13348" s="4"/>
      <c r="R13348" s="4"/>
      <c r="U13348" s="4"/>
      <c r="AD13348" s="4"/>
      <c r="AE13348" s="4"/>
      <c r="AF13348" s="21"/>
    </row>
    <row r="13349" spans="1:32" x14ac:dyDescent="0.2">
      <c r="A13349" s="1" t="s">
        <v>38532</v>
      </c>
      <c r="B13349" s="4" t="s">
        <v>38533</v>
      </c>
      <c r="C13349" s="4" t="s">
        <v>38534</v>
      </c>
      <c r="E13349" s="4"/>
      <c r="R13349" s="4"/>
      <c r="U13349" s="4"/>
      <c r="AD13349" s="4"/>
      <c r="AE13349" s="4"/>
      <c r="AF13349" s="21"/>
    </row>
    <row r="13350" spans="1:32" x14ac:dyDescent="0.2">
      <c r="A13350" s="1" t="s">
        <v>38535</v>
      </c>
      <c r="B13350" s="4" t="s">
        <v>38536</v>
      </c>
      <c r="C13350" s="4" t="s">
        <v>38537</v>
      </c>
      <c r="E13350" s="4"/>
      <c r="R13350" s="4"/>
      <c r="U13350" s="4"/>
      <c r="AD13350" s="4"/>
      <c r="AE13350" s="4"/>
      <c r="AF13350" s="21"/>
    </row>
    <row r="13351" spans="1:32" x14ac:dyDescent="0.2">
      <c r="A13351" s="1" t="s">
        <v>38538</v>
      </c>
      <c r="B13351" s="4" t="s">
        <v>38539</v>
      </c>
      <c r="C13351" s="4" t="s">
        <v>38540</v>
      </c>
      <c r="E13351" s="4"/>
      <c r="R13351" s="4"/>
      <c r="U13351" s="4"/>
      <c r="AD13351" s="4"/>
      <c r="AE13351" s="4"/>
      <c r="AF13351" s="21"/>
    </row>
    <row r="13352" spans="1:32" x14ac:dyDescent="0.2">
      <c r="A13352" s="1" t="s">
        <v>38541</v>
      </c>
      <c r="B13352" s="4" t="s">
        <v>38542</v>
      </c>
      <c r="C13352" s="4" t="s">
        <v>38543</v>
      </c>
      <c r="E13352" s="4"/>
      <c r="R13352" s="4"/>
      <c r="U13352" s="4"/>
      <c r="AD13352" s="4"/>
      <c r="AE13352" s="4"/>
      <c r="AF13352" s="21"/>
    </row>
    <row r="13353" spans="1:32" x14ac:dyDescent="0.2">
      <c r="A13353" s="1" t="s">
        <v>38544</v>
      </c>
      <c r="B13353" s="4" t="s">
        <v>38545</v>
      </c>
      <c r="C13353" s="4" t="s">
        <v>38546</v>
      </c>
      <c r="E13353" s="4"/>
      <c r="R13353" s="4"/>
      <c r="U13353" s="4"/>
      <c r="AD13353" s="4"/>
      <c r="AE13353" s="4"/>
      <c r="AF13353" s="21"/>
    </row>
    <row r="13354" spans="1:32" x14ac:dyDescent="0.2">
      <c r="A13354" s="1" t="s">
        <v>38547</v>
      </c>
      <c r="B13354" s="4" t="s">
        <v>11683</v>
      </c>
      <c r="C13354" s="4" t="s">
        <v>36023</v>
      </c>
      <c r="E13354" s="4"/>
      <c r="R13354" s="4"/>
      <c r="U13354" s="4"/>
      <c r="AD13354" s="4"/>
      <c r="AE13354" s="4"/>
      <c r="AF13354" s="21"/>
    </row>
    <row r="13355" spans="1:32" x14ac:dyDescent="0.2">
      <c r="A13355" s="1" t="s">
        <v>38548</v>
      </c>
      <c r="B13355" s="4" t="s">
        <v>38549</v>
      </c>
      <c r="C13355" s="4" t="s">
        <v>38550</v>
      </c>
      <c r="E13355" s="4"/>
      <c r="R13355" s="4"/>
      <c r="U13355" s="4"/>
      <c r="AD13355" s="4"/>
      <c r="AE13355" s="4"/>
      <c r="AF13355" s="21"/>
    </row>
    <row r="13356" spans="1:32" x14ac:dyDescent="0.2">
      <c r="A13356" s="1" t="s">
        <v>38551</v>
      </c>
      <c r="B13356" s="4" t="s">
        <v>38552</v>
      </c>
      <c r="C13356" s="4" t="s">
        <v>38553</v>
      </c>
      <c r="E13356" s="4"/>
      <c r="R13356" s="4"/>
      <c r="U13356" s="4"/>
      <c r="AD13356" s="4"/>
      <c r="AE13356" s="4"/>
      <c r="AF13356" s="21"/>
    </row>
    <row r="13357" spans="1:32" x14ac:dyDescent="0.2">
      <c r="A13357" s="1" t="s">
        <v>38554</v>
      </c>
      <c r="B13357" s="4" t="s">
        <v>38555</v>
      </c>
      <c r="C13357" s="4" t="s">
        <v>38556</v>
      </c>
      <c r="E13357" s="4"/>
      <c r="G13357">
        <v>1</v>
      </c>
      <c r="R13357" s="4"/>
      <c r="U13357" s="4"/>
      <c r="AB13357">
        <v>2</v>
      </c>
      <c r="AD13357" s="4"/>
      <c r="AE13357" s="4"/>
      <c r="AF13357" s="21"/>
    </row>
    <row r="13358" spans="1:32" x14ac:dyDescent="0.2">
      <c r="A13358" s="1" t="s">
        <v>38557</v>
      </c>
      <c r="B13358" s="4" t="s">
        <v>38558</v>
      </c>
      <c r="C13358" s="4" t="s">
        <v>38559</v>
      </c>
      <c r="E13358" s="4"/>
      <c r="R13358" s="4"/>
      <c r="U13358" s="4"/>
      <c r="AD13358" s="4"/>
      <c r="AE13358" s="4"/>
      <c r="AF13358" s="21"/>
    </row>
    <row r="13359" spans="1:32" x14ac:dyDescent="0.2">
      <c r="A13359" s="1" t="s">
        <v>38560</v>
      </c>
      <c r="B13359" s="4" t="s">
        <v>38561</v>
      </c>
      <c r="C13359" s="4" t="s">
        <v>38562</v>
      </c>
      <c r="E13359" s="4"/>
      <c r="R13359" s="4"/>
      <c r="U13359" s="4"/>
      <c r="AD13359" s="4"/>
      <c r="AE13359" s="4"/>
      <c r="AF13359" s="21"/>
    </row>
    <row r="13360" spans="1:32" x14ac:dyDescent="0.2">
      <c r="A13360" s="1" t="s">
        <v>38563</v>
      </c>
      <c r="B13360" s="4" t="s">
        <v>38564</v>
      </c>
      <c r="C13360" s="4" t="s">
        <v>38565</v>
      </c>
      <c r="E13360" s="4"/>
      <c r="R13360" s="4"/>
      <c r="U13360" s="4"/>
      <c r="AD13360" s="4"/>
      <c r="AE13360" s="4"/>
      <c r="AF13360" s="21"/>
    </row>
    <row r="13361" spans="1:32" x14ac:dyDescent="0.2">
      <c r="A13361" s="1" t="s">
        <v>38566</v>
      </c>
      <c r="B13361" s="4" t="s">
        <v>38567</v>
      </c>
      <c r="C13361" s="4" t="s">
        <v>38568</v>
      </c>
      <c r="E13361" s="4"/>
      <c r="R13361" s="4"/>
      <c r="U13361" s="4"/>
      <c r="AD13361" s="4"/>
      <c r="AE13361" s="4"/>
      <c r="AF13361" s="21"/>
    </row>
    <row r="13362" spans="1:32" x14ac:dyDescent="0.2">
      <c r="A13362" s="1" t="s">
        <v>38569</v>
      </c>
      <c r="B13362" s="4" t="s">
        <v>38570</v>
      </c>
      <c r="C13362" s="4" t="s">
        <v>38571</v>
      </c>
      <c r="E13362" s="4"/>
      <c r="R13362" s="4"/>
      <c r="U13362" s="4"/>
      <c r="AD13362" s="4"/>
      <c r="AE13362" s="4"/>
      <c r="AF13362" s="21"/>
    </row>
    <row r="13363" spans="1:32" x14ac:dyDescent="0.2">
      <c r="A13363" s="1" t="s">
        <v>38572</v>
      </c>
      <c r="B13363" s="4" t="s">
        <v>38573</v>
      </c>
      <c r="C13363" s="4" t="s">
        <v>38574</v>
      </c>
      <c r="E13363" s="4"/>
      <c r="R13363" s="4"/>
      <c r="U13363" s="4"/>
      <c r="AD13363" s="4"/>
      <c r="AE13363" s="4"/>
      <c r="AF13363" s="21"/>
    </row>
    <row r="13364" spans="1:32" x14ac:dyDescent="0.2">
      <c r="A13364" s="1" t="s">
        <v>38575</v>
      </c>
      <c r="B13364" s="4" t="s">
        <v>38576</v>
      </c>
      <c r="C13364" s="4" t="s">
        <v>38577</v>
      </c>
      <c r="E13364" s="4"/>
      <c r="R13364" s="4"/>
      <c r="U13364" s="4"/>
      <c r="AD13364" s="4">
        <v>2</v>
      </c>
      <c r="AE13364" s="4"/>
      <c r="AF13364" s="21"/>
    </row>
    <row r="13365" spans="1:32" x14ac:dyDescent="0.2">
      <c r="A13365" s="1" t="s">
        <v>38578</v>
      </c>
      <c r="B13365" s="4" t="s">
        <v>11686</v>
      </c>
      <c r="C13365" s="4" t="s">
        <v>36025</v>
      </c>
      <c r="E13365" s="4"/>
      <c r="R13365" s="4"/>
      <c r="U13365" s="4"/>
      <c r="AD13365" s="4"/>
      <c r="AE13365" s="4"/>
      <c r="AF13365" s="21"/>
    </row>
    <row r="13366" spans="1:32" x14ac:dyDescent="0.2">
      <c r="A13366" s="1" t="s">
        <v>38579</v>
      </c>
      <c r="B13366" s="4" t="s">
        <v>38580</v>
      </c>
      <c r="C13366" s="4" t="s">
        <v>38581</v>
      </c>
      <c r="E13366" s="4"/>
      <c r="R13366" s="4"/>
      <c r="U13366" s="4"/>
      <c r="AD13366" s="4"/>
      <c r="AE13366" s="4"/>
      <c r="AF13366" s="21"/>
    </row>
    <row r="13367" spans="1:32" x14ac:dyDescent="0.2">
      <c r="A13367" s="1" t="s">
        <v>38582</v>
      </c>
      <c r="B13367" s="4" t="s">
        <v>38583</v>
      </c>
      <c r="C13367" s="4" t="s">
        <v>38584</v>
      </c>
      <c r="E13367" s="4"/>
      <c r="R13367" s="4"/>
      <c r="U13367" s="4"/>
      <c r="AD13367" s="4"/>
      <c r="AE13367" s="4"/>
      <c r="AF13367" s="21"/>
    </row>
    <row r="13368" spans="1:32" x14ac:dyDescent="0.2">
      <c r="A13368" s="1" t="s">
        <v>38585</v>
      </c>
      <c r="B13368" s="4" t="s">
        <v>38586</v>
      </c>
      <c r="C13368" s="4" t="s">
        <v>38587</v>
      </c>
      <c r="E13368" s="4"/>
      <c r="R13368" s="4"/>
      <c r="U13368" s="4"/>
      <c r="AD13368" s="4"/>
      <c r="AE13368" s="4"/>
      <c r="AF13368" s="21"/>
    </row>
    <row r="13369" spans="1:32" x14ac:dyDescent="0.2">
      <c r="A13369" s="1" t="s">
        <v>38588</v>
      </c>
      <c r="B13369" s="4" t="s">
        <v>38589</v>
      </c>
      <c r="C13369" s="4" t="s">
        <v>38590</v>
      </c>
      <c r="E13369" s="4"/>
      <c r="R13369" s="4"/>
      <c r="U13369" s="4"/>
      <c r="AD13369" s="4"/>
      <c r="AE13369" s="4"/>
      <c r="AF13369" s="21"/>
    </row>
    <row r="13370" spans="1:32" x14ac:dyDescent="0.2">
      <c r="A13370" s="1" t="s">
        <v>38591</v>
      </c>
      <c r="B13370" s="4" t="s">
        <v>38592</v>
      </c>
      <c r="C13370" s="4" t="s">
        <v>38593</v>
      </c>
      <c r="E13370" s="4"/>
      <c r="R13370" s="4"/>
      <c r="U13370" s="4"/>
      <c r="AD13370" s="4"/>
      <c r="AE13370" s="4"/>
      <c r="AF13370" s="21"/>
    </row>
    <row r="13371" spans="1:32" x14ac:dyDescent="0.2">
      <c r="A13371" s="1" t="s">
        <v>38594</v>
      </c>
      <c r="B13371" s="4" t="s">
        <v>38595</v>
      </c>
      <c r="C13371" s="4" t="s">
        <v>38596</v>
      </c>
      <c r="E13371" s="4"/>
      <c r="R13371" s="4"/>
      <c r="U13371" s="4"/>
      <c r="AD13371" s="4"/>
      <c r="AE13371" s="4"/>
      <c r="AF13371" s="21"/>
    </row>
    <row r="13372" spans="1:32" x14ac:dyDescent="0.2">
      <c r="A13372" s="1" t="s">
        <v>38597</v>
      </c>
      <c r="B13372" s="4" t="s">
        <v>38598</v>
      </c>
      <c r="C13372" s="4" t="s">
        <v>38599</v>
      </c>
      <c r="E13372" s="4"/>
      <c r="R13372" s="4"/>
      <c r="U13372" s="4"/>
      <c r="AD13372" s="4"/>
      <c r="AE13372" s="4"/>
      <c r="AF13372" s="21"/>
    </row>
    <row r="13373" spans="1:32" x14ac:dyDescent="0.2">
      <c r="A13373" s="1" t="s">
        <v>38600</v>
      </c>
      <c r="B13373" s="4" t="s">
        <v>38601</v>
      </c>
      <c r="C13373" s="4" t="s">
        <v>38602</v>
      </c>
      <c r="E13373" s="4"/>
      <c r="R13373" s="4"/>
      <c r="U13373" s="4"/>
      <c r="AD13373" s="4"/>
      <c r="AE13373" s="4"/>
      <c r="AF13373" s="21"/>
    </row>
    <row r="13374" spans="1:32" x14ac:dyDescent="0.2">
      <c r="A13374" s="1" t="s">
        <v>38603</v>
      </c>
      <c r="B13374" s="4" t="s">
        <v>38604</v>
      </c>
      <c r="C13374" s="4" t="s">
        <v>38605</v>
      </c>
      <c r="E13374" s="4"/>
      <c r="R13374" s="4"/>
      <c r="U13374" s="4"/>
      <c r="AD13374" s="4"/>
      <c r="AE13374" s="4"/>
      <c r="AF13374" s="21"/>
    </row>
    <row r="13375" spans="1:32" x14ac:dyDescent="0.2">
      <c r="A13375" s="1" t="s">
        <v>38606</v>
      </c>
      <c r="B13375" s="4" t="s">
        <v>38607</v>
      </c>
      <c r="C13375" s="4" t="s">
        <v>38608</v>
      </c>
      <c r="E13375" s="4"/>
      <c r="R13375" s="4"/>
      <c r="U13375" s="4"/>
      <c r="AD13375" s="4"/>
      <c r="AE13375" s="4"/>
      <c r="AF13375" s="21"/>
    </row>
    <row r="13376" spans="1:32" x14ac:dyDescent="0.2">
      <c r="A13376" s="1" t="s">
        <v>38609</v>
      </c>
      <c r="B13376" s="4" t="s">
        <v>38610</v>
      </c>
      <c r="C13376" s="4" t="s">
        <v>38611</v>
      </c>
      <c r="E13376" s="4"/>
      <c r="R13376" s="4"/>
      <c r="U13376" s="4"/>
      <c r="AD13376" s="4"/>
      <c r="AE13376" s="4"/>
      <c r="AF13376" s="21"/>
    </row>
    <row r="13377" spans="1:32" x14ac:dyDescent="0.2">
      <c r="A13377" s="1" t="s">
        <v>38612</v>
      </c>
      <c r="B13377" s="4" t="s">
        <v>38613</v>
      </c>
      <c r="C13377" s="4" t="s">
        <v>38614</v>
      </c>
      <c r="E13377" s="4"/>
      <c r="R13377" s="4"/>
      <c r="U13377" s="4"/>
      <c r="AD13377" s="4"/>
      <c r="AE13377" s="4"/>
      <c r="AF13377" s="21"/>
    </row>
    <row r="13378" spans="1:32" x14ac:dyDescent="0.2">
      <c r="A13378" s="1" t="s">
        <v>38615</v>
      </c>
      <c r="B13378" s="4" t="s">
        <v>38616</v>
      </c>
      <c r="C13378" s="4" t="s">
        <v>38617</v>
      </c>
      <c r="E13378" s="4"/>
      <c r="R13378" s="4"/>
      <c r="U13378" s="4"/>
      <c r="AD13378" s="4"/>
      <c r="AE13378" s="4"/>
      <c r="AF13378" s="21"/>
    </row>
    <row r="13379" spans="1:32" x14ac:dyDescent="0.2">
      <c r="A13379" s="1" t="s">
        <v>38618</v>
      </c>
      <c r="B13379" s="4" t="s">
        <v>38619</v>
      </c>
      <c r="C13379" s="4" t="s">
        <v>38620</v>
      </c>
      <c r="E13379" s="4"/>
      <c r="R13379" s="4"/>
      <c r="U13379" s="4"/>
      <c r="AD13379" s="4"/>
      <c r="AE13379" s="4"/>
      <c r="AF13379" s="21"/>
    </row>
    <row r="13380" spans="1:32" x14ac:dyDescent="0.2">
      <c r="A13380" s="1" t="s">
        <v>38621</v>
      </c>
      <c r="B13380" s="4" t="s">
        <v>38622</v>
      </c>
      <c r="C13380" s="4" t="s">
        <v>38623</v>
      </c>
      <c r="E13380" s="4"/>
      <c r="R13380" s="4"/>
      <c r="U13380" s="4"/>
      <c r="AD13380" s="4"/>
      <c r="AE13380" s="4"/>
      <c r="AF13380" s="21"/>
    </row>
    <row r="13381" spans="1:32" x14ac:dyDescent="0.2">
      <c r="A13381" s="1" t="s">
        <v>38624</v>
      </c>
      <c r="B13381" s="4" t="s">
        <v>11689</v>
      </c>
      <c r="C13381" s="4" t="s">
        <v>36027</v>
      </c>
      <c r="E13381" s="4"/>
      <c r="R13381" s="4"/>
      <c r="U13381" s="4"/>
      <c r="AD13381" s="4"/>
      <c r="AE13381" s="4"/>
      <c r="AF13381" s="21"/>
    </row>
    <row r="13382" spans="1:32" x14ac:dyDescent="0.2">
      <c r="A13382" s="1" t="s">
        <v>38625</v>
      </c>
      <c r="B13382" s="4" t="s">
        <v>38626</v>
      </c>
      <c r="C13382" s="4" t="s">
        <v>38627</v>
      </c>
      <c r="E13382" s="4"/>
      <c r="R13382" s="4"/>
      <c r="U13382" s="4"/>
      <c r="AD13382" s="4"/>
      <c r="AE13382" s="4"/>
      <c r="AF13382" s="21"/>
    </row>
    <row r="13383" spans="1:32" x14ac:dyDescent="0.2">
      <c r="A13383" s="1" t="s">
        <v>38628</v>
      </c>
      <c r="B13383" s="4" t="s">
        <v>38629</v>
      </c>
      <c r="C13383" s="4" t="s">
        <v>38630</v>
      </c>
      <c r="E13383" s="4"/>
      <c r="R13383" s="4"/>
      <c r="U13383" s="4"/>
      <c r="AD13383" s="4"/>
      <c r="AE13383" s="4"/>
      <c r="AF13383" s="21"/>
    </row>
    <row r="13384" spans="1:32" x14ac:dyDescent="0.2">
      <c r="A13384" s="1" t="s">
        <v>38631</v>
      </c>
      <c r="B13384" s="4" t="s">
        <v>38632</v>
      </c>
      <c r="C13384" s="4" t="s">
        <v>38633</v>
      </c>
      <c r="E13384" s="4"/>
      <c r="R13384" s="4"/>
      <c r="U13384" s="4"/>
      <c r="AD13384" s="4"/>
      <c r="AE13384" s="4">
        <v>1</v>
      </c>
      <c r="AF13384" s="21"/>
    </row>
    <row r="13385" spans="1:32" x14ac:dyDescent="0.2">
      <c r="A13385" s="1" t="s">
        <v>38634</v>
      </c>
      <c r="B13385" s="4" t="s">
        <v>38635</v>
      </c>
      <c r="C13385" s="4" t="s">
        <v>38636</v>
      </c>
      <c r="E13385" s="4"/>
      <c r="R13385" s="4"/>
      <c r="U13385" s="4"/>
      <c r="AD13385" s="4"/>
      <c r="AE13385" s="4"/>
      <c r="AF13385" s="21"/>
    </row>
    <row r="13386" spans="1:32" x14ac:dyDescent="0.2">
      <c r="A13386" s="1" t="s">
        <v>38637</v>
      </c>
      <c r="B13386" s="4" t="s">
        <v>38638</v>
      </c>
      <c r="C13386" s="4" t="s">
        <v>38584</v>
      </c>
      <c r="E13386" s="4"/>
      <c r="R13386" s="4"/>
      <c r="U13386" s="4"/>
      <c r="AD13386" s="4"/>
      <c r="AE13386" s="4"/>
      <c r="AF13386" s="21"/>
    </row>
    <row r="13387" spans="1:32" x14ac:dyDescent="0.2">
      <c r="A13387" s="1" t="s">
        <v>38639</v>
      </c>
      <c r="B13387" s="4" t="s">
        <v>38640</v>
      </c>
      <c r="C13387" s="4" t="s">
        <v>38641</v>
      </c>
      <c r="E13387" s="4"/>
      <c r="R13387" s="4"/>
      <c r="U13387" s="4"/>
      <c r="AD13387" s="4"/>
      <c r="AE13387" s="4"/>
      <c r="AF13387" s="21"/>
    </row>
    <row r="13388" spans="1:32" x14ac:dyDescent="0.2">
      <c r="A13388" s="1" t="s">
        <v>38642</v>
      </c>
      <c r="B13388" s="4" t="s">
        <v>38643</v>
      </c>
      <c r="C13388" s="4" t="s">
        <v>38644</v>
      </c>
      <c r="E13388" s="4"/>
      <c r="R13388" s="4"/>
      <c r="U13388" s="4"/>
      <c r="AD13388" s="4"/>
      <c r="AE13388" s="4"/>
      <c r="AF13388" s="21"/>
    </row>
    <row r="13389" spans="1:32" x14ac:dyDescent="0.2">
      <c r="A13389" s="1" t="s">
        <v>38645</v>
      </c>
      <c r="B13389" s="4" t="s">
        <v>38646</v>
      </c>
      <c r="C13389" s="4" t="s">
        <v>38647</v>
      </c>
      <c r="E13389" s="4"/>
      <c r="R13389" s="4"/>
      <c r="U13389" s="4"/>
      <c r="AD13389" s="4"/>
      <c r="AE13389" s="4"/>
      <c r="AF13389" s="21"/>
    </row>
    <row r="13390" spans="1:32" x14ac:dyDescent="0.2">
      <c r="A13390" s="1" t="s">
        <v>38648</v>
      </c>
      <c r="B13390" s="4" t="s">
        <v>38649</v>
      </c>
      <c r="C13390" s="4" t="s">
        <v>38650</v>
      </c>
      <c r="E13390" s="4"/>
      <c r="R13390" s="4"/>
      <c r="U13390" s="4"/>
      <c r="AD13390" s="4"/>
      <c r="AE13390" s="4"/>
      <c r="AF13390" s="21"/>
    </row>
    <row r="13391" spans="1:32" x14ac:dyDescent="0.2">
      <c r="A13391" s="1" t="s">
        <v>38651</v>
      </c>
      <c r="B13391" s="4" t="s">
        <v>38652</v>
      </c>
      <c r="C13391" s="4" t="s">
        <v>38653</v>
      </c>
      <c r="E13391" s="4"/>
      <c r="R13391" s="4"/>
      <c r="U13391" s="4"/>
      <c r="AD13391" s="4"/>
      <c r="AE13391" s="4"/>
      <c r="AF13391" s="21"/>
    </row>
    <row r="13392" spans="1:32" x14ac:dyDescent="0.2">
      <c r="A13392" s="1" t="s">
        <v>38654</v>
      </c>
      <c r="B13392" s="4" t="s">
        <v>38655</v>
      </c>
      <c r="C13392" s="4" t="s">
        <v>38656</v>
      </c>
      <c r="E13392" s="4"/>
      <c r="R13392" s="4"/>
      <c r="U13392" s="4"/>
      <c r="AD13392" s="4"/>
      <c r="AE13392" s="4"/>
      <c r="AF13392" s="21"/>
    </row>
    <row r="13393" spans="1:32" x14ac:dyDescent="0.2">
      <c r="A13393" s="1" t="s">
        <v>38657</v>
      </c>
      <c r="B13393" s="4" t="s">
        <v>38658</v>
      </c>
      <c r="C13393" s="4" t="s">
        <v>38659</v>
      </c>
      <c r="E13393" s="4"/>
      <c r="R13393" s="4"/>
      <c r="U13393" s="4"/>
      <c r="AD13393" s="4"/>
      <c r="AE13393" s="4"/>
      <c r="AF13393" s="21"/>
    </row>
    <row r="13394" spans="1:32" x14ac:dyDescent="0.2">
      <c r="A13394" s="1" t="s">
        <v>38660</v>
      </c>
      <c r="B13394" s="4" t="s">
        <v>38661</v>
      </c>
      <c r="C13394" s="4" t="s">
        <v>38662</v>
      </c>
      <c r="E13394" s="4"/>
      <c r="R13394" s="4"/>
      <c r="U13394" s="4"/>
      <c r="AD13394" s="4"/>
      <c r="AE13394" s="4"/>
      <c r="AF13394" s="21"/>
    </row>
    <row r="13395" spans="1:32" x14ac:dyDescent="0.2">
      <c r="A13395" s="1" t="s">
        <v>38663</v>
      </c>
      <c r="B13395" s="4" t="s">
        <v>38664</v>
      </c>
      <c r="C13395" s="4" t="s">
        <v>38665</v>
      </c>
      <c r="E13395" s="4"/>
      <c r="R13395" s="4"/>
      <c r="U13395" s="4"/>
      <c r="AD13395" s="4"/>
      <c r="AE13395" s="4"/>
      <c r="AF13395" s="21"/>
    </row>
    <row r="13396" spans="1:32" x14ac:dyDescent="0.2">
      <c r="A13396" s="1" t="s">
        <v>38666</v>
      </c>
      <c r="B13396" s="4" t="s">
        <v>38667</v>
      </c>
      <c r="C13396" s="4" t="s">
        <v>38668</v>
      </c>
      <c r="E13396" s="4"/>
      <c r="R13396" s="4"/>
      <c r="U13396" s="4"/>
      <c r="AD13396" s="4"/>
      <c r="AE13396" s="4"/>
      <c r="AF13396" s="21"/>
    </row>
    <row r="13397" spans="1:32" x14ac:dyDescent="0.2">
      <c r="A13397" s="1" t="s">
        <v>38669</v>
      </c>
      <c r="B13397" s="4" t="s">
        <v>38670</v>
      </c>
      <c r="C13397" s="4" t="s">
        <v>38671</v>
      </c>
      <c r="E13397" s="4"/>
      <c r="R13397" s="4"/>
      <c r="U13397" s="4"/>
      <c r="AD13397" s="4"/>
      <c r="AE13397" s="4"/>
      <c r="AF13397" s="21"/>
    </row>
    <row r="13398" spans="1:32" x14ac:dyDescent="0.2">
      <c r="A13398" s="1" t="s">
        <v>38672</v>
      </c>
      <c r="B13398" s="4" t="s">
        <v>38673</v>
      </c>
      <c r="C13398" s="4" t="s">
        <v>38674</v>
      </c>
      <c r="E13398" s="4"/>
      <c r="R13398" s="4"/>
      <c r="U13398" s="4"/>
      <c r="AD13398" s="4"/>
      <c r="AE13398" s="4"/>
      <c r="AF13398" s="21"/>
    </row>
    <row r="13399" spans="1:32" x14ac:dyDescent="0.2">
      <c r="A13399" s="1" t="s">
        <v>38675</v>
      </c>
      <c r="B13399" s="4" t="s">
        <v>38676</v>
      </c>
      <c r="C13399" s="4" t="s">
        <v>38677</v>
      </c>
      <c r="E13399" s="4"/>
      <c r="R13399" s="4"/>
      <c r="U13399" s="4"/>
      <c r="AD13399" s="4"/>
      <c r="AE13399" s="4"/>
      <c r="AF13399" s="21"/>
    </row>
    <row r="13400" spans="1:32" x14ac:dyDescent="0.2">
      <c r="A13400" s="1" t="s">
        <v>38678</v>
      </c>
      <c r="B13400" s="4" t="s">
        <v>36029</v>
      </c>
      <c r="C13400" s="4" t="s">
        <v>38374</v>
      </c>
      <c r="E13400" s="4"/>
      <c r="R13400" s="4"/>
      <c r="U13400" s="4"/>
      <c r="AD13400" s="4"/>
      <c r="AE13400" s="4"/>
      <c r="AF13400" s="21"/>
    </row>
    <row r="13401" spans="1:32" x14ac:dyDescent="0.2">
      <c r="A13401" s="1" t="s">
        <v>38679</v>
      </c>
      <c r="B13401" s="4" t="s">
        <v>38680</v>
      </c>
      <c r="C13401" s="4" t="s">
        <v>38681</v>
      </c>
      <c r="E13401" s="4"/>
      <c r="R13401" s="4"/>
      <c r="U13401" s="4"/>
      <c r="AD13401" s="4"/>
      <c r="AE13401" s="4"/>
      <c r="AF13401" s="21"/>
    </row>
    <row r="13402" spans="1:32" x14ac:dyDescent="0.2">
      <c r="A13402" s="1" t="s">
        <v>38682</v>
      </c>
      <c r="B13402" s="4" t="s">
        <v>38683</v>
      </c>
      <c r="C13402" s="4" t="s">
        <v>38684</v>
      </c>
      <c r="E13402" s="4"/>
      <c r="R13402" s="4"/>
      <c r="U13402" s="4"/>
      <c r="AD13402" s="4"/>
      <c r="AE13402" s="4"/>
      <c r="AF13402" s="21"/>
    </row>
    <row r="13403" spans="1:32" x14ac:dyDescent="0.2">
      <c r="A13403" s="1" t="s">
        <v>38685</v>
      </c>
      <c r="B13403" s="4" t="s">
        <v>38686</v>
      </c>
      <c r="C13403" s="4" t="s">
        <v>38687</v>
      </c>
      <c r="E13403" s="4"/>
      <c r="R13403" s="4"/>
      <c r="U13403" s="4"/>
      <c r="AD13403" s="4"/>
      <c r="AE13403" s="4"/>
      <c r="AF13403" s="21"/>
    </row>
    <row r="13404" spans="1:32" x14ac:dyDescent="0.2">
      <c r="A13404" s="1" t="s">
        <v>38688</v>
      </c>
      <c r="B13404" s="4" t="s">
        <v>38689</v>
      </c>
      <c r="C13404" s="4" t="s">
        <v>38690</v>
      </c>
      <c r="E13404" s="4"/>
      <c r="R13404" s="4"/>
      <c r="U13404" s="4"/>
      <c r="AD13404" s="4"/>
      <c r="AE13404" s="4"/>
      <c r="AF13404" s="21"/>
    </row>
    <row r="13405" spans="1:32" x14ac:dyDescent="0.2">
      <c r="A13405" s="1" t="s">
        <v>38691</v>
      </c>
      <c r="B13405" s="4" t="s">
        <v>38692</v>
      </c>
      <c r="C13405" s="4" t="s">
        <v>38693</v>
      </c>
      <c r="E13405" s="4"/>
      <c r="R13405" s="4"/>
      <c r="U13405" s="4"/>
      <c r="Y13405">
        <v>1</v>
      </c>
      <c r="AD13405" s="4"/>
      <c r="AE13405" s="4"/>
      <c r="AF13405" s="21"/>
    </row>
    <row r="13406" spans="1:32" x14ac:dyDescent="0.2">
      <c r="A13406" s="1" t="s">
        <v>38694</v>
      </c>
      <c r="B13406" s="4" t="s">
        <v>38695</v>
      </c>
      <c r="C13406" s="4" t="s">
        <v>38696</v>
      </c>
      <c r="E13406" s="4"/>
      <c r="R13406" s="4"/>
      <c r="U13406" s="4"/>
      <c r="AD13406" s="4"/>
      <c r="AE13406" s="4"/>
      <c r="AF13406" s="21"/>
    </row>
    <row r="13407" spans="1:32" x14ac:dyDescent="0.2">
      <c r="A13407" s="1" t="s">
        <v>38697</v>
      </c>
      <c r="B13407" s="4" t="s">
        <v>38698</v>
      </c>
      <c r="C13407" s="4" t="s">
        <v>38699</v>
      </c>
      <c r="E13407" s="4"/>
      <c r="R13407" s="4"/>
      <c r="U13407" s="4"/>
      <c r="AD13407" s="4"/>
      <c r="AE13407" s="4"/>
      <c r="AF13407" s="21"/>
    </row>
    <row r="13408" spans="1:32" x14ac:dyDescent="0.2">
      <c r="A13408" s="1" t="s">
        <v>38700</v>
      </c>
      <c r="B13408" s="4" t="s">
        <v>38701</v>
      </c>
      <c r="C13408" s="4" t="s">
        <v>38702</v>
      </c>
      <c r="E13408" s="4"/>
      <c r="R13408" s="4"/>
      <c r="U13408" s="4"/>
      <c r="W13408">
        <v>1</v>
      </c>
      <c r="AA13408">
        <v>1</v>
      </c>
      <c r="AD13408" s="4"/>
      <c r="AE13408" s="4"/>
      <c r="AF13408" s="21"/>
    </row>
    <row r="13409" spans="1:32" x14ac:dyDescent="0.2">
      <c r="A13409" s="1" t="s">
        <v>38703</v>
      </c>
      <c r="B13409" s="4" t="s">
        <v>38704</v>
      </c>
      <c r="C13409" s="4" t="s">
        <v>38705</v>
      </c>
      <c r="E13409" s="4"/>
      <c r="R13409" s="4"/>
      <c r="U13409" s="4"/>
      <c r="AD13409" s="4"/>
      <c r="AE13409" s="4"/>
      <c r="AF13409" s="21"/>
    </row>
    <row r="13410" spans="1:32" x14ac:dyDescent="0.2">
      <c r="A13410" s="1" t="s">
        <v>38706</v>
      </c>
      <c r="B13410" s="4" t="s">
        <v>38707</v>
      </c>
      <c r="C13410" s="4" t="s">
        <v>16276</v>
      </c>
      <c r="E13410" s="4"/>
      <c r="R13410" s="4"/>
      <c r="U13410" s="4"/>
      <c r="AD13410" s="4"/>
      <c r="AE13410" s="4"/>
      <c r="AF13410" s="21"/>
    </row>
    <row r="13411" spans="1:32" x14ac:dyDescent="0.2">
      <c r="A13411" s="1" t="s">
        <v>38708</v>
      </c>
      <c r="B13411" s="4" t="s">
        <v>38709</v>
      </c>
      <c r="C13411" s="4" t="s">
        <v>38710</v>
      </c>
      <c r="E13411" s="4"/>
      <c r="R13411" s="4"/>
      <c r="U13411" s="4"/>
      <c r="AD13411" s="4"/>
      <c r="AE13411" s="4"/>
      <c r="AF13411" s="21"/>
    </row>
    <row r="13412" spans="1:32" x14ac:dyDescent="0.2">
      <c r="A13412" s="1" t="s">
        <v>38711</v>
      </c>
      <c r="B13412" s="4" t="s">
        <v>38712</v>
      </c>
      <c r="C13412" s="4" t="s">
        <v>38713</v>
      </c>
      <c r="E13412" s="4"/>
      <c r="R13412" s="4"/>
      <c r="U13412" s="4"/>
      <c r="AD13412" s="4"/>
      <c r="AE13412" s="4"/>
      <c r="AF13412" s="21"/>
    </row>
    <row r="13413" spans="1:32" x14ac:dyDescent="0.2">
      <c r="A13413" s="1" t="s">
        <v>38714</v>
      </c>
      <c r="B13413" s="4" t="s">
        <v>38715</v>
      </c>
      <c r="C13413" s="4" t="s">
        <v>38716</v>
      </c>
      <c r="E13413" s="4"/>
      <c r="R13413" s="4"/>
      <c r="U13413" s="4"/>
      <c r="AD13413" s="4"/>
      <c r="AE13413" s="4"/>
      <c r="AF13413" s="21"/>
    </row>
    <row r="13414" spans="1:32" x14ac:dyDescent="0.2">
      <c r="A13414" s="1" t="s">
        <v>38717</v>
      </c>
      <c r="B13414" s="4" t="s">
        <v>11701</v>
      </c>
      <c r="C13414" s="4" t="s">
        <v>38397</v>
      </c>
      <c r="E13414" s="4"/>
      <c r="R13414" s="4"/>
      <c r="U13414" s="4"/>
      <c r="AD13414" s="4"/>
      <c r="AE13414" s="4"/>
      <c r="AF13414" s="21"/>
    </row>
    <row r="13415" spans="1:32" x14ac:dyDescent="0.2">
      <c r="A13415" s="1" t="s">
        <v>38718</v>
      </c>
      <c r="B13415" s="4" t="s">
        <v>38719</v>
      </c>
      <c r="C13415" s="4" t="s">
        <v>38720</v>
      </c>
      <c r="E13415" s="4"/>
      <c r="R13415" s="4"/>
      <c r="U13415" s="4"/>
      <c r="AD13415" s="4"/>
      <c r="AE13415" s="4"/>
      <c r="AF13415" s="21"/>
    </row>
    <row r="13416" spans="1:32" x14ac:dyDescent="0.2">
      <c r="A13416" s="1" t="s">
        <v>38721</v>
      </c>
      <c r="B13416" s="4" t="s">
        <v>38722</v>
      </c>
      <c r="C13416" s="4" t="s">
        <v>38723</v>
      </c>
      <c r="E13416" s="4"/>
      <c r="R13416" s="4"/>
      <c r="U13416" s="4"/>
      <c r="AD13416" s="4"/>
      <c r="AE13416" s="4"/>
      <c r="AF13416" s="21"/>
    </row>
    <row r="13417" spans="1:32" x14ac:dyDescent="0.2">
      <c r="A13417" s="1" t="s">
        <v>38724</v>
      </c>
      <c r="B13417" s="4" t="s">
        <v>38725</v>
      </c>
      <c r="C13417" s="4" t="s">
        <v>38726</v>
      </c>
      <c r="E13417" s="4"/>
      <c r="R13417" s="4"/>
      <c r="U13417" s="4"/>
      <c r="AD13417" s="4"/>
      <c r="AE13417" s="4"/>
      <c r="AF13417" s="21"/>
    </row>
    <row r="13418" spans="1:32" x14ac:dyDescent="0.2">
      <c r="A13418" s="1" t="s">
        <v>38727</v>
      </c>
      <c r="B13418" s="4" t="s">
        <v>38728</v>
      </c>
      <c r="C13418" s="4" t="s">
        <v>38729</v>
      </c>
      <c r="E13418" s="4">
        <v>1</v>
      </c>
      <c r="R13418" s="4"/>
      <c r="U13418" s="4"/>
      <c r="AD13418" s="4"/>
      <c r="AE13418" s="4"/>
      <c r="AF13418" s="21"/>
    </row>
    <row r="13419" spans="1:32" x14ac:dyDescent="0.2">
      <c r="A13419" s="1" t="s">
        <v>38730</v>
      </c>
      <c r="B13419" s="4" t="s">
        <v>38731</v>
      </c>
      <c r="C13419" s="4" t="s">
        <v>38732</v>
      </c>
      <c r="E13419" s="4"/>
      <c r="R13419" s="4"/>
      <c r="U13419" s="4"/>
      <c r="AD13419" s="4"/>
      <c r="AE13419" s="4"/>
      <c r="AF13419" s="21"/>
    </row>
    <row r="13420" spans="1:32" x14ac:dyDescent="0.2">
      <c r="A13420" s="1" t="s">
        <v>38733</v>
      </c>
      <c r="B13420" s="4" t="s">
        <v>38734</v>
      </c>
      <c r="C13420" s="4" t="s">
        <v>5178</v>
      </c>
      <c r="E13420" s="4"/>
      <c r="R13420" s="4"/>
      <c r="U13420" s="4"/>
      <c r="AD13420" s="4"/>
      <c r="AE13420" s="4"/>
      <c r="AF13420" s="21"/>
    </row>
    <row r="13421" spans="1:32" x14ac:dyDescent="0.2">
      <c r="A13421" s="1" t="s">
        <v>38735</v>
      </c>
      <c r="B13421" s="4" t="s">
        <v>38736</v>
      </c>
      <c r="C13421" s="4" t="s">
        <v>38737</v>
      </c>
      <c r="E13421" s="4"/>
      <c r="R13421" s="4"/>
      <c r="U13421" s="4"/>
      <c r="V13421">
        <v>1</v>
      </c>
      <c r="AD13421" s="4"/>
      <c r="AE13421" s="4"/>
      <c r="AF13421" s="21"/>
    </row>
    <row r="13422" spans="1:32" x14ac:dyDescent="0.2">
      <c r="A13422" s="1" t="s">
        <v>38738</v>
      </c>
      <c r="B13422" s="4" t="s">
        <v>38739</v>
      </c>
      <c r="C13422" s="4" t="s">
        <v>12109</v>
      </c>
      <c r="E13422" s="4"/>
      <c r="R13422" s="4"/>
      <c r="U13422" s="4"/>
      <c r="AD13422" s="4"/>
      <c r="AE13422" s="4"/>
      <c r="AF13422" s="21"/>
    </row>
    <row r="13423" spans="1:32" x14ac:dyDescent="0.2">
      <c r="A13423" s="1" t="s">
        <v>38740</v>
      </c>
      <c r="B13423" s="4" t="s">
        <v>38741</v>
      </c>
      <c r="C13423" s="4" t="s">
        <v>38742</v>
      </c>
      <c r="E13423" s="4"/>
      <c r="R13423" s="4"/>
      <c r="U13423" s="4"/>
      <c r="AD13423" s="4"/>
      <c r="AE13423" s="4"/>
      <c r="AF13423" s="21"/>
    </row>
    <row r="13424" spans="1:32" x14ac:dyDescent="0.2">
      <c r="A13424" s="1" t="s">
        <v>38743</v>
      </c>
      <c r="B13424" s="4" t="s">
        <v>38744</v>
      </c>
      <c r="C13424" s="4" t="s">
        <v>38745</v>
      </c>
      <c r="E13424" s="4"/>
      <c r="R13424" s="4"/>
      <c r="U13424" s="4"/>
      <c r="AD13424" s="4"/>
      <c r="AE13424" s="4"/>
      <c r="AF13424" s="21"/>
    </row>
    <row r="13425" spans="1:32" x14ac:dyDescent="0.2">
      <c r="A13425" s="1" t="s">
        <v>38746</v>
      </c>
      <c r="B13425" s="4" t="s">
        <v>38747</v>
      </c>
      <c r="C13425" s="4" t="s">
        <v>38748</v>
      </c>
      <c r="E13425" s="4"/>
      <c r="R13425" s="4"/>
      <c r="U13425" s="4"/>
      <c r="AD13425" s="4"/>
      <c r="AE13425" s="4"/>
      <c r="AF13425" s="21"/>
    </row>
    <row r="13426" spans="1:32" x14ac:dyDescent="0.2">
      <c r="A13426" s="1" t="s">
        <v>38749</v>
      </c>
      <c r="B13426" s="4" t="s">
        <v>38750</v>
      </c>
      <c r="C13426" s="4" t="s">
        <v>38751</v>
      </c>
      <c r="E13426" s="4"/>
      <c r="N13426">
        <v>1</v>
      </c>
      <c r="O13426">
        <v>1</v>
      </c>
      <c r="P13426">
        <v>1</v>
      </c>
      <c r="Q13426">
        <v>1</v>
      </c>
      <c r="R13426" s="4">
        <v>1</v>
      </c>
      <c r="T13426">
        <v>1</v>
      </c>
      <c r="U13426" s="4">
        <v>1</v>
      </c>
      <c r="V13426">
        <v>1</v>
      </c>
      <c r="X13426">
        <v>1</v>
      </c>
      <c r="Y13426">
        <v>1</v>
      </c>
      <c r="AD13426" s="4"/>
      <c r="AE13426" s="4"/>
      <c r="AF13426" s="21"/>
    </row>
    <row r="13427" spans="1:32" x14ac:dyDescent="0.2">
      <c r="A13427" s="1" t="s">
        <v>38752</v>
      </c>
      <c r="B13427" s="4" t="s">
        <v>38753</v>
      </c>
      <c r="C13427" s="4" t="s">
        <v>38754</v>
      </c>
      <c r="E13427" s="4"/>
      <c r="R13427" s="4"/>
      <c r="U13427" s="4"/>
      <c r="AD13427" s="4"/>
      <c r="AE13427" s="4"/>
      <c r="AF13427" s="21"/>
    </row>
    <row r="13428" spans="1:32" x14ac:dyDescent="0.2">
      <c r="A13428" s="1" t="s">
        <v>38755</v>
      </c>
      <c r="B13428" s="4" t="s">
        <v>38756</v>
      </c>
      <c r="C13428" s="4" t="s">
        <v>38757</v>
      </c>
      <c r="E13428" s="4"/>
      <c r="R13428" s="4"/>
      <c r="U13428" s="4"/>
      <c r="AD13428" s="4"/>
      <c r="AE13428" s="4"/>
      <c r="AF13428" s="21"/>
    </row>
    <row r="13429" spans="1:32" x14ac:dyDescent="0.2">
      <c r="A13429" s="1" t="s">
        <v>38758</v>
      </c>
      <c r="B13429" s="4" t="s">
        <v>38759</v>
      </c>
      <c r="C13429" s="4" t="s">
        <v>38760</v>
      </c>
      <c r="E13429" s="4"/>
      <c r="R13429" s="4"/>
      <c r="U13429" s="4"/>
      <c r="AD13429" s="4"/>
      <c r="AE13429" s="4"/>
      <c r="AF13429" s="21"/>
    </row>
    <row r="13430" spans="1:32" x14ac:dyDescent="0.2">
      <c r="A13430" s="1" t="s">
        <v>38761</v>
      </c>
      <c r="B13430" s="4" t="s">
        <v>38762</v>
      </c>
      <c r="C13430" s="4" t="s">
        <v>38763</v>
      </c>
      <c r="E13430" s="4"/>
      <c r="R13430" s="4"/>
      <c r="U13430" s="4"/>
      <c r="AD13430" s="4"/>
      <c r="AE13430" s="4"/>
      <c r="AF13430" s="21"/>
    </row>
    <row r="13431" spans="1:32" x14ac:dyDescent="0.2">
      <c r="A13431" s="1" t="s">
        <v>38764</v>
      </c>
      <c r="B13431" s="4" t="s">
        <v>36032</v>
      </c>
      <c r="C13431" s="4" t="s">
        <v>36033</v>
      </c>
      <c r="E13431" s="4"/>
      <c r="R13431" s="4"/>
      <c r="U13431" s="4"/>
      <c r="AD13431" s="4"/>
      <c r="AE13431" s="4"/>
      <c r="AF13431" s="21"/>
    </row>
    <row r="13432" spans="1:32" x14ac:dyDescent="0.2">
      <c r="A13432" s="1" t="s">
        <v>38765</v>
      </c>
      <c r="B13432" s="4" t="s">
        <v>38766</v>
      </c>
      <c r="C13432" s="4" t="s">
        <v>38767</v>
      </c>
      <c r="E13432" s="4"/>
      <c r="R13432" s="4"/>
      <c r="U13432" s="4"/>
      <c r="AD13432" s="4"/>
      <c r="AE13432" s="4"/>
      <c r="AF13432" s="21"/>
    </row>
    <row r="13433" spans="1:32" x14ac:dyDescent="0.2">
      <c r="A13433" s="1" t="s">
        <v>38768</v>
      </c>
      <c r="B13433" s="4" t="s">
        <v>38769</v>
      </c>
      <c r="C13433" s="4" t="s">
        <v>38770</v>
      </c>
      <c r="E13433" s="4"/>
      <c r="R13433" s="4"/>
      <c r="U13433" s="4"/>
      <c r="AD13433" s="4"/>
      <c r="AE13433" s="4"/>
      <c r="AF13433" s="21"/>
    </row>
    <row r="13434" spans="1:32" x14ac:dyDescent="0.2">
      <c r="A13434" s="1" t="s">
        <v>38771</v>
      </c>
      <c r="B13434" s="4" t="s">
        <v>38772</v>
      </c>
      <c r="C13434" s="4" t="s">
        <v>38773</v>
      </c>
      <c r="E13434" s="4"/>
      <c r="R13434" s="4"/>
      <c r="U13434" s="4"/>
      <c r="AD13434" s="4"/>
      <c r="AE13434" s="4"/>
      <c r="AF13434" s="21"/>
    </row>
    <row r="13435" spans="1:32" x14ac:dyDescent="0.2">
      <c r="A13435" s="1" t="s">
        <v>38774</v>
      </c>
      <c r="B13435" s="4" t="s">
        <v>38775</v>
      </c>
      <c r="C13435" s="4" t="s">
        <v>38776</v>
      </c>
      <c r="E13435" s="4"/>
      <c r="R13435" s="4"/>
      <c r="U13435" s="4"/>
      <c r="AD13435" s="4"/>
      <c r="AE13435" s="4"/>
      <c r="AF13435" s="21"/>
    </row>
    <row r="13436" spans="1:32" x14ac:dyDescent="0.2">
      <c r="A13436" s="1" t="s">
        <v>38777</v>
      </c>
      <c r="B13436" s="4" t="s">
        <v>38778</v>
      </c>
      <c r="C13436" s="4" t="s">
        <v>143</v>
      </c>
      <c r="E13436" s="4"/>
      <c r="R13436" s="4"/>
      <c r="U13436" s="4"/>
      <c r="AD13436" s="4"/>
      <c r="AE13436" s="4"/>
      <c r="AF13436" s="21"/>
    </row>
    <row r="13437" spans="1:32" x14ac:dyDescent="0.2">
      <c r="A13437" s="1" t="s">
        <v>38779</v>
      </c>
      <c r="B13437" s="4" t="s">
        <v>38780</v>
      </c>
      <c r="C13437" s="4" t="s">
        <v>38781</v>
      </c>
      <c r="E13437" s="4"/>
      <c r="R13437" s="4"/>
      <c r="U13437" s="4"/>
      <c r="AD13437" s="4"/>
      <c r="AE13437" s="4"/>
      <c r="AF13437" s="21"/>
    </row>
    <row r="13438" spans="1:32" x14ac:dyDescent="0.2">
      <c r="A13438" s="1" t="s">
        <v>38782</v>
      </c>
      <c r="B13438" s="4" t="s">
        <v>38783</v>
      </c>
      <c r="C13438" s="4" t="s">
        <v>38784</v>
      </c>
      <c r="E13438" s="4"/>
      <c r="R13438" s="4"/>
      <c r="U13438" s="4"/>
      <c r="AD13438" s="4"/>
      <c r="AE13438" s="4"/>
      <c r="AF13438" s="21"/>
    </row>
    <row r="13439" spans="1:32" x14ac:dyDescent="0.2">
      <c r="A13439" s="1" t="s">
        <v>38785</v>
      </c>
      <c r="B13439" s="4" t="s">
        <v>38786</v>
      </c>
      <c r="C13439" s="4" t="s">
        <v>38787</v>
      </c>
      <c r="E13439" s="4"/>
      <c r="R13439" s="4"/>
      <c r="U13439" s="4"/>
      <c r="AD13439" s="4"/>
      <c r="AE13439" s="4"/>
      <c r="AF13439" s="21"/>
    </row>
    <row r="13440" spans="1:32" x14ac:dyDescent="0.2">
      <c r="A13440" s="1" t="s">
        <v>38788</v>
      </c>
      <c r="B13440" s="4" t="s">
        <v>38789</v>
      </c>
      <c r="C13440" s="4" t="s">
        <v>38790</v>
      </c>
      <c r="E13440" s="4"/>
      <c r="R13440" s="4"/>
      <c r="U13440" s="4"/>
      <c r="AD13440" s="4"/>
      <c r="AE13440" s="4"/>
      <c r="AF13440" s="21"/>
    </row>
    <row r="13441" spans="1:32" x14ac:dyDescent="0.2">
      <c r="A13441" s="1" t="s">
        <v>38791</v>
      </c>
      <c r="B13441" s="4" t="s">
        <v>38792</v>
      </c>
      <c r="C13441" s="4" t="s">
        <v>38793</v>
      </c>
      <c r="E13441" s="4"/>
      <c r="R13441" s="4"/>
      <c r="U13441" s="4"/>
      <c r="AD13441" s="4"/>
      <c r="AE13441" s="4"/>
      <c r="AF13441" s="21"/>
    </row>
    <row r="13442" spans="1:32" x14ac:dyDescent="0.2">
      <c r="A13442" s="1" t="s">
        <v>38794</v>
      </c>
      <c r="B13442" s="4" t="s">
        <v>38795</v>
      </c>
      <c r="C13442" s="4" t="s">
        <v>38796</v>
      </c>
      <c r="E13442" s="4"/>
      <c r="R13442" s="4"/>
      <c r="U13442" s="4"/>
      <c r="AD13442" s="4"/>
      <c r="AE13442" s="4"/>
      <c r="AF13442" s="21"/>
    </row>
    <row r="13443" spans="1:32" x14ac:dyDescent="0.2">
      <c r="A13443" s="1" t="s">
        <v>38797</v>
      </c>
      <c r="B13443" s="4" t="s">
        <v>38798</v>
      </c>
      <c r="C13443" s="4" t="s">
        <v>38799</v>
      </c>
      <c r="E13443" s="4"/>
      <c r="R13443" s="4"/>
      <c r="U13443" s="4"/>
      <c r="AD13443" s="4"/>
      <c r="AE13443" s="4"/>
      <c r="AF13443" s="21"/>
    </row>
    <row r="13444" spans="1:32" x14ac:dyDescent="0.2">
      <c r="A13444" s="1" t="s">
        <v>38800</v>
      </c>
      <c r="B13444" s="4" t="s">
        <v>38801</v>
      </c>
      <c r="C13444" s="4" t="s">
        <v>38802</v>
      </c>
      <c r="E13444" s="4"/>
      <c r="R13444" s="4"/>
      <c r="U13444" s="4"/>
      <c r="AD13444" s="4"/>
      <c r="AE13444" s="4"/>
      <c r="AF13444" s="21"/>
    </row>
    <row r="13445" spans="1:32" x14ac:dyDescent="0.2">
      <c r="A13445" s="1" t="s">
        <v>38803</v>
      </c>
      <c r="B13445" s="4" t="s">
        <v>38804</v>
      </c>
      <c r="C13445" s="4" t="s">
        <v>38805</v>
      </c>
      <c r="E13445" s="4"/>
      <c r="R13445" s="4"/>
      <c r="U13445" s="4"/>
      <c r="AD13445" s="4"/>
      <c r="AE13445" s="4"/>
      <c r="AF13445" s="21"/>
    </row>
    <row r="13446" spans="1:32" x14ac:dyDescent="0.2">
      <c r="A13446" s="1" t="s">
        <v>38806</v>
      </c>
      <c r="B13446" s="4" t="s">
        <v>38807</v>
      </c>
      <c r="C13446" s="4" t="s">
        <v>38808</v>
      </c>
      <c r="E13446" s="4"/>
      <c r="R13446" s="4"/>
      <c r="U13446" s="4"/>
      <c r="AD13446" s="4"/>
      <c r="AE13446" s="4"/>
      <c r="AF13446" s="21"/>
    </row>
    <row r="13447" spans="1:32" x14ac:dyDescent="0.2">
      <c r="A13447" s="1" t="s">
        <v>38809</v>
      </c>
      <c r="B13447" s="4" t="s">
        <v>38810</v>
      </c>
      <c r="C13447" s="4" t="s">
        <v>38811</v>
      </c>
      <c r="E13447" s="4"/>
      <c r="R13447" s="4"/>
      <c r="U13447" s="4"/>
      <c r="AD13447" s="4"/>
      <c r="AE13447" s="4"/>
      <c r="AF13447" s="21"/>
    </row>
    <row r="13448" spans="1:32" x14ac:dyDescent="0.2">
      <c r="A13448" s="1" t="s">
        <v>38812</v>
      </c>
      <c r="B13448" s="4" t="s">
        <v>38813</v>
      </c>
      <c r="C13448" s="4" t="s">
        <v>38814</v>
      </c>
      <c r="E13448" s="4"/>
      <c r="F13448">
        <v>1</v>
      </c>
      <c r="N13448">
        <v>1</v>
      </c>
      <c r="R13448" s="4"/>
      <c r="U13448" s="4"/>
      <c r="V13448">
        <v>1</v>
      </c>
      <c r="AD13448" s="4"/>
      <c r="AE13448" s="4"/>
      <c r="AF13448" s="21"/>
    </row>
    <row r="13449" spans="1:32" x14ac:dyDescent="0.2">
      <c r="A13449" s="1" t="s">
        <v>38815</v>
      </c>
      <c r="B13449" s="4" t="s">
        <v>38816</v>
      </c>
      <c r="C13449" s="4" t="s">
        <v>38817</v>
      </c>
      <c r="E13449" s="4"/>
      <c r="R13449" s="4"/>
      <c r="U13449" s="4"/>
      <c r="AD13449" s="4"/>
      <c r="AE13449" s="4"/>
      <c r="AF13449" s="21"/>
    </row>
    <row r="13450" spans="1:32" x14ac:dyDescent="0.2">
      <c r="A13450" s="1" t="s">
        <v>38818</v>
      </c>
      <c r="B13450" s="4" t="s">
        <v>38819</v>
      </c>
      <c r="C13450" s="4" t="s">
        <v>38820</v>
      </c>
      <c r="E13450" s="4"/>
      <c r="R13450" s="4"/>
      <c r="U13450" s="4"/>
      <c r="AD13450" s="4"/>
      <c r="AE13450" s="4"/>
      <c r="AF13450" s="21"/>
    </row>
    <row r="13451" spans="1:32" x14ac:dyDescent="0.2">
      <c r="A13451" s="1" t="s">
        <v>38821</v>
      </c>
      <c r="B13451" s="4" t="s">
        <v>38822</v>
      </c>
      <c r="C13451" s="4" t="s">
        <v>38823</v>
      </c>
      <c r="E13451" s="4"/>
      <c r="R13451" s="4"/>
      <c r="U13451" s="4"/>
      <c r="AD13451" s="4"/>
      <c r="AE13451" s="4"/>
      <c r="AF13451" s="21"/>
    </row>
    <row r="13452" spans="1:32" x14ac:dyDescent="0.2">
      <c r="A13452" s="1" t="s">
        <v>38824</v>
      </c>
      <c r="B13452" s="4" t="s">
        <v>38825</v>
      </c>
      <c r="C13452" s="4" t="s">
        <v>38826</v>
      </c>
      <c r="E13452" s="4"/>
      <c r="R13452" s="4"/>
      <c r="U13452" s="4"/>
      <c r="AD13452" s="4"/>
      <c r="AE13452" s="4"/>
      <c r="AF13452" s="21"/>
    </row>
    <row r="13453" spans="1:32" x14ac:dyDescent="0.2">
      <c r="A13453" s="1" t="s">
        <v>38827</v>
      </c>
      <c r="B13453" s="4" t="s">
        <v>38828</v>
      </c>
      <c r="C13453" s="4" t="s">
        <v>5163</v>
      </c>
      <c r="E13453" s="4"/>
      <c r="R13453" s="4"/>
      <c r="U13453" s="4"/>
      <c r="AD13453" s="4"/>
      <c r="AE13453" s="4"/>
      <c r="AF13453" s="21"/>
    </row>
    <row r="13454" spans="1:32" x14ac:dyDescent="0.2">
      <c r="A13454" s="1" t="s">
        <v>38829</v>
      </c>
      <c r="B13454" s="4" t="s">
        <v>38830</v>
      </c>
      <c r="C13454" s="4" t="s">
        <v>38831</v>
      </c>
      <c r="E13454" s="4"/>
      <c r="R13454" s="4"/>
      <c r="U13454" s="4"/>
      <c r="AD13454" s="4"/>
      <c r="AE13454" s="4"/>
      <c r="AF13454" s="21"/>
    </row>
    <row r="13455" spans="1:32" x14ac:dyDescent="0.2">
      <c r="A13455" s="1" t="s">
        <v>38832</v>
      </c>
      <c r="B13455" s="4" t="s">
        <v>38833</v>
      </c>
      <c r="C13455" s="4" t="s">
        <v>38834</v>
      </c>
      <c r="E13455" s="4"/>
      <c r="R13455" s="4"/>
      <c r="U13455" s="4"/>
      <c r="AD13455" s="4"/>
      <c r="AE13455" s="4"/>
      <c r="AF13455" s="21"/>
    </row>
    <row r="13456" spans="1:32" x14ac:dyDescent="0.2">
      <c r="A13456" s="1" t="s">
        <v>38835</v>
      </c>
      <c r="B13456" s="4" t="s">
        <v>11760</v>
      </c>
      <c r="C13456" s="4" t="s">
        <v>38836</v>
      </c>
      <c r="E13456" s="4"/>
      <c r="R13456" s="4"/>
      <c r="U13456" s="4"/>
      <c r="AD13456" s="4"/>
      <c r="AE13456" s="4"/>
      <c r="AF13456" s="21"/>
    </row>
    <row r="13457" spans="1:32" x14ac:dyDescent="0.2">
      <c r="A13457" s="1" t="s">
        <v>38837</v>
      </c>
      <c r="B13457" s="4" t="s">
        <v>38838</v>
      </c>
      <c r="C13457" s="4" t="s">
        <v>38839</v>
      </c>
      <c r="E13457" s="4"/>
      <c r="R13457" s="4"/>
      <c r="U13457" s="4"/>
      <c r="AD13457" s="4"/>
      <c r="AE13457" s="4"/>
      <c r="AF13457" s="21"/>
    </row>
    <row r="13458" spans="1:32" x14ac:dyDescent="0.2">
      <c r="A13458" s="1" t="s">
        <v>38840</v>
      </c>
      <c r="B13458" s="4" t="s">
        <v>38841</v>
      </c>
      <c r="C13458" s="4" t="s">
        <v>38842</v>
      </c>
      <c r="E13458" s="4"/>
      <c r="R13458" s="4"/>
      <c r="U13458" s="4"/>
      <c r="AD13458" s="4"/>
      <c r="AE13458" s="4"/>
      <c r="AF13458" s="21"/>
    </row>
    <row r="13459" spans="1:32" x14ac:dyDescent="0.2">
      <c r="A13459" s="1" t="s">
        <v>38843</v>
      </c>
      <c r="B13459" s="4" t="s">
        <v>38844</v>
      </c>
      <c r="C13459" s="4" t="s">
        <v>38845</v>
      </c>
      <c r="E13459" s="4"/>
      <c r="R13459" s="4"/>
      <c r="U13459" s="4"/>
      <c r="AD13459" s="4"/>
      <c r="AE13459" s="4"/>
      <c r="AF13459" s="21"/>
    </row>
    <row r="13460" spans="1:32" x14ac:dyDescent="0.2">
      <c r="A13460" s="1" t="s">
        <v>38846</v>
      </c>
      <c r="B13460" s="4" t="s">
        <v>38847</v>
      </c>
      <c r="C13460" s="4" t="s">
        <v>38848</v>
      </c>
      <c r="E13460" s="4"/>
      <c r="R13460" s="4"/>
      <c r="U13460" s="4"/>
      <c r="AD13460" s="4"/>
      <c r="AE13460" s="4"/>
      <c r="AF13460" s="21"/>
    </row>
    <row r="13461" spans="1:32" x14ac:dyDescent="0.2">
      <c r="A13461" s="1" t="s">
        <v>38849</v>
      </c>
      <c r="B13461" s="4" t="s">
        <v>38850</v>
      </c>
      <c r="C13461" s="4" t="s">
        <v>38851</v>
      </c>
      <c r="E13461" s="4"/>
      <c r="R13461" s="4"/>
      <c r="U13461" s="4"/>
      <c r="AD13461" s="4"/>
      <c r="AE13461" s="4"/>
      <c r="AF13461" s="21">
        <v>1</v>
      </c>
    </row>
    <row r="13462" spans="1:32" x14ac:dyDescent="0.2">
      <c r="A13462" s="1" t="s">
        <v>38852</v>
      </c>
      <c r="B13462" s="4" t="s">
        <v>38853</v>
      </c>
      <c r="C13462" s="4" t="s">
        <v>38854</v>
      </c>
      <c r="E13462" s="4"/>
      <c r="R13462" s="4"/>
      <c r="U13462" s="4"/>
      <c r="AD13462" s="4"/>
      <c r="AE13462" s="4"/>
      <c r="AF13462" s="21"/>
    </row>
    <row r="13463" spans="1:32" x14ac:dyDescent="0.2">
      <c r="A13463" s="1" t="s">
        <v>38855</v>
      </c>
      <c r="B13463" s="4" t="s">
        <v>38856</v>
      </c>
      <c r="C13463" s="4" t="s">
        <v>34813</v>
      </c>
      <c r="E13463" s="4"/>
      <c r="F13463">
        <v>1</v>
      </c>
      <c r="R13463" s="4"/>
      <c r="U13463" s="4"/>
      <c r="AD13463" s="4"/>
      <c r="AE13463" s="4"/>
      <c r="AF13463" s="21"/>
    </row>
    <row r="13464" spans="1:32" x14ac:dyDescent="0.2">
      <c r="A13464" s="1" t="s">
        <v>38857</v>
      </c>
      <c r="B13464" s="4" t="s">
        <v>38858</v>
      </c>
      <c r="C13464" s="4" t="s">
        <v>38859</v>
      </c>
      <c r="E13464" s="4"/>
      <c r="R13464" s="4"/>
      <c r="U13464" s="4"/>
      <c r="AD13464" s="4"/>
      <c r="AE13464" s="4"/>
      <c r="AF13464" s="21"/>
    </row>
    <row r="13465" spans="1:32" x14ac:dyDescent="0.2">
      <c r="A13465" s="1" t="s">
        <v>38860</v>
      </c>
      <c r="B13465" s="4" t="s">
        <v>38861</v>
      </c>
      <c r="C13465" s="4" t="s">
        <v>38862</v>
      </c>
      <c r="E13465" s="4"/>
      <c r="R13465" s="4"/>
      <c r="U13465" s="4"/>
      <c r="AD13465" s="4"/>
      <c r="AE13465" s="4"/>
      <c r="AF13465" s="21"/>
    </row>
    <row r="13466" spans="1:32" x14ac:dyDescent="0.2">
      <c r="A13466" s="1" t="s">
        <v>38863</v>
      </c>
      <c r="B13466" s="4" t="s">
        <v>38864</v>
      </c>
      <c r="C13466" s="4" t="s">
        <v>38865</v>
      </c>
      <c r="E13466" s="4"/>
      <c r="R13466" s="4"/>
      <c r="U13466" s="4"/>
      <c r="AD13466" s="4"/>
      <c r="AE13466" s="4"/>
      <c r="AF13466" s="21"/>
    </row>
    <row r="13467" spans="1:32" x14ac:dyDescent="0.2">
      <c r="A13467" s="1" t="s">
        <v>38866</v>
      </c>
      <c r="B13467" s="4" t="s">
        <v>38867</v>
      </c>
      <c r="C13467" s="4" t="s">
        <v>38868</v>
      </c>
      <c r="E13467" s="4"/>
      <c r="R13467" s="4"/>
      <c r="U13467" s="4"/>
      <c r="AD13467" s="4"/>
      <c r="AE13467" s="4"/>
      <c r="AF13467" s="21"/>
    </row>
    <row r="13468" spans="1:32" x14ac:dyDescent="0.2">
      <c r="A13468" s="1" t="s">
        <v>38869</v>
      </c>
      <c r="B13468" s="4" t="s">
        <v>38870</v>
      </c>
      <c r="C13468" s="4" t="s">
        <v>38871</v>
      </c>
      <c r="E13468" s="4"/>
      <c r="R13468" s="4"/>
      <c r="U13468" s="4"/>
      <c r="AD13468" s="4"/>
      <c r="AE13468" s="4"/>
      <c r="AF13468" s="21"/>
    </row>
    <row r="13469" spans="1:32" x14ac:dyDescent="0.2">
      <c r="A13469" s="1" t="s">
        <v>38872</v>
      </c>
      <c r="B13469" s="4" t="s">
        <v>38873</v>
      </c>
      <c r="C13469" s="4" t="s">
        <v>38874</v>
      </c>
      <c r="E13469" s="4"/>
      <c r="R13469" s="4"/>
      <c r="U13469" s="4"/>
      <c r="AD13469" s="4"/>
      <c r="AE13469" s="4"/>
      <c r="AF13469" s="21"/>
    </row>
    <row r="13470" spans="1:32" x14ac:dyDescent="0.2">
      <c r="A13470" s="1" t="s">
        <v>38875</v>
      </c>
      <c r="B13470" s="4" t="s">
        <v>38876</v>
      </c>
      <c r="C13470" s="4" t="s">
        <v>38877</v>
      </c>
      <c r="E13470" s="4"/>
      <c r="R13470" s="4"/>
      <c r="U13470" s="4"/>
      <c r="AD13470" s="4"/>
      <c r="AE13470" s="4"/>
      <c r="AF13470" s="21"/>
    </row>
    <row r="13471" spans="1:32" x14ac:dyDescent="0.2">
      <c r="A13471" s="1" t="s">
        <v>38878</v>
      </c>
      <c r="B13471" s="4" t="s">
        <v>38879</v>
      </c>
      <c r="C13471" s="4" t="s">
        <v>38880</v>
      </c>
      <c r="E13471" s="4"/>
      <c r="R13471" s="4"/>
      <c r="U13471" s="4"/>
      <c r="AD13471" s="4"/>
      <c r="AE13471" s="4"/>
      <c r="AF13471" s="21"/>
    </row>
    <row r="13472" spans="1:32" x14ac:dyDescent="0.2">
      <c r="A13472" s="1" t="s">
        <v>38881</v>
      </c>
      <c r="B13472" s="4" t="s">
        <v>38882</v>
      </c>
      <c r="C13472" s="4" t="s">
        <v>38883</v>
      </c>
      <c r="E13472" s="4"/>
      <c r="R13472" s="4"/>
      <c r="U13472" s="4"/>
      <c r="AD13472" s="4"/>
      <c r="AE13472" s="4"/>
      <c r="AF13472" s="21"/>
    </row>
    <row r="13473" spans="1:32" x14ac:dyDescent="0.2">
      <c r="A13473" s="1" t="s">
        <v>38884</v>
      </c>
      <c r="B13473" s="4" t="s">
        <v>38885</v>
      </c>
      <c r="C13473" s="4" t="s">
        <v>38886</v>
      </c>
      <c r="E13473" s="4"/>
      <c r="R13473" s="4"/>
      <c r="U13473" s="4"/>
      <c r="AD13473" s="4"/>
      <c r="AE13473" s="4"/>
      <c r="AF13473" s="21"/>
    </row>
    <row r="13474" spans="1:32" x14ac:dyDescent="0.2">
      <c r="A13474" s="1" t="s">
        <v>38887</v>
      </c>
      <c r="B13474" s="4" t="s">
        <v>38888</v>
      </c>
      <c r="C13474" s="4" t="s">
        <v>38889</v>
      </c>
      <c r="E13474" s="4"/>
      <c r="R13474" s="4"/>
      <c r="U13474" s="4"/>
      <c r="AD13474" s="4"/>
      <c r="AE13474" s="4"/>
      <c r="AF13474" s="21"/>
    </row>
    <row r="13475" spans="1:32" x14ac:dyDescent="0.2">
      <c r="A13475" s="1" t="s">
        <v>38890</v>
      </c>
      <c r="B13475" s="4" t="s">
        <v>38445</v>
      </c>
      <c r="C13475" s="4" t="s">
        <v>38446</v>
      </c>
      <c r="E13475" s="4"/>
      <c r="R13475" s="4"/>
      <c r="U13475" s="4"/>
      <c r="AD13475" s="4"/>
      <c r="AE13475" s="4"/>
      <c r="AF13475" s="21">
        <v>1</v>
      </c>
    </row>
    <row r="13476" spans="1:32" x14ac:dyDescent="0.2">
      <c r="A13476" s="1" t="s">
        <v>38891</v>
      </c>
      <c r="B13476" s="4" t="s">
        <v>38892</v>
      </c>
      <c r="C13476" s="4" t="s">
        <v>38893</v>
      </c>
      <c r="E13476" s="4"/>
      <c r="R13476" s="4"/>
      <c r="U13476" s="4"/>
      <c r="AD13476" s="4"/>
      <c r="AE13476" s="4"/>
      <c r="AF13476" s="21"/>
    </row>
    <row r="13477" spans="1:32" x14ac:dyDescent="0.2">
      <c r="A13477" s="1" t="s">
        <v>38894</v>
      </c>
      <c r="B13477" s="4" t="s">
        <v>38895</v>
      </c>
      <c r="C13477" s="4" t="s">
        <v>38896</v>
      </c>
      <c r="E13477" s="4"/>
      <c r="R13477" s="4"/>
      <c r="U13477" s="4"/>
      <c r="AD13477" s="4"/>
      <c r="AE13477" s="4"/>
      <c r="AF13477" s="21"/>
    </row>
    <row r="13478" spans="1:32" x14ac:dyDescent="0.2">
      <c r="A13478" s="1" t="s">
        <v>38897</v>
      </c>
      <c r="B13478" s="4" t="s">
        <v>38898</v>
      </c>
      <c r="C13478" s="4" t="s">
        <v>38899</v>
      </c>
      <c r="E13478" s="4"/>
      <c r="R13478" s="4"/>
      <c r="U13478" s="4"/>
      <c r="AD13478" s="4"/>
      <c r="AE13478" s="4"/>
      <c r="AF13478" s="21"/>
    </row>
    <row r="13479" spans="1:32" x14ac:dyDescent="0.2">
      <c r="A13479" s="1" t="s">
        <v>38900</v>
      </c>
      <c r="B13479" s="4" t="s">
        <v>38901</v>
      </c>
      <c r="C13479" s="4" t="s">
        <v>38902</v>
      </c>
      <c r="E13479" s="4"/>
      <c r="R13479" s="4"/>
      <c r="U13479" s="4"/>
      <c r="AD13479" s="4"/>
      <c r="AE13479" s="4"/>
      <c r="AF13479" s="21"/>
    </row>
    <row r="13480" spans="1:32" x14ac:dyDescent="0.2">
      <c r="A13480" s="1" t="s">
        <v>38903</v>
      </c>
      <c r="B13480" s="4" t="s">
        <v>38904</v>
      </c>
      <c r="C13480" s="4" t="s">
        <v>38905</v>
      </c>
      <c r="E13480" s="4"/>
      <c r="R13480" s="4"/>
      <c r="U13480" s="4"/>
      <c r="AD13480" s="4"/>
      <c r="AE13480" s="4"/>
      <c r="AF13480" s="21"/>
    </row>
    <row r="13481" spans="1:32" x14ac:dyDescent="0.2">
      <c r="A13481" s="1" t="s">
        <v>38906</v>
      </c>
      <c r="B13481" s="4" t="s">
        <v>38907</v>
      </c>
      <c r="C13481" s="4" t="s">
        <v>38908</v>
      </c>
      <c r="E13481" s="4"/>
      <c r="R13481" s="4"/>
      <c r="U13481" s="4"/>
      <c r="AD13481" s="4"/>
      <c r="AE13481" s="4"/>
      <c r="AF13481" s="21"/>
    </row>
    <row r="13482" spans="1:32" x14ac:dyDescent="0.2">
      <c r="A13482" s="1" t="s">
        <v>38909</v>
      </c>
      <c r="B13482" s="4" t="s">
        <v>38910</v>
      </c>
      <c r="C13482" s="4" t="s">
        <v>38911</v>
      </c>
      <c r="E13482" s="4"/>
      <c r="R13482" s="4"/>
      <c r="U13482" s="4"/>
      <c r="AD13482" s="4"/>
      <c r="AE13482" s="4"/>
      <c r="AF13482" s="21"/>
    </row>
    <row r="13483" spans="1:32" x14ac:dyDescent="0.2">
      <c r="A13483" s="1" t="s">
        <v>38912</v>
      </c>
      <c r="B13483" s="4" t="s">
        <v>38913</v>
      </c>
      <c r="C13483" s="4" t="s">
        <v>38914</v>
      </c>
      <c r="E13483" s="4"/>
      <c r="G13483">
        <v>1</v>
      </c>
      <c r="N13483">
        <v>1</v>
      </c>
      <c r="R13483" s="4"/>
      <c r="U13483" s="4"/>
      <c r="V13483">
        <v>1</v>
      </c>
      <c r="AD13483" s="4"/>
      <c r="AE13483" s="4"/>
      <c r="AF13483" s="21"/>
    </row>
    <row r="13484" spans="1:32" x14ac:dyDescent="0.2">
      <c r="A13484" s="1" t="s">
        <v>38915</v>
      </c>
      <c r="B13484" s="4" t="s">
        <v>38916</v>
      </c>
      <c r="C13484" s="4" t="s">
        <v>38917</v>
      </c>
      <c r="E13484" s="4"/>
      <c r="R13484" s="4"/>
      <c r="U13484" s="4"/>
      <c r="AD13484" s="4"/>
      <c r="AE13484" s="4"/>
      <c r="AF13484" s="21"/>
    </row>
    <row r="13485" spans="1:32" x14ac:dyDescent="0.2">
      <c r="A13485" s="1" t="s">
        <v>38918</v>
      </c>
      <c r="B13485" s="4" t="s">
        <v>38919</v>
      </c>
      <c r="C13485" s="4" t="s">
        <v>38920</v>
      </c>
      <c r="E13485" s="4"/>
      <c r="R13485" s="4"/>
      <c r="U13485" s="4"/>
      <c r="AD13485" s="4"/>
      <c r="AE13485" s="4"/>
      <c r="AF13485" s="21"/>
    </row>
    <row r="13486" spans="1:32" x14ac:dyDescent="0.2">
      <c r="A13486" s="1" t="s">
        <v>38921</v>
      </c>
      <c r="B13486" s="4" t="s">
        <v>38922</v>
      </c>
      <c r="C13486" s="4" t="s">
        <v>38923</v>
      </c>
      <c r="E13486" s="4"/>
      <c r="R13486" s="4"/>
      <c r="U13486" s="4"/>
      <c r="AD13486" s="4"/>
      <c r="AE13486" s="4"/>
      <c r="AF13486" s="21"/>
    </row>
    <row r="13487" spans="1:32" x14ac:dyDescent="0.2">
      <c r="A13487" s="1" t="s">
        <v>38924</v>
      </c>
      <c r="B13487" s="4" t="s">
        <v>38925</v>
      </c>
      <c r="C13487" s="4" t="s">
        <v>38926</v>
      </c>
      <c r="E13487" s="4"/>
      <c r="R13487" s="4"/>
      <c r="U13487" s="4"/>
      <c r="AD13487" s="4"/>
      <c r="AE13487" s="4"/>
      <c r="AF13487" s="21"/>
    </row>
    <row r="13488" spans="1:32" x14ac:dyDescent="0.2">
      <c r="A13488" s="1" t="s">
        <v>38927</v>
      </c>
      <c r="B13488" s="4" t="s">
        <v>38928</v>
      </c>
      <c r="C13488" s="4" t="s">
        <v>38929</v>
      </c>
      <c r="E13488" s="4"/>
      <c r="R13488" s="4"/>
      <c r="U13488" s="4"/>
      <c r="AD13488" s="4"/>
      <c r="AE13488" s="4"/>
      <c r="AF13488" s="21">
        <v>1</v>
      </c>
    </row>
    <row r="13489" spans="1:32" x14ac:dyDescent="0.2">
      <c r="A13489" s="1" t="s">
        <v>38930</v>
      </c>
      <c r="B13489" s="4" t="s">
        <v>11728</v>
      </c>
      <c r="C13489" s="4" t="s">
        <v>36072</v>
      </c>
      <c r="E13489" s="4"/>
      <c r="R13489" s="4"/>
      <c r="U13489" s="4"/>
      <c r="AD13489" s="4"/>
      <c r="AE13489" s="4"/>
      <c r="AF13489" s="21"/>
    </row>
    <row r="13490" spans="1:32" x14ac:dyDescent="0.2">
      <c r="A13490" s="1" t="s">
        <v>38931</v>
      </c>
      <c r="B13490" s="4" t="s">
        <v>38932</v>
      </c>
      <c r="C13490" s="4" t="s">
        <v>38933</v>
      </c>
      <c r="E13490" s="4"/>
      <c r="R13490" s="4"/>
      <c r="U13490" s="4"/>
      <c r="AD13490" s="4"/>
      <c r="AE13490" s="4"/>
      <c r="AF13490" s="21"/>
    </row>
    <row r="13491" spans="1:32" x14ac:dyDescent="0.2">
      <c r="A13491" s="1" t="s">
        <v>38934</v>
      </c>
      <c r="B13491" s="4" t="s">
        <v>38935</v>
      </c>
      <c r="C13491" s="4" t="s">
        <v>38936</v>
      </c>
      <c r="E13491" s="4"/>
      <c r="R13491" s="4"/>
      <c r="U13491" s="4"/>
      <c r="AD13491" s="4"/>
      <c r="AE13491" s="4"/>
      <c r="AF13491" s="21"/>
    </row>
    <row r="13492" spans="1:32" x14ac:dyDescent="0.2">
      <c r="A13492" s="1" t="s">
        <v>38937</v>
      </c>
      <c r="B13492" s="4" t="s">
        <v>11766</v>
      </c>
      <c r="C13492" s="4" t="s">
        <v>36087</v>
      </c>
      <c r="E13492" s="4"/>
      <c r="R13492" s="4"/>
      <c r="U13492" s="4"/>
      <c r="AD13492" s="4"/>
      <c r="AE13492" s="4"/>
      <c r="AF13492" s="21"/>
    </row>
    <row r="13493" spans="1:32" x14ac:dyDescent="0.2">
      <c r="A13493" s="1" t="s">
        <v>38938</v>
      </c>
      <c r="B13493" s="4" t="s">
        <v>11736</v>
      </c>
      <c r="C13493" s="4" t="s">
        <v>36089</v>
      </c>
      <c r="E13493" s="4"/>
      <c r="R13493" s="4"/>
      <c r="U13493" s="4"/>
      <c r="AD13493" s="4"/>
      <c r="AE13493" s="4"/>
      <c r="AF13493" s="21"/>
    </row>
    <row r="13494" spans="1:32" x14ac:dyDescent="0.2">
      <c r="A13494" s="1" t="s">
        <v>38939</v>
      </c>
      <c r="B13494" s="4" t="s">
        <v>38940</v>
      </c>
      <c r="C13494" s="4" t="s">
        <v>38941</v>
      </c>
      <c r="E13494" s="4"/>
      <c r="R13494" s="4"/>
      <c r="U13494" s="4"/>
      <c r="AD13494" s="4"/>
      <c r="AE13494" s="4"/>
      <c r="AF13494" s="21"/>
    </row>
    <row r="13495" spans="1:32" x14ac:dyDescent="0.2">
      <c r="A13495" s="1" t="s">
        <v>38942</v>
      </c>
      <c r="B13495" s="4" t="s">
        <v>38943</v>
      </c>
      <c r="C13495" s="4" t="s">
        <v>38944</v>
      </c>
      <c r="E13495" s="4"/>
      <c r="R13495" s="4"/>
      <c r="U13495" s="4"/>
      <c r="AD13495" s="4"/>
      <c r="AE13495" s="4"/>
      <c r="AF13495" s="21"/>
    </row>
    <row r="13496" spans="1:32" x14ac:dyDescent="0.2">
      <c r="A13496" s="1" t="s">
        <v>38945</v>
      </c>
      <c r="B13496" s="4" t="s">
        <v>38946</v>
      </c>
      <c r="C13496" s="4" t="s">
        <v>38947</v>
      </c>
      <c r="E13496" s="4"/>
      <c r="R13496" s="4"/>
      <c r="U13496" s="4"/>
      <c r="AD13496" s="4"/>
      <c r="AE13496" s="4"/>
      <c r="AF13496" s="21"/>
    </row>
    <row r="13497" spans="1:32" x14ac:dyDescent="0.2">
      <c r="A13497" s="1" t="s">
        <v>38948</v>
      </c>
      <c r="B13497" s="4" t="s">
        <v>11742</v>
      </c>
      <c r="C13497" s="4" t="s">
        <v>38949</v>
      </c>
      <c r="E13497" s="4"/>
      <c r="R13497" s="4"/>
      <c r="U13497" s="4"/>
      <c r="AD13497" s="4"/>
      <c r="AE13497" s="4"/>
      <c r="AF13497" s="21"/>
    </row>
    <row r="13498" spans="1:32" x14ac:dyDescent="0.2">
      <c r="A13498" s="1" t="s">
        <v>38950</v>
      </c>
      <c r="B13498" s="4" t="s">
        <v>11769</v>
      </c>
      <c r="C13498" s="4" t="s">
        <v>38951</v>
      </c>
      <c r="E13498" s="4"/>
      <c r="R13498" s="4"/>
      <c r="U13498" s="4"/>
      <c r="AD13498" s="4"/>
      <c r="AE13498" s="4"/>
      <c r="AF13498" s="21"/>
    </row>
    <row r="13499" spans="1:32" x14ac:dyDescent="0.2">
      <c r="A13499" s="1" t="s">
        <v>38952</v>
      </c>
      <c r="B13499" s="4" t="s">
        <v>11772</v>
      </c>
      <c r="C13499" s="4" t="s">
        <v>36094</v>
      </c>
      <c r="E13499" s="4"/>
      <c r="R13499" s="4"/>
      <c r="U13499" s="4"/>
      <c r="AD13499" s="4"/>
      <c r="AE13499" s="4"/>
      <c r="AF13499" s="21"/>
    </row>
    <row r="13500" spans="1:32" x14ac:dyDescent="0.2">
      <c r="A13500" s="1" t="s">
        <v>38953</v>
      </c>
      <c r="B13500" s="4" t="s">
        <v>11775</v>
      </c>
      <c r="C13500" s="4" t="s">
        <v>38954</v>
      </c>
      <c r="E13500" s="4"/>
      <c r="R13500" s="4"/>
      <c r="U13500" s="4"/>
      <c r="AD13500" s="4"/>
      <c r="AE13500" s="4"/>
      <c r="AF13500" s="21"/>
    </row>
    <row r="13501" spans="1:32" x14ac:dyDescent="0.2">
      <c r="A13501" s="1" t="s">
        <v>38955</v>
      </c>
      <c r="B13501" s="4" t="s">
        <v>38956</v>
      </c>
      <c r="C13501" s="4" t="s">
        <v>38957</v>
      </c>
      <c r="E13501" s="4"/>
      <c r="R13501" s="4"/>
      <c r="U13501" s="4"/>
      <c r="AD13501" s="4"/>
      <c r="AE13501" s="4"/>
      <c r="AF13501" s="21"/>
    </row>
    <row r="13502" spans="1:32" x14ac:dyDescent="0.2">
      <c r="A13502" s="1" t="s">
        <v>38958</v>
      </c>
      <c r="B13502" s="4" t="s">
        <v>38959</v>
      </c>
      <c r="C13502" s="4" t="s">
        <v>38960</v>
      </c>
      <c r="E13502" s="4"/>
      <c r="R13502" s="4"/>
      <c r="U13502" s="4"/>
      <c r="AD13502" s="4"/>
      <c r="AE13502" s="4"/>
      <c r="AF13502" s="21"/>
    </row>
    <row r="13503" spans="1:32" x14ac:dyDescent="0.2">
      <c r="A13503" s="1" t="s">
        <v>38961</v>
      </c>
      <c r="B13503" s="4" t="s">
        <v>11781</v>
      </c>
      <c r="C13503" s="4" t="s">
        <v>36098</v>
      </c>
      <c r="E13503" s="4"/>
      <c r="R13503" s="4"/>
      <c r="U13503" s="4"/>
      <c r="AD13503" s="4"/>
      <c r="AE13503" s="4"/>
      <c r="AF13503" s="21"/>
    </row>
    <row r="13504" spans="1:32" x14ac:dyDescent="0.2">
      <c r="A13504" s="1" t="s">
        <v>38962</v>
      </c>
      <c r="B13504" s="4" t="s">
        <v>38963</v>
      </c>
      <c r="C13504" s="4" t="s">
        <v>38964</v>
      </c>
      <c r="E13504" s="4"/>
      <c r="R13504" s="4"/>
      <c r="U13504" s="4"/>
      <c r="AD13504" s="4"/>
      <c r="AE13504" s="4"/>
      <c r="AF13504" s="21"/>
    </row>
    <row r="13505" spans="1:32" x14ac:dyDescent="0.2">
      <c r="A13505" s="1" t="s">
        <v>38965</v>
      </c>
      <c r="B13505" s="4" t="s">
        <v>11796</v>
      </c>
      <c r="C13505" s="4" t="s">
        <v>36100</v>
      </c>
      <c r="E13505" s="4"/>
      <c r="R13505" s="4"/>
      <c r="U13505" s="4"/>
      <c r="AD13505" s="4"/>
      <c r="AE13505" s="4"/>
      <c r="AF13505" s="21"/>
    </row>
    <row r="13506" spans="1:32" x14ac:dyDescent="0.2">
      <c r="A13506" s="1" t="s">
        <v>38966</v>
      </c>
      <c r="B13506" s="4" t="s">
        <v>36102</v>
      </c>
      <c r="C13506" s="4" t="s">
        <v>36103</v>
      </c>
      <c r="E13506" s="4"/>
      <c r="R13506" s="4"/>
      <c r="U13506" s="4"/>
      <c r="AD13506" s="4"/>
      <c r="AE13506" s="4"/>
      <c r="AF13506" s="21"/>
    </row>
    <row r="13507" spans="1:32" x14ac:dyDescent="0.2">
      <c r="A13507" s="1" t="s">
        <v>38967</v>
      </c>
      <c r="B13507" s="4" t="s">
        <v>11766</v>
      </c>
      <c r="C13507" s="4" t="s">
        <v>36087</v>
      </c>
      <c r="E13507" s="4"/>
      <c r="R13507" s="4"/>
      <c r="U13507" s="4"/>
      <c r="AD13507" s="4"/>
      <c r="AE13507" s="4"/>
      <c r="AF13507" s="21"/>
    </row>
    <row r="13508" spans="1:32" x14ac:dyDescent="0.2">
      <c r="A13508" s="1" t="s">
        <v>38968</v>
      </c>
      <c r="B13508" s="4" t="s">
        <v>38969</v>
      </c>
      <c r="C13508" s="4" t="s">
        <v>38970</v>
      </c>
      <c r="E13508" s="4"/>
      <c r="G13508">
        <v>1</v>
      </c>
      <c r="R13508" s="4"/>
      <c r="U13508" s="4"/>
      <c r="AD13508" s="4"/>
      <c r="AE13508" s="4"/>
      <c r="AF13508" s="21"/>
    </row>
    <row r="13509" spans="1:32" x14ac:dyDescent="0.2">
      <c r="A13509" s="1" t="s">
        <v>38971</v>
      </c>
      <c r="B13509" s="4" t="s">
        <v>38972</v>
      </c>
      <c r="C13509" s="4" t="s">
        <v>38973</v>
      </c>
      <c r="E13509" s="4"/>
      <c r="R13509" s="4"/>
      <c r="U13509" s="4"/>
      <c r="AD13509" s="4"/>
      <c r="AE13509" s="4"/>
      <c r="AF13509" s="21"/>
    </row>
    <row r="13510" spans="1:32" x14ac:dyDescent="0.2">
      <c r="A13510" s="1" t="s">
        <v>38974</v>
      </c>
      <c r="B13510" s="4" t="s">
        <v>38975</v>
      </c>
      <c r="C13510" s="4" t="s">
        <v>38976</v>
      </c>
      <c r="E13510" s="4"/>
      <c r="R13510" s="4"/>
      <c r="U13510" s="4"/>
      <c r="AD13510" s="4"/>
      <c r="AE13510" s="4"/>
      <c r="AF13510" s="21"/>
    </row>
    <row r="13511" spans="1:32" x14ac:dyDescent="0.2">
      <c r="A13511" s="1" t="s">
        <v>38977</v>
      </c>
      <c r="B13511" s="4" t="s">
        <v>38978</v>
      </c>
      <c r="C13511" s="4" t="s">
        <v>38979</v>
      </c>
      <c r="E13511" s="4"/>
      <c r="R13511" s="4"/>
      <c r="U13511" s="4"/>
      <c r="AD13511" s="4"/>
      <c r="AE13511" s="4"/>
      <c r="AF13511" s="21"/>
    </row>
    <row r="13512" spans="1:32" x14ac:dyDescent="0.2">
      <c r="A13512" s="1" t="s">
        <v>38980</v>
      </c>
      <c r="B13512" s="4" t="s">
        <v>38981</v>
      </c>
      <c r="C13512" s="4" t="s">
        <v>38982</v>
      </c>
      <c r="E13512" s="4"/>
      <c r="R13512" s="4"/>
      <c r="U13512" s="4"/>
      <c r="AD13512" s="4"/>
      <c r="AE13512" s="4"/>
      <c r="AF13512" s="21"/>
    </row>
    <row r="13513" spans="1:32" x14ac:dyDescent="0.2">
      <c r="A13513" s="1" t="s">
        <v>38983</v>
      </c>
      <c r="B13513" s="4" t="s">
        <v>38984</v>
      </c>
      <c r="C13513" s="4" t="s">
        <v>38985</v>
      </c>
      <c r="E13513" s="4"/>
      <c r="R13513" s="4"/>
      <c r="U13513" s="4"/>
      <c r="AD13513" s="4"/>
      <c r="AE13513" s="4"/>
      <c r="AF13513" s="21"/>
    </row>
    <row r="13514" spans="1:32" x14ac:dyDescent="0.2">
      <c r="A13514" s="1" t="s">
        <v>38986</v>
      </c>
      <c r="B13514" s="4" t="s">
        <v>38987</v>
      </c>
      <c r="C13514" s="4" t="s">
        <v>38988</v>
      </c>
      <c r="E13514" s="4"/>
      <c r="R13514" s="4"/>
      <c r="U13514" s="4"/>
      <c r="AD13514" s="4"/>
      <c r="AE13514" s="4"/>
      <c r="AF13514" s="21"/>
    </row>
    <row r="13515" spans="1:32" x14ac:dyDescent="0.2">
      <c r="A13515" s="1" t="s">
        <v>38989</v>
      </c>
      <c r="B13515" s="4" t="s">
        <v>38990</v>
      </c>
      <c r="C13515" s="4" t="s">
        <v>38991</v>
      </c>
      <c r="E13515" s="4"/>
      <c r="R13515" s="4"/>
      <c r="U13515" s="4"/>
      <c r="AD13515" s="4"/>
      <c r="AE13515" s="4"/>
      <c r="AF13515" s="21"/>
    </row>
    <row r="13516" spans="1:32" x14ac:dyDescent="0.2">
      <c r="A13516" s="1" t="s">
        <v>38992</v>
      </c>
      <c r="B13516" s="4" t="s">
        <v>38993</v>
      </c>
      <c r="C13516" s="4" t="s">
        <v>38994</v>
      </c>
      <c r="E13516" s="4"/>
      <c r="R13516" s="4"/>
      <c r="U13516" s="4"/>
      <c r="AD13516" s="4"/>
      <c r="AE13516" s="4"/>
      <c r="AF13516" s="21"/>
    </row>
    <row r="13517" spans="1:32" x14ac:dyDescent="0.2">
      <c r="A13517" s="1" t="s">
        <v>38995</v>
      </c>
      <c r="B13517" s="4" t="s">
        <v>38996</v>
      </c>
      <c r="C13517" s="4" t="s">
        <v>38997</v>
      </c>
      <c r="E13517" s="4"/>
      <c r="R13517" s="4"/>
      <c r="U13517" s="4"/>
      <c r="AD13517" s="4"/>
      <c r="AE13517" s="4"/>
      <c r="AF13517" s="21"/>
    </row>
    <row r="13518" spans="1:32" x14ac:dyDescent="0.2">
      <c r="A13518" s="1" t="s">
        <v>38998</v>
      </c>
      <c r="B13518" s="4" t="s">
        <v>38999</v>
      </c>
      <c r="C13518" s="4" t="s">
        <v>39000</v>
      </c>
      <c r="E13518" s="4"/>
      <c r="R13518" s="4"/>
      <c r="U13518" s="4"/>
      <c r="AD13518" s="4"/>
      <c r="AE13518" s="4"/>
      <c r="AF13518" s="21"/>
    </row>
    <row r="13519" spans="1:32" x14ac:dyDescent="0.2">
      <c r="A13519" s="1" t="s">
        <v>39001</v>
      </c>
      <c r="B13519" s="4" t="s">
        <v>39002</v>
      </c>
      <c r="C13519" s="4" t="s">
        <v>4452</v>
      </c>
      <c r="E13519" s="4"/>
      <c r="R13519" s="4"/>
      <c r="U13519" s="4"/>
      <c r="AD13519" s="4"/>
      <c r="AE13519" s="4"/>
      <c r="AF13519" s="21"/>
    </row>
    <row r="13520" spans="1:32" x14ac:dyDescent="0.2">
      <c r="A13520" s="1" t="s">
        <v>39003</v>
      </c>
      <c r="B13520" s="4" t="s">
        <v>39004</v>
      </c>
      <c r="C13520" s="4" t="s">
        <v>39005</v>
      </c>
      <c r="E13520" s="4"/>
      <c r="R13520" s="4"/>
      <c r="U13520" s="4"/>
      <c r="AD13520" s="4"/>
      <c r="AE13520" s="4"/>
      <c r="AF13520" s="21"/>
    </row>
    <row r="13521" spans="1:32" x14ac:dyDescent="0.2">
      <c r="A13521" s="1" t="s">
        <v>39006</v>
      </c>
      <c r="B13521" s="4" t="s">
        <v>39007</v>
      </c>
      <c r="C13521" s="4" t="s">
        <v>39008</v>
      </c>
      <c r="E13521" s="4"/>
      <c r="R13521" s="4"/>
      <c r="U13521" s="4"/>
      <c r="AD13521" s="4"/>
      <c r="AE13521" s="4"/>
      <c r="AF13521" s="21"/>
    </row>
    <row r="13522" spans="1:32" x14ac:dyDescent="0.2">
      <c r="A13522" s="1" t="s">
        <v>39009</v>
      </c>
      <c r="B13522" s="4" t="s">
        <v>39010</v>
      </c>
      <c r="C13522" s="4" t="s">
        <v>39011</v>
      </c>
      <c r="E13522" s="4"/>
      <c r="R13522" s="4"/>
      <c r="U13522" s="4"/>
      <c r="AD13522" s="4"/>
      <c r="AE13522" s="4"/>
      <c r="AF13522" s="21"/>
    </row>
    <row r="13523" spans="1:32" x14ac:dyDescent="0.2">
      <c r="A13523" s="1" t="s">
        <v>39012</v>
      </c>
      <c r="B13523" s="4" t="s">
        <v>39013</v>
      </c>
      <c r="C13523" s="4" t="s">
        <v>39014</v>
      </c>
      <c r="E13523" s="4"/>
      <c r="R13523" s="4"/>
      <c r="U13523" s="4"/>
      <c r="AD13523" s="4"/>
      <c r="AE13523" s="4"/>
      <c r="AF13523" s="21"/>
    </row>
    <row r="13524" spans="1:32" x14ac:dyDescent="0.2">
      <c r="A13524" s="1" t="s">
        <v>39015</v>
      </c>
      <c r="B13524" s="4" t="s">
        <v>39016</v>
      </c>
      <c r="C13524" s="4" t="s">
        <v>39017</v>
      </c>
      <c r="E13524" s="4"/>
      <c r="R13524" s="4"/>
      <c r="U13524" s="4"/>
      <c r="AD13524" s="4"/>
      <c r="AE13524" s="4"/>
      <c r="AF13524" s="21"/>
    </row>
    <row r="13525" spans="1:32" x14ac:dyDescent="0.2">
      <c r="A13525" s="1" t="s">
        <v>39018</v>
      </c>
      <c r="B13525" s="4" t="s">
        <v>39019</v>
      </c>
      <c r="C13525" s="4" t="s">
        <v>39020</v>
      </c>
      <c r="E13525" s="4"/>
      <c r="R13525" s="4"/>
      <c r="U13525" s="4"/>
      <c r="AD13525" s="4"/>
      <c r="AE13525" s="4"/>
      <c r="AF13525" s="21"/>
    </row>
    <row r="13526" spans="1:32" x14ac:dyDescent="0.2">
      <c r="A13526" s="1" t="s">
        <v>39021</v>
      </c>
      <c r="B13526" s="4" t="s">
        <v>39022</v>
      </c>
      <c r="C13526" s="4" t="s">
        <v>39023</v>
      </c>
      <c r="E13526" s="4"/>
      <c r="R13526" s="4"/>
      <c r="U13526" s="4"/>
      <c r="AD13526" s="4"/>
      <c r="AE13526" s="4"/>
      <c r="AF13526" s="21"/>
    </row>
    <row r="13527" spans="1:32" x14ac:dyDescent="0.2">
      <c r="A13527" s="1" t="s">
        <v>39024</v>
      </c>
      <c r="B13527" s="4" t="s">
        <v>39025</v>
      </c>
      <c r="C13527" s="4" t="s">
        <v>39026</v>
      </c>
      <c r="E13527" s="4"/>
      <c r="R13527" s="4"/>
      <c r="U13527" s="4"/>
      <c r="AD13527" s="4"/>
      <c r="AE13527" s="4"/>
      <c r="AF13527" s="21"/>
    </row>
    <row r="13528" spans="1:32" x14ac:dyDescent="0.2">
      <c r="A13528" s="1" t="s">
        <v>39027</v>
      </c>
      <c r="B13528" s="4" t="s">
        <v>39028</v>
      </c>
      <c r="C13528" s="4" t="s">
        <v>39029</v>
      </c>
      <c r="E13528" s="4"/>
      <c r="R13528" s="4"/>
      <c r="U13528" s="4"/>
      <c r="AD13528" s="4"/>
      <c r="AE13528" s="4"/>
      <c r="AF13528" s="21"/>
    </row>
    <row r="13529" spans="1:32" x14ac:dyDescent="0.2">
      <c r="A13529" s="1" t="s">
        <v>39030</v>
      </c>
      <c r="B13529" s="4" t="s">
        <v>39031</v>
      </c>
      <c r="C13529" s="4" t="s">
        <v>39032</v>
      </c>
      <c r="E13529" s="4"/>
      <c r="R13529" s="4"/>
      <c r="U13529" s="4"/>
      <c r="AD13529" s="4"/>
      <c r="AE13529" s="4"/>
      <c r="AF13529" s="21"/>
    </row>
    <row r="13530" spans="1:32" x14ac:dyDescent="0.2">
      <c r="A13530" s="1" t="s">
        <v>39033</v>
      </c>
      <c r="B13530" s="4" t="s">
        <v>39034</v>
      </c>
      <c r="C13530" s="4" t="s">
        <v>39035</v>
      </c>
      <c r="E13530" s="4"/>
      <c r="R13530" s="4"/>
      <c r="U13530" s="4"/>
      <c r="AD13530" s="4"/>
      <c r="AE13530" s="4"/>
      <c r="AF13530" s="21"/>
    </row>
    <row r="13531" spans="1:32" x14ac:dyDescent="0.2">
      <c r="A13531" s="1" t="s">
        <v>39036</v>
      </c>
      <c r="B13531" s="4" t="s">
        <v>11736</v>
      </c>
      <c r="C13531" s="4" t="s">
        <v>39037</v>
      </c>
      <c r="E13531" s="4"/>
      <c r="R13531" s="4"/>
      <c r="U13531" s="4"/>
      <c r="AD13531" s="4"/>
      <c r="AE13531" s="4"/>
      <c r="AF13531" s="21"/>
    </row>
    <row r="13532" spans="1:32" x14ac:dyDescent="0.2">
      <c r="A13532" s="1" t="s">
        <v>39038</v>
      </c>
      <c r="B13532" s="4" t="s">
        <v>39039</v>
      </c>
      <c r="C13532" s="4" t="s">
        <v>39040</v>
      </c>
      <c r="E13532" s="4"/>
      <c r="R13532" s="4"/>
      <c r="U13532" s="4"/>
      <c r="AD13532" s="4"/>
      <c r="AE13532" s="4"/>
      <c r="AF13532" s="21"/>
    </row>
    <row r="13533" spans="1:32" x14ac:dyDescent="0.2">
      <c r="A13533" s="1" t="s">
        <v>39041</v>
      </c>
      <c r="B13533" s="4" t="s">
        <v>39042</v>
      </c>
      <c r="C13533" s="4" t="s">
        <v>357</v>
      </c>
      <c r="E13533" s="4"/>
      <c r="R13533" s="4"/>
      <c r="U13533" s="4"/>
      <c r="AD13533" s="4"/>
      <c r="AE13533" s="4"/>
      <c r="AF13533" s="21"/>
    </row>
    <row r="13534" spans="1:32" x14ac:dyDescent="0.2">
      <c r="A13534" s="1" t="s">
        <v>39043</v>
      </c>
      <c r="B13534" s="4" t="s">
        <v>39044</v>
      </c>
      <c r="C13534" s="4" t="s">
        <v>39045</v>
      </c>
      <c r="E13534" s="4"/>
      <c r="R13534" s="4"/>
      <c r="U13534" s="4"/>
      <c r="AA13534">
        <v>1</v>
      </c>
      <c r="AD13534" s="4"/>
      <c r="AE13534" s="4"/>
      <c r="AF13534" s="21"/>
    </row>
    <row r="13535" spans="1:32" x14ac:dyDescent="0.2">
      <c r="A13535" s="1" t="s">
        <v>39046</v>
      </c>
      <c r="B13535" s="4" t="s">
        <v>39047</v>
      </c>
      <c r="C13535" s="4" t="s">
        <v>39048</v>
      </c>
      <c r="E13535" s="4"/>
      <c r="R13535" s="4"/>
      <c r="U13535" s="4"/>
      <c r="AD13535" s="4"/>
      <c r="AE13535" s="4"/>
      <c r="AF13535" s="21"/>
    </row>
    <row r="13536" spans="1:32" x14ac:dyDescent="0.2">
      <c r="A13536" s="1" t="s">
        <v>39049</v>
      </c>
      <c r="B13536" s="4" t="s">
        <v>39050</v>
      </c>
      <c r="C13536" s="4" t="s">
        <v>39051</v>
      </c>
      <c r="E13536" s="4"/>
      <c r="R13536" s="4"/>
      <c r="U13536" s="4"/>
      <c r="AD13536" s="4"/>
      <c r="AE13536" s="4"/>
      <c r="AF13536" s="21"/>
    </row>
    <row r="13537" spans="1:32" x14ac:dyDescent="0.2">
      <c r="A13537" s="1" t="s">
        <v>39052</v>
      </c>
      <c r="B13537" s="4" t="s">
        <v>39053</v>
      </c>
      <c r="C13537" s="4" t="s">
        <v>39054</v>
      </c>
      <c r="E13537" s="4"/>
      <c r="R13537" s="4"/>
      <c r="U13537" s="4"/>
      <c r="AD13537" s="4"/>
      <c r="AE13537" s="4"/>
      <c r="AF13537" s="21"/>
    </row>
    <row r="13538" spans="1:32" x14ac:dyDescent="0.2">
      <c r="A13538" s="1" t="s">
        <v>39055</v>
      </c>
      <c r="B13538" s="4" t="s">
        <v>39056</v>
      </c>
      <c r="C13538" s="4" t="s">
        <v>39057</v>
      </c>
      <c r="E13538" s="4"/>
      <c r="R13538" s="4"/>
      <c r="U13538" s="4"/>
      <c r="AD13538" s="4"/>
      <c r="AE13538" s="4"/>
      <c r="AF13538" s="21"/>
    </row>
    <row r="13539" spans="1:32" x14ac:dyDescent="0.2">
      <c r="A13539" s="1" t="s">
        <v>39058</v>
      </c>
      <c r="B13539" s="4" t="s">
        <v>39059</v>
      </c>
      <c r="C13539" s="4" t="s">
        <v>39060</v>
      </c>
      <c r="E13539" s="4"/>
      <c r="R13539" s="4"/>
      <c r="U13539" s="4"/>
      <c r="AD13539" s="4"/>
      <c r="AE13539" s="4"/>
      <c r="AF13539" s="21"/>
    </row>
    <row r="13540" spans="1:32" x14ac:dyDescent="0.2">
      <c r="A13540" s="1" t="s">
        <v>39061</v>
      </c>
      <c r="B13540" s="4" t="s">
        <v>39062</v>
      </c>
      <c r="C13540" s="4" t="s">
        <v>39063</v>
      </c>
      <c r="E13540" s="4"/>
      <c r="R13540" s="4"/>
      <c r="U13540" s="4"/>
      <c r="AD13540" s="4"/>
      <c r="AE13540" s="4"/>
      <c r="AF13540" s="21"/>
    </row>
    <row r="13541" spans="1:32" x14ac:dyDescent="0.2">
      <c r="A13541" s="1" t="s">
        <v>39064</v>
      </c>
      <c r="B13541" s="4" t="s">
        <v>39065</v>
      </c>
      <c r="C13541" s="4" t="s">
        <v>39066</v>
      </c>
      <c r="E13541" s="4"/>
      <c r="R13541" s="4"/>
      <c r="U13541" s="4"/>
      <c r="AD13541" s="4"/>
      <c r="AE13541" s="4"/>
      <c r="AF13541" s="21"/>
    </row>
    <row r="13542" spans="1:32" x14ac:dyDescent="0.2">
      <c r="A13542" s="1" t="s">
        <v>39067</v>
      </c>
      <c r="B13542" s="4" t="s">
        <v>39068</v>
      </c>
      <c r="C13542" s="4" t="s">
        <v>39069</v>
      </c>
      <c r="E13542" s="4"/>
      <c r="R13542" s="4"/>
      <c r="U13542" s="4"/>
      <c r="AD13542" s="4"/>
      <c r="AE13542" s="4"/>
      <c r="AF13542" s="21"/>
    </row>
    <row r="13543" spans="1:32" x14ac:dyDescent="0.2">
      <c r="A13543" s="1" t="s">
        <v>39070</v>
      </c>
      <c r="B13543" s="4" t="s">
        <v>39071</v>
      </c>
      <c r="C13543" s="4" t="s">
        <v>39072</v>
      </c>
      <c r="E13543" s="4"/>
      <c r="R13543" s="4"/>
      <c r="U13543" s="4"/>
      <c r="AD13543" s="4"/>
      <c r="AE13543" s="4"/>
      <c r="AF13543" s="21"/>
    </row>
    <row r="13544" spans="1:32" x14ac:dyDescent="0.2">
      <c r="A13544" s="1" t="s">
        <v>39073</v>
      </c>
      <c r="B13544" s="4" t="s">
        <v>39074</v>
      </c>
      <c r="C13544" s="4" t="s">
        <v>39075</v>
      </c>
      <c r="E13544" s="4"/>
      <c r="R13544" s="4"/>
      <c r="U13544" s="4"/>
      <c r="AD13544" s="4"/>
      <c r="AE13544" s="4"/>
      <c r="AF13544" s="21"/>
    </row>
    <row r="13545" spans="1:32" x14ac:dyDescent="0.2">
      <c r="A13545" s="1" t="s">
        <v>39076</v>
      </c>
      <c r="B13545" s="4" t="s">
        <v>39077</v>
      </c>
      <c r="C13545" s="4" t="s">
        <v>39078</v>
      </c>
      <c r="E13545" s="4"/>
      <c r="R13545" s="4"/>
      <c r="U13545" s="4"/>
      <c r="AD13545" s="4"/>
      <c r="AE13545" s="4"/>
      <c r="AF13545" s="21"/>
    </row>
    <row r="13546" spans="1:32" x14ac:dyDescent="0.2">
      <c r="A13546" s="1" t="s">
        <v>39079</v>
      </c>
      <c r="B13546" s="4" t="s">
        <v>39080</v>
      </c>
      <c r="C13546" s="4" t="s">
        <v>39081</v>
      </c>
      <c r="E13546" s="4"/>
      <c r="R13546" s="4"/>
      <c r="U13546" s="4"/>
      <c r="AD13546" s="4"/>
      <c r="AE13546" s="4"/>
      <c r="AF13546" s="21"/>
    </row>
    <row r="13547" spans="1:32" x14ac:dyDescent="0.2">
      <c r="A13547" s="1" t="s">
        <v>39082</v>
      </c>
      <c r="B13547" s="4" t="s">
        <v>39083</v>
      </c>
      <c r="C13547" s="4" t="s">
        <v>39084</v>
      </c>
      <c r="E13547" s="4"/>
      <c r="R13547" s="4"/>
      <c r="U13547" s="4"/>
      <c r="AD13547" s="4"/>
      <c r="AE13547" s="4"/>
      <c r="AF13547" s="21"/>
    </row>
    <row r="13548" spans="1:32" x14ac:dyDescent="0.2">
      <c r="A13548" s="1" t="s">
        <v>39085</v>
      </c>
      <c r="B13548" s="4" t="s">
        <v>39086</v>
      </c>
      <c r="C13548" s="4" t="s">
        <v>39087</v>
      </c>
      <c r="E13548" s="4"/>
      <c r="R13548" s="4"/>
      <c r="U13548" s="4"/>
      <c r="AD13548" s="4"/>
      <c r="AE13548" s="4"/>
      <c r="AF13548" s="21"/>
    </row>
    <row r="13549" spans="1:32" x14ac:dyDescent="0.2">
      <c r="A13549" s="1" t="s">
        <v>39088</v>
      </c>
      <c r="B13549" s="4" t="s">
        <v>39089</v>
      </c>
      <c r="C13549" s="4" t="s">
        <v>39090</v>
      </c>
      <c r="E13549" s="4"/>
      <c r="R13549" s="4"/>
      <c r="U13549" s="4"/>
      <c r="AD13549" s="4"/>
      <c r="AE13549" s="4"/>
      <c r="AF13549" s="21"/>
    </row>
    <row r="13550" spans="1:32" x14ac:dyDescent="0.2">
      <c r="A13550" s="1" t="s">
        <v>39091</v>
      </c>
      <c r="B13550" s="4" t="s">
        <v>39092</v>
      </c>
      <c r="C13550" s="4" t="s">
        <v>39093</v>
      </c>
      <c r="E13550" s="4"/>
      <c r="R13550" s="4"/>
      <c r="U13550" s="4"/>
      <c r="AD13550" s="4"/>
      <c r="AE13550" s="4"/>
      <c r="AF13550" s="21"/>
    </row>
    <row r="13551" spans="1:32" x14ac:dyDescent="0.2">
      <c r="A13551" s="1" t="s">
        <v>39094</v>
      </c>
      <c r="B13551" s="4" t="s">
        <v>39095</v>
      </c>
      <c r="C13551" s="4" t="s">
        <v>39096</v>
      </c>
      <c r="E13551" s="4"/>
      <c r="R13551" s="4"/>
      <c r="U13551" s="4"/>
      <c r="AD13551" s="4"/>
      <c r="AE13551" s="4"/>
      <c r="AF13551" s="21"/>
    </row>
    <row r="13552" spans="1:32" x14ac:dyDescent="0.2">
      <c r="A13552" s="1" t="s">
        <v>39097</v>
      </c>
      <c r="B13552" s="4" t="s">
        <v>39098</v>
      </c>
      <c r="C13552" s="4" t="s">
        <v>39099</v>
      </c>
      <c r="E13552" s="4"/>
      <c r="R13552" s="4"/>
      <c r="U13552" s="4"/>
      <c r="AD13552" s="4"/>
      <c r="AE13552" s="4"/>
      <c r="AF13552" s="21"/>
    </row>
    <row r="13553" spans="1:32" x14ac:dyDescent="0.2">
      <c r="A13553" s="1" t="s">
        <v>39100</v>
      </c>
      <c r="B13553" s="4" t="s">
        <v>39101</v>
      </c>
      <c r="C13553" s="4" t="s">
        <v>39102</v>
      </c>
      <c r="E13553" s="4"/>
      <c r="R13553" s="4"/>
      <c r="U13553" s="4"/>
      <c r="AD13553" s="4"/>
      <c r="AE13553" s="4"/>
      <c r="AF13553" s="21"/>
    </row>
    <row r="13554" spans="1:32" x14ac:dyDescent="0.2">
      <c r="A13554" s="1" t="s">
        <v>39103</v>
      </c>
      <c r="B13554" s="4" t="s">
        <v>39104</v>
      </c>
      <c r="C13554" s="4" t="s">
        <v>39105</v>
      </c>
      <c r="E13554" s="4"/>
      <c r="R13554" s="4"/>
      <c r="U13554" s="4"/>
      <c r="AD13554" s="4"/>
      <c r="AE13554" s="4"/>
      <c r="AF13554" s="21"/>
    </row>
    <row r="13555" spans="1:32" x14ac:dyDescent="0.2">
      <c r="A13555" s="1" t="s">
        <v>39106</v>
      </c>
      <c r="B13555" s="4" t="s">
        <v>39107</v>
      </c>
      <c r="C13555" s="4" t="s">
        <v>39108</v>
      </c>
      <c r="E13555" s="4"/>
      <c r="R13555" s="4"/>
      <c r="U13555" s="4"/>
      <c r="AD13555" s="4"/>
      <c r="AE13555" s="4"/>
      <c r="AF13555" s="21"/>
    </row>
    <row r="13556" spans="1:32" x14ac:dyDescent="0.2">
      <c r="A13556" s="1" t="s">
        <v>39109</v>
      </c>
      <c r="B13556" s="4" t="s">
        <v>39110</v>
      </c>
      <c r="C13556" s="4" t="s">
        <v>39111</v>
      </c>
      <c r="E13556" s="4"/>
      <c r="R13556" s="4"/>
      <c r="U13556" s="4"/>
      <c r="AD13556" s="4"/>
      <c r="AE13556" s="4"/>
      <c r="AF13556" s="21"/>
    </row>
    <row r="13557" spans="1:32" x14ac:dyDescent="0.2">
      <c r="A13557" s="1" t="s">
        <v>39112</v>
      </c>
      <c r="B13557" s="4" t="s">
        <v>39113</v>
      </c>
      <c r="C13557" s="4" t="s">
        <v>39114</v>
      </c>
      <c r="E13557" s="4"/>
      <c r="R13557" s="4"/>
      <c r="U13557" s="4"/>
      <c r="AD13557" s="4"/>
      <c r="AE13557" s="4"/>
      <c r="AF13557" s="21"/>
    </row>
    <row r="13558" spans="1:32" x14ac:dyDescent="0.2">
      <c r="A13558" s="1" t="s">
        <v>39115</v>
      </c>
      <c r="B13558" s="4" t="s">
        <v>39116</v>
      </c>
      <c r="C13558" s="4" t="s">
        <v>39117</v>
      </c>
      <c r="E13558" s="4"/>
      <c r="R13558" s="4"/>
      <c r="U13558" s="4"/>
      <c r="AD13558" s="4"/>
      <c r="AE13558" s="4"/>
      <c r="AF13558" s="21"/>
    </row>
    <row r="13559" spans="1:32" x14ac:dyDescent="0.2">
      <c r="A13559" s="1" t="s">
        <v>39118</v>
      </c>
      <c r="B13559" s="4" t="s">
        <v>39119</v>
      </c>
      <c r="C13559" s="4" t="s">
        <v>39120</v>
      </c>
      <c r="E13559" s="4"/>
      <c r="R13559" s="4"/>
      <c r="U13559" s="4"/>
      <c r="AD13559" s="4"/>
      <c r="AE13559" s="4"/>
      <c r="AF13559" s="21"/>
    </row>
    <row r="13560" spans="1:32" x14ac:dyDescent="0.2">
      <c r="A13560" s="1" t="s">
        <v>39121</v>
      </c>
      <c r="B13560" s="4" t="s">
        <v>39122</v>
      </c>
      <c r="C13560" s="4" t="s">
        <v>39123</v>
      </c>
      <c r="E13560" s="4"/>
      <c r="R13560" s="4"/>
      <c r="U13560" s="4"/>
      <c r="AD13560" s="4"/>
      <c r="AE13560" s="4"/>
      <c r="AF13560" s="21"/>
    </row>
    <row r="13561" spans="1:32" x14ac:dyDescent="0.2">
      <c r="A13561" s="1" t="s">
        <v>39124</v>
      </c>
      <c r="B13561" s="4" t="s">
        <v>39125</v>
      </c>
      <c r="C13561" s="4" t="s">
        <v>39126</v>
      </c>
      <c r="E13561" s="4"/>
      <c r="R13561" s="4"/>
      <c r="U13561" s="4"/>
      <c r="AD13561" s="4"/>
      <c r="AE13561" s="4"/>
      <c r="AF13561" s="21"/>
    </row>
    <row r="13562" spans="1:32" x14ac:dyDescent="0.2">
      <c r="A13562" s="1" t="s">
        <v>39127</v>
      </c>
      <c r="B13562" s="4" t="s">
        <v>39128</v>
      </c>
      <c r="C13562" s="4" t="s">
        <v>39129</v>
      </c>
      <c r="E13562" s="4"/>
      <c r="R13562" s="4"/>
      <c r="U13562" s="4"/>
      <c r="AD13562" s="4"/>
      <c r="AE13562" s="4"/>
      <c r="AF13562" s="21"/>
    </row>
    <row r="13563" spans="1:32" x14ac:dyDescent="0.2">
      <c r="A13563" s="1" t="s">
        <v>39130</v>
      </c>
      <c r="B13563" s="4" t="s">
        <v>39131</v>
      </c>
      <c r="C13563" s="4" t="s">
        <v>39132</v>
      </c>
      <c r="E13563" s="4"/>
      <c r="R13563" s="4"/>
      <c r="U13563" s="4"/>
      <c r="AD13563" s="4"/>
      <c r="AE13563" s="4"/>
      <c r="AF13563" s="21"/>
    </row>
    <row r="13564" spans="1:32" x14ac:dyDescent="0.2">
      <c r="A13564" s="1" t="s">
        <v>39133</v>
      </c>
      <c r="B13564" s="4" t="s">
        <v>39134</v>
      </c>
      <c r="C13564" s="4" t="s">
        <v>39135</v>
      </c>
      <c r="E13564" s="4"/>
      <c r="R13564" s="4"/>
      <c r="U13564" s="4"/>
      <c r="AD13564" s="4"/>
      <c r="AE13564" s="4"/>
      <c r="AF13564" s="21"/>
    </row>
    <row r="13565" spans="1:32" x14ac:dyDescent="0.2">
      <c r="A13565" s="1" t="s">
        <v>39136</v>
      </c>
      <c r="B13565" s="4" t="s">
        <v>39137</v>
      </c>
      <c r="C13565" s="4" t="s">
        <v>39138</v>
      </c>
      <c r="E13565" s="4"/>
      <c r="R13565" s="4"/>
      <c r="U13565" s="4"/>
      <c r="AD13565" s="4"/>
      <c r="AE13565" s="4"/>
      <c r="AF13565" s="21"/>
    </row>
    <row r="13566" spans="1:32" x14ac:dyDescent="0.2">
      <c r="A13566" s="1" t="s">
        <v>39139</v>
      </c>
      <c r="B13566" s="4" t="s">
        <v>39140</v>
      </c>
      <c r="C13566" s="4" t="s">
        <v>39141</v>
      </c>
      <c r="E13566" s="4"/>
      <c r="R13566" s="4"/>
      <c r="U13566" s="4"/>
      <c r="AD13566" s="4"/>
      <c r="AE13566" s="4"/>
      <c r="AF13566" s="21"/>
    </row>
    <row r="13567" spans="1:32" x14ac:dyDescent="0.2">
      <c r="A13567" s="1" t="s">
        <v>39142</v>
      </c>
      <c r="B13567" s="4" t="s">
        <v>39143</v>
      </c>
      <c r="C13567" s="4" t="s">
        <v>39144</v>
      </c>
      <c r="E13567" s="4"/>
      <c r="R13567" s="4"/>
      <c r="U13567" s="4"/>
      <c r="AD13567" s="4"/>
      <c r="AE13567" s="4"/>
      <c r="AF13567" s="21"/>
    </row>
    <row r="13568" spans="1:32" x14ac:dyDescent="0.2">
      <c r="A13568" s="1" t="s">
        <v>39145</v>
      </c>
      <c r="B13568" s="4" t="s">
        <v>39146</v>
      </c>
      <c r="C13568" s="4" t="s">
        <v>39147</v>
      </c>
      <c r="E13568" s="4"/>
      <c r="R13568" s="4"/>
      <c r="U13568" s="4"/>
      <c r="AD13568" s="4"/>
      <c r="AE13568" s="4"/>
      <c r="AF13568" s="21"/>
    </row>
    <row r="13569" spans="1:32" x14ac:dyDescent="0.2">
      <c r="A13569" s="1" t="s">
        <v>39148</v>
      </c>
      <c r="B13569" s="4" t="s">
        <v>39149</v>
      </c>
      <c r="C13569" s="4" t="s">
        <v>39150</v>
      </c>
      <c r="E13569" s="4"/>
      <c r="R13569" s="4"/>
      <c r="U13569" s="4"/>
      <c r="AD13569" s="4"/>
      <c r="AE13569" s="4"/>
      <c r="AF13569" s="21"/>
    </row>
    <row r="13570" spans="1:32" x14ac:dyDescent="0.2">
      <c r="A13570" s="1" t="s">
        <v>39151</v>
      </c>
      <c r="B13570" s="4" t="s">
        <v>39152</v>
      </c>
      <c r="C13570" s="4" t="s">
        <v>39153</v>
      </c>
      <c r="E13570" s="4"/>
      <c r="R13570" s="4"/>
      <c r="U13570" s="4"/>
      <c r="AD13570" s="4"/>
      <c r="AE13570" s="4"/>
      <c r="AF13570" s="21"/>
    </row>
    <row r="13571" spans="1:32" x14ac:dyDescent="0.2">
      <c r="A13571" s="1" t="s">
        <v>39154</v>
      </c>
      <c r="B13571" s="4" t="s">
        <v>39155</v>
      </c>
      <c r="C13571" s="4" t="s">
        <v>39156</v>
      </c>
      <c r="E13571" s="4"/>
      <c r="R13571" s="4"/>
      <c r="U13571" s="4"/>
      <c r="AD13571" s="4"/>
      <c r="AE13571" s="4"/>
      <c r="AF13571" s="21"/>
    </row>
    <row r="13572" spans="1:32" x14ac:dyDescent="0.2">
      <c r="A13572" s="1" t="s">
        <v>39157</v>
      </c>
      <c r="B13572" s="4" t="s">
        <v>39158</v>
      </c>
      <c r="C13572" s="4" t="s">
        <v>39159</v>
      </c>
      <c r="E13572" s="4"/>
      <c r="R13572" s="4"/>
      <c r="U13572" s="4"/>
      <c r="AD13572" s="4"/>
      <c r="AE13572" s="4"/>
      <c r="AF13572" s="21"/>
    </row>
    <row r="13573" spans="1:32" x14ac:dyDescent="0.2">
      <c r="A13573" s="1" t="s">
        <v>39160</v>
      </c>
      <c r="B13573" s="4" t="s">
        <v>39161</v>
      </c>
      <c r="C13573" s="4" t="s">
        <v>39162</v>
      </c>
      <c r="E13573" s="4"/>
      <c r="R13573" s="4"/>
      <c r="U13573" s="4"/>
      <c r="AD13573" s="4"/>
      <c r="AE13573" s="4"/>
      <c r="AF13573" s="21"/>
    </row>
    <row r="13574" spans="1:32" x14ac:dyDescent="0.2">
      <c r="A13574" s="1" t="s">
        <v>39163</v>
      </c>
      <c r="B13574" s="4" t="s">
        <v>39164</v>
      </c>
      <c r="C13574" s="4" t="s">
        <v>39165</v>
      </c>
      <c r="E13574" s="4"/>
      <c r="R13574" s="4"/>
      <c r="U13574" s="4"/>
      <c r="AD13574" s="4"/>
      <c r="AE13574" s="4"/>
      <c r="AF13574" s="21"/>
    </row>
    <row r="13575" spans="1:32" x14ac:dyDescent="0.2">
      <c r="A13575" s="1" t="s">
        <v>39166</v>
      </c>
      <c r="B13575" s="4" t="s">
        <v>39167</v>
      </c>
      <c r="C13575" s="4" t="s">
        <v>39168</v>
      </c>
      <c r="E13575" s="4"/>
      <c r="R13575" s="4"/>
      <c r="U13575" s="4"/>
      <c r="AD13575" s="4"/>
      <c r="AE13575" s="4"/>
      <c r="AF13575" s="21"/>
    </row>
    <row r="13576" spans="1:32" x14ac:dyDescent="0.2">
      <c r="A13576" s="1" t="s">
        <v>39169</v>
      </c>
      <c r="B13576" s="4" t="s">
        <v>39170</v>
      </c>
      <c r="C13576" s="4" t="s">
        <v>39171</v>
      </c>
      <c r="E13576" s="4"/>
      <c r="R13576" s="4"/>
      <c r="U13576" s="4"/>
      <c r="AD13576" s="4"/>
      <c r="AE13576" s="4"/>
      <c r="AF13576" s="21"/>
    </row>
    <row r="13577" spans="1:32" x14ac:dyDescent="0.2">
      <c r="A13577" s="1" t="s">
        <v>39172</v>
      </c>
      <c r="B13577" s="4" t="s">
        <v>39173</v>
      </c>
      <c r="C13577" s="4" t="s">
        <v>39174</v>
      </c>
      <c r="E13577" s="4"/>
      <c r="R13577" s="4"/>
      <c r="U13577" s="4"/>
      <c r="AD13577" s="4"/>
      <c r="AE13577" s="4"/>
      <c r="AF13577" s="21"/>
    </row>
    <row r="13578" spans="1:32" x14ac:dyDescent="0.2">
      <c r="A13578" s="1" t="s">
        <v>39175</v>
      </c>
      <c r="B13578" s="4" t="s">
        <v>39176</v>
      </c>
      <c r="C13578" s="4" t="s">
        <v>39177</v>
      </c>
      <c r="E13578" s="4"/>
      <c r="R13578" s="4"/>
      <c r="U13578" s="4"/>
      <c r="AD13578" s="4"/>
      <c r="AE13578" s="4"/>
      <c r="AF13578" s="21"/>
    </row>
    <row r="13579" spans="1:32" x14ac:dyDescent="0.2">
      <c r="A13579" s="1" t="s">
        <v>39178</v>
      </c>
      <c r="B13579" s="4" t="s">
        <v>39179</v>
      </c>
      <c r="C13579" s="4" t="s">
        <v>39180</v>
      </c>
      <c r="E13579" s="4"/>
      <c r="R13579" s="4"/>
      <c r="U13579" s="4"/>
      <c r="AD13579" s="4"/>
      <c r="AE13579" s="4"/>
      <c r="AF13579" s="21"/>
    </row>
    <row r="13580" spans="1:32" x14ac:dyDescent="0.2">
      <c r="A13580" s="1" t="s">
        <v>39181</v>
      </c>
      <c r="B13580" s="4" t="s">
        <v>39182</v>
      </c>
      <c r="C13580" s="4" t="s">
        <v>39183</v>
      </c>
      <c r="E13580" s="4"/>
      <c r="R13580" s="4"/>
      <c r="U13580" s="4"/>
      <c r="AD13580" s="4"/>
      <c r="AE13580" s="4"/>
      <c r="AF13580" s="21"/>
    </row>
    <row r="13581" spans="1:32" x14ac:dyDescent="0.2">
      <c r="A13581" s="1" t="s">
        <v>39184</v>
      </c>
      <c r="B13581" s="4" t="s">
        <v>39185</v>
      </c>
      <c r="C13581" s="4" t="s">
        <v>39186</v>
      </c>
      <c r="E13581" s="4">
        <v>2</v>
      </c>
      <c r="R13581" s="4"/>
      <c r="U13581" s="4"/>
      <c r="AD13581" s="4">
        <v>2</v>
      </c>
      <c r="AE13581" s="4"/>
      <c r="AF13581" s="21">
        <v>2</v>
      </c>
    </row>
    <row r="13582" spans="1:32" x14ac:dyDescent="0.2">
      <c r="A13582" s="1" t="s">
        <v>39187</v>
      </c>
      <c r="B13582" s="4" t="s">
        <v>39188</v>
      </c>
      <c r="C13582" s="4" t="s">
        <v>39188</v>
      </c>
      <c r="E13582" s="4"/>
      <c r="R13582" s="4"/>
      <c r="U13582" s="4"/>
      <c r="AD13582" s="4"/>
      <c r="AE13582" s="4"/>
      <c r="AF13582" s="21"/>
    </row>
    <row r="13583" spans="1:32" x14ac:dyDescent="0.2">
      <c r="A13583" s="1" t="s">
        <v>39189</v>
      </c>
      <c r="B13583" s="4" t="s">
        <v>39190</v>
      </c>
      <c r="C13583" s="4" t="s">
        <v>39190</v>
      </c>
      <c r="E13583" s="4"/>
      <c r="R13583" s="4"/>
      <c r="U13583" s="4"/>
      <c r="AD13583" s="4"/>
      <c r="AE13583" s="4"/>
      <c r="AF13583" s="21"/>
    </row>
    <row r="13584" spans="1:32" x14ac:dyDescent="0.2">
      <c r="A13584" s="1" t="s">
        <v>39191</v>
      </c>
      <c r="B13584" s="4" t="s">
        <v>39192</v>
      </c>
      <c r="C13584" s="4" t="s">
        <v>39193</v>
      </c>
      <c r="E13584" s="4"/>
      <c r="R13584" s="4"/>
      <c r="U13584" s="4"/>
      <c r="AD13584" s="4"/>
      <c r="AE13584" s="4"/>
      <c r="AF13584" s="21"/>
    </row>
    <row r="13585" spans="1:32" x14ac:dyDescent="0.2">
      <c r="A13585" s="1" t="s">
        <v>39194</v>
      </c>
      <c r="B13585" s="4" t="s">
        <v>39195</v>
      </c>
      <c r="C13585" s="4" t="s">
        <v>39196</v>
      </c>
      <c r="E13585" s="4"/>
      <c r="R13585" s="4"/>
      <c r="U13585" s="4"/>
      <c r="AD13585" s="4"/>
      <c r="AE13585" s="4"/>
      <c r="AF13585" s="21"/>
    </row>
    <row r="13586" spans="1:32" x14ac:dyDescent="0.2">
      <c r="A13586" s="1" t="s">
        <v>39197</v>
      </c>
      <c r="B13586" s="4" t="s">
        <v>39198</v>
      </c>
      <c r="C13586" s="4" t="s">
        <v>39199</v>
      </c>
      <c r="E13586" s="4"/>
      <c r="R13586" s="4"/>
      <c r="U13586" s="4"/>
      <c r="AD13586" s="4"/>
      <c r="AE13586" s="4"/>
      <c r="AF13586" s="21"/>
    </row>
    <row r="13587" spans="1:32" x14ac:dyDescent="0.2">
      <c r="A13587" s="1" t="s">
        <v>39200</v>
      </c>
      <c r="B13587" s="4" t="s">
        <v>39201</v>
      </c>
      <c r="C13587" s="4" t="s">
        <v>39202</v>
      </c>
      <c r="E13587" s="4"/>
      <c r="R13587" s="4"/>
      <c r="U13587" s="4"/>
      <c r="AD13587" s="4"/>
      <c r="AE13587" s="4"/>
      <c r="AF13587" s="21"/>
    </row>
    <row r="13588" spans="1:32" x14ac:dyDescent="0.2">
      <c r="A13588" s="1" t="s">
        <v>39203</v>
      </c>
      <c r="B13588" s="4" t="s">
        <v>39204</v>
      </c>
      <c r="C13588" s="4" t="s">
        <v>39205</v>
      </c>
      <c r="E13588" s="4"/>
      <c r="R13588" s="4"/>
      <c r="U13588" s="4"/>
      <c r="AD13588" s="4"/>
      <c r="AE13588" s="4"/>
      <c r="AF13588" s="21"/>
    </row>
    <row r="13589" spans="1:32" x14ac:dyDescent="0.2">
      <c r="A13589" s="1" t="s">
        <v>39206</v>
      </c>
      <c r="B13589" s="4" t="s">
        <v>39207</v>
      </c>
      <c r="C13589" s="4" t="s">
        <v>39208</v>
      </c>
      <c r="E13589" s="4"/>
      <c r="F13589">
        <v>1</v>
      </c>
      <c r="G13589">
        <v>2</v>
      </c>
      <c r="H13589">
        <v>2</v>
      </c>
      <c r="J13589">
        <v>2</v>
      </c>
      <c r="K13589">
        <v>1</v>
      </c>
      <c r="L13589">
        <v>1</v>
      </c>
      <c r="M13589">
        <v>2</v>
      </c>
      <c r="N13589">
        <v>3</v>
      </c>
      <c r="O13589">
        <v>1</v>
      </c>
      <c r="P13589">
        <v>2</v>
      </c>
      <c r="Q13589">
        <v>2</v>
      </c>
      <c r="R13589" s="4">
        <v>2</v>
      </c>
      <c r="S13589">
        <v>1</v>
      </c>
      <c r="T13589">
        <v>2</v>
      </c>
      <c r="U13589" s="4">
        <v>2</v>
      </c>
      <c r="V13589">
        <v>2</v>
      </c>
      <c r="W13589">
        <v>1</v>
      </c>
      <c r="X13589">
        <v>1</v>
      </c>
      <c r="Y13589">
        <v>1</v>
      </c>
      <c r="Z13589">
        <v>1</v>
      </c>
      <c r="AA13589">
        <v>2</v>
      </c>
      <c r="AB13589">
        <v>2</v>
      </c>
      <c r="AD13589" s="4"/>
      <c r="AE13589" s="4">
        <v>2</v>
      </c>
      <c r="AF13589" s="21"/>
    </row>
    <row r="13590" spans="1:32" x14ac:dyDescent="0.2">
      <c r="A13590" s="1" t="s">
        <v>39209</v>
      </c>
      <c r="B13590" s="4" t="s">
        <v>39210</v>
      </c>
      <c r="C13590" s="4" t="s">
        <v>39211</v>
      </c>
      <c r="E13590" s="4"/>
      <c r="R13590" s="4"/>
      <c r="U13590" s="4"/>
      <c r="AD13590" s="4"/>
      <c r="AE13590" s="4"/>
      <c r="AF13590" s="21"/>
    </row>
    <row r="13591" spans="1:32" x14ac:dyDescent="0.2">
      <c r="A13591" s="1" t="s">
        <v>39212</v>
      </c>
      <c r="B13591" s="4" t="s">
        <v>39213</v>
      </c>
      <c r="C13591" s="4" t="s">
        <v>39214</v>
      </c>
      <c r="E13591" s="4"/>
      <c r="R13591" s="4"/>
      <c r="U13591" s="4"/>
      <c r="AD13591" s="4"/>
      <c r="AE13591" s="4"/>
      <c r="AF13591" s="21"/>
    </row>
    <row r="13592" spans="1:32" x14ac:dyDescent="0.2">
      <c r="A13592" s="1" t="s">
        <v>39215</v>
      </c>
      <c r="B13592" s="4" t="s">
        <v>39216</v>
      </c>
      <c r="C13592" s="4" t="s">
        <v>39217</v>
      </c>
      <c r="E13592" s="4"/>
      <c r="R13592" s="4"/>
      <c r="U13592" s="4"/>
      <c r="AD13592" s="4"/>
      <c r="AE13592" s="4"/>
      <c r="AF13592" s="21"/>
    </row>
    <row r="13593" spans="1:32" x14ac:dyDescent="0.2">
      <c r="A13593" s="1" t="s">
        <v>39218</v>
      </c>
      <c r="B13593" s="4" t="s">
        <v>39219</v>
      </c>
      <c r="C13593" s="4" t="s">
        <v>39220</v>
      </c>
      <c r="E13593" s="4"/>
      <c r="R13593" s="4"/>
      <c r="U13593" s="4"/>
      <c r="AD13593" s="4"/>
      <c r="AE13593" s="4"/>
      <c r="AF13593" s="21"/>
    </row>
    <row r="13594" spans="1:32" x14ac:dyDescent="0.2">
      <c r="A13594" s="1" t="s">
        <v>39221</v>
      </c>
      <c r="B13594" s="4" t="s">
        <v>39222</v>
      </c>
      <c r="C13594" s="4" t="s">
        <v>39223</v>
      </c>
      <c r="E13594" s="4"/>
      <c r="R13594" s="4"/>
      <c r="U13594" s="4"/>
      <c r="AD13594" s="4">
        <v>1</v>
      </c>
      <c r="AE13594" s="4"/>
      <c r="AF13594" s="21"/>
    </row>
    <row r="13595" spans="1:32" x14ac:dyDescent="0.2">
      <c r="A13595" s="1" t="s">
        <v>39224</v>
      </c>
      <c r="B13595" s="4" t="s">
        <v>39225</v>
      </c>
      <c r="C13595" s="4" t="s">
        <v>39226</v>
      </c>
      <c r="E13595" s="4"/>
      <c r="R13595" s="4"/>
      <c r="U13595" s="4"/>
      <c r="AD13595" s="4"/>
      <c r="AE13595" s="4"/>
      <c r="AF13595" s="21"/>
    </row>
    <row r="13596" spans="1:32" x14ac:dyDescent="0.2">
      <c r="A13596" s="1" t="s">
        <v>39227</v>
      </c>
      <c r="B13596" s="4" t="s">
        <v>39228</v>
      </c>
      <c r="C13596" s="4" t="s">
        <v>39229</v>
      </c>
      <c r="E13596" s="4"/>
      <c r="R13596" s="4"/>
      <c r="U13596" s="4"/>
      <c r="AD13596" s="4"/>
      <c r="AE13596" s="4"/>
      <c r="AF13596" s="21"/>
    </row>
    <row r="13597" spans="1:32" x14ac:dyDescent="0.2">
      <c r="A13597" s="1" t="s">
        <v>39230</v>
      </c>
      <c r="B13597" s="4" t="s">
        <v>39231</v>
      </c>
      <c r="C13597" s="4" t="s">
        <v>39232</v>
      </c>
      <c r="E13597" s="4"/>
      <c r="R13597" s="4"/>
      <c r="U13597" s="4"/>
      <c r="AD13597" s="4"/>
      <c r="AE13597" s="4"/>
      <c r="AF13597" s="21"/>
    </row>
    <row r="13598" spans="1:32" x14ac:dyDescent="0.2">
      <c r="A13598" s="1" t="s">
        <v>39233</v>
      </c>
      <c r="B13598" s="4" t="s">
        <v>39234</v>
      </c>
      <c r="C13598" s="4" t="s">
        <v>39235</v>
      </c>
      <c r="E13598" s="4"/>
      <c r="R13598" s="4"/>
      <c r="U13598" s="4"/>
      <c r="AD13598" s="4"/>
      <c r="AE13598" s="4"/>
      <c r="AF13598" s="21"/>
    </row>
    <row r="13599" spans="1:32" x14ac:dyDescent="0.2">
      <c r="A13599" s="1" t="s">
        <v>39236</v>
      </c>
      <c r="B13599" s="4" t="s">
        <v>39237</v>
      </c>
      <c r="C13599" s="4" t="s">
        <v>39238</v>
      </c>
      <c r="E13599" s="4"/>
      <c r="R13599" s="4"/>
      <c r="U13599" s="4"/>
      <c r="AD13599" s="4"/>
      <c r="AE13599" s="4"/>
      <c r="AF13599" s="21"/>
    </row>
    <row r="13600" spans="1:32" x14ac:dyDescent="0.2">
      <c r="A13600" s="1" t="s">
        <v>39239</v>
      </c>
      <c r="B13600" s="4" t="s">
        <v>39240</v>
      </c>
      <c r="C13600" s="4" t="s">
        <v>39241</v>
      </c>
      <c r="E13600" s="4"/>
      <c r="R13600" s="4"/>
      <c r="U13600" s="4"/>
      <c r="AD13600" s="4"/>
      <c r="AE13600" s="4"/>
      <c r="AF13600" s="21"/>
    </row>
    <row r="13601" spans="1:32" x14ac:dyDescent="0.2">
      <c r="A13601" s="1" t="s">
        <v>39242</v>
      </c>
      <c r="B13601" s="4" t="s">
        <v>39243</v>
      </c>
      <c r="C13601" s="4" t="s">
        <v>39244</v>
      </c>
      <c r="E13601" s="4"/>
      <c r="R13601" s="4"/>
      <c r="U13601" s="4"/>
      <c r="AD13601" s="4"/>
      <c r="AE13601" s="4"/>
      <c r="AF13601" s="21"/>
    </row>
    <row r="13602" spans="1:32" x14ac:dyDescent="0.2">
      <c r="A13602" s="1" t="s">
        <v>39245</v>
      </c>
      <c r="B13602" s="4" t="s">
        <v>39246</v>
      </c>
      <c r="C13602" s="4" t="s">
        <v>39247</v>
      </c>
      <c r="E13602" s="4"/>
      <c r="R13602" s="4"/>
      <c r="U13602" s="4"/>
      <c r="AD13602" s="4"/>
      <c r="AE13602" s="4"/>
      <c r="AF13602" s="21"/>
    </row>
    <row r="13603" spans="1:32" x14ac:dyDescent="0.2">
      <c r="A13603" s="1" t="s">
        <v>39248</v>
      </c>
      <c r="B13603" s="4" t="s">
        <v>39249</v>
      </c>
      <c r="C13603" s="4" t="s">
        <v>39250</v>
      </c>
      <c r="E13603" s="4"/>
      <c r="R13603" s="4"/>
      <c r="U13603" s="4"/>
      <c r="AD13603" s="4"/>
      <c r="AE13603" s="4"/>
      <c r="AF13603" s="21"/>
    </row>
    <row r="13604" spans="1:32" x14ac:dyDescent="0.2">
      <c r="A13604" s="1" t="s">
        <v>39251</v>
      </c>
      <c r="B13604" s="4" t="s">
        <v>39252</v>
      </c>
      <c r="C13604" s="4" t="s">
        <v>39253</v>
      </c>
      <c r="E13604" s="4"/>
      <c r="R13604" s="4"/>
      <c r="U13604" s="4"/>
      <c r="AD13604" s="4"/>
      <c r="AE13604" s="4"/>
      <c r="AF13604" s="21"/>
    </row>
    <row r="13605" spans="1:32" x14ac:dyDescent="0.2">
      <c r="A13605" s="1" t="s">
        <v>39254</v>
      </c>
      <c r="B13605" s="4" t="s">
        <v>39255</v>
      </c>
      <c r="C13605" s="4" t="s">
        <v>39256</v>
      </c>
      <c r="E13605" s="4"/>
      <c r="R13605" s="4"/>
      <c r="U13605" s="4"/>
      <c r="AD13605" s="4"/>
      <c r="AE13605" s="4"/>
      <c r="AF13605" s="21"/>
    </row>
    <row r="13606" spans="1:32" x14ac:dyDescent="0.2">
      <c r="A13606" s="1" t="s">
        <v>39257</v>
      </c>
      <c r="B13606" s="4" t="s">
        <v>39258</v>
      </c>
      <c r="C13606" s="4" t="s">
        <v>39259</v>
      </c>
      <c r="E13606" s="4"/>
      <c r="R13606" s="4"/>
      <c r="U13606" s="4"/>
      <c r="AD13606" s="4"/>
      <c r="AE13606" s="4"/>
      <c r="AF13606" s="21"/>
    </row>
    <row r="13607" spans="1:32" x14ac:dyDescent="0.2">
      <c r="A13607" s="1" t="s">
        <v>39260</v>
      </c>
      <c r="B13607" s="4" t="s">
        <v>39261</v>
      </c>
      <c r="C13607" s="4" t="s">
        <v>39262</v>
      </c>
      <c r="E13607" s="4"/>
      <c r="R13607" s="4"/>
      <c r="U13607" s="4"/>
      <c r="AD13607" s="4"/>
      <c r="AE13607" s="4"/>
      <c r="AF13607" s="21"/>
    </row>
    <row r="13608" spans="1:32" x14ac:dyDescent="0.2">
      <c r="A13608" s="1" t="s">
        <v>39263</v>
      </c>
      <c r="B13608" s="4" t="s">
        <v>39264</v>
      </c>
      <c r="C13608" s="4" t="s">
        <v>10156</v>
      </c>
      <c r="E13608" s="4"/>
      <c r="R13608" s="4"/>
      <c r="U13608" s="4"/>
      <c r="AD13608" s="4"/>
      <c r="AE13608" s="4"/>
      <c r="AF13608" s="21"/>
    </row>
    <row r="13609" spans="1:32" x14ac:dyDescent="0.2">
      <c r="A13609" s="1" t="s">
        <v>39265</v>
      </c>
      <c r="B13609" s="4" t="s">
        <v>39266</v>
      </c>
      <c r="C13609" s="4" t="s">
        <v>39267</v>
      </c>
      <c r="E13609" s="4"/>
      <c r="R13609" s="4"/>
      <c r="U13609" s="4"/>
      <c r="AD13609" s="4"/>
      <c r="AE13609" s="4"/>
      <c r="AF13609" s="21"/>
    </row>
    <row r="13610" spans="1:32" x14ac:dyDescent="0.2">
      <c r="A13610" s="1" t="s">
        <v>39268</v>
      </c>
      <c r="B13610" s="4" t="s">
        <v>39269</v>
      </c>
      <c r="C13610" s="4" t="s">
        <v>39270</v>
      </c>
      <c r="E13610" s="4"/>
      <c r="R13610" s="4"/>
      <c r="U13610" s="4"/>
      <c r="AD13610" s="4"/>
      <c r="AE13610" s="4"/>
      <c r="AF13610" s="21"/>
    </row>
    <row r="13611" spans="1:32" x14ac:dyDescent="0.2">
      <c r="A13611" s="1" t="s">
        <v>39271</v>
      </c>
      <c r="B13611" s="4" t="s">
        <v>39272</v>
      </c>
      <c r="C13611" s="4" t="s">
        <v>39273</v>
      </c>
      <c r="E13611" s="4"/>
      <c r="R13611" s="4"/>
      <c r="U13611" s="4"/>
      <c r="AD13611" s="4"/>
      <c r="AE13611" s="4"/>
      <c r="AF13611" s="21"/>
    </row>
    <row r="13612" spans="1:32" x14ac:dyDescent="0.2">
      <c r="A13612" s="1" t="s">
        <v>39274</v>
      </c>
      <c r="B13612" s="4" t="s">
        <v>39275</v>
      </c>
      <c r="C13612" s="4" t="s">
        <v>39276</v>
      </c>
      <c r="E13612" s="4"/>
      <c r="R13612" s="4"/>
      <c r="U13612" s="4"/>
      <c r="AD13612" s="4"/>
      <c r="AE13612" s="4"/>
      <c r="AF13612" s="21"/>
    </row>
    <row r="13613" spans="1:32" x14ac:dyDescent="0.2">
      <c r="A13613" s="1" t="s">
        <v>39277</v>
      </c>
      <c r="B13613" s="4" t="s">
        <v>39278</v>
      </c>
      <c r="C13613" s="4" t="s">
        <v>39279</v>
      </c>
      <c r="E13613" s="4"/>
      <c r="R13613" s="4"/>
      <c r="U13613" s="4"/>
      <c r="AD13613" s="4"/>
      <c r="AE13613" s="4"/>
      <c r="AF13613" s="21"/>
    </row>
    <row r="13614" spans="1:32" x14ac:dyDescent="0.2">
      <c r="A13614" s="1" t="s">
        <v>39280</v>
      </c>
      <c r="B13614" s="4" t="s">
        <v>39281</v>
      </c>
      <c r="C13614" s="4" t="s">
        <v>39282</v>
      </c>
      <c r="E13614" s="4"/>
      <c r="R13614" s="4"/>
      <c r="U13614" s="4"/>
      <c r="AD13614" s="4"/>
      <c r="AE13614" s="4"/>
      <c r="AF13614" s="21"/>
    </row>
    <row r="13615" spans="1:32" x14ac:dyDescent="0.2">
      <c r="A13615" s="1" t="s">
        <v>39283</v>
      </c>
      <c r="B13615" s="4" t="s">
        <v>39284</v>
      </c>
      <c r="C13615" s="4" t="s">
        <v>39285</v>
      </c>
      <c r="E13615" s="4"/>
      <c r="R13615" s="4"/>
      <c r="U13615" s="4"/>
      <c r="AD13615" s="4"/>
      <c r="AE13615" s="4"/>
      <c r="AF13615" s="21"/>
    </row>
    <row r="13616" spans="1:32" x14ac:dyDescent="0.2">
      <c r="A13616" s="1" t="s">
        <v>39286</v>
      </c>
      <c r="B13616" s="4" t="s">
        <v>11742</v>
      </c>
      <c r="C13616" s="4" t="s">
        <v>38949</v>
      </c>
      <c r="E13616" s="4"/>
      <c r="R13616" s="4"/>
      <c r="U13616" s="4"/>
      <c r="AD13616" s="4"/>
      <c r="AE13616" s="4"/>
      <c r="AF13616" s="21"/>
    </row>
    <row r="13617" spans="1:32" x14ac:dyDescent="0.2">
      <c r="A13617" s="1" t="s">
        <v>39287</v>
      </c>
      <c r="B13617" s="4" t="s">
        <v>39288</v>
      </c>
      <c r="C13617" s="4" t="s">
        <v>39289</v>
      </c>
      <c r="E13617" s="4"/>
      <c r="R13617" s="4"/>
      <c r="U13617" s="4"/>
      <c r="AD13617" s="4"/>
      <c r="AE13617" s="4"/>
      <c r="AF13617" s="21"/>
    </row>
    <row r="13618" spans="1:32" x14ac:dyDescent="0.2">
      <c r="A13618" s="1" t="s">
        <v>39290</v>
      </c>
      <c r="B13618" s="4" t="s">
        <v>39291</v>
      </c>
      <c r="C13618" s="4" t="s">
        <v>39292</v>
      </c>
      <c r="E13618" s="4"/>
      <c r="R13618" s="4"/>
      <c r="U13618" s="4"/>
      <c r="AD13618" s="4"/>
      <c r="AE13618" s="4"/>
      <c r="AF13618" s="21"/>
    </row>
    <row r="13619" spans="1:32" x14ac:dyDescent="0.2">
      <c r="A13619" s="1" t="s">
        <v>39293</v>
      </c>
      <c r="B13619" s="4" t="s">
        <v>39294</v>
      </c>
      <c r="C13619" s="4" t="s">
        <v>39295</v>
      </c>
      <c r="E13619" s="4"/>
      <c r="R13619" s="4"/>
      <c r="U13619" s="4"/>
      <c r="AD13619" s="4"/>
      <c r="AE13619" s="4"/>
      <c r="AF13619" s="21"/>
    </row>
    <row r="13620" spans="1:32" x14ac:dyDescent="0.2">
      <c r="A13620" s="1" t="s">
        <v>39296</v>
      </c>
      <c r="B13620" s="4" t="s">
        <v>39297</v>
      </c>
      <c r="C13620" s="4" t="s">
        <v>39298</v>
      </c>
      <c r="E13620" s="4">
        <v>1</v>
      </c>
      <c r="R13620" s="4"/>
      <c r="U13620" s="4"/>
      <c r="AD13620" s="4">
        <v>1</v>
      </c>
      <c r="AE13620" s="4"/>
      <c r="AF13620" s="21">
        <v>1</v>
      </c>
    </row>
    <row r="13621" spans="1:32" x14ac:dyDescent="0.2">
      <c r="A13621" s="1" t="s">
        <v>39299</v>
      </c>
      <c r="B13621" s="4" t="s">
        <v>39300</v>
      </c>
      <c r="C13621" s="4" t="s">
        <v>39301</v>
      </c>
      <c r="E13621" s="4"/>
      <c r="R13621" s="4"/>
      <c r="U13621" s="4"/>
      <c r="AD13621" s="4"/>
      <c r="AE13621" s="4"/>
      <c r="AF13621" s="21"/>
    </row>
    <row r="13622" spans="1:32" x14ac:dyDescent="0.2">
      <c r="A13622" s="1" t="s">
        <v>39302</v>
      </c>
      <c r="B13622" s="4" t="s">
        <v>39303</v>
      </c>
      <c r="C13622" s="4" t="s">
        <v>39304</v>
      </c>
      <c r="E13622" s="4"/>
      <c r="R13622" s="4"/>
      <c r="U13622" s="4"/>
      <c r="AD13622" s="4"/>
      <c r="AE13622" s="4"/>
      <c r="AF13622" s="21"/>
    </row>
    <row r="13623" spans="1:32" x14ac:dyDescent="0.2">
      <c r="A13623" s="1" t="s">
        <v>39305</v>
      </c>
      <c r="B13623" s="4" t="s">
        <v>39306</v>
      </c>
      <c r="C13623" s="4" t="s">
        <v>39307</v>
      </c>
      <c r="E13623" s="4"/>
      <c r="R13623" s="4"/>
      <c r="U13623" s="4"/>
      <c r="V13623">
        <v>1</v>
      </c>
      <c r="AD13623" s="4"/>
      <c r="AE13623" s="4"/>
      <c r="AF13623" s="21"/>
    </row>
    <row r="13624" spans="1:32" x14ac:dyDescent="0.2">
      <c r="A13624" s="1" t="s">
        <v>39308</v>
      </c>
      <c r="B13624" s="4" t="s">
        <v>39309</v>
      </c>
      <c r="C13624" s="4" t="s">
        <v>39310</v>
      </c>
      <c r="E13624" s="4"/>
      <c r="R13624" s="4"/>
      <c r="U13624" s="4"/>
      <c r="AD13624" s="4"/>
      <c r="AE13624" s="4"/>
      <c r="AF13624" s="21"/>
    </row>
    <row r="13625" spans="1:32" x14ac:dyDescent="0.2">
      <c r="A13625" s="1" t="s">
        <v>39311</v>
      </c>
      <c r="B13625" s="4" t="s">
        <v>39312</v>
      </c>
      <c r="C13625" s="4" t="s">
        <v>39313</v>
      </c>
      <c r="E13625" s="4"/>
      <c r="R13625" s="4"/>
      <c r="U13625" s="4"/>
      <c r="AD13625" s="4"/>
      <c r="AE13625" s="4"/>
      <c r="AF13625" s="21"/>
    </row>
    <row r="13626" spans="1:32" x14ac:dyDescent="0.2">
      <c r="A13626" s="1" t="s">
        <v>39314</v>
      </c>
      <c r="B13626" s="4" t="s">
        <v>39315</v>
      </c>
      <c r="C13626" s="4" t="s">
        <v>39316</v>
      </c>
      <c r="E13626" s="4"/>
      <c r="R13626" s="4"/>
      <c r="U13626" s="4"/>
      <c r="AD13626" s="4"/>
      <c r="AE13626" s="4"/>
      <c r="AF13626" s="21"/>
    </row>
    <row r="13627" spans="1:32" x14ac:dyDescent="0.2">
      <c r="A13627" s="1" t="s">
        <v>39317</v>
      </c>
      <c r="B13627" s="4" t="s">
        <v>39318</v>
      </c>
      <c r="C13627" s="4" t="s">
        <v>39319</v>
      </c>
      <c r="E13627" s="4"/>
      <c r="R13627" s="4"/>
      <c r="U13627" s="4"/>
      <c r="AD13627" s="4"/>
      <c r="AE13627" s="4"/>
      <c r="AF13627" s="21"/>
    </row>
    <row r="13628" spans="1:32" x14ac:dyDescent="0.2">
      <c r="A13628" s="1" t="s">
        <v>39320</v>
      </c>
      <c r="B13628" s="4" t="s">
        <v>39321</v>
      </c>
      <c r="C13628" s="4" t="s">
        <v>39322</v>
      </c>
      <c r="E13628" s="4"/>
      <c r="G13628">
        <v>1</v>
      </c>
      <c r="H13628">
        <v>1</v>
      </c>
      <c r="J13628">
        <v>1</v>
      </c>
      <c r="M13628">
        <v>1</v>
      </c>
      <c r="N13628">
        <v>1</v>
      </c>
      <c r="O13628">
        <v>1</v>
      </c>
      <c r="P13628">
        <v>1</v>
      </c>
      <c r="Q13628">
        <v>1</v>
      </c>
      <c r="R13628" s="4">
        <v>1</v>
      </c>
      <c r="S13628">
        <v>1</v>
      </c>
      <c r="U13628" s="4">
        <v>1</v>
      </c>
      <c r="Z13628">
        <v>1</v>
      </c>
      <c r="AA13628">
        <v>1</v>
      </c>
      <c r="AD13628" s="4"/>
      <c r="AE13628" s="4">
        <v>1</v>
      </c>
      <c r="AF13628" s="21"/>
    </row>
    <row r="13629" spans="1:32" x14ac:dyDescent="0.2">
      <c r="A13629" s="1" t="s">
        <v>39323</v>
      </c>
      <c r="B13629" s="4" t="s">
        <v>39324</v>
      </c>
      <c r="C13629" s="4" t="s">
        <v>33546</v>
      </c>
      <c r="E13629" s="4"/>
      <c r="R13629" s="4"/>
      <c r="U13629" s="4"/>
      <c r="AD13629" s="4"/>
      <c r="AE13629" s="4"/>
      <c r="AF13629" s="21"/>
    </row>
    <row r="13630" spans="1:32" x14ac:dyDescent="0.2">
      <c r="A13630" s="1" t="s">
        <v>39325</v>
      </c>
      <c r="B13630" s="4" t="s">
        <v>39326</v>
      </c>
      <c r="C13630" s="4" t="s">
        <v>39327</v>
      </c>
      <c r="E13630" s="4"/>
      <c r="R13630" s="4"/>
      <c r="U13630" s="4"/>
      <c r="AD13630" s="4"/>
      <c r="AE13630" s="4"/>
      <c r="AF13630" s="21"/>
    </row>
    <row r="13631" spans="1:32" x14ac:dyDescent="0.2">
      <c r="A13631" s="1" t="s">
        <v>39328</v>
      </c>
      <c r="B13631" s="4" t="s">
        <v>39329</v>
      </c>
      <c r="C13631" s="4" t="s">
        <v>39330</v>
      </c>
      <c r="E13631" s="4"/>
      <c r="R13631" s="4"/>
      <c r="U13631" s="4"/>
      <c r="AD13631" s="4"/>
      <c r="AE13631" s="4"/>
      <c r="AF13631" s="21"/>
    </row>
    <row r="13632" spans="1:32" x14ac:dyDescent="0.2">
      <c r="A13632" s="1" t="s">
        <v>39331</v>
      </c>
      <c r="B13632" s="4" t="s">
        <v>39332</v>
      </c>
      <c r="C13632" s="4" t="s">
        <v>39333</v>
      </c>
      <c r="E13632" s="4"/>
      <c r="R13632" s="4"/>
      <c r="U13632" s="4"/>
      <c r="AD13632" s="4"/>
      <c r="AE13632" s="4"/>
      <c r="AF13632" s="21"/>
    </row>
    <row r="13633" spans="1:32" x14ac:dyDescent="0.2">
      <c r="A13633" s="1" t="s">
        <v>39334</v>
      </c>
      <c r="B13633" s="4" t="s">
        <v>39335</v>
      </c>
      <c r="C13633" s="4" t="s">
        <v>198</v>
      </c>
      <c r="E13633" s="4"/>
      <c r="R13633" s="4"/>
      <c r="U13633" s="4"/>
      <c r="AD13633" s="4"/>
      <c r="AE13633" s="4"/>
      <c r="AF13633" s="21"/>
    </row>
    <row r="13634" spans="1:32" x14ac:dyDescent="0.2">
      <c r="A13634" s="1" t="s">
        <v>39336</v>
      </c>
      <c r="B13634" s="4" t="s">
        <v>39337</v>
      </c>
      <c r="C13634" s="4" t="s">
        <v>39338</v>
      </c>
      <c r="E13634" s="4"/>
      <c r="R13634" s="4"/>
      <c r="U13634" s="4"/>
      <c r="AD13634" s="4"/>
      <c r="AE13634" s="4"/>
      <c r="AF13634" s="21"/>
    </row>
    <row r="13635" spans="1:32" x14ac:dyDescent="0.2">
      <c r="A13635" s="1" t="s">
        <v>39339</v>
      </c>
      <c r="B13635" s="4" t="s">
        <v>39340</v>
      </c>
      <c r="C13635" s="4" t="s">
        <v>39341</v>
      </c>
      <c r="E13635" s="4"/>
      <c r="R13635" s="4"/>
      <c r="U13635" s="4"/>
      <c r="AD13635" s="4"/>
      <c r="AE13635" s="4"/>
      <c r="AF13635" s="21"/>
    </row>
    <row r="13636" spans="1:32" x14ac:dyDescent="0.2">
      <c r="A13636" s="1" t="s">
        <v>39342</v>
      </c>
      <c r="B13636" s="4" t="s">
        <v>39343</v>
      </c>
      <c r="C13636" s="4" t="s">
        <v>39344</v>
      </c>
      <c r="E13636" s="4"/>
      <c r="R13636" s="4"/>
      <c r="U13636" s="4"/>
      <c r="AD13636" s="4"/>
      <c r="AE13636" s="4"/>
      <c r="AF13636" s="21"/>
    </row>
    <row r="13637" spans="1:32" x14ac:dyDescent="0.2">
      <c r="A13637" s="1" t="s">
        <v>39345</v>
      </c>
      <c r="B13637" s="4" t="s">
        <v>39346</v>
      </c>
      <c r="C13637" s="4" t="s">
        <v>39347</v>
      </c>
      <c r="E13637" s="4"/>
      <c r="R13637" s="4"/>
      <c r="U13637" s="4"/>
      <c r="AD13637" s="4"/>
      <c r="AE13637" s="4"/>
      <c r="AF13637" s="21"/>
    </row>
    <row r="13638" spans="1:32" x14ac:dyDescent="0.2">
      <c r="A13638" s="1" t="s">
        <v>39348</v>
      </c>
      <c r="B13638" s="4" t="s">
        <v>39349</v>
      </c>
      <c r="C13638" s="4" t="s">
        <v>33546</v>
      </c>
      <c r="E13638" s="4"/>
      <c r="R13638" s="4"/>
      <c r="U13638" s="4"/>
      <c r="AD13638" s="4"/>
      <c r="AE13638" s="4"/>
      <c r="AF13638" s="21"/>
    </row>
    <row r="13639" spans="1:32" x14ac:dyDescent="0.2">
      <c r="A13639" s="1" t="s">
        <v>39350</v>
      </c>
      <c r="B13639" s="4" t="s">
        <v>39351</v>
      </c>
      <c r="C13639" s="4" t="s">
        <v>39352</v>
      </c>
      <c r="E13639" s="4"/>
      <c r="R13639" s="4"/>
      <c r="U13639" s="4"/>
      <c r="AD13639" s="4"/>
      <c r="AE13639" s="4"/>
      <c r="AF13639" s="21"/>
    </row>
    <row r="13640" spans="1:32" x14ac:dyDescent="0.2">
      <c r="A13640" s="1" t="s">
        <v>39353</v>
      </c>
      <c r="B13640" s="4" t="s">
        <v>39354</v>
      </c>
      <c r="C13640" s="4" t="s">
        <v>39355</v>
      </c>
      <c r="E13640" s="4"/>
      <c r="R13640" s="4"/>
      <c r="U13640" s="4"/>
      <c r="AD13640" s="4"/>
      <c r="AE13640" s="4"/>
      <c r="AF13640" s="21"/>
    </row>
    <row r="13641" spans="1:32" x14ac:dyDescent="0.2">
      <c r="A13641" s="1" t="s">
        <v>39356</v>
      </c>
      <c r="B13641" s="4" t="s">
        <v>39357</v>
      </c>
      <c r="C13641" s="4" t="s">
        <v>39358</v>
      </c>
      <c r="E13641" s="4"/>
      <c r="R13641" s="4"/>
      <c r="U13641" s="4"/>
      <c r="AD13641" s="4"/>
      <c r="AE13641" s="4"/>
      <c r="AF13641" s="21"/>
    </row>
    <row r="13642" spans="1:32" x14ac:dyDescent="0.2">
      <c r="A13642" s="1" t="s">
        <v>39359</v>
      </c>
      <c r="B13642" s="4" t="s">
        <v>39360</v>
      </c>
      <c r="C13642" s="4" t="s">
        <v>39361</v>
      </c>
      <c r="E13642" s="4"/>
      <c r="R13642" s="4"/>
      <c r="U13642" s="4"/>
      <c r="AD13642" s="4"/>
      <c r="AE13642" s="4"/>
      <c r="AF13642" s="21"/>
    </row>
    <row r="13643" spans="1:32" x14ac:dyDescent="0.2">
      <c r="A13643" s="1" t="s">
        <v>39362</v>
      </c>
      <c r="B13643" s="4" t="s">
        <v>39363</v>
      </c>
      <c r="C13643" s="4" t="s">
        <v>39364</v>
      </c>
      <c r="E13643" s="4"/>
      <c r="R13643" s="4"/>
      <c r="U13643" s="4"/>
      <c r="AD13643" s="4"/>
      <c r="AE13643" s="4"/>
      <c r="AF13643" s="21"/>
    </row>
    <row r="13644" spans="1:32" x14ac:dyDescent="0.2">
      <c r="A13644" s="1" t="s">
        <v>39365</v>
      </c>
      <c r="B13644" s="4" t="s">
        <v>39366</v>
      </c>
      <c r="C13644" s="4" t="s">
        <v>39367</v>
      </c>
      <c r="E13644" s="4"/>
      <c r="R13644" s="4"/>
      <c r="U13644" s="4"/>
      <c r="X13644">
        <v>1</v>
      </c>
      <c r="Y13644">
        <v>1</v>
      </c>
      <c r="Z13644">
        <v>1</v>
      </c>
      <c r="AA13644">
        <v>1</v>
      </c>
      <c r="AD13644" s="4"/>
      <c r="AE13644" s="4"/>
      <c r="AF13644" s="21"/>
    </row>
    <row r="13645" spans="1:32" x14ac:dyDescent="0.2">
      <c r="A13645" s="1" t="s">
        <v>39368</v>
      </c>
      <c r="B13645" s="4" t="s">
        <v>39369</v>
      </c>
      <c r="C13645" s="4" t="s">
        <v>39370</v>
      </c>
      <c r="E13645" s="4"/>
      <c r="R13645" s="4"/>
      <c r="U13645" s="4"/>
      <c r="X13645">
        <v>1</v>
      </c>
      <c r="Y13645">
        <v>1</v>
      </c>
      <c r="Z13645">
        <v>1</v>
      </c>
      <c r="AA13645">
        <v>1</v>
      </c>
      <c r="AD13645" s="4"/>
      <c r="AE13645" s="4"/>
      <c r="AF13645" s="21"/>
    </row>
    <row r="13646" spans="1:32" x14ac:dyDescent="0.2">
      <c r="A13646" s="1" t="s">
        <v>39371</v>
      </c>
      <c r="B13646" s="4" t="s">
        <v>39372</v>
      </c>
      <c r="C13646" s="4" t="s">
        <v>39373</v>
      </c>
      <c r="E13646" s="4"/>
      <c r="R13646" s="4"/>
      <c r="U13646" s="4"/>
      <c r="AD13646" s="4"/>
      <c r="AE13646" s="4"/>
      <c r="AF13646" s="21"/>
    </row>
    <row r="13647" spans="1:32" x14ac:dyDescent="0.2">
      <c r="A13647" s="1" t="s">
        <v>39374</v>
      </c>
      <c r="B13647" s="4" t="s">
        <v>39375</v>
      </c>
      <c r="C13647" s="4" t="s">
        <v>39376</v>
      </c>
      <c r="E13647" s="4"/>
      <c r="M13647">
        <v>1</v>
      </c>
      <c r="R13647" s="4"/>
      <c r="U13647" s="4"/>
      <c r="AD13647" s="4"/>
      <c r="AE13647" s="4"/>
      <c r="AF13647" s="21"/>
    </row>
    <row r="13648" spans="1:32" x14ac:dyDescent="0.2">
      <c r="A13648" s="1" t="s">
        <v>39377</v>
      </c>
      <c r="B13648" s="4" t="s">
        <v>39378</v>
      </c>
      <c r="C13648" s="4" t="s">
        <v>39379</v>
      </c>
      <c r="E13648" s="4">
        <v>2</v>
      </c>
      <c r="R13648" s="4"/>
      <c r="U13648" s="4"/>
      <c r="AD13648" s="4">
        <v>2</v>
      </c>
      <c r="AE13648" s="4"/>
      <c r="AF13648" s="21">
        <v>3</v>
      </c>
    </row>
    <row r="13649" spans="1:32" x14ac:dyDescent="0.2">
      <c r="A13649" s="1" t="s">
        <v>39380</v>
      </c>
      <c r="B13649" s="4" t="s">
        <v>39381</v>
      </c>
      <c r="C13649" s="4" t="s">
        <v>39382</v>
      </c>
      <c r="E13649" s="4"/>
      <c r="R13649" s="4"/>
      <c r="U13649" s="4"/>
      <c r="AD13649" s="4"/>
      <c r="AE13649" s="4"/>
      <c r="AF13649" s="21"/>
    </row>
    <row r="13650" spans="1:32" x14ac:dyDescent="0.2">
      <c r="A13650" s="1" t="s">
        <v>39383</v>
      </c>
      <c r="B13650" s="4" t="s">
        <v>39384</v>
      </c>
      <c r="C13650" s="4" t="s">
        <v>39385</v>
      </c>
      <c r="E13650" s="4"/>
      <c r="R13650" s="4"/>
      <c r="U13650" s="4"/>
      <c r="AD13650" s="4"/>
      <c r="AE13650" s="4"/>
      <c r="AF13650" s="21"/>
    </row>
    <row r="13651" spans="1:32" x14ac:dyDescent="0.2">
      <c r="A13651" s="1" t="s">
        <v>39386</v>
      </c>
      <c r="B13651" s="4" t="s">
        <v>39387</v>
      </c>
      <c r="C13651" s="4" t="s">
        <v>39388</v>
      </c>
      <c r="E13651" s="4"/>
      <c r="R13651" s="4"/>
      <c r="U13651" s="4"/>
      <c r="AD13651" s="4"/>
      <c r="AE13651" s="4"/>
      <c r="AF13651" s="21"/>
    </row>
    <row r="13652" spans="1:32" x14ac:dyDescent="0.2">
      <c r="A13652" s="1" t="s">
        <v>39389</v>
      </c>
      <c r="B13652" s="4" t="s">
        <v>39390</v>
      </c>
      <c r="C13652" s="4" t="s">
        <v>35019</v>
      </c>
      <c r="E13652" s="4">
        <v>1</v>
      </c>
      <c r="R13652" s="4"/>
      <c r="U13652" s="4"/>
      <c r="AD13652" s="4">
        <v>1</v>
      </c>
      <c r="AE13652" s="4"/>
      <c r="AF13652" s="21"/>
    </row>
    <row r="13653" spans="1:32" x14ac:dyDescent="0.2">
      <c r="A13653" s="1" t="s">
        <v>39391</v>
      </c>
      <c r="B13653" s="4" t="s">
        <v>39392</v>
      </c>
      <c r="C13653" s="4" t="s">
        <v>39392</v>
      </c>
      <c r="E13653" s="4"/>
      <c r="R13653" s="4"/>
      <c r="U13653" s="4"/>
      <c r="AD13653" s="4"/>
      <c r="AE13653" s="4"/>
      <c r="AF13653" s="21"/>
    </row>
    <row r="13654" spans="1:32" x14ac:dyDescent="0.2">
      <c r="A13654" s="1" t="s">
        <v>39393</v>
      </c>
      <c r="B13654" s="4" t="s">
        <v>39394</v>
      </c>
      <c r="C13654" s="4" t="s">
        <v>39395</v>
      </c>
      <c r="E13654" s="4"/>
      <c r="R13654" s="4"/>
      <c r="U13654" s="4"/>
      <c r="AD13654" s="4"/>
      <c r="AE13654" s="4"/>
      <c r="AF13654" s="21"/>
    </row>
    <row r="13655" spans="1:32" x14ac:dyDescent="0.2">
      <c r="A13655" s="1" t="s">
        <v>39396</v>
      </c>
      <c r="B13655" s="4" t="s">
        <v>39397</v>
      </c>
      <c r="C13655" s="4" t="s">
        <v>39398</v>
      </c>
      <c r="E13655" s="4"/>
      <c r="R13655" s="4"/>
      <c r="U13655" s="4"/>
      <c r="AD13655" s="4"/>
      <c r="AE13655" s="4"/>
      <c r="AF13655" s="21"/>
    </row>
    <row r="13656" spans="1:32" x14ac:dyDescent="0.2">
      <c r="A13656" s="1" t="s">
        <v>39399</v>
      </c>
      <c r="B13656" s="4" t="s">
        <v>39400</v>
      </c>
      <c r="C13656" s="4" t="s">
        <v>39401</v>
      </c>
      <c r="E13656" s="4"/>
      <c r="G13656">
        <v>2</v>
      </c>
      <c r="H13656">
        <v>3</v>
      </c>
      <c r="I13656">
        <v>3</v>
      </c>
      <c r="J13656">
        <v>2</v>
      </c>
      <c r="M13656">
        <v>2</v>
      </c>
      <c r="N13656">
        <v>1</v>
      </c>
      <c r="O13656">
        <v>1</v>
      </c>
      <c r="P13656">
        <v>1</v>
      </c>
      <c r="Q13656">
        <v>2</v>
      </c>
      <c r="R13656" s="4">
        <v>2</v>
      </c>
      <c r="T13656">
        <v>1</v>
      </c>
      <c r="U13656" s="4">
        <v>2</v>
      </c>
      <c r="V13656">
        <v>3</v>
      </c>
      <c r="W13656">
        <v>1</v>
      </c>
      <c r="X13656">
        <v>1</v>
      </c>
      <c r="Z13656">
        <v>1</v>
      </c>
      <c r="AA13656">
        <v>2</v>
      </c>
      <c r="AB13656">
        <v>2</v>
      </c>
      <c r="AD13656" s="4"/>
      <c r="AE13656" s="4">
        <v>1</v>
      </c>
      <c r="AF13656" s="21"/>
    </row>
    <row r="13657" spans="1:32" x14ac:dyDescent="0.2">
      <c r="A13657" s="1" t="s">
        <v>39402</v>
      </c>
      <c r="B13657" s="4" t="s">
        <v>39403</v>
      </c>
      <c r="C13657" s="4" t="s">
        <v>39404</v>
      </c>
      <c r="E13657" s="4"/>
      <c r="R13657" s="4"/>
      <c r="U13657" s="4"/>
      <c r="AD13657" s="4"/>
      <c r="AE13657" s="4"/>
      <c r="AF13657" s="21"/>
    </row>
    <row r="13658" spans="1:32" x14ac:dyDescent="0.2">
      <c r="A13658" s="1" t="s">
        <v>39405</v>
      </c>
      <c r="B13658" s="4" t="s">
        <v>39406</v>
      </c>
      <c r="C13658" s="4" t="s">
        <v>39407</v>
      </c>
      <c r="E13658" s="4"/>
      <c r="R13658" s="4"/>
      <c r="U13658" s="4"/>
      <c r="AD13658" s="4"/>
      <c r="AE13658" s="4"/>
      <c r="AF13658" s="21"/>
    </row>
    <row r="13659" spans="1:32" x14ac:dyDescent="0.2">
      <c r="A13659" s="1" t="s">
        <v>39408</v>
      </c>
      <c r="B13659" s="4" t="s">
        <v>39409</v>
      </c>
      <c r="C13659" s="4" t="s">
        <v>39410</v>
      </c>
      <c r="E13659" s="4"/>
      <c r="R13659" s="4"/>
      <c r="U13659" s="4"/>
      <c r="AD13659" s="4"/>
      <c r="AE13659" s="4"/>
      <c r="AF13659" s="21"/>
    </row>
    <row r="13660" spans="1:32" x14ac:dyDescent="0.2">
      <c r="A13660" s="1" t="s">
        <v>39411</v>
      </c>
      <c r="B13660" s="4" t="s">
        <v>39412</v>
      </c>
      <c r="C13660" s="4" t="s">
        <v>39413</v>
      </c>
      <c r="E13660" s="4"/>
      <c r="G13660">
        <v>1</v>
      </c>
      <c r="H13660">
        <v>1</v>
      </c>
      <c r="J13660">
        <v>1</v>
      </c>
      <c r="N13660">
        <v>1</v>
      </c>
      <c r="O13660">
        <v>1</v>
      </c>
      <c r="R13660" s="4">
        <v>1</v>
      </c>
      <c r="S13660">
        <v>1</v>
      </c>
      <c r="U13660" s="4">
        <v>1</v>
      </c>
      <c r="V13660">
        <v>1</v>
      </c>
      <c r="W13660">
        <v>1</v>
      </c>
      <c r="AB13660">
        <v>1</v>
      </c>
      <c r="AD13660" s="4"/>
      <c r="AE13660" s="4"/>
      <c r="AF13660" s="21"/>
    </row>
    <row r="13661" spans="1:32" x14ac:dyDescent="0.2">
      <c r="A13661" s="1" t="s">
        <v>39414</v>
      </c>
      <c r="B13661" s="4" t="s">
        <v>39415</v>
      </c>
      <c r="C13661" s="4" t="s">
        <v>39416</v>
      </c>
      <c r="E13661" s="4"/>
      <c r="R13661" s="4"/>
      <c r="U13661" s="4"/>
      <c r="AD13661" s="4"/>
      <c r="AE13661" s="4"/>
      <c r="AF13661" s="21"/>
    </row>
    <row r="13662" spans="1:32" x14ac:dyDescent="0.2">
      <c r="A13662" s="1" t="s">
        <v>39417</v>
      </c>
      <c r="B13662" s="4" t="s">
        <v>39418</v>
      </c>
      <c r="C13662" s="4" t="s">
        <v>39419</v>
      </c>
      <c r="E13662" s="4"/>
      <c r="R13662" s="4"/>
      <c r="U13662" s="4"/>
      <c r="AD13662" s="4"/>
      <c r="AE13662" s="4"/>
      <c r="AF13662" s="21"/>
    </row>
    <row r="13663" spans="1:32" x14ac:dyDescent="0.2">
      <c r="A13663" s="1" t="s">
        <v>39420</v>
      </c>
      <c r="B13663" s="4" t="s">
        <v>39421</v>
      </c>
      <c r="C13663" s="4" t="s">
        <v>39422</v>
      </c>
      <c r="E13663" s="4"/>
      <c r="R13663" s="4"/>
      <c r="U13663" s="4"/>
      <c r="AD13663" s="4"/>
      <c r="AE13663" s="4"/>
      <c r="AF13663" s="21"/>
    </row>
    <row r="13664" spans="1:32" x14ac:dyDescent="0.2">
      <c r="A13664" s="1" t="s">
        <v>39423</v>
      </c>
      <c r="B13664" s="4" t="s">
        <v>39424</v>
      </c>
      <c r="C13664" s="4" t="s">
        <v>39425</v>
      </c>
      <c r="E13664" s="4"/>
      <c r="R13664" s="4"/>
      <c r="U13664" s="4"/>
      <c r="AD13664" s="4"/>
      <c r="AE13664" s="4"/>
      <c r="AF13664" s="21"/>
    </row>
    <row r="13665" spans="1:32" x14ac:dyDescent="0.2">
      <c r="A13665" s="1" t="s">
        <v>39426</v>
      </c>
      <c r="B13665" s="4" t="s">
        <v>39427</v>
      </c>
      <c r="C13665" s="4" t="s">
        <v>39428</v>
      </c>
      <c r="E13665" s="4"/>
      <c r="R13665" s="4"/>
      <c r="U13665" s="4"/>
      <c r="AD13665" s="4"/>
      <c r="AE13665" s="4"/>
      <c r="AF13665" s="21"/>
    </row>
    <row r="13666" spans="1:32" x14ac:dyDescent="0.2">
      <c r="A13666" s="1" t="s">
        <v>39429</v>
      </c>
      <c r="B13666" s="4" t="s">
        <v>39430</v>
      </c>
      <c r="C13666" s="4" t="s">
        <v>39431</v>
      </c>
      <c r="E13666" s="4"/>
      <c r="R13666" s="4"/>
      <c r="U13666" s="4"/>
      <c r="AD13666" s="4"/>
      <c r="AE13666" s="4"/>
      <c r="AF13666" s="21"/>
    </row>
    <row r="13667" spans="1:32" x14ac:dyDescent="0.2">
      <c r="A13667" s="1" t="s">
        <v>39432</v>
      </c>
      <c r="B13667" s="4" t="s">
        <v>39433</v>
      </c>
      <c r="C13667" s="4" t="s">
        <v>39433</v>
      </c>
      <c r="E13667" s="4"/>
      <c r="R13667" s="4"/>
      <c r="U13667" s="4"/>
      <c r="AD13667" s="4"/>
      <c r="AE13667" s="4"/>
      <c r="AF13667" s="21"/>
    </row>
    <row r="13668" spans="1:32" x14ac:dyDescent="0.2">
      <c r="A13668" s="1" t="s">
        <v>39434</v>
      </c>
      <c r="B13668" s="4" t="s">
        <v>39435</v>
      </c>
      <c r="C13668" s="4" t="s">
        <v>529</v>
      </c>
      <c r="E13668" s="4"/>
      <c r="R13668" s="4"/>
      <c r="U13668" s="4"/>
      <c r="AD13668" s="4"/>
      <c r="AE13668" s="4"/>
      <c r="AF13668" s="21"/>
    </row>
    <row r="13669" spans="1:32" x14ac:dyDescent="0.2">
      <c r="A13669" s="1" t="s">
        <v>39436</v>
      </c>
      <c r="B13669" s="4" t="s">
        <v>39437</v>
      </c>
      <c r="C13669" s="4" t="s">
        <v>39438</v>
      </c>
      <c r="E13669" s="4"/>
      <c r="R13669" s="4"/>
      <c r="U13669" s="4"/>
      <c r="AD13669" s="4"/>
      <c r="AE13669" s="4"/>
      <c r="AF13669" s="21"/>
    </row>
    <row r="13670" spans="1:32" x14ac:dyDescent="0.2">
      <c r="A13670" s="1" t="s">
        <v>39439</v>
      </c>
      <c r="B13670" s="4" t="s">
        <v>11769</v>
      </c>
      <c r="C13670" s="4" t="s">
        <v>38951</v>
      </c>
      <c r="E13670" s="4"/>
      <c r="R13670" s="4"/>
      <c r="U13670" s="4"/>
      <c r="AD13670" s="4"/>
      <c r="AE13670" s="4"/>
      <c r="AF13670" s="21"/>
    </row>
    <row r="13671" spans="1:32" x14ac:dyDescent="0.2">
      <c r="A13671" s="1" t="s">
        <v>39440</v>
      </c>
      <c r="B13671" s="4" t="s">
        <v>39441</v>
      </c>
      <c r="C13671" s="4" t="s">
        <v>35953</v>
      </c>
      <c r="E13671" s="4"/>
      <c r="R13671" s="4"/>
      <c r="U13671" s="4"/>
      <c r="AD13671" s="4"/>
      <c r="AE13671" s="4"/>
      <c r="AF13671" s="21"/>
    </row>
    <row r="13672" spans="1:32" x14ac:dyDescent="0.2">
      <c r="A13672" s="1" t="s">
        <v>39442</v>
      </c>
      <c r="B13672" s="4" t="s">
        <v>39443</v>
      </c>
      <c r="C13672" s="4" t="s">
        <v>39444</v>
      </c>
      <c r="E13672" s="4"/>
      <c r="R13672" s="4"/>
      <c r="U13672" s="4"/>
      <c r="AD13672" s="4"/>
      <c r="AE13672" s="4"/>
      <c r="AF13672" s="21"/>
    </row>
    <row r="13673" spans="1:32" x14ac:dyDescent="0.2">
      <c r="A13673" s="1" t="s">
        <v>39445</v>
      </c>
      <c r="B13673" s="4" t="s">
        <v>39446</v>
      </c>
      <c r="C13673" s="4" t="s">
        <v>39447</v>
      </c>
      <c r="E13673" s="4"/>
      <c r="R13673" s="4"/>
      <c r="U13673" s="4"/>
      <c r="AD13673" s="4"/>
      <c r="AE13673" s="4"/>
      <c r="AF13673" s="21"/>
    </row>
    <row r="13674" spans="1:32" x14ac:dyDescent="0.2">
      <c r="A13674" s="1" t="s">
        <v>39448</v>
      </c>
      <c r="B13674" s="4" t="s">
        <v>39449</v>
      </c>
      <c r="C13674" s="4" t="s">
        <v>39450</v>
      </c>
      <c r="E13674" s="4"/>
      <c r="R13674" s="4"/>
      <c r="U13674" s="4"/>
      <c r="AD13674" s="4"/>
      <c r="AE13674" s="4"/>
      <c r="AF13674" s="21"/>
    </row>
    <row r="13675" spans="1:32" x14ac:dyDescent="0.2">
      <c r="A13675" s="1" t="s">
        <v>39451</v>
      </c>
      <c r="B13675" s="4" t="s">
        <v>39452</v>
      </c>
      <c r="C13675" s="4" t="s">
        <v>39453</v>
      </c>
      <c r="E13675" s="4"/>
      <c r="R13675" s="4"/>
      <c r="U13675" s="4"/>
      <c r="AD13675" s="4"/>
      <c r="AE13675" s="4"/>
      <c r="AF13675" s="21"/>
    </row>
    <row r="13676" spans="1:32" x14ac:dyDescent="0.2">
      <c r="A13676" s="1" t="s">
        <v>39454</v>
      </c>
      <c r="B13676" s="4" t="s">
        <v>39455</v>
      </c>
      <c r="C13676" s="4" t="s">
        <v>39456</v>
      </c>
      <c r="E13676" s="4"/>
      <c r="R13676" s="4"/>
      <c r="U13676" s="4"/>
      <c r="AD13676" s="4"/>
      <c r="AE13676" s="4"/>
      <c r="AF13676" s="21"/>
    </row>
    <row r="13677" spans="1:32" x14ac:dyDescent="0.2">
      <c r="A13677" s="1" t="s">
        <v>39457</v>
      </c>
      <c r="B13677" s="4" t="s">
        <v>39458</v>
      </c>
      <c r="C13677" s="4" t="s">
        <v>39459</v>
      </c>
      <c r="E13677" s="4"/>
      <c r="R13677" s="4"/>
      <c r="U13677" s="4"/>
      <c r="AD13677" s="4"/>
      <c r="AE13677" s="4"/>
      <c r="AF13677" s="21"/>
    </row>
    <row r="13678" spans="1:32" x14ac:dyDescent="0.2">
      <c r="A13678" s="1" t="s">
        <v>39460</v>
      </c>
      <c r="B13678" s="4" t="s">
        <v>39461</v>
      </c>
      <c r="C13678" s="4" t="s">
        <v>39462</v>
      </c>
      <c r="E13678" s="4"/>
      <c r="R13678" s="4"/>
      <c r="U13678" s="4"/>
      <c r="AD13678" s="4"/>
      <c r="AE13678" s="4"/>
      <c r="AF13678" s="21"/>
    </row>
    <row r="13679" spans="1:32" x14ac:dyDescent="0.2">
      <c r="A13679" s="1" t="s">
        <v>39463</v>
      </c>
      <c r="B13679" s="4" t="s">
        <v>39464</v>
      </c>
      <c r="C13679" s="4" t="s">
        <v>39465</v>
      </c>
      <c r="E13679" s="4"/>
      <c r="R13679" s="4"/>
      <c r="U13679" s="4"/>
      <c r="AD13679" s="4"/>
      <c r="AE13679" s="4"/>
      <c r="AF13679" s="21"/>
    </row>
    <row r="13680" spans="1:32" x14ac:dyDescent="0.2">
      <c r="A13680" s="1" t="s">
        <v>39466</v>
      </c>
      <c r="B13680" s="4" t="s">
        <v>39467</v>
      </c>
      <c r="C13680" s="4" t="s">
        <v>39468</v>
      </c>
      <c r="E13680" s="4"/>
      <c r="R13680" s="4"/>
      <c r="U13680" s="4"/>
      <c r="AD13680" s="4"/>
      <c r="AE13680" s="4"/>
      <c r="AF13680" s="21"/>
    </row>
    <row r="13681" spans="1:32" x14ac:dyDescent="0.2">
      <c r="A13681" s="1" t="s">
        <v>39469</v>
      </c>
      <c r="B13681" s="4" t="s">
        <v>39470</v>
      </c>
      <c r="C13681" s="4" t="s">
        <v>39471</v>
      </c>
      <c r="E13681" s="4"/>
      <c r="R13681" s="4"/>
      <c r="U13681" s="4"/>
      <c r="AD13681" s="4"/>
      <c r="AE13681" s="4"/>
      <c r="AF13681" s="21"/>
    </row>
    <row r="13682" spans="1:32" x14ac:dyDescent="0.2">
      <c r="A13682" s="1" t="s">
        <v>39472</v>
      </c>
      <c r="B13682" s="4" t="s">
        <v>39473</v>
      </c>
      <c r="C13682" s="4" t="s">
        <v>39474</v>
      </c>
      <c r="E13682" s="4"/>
      <c r="R13682" s="4"/>
      <c r="U13682" s="4"/>
      <c r="AD13682" s="4"/>
      <c r="AE13682" s="4"/>
      <c r="AF13682" s="21"/>
    </row>
    <row r="13683" spans="1:32" x14ac:dyDescent="0.2">
      <c r="A13683" s="1" t="s">
        <v>39475</v>
      </c>
      <c r="B13683" s="4" t="s">
        <v>39476</v>
      </c>
      <c r="C13683" s="4" t="s">
        <v>39477</v>
      </c>
      <c r="E13683" s="4"/>
      <c r="R13683" s="4"/>
      <c r="U13683" s="4"/>
      <c r="AD13683" s="4"/>
      <c r="AE13683" s="4"/>
      <c r="AF13683" s="21"/>
    </row>
    <row r="13684" spans="1:32" x14ac:dyDescent="0.2">
      <c r="A13684" s="1" t="s">
        <v>39478</v>
      </c>
      <c r="B13684" s="4" t="s">
        <v>39479</v>
      </c>
      <c r="C13684" s="4" t="s">
        <v>39480</v>
      </c>
      <c r="E13684" s="4"/>
      <c r="R13684" s="4"/>
      <c r="U13684" s="4"/>
      <c r="AD13684" s="4"/>
      <c r="AE13684" s="4"/>
      <c r="AF13684" s="21"/>
    </row>
    <row r="13685" spans="1:32" x14ac:dyDescent="0.2">
      <c r="A13685" s="1" t="s">
        <v>39481</v>
      </c>
      <c r="B13685" s="4" t="s">
        <v>39482</v>
      </c>
      <c r="C13685" s="4" t="s">
        <v>39483</v>
      </c>
      <c r="E13685" s="4"/>
      <c r="R13685" s="4"/>
      <c r="U13685" s="4"/>
      <c r="AD13685" s="4"/>
      <c r="AE13685" s="4"/>
      <c r="AF13685" s="21"/>
    </row>
    <row r="13686" spans="1:32" x14ac:dyDescent="0.2">
      <c r="A13686" s="1" t="s">
        <v>39484</v>
      </c>
      <c r="B13686" s="4" t="s">
        <v>39485</v>
      </c>
      <c r="C13686" s="4" t="s">
        <v>3878</v>
      </c>
      <c r="E13686" s="4"/>
      <c r="R13686" s="4"/>
      <c r="U13686" s="4"/>
      <c r="AD13686" s="4"/>
      <c r="AE13686" s="4"/>
      <c r="AF13686" s="21"/>
    </row>
    <row r="13687" spans="1:32" x14ac:dyDescent="0.2">
      <c r="A13687" s="1" t="s">
        <v>39486</v>
      </c>
      <c r="B13687" s="4" t="s">
        <v>39487</v>
      </c>
      <c r="C13687" s="4" t="s">
        <v>39488</v>
      </c>
      <c r="E13687" s="4"/>
      <c r="R13687" s="4"/>
      <c r="U13687" s="4"/>
      <c r="AD13687" s="4"/>
      <c r="AE13687" s="4"/>
      <c r="AF13687" s="21"/>
    </row>
    <row r="13688" spans="1:32" x14ac:dyDescent="0.2">
      <c r="A13688" s="1" t="s">
        <v>39489</v>
      </c>
      <c r="B13688" s="4" t="s">
        <v>39490</v>
      </c>
      <c r="C13688" s="4" t="s">
        <v>39491</v>
      </c>
      <c r="E13688" s="4"/>
      <c r="R13688" s="4"/>
      <c r="U13688" s="4"/>
      <c r="AD13688" s="4"/>
      <c r="AE13688" s="4"/>
      <c r="AF13688" s="21"/>
    </row>
    <row r="13689" spans="1:32" x14ac:dyDescent="0.2">
      <c r="A13689" s="1" t="s">
        <v>39492</v>
      </c>
      <c r="B13689" s="4" t="s">
        <v>39493</v>
      </c>
      <c r="C13689" s="4" t="s">
        <v>39494</v>
      </c>
      <c r="E13689" s="4"/>
      <c r="R13689" s="4"/>
      <c r="U13689" s="4"/>
      <c r="AD13689" s="4"/>
      <c r="AE13689" s="4"/>
      <c r="AF13689" s="21"/>
    </row>
    <row r="13690" spans="1:32" x14ac:dyDescent="0.2">
      <c r="A13690" s="1" t="s">
        <v>39495</v>
      </c>
      <c r="B13690" s="4" t="s">
        <v>39496</v>
      </c>
      <c r="C13690" s="4" t="s">
        <v>39496</v>
      </c>
      <c r="E13690" s="4"/>
      <c r="R13690" s="4"/>
      <c r="U13690" s="4"/>
      <c r="AD13690" s="4"/>
      <c r="AE13690" s="4"/>
      <c r="AF13690" s="21"/>
    </row>
    <row r="13691" spans="1:32" x14ac:dyDescent="0.2">
      <c r="A13691" s="1" t="s">
        <v>39497</v>
      </c>
      <c r="B13691" s="4" t="s">
        <v>39498</v>
      </c>
      <c r="C13691" s="4" t="s">
        <v>39499</v>
      </c>
      <c r="E13691" s="4"/>
      <c r="R13691" s="4"/>
      <c r="U13691" s="4"/>
      <c r="AD13691" s="4"/>
      <c r="AE13691" s="4"/>
      <c r="AF13691" s="21"/>
    </row>
    <row r="13692" spans="1:32" x14ac:dyDescent="0.2">
      <c r="A13692" s="1" t="s">
        <v>39500</v>
      </c>
      <c r="B13692" s="4" t="s">
        <v>39501</v>
      </c>
      <c r="C13692" s="4" t="s">
        <v>39502</v>
      </c>
      <c r="E13692" s="4"/>
      <c r="R13692" s="4"/>
      <c r="U13692" s="4"/>
      <c r="AD13692" s="4"/>
      <c r="AE13692" s="4"/>
      <c r="AF13692" s="21"/>
    </row>
    <row r="13693" spans="1:32" x14ac:dyDescent="0.2">
      <c r="A13693" s="1" t="s">
        <v>39503</v>
      </c>
      <c r="B13693" s="4" t="s">
        <v>39504</v>
      </c>
      <c r="C13693" s="4" t="s">
        <v>1532</v>
      </c>
      <c r="E13693" s="4"/>
      <c r="R13693" s="4"/>
      <c r="U13693" s="4"/>
      <c r="AD13693" s="4"/>
      <c r="AE13693" s="4"/>
      <c r="AF13693" s="21"/>
    </row>
    <row r="13694" spans="1:32" x14ac:dyDescent="0.2">
      <c r="A13694" s="1" t="s">
        <v>39505</v>
      </c>
      <c r="B13694" s="4" t="s">
        <v>39506</v>
      </c>
      <c r="C13694" s="4" t="s">
        <v>39507</v>
      </c>
      <c r="E13694" s="4"/>
      <c r="R13694" s="4"/>
      <c r="U13694" s="4"/>
      <c r="AD13694" s="4"/>
      <c r="AE13694" s="4"/>
      <c r="AF13694" s="21"/>
    </row>
    <row r="13695" spans="1:32" x14ac:dyDescent="0.2">
      <c r="A13695" s="1" t="s">
        <v>39508</v>
      </c>
      <c r="B13695" s="4" t="s">
        <v>20911</v>
      </c>
      <c r="C13695" s="4" t="s">
        <v>1532</v>
      </c>
      <c r="E13695" s="4"/>
      <c r="R13695" s="4"/>
      <c r="U13695" s="4"/>
      <c r="AD13695" s="4"/>
      <c r="AE13695" s="4"/>
      <c r="AF13695" s="21"/>
    </row>
    <row r="13696" spans="1:32" x14ac:dyDescent="0.2">
      <c r="A13696" s="1" t="s">
        <v>39509</v>
      </c>
      <c r="B13696" s="4" t="s">
        <v>39510</v>
      </c>
      <c r="C13696" s="4" t="s">
        <v>39511</v>
      </c>
      <c r="E13696" s="4"/>
      <c r="R13696" s="4"/>
      <c r="U13696" s="4"/>
      <c r="AD13696" s="4"/>
      <c r="AE13696" s="4"/>
      <c r="AF13696" s="21"/>
    </row>
    <row r="13697" spans="1:32" x14ac:dyDescent="0.2">
      <c r="A13697" s="1" t="s">
        <v>39512</v>
      </c>
      <c r="B13697" s="4" t="s">
        <v>39513</v>
      </c>
      <c r="C13697" s="4" t="s">
        <v>39514</v>
      </c>
      <c r="E13697" s="4"/>
      <c r="R13697" s="4"/>
      <c r="U13697" s="4"/>
      <c r="AD13697" s="4"/>
      <c r="AE13697" s="4"/>
      <c r="AF13697" s="21"/>
    </row>
    <row r="13698" spans="1:32" x14ac:dyDescent="0.2">
      <c r="A13698" s="1" t="s">
        <v>39515</v>
      </c>
      <c r="B13698" s="4" t="s">
        <v>39516</v>
      </c>
      <c r="C13698" s="4" t="s">
        <v>39517</v>
      </c>
      <c r="E13698" s="4"/>
      <c r="R13698" s="4"/>
      <c r="U13698" s="4"/>
      <c r="AD13698" s="4"/>
      <c r="AE13698" s="4"/>
      <c r="AF13698" s="21"/>
    </row>
    <row r="13699" spans="1:32" x14ac:dyDescent="0.2">
      <c r="A13699" s="1" t="s">
        <v>39518</v>
      </c>
      <c r="B13699" s="4" t="s">
        <v>39519</v>
      </c>
      <c r="C13699" s="4" t="s">
        <v>39520</v>
      </c>
      <c r="E13699" s="4"/>
      <c r="R13699" s="4"/>
      <c r="U13699" s="4"/>
      <c r="AD13699" s="4"/>
      <c r="AE13699" s="4"/>
      <c r="AF13699" s="21"/>
    </row>
    <row r="13700" spans="1:32" x14ac:dyDescent="0.2">
      <c r="A13700" s="1" t="s">
        <v>39521</v>
      </c>
      <c r="B13700" s="4" t="s">
        <v>39522</v>
      </c>
      <c r="C13700" s="4" t="s">
        <v>39523</v>
      </c>
      <c r="E13700" s="4"/>
      <c r="R13700" s="4"/>
      <c r="U13700" s="4"/>
      <c r="AD13700" s="4"/>
      <c r="AE13700" s="4"/>
      <c r="AF13700" s="21"/>
    </row>
    <row r="13701" spans="1:32" x14ac:dyDescent="0.2">
      <c r="A13701" s="1" t="s">
        <v>39524</v>
      </c>
      <c r="B13701" s="4" t="s">
        <v>39525</v>
      </c>
      <c r="C13701" s="4" t="s">
        <v>39526</v>
      </c>
      <c r="E13701" s="4"/>
      <c r="R13701" s="4"/>
      <c r="U13701" s="4"/>
      <c r="AD13701" s="4"/>
      <c r="AE13701" s="4"/>
      <c r="AF13701" s="21"/>
    </row>
    <row r="13702" spans="1:32" x14ac:dyDescent="0.2">
      <c r="A13702" s="1" t="s">
        <v>39527</v>
      </c>
      <c r="B13702" s="4" t="s">
        <v>39528</v>
      </c>
      <c r="C13702" s="4" t="s">
        <v>39526</v>
      </c>
      <c r="E13702" s="4"/>
      <c r="R13702" s="4"/>
      <c r="U13702" s="4"/>
      <c r="AD13702" s="4"/>
      <c r="AE13702" s="4"/>
      <c r="AF13702" s="21"/>
    </row>
    <row r="13703" spans="1:32" x14ac:dyDescent="0.2">
      <c r="A13703" s="1" t="s">
        <v>39529</v>
      </c>
      <c r="B13703" s="4" t="s">
        <v>39530</v>
      </c>
      <c r="C13703" s="4" t="s">
        <v>39531</v>
      </c>
      <c r="E13703" s="4"/>
      <c r="R13703" s="4"/>
      <c r="U13703" s="4"/>
      <c r="AD13703" s="4"/>
      <c r="AE13703" s="4"/>
      <c r="AF13703" s="21"/>
    </row>
    <row r="13704" spans="1:32" x14ac:dyDescent="0.2">
      <c r="A13704" s="1" t="s">
        <v>39532</v>
      </c>
      <c r="B13704" s="4" t="s">
        <v>39533</v>
      </c>
      <c r="C13704" s="4" t="s">
        <v>39534</v>
      </c>
      <c r="E13704" s="4"/>
      <c r="R13704" s="4"/>
      <c r="U13704" s="4"/>
      <c r="AD13704" s="4"/>
      <c r="AE13704" s="4"/>
      <c r="AF13704" s="21"/>
    </row>
    <row r="13705" spans="1:32" x14ac:dyDescent="0.2">
      <c r="A13705" s="1" t="s">
        <v>39535</v>
      </c>
      <c r="B13705" s="4" t="s">
        <v>39536</v>
      </c>
      <c r="C13705" s="4" t="s">
        <v>39537</v>
      </c>
      <c r="E13705" s="4">
        <v>1</v>
      </c>
      <c r="R13705" s="4"/>
      <c r="U13705" s="4"/>
      <c r="AD13705" s="4">
        <v>1</v>
      </c>
      <c r="AE13705" s="4"/>
      <c r="AF13705" s="21">
        <v>1</v>
      </c>
    </row>
    <row r="13706" spans="1:32" x14ac:dyDescent="0.2">
      <c r="A13706" s="1" t="s">
        <v>39538</v>
      </c>
      <c r="B13706" s="4" t="s">
        <v>39539</v>
      </c>
      <c r="C13706" s="4" t="s">
        <v>39540</v>
      </c>
      <c r="E13706" s="4"/>
      <c r="R13706" s="4"/>
      <c r="U13706" s="4"/>
      <c r="X13706">
        <v>1</v>
      </c>
      <c r="AD13706" s="4"/>
      <c r="AE13706" s="4"/>
      <c r="AF13706" s="21"/>
    </row>
    <row r="13707" spans="1:32" x14ac:dyDescent="0.2">
      <c r="A13707" s="1" t="s">
        <v>39541</v>
      </c>
      <c r="B13707" s="4" t="s">
        <v>39542</v>
      </c>
      <c r="C13707" s="4" t="s">
        <v>39543</v>
      </c>
      <c r="E13707" s="4"/>
      <c r="R13707" s="4"/>
      <c r="U13707" s="4"/>
      <c r="AD13707" s="4"/>
      <c r="AE13707" s="4"/>
      <c r="AF13707" s="21"/>
    </row>
    <row r="13708" spans="1:32" x14ac:dyDescent="0.2">
      <c r="A13708" s="1" t="s">
        <v>39544</v>
      </c>
      <c r="B13708" s="4" t="s">
        <v>39545</v>
      </c>
      <c r="C13708" s="4" t="s">
        <v>39546</v>
      </c>
      <c r="E13708" s="4"/>
      <c r="R13708" s="4"/>
      <c r="U13708" s="4"/>
      <c r="AD13708" s="4"/>
      <c r="AE13708" s="4"/>
      <c r="AF13708" s="21"/>
    </row>
    <row r="13709" spans="1:32" x14ac:dyDescent="0.2">
      <c r="A13709" s="1" t="s">
        <v>39547</v>
      </c>
      <c r="B13709" s="4" t="s">
        <v>39548</v>
      </c>
      <c r="C13709" s="4" t="s">
        <v>39549</v>
      </c>
      <c r="E13709" s="4"/>
      <c r="R13709" s="4"/>
      <c r="U13709" s="4"/>
      <c r="AD13709" s="4"/>
      <c r="AE13709" s="4"/>
      <c r="AF13709" s="21"/>
    </row>
    <row r="13710" spans="1:32" x14ac:dyDescent="0.2">
      <c r="A13710" s="1" t="s">
        <v>39550</v>
      </c>
      <c r="B13710" s="4" t="s">
        <v>39551</v>
      </c>
      <c r="C13710" s="4" t="s">
        <v>39552</v>
      </c>
      <c r="E13710" s="4"/>
      <c r="R13710" s="4"/>
      <c r="U13710" s="4"/>
      <c r="AD13710" s="4"/>
      <c r="AE13710" s="4"/>
      <c r="AF13710" s="21"/>
    </row>
    <row r="13711" spans="1:32" x14ac:dyDescent="0.2">
      <c r="A13711" s="1" t="s">
        <v>39553</v>
      </c>
      <c r="B13711" s="4" t="s">
        <v>39554</v>
      </c>
      <c r="C13711" s="4" t="s">
        <v>39555</v>
      </c>
      <c r="E13711" s="4"/>
      <c r="R13711" s="4"/>
      <c r="U13711" s="4"/>
      <c r="AD13711" s="4"/>
      <c r="AE13711" s="4"/>
      <c r="AF13711" s="21"/>
    </row>
    <row r="13712" spans="1:32" x14ac:dyDescent="0.2">
      <c r="A13712" s="1" t="s">
        <v>39556</v>
      </c>
      <c r="B13712" s="4" t="s">
        <v>39557</v>
      </c>
      <c r="C13712" s="4" t="s">
        <v>39558</v>
      </c>
      <c r="E13712" s="4"/>
      <c r="R13712" s="4"/>
      <c r="U13712" s="4"/>
      <c r="AD13712" s="4"/>
      <c r="AE13712" s="4"/>
      <c r="AF13712" s="21"/>
    </row>
    <row r="13713" spans="1:32" x14ac:dyDescent="0.2">
      <c r="A13713" s="1" t="s">
        <v>39559</v>
      </c>
      <c r="B13713" s="4" t="s">
        <v>39560</v>
      </c>
      <c r="C13713" s="4" t="s">
        <v>1877</v>
      </c>
      <c r="E13713" s="4"/>
      <c r="G13713">
        <v>1</v>
      </c>
      <c r="J13713">
        <v>1</v>
      </c>
      <c r="P13713">
        <v>1</v>
      </c>
      <c r="Q13713">
        <v>1</v>
      </c>
      <c r="R13713" s="4">
        <v>1</v>
      </c>
      <c r="S13713">
        <v>1</v>
      </c>
      <c r="T13713">
        <v>1</v>
      </c>
      <c r="U13713" s="4">
        <v>1</v>
      </c>
      <c r="X13713">
        <v>1</v>
      </c>
      <c r="Z13713">
        <v>1</v>
      </c>
      <c r="AD13713" s="4"/>
      <c r="AE13713" s="4">
        <v>1</v>
      </c>
      <c r="AF13713" s="21"/>
    </row>
    <row r="13714" spans="1:32" x14ac:dyDescent="0.2">
      <c r="A13714" s="1" t="s">
        <v>39561</v>
      </c>
      <c r="B13714" s="4" t="s">
        <v>39562</v>
      </c>
      <c r="C13714" s="4" t="s">
        <v>39563</v>
      </c>
      <c r="E13714" s="4"/>
      <c r="R13714" s="4"/>
      <c r="U13714" s="4"/>
      <c r="AD13714" s="4"/>
      <c r="AE13714" s="4"/>
      <c r="AF13714" s="21"/>
    </row>
    <row r="13715" spans="1:32" x14ac:dyDescent="0.2">
      <c r="A13715" s="1" t="s">
        <v>39564</v>
      </c>
      <c r="B13715" s="4" t="s">
        <v>39565</v>
      </c>
      <c r="C13715" s="4" t="s">
        <v>39566</v>
      </c>
      <c r="E13715" s="4"/>
      <c r="R13715" s="4"/>
      <c r="U13715" s="4"/>
      <c r="AD13715" s="4"/>
      <c r="AE13715" s="4"/>
      <c r="AF13715" s="21"/>
    </row>
    <row r="13716" spans="1:32" x14ac:dyDescent="0.2">
      <c r="A13716" s="1" t="s">
        <v>39567</v>
      </c>
      <c r="B13716" s="4" t="s">
        <v>39568</v>
      </c>
      <c r="C13716" s="4" t="s">
        <v>39569</v>
      </c>
      <c r="E13716" s="4"/>
      <c r="R13716" s="4"/>
      <c r="U13716" s="4"/>
      <c r="AD13716" s="4"/>
      <c r="AE13716" s="4"/>
      <c r="AF13716" s="21"/>
    </row>
    <row r="13717" spans="1:32" x14ac:dyDescent="0.2">
      <c r="A13717" s="1" t="s">
        <v>39570</v>
      </c>
      <c r="B13717" s="4" t="s">
        <v>39571</v>
      </c>
      <c r="C13717" s="4" t="s">
        <v>39572</v>
      </c>
      <c r="E13717" s="4"/>
      <c r="R13717" s="4"/>
      <c r="U13717" s="4"/>
      <c r="AD13717" s="4"/>
      <c r="AE13717" s="4"/>
      <c r="AF13717" s="21"/>
    </row>
    <row r="13718" spans="1:32" x14ac:dyDescent="0.2">
      <c r="A13718" s="1" t="s">
        <v>39573</v>
      </c>
      <c r="B13718" s="4" t="s">
        <v>39574</v>
      </c>
      <c r="C13718" s="4" t="s">
        <v>39575</v>
      </c>
      <c r="E13718" s="4"/>
      <c r="R13718" s="4"/>
      <c r="U13718" s="4"/>
      <c r="AD13718" s="4"/>
      <c r="AE13718" s="4"/>
      <c r="AF13718" s="21"/>
    </row>
    <row r="13719" spans="1:32" x14ac:dyDescent="0.2">
      <c r="A13719" s="1" t="s">
        <v>39576</v>
      </c>
      <c r="B13719" s="4" t="s">
        <v>39577</v>
      </c>
      <c r="C13719" s="4" t="s">
        <v>39578</v>
      </c>
      <c r="E13719" s="4"/>
      <c r="R13719" s="4"/>
      <c r="U13719" s="4"/>
      <c r="AD13719" s="4"/>
      <c r="AE13719" s="4"/>
      <c r="AF13719" s="21"/>
    </row>
    <row r="13720" spans="1:32" x14ac:dyDescent="0.2">
      <c r="A13720" s="1" t="s">
        <v>39579</v>
      </c>
      <c r="B13720" s="4" t="s">
        <v>39580</v>
      </c>
      <c r="C13720" s="4" t="s">
        <v>39581</v>
      </c>
      <c r="E13720" s="4"/>
      <c r="R13720" s="4"/>
      <c r="U13720" s="4"/>
      <c r="AD13720" s="4"/>
      <c r="AE13720" s="4"/>
      <c r="AF13720" s="21"/>
    </row>
    <row r="13721" spans="1:32" x14ac:dyDescent="0.2">
      <c r="A13721" s="1" t="s">
        <v>39582</v>
      </c>
      <c r="B13721" s="4" t="s">
        <v>39583</v>
      </c>
      <c r="C13721" s="4" t="s">
        <v>39584</v>
      </c>
      <c r="E13721" s="4"/>
      <c r="R13721" s="4"/>
      <c r="U13721" s="4"/>
      <c r="AD13721" s="4"/>
      <c r="AE13721" s="4"/>
      <c r="AF13721" s="21"/>
    </row>
    <row r="13722" spans="1:32" x14ac:dyDescent="0.2">
      <c r="A13722" s="1" t="s">
        <v>39585</v>
      </c>
      <c r="B13722" s="4" t="s">
        <v>39586</v>
      </c>
      <c r="C13722" s="4" t="s">
        <v>39587</v>
      </c>
      <c r="E13722" s="4"/>
      <c r="R13722" s="4"/>
      <c r="U13722" s="4"/>
      <c r="AD13722" s="4"/>
      <c r="AE13722" s="4"/>
      <c r="AF13722" s="21"/>
    </row>
    <row r="13723" spans="1:32" x14ac:dyDescent="0.2">
      <c r="A13723" s="1" t="s">
        <v>39588</v>
      </c>
      <c r="B13723" s="4" t="s">
        <v>39589</v>
      </c>
      <c r="C13723" s="4" t="s">
        <v>39590</v>
      </c>
      <c r="E13723" s="4"/>
      <c r="R13723" s="4"/>
      <c r="U13723" s="4"/>
      <c r="AD13723" s="4"/>
      <c r="AE13723" s="4"/>
      <c r="AF13723" s="21"/>
    </row>
    <row r="13724" spans="1:32" x14ac:dyDescent="0.2">
      <c r="A13724" s="1" t="s">
        <v>39591</v>
      </c>
      <c r="B13724" s="4" t="s">
        <v>39592</v>
      </c>
      <c r="C13724" s="4" t="s">
        <v>39593</v>
      </c>
      <c r="E13724" s="4"/>
      <c r="R13724" s="4"/>
      <c r="U13724" s="4"/>
      <c r="AD13724" s="4"/>
      <c r="AE13724" s="4"/>
      <c r="AF13724" s="21"/>
    </row>
    <row r="13725" spans="1:32" x14ac:dyDescent="0.2">
      <c r="A13725" s="1" t="s">
        <v>39594</v>
      </c>
      <c r="B13725" s="4" t="s">
        <v>39595</v>
      </c>
      <c r="C13725" s="4" t="s">
        <v>39595</v>
      </c>
      <c r="E13725" s="4"/>
      <c r="R13725" s="4"/>
      <c r="U13725" s="4"/>
      <c r="AD13725" s="4"/>
      <c r="AE13725" s="4"/>
      <c r="AF13725" s="21"/>
    </row>
    <row r="13726" spans="1:32" x14ac:dyDescent="0.2">
      <c r="A13726" s="1" t="s">
        <v>39596</v>
      </c>
      <c r="B13726" s="4" t="s">
        <v>39597</v>
      </c>
      <c r="C13726" s="4" t="s">
        <v>39598</v>
      </c>
      <c r="E13726" s="4"/>
      <c r="R13726" s="4"/>
      <c r="U13726" s="4"/>
      <c r="AD13726" s="4"/>
      <c r="AE13726" s="4"/>
      <c r="AF13726" s="21"/>
    </row>
    <row r="13727" spans="1:32" x14ac:dyDescent="0.2">
      <c r="A13727" s="1" t="s">
        <v>39599</v>
      </c>
      <c r="B13727" s="4" t="s">
        <v>39600</v>
      </c>
      <c r="C13727" s="4" t="s">
        <v>562</v>
      </c>
      <c r="E13727" s="4"/>
      <c r="R13727" s="4"/>
      <c r="U13727" s="4"/>
      <c r="AD13727" s="4"/>
      <c r="AE13727" s="4"/>
      <c r="AF13727" s="21"/>
    </row>
    <row r="13728" spans="1:32" x14ac:dyDescent="0.2">
      <c r="A13728" s="1" t="s">
        <v>39601</v>
      </c>
      <c r="B13728" s="4" t="s">
        <v>39602</v>
      </c>
      <c r="C13728" s="4" t="s">
        <v>39603</v>
      </c>
      <c r="E13728" s="4"/>
      <c r="R13728" s="4"/>
      <c r="U13728" s="4"/>
      <c r="AD13728" s="4"/>
      <c r="AE13728" s="4"/>
      <c r="AF13728" s="21"/>
    </row>
    <row r="13729" spans="1:32" x14ac:dyDescent="0.2">
      <c r="A13729" s="1" t="s">
        <v>39604</v>
      </c>
      <c r="B13729" s="4" t="s">
        <v>39605</v>
      </c>
      <c r="C13729" s="4" t="s">
        <v>319</v>
      </c>
      <c r="E13729" s="4"/>
      <c r="R13729" s="4"/>
      <c r="U13729" s="4"/>
      <c r="AD13729" s="4"/>
      <c r="AE13729" s="4"/>
      <c r="AF13729" s="21"/>
    </row>
    <row r="13730" spans="1:32" x14ac:dyDescent="0.2">
      <c r="A13730" s="1" t="s">
        <v>39606</v>
      </c>
      <c r="B13730" s="4" t="s">
        <v>39607</v>
      </c>
      <c r="C13730" s="4" t="s">
        <v>39608</v>
      </c>
      <c r="E13730" s="4"/>
      <c r="R13730" s="4"/>
      <c r="U13730" s="4"/>
      <c r="AD13730" s="4"/>
      <c r="AE13730" s="4"/>
      <c r="AF13730" s="21"/>
    </row>
    <row r="13731" spans="1:32" x14ac:dyDescent="0.2">
      <c r="A13731" s="1" t="s">
        <v>39609</v>
      </c>
      <c r="B13731" s="4" t="s">
        <v>39610</v>
      </c>
      <c r="C13731" s="4" t="s">
        <v>2212</v>
      </c>
      <c r="E13731" s="4"/>
      <c r="R13731" s="4"/>
      <c r="U13731" s="4"/>
      <c r="AD13731" s="4"/>
      <c r="AE13731" s="4"/>
      <c r="AF13731" s="21"/>
    </row>
    <row r="13732" spans="1:32" x14ac:dyDescent="0.2">
      <c r="A13732" s="1" t="s">
        <v>39611</v>
      </c>
      <c r="B13732" s="4" t="s">
        <v>39612</v>
      </c>
      <c r="C13732" s="4" t="s">
        <v>19826</v>
      </c>
      <c r="E13732" s="4"/>
      <c r="R13732" s="4"/>
      <c r="U13732" s="4"/>
      <c r="AD13732" s="4"/>
      <c r="AE13732" s="4"/>
      <c r="AF13732" s="21"/>
    </row>
    <row r="13733" spans="1:32" x14ac:dyDescent="0.2">
      <c r="A13733" s="1" t="s">
        <v>39613</v>
      </c>
      <c r="B13733" s="4" t="s">
        <v>39614</v>
      </c>
      <c r="C13733" s="4" t="s">
        <v>39615</v>
      </c>
      <c r="E13733" s="4"/>
      <c r="R13733" s="4"/>
      <c r="U13733" s="4"/>
      <c r="AD13733" s="4"/>
      <c r="AE13733" s="4"/>
      <c r="AF13733" s="21"/>
    </row>
    <row r="13734" spans="1:32" x14ac:dyDescent="0.2">
      <c r="A13734" s="1" t="s">
        <v>39616</v>
      </c>
      <c r="B13734" s="4" t="s">
        <v>39617</v>
      </c>
      <c r="C13734" s="4" t="s">
        <v>39618</v>
      </c>
      <c r="E13734" s="4"/>
      <c r="R13734" s="4"/>
      <c r="U13734" s="4"/>
      <c r="AD13734" s="4"/>
      <c r="AE13734" s="4"/>
      <c r="AF13734" s="21"/>
    </row>
    <row r="13735" spans="1:32" x14ac:dyDescent="0.2">
      <c r="A13735" s="1" t="s">
        <v>39619</v>
      </c>
      <c r="B13735" s="4" t="s">
        <v>39620</v>
      </c>
      <c r="C13735" s="4" t="s">
        <v>39621</v>
      </c>
      <c r="E13735" s="4"/>
      <c r="R13735" s="4"/>
      <c r="U13735" s="4"/>
      <c r="AD13735" s="4"/>
      <c r="AE13735" s="4"/>
      <c r="AF13735" s="21"/>
    </row>
    <row r="13736" spans="1:32" x14ac:dyDescent="0.2">
      <c r="A13736" s="1" t="s">
        <v>39622</v>
      </c>
      <c r="B13736" s="4" t="s">
        <v>39623</v>
      </c>
      <c r="C13736" s="4" t="s">
        <v>39624</v>
      </c>
      <c r="E13736" s="4"/>
      <c r="R13736" s="4"/>
      <c r="U13736" s="4"/>
      <c r="AD13736" s="4"/>
      <c r="AE13736" s="4"/>
      <c r="AF13736" s="21"/>
    </row>
    <row r="13737" spans="1:32" x14ac:dyDescent="0.2">
      <c r="A13737" s="1" t="s">
        <v>39625</v>
      </c>
      <c r="B13737" s="4" t="s">
        <v>39626</v>
      </c>
      <c r="C13737" s="4" t="s">
        <v>39627</v>
      </c>
      <c r="E13737" s="4"/>
      <c r="R13737" s="4"/>
      <c r="U13737" s="4"/>
      <c r="AD13737" s="4"/>
      <c r="AE13737" s="4"/>
      <c r="AF13737" s="21"/>
    </row>
    <row r="13738" spans="1:32" x14ac:dyDescent="0.2">
      <c r="A13738" s="1" t="s">
        <v>39628</v>
      </c>
      <c r="B13738" s="4" t="s">
        <v>39629</v>
      </c>
      <c r="C13738" s="4" t="s">
        <v>20735</v>
      </c>
      <c r="E13738" s="4"/>
      <c r="R13738" s="4"/>
      <c r="U13738" s="4"/>
      <c r="AD13738" s="4"/>
      <c r="AE13738" s="4"/>
      <c r="AF13738" s="21"/>
    </row>
    <row r="13739" spans="1:32" x14ac:dyDescent="0.2">
      <c r="A13739" s="1" t="s">
        <v>39630</v>
      </c>
      <c r="B13739" s="4" t="s">
        <v>39631</v>
      </c>
      <c r="C13739" s="4" t="s">
        <v>14221</v>
      </c>
      <c r="E13739" s="4"/>
      <c r="R13739" s="4"/>
      <c r="U13739" s="4"/>
      <c r="AD13739" s="4"/>
      <c r="AE13739" s="4"/>
      <c r="AF13739" s="21"/>
    </row>
    <row r="13740" spans="1:32" x14ac:dyDescent="0.2">
      <c r="A13740" s="1" t="s">
        <v>39632</v>
      </c>
      <c r="B13740" s="4" t="s">
        <v>39633</v>
      </c>
      <c r="C13740" s="4" t="s">
        <v>36619</v>
      </c>
      <c r="E13740" s="4"/>
      <c r="R13740" s="4"/>
      <c r="U13740" s="4"/>
      <c r="AD13740" s="4"/>
      <c r="AE13740" s="4"/>
      <c r="AF13740" s="21"/>
    </row>
    <row r="13741" spans="1:32" x14ac:dyDescent="0.2">
      <c r="A13741" s="1" t="s">
        <v>39634</v>
      </c>
      <c r="B13741" s="4" t="s">
        <v>39635</v>
      </c>
      <c r="C13741" s="4" t="s">
        <v>39636</v>
      </c>
      <c r="E13741" s="4"/>
      <c r="R13741" s="4"/>
      <c r="U13741" s="4"/>
      <c r="AD13741" s="4"/>
      <c r="AE13741" s="4"/>
      <c r="AF13741" s="21"/>
    </row>
    <row r="13742" spans="1:32" x14ac:dyDescent="0.2">
      <c r="A13742" s="1" t="s">
        <v>39637</v>
      </c>
      <c r="B13742" s="4" t="s">
        <v>39638</v>
      </c>
      <c r="C13742" s="4" t="s">
        <v>39639</v>
      </c>
      <c r="E13742" s="4"/>
      <c r="R13742" s="4"/>
      <c r="U13742" s="4"/>
      <c r="AD13742" s="4"/>
      <c r="AE13742" s="4"/>
      <c r="AF13742" s="21"/>
    </row>
    <row r="13743" spans="1:32" x14ac:dyDescent="0.2">
      <c r="A13743" s="1" t="s">
        <v>39640</v>
      </c>
      <c r="B13743" s="4" t="s">
        <v>39641</v>
      </c>
      <c r="C13743" s="4" t="s">
        <v>39642</v>
      </c>
      <c r="E13743" s="4"/>
      <c r="R13743" s="4"/>
      <c r="U13743" s="4"/>
      <c r="AD13743" s="4"/>
      <c r="AE13743" s="4"/>
      <c r="AF13743" s="21"/>
    </row>
    <row r="13744" spans="1:32" x14ac:dyDescent="0.2">
      <c r="A13744" s="1" t="s">
        <v>39643</v>
      </c>
      <c r="B13744" s="4" t="s">
        <v>39644</v>
      </c>
      <c r="C13744" s="4" t="s">
        <v>39645</v>
      </c>
      <c r="E13744" s="4"/>
      <c r="R13744" s="4"/>
      <c r="U13744" s="4"/>
      <c r="AD13744" s="4"/>
      <c r="AE13744" s="4"/>
      <c r="AF13744" s="21"/>
    </row>
    <row r="13745" spans="1:32" x14ac:dyDescent="0.2">
      <c r="A13745" s="1" t="s">
        <v>39646</v>
      </c>
      <c r="B13745" s="4" t="s">
        <v>39647</v>
      </c>
      <c r="C13745" s="4" t="s">
        <v>39648</v>
      </c>
      <c r="E13745" s="4"/>
      <c r="R13745" s="4"/>
      <c r="U13745" s="4"/>
      <c r="AD13745" s="4"/>
      <c r="AE13745" s="4"/>
      <c r="AF13745" s="21"/>
    </row>
    <row r="13746" spans="1:32" x14ac:dyDescent="0.2">
      <c r="A13746" s="1" t="s">
        <v>39649</v>
      </c>
      <c r="B13746" s="4" t="s">
        <v>39650</v>
      </c>
      <c r="C13746" s="4" t="s">
        <v>39651</v>
      </c>
      <c r="E13746" s="4"/>
      <c r="R13746" s="4"/>
      <c r="U13746" s="4"/>
      <c r="AD13746" s="4"/>
      <c r="AE13746" s="4"/>
      <c r="AF13746" s="21"/>
    </row>
    <row r="13747" spans="1:32" x14ac:dyDescent="0.2">
      <c r="A13747" s="1" t="s">
        <v>39652</v>
      </c>
      <c r="B13747" s="4" t="s">
        <v>39653</v>
      </c>
      <c r="C13747" s="4" t="s">
        <v>39654</v>
      </c>
      <c r="E13747" s="4"/>
      <c r="R13747" s="4"/>
      <c r="U13747" s="4"/>
      <c r="AD13747" s="4"/>
      <c r="AE13747" s="4"/>
      <c r="AF13747" s="21"/>
    </row>
    <row r="13748" spans="1:32" x14ac:dyDescent="0.2">
      <c r="A13748" s="1" t="s">
        <v>39655</v>
      </c>
      <c r="B13748" s="4" t="s">
        <v>11772</v>
      </c>
      <c r="C13748" s="4" t="s">
        <v>36094</v>
      </c>
      <c r="E13748" s="4">
        <v>1</v>
      </c>
      <c r="R13748" s="4"/>
      <c r="U13748" s="4"/>
      <c r="AD13748" s="4">
        <v>1</v>
      </c>
      <c r="AE13748" s="4"/>
      <c r="AF13748" s="21">
        <v>1</v>
      </c>
    </row>
    <row r="13749" spans="1:32" x14ac:dyDescent="0.2">
      <c r="A13749" s="1" t="s">
        <v>39656</v>
      </c>
      <c r="B13749" s="4" t="s">
        <v>39657</v>
      </c>
      <c r="C13749" s="4" t="s">
        <v>39658</v>
      </c>
      <c r="E13749" s="4"/>
      <c r="R13749" s="4"/>
      <c r="U13749" s="4"/>
      <c r="AD13749" s="4"/>
      <c r="AE13749" s="4"/>
      <c r="AF13749" s="21"/>
    </row>
    <row r="13750" spans="1:32" x14ac:dyDescent="0.2">
      <c r="A13750" s="1" t="s">
        <v>39659</v>
      </c>
      <c r="B13750" s="4" t="s">
        <v>39660</v>
      </c>
      <c r="C13750" s="4" t="s">
        <v>39661</v>
      </c>
      <c r="E13750" s="4"/>
      <c r="R13750" s="4"/>
      <c r="U13750" s="4"/>
      <c r="AD13750" s="4"/>
      <c r="AE13750" s="4"/>
      <c r="AF13750" s="21"/>
    </row>
    <row r="13751" spans="1:32" x14ac:dyDescent="0.2">
      <c r="A13751" s="1" t="s">
        <v>39662</v>
      </c>
      <c r="B13751" s="4" t="s">
        <v>39663</v>
      </c>
      <c r="C13751" s="4" t="s">
        <v>39664</v>
      </c>
      <c r="E13751" s="4"/>
      <c r="R13751" s="4"/>
      <c r="U13751" s="4"/>
      <c r="AD13751" s="4"/>
      <c r="AE13751" s="4"/>
      <c r="AF13751" s="21"/>
    </row>
    <row r="13752" spans="1:32" x14ac:dyDescent="0.2">
      <c r="A13752" s="1" t="s">
        <v>39665</v>
      </c>
      <c r="B13752" s="4" t="s">
        <v>39666</v>
      </c>
      <c r="C13752" s="4" t="s">
        <v>39667</v>
      </c>
      <c r="E13752" s="4"/>
      <c r="R13752" s="4"/>
      <c r="U13752" s="4"/>
      <c r="AD13752" s="4"/>
      <c r="AE13752" s="4"/>
      <c r="AF13752" s="21"/>
    </row>
    <row r="13753" spans="1:32" x14ac:dyDescent="0.2">
      <c r="A13753" s="1" t="s">
        <v>39668</v>
      </c>
      <c r="B13753" s="4" t="s">
        <v>39669</v>
      </c>
      <c r="C13753" s="4" t="s">
        <v>39670</v>
      </c>
      <c r="E13753" s="4"/>
      <c r="R13753" s="4"/>
      <c r="U13753" s="4"/>
      <c r="AD13753" s="4"/>
      <c r="AE13753" s="4"/>
      <c r="AF13753" s="21"/>
    </row>
    <row r="13754" spans="1:32" x14ac:dyDescent="0.2">
      <c r="A13754" s="1" t="s">
        <v>39671</v>
      </c>
      <c r="B13754" s="4" t="s">
        <v>39672</v>
      </c>
      <c r="C13754" s="4" t="s">
        <v>39673</v>
      </c>
      <c r="E13754" s="4"/>
      <c r="R13754" s="4"/>
      <c r="U13754" s="4"/>
      <c r="AD13754" s="4"/>
      <c r="AE13754" s="4"/>
      <c r="AF13754" s="21"/>
    </row>
    <row r="13755" spans="1:32" x14ac:dyDescent="0.2">
      <c r="A13755" s="1" t="s">
        <v>39674</v>
      </c>
      <c r="B13755" s="4" t="s">
        <v>39675</v>
      </c>
      <c r="C13755" s="4" t="s">
        <v>39676</v>
      </c>
      <c r="E13755" s="4"/>
      <c r="R13755" s="4"/>
      <c r="U13755" s="4"/>
      <c r="AD13755" s="4"/>
      <c r="AE13755" s="4"/>
      <c r="AF13755" s="21"/>
    </row>
    <row r="13756" spans="1:32" x14ac:dyDescent="0.2">
      <c r="A13756" s="1" t="s">
        <v>39677</v>
      </c>
      <c r="B13756" s="4" t="s">
        <v>39678</v>
      </c>
      <c r="C13756" s="4" t="s">
        <v>39679</v>
      </c>
      <c r="E13756" s="4"/>
      <c r="F13756">
        <v>1</v>
      </c>
      <c r="G13756">
        <v>1</v>
      </c>
      <c r="H13756">
        <v>2</v>
      </c>
      <c r="J13756">
        <v>1</v>
      </c>
      <c r="M13756">
        <v>1</v>
      </c>
      <c r="P13756">
        <v>1</v>
      </c>
      <c r="Q13756">
        <v>1</v>
      </c>
      <c r="R13756" s="4">
        <v>1</v>
      </c>
      <c r="S13756">
        <v>1</v>
      </c>
      <c r="U13756" s="4">
        <v>1</v>
      </c>
      <c r="V13756">
        <v>1</v>
      </c>
      <c r="X13756">
        <v>1</v>
      </c>
      <c r="Z13756">
        <v>1</v>
      </c>
      <c r="AA13756">
        <v>1</v>
      </c>
      <c r="AD13756" s="4"/>
      <c r="AE13756" s="4">
        <v>1</v>
      </c>
      <c r="AF13756" s="21"/>
    </row>
    <row r="13757" spans="1:32" x14ac:dyDescent="0.2">
      <c r="A13757" s="1" t="s">
        <v>39680</v>
      </c>
      <c r="B13757" s="4" t="s">
        <v>39681</v>
      </c>
      <c r="C13757" s="4" t="s">
        <v>39682</v>
      </c>
      <c r="E13757" s="4"/>
      <c r="R13757" s="4"/>
      <c r="U13757" s="4"/>
      <c r="AD13757" s="4"/>
      <c r="AE13757" s="4"/>
      <c r="AF13757" s="21"/>
    </row>
    <row r="13758" spans="1:32" x14ac:dyDescent="0.2">
      <c r="A13758" s="1" t="s">
        <v>39683</v>
      </c>
      <c r="B13758" s="4" t="s">
        <v>39684</v>
      </c>
      <c r="C13758" s="4" t="s">
        <v>39685</v>
      </c>
      <c r="E13758" s="4"/>
      <c r="R13758" s="4"/>
      <c r="U13758" s="4"/>
      <c r="AD13758" s="4"/>
      <c r="AE13758" s="4"/>
      <c r="AF13758" s="21"/>
    </row>
    <row r="13759" spans="1:32" x14ac:dyDescent="0.2">
      <c r="A13759" s="1" t="s">
        <v>39686</v>
      </c>
      <c r="B13759" s="4" t="s">
        <v>39687</v>
      </c>
      <c r="C13759" s="4" t="s">
        <v>39688</v>
      </c>
      <c r="E13759" s="4"/>
      <c r="R13759" s="4"/>
      <c r="U13759" s="4"/>
      <c r="AD13759" s="4"/>
      <c r="AE13759" s="4"/>
      <c r="AF13759" s="21"/>
    </row>
    <row r="13760" spans="1:32" x14ac:dyDescent="0.2">
      <c r="A13760" s="1" t="s">
        <v>39689</v>
      </c>
      <c r="B13760" s="4" t="s">
        <v>39690</v>
      </c>
      <c r="C13760" s="4" t="s">
        <v>32573</v>
      </c>
      <c r="E13760" s="4"/>
      <c r="R13760" s="4"/>
      <c r="U13760" s="4"/>
      <c r="AD13760" s="4"/>
      <c r="AE13760" s="4"/>
      <c r="AF13760" s="21"/>
    </row>
    <row r="13761" spans="1:32" x14ac:dyDescent="0.2">
      <c r="A13761" s="1" t="s">
        <v>39691</v>
      </c>
      <c r="B13761" s="4" t="s">
        <v>39692</v>
      </c>
      <c r="C13761" s="4" t="s">
        <v>39693</v>
      </c>
      <c r="E13761" s="4"/>
      <c r="R13761" s="4"/>
      <c r="U13761" s="4"/>
      <c r="AD13761" s="4"/>
      <c r="AE13761" s="4"/>
      <c r="AF13761" s="21"/>
    </row>
    <row r="13762" spans="1:32" x14ac:dyDescent="0.2">
      <c r="A13762" s="1" t="s">
        <v>39694</v>
      </c>
      <c r="B13762" s="4" t="s">
        <v>39695</v>
      </c>
      <c r="C13762" s="4" t="s">
        <v>39696</v>
      </c>
      <c r="E13762" s="4"/>
      <c r="R13762" s="4"/>
      <c r="U13762" s="4"/>
      <c r="AD13762" s="4"/>
      <c r="AE13762" s="4"/>
      <c r="AF13762" s="21"/>
    </row>
    <row r="13763" spans="1:32" x14ac:dyDescent="0.2">
      <c r="A13763" s="1" t="s">
        <v>39697</v>
      </c>
      <c r="B13763" s="4" t="s">
        <v>39698</v>
      </c>
      <c r="C13763" s="4" t="s">
        <v>39699</v>
      </c>
      <c r="E13763" s="4"/>
      <c r="R13763" s="4"/>
      <c r="U13763" s="4"/>
      <c r="AD13763" s="4"/>
      <c r="AE13763" s="4"/>
      <c r="AF13763" s="21"/>
    </row>
    <row r="13764" spans="1:32" x14ac:dyDescent="0.2">
      <c r="A13764" s="1" t="s">
        <v>39700</v>
      </c>
      <c r="B13764" s="4" t="s">
        <v>39701</v>
      </c>
      <c r="C13764" s="4" t="s">
        <v>39702</v>
      </c>
      <c r="E13764" s="4"/>
      <c r="R13764" s="4"/>
      <c r="U13764" s="4"/>
      <c r="AD13764" s="4"/>
      <c r="AE13764" s="4"/>
      <c r="AF13764" s="21"/>
    </row>
    <row r="13765" spans="1:32" x14ac:dyDescent="0.2">
      <c r="A13765" s="1" t="s">
        <v>39703</v>
      </c>
      <c r="B13765" s="4" t="s">
        <v>39704</v>
      </c>
      <c r="C13765" s="4" t="s">
        <v>39705</v>
      </c>
      <c r="E13765" s="4"/>
      <c r="R13765" s="4"/>
      <c r="U13765" s="4"/>
      <c r="AD13765" s="4"/>
      <c r="AE13765" s="4"/>
      <c r="AF13765" s="21"/>
    </row>
    <row r="13766" spans="1:32" x14ac:dyDescent="0.2">
      <c r="A13766" s="1" t="s">
        <v>39706</v>
      </c>
      <c r="B13766" s="4" t="s">
        <v>39707</v>
      </c>
      <c r="C13766" s="4" t="s">
        <v>39708</v>
      </c>
      <c r="E13766" s="4"/>
      <c r="R13766" s="4"/>
      <c r="U13766" s="4"/>
      <c r="AD13766" s="4"/>
      <c r="AE13766" s="4"/>
      <c r="AF13766" s="21"/>
    </row>
    <row r="13767" spans="1:32" x14ac:dyDescent="0.2">
      <c r="A13767" s="1" t="s">
        <v>39709</v>
      </c>
      <c r="B13767" s="4" t="s">
        <v>39710</v>
      </c>
      <c r="C13767" s="4" t="s">
        <v>123</v>
      </c>
      <c r="E13767" s="4"/>
      <c r="R13767" s="4"/>
      <c r="U13767" s="4"/>
      <c r="AD13767" s="4"/>
      <c r="AE13767" s="4"/>
      <c r="AF13767" s="21"/>
    </row>
    <row r="13768" spans="1:32" x14ac:dyDescent="0.2">
      <c r="A13768" s="1" t="s">
        <v>39711</v>
      </c>
      <c r="B13768" s="4" t="s">
        <v>39712</v>
      </c>
      <c r="C13768" s="4" t="s">
        <v>39713</v>
      </c>
      <c r="E13768" s="4"/>
      <c r="R13768" s="4"/>
      <c r="U13768" s="4"/>
      <c r="AD13768" s="4"/>
      <c r="AE13768" s="4"/>
      <c r="AF13768" s="21"/>
    </row>
    <row r="13769" spans="1:32" x14ac:dyDescent="0.2">
      <c r="A13769" s="1" t="s">
        <v>39714</v>
      </c>
      <c r="B13769" s="4" t="s">
        <v>39715</v>
      </c>
      <c r="C13769" s="4" t="s">
        <v>39716</v>
      </c>
      <c r="E13769" s="4"/>
      <c r="R13769" s="4"/>
      <c r="U13769" s="4"/>
      <c r="AD13769" s="4"/>
      <c r="AE13769" s="4"/>
      <c r="AF13769" s="21"/>
    </row>
    <row r="13770" spans="1:32" x14ac:dyDescent="0.2">
      <c r="A13770" s="1" t="s">
        <v>39717</v>
      </c>
      <c r="B13770" s="4" t="s">
        <v>39718</v>
      </c>
      <c r="C13770" s="4" t="s">
        <v>39719</v>
      </c>
      <c r="E13770" s="4"/>
      <c r="R13770" s="4"/>
      <c r="U13770" s="4"/>
      <c r="AD13770" s="4"/>
      <c r="AE13770" s="4"/>
      <c r="AF13770" s="21"/>
    </row>
    <row r="13771" spans="1:32" x14ac:dyDescent="0.2">
      <c r="A13771" s="1" t="s">
        <v>39720</v>
      </c>
      <c r="B13771" s="4" t="s">
        <v>39721</v>
      </c>
      <c r="C13771" s="4" t="s">
        <v>39722</v>
      </c>
      <c r="E13771" s="4"/>
      <c r="R13771" s="4"/>
      <c r="U13771" s="4"/>
      <c r="AD13771" s="4"/>
      <c r="AE13771" s="4"/>
      <c r="AF13771" s="21"/>
    </row>
    <row r="13772" spans="1:32" x14ac:dyDescent="0.2">
      <c r="A13772" s="1" t="s">
        <v>39723</v>
      </c>
      <c r="B13772" s="4" t="s">
        <v>39724</v>
      </c>
      <c r="C13772" s="4" t="s">
        <v>39725</v>
      </c>
      <c r="E13772" s="4"/>
      <c r="R13772" s="4"/>
      <c r="U13772" s="4"/>
      <c r="AD13772" s="4"/>
      <c r="AE13772" s="4"/>
      <c r="AF13772" s="21"/>
    </row>
    <row r="13773" spans="1:32" x14ac:dyDescent="0.2">
      <c r="A13773" s="1" t="s">
        <v>39726</v>
      </c>
      <c r="B13773" s="4" t="s">
        <v>39727</v>
      </c>
      <c r="C13773" s="4" t="s">
        <v>39728</v>
      </c>
      <c r="E13773" s="4"/>
      <c r="R13773" s="4"/>
      <c r="U13773" s="4"/>
      <c r="AD13773" s="4"/>
      <c r="AE13773" s="4"/>
      <c r="AF13773" s="21"/>
    </row>
    <row r="13774" spans="1:32" x14ac:dyDescent="0.2">
      <c r="A13774" s="1" t="s">
        <v>39729</v>
      </c>
      <c r="B13774" s="4" t="s">
        <v>39730</v>
      </c>
      <c r="C13774" s="4" t="s">
        <v>39731</v>
      </c>
      <c r="E13774" s="4"/>
      <c r="R13774" s="4"/>
      <c r="U13774" s="4"/>
      <c r="AD13774" s="4"/>
      <c r="AE13774" s="4"/>
      <c r="AF13774" s="21"/>
    </row>
    <row r="13775" spans="1:32" x14ac:dyDescent="0.2">
      <c r="A13775" s="1" t="s">
        <v>39732</v>
      </c>
      <c r="B13775" s="4" t="s">
        <v>39733</v>
      </c>
      <c r="C13775" s="4" t="s">
        <v>39734</v>
      </c>
      <c r="E13775" s="4"/>
      <c r="R13775" s="4"/>
      <c r="U13775" s="4"/>
      <c r="AD13775" s="4"/>
      <c r="AE13775" s="4"/>
      <c r="AF13775" s="21"/>
    </row>
    <row r="13776" spans="1:32" x14ac:dyDescent="0.2">
      <c r="A13776" s="1" t="s">
        <v>39735</v>
      </c>
      <c r="B13776" s="4" t="s">
        <v>39736</v>
      </c>
      <c r="C13776" s="4" t="s">
        <v>39737</v>
      </c>
      <c r="E13776" s="4"/>
      <c r="R13776" s="4"/>
      <c r="U13776" s="4"/>
      <c r="AD13776" s="4"/>
      <c r="AE13776" s="4"/>
      <c r="AF13776" s="21"/>
    </row>
    <row r="13777" spans="1:32" x14ac:dyDescent="0.2">
      <c r="A13777" s="1" t="s">
        <v>39738</v>
      </c>
      <c r="B13777" s="4" t="s">
        <v>39739</v>
      </c>
      <c r="C13777" s="4" t="s">
        <v>39740</v>
      </c>
      <c r="E13777" s="4"/>
      <c r="R13777" s="4"/>
      <c r="U13777" s="4"/>
      <c r="AD13777" s="4"/>
      <c r="AE13777" s="4"/>
      <c r="AF13777" s="21"/>
    </row>
    <row r="13778" spans="1:32" x14ac:dyDescent="0.2">
      <c r="A13778" s="1" t="s">
        <v>39741</v>
      </c>
      <c r="B13778" s="4" t="s">
        <v>39742</v>
      </c>
      <c r="C13778" s="4" t="s">
        <v>39743</v>
      </c>
      <c r="E13778" s="4"/>
      <c r="R13778" s="4"/>
      <c r="U13778" s="4"/>
      <c r="AD13778" s="4"/>
      <c r="AE13778" s="4"/>
      <c r="AF13778" s="21"/>
    </row>
    <row r="13779" spans="1:32" x14ac:dyDescent="0.2">
      <c r="A13779" s="1" t="s">
        <v>39744</v>
      </c>
      <c r="B13779" s="4" t="s">
        <v>39745</v>
      </c>
      <c r="C13779" s="4" t="s">
        <v>39746</v>
      </c>
      <c r="E13779" s="4"/>
      <c r="R13779" s="4"/>
      <c r="U13779" s="4"/>
      <c r="AD13779" s="4"/>
      <c r="AE13779" s="4"/>
      <c r="AF13779" s="21"/>
    </row>
    <row r="13780" spans="1:32" x14ac:dyDescent="0.2">
      <c r="A13780" s="1" t="s">
        <v>39747</v>
      </c>
      <c r="B13780" s="4" t="s">
        <v>39748</v>
      </c>
      <c r="C13780" s="4" t="s">
        <v>39749</v>
      </c>
      <c r="E13780" s="4"/>
      <c r="R13780" s="4"/>
      <c r="U13780" s="4"/>
      <c r="AD13780" s="4"/>
      <c r="AE13780" s="4"/>
      <c r="AF13780" s="21"/>
    </row>
    <row r="13781" spans="1:32" x14ac:dyDescent="0.2">
      <c r="A13781" s="1" t="s">
        <v>39750</v>
      </c>
      <c r="B13781" s="4" t="s">
        <v>39751</v>
      </c>
      <c r="C13781" s="4" t="s">
        <v>39752</v>
      </c>
      <c r="E13781" s="4"/>
      <c r="R13781" s="4"/>
      <c r="U13781" s="4"/>
      <c r="AD13781" s="4"/>
      <c r="AE13781" s="4"/>
      <c r="AF13781" s="21"/>
    </row>
    <row r="13782" spans="1:32" x14ac:dyDescent="0.2">
      <c r="A13782" s="1" t="s">
        <v>39753</v>
      </c>
      <c r="B13782" s="4" t="s">
        <v>39754</v>
      </c>
      <c r="C13782" s="4" t="s">
        <v>39755</v>
      </c>
      <c r="E13782" s="4"/>
      <c r="R13782" s="4"/>
      <c r="U13782" s="4"/>
      <c r="AD13782" s="4"/>
      <c r="AE13782" s="4"/>
      <c r="AF13782" s="21"/>
    </row>
    <row r="13783" spans="1:32" x14ac:dyDescent="0.2">
      <c r="A13783" s="1" t="s">
        <v>39756</v>
      </c>
      <c r="B13783" s="4" t="s">
        <v>39757</v>
      </c>
      <c r="C13783" s="4" t="s">
        <v>39758</v>
      </c>
      <c r="E13783" s="4"/>
      <c r="R13783" s="4"/>
      <c r="U13783" s="4"/>
      <c r="AD13783" s="4"/>
      <c r="AE13783" s="4"/>
      <c r="AF13783" s="21"/>
    </row>
    <row r="13784" spans="1:32" x14ac:dyDescent="0.2">
      <c r="A13784" s="1" t="s">
        <v>39759</v>
      </c>
      <c r="B13784" s="4" t="s">
        <v>39760</v>
      </c>
      <c r="C13784" s="4" t="s">
        <v>39761</v>
      </c>
      <c r="E13784" s="4"/>
      <c r="R13784" s="4"/>
      <c r="U13784" s="4"/>
      <c r="AD13784" s="4"/>
      <c r="AE13784" s="4"/>
      <c r="AF13784" s="21"/>
    </row>
    <row r="13785" spans="1:32" x14ac:dyDescent="0.2">
      <c r="A13785" s="1" t="s">
        <v>39762</v>
      </c>
      <c r="B13785" s="4" t="s">
        <v>39763</v>
      </c>
      <c r="C13785" s="4" t="s">
        <v>251</v>
      </c>
      <c r="E13785" s="4"/>
      <c r="R13785" s="4"/>
      <c r="U13785" s="4"/>
      <c r="AD13785" s="4">
        <v>1</v>
      </c>
      <c r="AE13785" s="4"/>
      <c r="AF13785" s="21"/>
    </row>
    <row r="13786" spans="1:32" x14ac:dyDescent="0.2">
      <c r="A13786" s="1" t="s">
        <v>39764</v>
      </c>
      <c r="B13786" s="4" t="s">
        <v>39765</v>
      </c>
      <c r="C13786" s="4" t="s">
        <v>39766</v>
      </c>
      <c r="E13786" s="4"/>
      <c r="R13786" s="4"/>
      <c r="U13786" s="4"/>
      <c r="AD13786" s="4"/>
      <c r="AE13786" s="4"/>
      <c r="AF13786" s="21"/>
    </row>
    <row r="13787" spans="1:32" x14ac:dyDescent="0.2">
      <c r="A13787" s="1" t="s">
        <v>39767</v>
      </c>
      <c r="B13787" s="4" t="s">
        <v>39768</v>
      </c>
      <c r="C13787" s="4" t="s">
        <v>39769</v>
      </c>
      <c r="E13787" s="4"/>
      <c r="R13787" s="4"/>
      <c r="U13787" s="4"/>
      <c r="AD13787" s="4"/>
      <c r="AE13787" s="4"/>
      <c r="AF13787" s="21"/>
    </row>
    <row r="13788" spans="1:32" x14ac:dyDescent="0.2">
      <c r="A13788" s="1" t="s">
        <v>39770</v>
      </c>
      <c r="B13788" s="4" t="s">
        <v>39771</v>
      </c>
      <c r="C13788" s="4" t="s">
        <v>39772</v>
      </c>
      <c r="E13788" s="4"/>
      <c r="R13788" s="4"/>
      <c r="U13788" s="4"/>
      <c r="AD13788" s="4"/>
      <c r="AE13788" s="4"/>
      <c r="AF13788" s="21"/>
    </row>
    <row r="13789" spans="1:32" x14ac:dyDescent="0.2">
      <c r="A13789" s="1" t="s">
        <v>39773</v>
      </c>
      <c r="B13789" s="4" t="s">
        <v>39774</v>
      </c>
      <c r="C13789" s="4" t="s">
        <v>39775</v>
      </c>
      <c r="E13789" s="4"/>
      <c r="R13789" s="4"/>
      <c r="U13789" s="4"/>
      <c r="AD13789" s="4"/>
      <c r="AE13789" s="4"/>
      <c r="AF13789" s="21"/>
    </row>
    <row r="13790" spans="1:32" x14ac:dyDescent="0.2">
      <c r="A13790" s="1" t="s">
        <v>39776</v>
      </c>
      <c r="B13790" s="4" t="s">
        <v>39777</v>
      </c>
      <c r="C13790" s="4" t="s">
        <v>39778</v>
      </c>
      <c r="E13790" s="4"/>
      <c r="R13790" s="4"/>
      <c r="U13790" s="4"/>
      <c r="AD13790" s="4"/>
      <c r="AE13790" s="4"/>
      <c r="AF13790" s="21"/>
    </row>
    <row r="13791" spans="1:32" x14ac:dyDescent="0.2">
      <c r="A13791" s="1" t="s">
        <v>39779</v>
      </c>
      <c r="B13791" s="4" t="s">
        <v>39780</v>
      </c>
      <c r="C13791" s="4" t="s">
        <v>39781</v>
      </c>
      <c r="E13791" s="4"/>
      <c r="R13791" s="4"/>
      <c r="U13791" s="4"/>
      <c r="AD13791" s="4"/>
      <c r="AE13791" s="4"/>
      <c r="AF13791" s="21"/>
    </row>
    <row r="13792" spans="1:32" x14ac:dyDescent="0.2">
      <c r="A13792" s="1" t="s">
        <v>39782</v>
      </c>
      <c r="B13792" s="4" t="s">
        <v>39783</v>
      </c>
      <c r="C13792" s="4" t="s">
        <v>24419</v>
      </c>
      <c r="E13792" s="4"/>
      <c r="R13792" s="4"/>
      <c r="U13792" s="4"/>
      <c r="AD13792" s="4"/>
      <c r="AE13792" s="4"/>
      <c r="AF13792" s="21"/>
    </row>
    <row r="13793" spans="1:32" x14ac:dyDescent="0.2">
      <c r="A13793" s="1" t="s">
        <v>39784</v>
      </c>
      <c r="B13793" s="4" t="s">
        <v>39785</v>
      </c>
      <c r="C13793" s="4" t="s">
        <v>7934</v>
      </c>
      <c r="E13793" s="4"/>
      <c r="R13793" s="4"/>
      <c r="U13793" s="4"/>
      <c r="AD13793" s="4"/>
      <c r="AE13793" s="4"/>
      <c r="AF13793" s="21"/>
    </row>
    <row r="13794" spans="1:32" x14ac:dyDescent="0.2">
      <c r="A13794" s="1" t="s">
        <v>39786</v>
      </c>
      <c r="B13794" s="4" t="s">
        <v>39787</v>
      </c>
      <c r="C13794" s="4" t="s">
        <v>39788</v>
      </c>
      <c r="E13794" s="4"/>
      <c r="R13794" s="4"/>
      <c r="U13794" s="4"/>
      <c r="AD13794" s="4"/>
      <c r="AE13794" s="4"/>
      <c r="AF13794" s="21"/>
    </row>
    <row r="13795" spans="1:32" x14ac:dyDescent="0.2">
      <c r="A13795" s="1" t="s">
        <v>39789</v>
      </c>
      <c r="B13795" s="4" t="s">
        <v>39790</v>
      </c>
      <c r="C13795" s="4" t="s">
        <v>39791</v>
      </c>
      <c r="E13795" s="4"/>
      <c r="R13795" s="4"/>
      <c r="U13795" s="4"/>
      <c r="AD13795" s="4"/>
      <c r="AE13795" s="4"/>
      <c r="AF13795" s="21"/>
    </row>
    <row r="13796" spans="1:32" x14ac:dyDescent="0.2">
      <c r="A13796" s="1" t="s">
        <v>39792</v>
      </c>
      <c r="B13796" s="4" t="s">
        <v>39793</v>
      </c>
      <c r="C13796" s="4" t="s">
        <v>39794</v>
      </c>
      <c r="E13796" s="4"/>
      <c r="R13796" s="4"/>
      <c r="U13796" s="4"/>
      <c r="AD13796" s="4"/>
      <c r="AE13796" s="4"/>
      <c r="AF13796" s="21"/>
    </row>
    <row r="13797" spans="1:32" x14ac:dyDescent="0.2">
      <c r="A13797" s="1" t="s">
        <v>39795</v>
      </c>
      <c r="B13797" s="4" t="s">
        <v>39796</v>
      </c>
      <c r="C13797" s="4" t="s">
        <v>39797</v>
      </c>
      <c r="E13797" s="4"/>
      <c r="R13797" s="4"/>
      <c r="U13797" s="4"/>
      <c r="AD13797" s="4"/>
      <c r="AE13797" s="4"/>
      <c r="AF13797" s="21"/>
    </row>
    <row r="13798" spans="1:32" x14ac:dyDescent="0.2">
      <c r="A13798" s="1" t="s">
        <v>39798</v>
      </c>
      <c r="B13798" s="4" t="s">
        <v>39799</v>
      </c>
      <c r="C13798" s="4" t="s">
        <v>39800</v>
      </c>
      <c r="E13798" s="4"/>
      <c r="R13798" s="4"/>
      <c r="U13798" s="4"/>
      <c r="AD13798" s="4"/>
      <c r="AE13798" s="4"/>
      <c r="AF13798" s="21"/>
    </row>
    <row r="13799" spans="1:32" x14ac:dyDescent="0.2">
      <c r="A13799" s="1" t="s">
        <v>39801</v>
      </c>
      <c r="B13799" s="4" t="s">
        <v>39802</v>
      </c>
      <c r="C13799" s="4" t="s">
        <v>39803</v>
      </c>
      <c r="E13799" s="4"/>
      <c r="R13799" s="4"/>
      <c r="U13799" s="4"/>
      <c r="AD13799" s="4"/>
      <c r="AE13799" s="4"/>
      <c r="AF13799" s="21"/>
    </row>
    <row r="13800" spans="1:32" x14ac:dyDescent="0.2">
      <c r="A13800" s="1" t="s">
        <v>39804</v>
      </c>
      <c r="B13800" s="4" t="s">
        <v>39805</v>
      </c>
      <c r="C13800" s="4" t="s">
        <v>39806</v>
      </c>
      <c r="E13800" s="4"/>
      <c r="R13800" s="4"/>
      <c r="U13800" s="4"/>
      <c r="AD13800" s="4"/>
      <c r="AE13800" s="4"/>
      <c r="AF13800" s="21"/>
    </row>
    <row r="13801" spans="1:32" x14ac:dyDescent="0.2">
      <c r="A13801" s="1" t="s">
        <v>39807</v>
      </c>
      <c r="B13801" s="4" t="s">
        <v>39808</v>
      </c>
      <c r="C13801" s="4" t="s">
        <v>39809</v>
      </c>
      <c r="E13801" s="4"/>
      <c r="G13801">
        <v>1</v>
      </c>
      <c r="R13801" s="4"/>
      <c r="U13801" s="4"/>
      <c r="Y13801">
        <v>1</v>
      </c>
      <c r="AB13801">
        <v>1</v>
      </c>
      <c r="AD13801" s="4"/>
      <c r="AE13801" s="4">
        <v>1</v>
      </c>
      <c r="AF13801" s="21"/>
    </row>
    <row r="13802" spans="1:32" x14ac:dyDescent="0.2">
      <c r="A13802" s="1" t="s">
        <v>39810</v>
      </c>
      <c r="B13802" s="4" t="s">
        <v>39811</v>
      </c>
      <c r="C13802" s="4" t="s">
        <v>39812</v>
      </c>
      <c r="E13802" s="4"/>
      <c r="R13802" s="4"/>
      <c r="U13802" s="4"/>
      <c r="AD13802" s="4"/>
      <c r="AE13802" s="4"/>
      <c r="AF13802" s="21"/>
    </row>
    <row r="13803" spans="1:32" x14ac:dyDescent="0.2">
      <c r="A13803" s="1" t="s">
        <v>39813</v>
      </c>
      <c r="B13803" s="4" t="s">
        <v>39814</v>
      </c>
      <c r="C13803" s="4" t="s">
        <v>39815</v>
      </c>
      <c r="E13803" s="4"/>
      <c r="R13803" s="4"/>
      <c r="U13803" s="4"/>
      <c r="AD13803" s="4"/>
      <c r="AE13803" s="4"/>
      <c r="AF13803" s="21"/>
    </row>
    <row r="13804" spans="1:32" x14ac:dyDescent="0.2">
      <c r="A13804" s="1" t="s">
        <v>39816</v>
      </c>
      <c r="B13804" s="4" t="s">
        <v>39817</v>
      </c>
      <c r="C13804" s="4" t="s">
        <v>39818</v>
      </c>
      <c r="E13804" s="4"/>
      <c r="R13804" s="4"/>
      <c r="U13804" s="4"/>
      <c r="AD13804" s="4"/>
      <c r="AE13804" s="4"/>
      <c r="AF13804" s="21"/>
    </row>
    <row r="13805" spans="1:32" x14ac:dyDescent="0.2">
      <c r="A13805" s="1" t="s">
        <v>39819</v>
      </c>
      <c r="B13805" s="4" t="s">
        <v>39820</v>
      </c>
      <c r="C13805" s="4" t="s">
        <v>39821</v>
      </c>
      <c r="E13805" s="4"/>
      <c r="R13805" s="4"/>
      <c r="U13805" s="4"/>
      <c r="AD13805" s="4"/>
      <c r="AE13805" s="4"/>
      <c r="AF13805" s="21"/>
    </row>
    <row r="13806" spans="1:32" x14ac:dyDescent="0.2">
      <c r="A13806" s="1" t="s">
        <v>39822</v>
      </c>
      <c r="B13806" s="4" t="s">
        <v>39823</v>
      </c>
      <c r="C13806" s="4" t="s">
        <v>39824</v>
      </c>
      <c r="E13806" s="4"/>
      <c r="R13806" s="4"/>
      <c r="U13806" s="4"/>
      <c r="AD13806" s="4"/>
      <c r="AE13806" s="4"/>
      <c r="AF13806" s="21"/>
    </row>
    <row r="13807" spans="1:32" x14ac:dyDescent="0.2">
      <c r="A13807" s="1" t="s">
        <v>39825</v>
      </c>
      <c r="B13807" s="4" t="s">
        <v>39826</v>
      </c>
      <c r="C13807" s="4" t="s">
        <v>39827</v>
      </c>
      <c r="E13807" s="4"/>
      <c r="R13807" s="4"/>
      <c r="U13807" s="4"/>
      <c r="AD13807" s="4"/>
      <c r="AE13807" s="4"/>
      <c r="AF13807" s="21"/>
    </row>
    <row r="13808" spans="1:32" x14ac:dyDescent="0.2">
      <c r="A13808" s="1" t="s">
        <v>39828</v>
      </c>
      <c r="B13808" s="4" t="s">
        <v>39829</v>
      </c>
      <c r="C13808" s="4" t="s">
        <v>39830</v>
      </c>
      <c r="E13808" s="4"/>
      <c r="R13808" s="4"/>
      <c r="U13808" s="4"/>
      <c r="AD13808" s="4"/>
      <c r="AE13808" s="4"/>
      <c r="AF13808" s="21"/>
    </row>
    <row r="13809" spans="1:32" x14ac:dyDescent="0.2">
      <c r="A13809" s="1" t="s">
        <v>39831</v>
      </c>
      <c r="B13809" s="4" t="s">
        <v>39832</v>
      </c>
      <c r="C13809" s="4" t="s">
        <v>39833</v>
      </c>
      <c r="E13809" s="4"/>
      <c r="R13809" s="4"/>
      <c r="U13809" s="4"/>
      <c r="AD13809" s="4"/>
      <c r="AE13809" s="4"/>
      <c r="AF13809" s="21"/>
    </row>
    <row r="13810" spans="1:32" x14ac:dyDescent="0.2">
      <c r="A13810" s="1" t="s">
        <v>39834</v>
      </c>
      <c r="B13810" s="4" t="s">
        <v>39835</v>
      </c>
      <c r="C13810" s="4" t="s">
        <v>39836</v>
      </c>
      <c r="E13810" s="4"/>
      <c r="R13810" s="4"/>
      <c r="U13810" s="4"/>
      <c r="AD13810" s="4"/>
      <c r="AE13810" s="4"/>
      <c r="AF13810" s="21"/>
    </row>
    <row r="13811" spans="1:32" x14ac:dyDescent="0.2">
      <c r="A13811" s="1" t="s">
        <v>39837</v>
      </c>
      <c r="B13811" s="4" t="s">
        <v>39838</v>
      </c>
      <c r="C13811" s="4" t="s">
        <v>39839</v>
      </c>
      <c r="E13811" s="4"/>
      <c r="R13811" s="4"/>
      <c r="U13811" s="4"/>
      <c r="AD13811" s="4"/>
      <c r="AE13811" s="4"/>
      <c r="AF13811" s="21"/>
    </row>
    <row r="13812" spans="1:32" x14ac:dyDescent="0.2">
      <c r="A13812" s="1" t="s">
        <v>39840</v>
      </c>
      <c r="B13812" s="4" t="s">
        <v>39841</v>
      </c>
      <c r="C13812" s="4" t="s">
        <v>39842</v>
      </c>
      <c r="E13812" s="4"/>
      <c r="R13812" s="4"/>
      <c r="U13812" s="4"/>
      <c r="AD13812" s="4"/>
      <c r="AE13812" s="4"/>
      <c r="AF13812" s="21"/>
    </row>
    <row r="13813" spans="1:32" x14ac:dyDescent="0.2">
      <c r="A13813" s="1" t="s">
        <v>39843</v>
      </c>
      <c r="B13813" s="4" t="s">
        <v>39844</v>
      </c>
      <c r="C13813" s="4" t="s">
        <v>39845</v>
      </c>
      <c r="E13813" s="4"/>
      <c r="R13813" s="4"/>
      <c r="U13813" s="4"/>
      <c r="AD13813" s="4"/>
      <c r="AE13813" s="4"/>
      <c r="AF13813" s="21"/>
    </row>
    <row r="13814" spans="1:32" x14ac:dyDescent="0.2">
      <c r="A13814" s="1" t="s">
        <v>39846</v>
      </c>
      <c r="B13814" s="4" t="s">
        <v>39847</v>
      </c>
      <c r="C13814" s="4" t="s">
        <v>39848</v>
      </c>
      <c r="E13814" s="4"/>
      <c r="R13814" s="4"/>
      <c r="U13814" s="4"/>
      <c r="AD13814" s="4"/>
      <c r="AE13814" s="4"/>
      <c r="AF13814" s="21"/>
    </row>
    <row r="13815" spans="1:32" x14ac:dyDescent="0.2">
      <c r="A13815" s="1" t="s">
        <v>39849</v>
      </c>
      <c r="B13815" s="4" t="s">
        <v>39850</v>
      </c>
      <c r="C13815" s="4" t="s">
        <v>39851</v>
      </c>
      <c r="E13815" s="4"/>
      <c r="R13815" s="4"/>
      <c r="U13815" s="4"/>
      <c r="AD13815" s="4"/>
      <c r="AE13815" s="4"/>
      <c r="AF13815" s="21"/>
    </row>
    <row r="13816" spans="1:32" x14ac:dyDescent="0.2">
      <c r="A13816" s="1" t="s">
        <v>39852</v>
      </c>
      <c r="B13816" s="4" t="s">
        <v>39853</v>
      </c>
      <c r="C13816" s="4" t="s">
        <v>39854</v>
      </c>
      <c r="E13816" s="4"/>
      <c r="R13816" s="4"/>
      <c r="U13816" s="4"/>
      <c r="AD13816" s="4"/>
      <c r="AE13816" s="4"/>
      <c r="AF13816" s="21"/>
    </row>
    <row r="13817" spans="1:32" x14ac:dyDescent="0.2">
      <c r="A13817" s="1" t="s">
        <v>39855</v>
      </c>
      <c r="B13817" s="4" t="s">
        <v>39856</v>
      </c>
      <c r="C13817" s="4" t="s">
        <v>39857</v>
      </c>
      <c r="E13817" s="4"/>
      <c r="R13817" s="4"/>
      <c r="U13817" s="4"/>
      <c r="AD13817" s="4"/>
      <c r="AE13817" s="4"/>
      <c r="AF13817" s="21"/>
    </row>
    <row r="13818" spans="1:32" x14ac:dyDescent="0.2">
      <c r="A13818" s="1" t="s">
        <v>39858</v>
      </c>
      <c r="B13818" s="4" t="s">
        <v>39859</v>
      </c>
      <c r="C13818" s="4" t="s">
        <v>39860</v>
      </c>
      <c r="E13818" s="4"/>
      <c r="R13818" s="4"/>
      <c r="U13818" s="4"/>
      <c r="AD13818" s="4"/>
      <c r="AE13818" s="4"/>
      <c r="AF13818" s="21"/>
    </row>
    <row r="13819" spans="1:32" x14ac:dyDescent="0.2">
      <c r="A13819" s="1" t="s">
        <v>39861</v>
      </c>
      <c r="B13819" s="4" t="s">
        <v>39862</v>
      </c>
      <c r="C13819" s="4" t="s">
        <v>39863</v>
      </c>
      <c r="E13819" s="4"/>
      <c r="R13819" s="4"/>
      <c r="U13819" s="4"/>
      <c r="AD13819" s="4">
        <v>1</v>
      </c>
      <c r="AE13819" s="4"/>
      <c r="AF13819" s="21">
        <v>1</v>
      </c>
    </row>
    <row r="13820" spans="1:32" x14ac:dyDescent="0.2">
      <c r="A13820" s="1" t="s">
        <v>39864</v>
      </c>
      <c r="B13820" s="4" t="s">
        <v>39865</v>
      </c>
      <c r="C13820" s="4" t="s">
        <v>39866</v>
      </c>
      <c r="E13820" s="4"/>
      <c r="R13820" s="4"/>
      <c r="U13820" s="4"/>
      <c r="AD13820" s="4"/>
      <c r="AE13820" s="4"/>
      <c r="AF13820" s="21"/>
    </row>
    <row r="13821" spans="1:32" x14ac:dyDescent="0.2">
      <c r="A13821" s="1" t="s">
        <v>39867</v>
      </c>
      <c r="B13821" s="4" t="s">
        <v>11775</v>
      </c>
      <c r="C13821" s="4" t="s">
        <v>38954</v>
      </c>
      <c r="E13821" s="4"/>
      <c r="R13821" s="4"/>
      <c r="U13821" s="4"/>
      <c r="AD13821" s="4"/>
      <c r="AE13821" s="4"/>
      <c r="AF13821" s="21"/>
    </row>
    <row r="13822" spans="1:32" x14ac:dyDescent="0.2">
      <c r="A13822" s="1" t="s">
        <v>39868</v>
      </c>
      <c r="B13822" s="4" t="s">
        <v>39869</v>
      </c>
      <c r="C13822" s="4" t="s">
        <v>39870</v>
      </c>
      <c r="E13822" s="4"/>
      <c r="R13822" s="4"/>
      <c r="U13822" s="4"/>
      <c r="AD13822" s="4"/>
      <c r="AE13822" s="4"/>
      <c r="AF13822" s="21"/>
    </row>
    <row r="13823" spans="1:32" x14ac:dyDescent="0.2">
      <c r="A13823" s="1" t="s">
        <v>39871</v>
      </c>
      <c r="B13823" s="4" t="s">
        <v>39872</v>
      </c>
      <c r="C13823" s="4" t="s">
        <v>39873</v>
      </c>
      <c r="E13823" s="4"/>
      <c r="R13823" s="4"/>
      <c r="U13823" s="4"/>
      <c r="AD13823" s="4"/>
      <c r="AE13823" s="4"/>
      <c r="AF13823" s="21"/>
    </row>
    <row r="13824" spans="1:32" x14ac:dyDescent="0.2">
      <c r="A13824" s="1" t="s">
        <v>39874</v>
      </c>
      <c r="B13824" s="4" t="s">
        <v>39875</v>
      </c>
      <c r="C13824" s="4" t="s">
        <v>39876</v>
      </c>
      <c r="E13824" s="4"/>
      <c r="R13824" s="4"/>
      <c r="U13824" s="4"/>
      <c r="AD13824" s="4"/>
      <c r="AE13824" s="4"/>
      <c r="AF13824" s="21"/>
    </row>
    <row r="13825" spans="1:32" x14ac:dyDescent="0.2">
      <c r="A13825" s="1" t="s">
        <v>39877</v>
      </c>
      <c r="B13825" s="4" t="s">
        <v>34890</v>
      </c>
      <c r="C13825" s="4" t="s">
        <v>39878</v>
      </c>
      <c r="E13825" s="4"/>
      <c r="R13825" s="4"/>
      <c r="U13825" s="4"/>
      <c r="AD13825" s="4"/>
      <c r="AE13825" s="4"/>
      <c r="AF13825" s="21"/>
    </row>
    <row r="13826" spans="1:32" x14ac:dyDescent="0.2">
      <c r="A13826" s="1" t="s">
        <v>39879</v>
      </c>
      <c r="B13826" s="4" t="s">
        <v>39880</v>
      </c>
      <c r="C13826" s="4" t="s">
        <v>39881</v>
      </c>
      <c r="E13826" s="4"/>
      <c r="R13826" s="4"/>
      <c r="U13826" s="4"/>
      <c r="AD13826" s="4"/>
      <c r="AE13826" s="4"/>
      <c r="AF13826" s="21"/>
    </row>
    <row r="13827" spans="1:32" x14ac:dyDescent="0.2">
      <c r="A13827" s="1" t="s">
        <v>39882</v>
      </c>
      <c r="B13827" s="4" t="s">
        <v>39883</v>
      </c>
      <c r="C13827" s="4" t="s">
        <v>39884</v>
      </c>
      <c r="E13827" s="4"/>
      <c r="F13827">
        <v>1</v>
      </c>
      <c r="G13827">
        <v>1</v>
      </c>
      <c r="H13827">
        <v>1</v>
      </c>
      <c r="I13827">
        <v>1</v>
      </c>
      <c r="M13827">
        <v>1</v>
      </c>
      <c r="R13827" s="4"/>
      <c r="U13827" s="4"/>
      <c r="AD13827" s="4"/>
      <c r="AE13827" s="4">
        <v>1</v>
      </c>
      <c r="AF13827" s="21"/>
    </row>
    <row r="13828" spans="1:32" x14ac:dyDescent="0.2">
      <c r="A13828" s="1" t="s">
        <v>39885</v>
      </c>
      <c r="B13828" s="4" t="s">
        <v>39886</v>
      </c>
      <c r="C13828" s="4" t="s">
        <v>39887</v>
      </c>
      <c r="E13828" s="4"/>
      <c r="R13828" s="4"/>
      <c r="U13828" s="4"/>
      <c r="AD13828" s="4"/>
      <c r="AE13828" s="4"/>
      <c r="AF13828" s="21"/>
    </row>
    <row r="13829" spans="1:32" x14ac:dyDescent="0.2">
      <c r="A13829" s="1" t="s">
        <v>39888</v>
      </c>
      <c r="B13829" s="4" t="s">
        <v>39889</v>
      </c>
      <c r="C13829" s="4" t="s">
        <v>39890</v>
      </c>
      <c r="E13829" s="4"/>
      <c r="R13829" s="4"/>
      <c r="U13829" s="4"/>
      <c r="AD13829" s="4"/>
      <c r="AE13829" s="4"/>
      <c r="AF13829" s="21"/>
    </row>
    <row r="13830" spans="1:32" x14ac:dyDescent="0.2">
      <c r="A13830" s="1" t="s">
        <v>39891</v>
      </c>
      <c r="B13830" s="4" t="s">
        <v>39892</v>
      </c>
      <c r="C13830" s="4" t="s">
        <v>39893</v>
      </c>
      <c r="E13830" s="4"/>
      <c r="R13830" s="4"/>
      <c r="U13830" s="4"/>
      <c r="AD13830" s="4"/>
      <c r="AE13830" s="4"/>
      <c r="AF13830" s="21"/>
    </row>
    <row r="13831" spans="1:32" x14ac:dyDescent="0.2">
      <c r="A13831" s="1" t="s">
        <v>39894</v>
      </c>
      <c r="B13831" s="4" t="s">
        <v>39895</v>
      </c>
      <c r="C13831" s="4" t="s">
        <v>35000</v>
      </c>
      <c r="E13831" s="4"/>
      <c r="R13831" s="4"/>
      <c r="U13831" s="4"/>
      <c r="AD13831" s="4"/>
      <c r="AE13831" s="4"/>
      <c r="AF13831" s="21"/>
    </row>
    <row r="13832" spans="1:32" x14ac:dyDescent="0.2">
      <c r="A13832" s="1" t="s">
        <v>39896</v>
      </c>
      <c r="B13832" s="4" t="s">
        <v>39897</v>
      </c>
      <c r="C13832" s="4" t="s">
        <v>39898</v>
      </c>
      <c r="E13832" s="4"/>
      <c r="R13832" s="4"/>
      <c r="U13832" s="4"/>
      <c r="AB13832">
        <v>1</v>
      </c>
      <c r="AD13832" s="4"/>
      <c r="AE13832" s="4"/>
      <c r="AF13832" s="21"/>
    </row>
    <row r="13833" spans="1:32" x14ac:dyDescent="0.2">
      <c r="A13833" s="1" t="s">
        <v>39899</v>
      </c>
      <c r="B13833" s="4" t="s">
        <v>39900</v>
      </c>
      <c r="C13833" s="4" t="s">
        <v>39901</v>
      </c>
      <c r="E13833" s="4"/>
      <c r="R13833" s="4"/>
      <c r="U13833" s="4"/>
      <c r="AD13833" s="4"/>
      <c r="AE13833" s="4"/>
      <c r="AF13833" s="21"/>
    </row>
    <row r="13834" spans="1:32" x14ac:dyDescent="0.2">
      <c r="A13834" s="1" t="s">
        <v>39902</v>
      </c>
      <c r="B13834" s="4" t="s">
        <v>39903</v>
      </c>
      <c r="C13834" s="4" t="s">
        <v>39904</v>
      </c>
      <c r="E13834" s="4"/>
      <c r="R13834" s="4"/>
      <c r="U13834" s="4"/>
      <c r="AD13834" s="4"/>
      <c r="AE13834" s="4"/>
      <c r="AF13834" s="21"/>
    </row>
    <row r="13835" spans="1:32" x14ac:dyDescent="0.2">
      <c r="A13835" s="1" t="s">
        <v>39905</v>
      </c>
      <c r="B13835" s="4" t="s">
        <v>39906</v>
      </c>
      <c r="C13835" s="4" t="s">
        <v>39907</v>
      </c>
      <c r="E13835" s="4"/>
      <c r="R13835" s="4"/>
      <c r="U13835" s="4"/>
      <c r="AD13835" s="4"/>
      <c r="AE13835" s="4"/>
      <c r="AF13835" s="21"/>
    </row>
    <row r="13836" spans="1:32" x14ac:dyDescent="0.2">
      <c r="A13836" s="1" t="s">
        <v>39908</v>
      </c>
      <c r="B13836" s="4" t="s">
        <v>39909</v>
      </c>
      <c r="C13836" s="4" t="s">
        <v>39910</v>
      </c>
      <c r="E13836" s="4"/>
      <c r="R13836" s="4"/>
      <c r="U13836" s="4"/>
      <c r="AD13836" s="4"/>
      <c r="AE13836" s="4"/>
      <c r="AF13836" s="21"/>
    </row>
    <row r="13837" spans="1:32" x14ac:dyDescent="0.2">
      <c r="A13837" s="1" t="s">
        <v>39911</v>
      </c>
      <c r="B13837" s="4" t="s">
        <v>39912</v>
      </c>
      <c r="C13837" s="4" t="s">
        <v>39913</v>
      </c>
      <c r="E13837" s="4"/>
      <c r="R13837" s="4"/>
      <c r="U13837" s="4"/>
      <c r="AD13837" s="4"/>
      <c r="AE13837" s="4"/>
      <c r="AF13837" s="21"/>
    </row>
    <row r="13838" spans="1:32" x14ac:dyDescent="0.2">
      <c r="A13838" s="1" t="s">
        <v>39914</v>
      </c>
      <c r="B13838" s="4" t="s">
        <v>39915</v>
      </c>
      <c r="C13838" s="4" t="s">
        <v>39916</v>
      </c>
      <c r="E13838" s="4"/>
      <c r="R13838" s="4"/>
      <c r="U13838" s="4"/>
      <c r="AD13838" s="4"/>
      <c r="AE13838" s="4"/>
      <c r="AF13838" s="21"/>
    </row>
    <row r="13839" spans="1:32" x14ac:dyDescent="0.2">
      <c r="A13839" s="1" t="s">
        <v>39917</v>
      </c>
      <c r="B13839" s="4" t="s">
        <v>39918</v>
      </c>
      <c r="C13839" s="4" t="s">
        <v>39918</v>
      </c>
      <c r="E13839" s="4">
        <v>1</v>
      </c>
      <c r="R13839" s="4"/>
      <c r="U13839" s="4"/>
      <c r="AD13839" s="4">
        <v>1</v>
      </c>
      <c r="AE13839" s="4"/>
      <c r="AF13839" s="21">
        <v>1</v>
      </c>
    </row>
    <row r="13840" spans="1:32" x14ac:dyDescent="0.2">
      <c r="A13840" s="1" t="s">
        <v>39919</v>
      </c>
      <c r="B13840" s="4" t="s">
        <v>39920</v>
      </c>
      <c r="C13840" s="4" t="s">
        <v>39921</v>
      </c>
      <c r="E13840" s="4"/>
      <c r="R13840" s="4"/>
      <c r="U13840" s="4"/>
      <c r="AD13840" s="4"/>
      <c r="AE13840" s="4"/>
      <c r="AF13840" s="21"/>
    </row>
    <row r="13841" spans="1:32" x14ac:dyDescent="0.2">
      <c r="A13841" s="1" t="s">
        <v>39922</v>
      </c>
      <c r="B13841" s="4" t="s">
        <v>39923</v>
      </c>
      <c r="C13841" s="4" t="s">
        <v>39924</v>
      </c>
      <c r="E13841" s="4"/>
      <c r="R13841" s="4"/>
      <c r="U13841" s="4"/>
      <c r="AD13841" s="4"/>
      <c r="AE13841" s="4"/>
      <c r="AF13841" s="21"/>
    </row>
    <row r="13842" spans="1:32" x14ac:dyDescent="0.2">
      <c r="A13842" s="1" t="s">
        <v>39925</v>
      </c>
      <c r="B13842" s="4" t="s">
        <v>39926</v>
      </c>
      <c r="C13842" s="4" t="s">
        <v>39927</v>
      </c>
      <c r="E13842" s="4"/>
      <c r="R13842" s="4"/>
      <c r="U13842" s="4"/>
      <c r="AD13842" s="4"/>
      <c r="AE13842" s="4"/>
      <c r="AF13842" s="21"/>
    </row>
    <row r="13843" spans="1:32" x14ac:dyDescent="0.2">
      <c r="A13843" s="1" t="s">
        <v>39928</v>
      </c>
      <c r="B13843" s="4" t="s">
        <v>39929</v>
      </c>
      <c r="C13843" s="4" t="s">
        <v>39930</v>
      </c>
      <c r="E13843" s="4"/>
      <c r="R13843" s="4"/>
      <c r="U13843" s="4"/>
      <c r="AD13843" s="4"/>
      <c r="AE13843" s="4"/>
      <c r="AF13843" s="21"/>
    </row>
    <row r="13844" spans="1:32" x14ac:dyDescent="0.2">
      <c r="A13844" s="1" t="s">
        <v>39931</v>
      </c>
      <c r="B13844" s="4" t="s">
        <v>39932</v>
      </c>
      <c r="C13844" s="4" t="s">
        <v>39933</v>
      </c>
      <c r="E13844" s="4"/>
      <c r="R13844" s="4"/>
      <c r="U13844" s="4"/>
      <c r="AD13844" s="4"/>
      <c r="AE13844" s="4"/>
      <c r="AF13844" s="21"/>
    </row>
    <row r="13845" spans="1:32" x14ac:dyDescent="0.2">
      <c r="A13845" s="1" t="s">
        <v>39934</v>
      </c>
      <c r="B13845" s="4" t="s">
        <v>39935</v>
      </c>
      <c r="C13845" s="4" t="s">
        <v>39936</v>
      </c>
      <c r="E13845" s="4"/>
      <c r="G13845">
        <v>1</v>
      </c>
      <c r="R13845" s="4"/>
      <c r="U13845" s="4"/>
      <c r="AD13845" s="4"/>
      <c r="AE13845" s="4"/>
      <c r="AF13845" s="21"/>
    </row>
    <row r="13846" spans="1:32" x14ac:dyDescent="0.2">
      <c r="A13846" s="1" t="s">
        <v>39937</v>
      </c>
      <c r="B13846" s="4" t="s">
        <v>39938</v>
      </c>
      <c r="C13846" s="4" t="s">
        <v>39939</v>
      </c>
      <c r="E13846" s="4"/>
      <c r="R13846" s="4"/>
      <c r="U13846" s="4"/>
      <c r="AD13846" s="4"/>
      <c r="AE13846" s="4"/>
      <c r="AF13846" s="21"/>
    </row>
    <row r="13847" spans="1:32" x14ac:dyDescent="0.2">
      <c r="A13847" s="1" t="s">
        <v>39940</v>
      </c>
      <c r="B13847" s="4" t="s">
        <v>39941</v>
      </c>
      <c r="C13847" s="4" t="s">
        <v>39942</v>
      </c>
      <c r="E13847" s="4"/>
      <c r="F13847">
        <v>1</v>
      </c>
      <c r="G13847">
        <v>2</v>
      </c>
      <c r="H13847">
        <v>1</v>
      </c>
      <c r="J13847">
        <v>1</v>
      </c>
      <c r="L13847">
        <v>1</v>
      </c>
      <c r="M13847">
        <v>1</v>
      </c>
      <c r="N13847">
        <v>1</v>
      </c>
      <c r="O13847">
        <v>1</v>
      </c>
      <c r="P13847">
        <v>1</v>
      </c>
      <c r="Q13847">
        <v>1</v>
      </c>
      <c r="R13847" s="4">
        <v>1</v>
      </c>
      <c r="S13847">
        <v>1</v>
      </c>
      <c r="T13847">
        <v>1</v>
      </c>
      <c r="U13847" s="4">
        <v>1</v>
      </c>
      <c r="V13847">
        <v>1</v>
      </c>
      <c r="W13847">
        <v>1</v>
      </c>
      <c r="X13847">
        <v>1</v>
      </c>
      <c r="Y13847">
        <v>1</v>
      </c>
      <c r="Z13847">
        <v>1</v>
      </c>
      <c r="AA13847">
        <v>1</v>
      </c>
      <c r="AB13847">
        <v>1</v>
      </c>
      <c r="AD13847" s="4"/>
      <c r="AE13847" s="4">
        <v>1</v>
      </c>
      <c r="AF13847" s="21"/>
    </row>
    <row r="13848" spans="1:32" x14ac:dyDescent="0.2">
      <c r="A13848" s="1" t="s">
        <v>39943</v>
      </c>
      <c r="B13848" s="4" t="s">
        <v>39944</v>
      </c>
      <c r="C13848" s="4" t="s">
        <v>39945</v>
      </c>
      <c r="E13848" s="4"/>
      <c r="R13848" s="4"/>
      <c r="U13848" s="4"/>
      <c r="AD13848" s="4"/>
      <c r="AE13848" s="4"/>
      <c r="AF13848" s="21"/>
    </row>
    <row r="13849" spans="1:32" x14ac:dyDescent="0.2">
      <c r="A13849" s="1" t="s">
        <v>39946</v>
      </c>
      <c r="B13849" s="4" t="s">
        <v>39947</v>
      </c>
      <c r="C13849" s="4" t="s">
        <v>39401</v>
      </c>
      <c r="E13849" s="4"/>
      <c r="R13849" s="4"/>
      <c r="U13849" s="4"/>
      <c r="AD13849" s="4"/>
      <c r="AE13849" s="4"/>
      <c r="AF13849" s="21"/>
    </row>
    <row r="13850" spans="1:32" x14ac:dyDescent="0.2">
      <c r="A13850" s="1" t="s">
        <v>39948</v>
      </c>
      <c r="B13850" s="4" t="s">
        <v>39949</v>
      </c>
      <c r="C13850" s="4" t="s">
        <v>39950</v>
      </c>
      <c r="E13850" s="4"/>
      <c r="R13850" s="4"/>
      <c r="U13850" s="4"/>
      <c r="AD13850" s="4"/>
      <c r="AE13850" s="4"/>
      <c r="AF13850" s="21"/>
    </row>
    <row r="13851" spans="1:32" x14ac:dyDescent="0.2">
      <c r="A13851" s="1" t="s">
        <v>39951</v>
      </c>
      <c r="B13851" s="4" t="s">
        <v>39952</v>
      </c>
      <c r="C13851" s="4" t="s">
        <v>39953</v>
      </c>
      <c r="E13851" s="4"/>
      <c r="R13851" s="4"/>
      <c r="U13851" s="4"/>
      <c r="AD13851" s="4"/>
      <c r="AE13851" s="4"/>
      <c r="AF13851" s="21"/>
    </row>
    <row r="13852" spans="1:32" x14ac:dyDescent="0.2">
      <c r="A13852" s="1" t="s">
        <v>39954</v>
      </c>
      <c r="B13852" s="4" t="s">
        <v>39955</v>
      </c>
      <c r="C13852" s="4" t="s">
        <v>1898</v>
      </c>
      <c r="E13852" s="4"/>
      <c r="R13852" s="4"/>
      <c r="U13852" s="4"/>
      <c r="AD13852" s="4"/>
      <c r="AE13852" s="4"/>
      <c r="AF13852" s="21"/>
    </row>
    <row r="13853" spans="1:32" x14ac:dyDescent="0.2">
      <c r="A13853" s="1" t="s">
        <v>39956</v>
      </c>
      <c r="B13853" s="4" t="s">
        <v>39957</v>
      </c>
      <c r="C13853" s="4" t="s">
        <v>39958</v>
      </c>
      <c r="E13853" s="4"/>
      <c r="R13853" s="4"/>
      <c r="U13853" s="4"/>
      <c r="AD13853" s="4"/>
      <c r="AE13853" s="4"/>
      <c r="AF13853" s="21"/>
    </row>
    <row r="13854" spans="1:32" x14ac:dyDescent="0.2">
      <c r="A13854" s="1" t="s">
        <v>39959</v>
      </c>
      <c r="B13854" s="4" t="s">
        <v>39960</v>
      </c>
      <c r="C13854" s="4" t="s">
        <v>39961</v>
      </c>
      <c r="E13854" s="4"/>
      <c r="R13854" s="4"/>
      <c r="U13854" s="4"/>
      <c r="AD13854" s="4"/>
      <c r="AE13854" s="4"/>
      <c r="AF13854" s="21"/>
    </row>
    <row r="13855" spans="1:32" x14ac:dyDescent="0.2">
      <c r="A13855" s="1" t="s">
        <v>39962</v>
      </c>
      <c r="B13855" s="4" t="s">
        <v>39963</v>
      </c>
      <c r="C13855" s="4" t="s">
        <v>39964</v>
      </c>
      <c r="E13855" s="4"/>
      <c r="R13855" s="4"/>
      <c r="U13855" s="4"/>
      <c r="AD13855" s="4"/>
      <c r="AE13855" s="4"/>
      <c r="AF13855" s="21"/>
    </row>
    <row r="13856" spans="1:32" x14ac:dyDescent="0.2">
      <c r="A13856" s="1" t="s">
        <v>39965</v>
      </c>
      <c r="B13856" s="4" t="s">
        <v>39966</v>
      </c>
      <c r="C13856" s="4" t="s">
        <v>39967</v>
      </c>
      <c r="E13856" s="4"/>
      <c r="R13856" s="4"/>
      <c r="U13856" s="4"/>
      <c r="AD13856" s="4"/>
      <c r="AE13856" s="4"/>
      <c r="AF13856" s="21"/>
    </row>
    <row r="13857" spans="1:32" x14ac:dyDescent="0.2">
      <c r="A13857" s="1" t="s">
        <v>39968</v>
      </c>
      <c r="B13857" s="4" t="s">
        <v>39969</v>
      </c>
      <c r="C13857" s="4" t="s">
        <v>39970</v>
      </c>
      <c r="E13857" s="4"/>
      <c r="R13857" s="4"/>
      <c r="U13857" s="4"/>
      <c r="AD13857" s="4"/>
      <c r="AE13857" s="4"/>
      <c r="AF13857" s="21"/>
    </row>
    <row r="13858" spans="1:32" x14ac:dyDescent="0.2">
      <c r="A13858" s="1" t="s">
        <v>39971</v>
      </c>
      <c r="B13858" s="4" t="s">
        <v>39972</v>
      </c>
      <c r="C13858" s="4" t="s">
        <v>39973</v>
      </c>
      <c r="E13858" s="4"/>
      <c r="R13858" s="4"/>
      <c r="U13858" s="4"/>
      <c r="AD13858" s="4"/>
      <c r="AE13858" s="4"/>
      <c r="AF13858" s="21"/>
    </row>
    <row r="13859" spans="1:32" x14ac:dyDescent="0.2">
      <c r="A13859" s="1" t="s">
        <v>39974</v>
      </c>
      <c r="B13859" s="4" t="s">
        <v>39975</v>
      </c>
      <c r="C13859" s="4" t="s">
        <v>39976</v>
      </c>
      <c r="E13859" s="4"/>
      <c r="R13859" s="4"/>
      <c r="U13859" s="4"/>
      <c r="AD13859" s="4"/>
      <c r="AE13859" s="4"/>
      <c r="AF13859" s="21"/>
    </row>
    <row r="13860" spans="1:32" x14ac:dyDescent="0.2">
      <c r="A13860" s="1" t="s">
        <v>39977</v>
      </c>
      <c r="B13860" s="4" t="s">
        <v>39978</v>
      </c>
      <c r="C13860" s="4" t="s">
        <v>39979</v>
      </c>
      <c r="E13860" s="4"/>
      <c r="R13860" s="4"/>
      <c r="U13860" s="4"/>
      <c r="AD13860" s="4"/>
      <c r="AE13860" s="4"/>
      <c r="AF13860" s="21"/>
    </row>
    <row r="13861" spans="1:32" x14ac:dyDescent="0.2">
      <c r="A13861" s="1" t="s">
        <v>39980</v>
      </c>
      <c r="B13861" s="4" t="s">
        <v>39981</v>
      </c>
      <c r="C13861" s="4" t="s">
        <v>39982</v>
      </c>
      <c r="E13861" s="4"/>
      <c r="R13861" s="4"/>
      <c r="U13861" s="4"/>
      <c r="AD13861" s="4"/>
      <c r="AE13861" s="4"/>
      <c r="AF13861" s="21"/>
    </row>
    <row r="13862" spans="1:32" x14ac:dyDescent="0.2">
      <c r="A13862" s="1" t="s">
        <v>39983</v>
      </c>
      <c r="B13862" s="4" t="s">
        <v>39984</v>
      </c>
      <c r="C13862" s="4" t="s">
        <v>39985</v>
      </c>
      <c r="E13862" s="4"/>
      <c r="R13862" s="4"/>
      <c r="U13862" s="4"/>
      <c r="AD13862" s="4"/>
      <c r="AE13862" s="4"/>
      <c r="AF13862" s="21"/>
    </row>
    <row r="13863" spans="1:32" x14ac:dyDescent="0.2">
      <c r="A13863" s="1" t="s">
        <v>39986</v>
      </c>
      <c r="B13863" s="4" t="s">
        <v>39987</v>
      </c>
      <c r="C13863" s="4" t="s">
        <v>39988</v>
      </c>
      <c r="E13863" s="4"/>
      <c r="R13863" s="4"/>
      <c r="U13863" s="4"/>
      <c r="AD13863" s="4"/>
      <c r="AE13863" s="4"/>
      <c r="AF13863" s="21"/>
    </row>
    <row r="13864" spans="1:32" x14ac:dyDescent="0.2">
      <c r="A13864" s="1" t="s">
        <v>39989</v>
      </c>
      <c r="B13864" s="4" t="s">
        <v>39990</v>
      </c>
      <c r="C13864" s="4" t="s">
        <v>39991</v>
      </c>
      <c r="E13864" s="4"/>
      <c r="R13864" s="4"/>
      <c r="U13864" s="4"/>
      <c r="AD13864" s="4"/>
      <c r="AE13864" s="4"/>
      <c r="AF13864" s="21"/>
    </row>
    <row r="13865" spans="1:32" x14ac:dyDescent="0.2">
      <c r="A13865" s="1" t="s">
        <v>39992</v>
      </c>
      <c r="B13865" s="4" t="s">
        <v>39993</v>
      </c>
      <c r="C13865" s="4" t="s">
        <v>39994</v>
      </c>
      <c r="E13865" s="4"/>
      <c r="R13865" s="4"/>
      <c r="U13865" s="4"/>
      <c r="AD13865" s="4"/>
      <c r="AE13865" s="4"/>
      <c r="AF13865" s="21"/>
    </row>
    <row r="13866" spans="1:32" x14ac:dyDescent="0.2">
      <c r="A13866" s="1" t="s">
        <v>39995</v>
      </c>
      <c r="B13866" s="4" t="s">
        <v>39996</v>
      </c>
      <c r="C13866" s="4" t="s">
        <v>39997</v>
      </c>
      <c r="E13866" s="4"/>
      <c r="R13866" s="4"/>
      <c r="U13866" s="4"/>
      <c r="AD13866" s="4"/>
      <c r="AE13866" s="4"/>
      <c r="AF13866" s="21"/>
    </row>
    <row r="13867" spans="1:32" x14ac:dyDescent="0.2">
      <c r="A13867" s="1" t="s">
        <v>39998</v>
      </c>
      <c r="B13867" s="4" t="s">
        <v>39999</v>
      </c>
      <c r="C13867" s="4" t="s">
        <v>40000</v>
      </c>
      <c r="E13867" s="4"/>
      <c r="R13867" s="4"/>
      <c r="U13867" s="4"/>
      <c r="AD13867" s="4"/>
      <c r="AE13867" s="4"/>
      <c r="AF13867" s="21"/>
    </row>
    <row r="13868" spans="1:32" x14ac:dyDescent="0.2">
      <c r="A13868" s="1" t="s">
        <v>40001</v>
      </c>
      <c r="B13868" s="4" t="s">
        <v>40002</v>
      </c>
      <c r="C13868" s="4" t="s">
        <v>40003</v>
      </c>
      <c r="E13868" s="4"/>
      <c r="R13868" s="4"/>
      <c r="U13868" s="4"/>
      <c r="AD13868" s="4"/>
      <c r="AE13868" s="4"/>
      <c r="AF13868" s="21"/>
    </row>
    <row r="13869" spans="1:32" x14ac:dyDescent="0.2">
      <c r="A13869" s="1" t="s">
        <v>40004</v>
      </c>
      <c r="B13869" s="4" t="s">
        <v>40005</v>
      </c>
      <c r="C13869" s="4" t="s">
        <v>40006</v>
      </c>
      <c r="E13869" s="4"/>
      <c r="R13869" s="4"/>
      <c r="U13869" s="4"/>
      <c r="AD13869" s="4"/>
      <c r="AE13869" s="4"/>
      <c r="AF13869" s="21"/>
    </row>
    <row r="13870" spans="1:32" x14ac:dyDescent="0.2">
      <c r="A13870" s="1" t="s">
        <v>40007</v>
      </c>
      <c r="B13870" s="4" t="s">
        <v>11781</v>
      </c>
      <c r="C13870" s="4" t="s">
        <v>36098</v>
      </c>
      <c r="E13870" s="4"/>
      <c r="R13870" s="4"/>
      <c r="U13870" s="4"/>
      <c r="AD13870" s="4"/>
      <c r="AE13870" s="4"/>
      <c r="AF13870" s="21"/>
    </row>
    <row r="13871" spans="1:32" x14ac:dyDescent="0.2">
      <c r="A13871" s="1" t="s">
        <v>40008</v>
      </c>
      <c r="B13871" s="4" t="s">
        <v>40009</v>
      </c>
      <c r="C13871" s="4" t="s">
        <v>40010</v>
      </c>
      <c r="E13871" s="4"/>
      <c r="R13871" s="4"/>
      <c r="U13871" s="4"/>
      <c r="AD13871" s="4"/>
      <c r="AE13871" s="4"/>
      <c r="AF13871" s="21"/>
    </row>
    <row r="13872" spans="1:32" x14ac:dyDescent="0.2">
      <c r="A13872" s="1" t="s">
        <v>40011</v>
      </c>
      <c r="B13872" s="4" t="s">
        <v>40012</v>
      </c>
      <c r="C13872" s="4" t="s">
        <v>40013</v>
      </c>
      <c r="E13872" s="4"/>
      <c r="R13872" s="4"/>
      <c r="U13872" s="4"/>
      <c r="AD13872" s="4"/>
      <c r="AE13872" s="4"/>
      <c r="AF13872" s="21"/>
    </row>
    <row r="13873" spans="1:32" x14ac:dyDescent="0.2">
      <c r="A13873" s="1" t="s">
        <v>40014</v>
      </c>
      <c r="B13873" s="4" t="s">
        <v>40015</v>
      </c>
      <c r="C13873" s="4" t="s">
        <v>40016</v>
      </c>
      <c r="E13873" s="4"/>
      <c r="R13873" s="4"/>
      <c r="U13873" s="4"/>
      <c r="AD13873" s="4"/>
      <c r="AE13873" s="4"/>
      <c r="AF13873" s="21"/>
    </row>
    <row r="13874" spans="1:32" x14ac:dyDescent="0.2">
      <c r="A13874" s="1" t="s">
        <v>40017</v>
      </c>
      <c r="B13874" s="4" t="s">
        <v>40018</v>
      </c>
      <c r="C13874" s="4" t="s">
        <v>40019</v>
      </c>
      <c r="E13874" s="4"/>
      <c r="R13874" s="4"/>
      <c r="U13874" s="4"/>
      <c r="AD13874" s="4"/>
      <c r="AE13874" s="4"/>
      <c r="AF13874" s="21"/>
    </row>
    <row r="13875" spans="1:32" x14ac:dyDescent="0.2">
      <c r="A13875" s="1" t="s">
        <v>40020</v>
      </c>
      <c r="B13875" s="4" t="s">
        <v>40021</v>
      </c>
      <c r="C13875" s="4" t="s">
        <v>40022</v>
      </c>
      <c r="E13875" s="4"/>
      <c r="R13875" s="4"/>
      <c r="U13875" s="4"/>
      <c r="AD13875" s="4"/>
      <c r="AE13875" s="4"/>
      <c r="AF13875" s="21"/>
    </row>
    <row r="13876" spans="1:32" x14ac:dyDescent="0.2">
      <c r="A13876" s="1" t="s">
        <v>40023</v>
      </c>
      <c r="B13876" s="4" t="s">
        <v>40024</v>
      </c>
      <c r="C13876" s="4" t="s">
        <v>40025</v>
      </c>
      <c r="E13876" s="4"/>
      <c r="R13876" s="4"/>
      <c r="U13876" s="4"/>
      <c r="AD13876" s="4"/>
      <c r="AE13876" s="4"/>
      <c r="AF13876" s="21"/>
    </row>
    <row r="13877" spans="1:32" x14ac:dyDescent="0.2">
      <c r="A13877" s="1" t="s">
        <v>40026</v>
      </c>
      <c r="B13877" s="4" t="s">
        <v>40027</v>
      </c>
      <c r="C13877" s="4" t="s">
        <v>40028</v>
      </c>
      <c r="E13877" s="4"/>
      <c r="R13877" s="4"/>
      <c r="U13877" s="4"/>
      <c r="AD13877" s="4"/>
      <c r="AE13877" s="4"/>
      <c r="AF13877" s="21"/>
    </row>
    <row r="13878" spans="1:32" x14ac:dyDescent="0.2">
      <c r="A13878" s="1" t="s">
        <v>40029</v>
      </c>
      <c r="B13878" s="4" t="s">
        <v>40030</v>
      </c>
      <c r="C13878" s="4" t="s">
        <v>40031</v>
      </c>
      <c r="E13878" s="4"/>
      <c r="R13878" s="4"/>
      <c r="U13878" s="4"/>
      <c r="AD13878" s="4"/>
      <c r="AE13878" s="4"/>
      <c r="AF13878" s="21"/>
    </row>
    <row r="13879" spans="1:32" x14ac:dyDescent="0.2">
      <c r="A13879" s="1" t="s">
        <v>40032</v>
      </c>
      <c r="B13879" s="4" t="s">
        <v>40033</v>
      </c>
      <c r="C13879" s="4" t="s">
        <v>40034</v>
      </c>
      <c r="E13879" s="4"/>
      <c r="R13879" s="4"/>
      <c r="U13879" s="4"/>
      <c r="AD13879" s="4"/>
      <c r="AE13879" s="4"/>
      <c r="AF13879" s="21"/>
    </row>
    <row r="13880" spans="1:32" x14ac:dyDescent="0.2">
      <c r="A13880" s="1" t="s">
        <v>40035</v>
      </c>
      <c r="B13880" s="4" t="s">
        <v>40036</v>
      </c>
      <c r="C13880" s="4" t="s">
        <v>40037</v>
      </c>
      <c r="E13880" s="4"/>
      <c r="R13880" s="4"/>
      <c r="U13880" s="4"/>
      <c r="AD13880" s="4"/>
      <c r="AE13880" s="4"/>
      <c r="AF13880" s="21"/>
    </row>
    <row r="13881" spans="1:32" x14ac:dyDescent="0.2">
      <c r="A13881" s="1" t="s">
        <v>40038</v>
      </c>
      <c r="B13881" s="4" t="s">
        <v>40039</v>
      </c>
      <c r="C13881" s="4" t="s">
        <v>40040</v>
      </c>
      <c r="E13881" s="4"/>
      <c r="R13881" s="4"/>
      <c r="U13881" s="4"/>
      <c r="AD13881" s="4"/>
      <c r="AE13881" s="4"/>
      <c r="AF13881" s="21"/>
    </row>
    <row r="13882" spans="1:32" x14ac:dyDescent="0.2">
      <c r="A13882" s="1" t="s">
        <v>40041</v>
      </c>
      <c r="B13882" s="4" t="s">
        <v>40042</v>
      </c>
      <c r="C13882" s="4" t="s">
        <v>40043</v>
      </c>
      <c r="E13882" s="4"/>
      <c r="R13882" s="4"/>
      <c r="U13882" s="4"/>
      <c r="AD13882" s="4"/>
      <c r="AE13882" s="4"/>
      <c r="AF13882" s="21"/>
    </row>
    <row r="13883" spans="1:32" x14ac:dyDescent="0.2">
      <c r="A13883" s="1" t="s">
        <v>40044</v>
      </c>
      <c r="B13883" s="4" t="s">
        <v>40045</v>
      </c>
      <c r="C13883" s="4" t="s">
        <v>40046</v>
      </c>
      <c r="E13883" s="4"/>
      <c r="R13883" s="4"/>
      <c r="U13883" s="4"/>
      <c r="AD13883" s="4"/>
      <c r="AE13883" s="4"/>
      <c r="AF13883" s="21"/>
    </row>
    <row r="13884" spans="1:32" x14ac:dyDescent="0.2">
      <c r="A13884" s="1" t="s">
        <v>40047</v>
      </c>
      <c r="B13884" s="4" t="s">
        <v>40048</v>
      </c>
      <c r="C13884" s="4" t="s">
        <v>40049</v>
      </c>
      <c r="E13884" s="4"/>
      <c r="R13884" s="4"/>
      <c r="U13884" s="4"/>
      <c r="AD13884" s="4"/>
      <c r="AE13884" s="4"/>
      <c r="AF13884" s="21"/>
    </row>
    <row r="13885" spans="1:32" x14ac:dyDescent="0.2">
      <c r="A13885" s="1" t="s">
        <v>40050</v>
      </c>
      <c r="B13885" s="4" t="s">
        <v>40051</v>
      </c>
      <c r="C13885" s="4" t="s">
        <v>40052</v>
      </c>
      <c r="E13885" s="4"/>
      <c r="R13885" s="4"/>
      <c r="U13885" s="4"/>
      <c r="AD13885" s="4"/>
      <c r="AE13885" s="4"/>
      <c r="AF13885" s="21"/>
    </row>
    <row r="13886" spans="1:32" x14ac:dyDescent="0.2">
      <c r="A13886" s="1" t="s">
        <v>40053</v>
      </c>
      <c r="B13886" s="4" t="s">
        <v>40054</v>
      </c>
      <c r="C13886" s="4" t="s">
        <v>40055</v>
      </c>
      <c r="E13886" s="4"/>
      <c r="R13886" s="4"/>
      <c r="U13886" s="4"/>
      <c r="AD13886" s="4"/>
      <c r="AE13886" s="4"/>
      <c r="AF13886" s="21"/>
    </row>
    <row r="13887" spans="1:32" x14ac:dyDescent="0.2">
      <c r="A13887" s="1" t="s">
        <v>40056</v>
      </c>
      <c r="B13887" s="4" t="s">
        <v>40057</v>
      </c>
      <c r="C13887" s="4" t="s">
        <v>40058</v>
      </c>
      <c r="E13887" s="4"/>
      <c r="R13887" s="4"/>
      <c r="U13887" s="4"/>
      <c r="AD13887" s="4"/>
      <c r="AE13887" s="4"/>
      <c r="AF13887" s="21"/>
    </row>
    <row r="13888" spans="1:32" x14ac:dyDescent="0.2">
      <c r="A13888" s="1" t="s">
        <v>40059</v>
      </c>
      <c r="B13888" s="4" t="s">
        <v>40060</v>
      </c>
      <c r="C13888" s="4" t="s">
        <v>40061</v>
      </c>
      <c r="E13888" s="4"/>
      <c r="R13888" s="4"/>
      <c r="U13888" s="4"/>
      <c r="AD13888" s="4"/>
      <c r="AE13888" s="4"/>
      <c r="AF13888" s="21"/>
    </row>
    <row r="13889" spans="1:32" x14ac:dyDescent="0.2">
      <c r="A13889" s="1" t="s">
        <v>40062</v>
      </c>
      <c r="B13889" s="4" t="s">
        <v>40063</v>
      </c>
      <c r="C13889" s="4" t="s">
        <v>40064</v>
      </c>
      <c r="E13889" s="4"/>
      <c r="R13889" s="4"/>
      <c r="U13889" s="4"/>
      <c r="AD13889" s="4"/>
      <c r="AE13889" s="4"/>
      <c r="AF13889" s="21"/>
    </row>
    <row r="13890" spans="1:32" x14ac:dyDescent="0.2">
      <c r="A13890" s="1" t="s">
        <v>40065</v>
      </c>
      <c r="B13890" s="4" t="s">
        <v>40066</v>
      </c>
      <c r="C13890" s="4" t="s">
        <v>40067</v>
      </c>
      <c r="E13890" s="4"/>
      <c r="R13890" s="4"/>
      <c r="U13890" s="4"/>
      <c r="AD13890" s="4"/>
      <c r="AE13890" s="4"/>
      <c r="AF13890" s="21"/>
    </row>
    <row r="13891" spans="1:32" x14ac:dyDescent="0.2">
      <c r="A13891" s="1" t="s">
        <v>40068</v>
      </c>
      <c r="B13891" s="4" t="s">
        <v>40069</v>
      </c>
      <c r="C13891" s="4" t="s">
        <v>40070</v>
      </c>
      <c r="E13891" s="4"/>
      <c r="R13891" s="4"/>
      <c r="U13891" s="4"/>
      <c r="AD13891" s="4"/>
      <c r="AE13891" s="4"/>
      <c r="AF13891" s="21"/>
    </row>
    <row r="13892" spans="1:32" x14ac:dyDescent="0.2">
      <c r="A13892" s="1" t="s">
        <v>40071</v>
      </c>
      <c r="B13892" s="4" t="s">
        <v>40072</v>
      </c>
      <c r="C13892" s="4" t="s">
        <v>40073</v>
      </c>
      <c r="E13892" s="4"/>
      <c r="R13892" s="4"/>
      <c r="U13892" s="4"/>
      <c r="AD13892" s="4"/>
      <c r="AE13892" s="4"/>
      <c r="AF13892" s="21"/>
    </row>
    <row r="13893" spans="1:32" x14ac:dyDescent="0.2">
      <c r="A13893" s="1" t="s">
        <v>40074</v>
      </c>
      <c r="B13893" s="4" t="s">
        <v>40075</v>
      </c>
      <c r="C13893" s="4" t="s">
        <v>40076</v>
      </c>
      <c r="E13893" s="4"/>
      <c r="R13893" s="4"/>
      <c r="U13893" s="4"/>
      <c r="AD13893" s="4"/>
      <c r="AE13893" s="4"/>
      <c r="AF13893" s="21"/>
    </row>
    <row r="13894" spans="1:32" x14ac:dyDescent="0.2">
      <c r="A13894" s="1" t="s">
        <v>40077</v>
      </c>
      <c r="B13894" s="4" t="s">
        <v>40078</v>
      </c>
      <c r="C13894" s="4" t="s">
        <v>40079</v>
      </c>
      <c r="E13894" s="4"/>
      <c r="R13894" s="4"/>
      <c r="U13894" s="4"/>
      <c r="AD13894" s="4"/>
      <c r="AE13894" s="4"/>
      <c r="AF13894" s="21"/>
    </row>
    <row r="13895" spans="1:32" x14ac:dyDescent="0.2">
      <c r="A13895" s="1" t="s">
        <v>40080</v>
      </c>
      <c r="B13895" s="4" t="s">
        <v>40081</v>
      </c>
      <c r="C13895" s="4" t="s">
        <v>40082</v>
      </c>
      <c r="E13895" s="4"/>
      <c r="R13895" s="4"/>
      <c r="U13895" s="4"/>
      <c r="AD13895" s="4"/>
      <c r="AE13895" s="4"/>
      <c r="AF13895" s="21"/>
    </row>
    <row r="13896" spans="1:32" x14ac:dyDescent="0.2">
      <c r="A13896" s="1" t="s">
        <v>40083</v>
      </c>
      <c r="B13896" s="4" t="s">
        <v>40084</v>
      </c>
      <c r="C13896" s="4" t="s">
        <v>40085</v>
      </c>
      <c r="E13896" s="4"/>
      <c r="R13896" s="4"/>
      <c r="U13896" s="4"/>
      <c r="AD13896" s="4"/>
      <c r="AE13896" s="4"/>
      <c r="AF13896" s="21"/>
    </row>
    <row r="13897" spans="1:32" x14ac:dyDescent="0.2">
      <c r="A13897" s="1" t="s">
        <v>40086</v>
      </c>
      <c r="B13897" s="4" t="s">
        <v>40087</v>
      </c>
      <c r="C13897" s="4" t="s">
        <v>40088</v>
      </c>
      <c r="E13897" s="4"/>
      <c r="R13897" s="4"/>
      <c r="U13897" s="4"/>
      <c r="AD13897" s="4"/>
      <c r="AE13897" s="4"/>
      <c r="AF13897" s="21"/>
    </row>
    <row r="13898" spans="1:32" x14ac:dyDescent="0.2">
      <c r="A13898" s="1" t="s">
        <v>40089</v>
      </c>
      <c r="B13898" s="4" t="s">
        <v>40090</v>
      </c>
      <c r="C13898" s="4" t="s">
        <v>40091</v>
      </c>
      <c r="E13898" s="4"/>
      <c r="R13898" s="4"/>
      <c r="U13898" s="4"/>
      <c r="AD13898" s="4"/>
      <c r="AE13898" s="4"/>
      <c r="AF13898" s="21"/>
    </row>
    <row r="13899" spans="1:32" x14ac:dyDescent="0.2">
      <c r="A13899" s="1" t="s">
        <v>40092</v>
      </c>
      <c r="B13899" s="4" t="s">
        <v>40093</v>
      </c>
      <c r="C13899" s="4" t="s">
        <v>40094</v>
      </c>
      <c r="E13899" s="4"/>
      <c r="R13899" s="4"/>
      <c r="U13899" s="4"/>
      <c r="AD13899" s="4"/>
      <c r="AE13899" s="4"/>
      <c r="AF13899" s="21"/>
    </row>
    <row r="13900" spans="1:32" x14ac:dyDescent="0.2">
      <c r="A13900" s="1" t="s">
        <v>40095</v>
      </c>
      <c r="B13900" s="4" t="s">
        <v>40096</v>
      </c>
      <c r="C13900" s="4" t="s">
        <v>40097</v>
      </c>
      <c r="E13900" s="4"/>
      <c r="R13900" s="4"/>
      <c r="U13900" s="4"/>
      <c r="AD13900" s="4"/>
      <c r="AE13900" s="4"/>
      <c r="AF13900" s="21"/>
    </row>
    <row r="13901" spans="1:32" x14ac:dyDescent="0.2">
      <c r="A13901" s="1" t="s">
        <v>40098</v>
      </c>
      <c r="B13901" s="4" t="s">
        <v>40099</v>
      </c>
      <c r="C13901" s="4" t="s">
        <v>40100</v>
      </c>
      <c r="E13901" s="4"/>
      <c r="R13901" s="4"/>
      <c r="U13901" s="4"/>
      <c r="AD13901" s="4"/>
      <c r="AE13901" s="4"/>
      <c r="AF13901" s="21"/>
    </row>
    <row r="13902" spans="1:32" x14ac:dyDescent="0.2">
      <c r="A13902" s="1" t="s">
        <v>40101</v>
      </c>
      <c r="B13902" s="4" t="s">
        <v>40102</v>
      </c>
      <c r="C13902" s="4" t="s">
        <v>40103</v>
      </c>
      <c r="E13902" s="4"/>
      <c r="R13902" s="4"/>
      <c r="U13902" s="4"/>
      <c r="AD13902" s="4"/>
      <c r="AE13902" s="4"/>
      <c r="AF13902" s="21"/>
    </row>
    <row r="13903" spans="1:32" x14ac:dyDescent="0.2">
      <c r="A13903" s="1" t="s">
        <v>40104</v>
      </c>
      <c r="B13903" s="4" t="s">
        <v>40105</v>
      </c>
      <c r="C13903" s="4" t="s">
        <v>40106</v>
      </c>
      <c r="E13903" s="4"/>
      <c r="R13903" s="4"/>
      <c r="U13903" s="4"/>
      <c r="AD13903" s="4"/>
      <c r="AE13903" s="4"/>
      <c r="AF13903" s="21"/>
    </row>
    <row r="13904" spans="1:32" x14ac:dyDescent="0.2">
      <c r="A13904" s="1" t="s">
        <v>40107</v>
      </c>
      <c r="B13904" s="4" t="s">
        <v>40108</v>
      </c>
      <c r="C13904" s="4" t="s">
        <v>40109</v>
      </c>
      <c r="E13904" s="4"/>
      <c r="R13904" s="4"/>
      <c r="U13904" s="4"/>
      <c r="AD13904" s="4"/>
      <c r="AE13904" s="4"/>
      <c r="AF13904" s="21"/>
    </row>
    <row r="13905" spans="1:32" x14ac:dyDescent="0.2">
      <c r="A13905" s="1" t="s">
        <v>40110</v>
      </c>
      <c r="B13905" s="4" t="s">
        <v>40111</v>
      </c>
      <c r="C13905" s="4" t="s">
        <v>40112</v>
      </c>
      <c r="E13905" s="4"/>
      <c r="R13905" s="4"/>
      <c r="U13905" s="4"/>
      <c r="AD13905" s="4"/>
      <c r="AE13905" s="4"/>
      <c r="AF13905" s="21"/>
    </row>
    <row r="13906" spans="1:32" x14ac:dyDescent="0.2">
      <c r="A13906" s="1" t="s">
        <v>40113</v>
      </c>
      <c r="B13906" s="4" t="s">
        <v>40114</v>
      </c>
      <c r="C13906" s="4" t="s">
        <v>40115</v>
      </c>
      <c r="E13906" s="4"/>
      <c r="R13906" s="4"/>
      <c r="U13906" s="4"/>
      <c r="AD13906" s="4"/>
      <c r="AE13906" s="4"/>
      <c r="AF13906" s="21"/>
    </row>
    <row r="13907" spans="1:32" x14ac:dyDescent="0.2">
      <c r="A13907" s="1" t="s">
        <v>40116</v>
      </c>
      <c r="B13907" s="4" t="s">
        <v>40117</v>
      </c>
      <c r="C13907" s="4" t="s">
        <v>40118</v>
      </c>
      <c r="E13907" s="4"/>
      <c r="R13907" s="4"/>
      <c r="U13907" s="4"/>
      <c r="AD13907" s="4"/>
      <c r="AE13907" s="4"/>
      <c r="AF13907" s="21"/>
    </row>
    <row r="13908" spans="1:32" x14ac:dyDescent="0.2">
      <c r="A13908" s="1" t="s">
        <v>40119</v>
      </c>
      <c r="B13908" s="4" t="s">
        <v>40120</v>
      </c>
      <c r="C13908" s="4" t="s">
        <v>40121</v>
      </c>
      <c r="E13908" s="4"/>
      <c r="R13908" s="4"/>
      <c r="U13908" s="4"/>
      <c r="AD13908" s="4"/>
      <c r="AE13908" s="4"/>
      <c r="AF13908" s="21"/>
    </row>
    <row r="13909" spans="1:32" x14ac:dyDescent="0.2">
      <c r="A13909" s="1" t="s">
        <v>40122</v>
      </c>
      <c r="B13909" s="4" t="s">
        <v>40123</v>
      </c>
      <c r="C13909" s="4" t="s">
        <v>40124</v>
      </c>
      <c r="E13909" s="4"/>
      <c r="R13909" s="4"/>
      <c r="U13909" s="4"/>
      <c r="AD13909" s="4"/>
      <c r="AE13909" s="4"/>
      <c r="AF13909" s="21"/>
    </row>
    <row r="13910" spans="1:32" x14ac:dyDescent="0.2">
      <c r="A13910" s="1" t="s">
        <v>40125</v>
      </c>
      <c r="B13910" s="4" t="s">
        <v>40126</v>
      </c>
      <c r="C13910" s="4" t="s">
        <v>40127</v>
      </c>
      <c r="E13910" s="4"/>
      <c r="R13910" s="4"/>
      <c r="U13910" s="4"/>
      <c r="AD13910" s="4"/>
      <c r="AE13910" s="4"/>
      <c r="AF13910" s="21"/>
    </row>
    <row r="13911" spans="1:32" x14ac:dyDescent="0.2">
      <c r="A13911" s="1" t="s">
        <v>40128</v>
      </c>
      <c r="B13911" s="4" t="s">
        <v>40129</v>
      </c>
      <c r="C13911" s="4" t="s">
        <v>40130</v>
      </c>
      <c r="E13911" s="4"/>
      <c r="R13911" s="4"/>
      <c r="U13911" s="4"/>
      <c r="AD13911" s="4"/>
      <c r="AE13911" s="4"/>
      <c r="AF13911" s="21"/>
    </row>
    <row r="13912" spans="1:32" x14ac:dyDescent="0.2">
      <c r="A13912" s="1" t="s">
        <v>40131</v>
      </c>
      <c r="B13912" s="4" t="s">
        <v>40132</v>
      </c>
      <c r="C13912" s="4" t="s">
        <v>40133</v>
      </c>
      <c r="E13912" s="4"/>
      <c r="R13912" s="4"/>
      <c r="U13912" s="4"/>
      <c r="AD13912" s="4"/>
      <c r="AE13912" s="4"/>
      <c r="AF13912" s="21"/>
    </row>
    <row r="13913" spans="1:32" x14ac:dyDescent="0.2">
      <c r="A13913" s="1" t="s">
        <v>40134</v>
      </c>
      <c r="B13913" s="4" t="s">
        <v>40135</v>
      </c>
      <c r="C13913" s="4" t="s">
        <v>40136</v>
      </c>
      <c r="E13913" s="4"/>
      <c r="R13913" s="4"/>
      <c r="U13913" s="4"/>
      <c r="AD13913" s="4"/>
      <c r="AE13913" s="4"/>
      <c r="AF13913" s="21"/>
    </row>
    <row r="13914" spans="1:32" x14ac:dyDescent="0.2">
      <c r="A13914" s="1" t="s">
        <v>40137</v>
      </c>
      <c r="B13914" s="4" t="s">
        <v>40138</v>
      </c>
      <c r="C13914" s="4" t="s">
        <v>40139</v>
      </c>
      <c r="E13914" s="4"/>
      <c r="R13914" s="4"/>
      <c r="U13914" s="4"/>
      <c r="AD13914" s="4"/>
      <c r="AE13914" s="4"/>
      <c r="AF13914" s="21"/>
    </row>
    <row r="13915" spans="1:32" x14ac:dyDescent="0.2">
      <c r="A13915" s="1" t="s">
        <v>40140</v>
      </c>
      <c r="B13915" s="4" t="s">
        <v>40141</v>
      </c>
      <c r="C13915" s="4" t="s">
        <v>40142</v>
      </c>
      <c r="E13915" s="4"/>
      <c r="R13915" s="4"/>
      <c r="U13915" s="4"/>
      <c r="AD13915" s="4"/>
      <c r="AE13915" s="4"/>
      <c r="AF13915" s="21"/>
    </row>
    <row r="13916" spans="1:32" x14ac:dyDescent="0.2">
      <c r="A13916" s="1" t="s">
        <v>40143</v>
      </c>
      <c r="B13916" s="4" t="s">
        <v>40144</v>
      </c>
      <c r="C13916" s="4" t="s">
        <v>40145</v>
      </c>
      <c r="E13916" s="4"/>
      <c r="R13916" s="4"/>
      <c r="U13916" s="4"/>
      <c r="AD13916" s="4"/>
      <c r="AE13916" s="4"/>
      <c r="AF13916" s="21"/>
    </row>
    <row r="13917" spans="1:32" x14ac:dyDescent="0.2">
      <c r="A13917" s="1" t="s">
        <v>40146</v>
      </c>
      <c r="B13917" s="4" t="s">
        <v>40147</v>
      </c>
      <c r="C13917" s="4" t="s">
        <v>40148</v>
      </c>
      <c r="E13917" s="4"/>
      <c r="R13917" s="4"/>
      <c r="U13917" s="4"/>
      <c r="AD13917" s="4"/>
      <c r="AE13917" s="4"/>
      <c r="AF13917" s="21"/>
    </row>
    <row r="13918" spans="1:32" x14ac:dyDescent="0.2">
      <c r="A13918" s="1" t="s">
        <v>40149</v>
      </c>
      <c r="B13918" s="4" t="s">
        <v>40150</v>
      </c>
      <c r="C13918" s="4" t="s">
        <v>40151</v>
      </c>
      <c r="E13918" s="4"/>
      <c r="R13918" s="4"/>
      <c r="U13918" s="4"/>
      <c r="AD13918" s="4"/>
      <c r="AE13918" s="4"/>
      <c r="AF13918" s="21"/>
    </row>
    <row r="13919" spans="1:32" x14ac:dyDescent="0.2">
      <c r="A13919" s="1" t="s">
        <v>40152</v>
      </c>
      <c r="B13919" s="4" t="s">
        <v>40153</v>
      </c>
      <c r="C13919" s="4" t="s">
        <v>40154</v>
      </c>
      <c r="E13919" s="4"/>
      <c r="R13919" s="4"/>
      <c r="U13919" s="4"/>
      <c r="AD13919" s="4"/>
      <c r="AE13919" s="4"/>
      <c r="AF13919" s="21"/>
    </row>
    <row r="13920" spans="1:32" x14ac:dyDescent="0.2">
      <c r="A13920" s="1" t="s">
        <v>40155</v>
      </c>
      <c r="B13920" s="4" t="s">
        <v>40156</v>
      </c>
      <c r="C13920" s="4" t="s">
        <v>40157</v>
      </c>
      <c r="E13920" s="4"/>
      <c r="R13920" s="4"/>
      <c r="U13920" s="4"/>
      <c r="AD13920" s="4"/>
      <c r="AE13920" s="4"/>
      <c r="AF13920" s="21"/>
    </row>
    <row r="13921" spans="1:32" x14ac:dyDescent="0.2">
      <c r="A13921" s="1" t="s">
        <v>40158</v>
      </c>
      <c r="B13921" s="4" t="s">
        <v>177</v>
      </c>
      <c r="C13921" s="4" t="s">
        <v>178</v>
      </c>
      <c r="E13921" s="4"/>
      <c r="R13921" s="4"/>
      <c r="U13921" s="4"/>
      <c r="AD13921" s="4"/>
      <c r="AE13921" s="4"/>
      <c r="AF13921" s="21"/>
    </row>
    <row r="13922" spans="1:32" x14ac:dyDescent="0.2">
      <c r="A13922" s="1" t="s">
        <v>40159</v>
      </c>
      <c r="B13922" s="4" t="s">
        <v>40160</v>
      </c>
      <c r="C13922" s="4" t="s">
        <v>40161</v>
      </c>
      <c r="E13922" s="4"/>
      <c r="R13922" s="4"/>
      <c r="U13922" s="4"/>
      <c r="AD13922" s="4"/>
      <c r="AE13922" s="4"/>
      <c r="AF13922" s="21"/>
    </row>
    <row r="13923" spans="1:32" x14ac:dyDescent="0.2">
      <c r="A13923" s="1" t="s">
        <v>40162</v>
      </c>
      <c r="B13923" s="4" t="s">
        <v>40163</v>
      </c>
      <c r="C13923" s="4" t="s">
        <v>40164</v>
      </c>
      <c r="E13923" s="4"/>
      <c r="R13923" s="4"/>
      <c r="U13923" s="4"/>
      <c r="AD13923" s="4"/>
      <c r="AE13923" s="4"/>
      <c r="AF13923" s="21"/>
    </row>
    <row r="13924" spans="1:32" x14ac:dyDescent="0.2">
      <c r="A13924" s="1" t="s">
        <v>40165</v>
      </c>
      <c r="B13924" s="4" t="s">
        <v>40166</v>
      </c>
      <c r="C13924" s="4" t="s">
        <v>40167</v>
      </c>
      <c r="E13924" s="4"/>
      <c r="R13924" s="4"/>
      <c r="U13924" s="4"/>
      <c r="AD13924" s="4"/>
      <c r="AE13924" s="4"/>
      <c r="AF13924" s="21"/>
    </row>
    <row r="13925" spans="1:32" x14ac:dyDescent="0.2">
      <c r="A13925" s="1" t="s">
        <v>40168</v>
      </c>
      <c r="B13925" s="4" t="s">
        <v>40169</v>
      </c>
      <c r="C13925" s="4" t="s">
        <v>40170</v>
      </c>
      <c r="E13925" s="4"/>
      <c r="R13925" s="4"/>
      <c r="U13925" s="4"/>
      <c r="AD13925" s="4"/>
      <c r="AE13925" s="4"/>
      <c r="AF13925" s="21"/>
    </row>
    <row r="13926" spans="1:32" x14ac:dyDescent="0.2">
      <c r="A13926" s="1" t="s">
        <v>40171</v>
      </c>
      <c r="B13926" s="4" t="s">
        <v>40172</v>
      </c>
      <c r="C13926" s="4" t="s">
        <v>40173</v>
      </c>
      <c r="E13926" s="4"/>
      <c r="R13926" s="4"/>
      <c r="U13926" s="4"/>
      <c r="AD13926" s="4"/>
      <c r="AE13926" s="4"/>
      <c r="AF13926" s="21"/>
    </row>
    <row r="13927" spans="1:32" x14ac:dyDescent="0.2">
      <c r="A13927" s="1" t="s">
        <v>40174</v>
      </c>
      <c r="B13927" s="4" t="s">
        <v>40175</v>
      </c>
      <c r="C13927" s="4" t="s">
        <v>40176</v>
      </c>
      <c r="E13927" s="4"/>
      <c r="R13927" s="4"/>
      <c r="U13927" s="4"/>
      <c r="AD13927" s="4"/>
      <c r="AE13927" s="4"/>
      <c r="AF13927" s="21"/>
    </row>
    <row r="13928" spans="1:32" x14ac:dyDescent="0.2">
      <c r="A13928" s="1" t="s">
        <v>40177</v>
      </c>
      <c r="B13928" s="4" t="s">
        <v>40178</v>
      </c>
      <c r="C13928" s="4" t="s">
        <v>40179</v>
      </c>
      <c r="E13928" s="4"/>
      <c r="R13928" s="4"/>
      <c r="U13928" s="4"/>
      <c r="AD13928" s="4"/>
      <c r="AE13928" s="4"/>
      <c r="AF13928" s="21"/>
    </row>
    <row r="13929" spans="1:32" x14ac:dyDescent="0.2">
      <c r="A13929" s="1" t="s">
        <v>40180</v>
      </c>
      <c r="B13929" s="4" t="s">
        <v>40181</v>
      </c>
      <c r="C13929" s="4" t="s">
        <v>40182</v>
      </c>
      <c r="E13929" s="4"/>
      <c r="R13929" s="4"/>
      <c r="U13929" s="4"/>
      <c r="AD13929" s="4"/>
      <c r="AE13929" s="4"/>
      <c r="AF13929" s="21"/>
    </row>
    <row r="13930" spans="1:32" x14ac:dyDescent="0.2">
      <c r="A13930" s="1" t="s">
        <v>40183</v>
      </c>
      <c r="B13930" s="4" t="s">
        <v>40184</v>
      </c>
      <c r="C13930" s="4" t="s">
        <v>40185</v>
      </c>
      <c r="E13930" s="4"/>
      <c r="R13930" s="4"/>
      <c r="U13930" s="4"/>
      <c r="AD13930" s="4"/>
      <c r="AE13930" s="4"/>
      <c r="AF13930" s="21"/>
    </row>
    <row r="13931" spans="1:32" x14ac:dyDescent="0.2">
      <c r="A13931" s="1" t="s">
        <v>40186</v>
      </c>
      <c r="B13931" s="4" t="s">
        <v>40187</v>
      </c>
      <c r="C13931" s="4" t="s">
        <v>40188</v>
      </c>
      <c r="E13931" s="4"/>
      <c r="R13931" s="4"/>
      <c r="U13931" s="4"/>
      <c r="AD13931" s="4"/>
      <c r="AE13931" s="4"/>
      <c r="AF13931" s="21"/>
    </row>
    <row r="13932" spans="1:32" x14ac:dyDescent="0.2">
      <c r="A13932" s="1" t="s">
        <v>40189</v>
      </c>
      <c r="B13932" s="4" t="s">
        <v>40190</v>
      </c>
      <c r="C13932" s="4" t="s">
        <v>40191</v>
      </c>
      <c r="E13932" s="4"/>
      <c r="R13932" s="4"/>
      <c r="U13932" s="4"/>
      <c r="AD13932" s="4"/>
      <c r="AE13932" s="4"/>
      <c r="AF13932" s="21"/>
    </row>
    <row r="13933" spans="1:32" x14ac:dyDescent="0.2">
      <c r="A13933" s="1" t="s">
        <v>40192</v>
      </c>
      <c r="B13933" s="4" t="s">
        <v>40193</v>
      </c>
      <c r="C13933" s="4" t="s">
        <v>40194</v>
      </c>
      <c r="E13933" s="4"/>
      <c r="R13933" s="4"/>
      <c r="U13933" s="4"/>
      <c r="AD13933" s="4"/>
      <c r="AE13933" s="4"/>
      <c r="AF13933" s="21"/>
    </row>
    <row r="13934" spans="1:32" x14ac:dyDescent="0.2">
      <c r="A13934" s="1" t="s">
        <v>40195</v>
      </c>
      <c r="B13934" s="4" t="s">
        <v>40196</v>
      </c>
      <c r="C13934" s="4" t="s">
        <v>40197</v>
      </c>
      <c r="E13934" s="4"/>
      <c r="R13934" s="4"/>
      <c r="U13934" s="4"/>
      <c r="AD13934" s="4"/>
      <c r="AE13934" s="4"/>
      <c r="AF13934" s="21"/>
    </row>
    <row r="13935" spans="1:32" x14ac:dyDescent="0.2">
      <c r="A13935" s="1" t="s">
        <v>40198</v>
      </c>
      <c r="B13935" s="4" t="s">
        <v>40199</v>
      </c>
      <c r="C13935" s="4" t="s">
        <v>40200</v>
      </c>
      <c r="E13935" s="4"/>
      <c r="R13935" s="4"/>
      <c r="U13935" s="4"/>
      <c r="AD13935" s="4"/>
      <c r="AE13935" s="4"/>
      <c r="AF13935" s="21"/>
    </row>
    <row r="13936" spans="1:32" x14ac:dyDescent="0.2">
      <c r="A13936" s="1" t="s">
        <v>40201</v>
      </c>
      <c r="B13936" s="4" t="s">
        <v>40202</v>
      </c>
      <c r="C13936" s="4" t="s">
        <v>40203</v>
      </c>
      <c r="E13936" s="4"/>
      <c r="R13936" s="4"/>
      <c r="U13936" s="4"/>
      <c r="AD13936" s="4"/>
      <c r="AE13936" s="4"/>
      <c r="AF13936" s="21"/>
    </row>
    <row r="13937" spans="1:32" x14ac:dyDescent="0.2">
      <c r="A13937" s="1" t="s">
        <v>40204</v>
      </c>
      <c r="B13937" s="4" t="s">
        <v>40205</v>
      </c>
      <c r="C13937" s="4" t="s">
        <v>40206</v>
      </c>
      <c r="E13937" s="4"/>
      <c r="R13937" s="4"/>
      <c r="U13937" s="4"/>
      <c r="AD13937" s="4"/>
      <c r="AE13937" s="4"/>
      <c r="AF13937" s="21"/>
    </row>
    <row r="13938" spans="1:32" x14ac:dyDescent="0.2">
      <c r="A13938" s="1" t="s">
        <v>40207</v>
      </c>
      <c r="B13938" s="4" t="s">
        <v>40208</v>
      </c>
      <c r="C13938" s="4" t="s">
        <v>40164</v>
      </c>
      <c r="E13938" s="4"/>
      <c r="R13938" s="4"/>
      <c r="U13938" s="4"/>
      <c r="AD13938" s="4"/>
      <c r="AE13938" s="4"/>
      <c r="AF13938" s="21"/>
    </row>
    <row r="13939" spans="1:32" x14ac:dyDescent="0.2">
      <c r="A13939" s="1" t="s">
        <v>40209</v>
      </c>
      <c r="B13939" s="4" t="s">
        <v>40210</v>
      </c>
      <c r="C13939" s="4" t="s">
        <v>40211</v>
      </c>
      <c r="E13939" s="4"/>
      <c r="R13939" s="4"/>
      <c r="U13939" s="4"/>
      <c r="AD13939" s="4"/>
      <c r="AE13939" s="4"/>
      <c r="AF13939" s="21"/>
    </row>
    <row r="13940" spans="1:32" x14ac:dyDescent="0.2">
      <c r="A13940" s="1" t="s">
        <v>40212</v>
      </c>
      <c r="B13940" s="4" t="s">
        <v>40213</v>
      </c>
      <c r="C13940" s="4" t="s">
        <v>40214</v>
      </c>
      <c r="E13940" s="4"/>
      <c r="R13940" s="4"/>
      <c r="U13940" s="4"/>
      <c r="AD13940" s="4"/>
      <c r="AE13940" s="4"/>
      <c r="AF13940" s="21"/>
    </row>
    <row r="13941" spans="1:32" x14ac:dyDescent="0.2">
      <c r="A13941" s="1" t="s">
        <v>40215</v>
      </c>
      <c r="B13941" s="4" t="s">
        <v>40216</v>
      </c>
      <c r="C13941" s="4" t="s">
        <v>40217</v>
      </c>
      <c r="E13941" s="4"/>
      <c r="R13941" s="4"/>
      <c r="U13941" s="4"/>
      <c r="AD13941" s="4"/>
      <c r="AE13941" s="4"/>
      <c r="AF13941" s="21"/>
    </row>
    <row r="13942" spans="1:32" x14ac:dyDescent="0.2">
      <c r="A13942" s="1" t="s">
        <v>40218</v>
      </c>
      <c r="B13942" s="4" t="s">
        <v>40219</v>
      </c>
      <c r="C13942" s="4" t="s">
        <v>40220</v>
      </c>
      <c r="E13942" s="4"/>
      <c r="R13942" s="4"/>
      <c r="U13942" s="4"/>
      <c r="AD13942" s="4"/>
      <c r="AE13942" s="4"/>
      <c r="AF13942" s="21"/>
    </row>
    <row r="13943" spans="1:32" x14ac:dyDescent="0.2">
      <c r="A13943" s="1" t="s">
        <v>40221</v>
      </c>
      <c r="B13943" s="4" t="s">
        <v>40222</v>
      </c>
      <c r="C13943" s="4" t="s">
        <v>40223</v>
      </c>
      <c r="E13943" s="4"/>
      <c r="R13943" s="4"/>
      <c r="U13943" s="4"/>
      <c r="AD13943" s="4"/>
      <c r="AE13943" s="4"/>
      <c r="AF13943" s="21"/>
    </row>
    <row r="13944" spans="1:32" x14ac:dyDescent="0.2">
      <c r="A13944" s="1" t="s">
        <v>40224</v>
      </c>
      <c r="B13944" s="4" t="s">
        <v>40225</v>
      </c>
      <c r="C13944" s="4" t="s">
        <v>40226</v>
      </c>
      <c r="E13944" s="4"/>
      <c r="R13944" s="4"/>
      <c r="U13944" s="4"/>
      <c r="AD13944" s="4"/>
      <c r="AE13944" s="4"/>
      <c r="AF13944" s="21"/>
    </row>
    <row r="13945" spans="1:32" x14ac:dyDescent="0.2">
      <c r="A13945" s="1" t="s">
        <v>40227</v>
      </c>
      <c r="B13945" s="4" t="s">
        <v>40228</v>
      </c>
      <c r="C13945" s="4" t="s">
        <v>40229</v>
      </c>
      <c r="E13945" s="4"/>
      <c r="R13945" s="4"/>
      <c r="U13945" s="4"/>
      <c r="AD13945" s="4"/>
      <c r="AE13945" s="4"/>
      <c r="AF13945" s="21"/>
    </row>
    <row r="13946" spans="1:32" x14ac:dyDescent="0.2">
      <c r="A13946" s="1" t="s">
        <v>40230</v>
      </c>
      <c r="B13946" s="4" t="s">
        <v>40231</v>
      </c>
      <c r="C13946" s="4" t="s">
        <v>40232</v>
      </c>
      <c r="E13946" s="4"/>
      <c r="R13946" s="4"/>
      <c r="U13946" s="4"/>
      <c r="AD13946" s="4"/>
      <c r="AE13946" s="4"/>
      <c r="AF13946" s="21"/>
    </row>
    <row r="13947" spans="1:32" x14ac:dyDescent="0.2">
      <c r="A13947" s="1" t="s">
        <v>40233</v>
      </c>
      <c r="B13947" s="4" t="s">
        <v>40234</v>
      </c>
      <c r="C13947" s="4" t="s">
        <v>40235</v>
      </c>
      <c r="E13947" s="4"/>
      <c r="R13947" s="4"/>
      <c r="U13947" s="4"/>
      <c r="AD13947" s="4"/>
      <c r="AE13947" s="4"/>
      <c r="AF13947" s="21"/>
    </row>
    <row r="13948" spans="1:32" x14ac:dyDescent="0.2">
      <c r="A13948" s="1" t="s">
        <v>40236</v>
      </c>
      <c r="B13948" s="4" t="s">
        <v>40237</v>
      </c>
      <c r="C13948" s="4" t="s">
        <v>910</v>
      </c>
      <c r="E13948" s="4"/>
      <c r="R13948" s="4"/>
      <c r="U13948" s="4"/>
      <c r="AD13948" s="4"/>
      <c r="AE13948" s="4"/>
      <c r="AF13948" s="21"/>
    </row>
    <row r="13949" spans="1:32" x14ac:dyDescent="0.2">
      <c r="A13949" s="1" t="s">
        <v>40238</v>
      </c>
      <c r="B13949" s="4" t="s">
        <v>40239</v>
      </c>
      <c r="C13949" s="4" t="s">
        <v>40240</v>
      </c>
      <c r="E13949" s="4"/>
      <c r="R13949" s="4"/>
      <c r="U13949" s="4"/>
      <c r="AD13949" s="4"/>
      <c r="AE13949" s="4"/>
      <c r="AF13949" s="21"/>
    </row>
    <row r="13950" spans="1:32" x14ac:dyDescent="0.2">
      <c r="A13950" s="1" t="s">
        <v>40241</v>
      </c>
      <c r="B13950" s="4" t="s">
        <v>40242</v>
      </c>
      <c r="C13950" s="4" t="s">
        <v>40243</v>
      </c>
      <c r="E13950" s="4"/>
      <c r="R13950" s="4"/>
      <c r="U13950" s="4"/>
      <c r="AD13950" s="4"/>
      <c r="AE13950" s="4"/>
      <c r="AF13950" s="21"/>
    </row>
    <row r="13951" spans="1:32" x14ac:dyDescent="0.2">
      <c r="A13951" s="1" t="s">
        <v>40244</v>
      </c>
      <c r="B13951" s="4" t="s">
        <v>40245</v>
      </c>
      <c r="C13951" s="4" t="s">
        <v>40246</v>
      </c>
      <c r="E13951" s="4"/>
      <c r="R13951" s="4"/>
      <c r="U13951" s="4"/>
      <c r="AD13951" s="4"/>
      <c r="AE13951" s="4"/>
      <c r="AF13951" s="21"/>
    </row>
    <row r="13952" spans="1:32" x14ac:dyDescent="0.2">
      <c r="A13952" s="1" t="s">
        <v>40247</v>
      </c>
      <c r="B13952" s="4" t="s">
        <v>40248</v>
      </c>
      <c r="C13952" s="4" t="s">
        <v>40249</v>
      </c>
      <c r="E13952" s="4"/>
      <c r="R13952" s="4"/>
      <c r="U13952" s="4"/>
      <c r="AD13952" s="4"/>
      <c r="AE13952" s="4"/>
      <c r="AF13952" s="21"/>
    </row>
    <row r="13953" spans="1:32" x14ac:dyDescent="0.2">
      <c r="A13953" s="1" t="s">
        <v>40250</v>
      </c>
      <c r="B13953" s="4" t="s">
        <v>40251</v>
      </c>
      <c r="C13953" s="4" t="s">
        <v>40252</v>
      </c>
      <c r="E13953" s="4"/>
      <c r="R13953" s="4"/>
      <c r="U13953" s="4"/>
      <c r="AD13953" s="4"/>
      <c r="AE13953" s="4"/>
      <c r="AF13953" s="21"/>
    </row>
    <row r="13954" spans="1:32" x14ac:dyDescent="0.2">
      <c r="A13954" s="1" t="s">
        <v>40253</v>
      </c>
      <c r="B13954" s="4" t="s">
        <v>40254</v>
      </c>
      <c r="C13954" s="4" t="s">
        <v>40255</v>
      </c>
      <c r="E13954" s="4"/>
      <c r="R13954" s="4"/>
      <c r="U13954" s="4"/>
      <c r="AD13954" s="4"/>
      <c r="AE13954" s="4"/>
      <c r="AF13954" s="21"/>
    </row>
    <row r="13955" spans="1:32" x14ac:dyDescent="0.2">
      <c r="A13955" s="1" t="s">
        <v>40256</v>
      </c>
      <c r="B13955" s="4" t="s">
        <v>40257</v>
      </c>
      <c r="C13955" s="4" t="s">
        <v>40257</v>
      </c>
      <c r="E13955" s="4"/>
      <c r="R13955" s="4"/>
      <c r="U13955" s="4"/>
      <c r="AD13955" s="4"/>
      <c r="AE13955" s="4"/>
      <c r="AF13955" s="21"/>
    </row>
    <row r="13956" spans="1:32" x14ac:dyDescent="0.2">
      <c r="A13956" s="1" t="s">
        <v>40258</v>
      </c>
      <c r="B13956" s="4" t="s">
        <v>40259</v>
      </c>
      <c r="C13956" s="4" t="s">
        <v>40260</v>
      </c>
      <c r="E13956" s="4"/>
      <c r="R13956" s="4"/>
      <c r="U13956" s="4"/>
      <c r="AD13956" s="4"/>
      <c r="AE13956" s="4"/>
      <c r="AF13956" s="21"/>
    </row>
    <row r="13957" spans="1:32" x14ac:dyDescent="0.2">
      <c r="A13957" s="1" t="s">
        <v>40261</v>
      </c>
      <c r="B13957" s="4" t="s">
        <v>40262</v>
      </c>
      <c r="C13957" s="4" t="s">
        <v>40263</v>
      </c>
      <c r="E13957" s="4"/>
      <c r="R13957" s="4"/>
      <c r="U13957" s="4"/>
      <c r="AD13957" s="4"/>
      <c r="AE13957" s="4"/>
      <c r="AF13957" s="21"/>
    </row>
    <row r="13958" spans="1:32" x14ac:dyDescent="0.2">
      <c r="A13958" s="1" t="s">
        <v>40264</v>
      </c>
      <c r="B13958" s="4" t="s">
        <v>40265</v>
      </c>
      <c r="C13958" s="4" t="s">
        <v>40266</v>
      </c>
      <c r="E13958" s="4"/>
      <c r="R13958" s="4"/>
      <c r="U13958" s="4"/>
      <c r="AD13958" s="4"/>
      <c r="AE13958" s="4"/>
      <c r="AF13958" s="21"/>
    </row>
    <row r="13959" spans="1:32" x14ac:dyDescent="0.2">
      <c r="A13959" s="1" t="s">
        <v>40267</v>
      </c>
      <c r="B13959" s="4" t="s">
        <v>40268</v>
      </c>
      <c r="C13959" s="4" t="s">
        <v>40269</v>
      </c>
      <c r="E13959" s="4"/>
      <c r="R13959" s="4"/>
      <c r="U13959" s="4"/>
      <c r="AD13959" s="4"/>
      <c r="AE13959" s="4"/>
      <c r="AF13959" s="21"/>
    </row>
    <row r="13960" spans="1:32" x14ac:dyDescent="0.2">
      <c r="A13960" s="1" t="s">
        <v>40270</v>
      </c>
      <c r="B13960" s="4" t="s">
        <v>40271</v>
      </c>
      <c r="C13960" s="4" t="s">
        <v>40272</v>
      </c>
      <c r="E13960" s="4"/>
      <c r="R13960" s="4"/>
      <c r="U13960" s="4"/>
      <c r="AD13960" s="4"/>
      <c r="AE13960" s="4"/>
      <c r="AF13960" s="21"/>
    </row>
    <row r="13961" spans="1:32" x14ac:dyDescent="0.2">
      <c r="A13961" s="1" t="s">
        <v>40273</v>
      </c>
      <c r="B13961" s="4" t="s">
        <v>40274</v>
      </c>
      <c r="C13961" s="4" t="s">
        <v>40274</v>
      </c>
      <c r="E13961" s="4"/>
      <c r="R13961" s="4"/>
      <c r="U13961" s="4"/>
      <c r="AD13961" s="4"/>
      <c r="AE13961" s="4"/>
      <c r="AF13961" s="21"/>
    </row>
    <row r="13962" spans="1:32" x14ac:dyDescent="0.2">
      <c r="A13962" s="1" t="s">
        <v>40275</v>
      </c>
      <c r="B13962" s="4" t="s">
        <v>40276</v>
      </c>
      <c r="C13962" s="4" t="s">
        <v>40277</v>
      </c>
      <c r="E13962" s="4"/>
      <c r="R13962" s="4"/>
      <c r="U13962" s="4"/>
      <c r="AD13962" s="4"/>
      <c r="AE13962" s="4"/>
      <c r="AF13962" s="21"/>
    </row>
    <row r="13963" spans="1:32" x14ac:dyDescent="0.2">
      <c r="A13963" s="1" t="s">
        <v>40278</v>
      </c>
      <c r="B13963" s="4" t="s">
        <v>40279</v>
      </c>
      <c r="C13963" s="4" t="s">
        <v>40280</v>
      </c>
      <c r="E13963" s="4"/>
      <c r="R13963" s="4"/>
      <c r="U13963" s="4"/>
      <c r="AD13963" s="4"/>
      <c r="AE13963" s="4"/>
      <c r="AF13963" s="21"/>
    </row>
    <row r="13964" spans="1:32" x14ac:dyDescent="0.2">
      <c r="A13964" s="1" t="s">
        <v>40281</v>
      </c>
      <c r="B13964" s="4" t="s">
        <v>40282</v>
      </c>
      <c r="C13964" s="4" t="s">
        <v>40283</v>
      </c>
      <c r="E13964" s="4"/>
      <c r="R13964" s="4"/>
      <c r="U13964" s="4"/>
      <c r="AD13964" s="4"/>
      <c r="AE13964" s="4"/>
      <c r="AF13964" s="21"/>
    </row>
    <row r="13965" spans="1:32" x14ac:dyDescent="0.2">
      <c r="A13965" s="1" t="s">
        <v>40284</v>
      </c>
      <c r="B13965" s="4" t="s">
        <v>40285</v>
      </c>
      <c r="C13965" s="4" t="s">
        <v>40286</v>
      </c>
      <c r="E13965" s="4"/>
      <c r="R13965" s="4"/>
      <c r="U13965" s="4"/>
      <c r="AD13965" s="4"/>
      <c r="AE13965" s="4"/>
      <c r="AF13965" s="21"/>
    </row>
    <row r="13966" spans="1:32" x14ac:dyDescent="0.2">
      <c r="A13966" s="1" t="s">
        <v>40287</v>
      </c>
      <c r="B13966" s="4" t="s">
        <v>40288</v>
      </c>
      <c r="C13966" s="4" t="s">
        <v>40289</v>
      </c>
      <c r="E13966" s="4"/>
      <c r="R13966" s="4"/>
      <c r="U13966" s="4"/>
      <c r="AD13966" s="4"/>
      <c r="AE13966" s="4"/>
      <c r="AF13966" s="21"/>
    </row>
    <row r="13967" spans="1:32" x14ac:dyDescent="0.2">
      <c r="A13967" s="1" t="s">
        <v>40290</v>
      </c>
      <c r="B13967" s="4" t="s">
        <v>40291</v>
      </c>
      <c r="C13967" s="4" t="s">
        <v>198</v>
      </c>
      <c r="E13967" s="4"/>
      <c r="R13967" s="4"/>
      <c r="U13967" s="4"/>
      <c r="AD13967" s="4"/>
      <c r="AE13967" s="4"/>
      <c r="AF13967" s="21"/>
    </row>
    <row r="13968" spans="1:32" x14ac:dyDescent="0.2">
      <c r="A13968" s="1" t="s">
        <v>40292</v>
      </c>
      <c r="B13968" s="4" t="s">
        <v>40293</v>
      </c>
      <c r="C13968" s="4" t="s">
        <v>40294</v>
      </c>
      <c r="E13968" s="4"/>
      <c r="R13968" s="4"/>
      <c r="U13968" s="4"/>
      <c r="AD13968" s="4"/>
      <c r="AE13968" s="4"/>
      <c r="AF13968" s="21"/>
    </row>
    <row r="13969" spans="1:32" x14ac:dyDescent="0.2">
      <c r="A13969" s="1" t="s">
        <v>40295</v>
      </c>
      <c r="B13969" s="4" t="s">
        <v>40296</v>
      </c>
      <c r="C13969" s="4" t="s">
        <v>39507</v>
      </c>
      <c r="E13969" s="4"/>
      <c r="R13969" s="4"/>
      <c r="U13969" s="4"/>
      <c r="AD13969" s="4"/>
      <c r="AE13969" s="4"/>
      <c r="AF13969" s="21"/>
    </row>
    <row r="13970" spans="1:32" x14ac:dyDescent="0.2">
      <c r="A13970" s="1" t="s">
        <v>40297</v>
      </c>
      <c r="B13970" s="4" t="s">
        <v>40298</v>
      </c>
      <c r="C13970" s="4" t="s">
        <v>40299</v>
      </c>
      <c r="E13970" s="4"/>
      <c r="R13970" s="4"/>
      <c r="U13970" s="4"/>
      <c r="AD13970" s="4"/>
      <c r="AE13970" s="4"/>
      <c r="AF13970" s="21"/>
    </row>
    <row r="13971" spans="1:32" x14ac:dyDescent="0.2">
      <c r="A13971" s="1" t="s">
        <v>40300</v>
      </c>
      <c r="B13971" s="4" t="s">
        <v>40301</v>
      </c>
      <c r="C13971" s="4" t="s">
        <v>40302</v>
      </c>
      <c r="E13971" s="4"/>
      <c r="R13971" s="4"/>
      <c r="U13971" s="4"/>
      <c r="AD13971" s="4"/>
      <c r="AE13971" s="4"/>
      <c r="AF13971" s="21"/>
    </row>
    <row r="13972" spans="1:32" x14ac:dyDescent="0.2">
      <c r="A13972" s="1" t="s">
        <v>40303</v>
      </c>
      <c r="B13972" s="4" t="s">
        <v>40304</v>
      </c>
      <c r="C13972" s="4" t="s">
        <v>40305</v>
      </c>
      <c r="E13972" s="4"/>
      <c r="R13972" s="4"/>
      <c r="U13972" s="4"/>
      <c r="AD13972" s="4"/>
      <c r="AE13972" s="4"/>
      <c r="AF13972" s="21"/>
    </row>
    <row r="13973" spans="1:32" x14ac:dyDescent="0.2">
      <c r="A13973" s="1" t="s">
        <v>40306</v>
      </c>
      <c r="B13973" s="4" t="s">
        <v>40307</v>
      </c>
      <c r="C13973" s="4" t="s">
        <v>40308</v>
      </c>
      <c r="E13973" s="4"/>
      <c r="R13973" s="4"/>
      <c r="U13973" s="4"/>
      <c r="AD13973" s="4"/>
      <c r="AE13973" s="4"/>
      <c r="AF13973" s="21"/>
    </row>
    <row r="13974" spans="1:32" x14ac:dyDescent="0.2">
      <c r="A13974" s="1" t="s">
        <v>40309</v>
      </c>
      <c r="B13974" s="4" t="s">
        <v>40310</v>
      </c>
      <c r="C13974" s="4" t="s">
        <v>40311</v>
      </c>
      <c r="E13974" s="4"/>
      <c r="R13974" s="4"/>
      <c r="U13974" s="4"/>
      <c r="AD13974" s="4"/>
      <c r="AE13974" s="4"/>
      <c r="AF13974" s="21"/>
    </row>
    <row r="13975" spans="1:32" x14ac:dyDescent="0.2">
      <c r="A13975" s="1" t="s">
        <v>40312</v>
      </c>
      <c r="B13975" s="4" t="s">
        <v>40313</v>
      </c>
      <c r="C13975" s="4" t="s">
        <v>40314</v>
      </c>
      <c r="E13975" s="4"/>
      <c r="R13975" s="4"/>
      <c r="U13975" s="4"/>
      <c r="AD13975" s="4"/>
      <c r="AE13975" s="4"/>
      <c r="AF13975" s="21"/>
    </row>
    <row r="13976" spans="1:32" x14ac:dyDescent="0.2">
      <c r="A13976" s="1" t="s">
        <v>40315</v>
      </c>
      <c r="B13976" s="4" t="s">
        <v>40316</v>
      </c>
      <c r="C13976" s="4" t="s">
        <v>40317</v>
      </c>
      <c r="E13976" s="4"/>
      <c r="R13976" s="4"/>
      <c r="U13976" s="4"/>
      <c r="AD13976" s="4"/>
      <c r="AE13976" s="4"/>
      <c r="AF13976" s="21"/>
    </row>
    <row r="13977" spans="1:32" x14ac:dyDescent="0.2">
      <c r="A13977" s="1" t="s">
        <v>40318</v>
      </c>
      <c r="B13977" s="4" t="s">
        <v>40319</v>
      </c>
      <c r="C13977" s="4" t="s">
        <v>40320</v>
      </c>
      <c r="E13977" s="4"/>
      <c r="R13977" s="4"/>
      <c r="U13977" s="4"/>
      <c r="AD13977" s="4"/>
      <c r="AE13977" s="4"/>
      <c r="AF13977" s="21"/>
    </row>
    <row r="13978" spans="1:32" x14ac:dyDescent="0.2">
      <c r="A13978" s="1" t="s">
        <v>40321</v>
      </c>
      <c r="B13978" s="4" t="s">
        <v>40322</v>
      </c>
      <c r="C13978" s="4" t="s">
        <v>40323</v>
      </c>
      <c r="E13978" s="4"/>
      <c r="R13978" s="4"/>
      <c r="U13978" s="4"/>
      <c r="AD13978" s="4"/>
      <c r="AE13978" s="4"/>
      <c r="AF13978" s="21"/>
    </row>
    <row r="13979" spans="1:32" x14ac:dyDescent="0.2">
      <c r="A13979" s="1" t="s">
        <v>40324</v>
      </c>
      <c r="B13979" s="4" t="s">
        <v>40325</v>
      </c>
      <c r="C13979" s="4" t="s">
        <v>40326</v>
      </c>
      <c r="E13979" s="4"/>
      <c r="R13979" s="4"/>
      <c r="U13979" s="4"/>
      <c r="AD13979" s="4"/>
      <c r="AE13979" s="4"/>
      <c r="AF13979" s="21"/>
    </row>
    <row r="13980" spans="1:32" x14ac:dyDescent="0.2">
      <c r="A13980" s="1" t="s">
        <v>40327</v>
      </c>
      <c r="B13980" s="4" t="s">
        <v>40328</v>
      </c>
      <c r="C13980" s="4" t="s">
        <v>40329</v>
      </c>
      <c r="E13980" s="4"/>
      <c r="R13980" s="4"/>
      <c r="U13980" s="4"/>
      <c r="AD13980" s="4"/>
      <c r="AE13980" s="4"/>
      <c r="AF13980" s="21"/>
    </row>
    <row r="13981" spans="1:32" x14ac:dyDescent="0.2">
      <c r="A13981" s="1" t="s">
        <v>40330</v>
      </c>
      <c r="B13981" s="4" t="s">
        <v>40331</v>
      </c>
      <c r="C13981" s="4" t="s">
        <v>37234</v>
      </c>
      <c r="E13981" s="4"/>
      <c r="G13981">
        <v>1</v>
      </c>
      <c r="R13981" s="4"/>
      <c r="U13981" s="4"/>
      <c r="AB13981">
        <v>1</v>
      </c>
      <c r="AD13981" s="4"/>
      <c r="AE13981" s="4"/>
      <c r="AF13981" s="21"/>
    </row>
    <row r="13982" spans="1:32" x14ac:dyDescent="0.2">
      <c r="A13982" s="1" t="s">
        <v>40332</v>
      </c>
      <c r="B13982" s="4" t="s">
        <v>40333</v>
      </c>
      <c r="C13982" s="4" t="s">
        <v>40334</v>
      </c>
      <c r="E13982" s="4"/>
      <c r="R13982" s="4"/>
      <c r="U13982" s="4"/>
      <c r="AD13982" s="4"/>
      <c r="AE13982" s="4"/>
      <c r="AF13982" s="21"/>
    </row>
    <row r="13983" spans="1:32" x14ac:dyDescent="0.2">
      <c r="A13983" s="1" t="s">
        <v>40335</v>
      </c>
      <c r="B13983" s="4" t="s">
        <v>40336</v>
      </c>
      <c r="C13983" s="4" t="s">
        <v>40337</v>
      </c>
      <c r="E13983" s="4"/>
      <c r="R13983" s="4"/>
      <c r="U13983" s="4"/>
      <c r="AD13983" s="4"/>
      <c r="AE13983" s="4"/>
      <c r="AF13983" s="21"/>
    </row>
    <row r="13984" spans="1:32" x14ac:dyDescent="0.2">
      <c r="A13984" s="1" t="s">
        <v>40338</v>
      </c>
      <c r="B13984" s="4" t="s">
        <v>40339</v>
      </c>
      <c r="C13984" s="4" t="s">
        <v>40340</v>
      </c>
      <c r="E13984" s="4"/>
      <c r="R13984" s="4"/>
      <c r="U13984" s="4"/>
      <c r="AD13984" s="4"/>
      <c r="AE13984" s="4"/>
      <c r="AF13984" s="21"/>
    </row>
    <row r="13985" spans="1:32" x14ac:dyDescent="0.2">
      <c r="A13985" s="1" t="s">
        <v>40341</v>
      </c>
      <c r="B13985" s="4" t="s">
        <v>40342</v>
      </c>
      <c r="C13985" s="4" t="s">
        <v>40343</v>
      </c>
      <c r="E13985" s="4"/>
      <c r="R13985" s="4"/>
      <c r="U13985" s="4"/>
      <c r="AD13985" s="4"/>
      <c r="AE13985" s="4"/>
      <c r="AF13985" s="21"/>
    </row>
    <row r="13986" spans="1:32" x14ac:dyDescent="0.2">
      <c r="A13986" s="1" t="s">
        <v>40344</v>
      </c>
      <c r="B13986" s="4" t="s">
        <v>40345</v>
      </c>
      <c r="C13986" s="4" t="s">
        <v>40346</v>
      </c>
      <c r="E13986" s="4"/>
      <c r="R13986" s="4"/>
      <c r="U13986" s="4"/>
      <c r="AD13986" s="4"/>
      <c r="AE13986" s="4"/>
      <c r="AF13986" s="21"/>
    </row>
    <row r="13987" spans="1:32" x14ac:dyDescent="0.2">
      <c r="A13987" s="1" t="s">
        <v>40347</v>
      </c>
      <c r="B13987" s="4" t="s">
        <v>40348</v>
      </c>
      <c r="C13987" s="4" t="s">
        <v>40349</v>
      </c>
      <c r="E13987" s="4"/>
      <c r="R13987" s="4"/>
      <c r="U13987" s="4"/>
      <c r="AD13987" s="4"/>
      <c r="AE13987" s="4"/>
      <c r="AF13987" s="21"/>
    </row>
    <row r="13988" spans="1:32" x14ac:dyDescent="0.2">
      <c r="A13988" s="1" t="s">
        <v>40350</v>
      </c>
      <c r="B13988" s="4" t="s">
        <v>40351</v>
      </c>
      <c r="C13988" s="4" t="s">
        <v>40352</v>
      </c>
      <c r="E13988" s="4"/>
      <c r="R13988" s="4"/>
      <c r="U13988" s="4"/>
      <c r="AD13988" s="4"/>
      <c r="AE13988" s="4"/>
      <c r="AF13988" s="21"/>
    </row>
    <row r="13989" spans="1:32" x14ac:dyDescent="0.2">
      <c r="A13989" s="1" t="s">
        <v>40353</v>
      </c>
      <c r="B13989" s="4" t="s">
        <v>40354</v>
      </c>
      <c r="C13989" s="4" t="s">
        <v>40355</v>
      </c>
      <c r="E13989" s="4"/>
      <c r="R13989" s="4"/>
      <c r="U13989" s="4"/>
      <c r="AD13989" s="4"/>
      <c r="AE13989" s="4"/>
      <c r="AF13989" s="21"/>
    </row>
    <row r="13990" spans="1:32" x14ac:dyDescent="0.2">
      <c r="A13990" s="1" t="s">
        <v>40356</v>
      </c>
      <c r="B13990" s="4" t="s">
        <v>40357</v>
      </c>
      <c r="C13990" s="4" t="s">
        <v>40358</v>
      </c>
      <c r="E13990" s="4"/>
      <c r="R13990" s="4"/>
      <c r="U13990" s="4"/>
      <c r="AD13990" s="4"/>
      <c r="AE13990" s="4"/>
      <c r="AF13990" s="21"/>
    </row>
    <row r="13991" spans="1:32" x14ac:dyDescent="0.2">
      <c r="A13991" s="1" t="s">
        <v>40359</v>
      </c>
      <c r="B13991" s="4" t="s">
        <v>40360</v>
      </c>
      <c r="C13991" s="4" t="s">
        <v>40361</v>
      </c>
      <c r="E13991" s="4"/>
      <c r="R13991" s="4"/>
      <c r="U13991" s="4"/>
      <c r="AD13991" s="4"/>
      <c r="AE13991" s="4"/>
      <c r="AF13991" s="21"/>
    </row>
    <row r="13992" spans="1:32" x14ac:dyDescent="0.2">
      <c r="A13992" s="1" t="s">
        <v>40362</v>
      </c>
      <c r="B13992" s="4" t="s">
        <v>40363</v>
      </c>
      <c r="C13992" s="4" t="s">
        <v>40364</v>
      </c>
      <c r="E13992" s="4"/>
      <c r="R13992" s="4"/>
      <c r="U13992" s="4"/>
      <c r="AD13992" s="4"/>
      <c r="AE13992" s="4"/>
      <c r="AF13992" s="21"/>
    </row>
    <row r="13993" spans="1:32" x14ac:dyDescent="0.2">
      <c r="A13993" s="1" t="s">
        <v>40365</v>
      </c>
      <c r="B13993" s="4" t="s">
        <v>40366</v>
      </c>
      <c r="C13993" s="4" t="s">
        <v>40367</v>
      </c>
      <c r="E13993" s="4"/>
      <c r="R13993" s="4"/>
      <c r="U13993" s="4"/>
      <c r="AD13993" s="4"/>
      <c r="AE13993" s="4"/>
      <c r="AF13993" s="21"/>
    </row>
    <row r="13994" spans="1:32" x14ac:dyDescent="0.2">
      <c r="A13994" s="1" t="s">
        <v>40368</v>
      </c>
      <c r="B13994" s="4" t="s">
        <v>40369</v>
      </c>
      <c r="C13994" s="4" t="s">
        <v>40370</v>
      </c>
      <c r="E13994" s="4"/>
      <c r="R13994" s="4"/>
      <c r="U13994" s="4"/>
      <c r="AD13994" s="4"/>
      <c r="AE13994" s="4"/>
      <c r="AF13994" s="21"/>
    </row>
    <row r="13995" spans="1:32" x14ac:dyDescent="0.2">
      <c r="A13995" s="1" t="s">
        <v>40371</v>
      </c>
      <c r="B13995" s="4" t="s">
        <v>40372</v>
      </c>
      <c r="C13995" s="4" t="s">
        <v>40373</v>
      </c>
      <c r="E13995" s="4"/>
      <c r="R13995" s="4"/>
      <c r="U13995" s="4"/>
      <c r="AD13995" s="4"/>
      <c r="AE13995" s="4"/>
      <c r="AF13995" s="21"/>
    </row>
    <row r="13996" spans="1:32" x14ac:dyDescent="0.2">
      <c r="A13996" s="1" t="s">
        <v>40374</v>
      </c>
      <c r="B13996" s="4" t="s">
        <v>40375</v>
      </c>
      <c r="C13996" s="4" t="s">
        <v>40376</v>
      </c>
      <c r="E13996" s="4"/>
      <c r="R13996" s="4"/>
      <c r="U13996" s="4"/>
      <c r="AD13996" s="4"/>
      <c r="AE13996" s="4"/>
      <c r="AF13996" s="21"/>
    </row>
    <row r="13997" spans="1:32" x14ac:dyDescent="0.2">
      <c r="A13997" s="1" t="s">
        <v>40377</v>
      </c>
      <c r="B13997" s="4" t="s">
        <v>40378</v>
      </c>
      <c r="C13997" s="4" t="s">
        <v>40379</v>
      </c>
      <c r="E13997" s="4"/>
      <c r="R13997" s="4"/>
      <c r="U13997" s="4"/>
      <c r="AD13997" s="4"/>
      <c r="AE13997" s="4"/>
      <c r="AF13997" s="21"/>
    </row>
    <row r="13998" spans="1:32" x14ac:dyDescent="0.2">
      <c r="A13998" s="1" t="s">
        <v>40380</v>
      </c>
      <c r="B13998" s="4" t="s">
        <v>40381</v>
      </c>
      <c r="C13998" s="4" t="s">
        <v>40381</v>
      </c>
      <c r="E13998" s="4"/>
      <c r="R13998" s="4"/>
      <c r="U13998" s="4"/>
      <c r="AD13998" s="4"/>
      <c r="AE13998" s="4"/>
      <c r="AF13998" s="21"/>
    </row>
    <row r="13999" spans="1:32" x14ac:dyDescent="0.2">
      <c r="A13999" s="1" t="s">
        <v>40382</v>
      </c>
      <c r="B13999" s="4" t="s">
        <v>40383</v>
      </c>
      <c r="C13999" s="4" t="s">
        <v>40384</v>
      </c>
      <c r="E13999" s="4"/>
      <c r="R13999" s="4"/>
      <c r="U13999" s="4"/>
      <c r="AD13999" s="4"/>
      <c r="AE13999" s="4"/>
      <c r="AF13999" s="21"/>
    </row>
    <row r="14000" spans="1:32" x14ac:dyDescent="0.2">
      <c r="A14000" s="1" t="s">
        <v>40385</v>
      </c>
      <c r="B14000" s="4" t="s">
        <v>40386</v>
      </c>
      <c r="C14000" s="4" t="s">
        <v>40387</v>
      </c>
      <c r="E14000" s="4"/>
      <c r="R14000" s="4"/>
      <c r="U14000" s="4"/>
      <c r="AD14000" s="4"/>
      <c r="AE14000" s="4"/>
      <c r="AF14000" s="21"/>
    </row>
    <row r="14001" spans="1:32" x14ac:dyDescent="0.2">
      <c r="A14001" s="1" t="s">
        <v>40388</v>
      </c>
      <c r="B14001" s="4" t="s">
        <v>40389</v>
      </c>
      <c r="C14001" s="4" t="s">
        <v>40390</v>
      </c>
      <c r="E14001" s="4"/>
      <c r="R14001" s="4"/>
      <c r="U14001" s="4"/>
      <c r="AD14001" s="4"/>
      <c r="AE14001" s="4"/>
      <c r="AF14001" s="21"/>
    </row>
    <row r="14002" spans="1:32" x14ac:dyDescent="0.2">
      <c r="A14002" s="1" t="s">
        <v>40391</v>
      </c>
      <c r="B14002" s="4" t="s">
        <v>40392</v>
      </c>
      <c r="C14002" s="4" t="s">
        <v>40393</v>
      </c>
      <c r="E14002" s="4"/>
      <c r="R14002" s="4"/>
      <c r="U14002" s="4"/>
      <c r="AD14002" s="4"/>
      <c r="AE14002" s="4"/>
      <c r="AF14002" s="21"/>
    </row>
    <row r="14003" spans="1:32" x14ac:dyDescent="0.2">
      <c r="A14003" s="1" t="s">
        <v>40394</v>
      </c>
      <c r="B14003" s="4" t="s">
        <v>40395</v>
      </c>
      <c r="C14003" s="4" t="s">
        <v>40396</v>
      </c>
      <c r="E14003" s="4"/>
      <c r="R14003" s="4"/>
      <c r="U14003" s="4"/>
      <c r="AD14003" s="4"/>
      <c r="AE14003" s="4"/>
      <c r="AF14003" s="21"/>
    </row>
    <row r="14004" spans="1:32" x14ac:dyDescent="0.2">
      <c r="A14004" s="1" t="s">
        <v>40397</v>
      </c>
      <c r="B14004" s="4" t="s">
        <v>40398</v>
      </c>
      <c r="C14004" s="4" t="s">
        <v>40399</v>
      </c>
      <c r="E14004" s="4"/>
      <c r="R14004" s="4"/>
      <c r="U14004" s="4"/>
      <c r="AD14004" s="4"/>
      <c r="AE14004" s="4"/>
      <c r="AF14004" s="21"/>
    </row>
    <row r="14005" spans="1:32" x14ac:dyDescent="0.2">
      <c r="A14005" s="1" t="s">
        <v>40400</v>
      </c>
      <c r="B14005" s="4" t="s">
        <v>40401</v>
      </c>
      <c r="C14005" s="4" t="s">
        <v>40402</v>
      </c>
      <c r="E14005" s="4"/>
      <c r="R14005" s="4"/>
      <c r="U14005" s="4"/>
      <c r="AD14005" s="4"/>
      <c r="AE14005" s="4"/>
      <c r="AF14005" s="21"/>
    </row>
    <row r="14006" spans="1:32" x14ac:dyDescent="0.2">
      <c r="A14006" s="1" t="s">
        <v>40403</v>
      </c>
      <c r="B14006" s="4" t="s">
        <v>40404</v>
      </c>
      <c r="C14006" s="4" t="s">
        <v>40405</v>
      </c>
      <c r="E14006" s="4"/>
      <c r="R14006" s="4"/>
      <c r="U14006" s="4"/>
      <c r="AD14006" s="4"/>
      <c r="AE14006" s="4"/>
      <c r="AF14006" s="21"/>
    </row>
    <row r="14007" spans="1:32" x14ac:dyDescent="0.2">
      <c r="A14007" s="1" t="s">
        <v>40406</v>
      </c>
      <c r="B14007" s="4" t="s">
        <v>40407</v>
      </c>
      <c r="C14007" s="4" t="s">
        <v>40408</v>
      </c>
      <c r="E14007" s="4"/>
      <c r="R14007" s="4"/>
      <c r="U14007" s="4"/>
      <c r="AD14007" s="4"/>
      <c r="AE14007" s="4"/>
      <c r="AF14007" s="21"/>
    </row>
    <row r="14008" spans="1:32" x14ac:dyDescent="0.2">
      <c r="A14008" s="1" t="s">
        <v>40409</v>
      </c>
      <c r="B14008" s="4" t="s">
        <v>40410</v>
      </c>
      <c r="C14008" s="4" t="s">
        <v>40411</v>
      </c>
      <c r="E14008" s="4"/>
      <c r="R14008" s="4"/>
      <c r="U14008" s="4"/>
      <c r="AD14008" s="4"/>
      <c r="AE14008" s="4"/>
      <c r="AF14008" s="21"/>
    </row>
    <row r="14009" spans="1:32" x14ac:dyDescent="0.2">
      <c r="A14009" s="1" t="s">
        <v>40412</v>
      </c>
      <c r="B14009" s="4" t="s">
        <v>40413</v>
      </c>
      <c r="C14009" s="4" t="s">
        <v>40414</v>
      </c>
      <c r="E14009" s="4"/>
      <c r="R14009" s="4"/>
      <c r="U14009" s="4"/>
      <c r="AD14009" s="4"/>
      <c r="AE14009" s="4"/>
      <c r="AF14009" s="21"/>
    </row>
    <row r="14010" spans="1:32" x14ac:dyDescent="0.2">
      <c r="A14010" s="1" t="s">
        <v>40415</v>
      </c>
      <c r="B14010" s="4" t="s">
        <v>40416</v>
      </c>
      <c r="C14010" s="4" t="s">
        <v>40417</v>
      </c>
      <c r="E14010" s="4"/>
      <c r="R14010" s="4"/>
      <c r="U14010" s="4"/>
      <c r="AD14010" s="4"/>
      <c r="AE14010" s="4"/>
      <c r="AF14010" s="21"/>
    </row>
    <row r="14011" spans="1:32" x14ac:dyDescent="0.2">
      <c r="A14011" s="1" t="s">
        <v>40418</v>
      </c>
      <c r="B14011" s="4" t="s">
        <v>40419</v>
      </c>
      <c r="C14011" s="4" t="s">
        <v>40420</v>
      </c>
      <c r="E14011" s="4"/>
      <c r="R14011" s="4"/>
      <c r="U14011" s="4"/>
      <c r="AD14011" s="4"/>
      <c r="AE14011" s="4"/>
      <c r="AF14011" s="21"/>
    </row>
    <row r="14012" spans="1:32" x14ac:dyDescent="0.2">
      <c r="A14012" s="1" t="s">
        <v>40421</v>
      </c>
      <c r="B14012" s="4" t="s">
        <v>40422</v>
      </c>
      <c r="C14012" s="4" t="s">
        <v>40423</v>
      </c>
      <c r="E14012" s="4"/>
      <c r="R14012" s="4"/>
      <c r="U14012" s="4"/>
      <c r="AD14012" s="4"/>
      <c r="AE14012" s="4"/>
      <c r="AF14012" s="21"/>
    </row>
    <row r="14013" spans="1:32" x14ac:dyDescent="0.2">
      <c r="A14013" s="1" t="s">
        <v>40424</v>
      </c>
      <c r="B14013" s="4" t="s">
        <v>40425</v>
      </c>
      <c r="C14013" s="4" t="s">
        <v>40426</v>
      </c>
      <c r="E14013" s="4"/>
      <c r="R14013" s="4"/>
      <c r="U14013" s="4"/>
      <c r="AD14013" s="4"/>
      <c r="AE14013" s="4"/>
      <c r="AF14013" s="21"/>
    </row>
    <row r="14014" spans="1:32" x14ac:dyDescent="0.2">
      <c r="A14014" s="1" t="s">
        <v>40427</v>
      </c>
      <c r="B14014" s="4" t="s">
        <v>40428</v>
      </c>
      <c r="C14014" s="4" t="s">
        <v>40429</v>
      </c>
      <c r="E14014" s="4"/>
      <c r="R14014" s="4"/>
      <c r="U14014" s="4"/>
      <c r="AD14014" s="4"/>
      <c r="AE14014" s="4"/>
      <c r="AF14014" s="21"/>
    </row>
    <row r="14015" spans="1:32" x14ac:dyDescent="0.2">
      <c r="A14015" s="1" t="s">
        <v>40430</v>
      </c>
      <c r="B14015" s="4" t="s">
        <v>40431</v>
      </c>
      <c r="C14015" s="4" t="s">
        <v>40432</v>
      </c>
      <c r="E14015" s="4"/>
      <c r="R14015" s="4"/>
      <c r="U14015" s="4"/>
      <c r="AD14015" s="4"/>
      <c r="AE14015" s="4"/>
      <c r="AF14015" s="21"/>
    </row>
    <row r="14016" spans="1:32" x14ac:dyDescent="0.2">
      <c r="A14016" s="1" t="s">
        <v>40433</v>
      </c>
      <c r="B14016" s="4" t="s">
        <v>40434</v>
      </c>
      <c r="C14016" s="4" t="s">
        <v>40435</v>
      </c>
      <c r="E14016" s="4"/>
      <c r="R14016" s="4"/>
      <c r="U14016" s="4"/>
      <c r="AD14016" s="4"/>
      <c r="AE14016" s="4"/>
      <c r="AF14016" s="21"/>
    </row>
    <row r="14017" spans="1:32" x14ac:dyDescent="0.2">
      <c r="A14017" s="1" t="s">
        <v>40436</v>
      </c>
      <c r="B14017" s="4" t="s">
        <v>40437</v>
      </c>
      <c r="C14017" s="4" t="s">
        <v>40438</v>
      </c>
      <c r="E14017" s="4"/>
      <c r="R14017" s="4"/>
      <c r="U14017" s="4"/>
      <c r="AD14017" s="4"/>
      <c r="AE14017" s="4"/>
      <c r="AF14017" s="21"/>
    </row>
    <row r="14018" spans="1:32" x14ac:dyDescent="0.2">
      <c r="A14018" s="1" t="s">
        <v>40439</v>
      </c>
      <c r="B14018" s="4" t="s">
        <v>40440</v>
      </c>
      <c r="C14018" s="4" t="s">
        <v>40441</v>
      </c>
      <c r="E14018" s="4"/>
      <c r="R14018" s="4"/>
      <c r="U14018" s="4"/>
      <c r="AD14018" s="4"/>
      <c r="AE14018" s="4"/>
      <c r="AF14018" s="21"/>
    </row>
    <row r="14019" spans="1:32" x14ac:dyDescent="0.2">
      <c r="A14019" s="1" t="s">
        <v>40442</v>
      </c>
      <c r="B14019" s="4" t="s">
        <v>40443</v>
      </c>
      <c r="C14019" s="4" t="s">
        <v>40444</v>
      </c>
      <c r="E14019" s="4"/>
      <c r="R14019" s="4"/>
      <c r="U14019" s="4"/>
      <c r="AD14019" s="4"/>
      <c r="AE14019" s="4"/>
      <c r="AF14019" s="21"/>
    </row>
    <row r="14020" spans="1:32" x14ac:dyDescent="0.2">
      <c r="A14020" s="1" t="s">
        <v>40445</v>
      </c>
      <c r="B14020" s="4" t="s">
        <v>40446</v>
      </c>
      <c r="C14020" s="4" t="s">
        <v>40447</v>
      </c>
      <c r="E14020" s="4"/>
      <c r="R14020" s="4"/>
      <c r="U14020" s="4"/>
      <c r="AD14020" s="4"/>
      <c r="AE14020" s="4"/>
      <c r="AF14020" s="21"/>
    </row>
    <row r="14021" spans="1:32" x14ac:dyDescent="0.2">
      <c r="A14021" s="1" t="s">
        <v>40448</v>
      </c>
      <c r="B14021" s="4" t="s">
        <v>40449</v>
      </c>
      <c r="C14021" s="4" t="s">
        <v>40450</v>
      </c>
      <c r="E14021" s="4"/>
      <c r="R14021" s="4"/>
      <c r="U14021" s="4"/>
      <c r="AD14021" s="4"/>
      <c r="AE14021" s="4"/>
      <c r="AF14021" s="21"/>
    </row>
    <row r="14022" spans="1:32" x14ac:dyDescent="0.2">
      <c r="A14022" s="1" t="s">
        <v>40451</v>
      </c>
      <c r="B14022" s="4" t="s">
        <v>40452</v>
      </c>
      <c r="C14022" s="4" t="s">
        <v>40453</v>
      </c>
      <c r="E14022" s="4"/>
      <c r="R14022" s="4"/>
      <c r="U14022" s="4"/>
      <c r="AD14022" s="4"/>
      <c r="AE14022" s="4"/>
      <c r="AF14022" s="21"/>
    </row>
    <row r="14023" spans="1:32" x14ac:dyDescent="0.2">
      <c r="A14023" s="1" t="s">
        <v>40454</v>
      </c>
      <c r="B14023" s="4" t="s">
        <v>40455</v>
      </c>
      <c r="C14023" s="4" t="s">
        <v>40456</v>
      </c>
      <c r="E14023" s="4"/>
      <c r="R14023" s="4"/>
      <c r="U14023" s="4"/>
      <c r="AD14023" s="4"/>
      <c r="AE14023" s="4"/>
      <c r="AF14023" s="21"/>
    </row>
    <row r="14024" spans="1:32" x14ac:dyDescent="0.2">
      <c r="A14024" s="1" t="s">
        <v>40457</v>
      </c>
      <c r="B14024" s="4" t="s">
        <v>40458</v>
      </c>
      <c r="C14024" s="4" t="s">
        <v>40459</v>
      </c>
      <c r="E14024" s="4"/>
      <c r="R14024" s="4"/>
      <c r="U14024" s="4"/>
      <c r="AD14024" s="4"/>
      <c r="AE14024" s="4"/>
      <c r="AF14024" s="21"/>
    </row>
    <row r="14025" spans="1:32" x14ac:dyDescent="0.2">
      <c r="A14025" s="1" t="s">
        <v>40460</v>
      </c>
      <c r="B14025" s="4" t="s">
        <v>36102</v>
      </c>
      <c r="C14025" s="4" t="s">
        <v>36103</v>
      </c>
      <c r="E14025" s="4"/>
      <c r="R14025" s="4"/>
      <c r="U14025" s="4"/>
      <c r="AD14025" s="4"/>
      <c r="AE14025" s="4"/>
      <c r="AF14025" s="21"/>
    </row>
    <row r="14026" spans="1:32" x14ac:dyDescent="0.2">
      <c r="A14026" s="1" t="s">
        <v>40461</v>
      </c>
      <c r="B14026" s="4" t="s">
        <v>40462</v>
      </c>
      <c r="C14026" s="4" t="s">
        <v>40462</v>
      </c>
      <c r="E14026" s="4"/>
      <c r="R14026" s="4"/>
      <c r="U14026" s="4"/>
      <c r="AD14026" s="4"/>
      <c r="AE14026" s="4"/>
      <c r="AF14026" s="21"/>
    </row>
    <row r="14027" spans="1:32" x14ac:dyDescent="0.2">
      <c r="A14027" s="1" t="s">
        <v>40463</v>
      </c>
      <c r="B14027" s="4" t="s">
        <v>40464</v>
      </c>
      <c r="C14027" s="4" t="s">
        <v>40465</v>
      </c>
      <c r="E14027" s="4"/>
      <c r="R14027" s="4"/>
      <c r="U14027" s="4"/>
      <c r="AD14027" s="4"/>
      <c r="AE14027" s="4"/>
      <c r="AF14027" s="21"/>
    </row>
    <row r="14028" spans="1:32" x14ac:dyDescent="0.2">
      <c r="A14028" s="1" t="s">
        <v>40466</v>
      </c>
      <c r="B14028" s="4" t="s">
        <v>40467</v>
      </c>
      <c r="C14028" s="4" t="s">
        <v>40468</v>
      </c>
      <c r="E14028" s="4"/>
      <c r="R14028" s="4"/>
      <c r="U14028" s="4"/>
      <c r="AD14028" s="4"/>
      <c r="AE14028" s="4"/>
      <c r="AF14028" s="21"/>
    </row>
    <row r="14029" spans="1:32" x14ac:dyDescent="0.2">
      <c r="A14029" s="1" t="s">
        <v>40469</v>
      </c>
      <c r="B14029" s="4" t="s">
        <v>40470</v>
      </c>
      <c r="C14029" s="4" t="s">
        <v>40471</v>
      </c>
      <c r="E14029" s="4"/>
      <c r="R14029" s="4"/>
      <c r="U14029" s="4"/>
      <c r="AD14029" s="4"/>
      <c r="AE14029" s="4"/>
      <c r="AF14029" s="21"/>
    </row>
    <row r="14030" spans="1:32" x14ac:dyDescent="0.2">
      <c r="A14030" s="1" t="s">
        <v>40472</v>
      </c>
      <c r="B14030" s="4" t="s">
        <v>40473</v>
      </c>
      <c r="C14030" s="4" t="s">
        <v>40474</v>
      </c>
      <c r="E14030" s="4"/>
      <c r="G14030">
        <v>1</v>
      </c>
      <c r="H14030">
        <v>1</v>
      </c>
      <c r="M14030">
        <v>1</v>
      </c>
      <c r="R14030" s="4"/>
      <c r="U14030" s="4"/>
      <c r="AB14030">
        <v>1</v>
      </c>
      <c r="AD14030" s="4"/>
      <c r="AE14030" s="4"/>
      <c r="AF14030" s="21"/>
    </row>
    <row r="14031" spans="1:32" x14ac:dyDescent="0.2">
      <c r="A14031" s="1" t="s">
        <v>40475</v>
      </c>
      <c r="B14031" s="4" t="s">
        <v>40476</v>
      </c>
      <c r="C14031" s="4" t="s">
        <v>40477</v>
      </c>
      <c r="E14031" s="4"/>
      <c r="R14031" s="4"/>
      <c r="U14031" s="4"/>
      <c r="AD14031" s="4"/>
      <c r="AE14031" s="4"/>
      <c r="AF14031" s="21"/>
    </row>
    <row r="14032" spans="1:32" x14ac:dyDescent="0.2">
      <c r="A14032" s="1" t="s">
        <v>40478</v>
      </c>
      <c r="B14032" s="4" t="s">
        <v>40479</v>
      </c>
      <c r="C14032" s="4" t="s">
        <v>40480</v>
      </c>
      <c r="E14032" s="4"/>
      <c r="R14032" s="4"/>
      <c r="U14032" s="4"/>
      <c r="AD14032" s="4"/>
      <c r="AE14032" s="4"/>
      <c r="AF14032" s="21"/>
    </row>
    <row r="14033" spans="1:32" x14ac:dyDescent="0.2">
      <c r="A14033" s="1" t="s">
        <v>40481</v>
      </c>
      <c r="B14033" s="4" t="s">
        <v>40482</v>
      </c>
      <c r="C14033" s="4" t="s">
        <v>40483</v>
      </c>
      <c r="E14033" s="4"/>
      <c r="R14033" s="4"/>
      <c r="U14033" s="4"/>
      <c r="AD14033" s="4"/>
      <c r="AE14033" s="4"/>
      <c r="AF14033" s="21"/>
    </row>
    <row r="14034" spans="1:32" x14ac:dyDescent="0.2">
      <c r="A14034" s="1" t="s">
        <v>40484</v>
      </c>
      <c r="B14034" s="4" t="s">
        <v>40485</v>
      </c>
      <c r="C14034" s="4" t="s">
        <v>40486</v>
      </c>
      <c r="E14034" s="4"/>
      <c r="R14034" s="4"/>
      <c r="U14034" s="4"/>
      <c r="AD14034" s="4"/>
      <c r="AE14034" s="4"/>
      <c r="AF14034" s="21"/>
    </row>
    <row r="14035" spans="1:32" x14ac:dyDescent="0.2">
      <c r="A14035" s="1" t="s">
        <v>40487</v>
      </c>
      <c r="B14035" s="4" t="s">
        <v>40488</v>
      </c>
      <c r="C14035" s="4" t="s">
        <v>40489</v>
      </c>
      <c r="E14035" s="4"/>
      <c r="R14035" s="4"/>
      <c r="U14035" s="4"/>
      <c r="AD14035" s="4"/>
      <c r="AE14035" s="4"/>
      <c r="AF14035" s="21"/>
    </row>
    <row r="14036" spans="1:32" x14ac:dyDescent="0.2">
      <c r="A14036" s="1" t="s">
        <v>40490</v>
      </c>
      <c r="B14036" s="4" t="s">
        <v>40491</v>
      </c>
      <c r="C14036" s="4" t="s">
        <v>40492</v>
      </c>
      <c r="E14036" s="4"/>
      <c r="R14036" s="4"/>
      <c r="U14036" s="4"/>
      <c r="AD14036" s="4"/>
      <c r="AE14036" s="4"/>
      <c r="AF14036" s="21"/>
    </row>
    <row r="14037" spans="1:32" x14ac:dyDescent="0.2">
      <c r="A14037" s="1" t="s">
        <v>40493</v>
      </c>
      <c r="B14037" s="4" t="s">
        <v>40494</v>
      </c>
      <c r="C14037" s="4" t="s">
        <v>40495</v>
      </c>
      <c r="E14037" s="4"/>
      <c r="R14037" s="4"/>
      <c r="U14037" s="4"/>
      <c r="AD14037" s="4"/>
      <c r="AE14037" s="4"/>
      <c r="AF14037" s="21"/>
    </row>
    <row r="14038" spans="1:32" x14ac:dyDescent="0.2">
      <c r="A14038" s="1" t="s">
        <v>40496</v>
      </c>
      <c r="B14038" s="4" t="s">
        <v>40497</v>
      </c>
      <c r="C14038" s="4" t="s">
        <v>40498</v>
      </c>
      <c r="E14038" s="4"/>
      <c r="R14038" s="4"/>
      <c r="U14038" s="4"/>
      <c r="AD14038" s="4"/>
      <c r="AE14038" s="4"/>
      <c r="AF14038" s="21"/>
    </row>
    <row r="14039" spans="1:32" x14ac:dyDescent="0.2">
      <c r="A14039" s="1" t="s">
        <v>40499</v>
      </c>
      <c r="B14039" s="4" t="s">
        <v>40500</v>
      </c>
      <c r="C14039" s="4" t="s">
        <v>40501</v>
      </c>
      <c r="E14039" s="4"/>
      <c r="R14039" s="4"/>
      <c r="U14039" s="4"/>
      <c r="AD14039" s="4"/>
      <c r="AE14039" s="4"/>
      <c r="AF14039" s="21"/>
    </row>
    <row r="14040" spans="1:32" x14ac:dyDescent="0.2">
      <c r="A14040" s="1" t="s">
        <v>40502</v>
      </c>
      <c r="B14040" s="4" t="s">
        <v>40503</v>
      </c>
      <c r="C14040" s="4" t="s">
        <v>40504</v>
      </c>
      <c r="E14040" s="4"/>
      <c r="R14040" s="4"/>
      <c r="U14040" s="4"/>
      <c r="AD14040" s="4"/>
      <c r="AE14040" s="4"/>
      <c r="AF14040" s="21"/>
    </row>
    <row r="14041" spans="1:32" x14ac:dyDescent="0.2">
      <c r="A14041" s="1" t="s">
        <v>40505</v>
      </c>
      <c r="B14041" s="4" t="s">
        <v>40506</v>
      </c>
      <c r="C14041" s="4" t="s">
        <v>40507</v>
      </c>
      <c r="E14041" s="4"/>
      <c r="R14041" s="4"/>
      <c r="U14041" s="4"/>
      <c r="AD14041" s="4"/>
      <c r="AE14041" s="4"/>
      <c r="AF14041" s="21"/>
    </row>
    <row r="14042" spans="1:32" x14ac:dyDescent="0.2">
      <c r="A14042" s="1" t="s">
        <v>40508</v>
      </c>
      <c r="B14042" s="4" t="s">
        <v>40509</v>
      </c>
      <c r="C14042" s="4" t="s">
        <v>40510</v>
      </c>
      <c r="E14042" s="4"/>
      <c r="R14042" s="4"/>
      <c r="U14042" s="4"/>
      <c r="AD14042" s="4"/>
      <c r="AE14042" s="4"/>
      <c r="AF14042" s="21"/>
    </row>
    <row r="14043" spans="1:32" x14ac:dyDescent="0.2">
      <c r="A14043" s="1" t="s">
        <v>40511</v>
      </c>
      <c r="B14043" s="4" t="s">
        <v>40512</v>
      </c>
      <c r="C14043" s="4" t="s">
        <v>40513</v>
      </c>
      <c r="E14043" s="4"/>
      <c r="R14043" s="4"/>
      <c r="U14043" s="4"/>
      <c r="AD14043" s="4"/>
      <c r="AE14043" s="4"/>
      <c r="AF14043" s="21"/>
    </row>
    <row r="14044" spans="1:32" x14ac:dyDescent="0.2">
      <c r="A14044" s="1" t="s">
        <v>40514</v>
      </c>
      <c r="B14044" s="4" t="s">
        <v>40515</v>
      </c>
      <c r="C14044" s="4" t="s">
        <v>40516</v>
      </c>
      <c r="E14044" s="4"/>
      <c r="R14044" s="4"/>
      <c r="U14044" s="4"/>
      <c r="AD14044" s="4"/>
      <c r="AE14044" s="4"/>
      <c r="AF14044" s="21"/>
    </row>
    <row r="14045" spans="1:32" x14ac:dyDescent="0.2">
      <c r="A14045" s="1" t="s">
        <v>40517</v>
      </c>
      <c r="B14045" s="4" t="s">
        <v>40518</v>
      </c>
      <c r="C14045" s="4" t="s">
        <v>40519</v>
      </c>
      <c r="E14045" s="4"/>
      <c r="R14045" s="4"/>
      <c r="U14045" s="4"/>
      <c r="AD14045" s="4"/>
      <c r="AE14045" s="4"/>
      <c r="AF14045" s="21"/>
    </row>
    <row r="14046" spans="1:32" x14ac:dyDescent="0.2">
      <c r="A14046" s="1" t="s">
        <v>40520</v>
      </c>
      <c r="B14046" s="4" t="s">
        <v>40521</v>
      </c>
      <c r="C14046" s="4" t="s">
        <v>40522</v>
      </c>
      <c r="E14046" s="4"/>
      <c r="R14046" s="4"/>
      <c r="U14046" s="4"/>
      <c r="AD14046" s="4"/>
      <c r="AE14046" s="4"/>
      <c r="AF14046" s="21"/>
    </row>
    <row r="14047" spans="1:32" x14ac:dyDescent="0.2">
      <c r="A14047" s="1" t="s">
        <v>40523</v>
      </c>
      <c r="B14047" s="4" t="s">
        <v>40524</v>
      </c>
      <c r="C14047" s="4" t="s">
        <v>40525</v>
      </c>
      <c r="E14047" s="4"/>
      <c r="R14047" s="4"/>
      <c r="U14047" s="4"/>
      <c r="AD14047" s="4"/>
      <c r="AE14047" s="4"/>
      <c r="AF14047" s="21"/>
    </row>
    <row r="14048" spans="1:32" x14ac:dyDescent="0.2">
      <c r="A14048" s="1" t="s">
        <v>40526</v>
      </c>
      <c r="B14048" s="4" t="s">
        <v>40527</v>
      </c>
      <c r="C14048" s="4" t="s">
        <v>40528</v>
      </c>
      <c r="E14048" s="4"/>
      <c r="R14048" s="4"/>
      <c r="U14048" s="4"/>
      <c r="AD14048" s="4"/>
      <c r="AE14048" s="4"/>
      <c r="AF14048" s="21"/>
    </row>
    <row r="14049" spans="1:32" x14ac:dyDescent="0.2">
      <c r="A14049" s="1" t="s">
        <v>40529</v>
      </c>
      <c r="B14049" s="4" t="s">
        <v>40530</v>
      </c>
      <c r="C14049" s="4" t="s">
        <v>40531</v>
      </c>
      <c r="E14049" s="4"/>
      <c r="R14049" s="4"/>
      <c r="U14049" s="4"/>
      <c r="AD14049" s="4"/>
      <c r="AE14049" s="4"/>
      <c r="AF14049" s="21"/>
    </row>
    <row r="14050" spans="1:32" x14ac:dyDescent="0.2">
      <c r="A14050" s="1" t="s">
        <v>40532</v>
      </c>
      <c r="B14050" s="4" t="s">
        <v>40533</v>
      </c>
      <c r="C14050" s="4" t="s">
        <v>40534</v>
      </c>
      <c r="E14050" s="4"/>
      <c r="R14050" s="4"/>
      <c r="U14050" s="4"/>
      <c r="AD14050" s="4"/>
      <c r="AE14050" s="4"/>
      <c r="AF14050" s="21"/>
    </row>
    <row r="14051" spans="1:32" x14ac:dyDescent="0.2">
      <c r="A14051" s="1" t="s">
        <v>40535</v>
      </c>
      <c r="B14051" s="4" t="s">
        <v>40536</v>
      </c>
      <c r="C14051" s="4" t="s">
        <v>40537</v>
      </c>
      <c r="E14051" s="4"/>
      <c r="R14051" s="4"/>
      <c r="U14051" s="4"/>
      <c r="AD14051" s="4"/>
      <c r="AE14051" s="4"/>
      <c r="AF14051" s="21"/>
    </row>
    <row r="14052" spans="1:32" x14ac:dyDescent="0.2">
      <c r="A14052" s="1" t="s">
        <v>40538</v>
      </c>
      <c r="B14052" s="4" t="s">
        <v>40539</v>
      </c>
      <c r="C14052" s="4" t="s">
        <v>40537</v>
      </c>
      <c r="E14052" s="4"/>
      <c r="R14052" s="4"/>
      <c r="U14052" s="4"/>
      <c r="AD14052" s="4"/>
      <c r="AE14052" s="4"/>
      <c r="AF14052" s="21"/>
    </row>
    <row r="14053" spans="1:32" x14ac:dyDescent="0.2">
      <c r="A14053" s="1" t="s">
        <v>40540</v>
      </c>
      <c r="B14053" s="4" t="s">
        <v>40541</v>
      </c>
      <c r="C14053" s="4" t="s">
        <v>40537</v>
      </c>
      <c r="E14053" s="4"/>
      <c r="R14053" s="4"/>
      <c r="U14053" s="4"/>
      <c r="AD14053" s="4"/>
      <c r="AE14053" s="4"/>
      <c r="AF14053" s="21"/>
    </row>
    <row r="14054" spans="1:32" x14ac:dyDescent="0.2">
      <c r="A14054" s="1" t="s">
        <v>40542</v>
      </c>
      <c r="B14054" s="4" t="s">
        <v>40543</v>
      </c>
      <c r="C14054" s="4" t="s">
        <v>40544</v>
      </c>
      <c r="E14054" s="4"/>
      <c r="R14054" s="4"/>
      <c r="U14054" s="4"/>
      <c r="AD14054" s="4"/>
      <c r="AE14054" s="4"/>
      <c r="AF14054" s="21"/>
    </row>
    <row r="14055" spans="1:32" x14ac:dyDescent="0.2">
      <c r="A14055" s="1" t="s">
        <v>40545</v>
      </c>
      <c r="B14055" s="4" t="s">
        <v>40546</v>
      </c>
      <c r="C14055" s="4" t="s">
        <v>8366</v>
      </c>
      <c r="E14055" s="4"/>
      <c r="R14055" s="4"/>
      <c r="U14055" s="4"/>
      <c r="AD14055" s="4"/>
      <c r="AE14055" s="4"/>
      <c r="AF14055" s="21"/>
    </row>
    <row r="14056" spans="1:32" x14ac:dyDescent="0.2">
      <c r="A14056" s="1" t="s">
        <v>40547</v>
      </c>
      <c r="B14056" s="4" t="s">
        <v>40548</v>
      </c>
      <c r="C14056" s="4" t="s">
        <v>40549</v>
      </c>
      <c r="E14056" s="4"/>
      <c r="R14056" s="4"/>
      <c r="U14056" s="4"/>
      <c r="AD14056" s="4"/>
      <c r="AE14056" s="4"/>
      <c r="AF14056" s="21"/>
    </row>
    <row r="14057" spans="1:32" x14ac:dyDescent="0.2">
      <c r="A14057" s="1" t="s">
        <v>40550</v>
      </c>
      <c r="B14057" s="4" t="s">
        <v>40551</v>
      </c>
      <c r="C14057" s="4" t="s">
        <v>40552</v>
      </c>
      <c r="E14057" s="4"/>
      <c r="R14057" s="4"/>
      <c r="U14057" s="4"/>
      <c r="AD14057" s="4"/>
      <c r="AE14057" s="4"/>
      <c r="AF14057" s="21"/>
    </row>
    <row r="14058" spans="1:32" x14ac:dyDescent="0.2">
      <c r="A14058" s="1" t="s">
        <v>40553</v>
      </c>
      <c r="B14058" s="4" t="s">
        <v>40554</v>
      </c>
      <c r="C14058" s="4" t="s">
        <v>6120</v>
      </c>
      <c r="E14058" s="4"/>
      <c r="R14058" s="4"/>
      <c r="U14058" s="4"/>
      <c r="AD14058" s="4"/>
      <c r="AE14058" s="4"/>
      <c r="AF14058" s="21"/>
    </row>
    <row r="14059" spans="1:32" x14ac:dyDescent="0.2">
      <c r="A14059" s="1" t="s">
        <v>40555</v>
      </c>
      <c r="B14059" s="4" t="s">
        <v>40556</v>
      </c>
      <c r="C14059" s="4" t="s">
        <v>40557</v>
      </c>
      <c r="E14059" s="4"/>
      <c r="R14059" s="4"/>
      <c r="U14059" s="4"/>
      <c r="AD14059" s="4"/>
      <c r="AE14059" s="4"/>
      <c r="AF14059" s="21"/>
    </row>
    <row r="14060" spans="1:32" x14ac:dyDescent="0.2">
      <c r="A14060" s="1" t="s">
        <v>40558</v>
      </c>
      <c r="B14060" s="4" t="s">
        <v>40559</v>
      </c>
      <c r="C14060" s="4" t="s">
        <v>40559</v>
      </c>
      <c r="E14060" s="4"/>
      <c r="R14060" s="4"/>
      <c r="U14060" s="4"/>
      <c r="AD14060" s="4"/>
      <c r="AE14060" s="4"/>
      <c r="AF14060" s="21"/>
    </row>
    <row r="14061" spans="1:32" x14ac:dyDescent="0.2">
      <c r="A14061" s="1" t="s">
        <v>40560</v>
      </c>
      <c r="B14061" s="4" t="s">
        <v>40561</v>
      </c>
      <c r="C14061" s="4" t="s">
        <v>40562</v>
      </c>
      <c r="E14061" s="4"/>
      <c r="R14061" s="4"/>
      <c r="U14061" s="4"/>
      <c r="AD14061" s="4"/>
      <c r="AE14061" s="4"/>
      <c r="AF14061" s="21"/>
    </row>
    <row r="14062" spans="1:32" x14ac:dyDescent="0.2">
      <c r="A14062" s="1" t="s">
        <v>40563</v>
      </c>
      <c r="B14062" s="4" t="s">
        <v>40564</v>
      </c>
      <c r="C14062" s="4" t="s">
        <v>40565</v>
      </c>
      <c r="E14062" s="4"/>
      <c r="R14062" s="4"/>
      <c r="U14062" s="4"/>
      <c r="AD14062" s="4"/>
      <c r="AE14062" s="4"/>
      <c r="AF14062" s="21"/>
    </row>
    <row r="14063" spans="1:32" x14ac:dyDescent="0.2">
      <c r="A14063" s="1" t="s">
        <v>40566</v>
      </c>
      <c r="B14063" s="4" t="s">
        <v>40567</v>
      </c>
      <c r="C14063" s="4" t="s">
        <v>40568</v>
      </c>
      <c r="E14063" s="4"/>
      <c r="R14063" s="4"/>
      <c r="U14063" s="4"/>
      <c r="AD14063" s="4"/>
      <c r="AE14063" s="4"/>
      <c r="AF14063" s="21"/>
    </row>
    <row r="14064" spans="1:32" x14ac:dyDescent="0.2">
      <c r="A14064" s="1" t="s">
        <v>40569</v>
      </c>
      <c r="B14064" s="4" t="s">
        <v>40570</v>
      </c>
      <c r="C14064" s="4" t="s">
        <v>40571</v>
      </c>
      <c r="E14064" s="4"/>
      <c r="R14064" s="4"/>
      <c r="U14064" s="4"/>
      <c r="AD14064" s="4"/>
      <c r="AE14064" s="4"/>
      <c r="AF14064" s="21"/>
    </row>
    <row r="14065" spans="1:32" x14ac:dyDescent="0.2">
      <c r="A14065" s="1" t="s">
        <v>40572</v>
      </c>
      <c r="B14065" s="4" t="s">
        <v>40573</v>
      </c>
      <c r="C14065" s="4" t="s">
        <v>40574</v>
      </c>
      <c r="E14065" s="4"/>
      <c r="R14065" s="4"/>
      <c r="U14065" s="4"/>
      <c r="AD14065" s="4"/>
      <c r="AE14065" s="4"/>
      <c r="AF14065" s="21"/>
    </row>
    <row r="14066" spans="1:32" x14ac:dyDescent="0.2">
      <c r="A14066" s="1" t="s">
        <v>40575</v>
      </c>
      <c r="B14066" s="4" t="s">
        <v>40576</v>
      </c>
      <c r="C14066" s="4" t="s">
        <v>40577</v>
      </c>
      <c r="E14066" s="4"/>
      <c r="R14066" s="4"/>
      <c r="U14066" s="4"/>
      <c r="AD14066" s="4"/>
      <c r="AE14066" s="4"/>
      <c r="AF14066" s="21"/>
    </row>
    <row r="14067" spans="1:32" x14ac:dyDescent="0.2">
      <c r="A14067" s="1" t="s">
        <v>40578</v>
      </c>
      <c r="B14067" s="4" t="s">
        <v>40579</v>
      </c>
      <c r="C14067" s="4" t="s">
        <v>40580</v>
      </c>
      <c r="E14067" s="4"/>
      <c r="R14067" s="4"/>
      <c r="U14067" s="4"/>
      <c r="AD14067" s="4"/>
      <c r="AE14067" s="4"/>
      <c r="AF14067" s="21"/>
    </row>
    <row r="14068" spans="1:32" x14ac:dyDescent="0.2">
      <c r="A14068" s="1" t="s">
        <v>40581</v>
      </c>
      <c r="B14068" s="4" t="s">
        <v>40582</v>
      </c>
      <c r="C14068" s="4" t="s">
        <v>40583</v>
      </c>
      <c r="E14068" s="4"/>
      <c r="R14068" s="4"/>
      <c r="U14068" s="4"/>
      <c r="AD14068" s="4"/>
      <c r="AE14068" s="4"/>
      <c r="AF14068" s="21"/>
    </row>
    <row r="14069" spans="1:32" x14ac:dyDescent="0.2">
      <c r="A14069" s="1" t="s">
        <v>40584</v>
      </c>
      <c r="B14069" s="4" t="s">
        <v>40585</v>
      </c>
      <c r="C14069" s="4" t="s">
        <v>40586</v>
      </c>
      <c r="E14069" s="4"/>
      <c r="R14069" s="4"/>
      <c r="U14069" s="4"/>
      <c r="AD14069" s="4"/>
      <c r="AE14069" s="4"/>
      <c r="AF14069" s="21"/>
    </row>
    <row r="14070" spans="1:32" x14ac:dyDescent="0.2">
      <c r="A14070" s="1" t="s">
        <v>40587</v>
      </c>
      <c r="B14070" s="4" t="s">
        <v>5225</v>
      </c>
      <c r="C14070" s="4" t="s">
        <v>40588</v>
      </c>
      <c r="E14070" s="4"/>
      <c r="R14070" s="4"/>
      <c r="U14070" s="4"/>
      <c r="AD14070" s="4"/>
      <c r="AE14070" s="4"/>
      <c r="AF14070" s="21"/>
    </row>
    <row r="14071" spans="1:32" x14ac:dyDescent="0.2">
      <c r="A14071" s="1" t="s">
        <v>40589</v>
      </c>
      <c r="B14071" s="4" t="s">
        <v>40590</v>
      </c>
      <c r="C14071" s="4" t="s">
        <v>40591</v>
      </c>
      <c r="E14071" s="4"/>
      <c r="R14071" s="4"/>
      <c r="U14071" s="4"/>
      <c r="AD14071" s="4"/>
      <c r="AE14071" s="4"/>
      <c r="AF14071" s="21"/>
    </row>
    <row r="14072" spans="1:32" x14ac:dyDescent="0.2">
      <c r="A14072" s="1" t="s">
        <v>40592</v>
      </c>
      <c r="B14072" s="4" t="s">
        <v>40593</v>
      </c>
      <c r="C14072" s="4" t="s">
        <v>40594</v>
      </c>
      <c r="E14072" s="4"/>
      <c r="R14072" s="4"/>
      <c r="U14072" s="4"/>
      <c r="AD14072" s="4"/>
      <c r="AE14072" s="4"/>
      <c r="AF14072" s="21"/>
    </row>
    <row r="14073" spans="1:32" x14ac:dyDescent="0.2">
      <c r="A14073" s="1" t="s">
        <v>40595</v>
      </c>
      <c r="B14073" s="4" t="s">
        <v>40596</v>
      </c>
      <c r="C14073" s="4" t="s">
        <v>40597</v>
      </c>
      <c r="E14073" s="4"/>
      <c r="R14073" s="4"/>
      <c r="U14073" s="4"/>
      <c r="AD14073" s="4"/>
      <c r="AE14073" s="4"/>
      <c r="AF14073" s="21"/>
    </row>
    <row r="14074" spans="1:32" x14ac:dyDescent="0.2">
      <c r="A14074" s="1" t="s">
        <v>40598</v>
      </c>
      <c r="B14074" s="4" t="s">
        <v>40599</v>
      </c>
      <c r="C14074" s="4" t="s">
        <v>40600</v>
      </c>
      <c r="E14074" s="4"/>
      <c r="R14074" s="4"/>
      <c r="U14074" s="4"/>
      <c r="AD14074" s="4"/>
      <c r="AE14074" s="4"/>
      <c r="AF14074" s="21"/>
    </row>
    <row r="14075" spans="1:32" x14ac:dyDescent="0.2">
      <c r="A14075" s="1" t="s">
        <v>40601</v>
      </c>
      <c r="B14075" s="4" t="s">
        <v>40602</v>
      </c>
      <c r="C14075" s="4" t="s">
        <v>40603</v>
      </c>
      <c r="E14075" s="4"/>
      <c r="R14075" s="4"/>
      <c r="U14075" s="4"/>
      <c r="AD14075" s="4"/>
      <c r="AE14075" s="4"/>
      <c r="AF14075" s="21"/>
    </row>
    <row r="14076" spans="1:32" x14ac:dyDescent="0.2">
      <c r="A14076" s="1" t="s">
        <v>40604</v>
      </c>
      <c r="B14076" s="4" t="s">
        <v>40605</v>
      </c>
      <c r="C14076" s="4" t="s">
        <v>40606</v>
      </c>
      <c r="E14076" s="4"/>
      <c r="R14076" s="4"/>
      <c r="U14076" s="4"/>
      <c r="AD14076" s="4"/>
      <c r="AE14076" s="4"/>
      <c r="AF14076" s="21"/>
    </row>
    <row r="14077" spans="1:32" x14ac:dyDescent="0.2">
      <c r="A14077" s="1" t="s">
        <v>40607</v>
      </c>
      <c r="B14077" s="4" t="s">
        <v>40608</v>
      </c>
      <c r="C14077" s="4" t="s">
        <v>40609</v>
      </c>
      <c r="E14077" s="4"/>
      <c r="R14077" s="4"/>
      <c r="U14077" s="4"/>
      <c r="AD14077" s="4"/>
      <c r="AE14077" s="4"/>
      <c r="AF14077" s="21"/>
    </row>
    <row r="14078" spans="1:32" x14ac:dyDescent="0.2">
      <c r="A14078" s="1" t="s">
        <v>40610</v>
      </c>
      <c r="B14078" s="4" t="s">
        <v>40611</v>
      </c>
      <c r="C14078" s="4" t="s">
        <v>40612</v>
      </c>
      <c r="E14078" s="4"/>
      <c r="R14078" s="4"/>
      <c r="U14078" s="4"/>
      <c r="AD14078" s="4"/>
      <c r="AE14078" s="4"/>
      <c r="AF14078" s="21"/>
    </row>
    <row r="14079" spans="1:32" x14ac:dyDescent="0.2">
      <c r="A14079" s="1" t="s">
        <v>40613</v>
      </c>
      <c r="B14079" s="4" t="s">
        <v>36106</v>
      </c>
      <c r="C14079" s="4" t="s">
        <v>40614</v>
      </c>
      <c r="E14079" s="4"/>
      <c r="R14079" s="4"/>
      <c r="U14079" s="4"/>
      <c r="AD14079" s="4"/>
      <c r="AE14079" s="4"/>
      <c r="AF14079" s="21"/>
    </row>
    <row r="14080" spans="1:32" x14ac:dyDescent="0.2">
      <c r="A14080" s="1" t="s">
        <v>40615</v>
      </c>
      <c r="B14080" s="4" t="s">
        <v>40616</v>
      </c>
      <c r="C14080" s="4" t="s">
        <v>40617</v>
      </c>
      <c r="E14080" s="4"/>
      <c r="R14080" s="4"/>
      <c r="U14080" s="4"/>
      <c r="AD14080" s="4"/>
      <c r="AE14080" s="4"/>
      <c r="AF14080" s="21"/>
    </row>
    <row r="14081" spans="1:32" x14ac:dyDescent="0.2">
      <c r="A14081" s="1" t="s">
        <v>40618</v>
      </c>
      <c r="B14081" s="4" t="s">
        <v>40619</v>
      </c>
      <c r="C14081" s="4" t="s">
        <v>40620</v>
      </c>
      <c r="E14081" s="4"/>
      <c r="R14081" s="4"/>
      <c r="U14081" s="4"/>
      <c r="AD14081" s="4"/>
      <c r="AE14081" s="4"/>
      <c r="AF14081" s="21"/>
    </row>
    <row r="14082" spans="1:32" x14ac:dyDescent="0.2">
      <c r="A14082" s="1" t="s">
        <v>40621</v>
      </c>
      <c r="B14082" s="4" t="s">
        <v>40622</v>
      </c>
      <c r="C14082" s="4" t="s">
        <v>40623</v>
      </c>
      <c r="E14082" s="4"/>
      <c r="R14082" s="4"/>
      <c r="U14082" s="4"/>
      <c r="AD14082" s="4"/>
      <c r="AE14082" s="4"/>
      <c r="AF14082" s="21"/>
    </row>
    <row r="14083" spans="1:32" x14ac:dyDescent="0.2">
      <c r="A14083" s="1" t="s">
        <v>40624</v>
      </c>
      <c r="B14083" s="4" t="s">
        <v>11810</v>
      </c>
      <c r="C14083" s="4" t="s">
        <v>40625</v>
      </c>
      <c r="E14083" s="4"/>
      <c r="R14083" s="4"/>
      <c r="U14083" s="4"/>
      <c r="AD14083" s="4"/>
      <c r="AE14083" s="4"/>
      <c r="AF14083" s="21"/>
    </row>
    <row r="14084" spans="1:32" x14ac:dyDescent="0.2">
      <c r="A14084" s="1" t="s">
        <v>40626</v>
      </c>
      <c r="B14084" s="4" t="s">
        <v>40627</v>
      </c>
      <c r="C14084" s="4" t="s">
        <v>40628</v>
      </c>
      <c r="E14084" s="4"/>
      <c r="R14084" s="4"/>
      <c r="U14084" s="4"/>
      <c r="AD14084" s="4"/>
      <c r="AE14084" s="4"/>
      <c r="AF14084" s="21"/>
    </row>
    <row r="14085" spans="1:32" x14ac:dyDescent="0.2">
      <c r="A14085" s="1" t="s">
        <v>40629</v>
      </c>
      <c r="B14085" s="4" t="s">
        <v>40630</v>
      </c>
      <c r="C14085" s="4" t="s">
        <v>40631</v>
      </c>
      <c r="E14085" s="4"/>
      <c r="R14085" s="4"/>
      <c r="U14085" s="4"/>
      <c r="AD14085" s="4"/>
      <c r="AE14085" s="4"/>
      <c r="AF14085" s="21"/>
    </row>
    <row r="14086" spans="1:32" x14ac:dyDescent="0.2">
      <c r="A14086" s="1" t="s">
        <v>40632</v>
      </c>
      <c r="B14086" s="4" t="s">
        <v>11816</v>
      </c>
      <c r="C14086" s="4" t="s">
        <v>40633</v>
      </c>
      <c r="E14086" s="4"/>
      <c r="R14086" s="4"/>
      <c r="U14086" s="4"/>
      <c r="AD14086" s="4"/>
      <c r="AE14086" s="4"/>
      <c r="AF14086" s="21"/>
    </row>
    <row r="14087" spans="1:32" x14ac:dyDescent="0.2">
      <c r="A14087" s="1" t="s">
        <v>40634</v>
      </c>
      <c r="B14087" s="4" t="s">
        <v>40635</v>
      </c>
      <c r="C14087" s="4" t="s">
        <v>40636</v>
      </c>
      <c r="E14087" s="4"/>
      <c r="R14087" s="4"/>
      <c r="U14087" s="4"/>
      <c r="AD14087" s="4"/>
      <c r="AE14087" s="4"/>
      <c r="AF14087" s="21"/>
    </row>
    <row r="14088" spans="1:32" x14ac:dyDescent="0.2">
      <c r="A14088" s="1" t="s">
        <v>40637</v>
      </c>
      <c r="B14088" s="4" t="s">
        <v>40638</v>
      </c>
      <c r="C14088" s="4" t="s">
        <v>40639</v>
      </c>
      <c r="E14088" s="4"/>
      <c r="R14088" s="4"/>
      <c r="U14088" s="4"/>
      <c r="AD14088" s="4"/>
      <c r="AE14088" s="4"/>
      <c r="AF14088" s="21"/>
    </row>
    <row r="14089" spans="1:32" x14ac:dyDescent="0.2">
      <c r="A14089" s="1" t="s">
        <v>40640</v>
      </c>
      <c r="B14089" s="4" t="s">
        <v>11819</v>
      </c>
      <c r="C14089" s="4" t="s">
        <v>36114</v>
      </c>
      <c r="E14089" s="4"/>
      <c r="R14089" s="4"/>
      <c r="U14089" s="4"/>
      <c r="AD14089" s="4"/>
      <c r="AE14089" s="4"/>
      <c r="AF14089" s="21"/>
    </row>
    <row r="14090" spans="1:32" x14ac:dyDescent="0.2">
      <c r="A14090" s="1" t="s">
        <v>40641</v>
      </c>
      <c r="B14090" s="4" t="s">
        <v>40642</v>
      </c>
      <c r="C14090" s="4" t="s">
        <v>40643</v>
      </c>
      <c r="E14090" s="4"/>
      <c r="R14090" s="4"/>
      <c r="U14090" s="4"/>
      <c r="AD14090" s="4"/>
      <c r="AE14090" s="4"/>
      <c r="AF14090" s="21"/>
    </row>
    <row r="14091" spans="1:32" x14ac:dyDescent="0.2">
      <c r="A14091" s="1" t="s">
        <v>40644</v>
      </c>
      <c r="B14091" s="4" t="s">
        <v>11822</v>
      </c>
      <c r="C14091" s="4" t="s">
        <v>40645</v>
      </c>
      <c r="E14091" s="4"/>
      <c r="R14091" s="4"/>
      <c r="U14091" s="4"/>
      <c r="AD14091" s="4"/>
      <c r="AE14091" s="4"/>
      <c r="AF14091" s="21"/>
    </row>
    <row r="14092" spans="1:32" x14ac:dyDescent="0.2">
      <c r="A14092" s="1" t="s">
        <v>40646</v>
      </c>
      <c r="B14092" s="4" t="s">
        <v>40647</v>
      </c>
      <c r="C14092" s="4" t="s">
        <v>40648</v>
      </c>
      <c r="E14092" s="4"/>
      <c r="R14092" s="4"/>
      <c r="U14092" s="4"/>
      <c r="AD14092" s="4"/>
      <c r="AE14092" s="4"/>
      <c r="AF14092" s="21"/>
    </row>
    <row r="14093" spans="1:32" x14ac:dyDescent="0.2">
      <c r="A14093" s="1" t="s">
        <v>40649</v>
      </c>
      <c r="B14093" s="4" t="s">
        <v>40650</v>
      </c>
      <c r="C14093" s="4" t="s">
        <v>40651</v>
      </c>
      <c r="E14093" s="4"/>
      <c r="R14093" s="4"/>
      <c r="U14093" s="4"/>
      <c r="AD14093" s="4"/>
      <c r="AE14093" s="4"/>
      <c r="AF14093" s="21"/>
    </row>
    <row r="14094" spans="1:32" x14ac:dyDescent="0.2">
      <c r="A14094" s="1" t="s">
        <v>40652</v>
      </c>
      <c r="B14094" s="4" t="s">
        <v>40653</v>
      </c>
      <c r="C14094" s="4" t="s">
        <v>40654</v>
      </c>
      <c r="E14094" s="4"/>
      <c r="R14094" s="4"/>
      <c r="U14094" s="4"/>
      <c r="AD14094" s="4"/>
      <c r="AE14094" s="4"/>
      <c r="AF14094" s="21"/>
    </row>
    <row r="14095" spans="1:32" x14ac:dyDescent="0.2">
      <c r="A14095" s="1" t="s">
        <v>40655</v>
      </c>
      <c r="B14095" s="4" t="s">
        <v>40656</v>
      </c>
      <c r="C14095" s="4" t="s">
        <v>40657</v>
      </c>
      <c r="E14095" s="4"/>
      <c r="R14095" s="4"/>
      <c r="U14095" s="4"/>
      <c r="AD14095" s="4"/>
      <c r="AE14095" s="4"/>
      <c r="AF14095" s="21"/>
    </row>
    <row r="14096" spans="1:32" x14ac:dyDescent="0.2">
      <c r="A14096" s="1" t="s">
        <v>40658</v>
      </c>
      <c r="B14096" s="4" t="s">
        <v>40659</v>
      </c>
      <c r="C14096" s="4" t="s">
        <v>40660</v>
      </c>
      <c r="E14096" s="4"/>
      <c r="R14096" s="4"/>
      <c r="U14096" s="4"/>
      <c r="AD14096" s="4"/>
      <c r="AE14096" s="4"/>
      <c r="AF14096" s="21"/>
    </row>
    <row r="14097" spans="1:32" x14ac:dyDescent="0.2">
      <c r="A14097" s="1" t="s">
        <v>40661</v>
      </c>
      <c r="B14097" s="4" t="s">
        <v>36117</v>
      </c>
      <c r="C14097" s="4" t="s">
        <v>40662</v>
      </c>
      <c r="E14097" s="4"/>
      <c r="R14097" s="4"/>
      <c r="U14097" s="4"/>
      <c r="AD14097" s="4"/>
      <c r="AE14097" s="4"/>
      <c r="AF14097" s="21"/>
    </row>
    <row r="14098" spans="1:32" x14ac:dyDescent="0.2">
      <c r="A14098" s="1" t="s">
        <v>40663</v>
      </c>
      <c r="B14098" s="4" t="s">
        <v>40664</v>
      </c>
      <c r="C14098" s="4" t="s">
        <v>40665</v>
      </c>
      <c r="E14098" s="4"/>
      <c r="R14098" s="4"/>
      <c r="U14098" s="4"/>
      <c r="AD14098" s="4"/>
      <c r="AE14098" s="4"/>
      <c r="AF14098" s="21"/>
    </row>
    <row r="14099" spans="1:32" x14ac:dyDescent="0.2">
      <c r="A14099" s="1" t="s">
        <v>40666</v>
      </c>
      <c r="B14099" s="4" t="s">
        <v>40667</v>
      </c>
      <c r="C14099" s="4" t="s">
        <v>40668</v>
      </c>
      <c r="E14099" s="4"/>
      <c r="R14099" s="4"/>
      <c r="U14099" s="4"/>
      <c r="AD14099" s="4"/>
      <c r="AE14099" s="4"/>
      <c r="AF14099" s="21"/>
    </row>
    <row r="14100" spans="1:32" x14ac:dyDescent="0.2">
      <c r="A14100" s="1" t="s">
        <v>40669</v>
      </c>
      <c r="B14100" s="4" t="s">
        <v>40670</v>
      </c>
      <c r="C14100" s="4" t="s">
        <v>40671</v>
      </c>
      <c r="E14100" s="4"/>
      <c r="R14100" s="4"/>
      <c r="U14100" s="4"/>
      <c r="AD14100" s="4"/>
      <c r="AE14100" s="4"/>
      <c r="AF14100" s="21"/>
    </row>
    <row r="14101" spans="1:32" x14ac:dyDescent="0.2">
      <c r="A14101" s="1" t="s">
        <v>40672</v>
      </c>
      <c r="B14101" s="4" t="s">
        <v>40673</v>
      </c>
      <c r="C14101" s="4" t="s">
        <v>40674</v>
      </c>
      <c r="E14101" s="4"/>
      <c r="R14101" s="4"/>
      <c r="U14101" s="4"/>
      <c r="AD14101" s="4"/>
      <c r="AE14101" s="4"/>
      <c r="AF14101" s="21"/>
    </row>
    <row r="14102" spans="1:32" x14ac:dyDescent="0.2">
      <c r="A14102" s="1" t="s">
        <v>40675</v>
      </c>
      <c r="B14102" s="4" t="s">
        <v>36120</v>
      </c>
      <c r="C14102" s="4" t="s">
        <v>40676</v>
      </c>
      <c r="E14102" s="4"/>
      <c r="R14102" s="4"/>
      <c r="U14102" s="4"/>
      <c r="AD14102" s="4"/>
      <c r="AE14102" s="4"/>
      <c r="AF14102" s="21"/>
    </row>
    <row r="14103" spans="1:32" x14ac:dyDescent="0.2">
      <c r="A14103" s="1" t="s">
        <v>40677</v>
      </c>
      <c r="B14103" s="4" t="s">
        <v>11837</v>
      </c>
      <c r="C14103" s="4" t="s">
        <v>40678</v>
      </c>
      <c r="E14103" s="4"/>
      <c r="R14103" s="4"/>
      <c r="U14103" s="4"/>
      <c r="AD14103" s="4"/>
      <c r="AE14103" s="4"/>
      <c r="AF14103" s="21"/>
    </row>
    <row r="14104" spans="1:32" x14ac:dyDescent="0.2">
      <c r="A14104" s="1" t="s">
        <v>40679</v>
      </c>
      <c r="B14104" s="4" t="s">
        <v>36106</v>
      </c>
      <c r="C14104" s="4" t="s">
        <v>40614</v>
      </c>
      <c r="E14104" s="4"/>
      <c r="R14104" s="4"/>
      <c r="U14104" s="4"/>
      <c r="AD14104" s="4"/>
      <c r="AE14104" s="4"/>
      <c r="AF14104" s="21"/>
    </row>
    <row r="14105" spans="1:32" x14ac:dyDescent="0.2">
      <c r="A14105" s="1" t="s">
        <v>40680</v>
      </c>
      <c r="B14105" s="4" t="s">
        <v>40681</v>
      </c>
      <c r="C14105" s="4" t="s">
        <v>40682</v>
      </c>
      <c r="E14105" s="4"/>
      <c r="R14105" s="4"/>
      <c r="U14105" s="4"/>
      <c r="AD14105" s="4"/>
      <c r="AE14105" s="4"/>
      <c r="AF14105" s="21"/>
    </row>
    <row r="14106" spans="1:32" x14ac:dyDescent="0.2">
      <c r="A14106" s="1" t="s">
        <v>40683</v>
      </c>
      <c r="B14106" s="4" t="s">
        <v>40684</v>
      </c>
      <c r="C14106" s="4" t="s">
        <v>40685</v>
      </c>
      <c r="E14106" s="4"/>
      <c r="R14106" s="4"/>
      <c r="U14106" s="4"/>
      <c r="AD14106" s="4"/>
      <c r="AE14106" s="4"/>
      <c r="AF14106" s="21"/>
    </row>
    <row r="14107" spans="1:32" x14ac:dyDescent="0.2">
      <c r="A14107" s="1" t="s">
        <v>40686</v>
      </c>
      <c r="B14107" s="4" t="s">
        <v>40687</v>
      </c>
      <c r="C14107" s="4" t="s">
        <v>40688</v>
      </c>
      <c r="E14107" s="4"/>
      <c r="R14107" s="4"/>
      <c r="U14107" s="4"/>
      <c r="AD14107" s="4"/>
      <c r="AE14107" s="4"/>
      <c r="AF14107" s="21"/>
    </row>
    <row r="14108" spans="1:32" x14ac:dyDescent="0.2">
      <c r="A14108" s="1" t="s">
        <v>40689</v>
      </c>
      <c r="B14108" s="4" t="s">
        <v>40690</v>
      </c>
      <c r="C14108" s="4" t="s">
        <v>40691</v>
      </c>
      <c r="E14108" s="4"/>
      <c r="R14108" s="4"/>
      <c r="U14108" s="4"/>
      <c r="AD14108" s="4"/>
      <c r="AE14108" s="4"/>
      <c r="AF14108" s="21"/>
    </row>
    <row r="14109" spans="1:32" x14ac:dyDescent="0.2">
      <c r="A14109" s="1" t="s">
        <v>40692</v>
      </c>
      <c r="B14109" s="4" t="s">
        <v>40693</v>
      </c>
      <c r="C14109" s="4" t="s">
        <v>40694</v>
      </c>
      <c r="E14109" s="4"/>
      <c r="R14109" s="4"/>
      <c r="U14109" s="4"/>
      <c r="AD14109" s="4"/>
      <c r="AE14109" s="4"/>
      <c r="AF14109" s="21"/>
    </row>
    <row r="14110" spans="1:32" x14ac:dyDescent="0.2">
      <c r="A14110" s="1" t="s">
        <v>40695</v>
      </c>
      <c r="B14110" s="4" t="s">
        <v>40696</v>
      </c>
      <c r="C14110" s="4" t="s">
        <v>40697</v>
      </c>
      <c r="E14110" s="4"/>
      <c r="R14110" s="4"/>
      <c r="U14110" s="4"/>
      <c r="AD14110" s="4"/>
      <c r="AE14110" s="4"/>
      <c r="AF14110" s="21"/>
    </row>
    <row r="14111" spans="1:32" x14ac:dyDescent="0.2">
      <c r="A14111" s="1" t="s">
        <v>40698</v>
      </c>
      <c r="B14111" s="4" t="s">
        <v>40699</v>
      </c>
      <c r="C14111" s="4" t="s">
        <v>40700</v>
      </c>
      <c r="E14111" s="4"/>
      <c r="R14111" s="4"/>
      <c r="U14111" s="4"/>
      <c r="AD14111" s="4"/>
      <c r="AE14111" s="4"/>
      <c r="AF14111" s="21"/>
    </row>
    <row r="14112" spans="1:32" x14ac:dyDescent="0.2">
      <c r="A14112" s="1" t="s">
        <v>40701</v>
      </c>
      <c r="B14112" s="4" t="s">
        <v>40702</v>
      </c>
      <c r="C14112" s="4" t="s">
        <v>40703</v>
      </c>
      <c r="E14112" s="4"/>
      <c r="R14112" s="4"/>
      <c r="U14112" s="4"/>
      <c r="AD14112" s="4"/>
      <c r="AE14112" s="4"/>
      <c r="AF14112" s="21"/>
    </row>
    <row r="14113" spans="1:32" x14ac:dyDescent="0.2">
      <c r="A14113" s="1" t="s">
        <v>40704</v>
      </c>
      <c r="B14113" s="4" t="s">
        <v>40705</v>
      </c>
      <c r="C14113" s="4" t="s">
        <v>40706</v>
      </c>
      <c r="E14113" s="4"/>
      <c r="R14113" s="4"/>
      <c r="U14113" s="4"/>
      <c r="AD14113" s="4"/>
      <c r="AE14113" s="4"/>
      <c r="AF14113" s="21"/>
    </row>
    <row r="14114" spans="1:32" x14ac:dyDescent="0.2">
      <c r="A14114" s="1" t="s">
        <v>40707</v>
      </c>
      <c r="B14114" s="4" t="s">
        <v>40708</v>
      </c>
      <c r="C14114" s="4" t="s">
        <v>40709</v>
      </c>
      <c r="E14114" s="4"/>
      <c r="R14114" s="4"/>
      <c r="U14114" s="4"/>
      <c r="AD14114" s="4"/>
      <c r="AE14114" s="4"/>
      <c r="AF14114" s="21"/>
    </row>
    <row r="14115" spans="1:32" x14ac:dyDescent="0.2">
      <c r="A14115" s="1" t="s">
        <v>40710</v>
      </c>
      <c r="B14115" s="4" t="s">
        <v>40711</v>
      </c>
      <c r="C14115" s="4" t="s">
        <v>40712</v>
      </c>
      <c r="E14115" s="4"/>
      <c r="R14115" s="4"/>
      <c r="U14115" s="4"/>
      <c r="AD14115" s="4"/>
      <c r="AE14115" s="4"/>
      <c r="AF14115" s="21"/>
    </row>
    <row r="14116" spans="1:32" x14ac:dyDescent="0.2">
      <c r="A14116" s="1" t="s">
        <v>40713</v>
      </c>
      <c r="B14116" s="4" t="s">
        <v>40714</v>
      </c>
      <c r="C14116" s="4" t="s">
        <v>40715</v>
      </c>
      <c r="E14116" s="4"/>
      <c r="R14116" s="4"/>
      <c r="U14116" s="4"/>
      <c r="AD14116" s="4"/>
      <c r="AE14116" s="4"/>
      <c r="AF14116" s="21"/>
    </row>
    <row r="14117" spans="1:32" x14ac:dyDescent="0.2">
      <c r="A14117" s="1" t="s">
        <v>40716</v>
      </c>
      <c r="B14117" s="4" t="s">
        <v>40717</v>
      </c>
      <c r="C14117" s="4" t="s">
        <v>40718</v>
      </c>
      <c r="E14117" s="4"/>
      <c r="R14117" s="4"/>
      <c r="U14117" s="4"/>
      <c r="AD14117" s="4"/>
      <c r="AE14117" s="4"/>
      <c r="AF14117" s="21"/>
    </row>
    <row r="14118" spans="1:32" x14ac:dyDescent="0.2">
      <c r="A14118" s="1" t="s">
        <v>40719</v>
      </c>
      <c r="B14118" s="4" t="s">
        <v>40720</v>
      </c>
      <c r="C14118" s="4" t="s">
        <v>40721</v>
      </c>
      <c r="E14118" s="4"/>
      <c r="R14118" s="4"/>
      <c r="U14118" s="4"/>
      <c r="AD14118" s="4"/>
      <c r="AE14118" s="4"/>
      <c r="AF14118" s="21"/>
    </row>
    <row r="14119" spans="1:32" x14ac:dyDescent="0.2">
      <c r="A14119" s="1" t="s">
        <v>40722</v>
      </c>
      <c r="B14119" s="4" t="s">
        <v>40723</v>
      </c>
      <c r="C14119" s="4" t="s">
        <v>40724</v>
      </c>
      <c r="E14119" s="4"/>
      <c r="R14119" s="4"/>
      <c r="U14119" s="4"/>
      <c r="AD14119" s="4"/>
      <c r="AE14119" s="4"/>
      <c r="AF14119" s="21"/>
    </row>
    <row r="14120" spans="1:32" x14ac:dyDescent="0.2">
      <c r="A14120" s="1" t="s">
        <v>40725</v>
      </c>
      <c r="B14120" s="4" t="s">
        <v>40726</v>
      </c>
      <c r="C14120" s="4" t="s">
        <v>40727</v>
      </c>
      <c r="E14120" s="4"/>
      <c r="R14120" s="4"/>
      <c r="U14120" s="4"/>
      <c r="AD14120" s="4"/>
      <c r="AE14120" s="4"/>
      <c r="AF14120" s="21"/>
    </row>
    <row r="14121" spans="1:32" x14ac:dyDescent="0.2">
      <c r="A14121" s="1" t="s">
        <v>40728</v>
      </c>
      <c r="B14121" s="4" t="s">
        <v>40729</v>
      </c>
      <c r="C14121" s="4" t="s">
        <v>40730</v>
      </c>
      <c r="E14121" s="4"/>
      <c r="R14121" s="4"/>
      <c r="U14121" s="4"/>
      <c r="AD14121" s="4"/>
      <c r="AE14121" s="4"/>
      <c r="AF14121" s="21"/>
    </row>
    <row r="14122" spans="1:32" x14ac:dyDescent="0.2">
      <c r="A14122" s="1" t="s">
        <v>40731</v>
      </c>
      <c r="B14122" s="4" t="s">
        <v>40732</v>
      </c>
      <c r="C14122" s="4" t="s">
        <v>40733</v>
      </c>
      <c r="E14122" s="4"/>
      <c r="R14122" s="4"/>
      <c r="U14122" s="4"/>
      <c r="AD14122" s="4"/>
      <c r="AE14122" s="4"/>
      <c r="AF14122" s="21"/>
    </row>
    <row r="14123" spans="1:32" x14ac:dyDescent="0.2">
      <c r="A14123" s="1" t="s">
        <v>40734</v>
      </c>
      <c r="B14123" s="4" t="s">
        <v>40735</v>
      </c>
      <c r="C14123" s="4" t="s">
        <v>40736</v>
      </c>
      <c r="E14123" s="4"/>
      <c r="R14123" s="4"/>
      <c r="U14123" s="4"/>
      <c r="AD14123" s="4"/>
      <c r="AE14123" s="4"/>
      <c r="AF14123" s="21"/>
    </row>
    <row r="14124" spans="1:32" x14ac:dyDescent="0.2">
      <c r="A14124" s="1" t="s">
        <v>40737</v>
      </c>
      <c r="B14124" s="4" t="s">
        <v>40738</v>
      </c>
      <c r="C14124" s="4" t="s">
        <v>40739</v>
      </c>
      <c r="E14124" s="4"/>
      <c r="R14124" s="4"/>
      <c r="U14124" s="4"/>
      <c r="AD14124" s="4"/>
      <c r="AE14124" s="4"/>
      <c r="AF14124" s="21"/>
    </row>
    <row r="14125" spans="1:32" x14ac:dyDescent="0.2">
      <c r="A14125" s="1" t="s">
        <v>40740</v>
      </c>
      <c r="B14125" s="4" t="s">
        <v>40741</v>
      </c>
      <c r="C14125" s="4" t="s">
        <v>40742</v>
      </c>
      <c r="E14125" s="4"/>
      <c r="R14125" s="4"/>
      <c r="U14125" s="4"/>
      <c r="AD14125" s="4"/>
      <c r="AE14125" s="4"/>
      <c r="AF14125" s="21"/>
    </row>
    <row r="14126" spans="1:32" x14ac:dyDescent="0.2">
      <c r="A14126" s="1" t="s">
        <v>40743</v>
      </c>
      <c r="B14126" s="4" t="s">
        <v>40744</v>
      </c>
      <c r="C14126" s="4" t="s">
        <v>40745</v>
      </c>
      <c r="E14126" s="4"/>
      <c r="R14126" s="4"/>
      <c r="U14126" s="4"/>
      <c r="AD14126" s="4"/>
      <c r="AE14126" s="4"/>
      <c r="AF14126" s="21"/>
    </row>
    <row r="14127" spans="1:32" x14ac:dyDescent="0.2">
      <c r="A14127" s="1" t="s">
        <v>40746</v>
      </c>
      <c r="B14127" s="4" t="s">
        <v>40747</v>
      </c>
      <c r="C14127" s="4" t="s">
        <v>40748</v>
      </c>
      <c r="E14127" s="4"/>
      <c r="R14127" s="4"/>
      <c r="U14127" s="4"/>
      <c r="AD14127" s="4"/>
      <c r="AE14127" s="4"/>
      <c r="AF14127" s="21"/>
    </row>
    <row r="14128" spans="1:32" x14ac:dyDescent="0.2">
      <c r="A14128" s="1" t="s">
        <v>40749</v>
      </c>
      <c r="B14128" s="4" t="s">
        <v>40750</v>
      </c>
      <c r="C14128" s="4" t="s">
        <v>26494</v>
      </c>
      <c r="E14128" s="4"/>
      <c r="R14128" s="4"/>
      <c r="U14128" s="4"/>
      <c r="AD14128" s="4"/>
      <c r="AE14128" s="4"/>
      <c r="AF14128" s="21"/>
    </row>
    <row r="14129" spans="1:32" x14ac:dyDescent="0.2">
      <c r="A14129" s="1" t="s">
        <v>40751</v>
      </c>
      <c r="B14129" s="4" t="s">
        <v>40752</v>
      </c>
      <c r="C14129" s="4" t="s">
        <v>40753</v>
      </c>
      <c r="E14129" s="4"/>
      <c r="R14129" s="4"/>
      <c r="U14129" s="4"/>
      <c r="AD14129" s="4"/>
      <c r="AE14129" s="4"/>
      <c r="AF14129" s="21"/>
    </row>
    <row r="14130" spans="1:32" x14ac:dyDescent="0.2">
      <c r="A14130" s="1" t="s">
        <v>40754</v>
      </c>
      <c r="B14130" s="4" t="s">
        <v>40755</v>
      </c>
      <c r="C14130" s="4" t="s">
        <v>40756</v>
      </c>
      <c r="E14130" s="4"/>
      <c r="R14130" s="4"/>
      <c r="U14130" s="4"/>
      <c r="AD14130" s="4"/>
      <c r="AE14130" s="4"/>
      <c r="AF14130" s="21"/>
    </row>
    <row r="14131" spans="1:32" x14ac:dyDescent="0.2">
      <c r="A14131" s="1" t="s">
        <v>40757</v>
      </c>
      <c r="B14131" s="4" t="s">
        <v>40758</v>
      </c>
      <c r="C14131" s="4" t="s">
        <v>40759</v>
      </c>
      <c r="E14131" s="4"/>
      <c r="R14131" s="4"/>
      <c r="U14131" s="4"/>
      <c r="AD14131" s="4"/>
      <c r="AE14131" s="4"/>
      <c r="AF14131" s="21"/>
    </row>
    <row r="14132" spans="1:32" x14ac:dyDescent="0.2">
      <c r="A14132" s="1" t="s">
        <v>40760</v>
      </c>
      <c r="B14132" s="4" t="s">
        <v>40761</v>
      </c>
      <c r="C14132" s="4" t="s">
        <v>40762</v>
      </c>
      <c r="E14132" s="4"/>
      <c r="R14132" s="4"/>
      <c r="U14132" s="4"/>
      <c r="AD14132" s="4"/>
      <c r="AE14132" s="4"/>
      <c r="AF14132" s="21"/>
    </row>
    <row r="14133" spans="1:32" x14ac:dyDescent="0.2">
      <c r="A14133" s="1" t="s">
        <v>40763</v>
      </c>
      <c r="B14133" s="4" t="s">
        <v>40764</v>
      </c>
      <c r="C14133" s="4" t="s">
        <v>40765</v>
      </c>
      <c r="E14133" s="4"/>
      <c r="R14133" s="4"/>
      <c r="U14133" s="4"/>
      <c r="AD14133" s="4"/>
      <c r="AE14133" s="4"/>
      <c r="AF14133" s="21"/>
    </row>
    <row r="14134" spans="1:32" x14ac:dyDescent="0.2">
      <c r="A14134" s="1" t="s">
        <v>40766</v>
      </c>
      <c r="B14134" s="4" t="s">
        <v>40767</v>
      </c>
      <c r="C14134" s="4" t="s">
        <v>40768</v>
      </c>
      <c r="E14134" s="4"/>
      <c r="R14134" s="4"/>
      <c r="U14134" s="4"/>
      <c r="AD14134" s="4"/>
      <c r="AE14134" s="4"/>
      <c r="AF14134" s="21"/>
    </row>
    <row r="14135" spans="1:32" x14ac:dyDescent="0.2">
      <c r="A14135" s="1" t="s">
        <v>40769</v>
      </c>
      <c r="B14135" s="4" t="s">
        <v>40770</v>
      </c>
      <c r="C14135" s="4" t="s">
        <v>40771</v>
      </c>
      <c r="E14135" s="4"/>
      <c r="R14135" s="4"/>
      <c r="U14135" s="4"/>
      <c r="AD14135" s="4"/>
      <c r="AE14135" s="4"/>
      <c r="AF14135" s="21"/>
    </row>
    <row r="14136" spans="1:32" x14ac:dyDescent="0.2">
      <c r="A14136" s="1" t="s">
        <v>40772</v>
      </c>
      <c r="B14136" s="4" t="s">
        <v>40773</v>
      </c>
      <c r="C14136" s="4" t="s">
        <v>40774</v>
      </c>
      <c r="E14136" s="4"/>
      <c r="R14136" s="4"/>
      <c r="U14136" s="4"/>
      <c r="AD14136" s="4"/>
      <c r="AE14136" s="4"/>
      <c r="AF14136" s="21"/>
    </row>
    <row r="14137" spans="1:32" x14ac:dyDescent="0.2">
      <c r="A14137" s="1" t="s">
        <v>40775</v>
      </c>
      <c r="B14137" s="4" t="s">
        <v>40776</v>
      </c>
      <c r="C14137" s="4" t="s">
        <v>40777</v>
      </c>
      <c r="E14137" s="4"/>
      <c r="R14137" s="4"/>
      <c r="U14137" s="4"/>
      <c r="AD14137" s="4"/>
      <c r="AE14137" s="4"/>
      <c r="AF14137" s="21"/>
    </row>
    <row r="14138" spans="1:32" x14ac:dyDescent="0.2">
      <c r="A14138" s="1" t="s">
        <v>40778</v>
      </c>
      <c r="B14138" s="4" t="s">
        <v>40779</v>
      </c>
      <c r="C14138" s="4" t="s">
        <v>40780</v>
      </c>
      <c r="E14138" s="4"/>
      <c r="R14138" s="4"/>
      <c r="U14138" s="4"/>
      <c r="AD14138" s="4"/>
      <c r="AE14138" s="4"/>
      <c r="AF14138" s="21"/>
    </row>
    <row r="14139" spans="1:32" x14ac:dyDescent="0.2">
      <c r="A14139" s="1" t="s">
        <v>40781</v>
      </c>
      <c r="B14139" s="4" t="s">
        <v>40782</v>
      </c>
      <c r="C14139" s="4" t="s">
        <v>40783</v>
      </c>
      <c r="E14139" s="4"/>
      <c r="R14139" s="4"/>
      <c r="U14139" s="4"/>
      <c r="AD14139" s="4"/>
      <c r="AE14139" s="4"/>
      <c r="AF14139" s="21"/>
    </row>
    <row r="14140" spans="1:32" x14ac:dyDescent="0.2">
      <c r="A14140" s="1" t="s">
        <v>40784</v>
      </c>
      <c r="B14140" s="4" t="s">
        <v>40785</v>
      </c>
      <c r="C14140" s="4" t="s">
        <v>40786</v>
      </c>
      <c r="E14140" s="4"/>
      <c r="R14140" s="4"/>
      <c r="U14140" s="4"/>
      <c r="AD14140" s="4"/>
      <c r="AE14140" s="4"/>
      <c r="AF14140" s="21"/>
    </row>
    <row r="14141" spans="1:32" x14ac:dyDescent="0.2">
      <c r="A14141" s="1" t="s">
        <v>40787</v>
      </c>
      <c r="B14141" s="4" t="s">
        <v>40788</v>
      </c>
      <c r="C14141" s="4" t="s">
        <v>40789</v>
      </c>
      <c r="E14141" s="4"/>
      <c r="R14141" s="4"/>
      <c r="U14141" s="4"/>
      <c r="AD14141" s="4"/>
      <c r="AE14141" s="4"/>
      <c r="AF14141" s="21"/>
    </row>
    <row r="14142" spans="1:32" x14ac:dyDescent="0.2">
      <c r="A14142" s="1" t="s">
        <v>40790</v>
      </c>
      <c r="B14142" s="4" t="s">
        <v>40791</v>
      </c>
      <c r="C14142" s="4" t="s">
        <v>40792</v>
      </c>
      <c r="E14142" s="4"/>
      <c r="R14142" s="4"/>
      <c r="U14142" s="4"/>
      <c r="AD14142" s="4"/>
      <c r="AE14142" s="4"/>
      <c r="AF14142" s="21"/>
    </row>
    <row r="14143" spans="1:32" x14ac:dyDescent="0.2">
      <c r="A14143" s="1" t="s">
        <v>40793</v>
      </c>
      <c r="B14143" s="4" t="s">
        <v>40794</v>
      </c>
      <c r="C14143" s="4" t="s">
        <v>40795</v>
      </c>
      <c r="E14143" s="4"/>
      <c r="R14143" s="4"/>
      <c r="U14143" s="4"/>
      <c r="AD14143" s="4"/>
      <c r="AE14143" s="4"/>
      <c r="AF14143" s="21"/>
    </row>
    <row r="14144" spans="1:32" x14ac:dyDescent="0.2">
      <c r="A14144" s="1" t="s">
        <v>40796</v>
      </c>
      <c r="B14144" s="4" t="s">
        <v>40797</v>
      </c>
      <c r="C14144" s="4" t="s">
        <v>40798</v>
      </c>
      <c r="E14144" s="4"/>
      <c r="R14144" s="4"/>
      <c r="U14144" s="4"/>
      <c r="AD14144" s="4"/>
      <c r="AE14144" s="4"/>
      <c r="AF14144" s="21"/>
    </row>
    <row r="14145" spans="1:32" x14ac:dyDescent="0.2">
      <c r="A14145" s="1" t="s">
        <v>40799</v>
      </c>
      <c r="B14145" s="4" t="s">
        <v>40800</v>
      </c>
      <c r="C14145" s="4" t="s">
        <v>40801</v>
      </c>
      <c r="E14145" s="4"/>
      <c r="R14145" s="4"/>
      <c r="U14145" s="4"/>
      <c r="AD14145" s="4"/>
      <c r="AE14145" s="4"/>
      <c r="AF14145" s="21"/>
    </row>
    <row r="14146" spans="1:32" x14ac:dyDescent="0.2">
      <c r="A14146" s="1" t="s">
        <v>40802</v>
      </c>
      <c r="B14146" s="4" t="s">
        <v>40803</v>
      </c>
      <c r="C14146" s="4" t="s">
        <v>40804</v>
      </c>
      <c r="E14146" s="4"/>
      <c r="R14146" s="4"/>
      <c r="U14146" s="4"/>
      <c r="AD14146" s="4"/>
      <c r="AE14146" s="4"/>
      <c r="AF14146" s="21"/>
    </row>
    <row r="14147" spans="1:32" x14ac:dyDescent="0.2">
      <c r="A14147" s="1" t="s">
        <v>40805</v>
      </c>
      <c r="B14147" s="4" t="s">
        <v>40806</v>
      </c>
      <c r="C14147" s="4" t="s">
        <v>40807</v>
      </c>
      <c r="E14147" s="4"/>
      <c r="R14147" s="4"/>
      <c r="U14147" s="4"/>
      <c r="AD14147" s="4"/>
      <c r="AE14147" s="4"/>
      <c r="AF14147" s="21"/>
    </row>
    <row r="14148" spans="1:32" x14ac:dyDescent="0.2">
      <c r="A14148" s="1" t="s">
        <v>40808</v>
      </c>
      <c r="B14148" s="4" t="s">
        <v>40809</v>
      </c>
      <c r="C14148" s="4" t="s">
        <v>40810</v>
      </c>
      <c r="E14148" s="4"/>
      <c r="R14148" s="4"/>
      <c r="U14148" s="4"/>
      <c r="AD14148" s="4"/>
      <c r="AE14148" s="4"/>
      <c r="AF14148" s="21"/>
    </row>
    <row r="14149" spans="1:32" x14ac:dyDescent="0.2">
      <c r="A14149" s="1" t="s">
        <v>40811</v>
      </c>
      <c r="B14149" s="4" t="s">
        <v>11810</v>
      </c>
      <c r="C14149" s="4" t="s">
        <v>40625</v>
      </c>
      <c r="E14149" s="4"/>
      <c r="R14149" s="4"/>
      <c r="U14149" s="4"/>
      <c r="AD14149" s="4"/>
      <c r="AE14149" s="4"/>
      <c r="AF14149" s="21"/>
    </row>
    <row r="14150" spans="1:32" x14ac:dyDescent="0.2">
      <c r="A14150" s="1" t="s">
        <v>40812</v>
      </c>
      <c r="B14150" s="4" t="s">
        <v>40813</v>
      </c>
      <c r="C14150" s="4" t="s">
        <v>40814</v>
      </c>
      <c r="E14150" s="4"/>
      <c r="R14150" s="4"/>
      <c r="U14150" s="4"/>
      <c r="AD14150" s="4"/>
      <c r="AE14150" s="4"/>
      <c r="AF14150" s="21"/>
    </row>
    <row r="14151" spans="1:32" x14ac:dyDescent="0.2">
      <c r="A14151" s="1" t="s">
        <v>40815</v>
      </c>
      <c r="B14151" s="4" t="s">
        <v>40816</v>
      </c>
      <c r="C14151" s="4" t="s">
        <v>40817</v>
      </c>
      <c r="E14151" s="4"/>
      <c r="R14151" s="4"/>
      <c r="U14151" s="4"/>
      <c r="AD14151" s="4"/>
      <c r="AE14151" s="4"/>
      <c r="AF14151" s="21"/>
    </row>
    <row r="14152" spans="1:32" x14ac:dyDescent="0.2">
      <c r="A14152" s="1" t="s">
        <v>40818</v>
      </c>
      <c r="B14152" s="4" t="s">
        <v>40819</v>
      </c>
      <c r="C14152" s="4" t="s">
        <v>40820</v>
      </c>
      <c r="E14152" s="4"/>
      <c r="R14152" s="4"/>
      <c r="U14152" s="4"/>
      <c r="AD14152" s="4"/>
      <c r="AE14152" s="4"/>
      <c r="AF14152" s="21"/>
    </row>
    <row r="14153" spans="1:32" x14ac:dyDescent="0.2">
      <c r="A14153" s="1" t="s">
        <v>40821</v>
      </c>
      <c r="B14153" s="4" t="s">
        <v>40822</v>
      </c>
      <c r="C14153" s="4" t="s">
        <v>40823</v>
      </c>
      <c r="E14153" s="4"/>
      <c r="R14153" s="4"/>
      <c r="U14153" s="4"/>
      <c r="AD14153" s="4"/>
      <c r="AE14153" s="4"/>
      <c r="AF14153" s="21"/>
    </row>
    <row r="14154" spans="1:32" x14ac:dyDescent="0.2">
      <c r="A14154" s="1" t="s">
        <v>40824</v>
      </c>
      <c r="B14154" s="4" t="s">
        <v>40825</v>
      </c>
      <c r="C14154" s="4" t="s">
        <v>40826</v>
      </c>
      <c r="E14154" s="4"/>
      <c r="R14154" s="4"/>
      <c r="U14154" s="4"/>
      <c r="AD14154" s="4"/>
      <c r="AE14154" s="4"/>
      <c r="AF14154" s="21"/>
    </row>
    <row r="14155" spans="1:32" x14ac:dyDescent="0.2">
      <c r="A14155" s="1" t="s">
        <v>40827</v>
      </c>
      <c r="B14155" s="4" t="s">
        <v>40828</v>
      </c>
      <c r="C14155" s="4" t="s">
        <v>40829</v>
      </c>
      <c r="E14155" s="4"/>
      <c r="R14155" s="4"/>
      <c r="U14155" s="4"/>
      <c r="AD14155" s="4"/>
      <c r="AE14155" s="4"/>
      <c r="AF14155" s="21"/>
    </row>
    <row r="14156" spans="1:32" x14ac:dyDescent="0.2">
      <c r="A14156" s="1" t="s">
        <v>40830</v>
      </c>
      <c r="B14156" s="4" t="s">
        <v>40831</v>
      </c>
      <c r="C14156" s="4" t="s">
        <v>40832</v>
      </c>
      <c r="E14156" s="4"/>
      <c r="R14156" s="4"/>
      <c r="U14156" s="4"/>
      <c r="AD14156" s="4"/>
      <c r="AE14156" s="4"/>
      <c r="AF14156" s="21"/>
    </row>
    <row r="14157" spans="1:32" x14ac:dyDescent="0.2">
      <c r="A14157" s="1" t="s">
        <v>40833</v>
      </c>
      <c r="B14157" s="4" t="s">
        <v>40834</v>
      </c>
      <c r="C14157" s="4" t="s">
        <v>40835</v>
      </c>
      <c r="E14157" s="4"/>
      <c r="R14157" s="4"/>
      <c r="U14157" s="4"/>
      <c r="AD14157" s="4"/>
      <c r="AE14157" s="4"/>
      <c r="AF14157" s="21"/>
    </row>
    <row r="14158" spans="1:32" x14ac:dyDescent="0.2">
      <c r="A14158" s="1" t="s">
        <v>40836</v>
      </c>
      <c r="B14158" s="4" t="s">
        <v>40837</v>
      </c>
      <c r="C14158" s="4" t="s">
        <v>40838</v>
      </c>
      <c r="E14158" s="4"/>
      <c r="R14158" s="4"/>
      <c r="U14158" s="4"/>
      <c r="AD14158" s="4"/>
      <c r="AE14158" s="4"/>
      <c r="AF14158" s="21"/>
    </row>
    <row r="14159" spans="1:32" x14ac:dyDescent="0.2">
      <c r="A14159" s="1" t="s">
        <v>40839</v>
      </c>
      <c r="B14159" s="4" t="s">
        <v>40840</v>
      </c>
      <c r="C14159" s="4" t="s">
        <v>40841</v>
      </c>
      <c r="E14159" s="4"/>
      <c r="R14159" s="4"/>
      <c r="U14159" s="4"/>
      <c r="AD14159" s="4"/>
      <c r="AE14159" s="4"/>
      <c r="AF14159" s="21"/>
    </row>
    <row r="14160" spans="1:32" x14ac:dyDescent="0.2">
      <c r="A14160" s="1" t="s">
        <v>40842</v>
      </c>
      <c r="B14160" s="4" t="s">
        <v>40843</v>
      </c>
      <c r="C14160" s="4" t="s">
        <v>40844</v>
      </c>
      <c r="E14160" s="4"/>
      <c r="R14160" s="4"/>
      <c r="U14160" s="4"/>
      <c r="AD14160" s="4"/>
      <c r="AE14160" s="4"/>
      <c r="AF14160" s="21"/>
    </row>
    <row r="14161" spans="1:32" x14ac:dyDescent="0.2">
      <c r="A14161" s="1" t="s">
        <v>40845</v>
      </c>
      <c r="B14161" s="4" t="s">
        <v>40846</v>
      </c>
      <c r="C14161" s="4" t="s">
        <v>40847</v>
      </c>
      <c r="E14161" s="4"/>
      <c r="R14161" s="4"/>
      <c r="U14161" s="4"/>
      <c r="AD14161" s="4"/>
      <c r="AE14161" s="4"/>
      <c r="AF14161" s="21"/>
    </row>
    <row r="14162" spans="1:32" x14ac:dyDescent="0.2">
      <c r="A14162" s="1" t="s">
        <v>40848</v>
      </c>
      <c r="B14162" s="4" t="s">
        <v>40849</v>
      </c>
      <c r="C14162" s="4" t="s">
        <v>40850</v>
      </c>
      <c r="E14162" s="4"/>
      <c r="R14162" s="4"/>
      <c r="U14162" s="4"/>
      <c r="AD14162" s="4"/>
      <c r="AE14162" s="4"/>
      <c r="AF14162" s="21"/>
    </row>
    <row r="14163" spans="1:32" x14ac:dyDescent="0.2">
      <c r="A14163" s="1" t="s">
        <v>40851</v>
      </c>
      <c r="B14163" s="4" t="s">
        <v>40852</v>
      </c>
      <c r="C14163" s="4" t="s">
        <v>40853</v>
      </c>
      <c r="E14163" s="4"/>
      <c r="R14163" s="4"/>
      <c r="U14163" s="4"/>
      <c r="AD14163" s="4"/>
      <c r="AE14163" s="4"/>
      <c r="AF14163" s="21"/>
    </row>
    <row r="14164" spans="1:32" x14ac:dyDescent="0.2">
      <c r="A14164" s="1" t="s">
        <v>40854</v>
      </c>
      <c r="B14164" s="4" t="s">
        <v>40855</v>
      </c>
      <c r="C14164" s="4" t="s">
        <v>40856</v>
      </c>
      <c r="E14164" s="4"/>
      <c r="R14164" s="4"/>
      <c r="U14164" s="4"/>
      <c r="AD14164" s="4"/>
      <c r="AE14164" s="4"/>
      <c r="AF14164" s="21"/>
    </row>
    <row r="14165" spans="1:32" x14ac:dyDescent="0.2">
      <c r="A14165" s="1" t="s">
        <v>40857</v>
      </c>
      <c r="B14165" s="4" t="s">
        <v>40858</v>
      </c>
      <c r="C14165" s="4" t="s">
        <v>40859</v>
      </c>
      <c r="E14165" s="4"/>
      <c r="R14165" s="4"/>
      <c r="U14165" s="4"/>
      <c r="AD14165" s="4"/>
      <c r="AE14165" s="4"/>
      <c r="AF14165" s="21"/>
    </row>
    <row r="14166" spans="1:32" x14ac:dyDescent="0.2">
      <c r="A14166" s="1" t="s">
        <v>40860</v>
      </c>
      <c r="B14166" s="4" t="s">
        <v>40861</v>
      </c>
      <c r="C14166" s="4" t="s">
        <v>40862</v>
      </c>
      <c r="E14166" s="4"/>
      <c r="R14166" s="4"/>
      <c r="U14166" s="4"/>
      <c r="AD14166" s="4"/>
      <c r="AE14166" s="4"/>
      <c r="AF14166" s="21"/>
    </row>
    <row r="14167" spans="1:32" x14ac:dyDescent="0.2">
      <c r="A14167" s="1" t="s">
        <v>40863</v>
      </c>
      <c r="B14167" s="4" t="s">
        <v>40864</v>
      </c>
      <c r="C14167" s="4" t="s">
        <v>40865</v>
      </c>
      <c r="E14167" s="4"/>
      <c r="R14167" s="4"/>
      <c r="U14167" s="4"/>
      <c r="AD14167" s="4"/>
      <c r="AE14167" s="4"/>
      <c r="AF14167" s="21"/>
    </row>
    <row r="14168" spans="1:32" x14ac:dyDescent="0.2">
      <c r="A14168" s="1" t="s">
        <v>40866</v>
      </c>
      <c r="B14168" s="4" t="s">
        <v>40867</v>
      </c>
      <c r="C14168" s="4" t="s">
        <v>40868</v>
      </c>
      <c r="E14168" s="4"/>
      <c r="R14168" s="4"/>
      <c r="U14168" s="4"/>
      <c r="AD14168" s="4"/>
      <c r="AE14168" s="4"/>
      <c r="AF14168" s="21"/>
    </row>
    <row r="14169" spans="1:32" x14ac:dyDescent="0.2">
      <c r="A14169" s="1" t="s">
        <v>40869</v>
      </c>
      <c r="B14169" s="4" t="s">
        <v>40870</v>
      </c>
      <c r="C14169" s="4" t="s">
        <v>40871</v>
      </c>
      <c r="E14169" s="4"/>
      <c r="R14169" s="4"/>
      <c r="U14169" s="4"/>
      <c r="AD14169" s="4"/>
      <c r="AE14169" s="4"/>
      <c r="AF14169" s="21"/>
    </row>
    <row r="14170" spans="1:32" x14ac:dyDescent="0.2">
      <c r="A14170" s="1" t="s">
        <v>40872</v>
      </c>
      <c r="B14170" s="4" t="s">
        <v>40873</v>
      </c>
      <c r="C14170" s="4" t="s">
        <v>40873</v>
      </c>
      <c r="E14170" s="4"/>
      <c r="R14170" s="4"/>
      <c r="U14170" s="4"/>
      <c r="AD14170" s="4"/>
      <c r="AE14170" s="4"/>
      <c r="AF14170" s="21"/>
    </row>
    <row r="14171" spans="1:32" x14ac:dyDescent="0.2">
      <c r="A14171" s="1" t="s">
        <v>40874</v>
      </c>
      <c r="B14171" s="4" t="s">
        <v>40627</v>
      </c>
      <c r="C14171" s="4" t="s">
        <v>40628</v>
      </c>
      <c r="E14171" s="4"/>
      <c r="R14171" s="4"/>
      <c r="U14171" s="4"/>
      <c r="AD14171" s="4"/>
      <c r="AE14171" s="4"/>
      <c r="AF14171" s="21"/>
    </row>
    <row r="14172" spans="1:32" x14ac:dyDescent="0.2">
      <c r="A14172" s="1" t="s">
        <v>40875</v>
      </c>
      <c r="B14172" s="4" t="s">
        <v>40876</v>
      </c>
      <c r="C14172" s="4" t="s">
        <v>40877</v>
      </c>
      <c r="E14172" s="4"/>
      <c r="R14172" s="4"/>
      <c r="U14172" s="4"/>
      <c r="AD14172" s="4"/>
      <c r="AE14172" s="4"/>
      <c r="AF14172" s="21"/>
    </row>
    <row r="14173" spans="1:32" x14ac:dyDescent="0.2">
      <c r="A14173" s="1" t="s">
        <v>40878</v>
      </c>
      <c r="B14173" s="4" t="s">
        <v>40879</v>
      </c>
      <c r="C14173" s="4" t="s">
        <v>40880</v>
      </c>
      <c r="E14173" s="4"/>
      <c r="R14173" s="4"/>
      <c r="U14173" s="4"/>
      <c r="AD14173" s="4"/>
      <c r="AE14173" s="4"/>
      <c r="AF14173" s="21"/>
    </row>
    <row r="14174" spans="1:32" x14ac:dyDescent="0.2">
      <c r="A14174" s="1" t="s">
        <v>40881</v>
      </c>
      <c r="B14174" s="4" t="s">
        <v>40882</v>
      </c>
      <c r="C14174" s="4" t="s">
        <v>40883</v>
      </c>
      <c r="E14174" s="4"/>
      <c r="R14174" s="4"/>
      <c r="U14174" s="4"/>
      <c r="AD14174" s="4"/>
      <c r="AE14174" s="4"/>
      <c r="AF14174" s="21"/>
    </row>
    <row r="14175" spans="1:32" x14ac:dyDescent="0.2">
      <c r="A14175" s="1" t="s">
        <v>40884</v>
      </c>
      <c r="B14175" s="4" t="s">
        <v>40885</v>
      </c>
      <c r="C14175" s="4" t="s">
        <v>40886</v>
      </c>
      <c r="E14175" s="4"/>
      <c r="R14175" s="4"/>
      <c r="U14175" s="4"/>
      <c r="AD14175" s="4"/>
      <c r="AE14175" s="4"/>
      <c r="AF14175" s="21"/>
    </row>
    <row r="14176" spans="1:32" x14ac:dyDescent="0.2">
      <c r="A14176" s="1" t="s">
        <v>40887</v>
      </c>
      <c r="B14176" s="4" t="s">
        <v>40888</v>
      </c>
      <c r="C14176" s="4" t="s">
        <v>40889</v>
      </c>
      <c r="E14176" s="4"/>
      <c r="R14176" s="4"/>
      <c r="U14176" s="4"/>
      <c r="AD14176" s="4"/>
      <c r="AE14176" s="4"/>
      <c r="AF14176" s="21"/>
    </row>
    <row r="14177" spans="1:32" x14ac:dyDescent="0.2">
      <c r="A14177" s="1" t="s">
        <v>40890</v>
      </c>
      <c r="B14177" s="4" t="s">
        <v>40891</v>
      </c>
      <c r="C14177" s="4" t="s">
        <v>40892</v>
      </c>
      <c r="E14177" s="4"/>
      <c r="R14177" s="4"/>
      <c r="U14177" s="4"/>
      <c r="AD14177" s="4"/>
      <c r="AE14177" s="4"/>
      <c r="AF14177" s="21"/>
    </row>
    <row r="14178" spans="1:32" x14ac:dyDescent="0.2">
      <c r="A14178" s="1" t="s">
        <v>40893</v>
      </c>
      <c r="B14178" s="4" t="s">
        <v>40894</v>
      </c>
      <c r="C14178" s="4" t="s">
        <v>40895</v>
      </c>
      <c r="E14178" s="4"/>
      <c r="R14178" s="4"/>
      <c r="U14178" s="4"/>
      <c r="AD14178" s="4"/>
      <c r="AE14178" s="4"/>
      <c r="AF14178" s="21"/>
    </row>
    <row r="14179" spans="1:32" x14ac:dyDescent="0.2">
      <c r="A14179" s="1" t="s">
        <v>40896</v>
      </c>
      <c r="B14179" s="4" t="s">
        <v>40897</v>
      </c>
      <c r="C14179" s="4" t="s">
        <v>40898</v>
      </c>
      <c r="E14179" s="4"/>
      <c r="R14179" s="4"/>
      <c r="U14179" s="4"/>
      <c r="AD14179" s="4"/>
      <c r="AE14179" s="4"/>
      <c r="AF14179" s="21"/>
    </row>
    <row r="14180" spans="1:32" x14ac:dyDescent="0.2">
      <c r="A14180" s="1" t="s">
        <v>40899</v>
      </c>
      <c r="B14180" s="4" t="s">
        <v>40900</v>
      </c>
      <c r="C14180" s="4" t="s">
        <v>40901</v>
      </c>
      <c r="E14180" s="4"/>
      <c r="R14180" s="4"/>
      <c r="U14180" s="4"/>
      <c r="AD14180" s="4"/>
      <c r="AE14180" s="4"/>
      <c r="AF14180" s="21"/>
    </row>
    <row r="14181" spans="1:32" x14ac:dyDescent="0.2">
      <c r="A14181" s="1" t="s">
        <v>40902</v>
      </c>
      <c r="B14181" s="4" t="s">
        <v>40903</v>
      </c>
      <c r="C14181" s="4" t="s">
        <v>40904</v>
      </c>
      <c r="E14181" s="4"/>
      <c r="R14181" s="4"/>
      <c r="U14181" s="4"/>
      <c r="AD14181" s="4"/>
      <c r="AE14181" s="4"/>
      <c r="AF14181" s="21"/>
    </row>
    <row r="14182" spans="1:32" x14ac:dyDescent="0.2">
      <c r="A14182" s="1" t="s">
        <v>40905</v>
      </c>
      <c r="B14182" s="4" t="s">
        <v>40906</v>
      </c>
      <c r="C14182" s="4" t="s">
        <v>40907</v>
      </c>
      <c r="E14182" s="4"/>
      <c r="R14182" s="4"/>
      <c r="U14182" s="4"/>
      <c r="AD14182" s="4"/>
      <c r="AE14182" s="4"/>
      <c r="AF14182" s="21"/>
    </row>
    <row r="14183" spans="1:32" x14ac:dyDescent="0.2">
      <c r="A14183" s="1" t="s">
        <v>40908</v>
      </c>
      <c r="B14183" s="4" t="s">
        <v>40909</v>
      </c>
      <c r="C14183" s="4" t="s">
        <v>40910</v>
      </c>
      <c r="E14183" s="4"/>
      <c r="R14183" s="4"/>
      <c r="U14183" s="4"/>
      <c r="AD14183" s="4"/>
      <c r="AE14183" s="4"/>
      <c r="AF14183" s="21"/>
    </row>
    <row r="14184" spans="1:32" x14ac:dyDescent="0.2">
      <c r="A14184" s="1" t="s">
        <v>40911</v>
      </c>
      <c r="B14184" s="4" t="s">
        <v>40912</v>
      </c>
      <c r="C14184" s="4" t="s">
        <v>40913</v>
      </c>
      <c r="E14184" s="4"/>
      <c r="R14184" s="4"/>
      <c r="U14184" s="4"/>
      <c r="AD14184" s="4"/>
      <c r="AE14184" s="4"/>
      <c r="AF14184" s="21"/>
    </row>
    <row r="14185" spans="1:32" x14ac:dyDescent="0.2">
      <c r="A14185" s="1" t="s">
        <v>40914</v>
      </c>
      <c r="B14185" s="4" t="s">
        <v>40915</v>
      </c>
      <c r="C14185" s="4" t="s">
        <v>40916</v>
      </c>
      <c r="E14185" s="4"/>
      <c r="R14185" s="4"/>
      <c r="U14185" s="4"/>
      <c r="AD14185" s="4"/>
      <c r="AE14185" s="4"/>
      <c r="AF14185" s="21"/>
    </row>
    <row r="14186" spans="1:32" x14ac:dyDescent="0.2">
      <c r="A14186" s="1" t="s">
        <v>40917</v>
      </c>
      <c r="B14186" s="4" t="s">
        <v>40918</v>
      </c>
      <c r="C14186" s="4" t="s">
        <v>40919</v>
      </c>
      <c r="E14186" s="4"/>
      <c r="R14186" s="4"/>
      <c r="U14186" s="4"/>
      <c r="AD14186" s="4"/>
      <c r="AE14186" s="4"/>
      <c r="AF14186" s="21"/>
    </row>
    <row r="14187" spans="1:32" x14ac:dyDescent="0.2">
      <c r="A14187" s="1" t="s">
        <v>40920</v>
      </c>
      <c r="B14187" s="4" t="s">
        <v>40921</v>
      </c>
      <c r="C14187" s="4" t="s">
        <v>40922</v>
      </c>
      <c r="E14187" s="4"/>
      <c r="R14187" s="4"/>
      <c r="U14187" s="4"/>
      <c r="AD14187" s="4"/>
      <c r="AE14187" s="4"/>
      <c r="AF14187" s="21"/>
    </row>
    <row r="14188" spans="1:32" x14ac:dyDescent="0.2">
      <c r="A14188" s="1" t="s">
        <v>40923</v>
      </c>
      <c r="B14188" s="4" t="s">
        <v>40924</v>
      </c>
      <c r="C14188" s="4" t="s">
        <v>40925</v>
      </c>
      <c r="E14188" s="4"/>
      <c r="R14188" s="4"/>
      <c r="U14188" s="4"/>
      <c r="AD14188" s="4"/>
      <c r="AE14188" s="4"/>
      <c r="AF14188" s="21"/>
    </row>
    <row r="14189" spans="1:32" x14ac:dyDescent="0.2">
      <c r="A14189" s="1" t="s">
        <v>40926</v>
      </c>
      <c r="B14189" s="4" t="s">
        <v>40927</v>
      </c>
      <c r="C14189" s="4" t="s">
        <v>40928</v>
      </c>
      <c r="E14189" s="4"/>
      <c r="R14189" s="4"/>
      <c r="U14189" s="4"/>
      <c r="AD14189" s="4"/>
      <c r="AE14189" s="4"/>
      <c r="AF14189" s="21"/>
    </row>
    <row r="14190" spans="1:32" x14ac:dyDescent="0.2">
      <c r="A14190" s="1" t="s">
        <v>40929</v>
      </c>
      <c r="B14190" s="4" t="s">
        <v>40930</v>
      </c>
      <c r="C14190" s="4" t="s">
        <v>40931</v>
      </c>
      <c r="E14190" s="4"/>
      <c r="R14190" s="4"/>
      <c r="U14190" s="4"/>
      <c r="AD14190" s="4"/>
      <c r="AE14190" s="4"/>
      <c r="AF14190" s="21"/>
    </row>
    <row r="14191" spans="1:32" x14ac:dyDescent="0.2">
      <c r="A14191" s="1" t="s">
        <v>40932</v>
      </c>
      <c r="B14191" s="4" t="s">
        <v>40933</v>
      </c>
      <c r="C14191" s="4" t="s">
        <v>40934</v>
      </c>
      <c r="E14191" s="4"/>
      <c r="R14191" s="4"/>
      <c r="U14191" s="4"/>
      <c r="AD14191" s="4"/>
      <c r="AE14191" s="4"/>
      <c r="AF14191" s="21"/>
    </row>
    <row r="14192" spans="1:32" x14ac:dyDescent="0.2">
      <c r="A14192" s="1" t="s">
        <v>40935</v>
      </c>
      <c r="B14192" s="4" t="s">
        <v>40936</v>
      </c>
      <c r="C14192" s="4" t="s">
        <v>40937</v>
      </c>
      <c r="E14192" s="4"/>
      <c r="R14192" s="4"/>
      <c r="U14192" s="4"/>
      <c r="AD14192" s="4"/>
      <c r="AE14192" s="4"/>
      <c r="AF14192" s="21"/>
    </row>
    <row r="14193" spans="1:32" x14ac:dyDescent="0.2">
      <c r="A14193" s="1" t="s">
        <v>40938</v>
      </c>
      <c r="B14193" s="4" t="s">
        <v>40939</v>
      </c>
      <c r="C14193" s="4" t="s">
        <v>40940</v>
      </c>
      <c r="E14193" s="4"/>
      <c r="R14193" s="4"/>
      <c r="U14193" s="4"/>
      <c r="AD14193" s="4"/>
      <c r="AE14193" s="4"/>
      <c r="AF14193" s="21"/>
    </row>
    <row r="14194" spans="1:32" x14ac:dyDescent="0.2">
      <c r="A14194" s="1" t="s">
        <v>40941</v>
      </c>
      <c r="B14194" s="4" t="s">
        <v>40942</v>
      </c>
      <c r="C14194" s="4" t="s">
        <v>40943</v>
      </c>
      <c r="E14194" s="4"/>
      <c r="R14194" s="4"/>
      <c r="U14194" s="4"/>
      <c r="AD14194" s="4"/>
      <c r="AE14194" s="4"/>
      <c r="AF14194" s="21"/>
    </row>
    <row r="14195" spans="1:32" x14ac:dyDescent="0.2">
      <c r="A14195" s="1" t="s">
        <v>40944</v>
      </c>
      <c r="B14195" s="4" t="s">
        <v>40945</v>
      </c>
      <c r="C14195" s="4" t="s">
        <v>40946</v>
      </c>
      <c r="E14195" s="4"/>
      <c r="R14195" s="4"/>
      <c r="U14195" s="4"/>
      <c r="AD14195" s="4"/>
      <c r="AE14195" s="4"/>
      <c r="AF14195" s="21"/>
    </row>
    <row r="14196" spans="1:32" x14ac:dyDescent="0.2">
      <c r="A14196" s="1" t="s">
        <v>40947</v>
      </c>
      <c r="B14196" s="4" t="s">
        <v>40948</v>
      </c>
      <c r="C14196" s="4" t="s">
        <v>40949</v>
      </c>
      <c r="E14196" s="4"/>
      <c r="R14196" s="4"/>
      <c r="U14196" s="4"/>
      <c r="AD14196" s="4"/>
      <c r="AE14196" s="4"/>
      <c r="AF14196" s="21"/>
    </row>
    <row r="14197" spans="1:32" x14ac:dyDescent="0.2">
      <c r="A14197" s="1" t="s">
        <v>40950</v>
      </c>
      <c r="B14197" s="4" t="s">
        <v>40951</v>
      </c>
      <c r="C14197" s="4" t="s">
        <v>40952</v>
      </c>
      <c r="E14197" s="4"/>
      <c r="R14197" s="4"/>
      <c r="U14197" s="4"/>
      <c r="AD14197" s="4"/>
      <c r="AE14197" s="4"/>
      <c r="AF14197" s="21"/>
    </row>
    <row r="14198" spans="1:32" x14ac:dyDescent="0.2">
      <c r="A14198" s="1" t="s">
        <v>40953</v>
      </c>
      <c r="B14198" s="4" t="s">
        <v>40954</v>
      </c>
      <c r="C14198" s="4" t="s">
        <v>40955</v>
      </c>
      <c r="E14198" s="4"/>
      <c r="R14198" s="4"/>
      <c r="U14198" s="4"/>
      <c r="AD14198" s="4"/>
      <c r="AE14198" s="4"/>
      <c r="AF14198" s="21"/>
    </row>
    <row r="14199" spans="1:32" x14ac:dyDescent="0.2">
      <c r="A14199" s="1" t="s">
        <v>40956</v>
      </c>
      <c r="B14199" s="4" t="s">
        <v>40957</v>
      </c>
      <c r="C14199" s="4" t="s">
        <v>40958</v>
      </c>
      <c r="E14199" s="4"/>
      <c r="R14199" s="4"/>
      <c r="U14199" s="4"/>
      <c r="AD14199" s="4"/>
      <c r="AE14199" s="4"/>
      <c r="AF14199" s="21"/>
    </row>
    <row r="14200" spans="1:32" x14ac:dyDescent="0.2">
      <c r="A14200" s="1" t="s">
        <v>40959</v>
      </c>
      <c r="B14200" s="4" t="s">
        <v>40960</v>
      </c>
      <c r="C14200" s="4" t="s">
        <v>40961</v>
      </c>
      <c r="E14200" s="4"/>
      <c r="R14200" s="4"/>
      <c r="U14200" s="4"/>
      <c r="AD14200" s="4"/>
      <c r="AE14200" s="4"/>
      <c r="AF14200" s="21"/>
    </row>
    <row r="14201" spans="1:32" x14ac:dyDescent="0.2">
      <c r="A14201" s="1" t="s">
        <v>40962</v>
      </c>
      <c r="B14201" s="4" t="s">
        <v>40963</v>
      </c>
      <c r="C14201" s="4" t="s">
        <v>40964</v>
      </c>
      <c r="E14201" s="4"/>
      <c r="R14201" s="4"/>
      <c r="U14201" s="4"/>
      <c r="AD14201" s="4"/>
      <c r="AE14201" s="4"/>
      <c r="AF14201" s="21"/>
    </row>
    <row r="14202" spans="1:32" x14ac:dyDescent="0.2">
      <c r="A14202" s="1" t="s">
        <v>40965</v>
      </c>
      <c r="B14202" s="4" t="s">
        <v>40966</v>
      </c>
      <c r="C14202" s="4" t="s">
        <v>40967</v>
      </c>
      <c r="E14202" s="4"/>
      <c r="R14202" s="4"/>
      <c r="U14202" s="4"/>
      <c r="AD14202" s="4"/>
      <c r="AE14202" s="4"/>
      <c r="AF14202" s="21"/>
    </row>
    <row r="14203" spans="1:32" x14ac:dyDescent="0.2">
      <c r="A14203" s="1" t="s">
        <v>40968</v>
      </c>
      <c r="B14203" s="4" t="s">
        <v>40969</v>
      </c>
      <c r="C14203" s="4" t="s">
        <v>40970</v>
      </c>
      <c r="E14203" s="4"/>
      <c r="R14203" s="4"/>
      <c r="U14203" s="4"/>
      <c r="AD14203" s="4"/>
      <c r="AE14203" s="4"/>
      <c r="AF14203" s="21"/>
    </row>
    <row r="14204" spans="1:32" x14ac:dyDescent="0.2">
      <c r="A14204" s="1" t="s">
        <v>40971</v>
      </c>
      <c r="B14204" s="4" t="s">
        <v>40972</v>
      </c>
      <c r="C14204" s="4" t="s">
        <v>40973</v>
      </c>
      <c r="E14204" s="4"/>
      <c r="R14204" s="4"/>
      <c r="U14204" s="4"/>
      <c r="AD14204" s="4"/>
      <c r="AE14204" s="4"/>
      <c r="AF14204" s="21"/>
    </row>
    <row r="14205" spans="1:32" x14ac:dyDescent="0.2">
      <c r="A14205" s="1" t="s">
        <v>40974</v>
      </c>
      <c r="B14205" s="4" t="s">
        <v>11816</v>
      </c>
      <c r="C14205" s="4" t="s">
        <v>40633</v>
      </c>
      <c r="E14205" s="4"/>
      <c r="R14205" s="4"/>
      <c r="U14205" s="4"/>
      <c r="AD14205" s="4"/>
      <c r="AE14205" s="4"/>
      <c r="AF14205" s="21"/>
    </row>
    <row r="14206" spans="1:32" x14ac:dyDescent="0.2">
      <c r="A14206" s="1" t="s">
        <v>40975</v>
      </c>
      <c r="B14206" s="4" t="s">
        <v>40976</v>
      </c>
      <c r="C14206" s="4" t="s">
        <v>40977</v>
      </c>
      <c r="E14206" s="4"/>
      <c r="R14206" s="4"/>
      <c r="U14206" s="4"/>
      <c r="AD14206" s="4"/>
      <c r="AE14206" s="4"/>
      <c r="AF14206" s="21"/>
    </row>
    <row r="14207" spans="1:32" x14ac:dyDescent="0.2">
      <c r="A14207" s="1" t="s">
        <v>40978</v>
      </c>
      <c r="B14207" s="4" t="s">
        <v>40979</v>
      </c>
      <c r="C14207" s="4" t="s">
        <v>40980</v>
      </c>
      <c r="E14207" s="4"/>
      <c r="R14207" s="4"/>
      <c r="U14207" s="4"/>
      <c r="AD14207" s="4"/>
      <c r="AE14207" s="4"/>
      <c r="AF14207" s="21"/>
    </row>
    <row r="14208" spans="1:32" x14ac:dyDescent="0.2">
      <c r="A14208" s="1" t="s">
        <v>40981</v>
      </c>
      <c r="B14208" s="4" t="s">
        <v>40982</v>
      </c>
      <c r="C14208" s="4" t="s">
        <v>40983</v>
      </c>
      <c r="E14208" s="4"/>
      <c r="R14208" s="4"/>
      <c r="U14208" s="4"/>
      <c r="AD14208" s="4"/>
      <c r="AE14208" s="4"/>
      <c r="AF14208" s="21"/>
    </row>
    <row r="14209" spans="1:32" x14ac:dyDescent="0.2">
      <c r="A14209" s="1" t="s">
        <v>40984</v>
      </c>
      <c r="B14209" s="4" t="s">
        <v>40985</v>
      </c>
      <c r="C14209" s="4" t="s">
        <v>40986</v>
      </c>
      <c r="E14209" s="4"/>
      <c r="R14209" s="4"/>
      <c r="U14209" s="4"/>
      <c r="AD14209" s="4"/>
      <c r="AE14209" s="4"/>
      <c r="AF14209" s="21"/>
    </row>
    <row r="14210" spans="1:32" x14ac:dyDescent="0.2">
      <c r="A14210" s="1" t="s">
        <v>40987</v>
      </c>
      <c r="B14210" s="4" t="s">
        <v>40988</v>
      </c>
      <c r="C14210" s="4" t="s">
        <v>40989</v>
      </c>
      <c r="E14210" s="4"/>
      <c r="R14210" s="4"/>
      <c r="U14210" s="4"/>
      <c r="AD14210" s="4"/>
      <c r="AE14210" s="4"/>
      <c r="AF14210" s="21"/>
    </row>
    <row r="14211" spans="1:32" x14ac:dyDescent="0.2">
      <c r="A14211" s="1" t="s">
        <v>40990</v>
      </c>
      <c r="B14211" s="4" t="s">
        <v>40991</v>
      </c>
      <c r="C14211" s="4" t="s">
        <v>40992</v>
      </c>
      <c r="E14211" s="4"/>
      <c r="R14211" s="4"/>
      <c r="U14211" s="4"/>
      <c r="AD14211" s="4"/>
      <c r="AE14211" s="4"/>
      <c r="AF14211" s="21"/>
    </row>
    <row r="14212" spans="1:32" x14ac:dyDescent="0.2">
      <c r="A14212" s="1" t="s">
        <v>40993</v>
      </c>
      <c r="B14212" s="4" t="s">
        <v>40994</v>
      </c>
      <c r="C14212" s="4" t="s">
        <v>40995</v>
      </c>
      <c r="E14212" s="4"/>
      <c r="R14212" s="4"/>
      <c r="U14212" s="4"/>
      <c r="AD14212" s="4"/>
      <c r="AE14212" s="4"/>
      <c r="AF14212" s="21"/>
    </row>
    <row r="14213" spans="1:32" x14ac:dyDescent="0.2">
      <c r="A14213" s="1" t="s">
        <v>40996</v>
      </c>
      <c r="B14213" s="4" t="s">
        <v>40997</v>
      </c>
      <c r="C14213" s="4" t="s">
        <v>40998</v>
      </c>
      <c r="E14213" s="4"/>
      <c r="R14213" s="4"/>
      <c r="U14213" s="4"/>
      <c r="AD14213" s="4"/>
      <c r="AE14213" s="4"/>
      <c r="AF14213" s="21"/>
    </row>
    <row r="14214" spans="1:32" x14ac:dyDescent="0.2">
      <c r="A14214" s="1" t="s">
        <v>40999</v>
      </c>
      <c r="B14214" s="4" t="s">
        <v>41000</v>
      </c>
      <c r="C14214" s="4" t="s">
        <v>41001</v>
      </c>
      <c r="E14214" s="4"/>
      <c r="R14214" s="4"/>
      <c r="U14214" s="4"/>
      <c r="AD14214" s="4"/>
      <c r="AE14214" s="4"/>
      <c r="AF14214" s="21"/>
    </row>
    <row r="14215" spans="1:32" x14ac:dyDescent="0.2">
      <c r="A14215" s="1" t="s">
        <v>41002</v>
      </c>
      <c r="B14215" s="4" t="s">
        <v>41003</v>
      </c>
      <c r="C14215" s="4" t="s">
        <v>41003</v>
      </c>
      <c r="E14215" s="4"/>
      <c r="R14215" s="4"/>
      <c r="U14215" s="4"/>
      <c r="AD14215" s="4"/>
      <c r="AE14215" s="4"/>
      <c r="AF14215" s="21"/>
    </row>
    <row r="14216" spans="1:32" x14ac:dyDescent="0.2">
      <c r="A14216" s="1" t="s">
        <v>41004</v>
      </c>
      <c r="B14216" s="4" t="s">
        <v>11819</v>
      </c>
      <c r="C14216" s="4" t="s">
        <v>36114</v>
      </c>
      <c r="E14216" s="4"/>
      <c r="R14216" s="4"/>
      <c r="U14216" s="4"/>
      <c r="AD14216" s="4"/>
      <c r="AE14216" s="4"/>
      <c r="AF14216" s="21"/>
    </row>
    <row r="14217" spans="1:32" x14ac:dyDescent="0.2">
      <c r="A14217" s="1" t="s">
        <v>41005</v>
      </c>
      <c r="B14217" s="4" t="s">
        <v>41006</v>
      </c>
      <c r="C14217" s="4" t="s">
        <v>41007</v>
      </c>
      <c r="E14217" s="4"/>
      <c r="R14217" s="4"/>
      <c r="U14217" s="4"/>
      <c r="AD14217" s="4"/>
      <c r="AE14217" s="4"/>
      <c r="AF14217" s="21"/>
    </row>
    <row r="14218" spans="1:32" x14ac:dyDescent="0.2">
      <c r="A14218" s="1" t="s">
        <v>41008</v>
      </c>
      <c r="B14218" s="4" t="s">
        <v>41009</v>
      </c>
      <c r="C14218" s="4" t="s">
        <v>41010</v>
      </c>
      <c r="E14218" s="4"/>
      <c r="R14218" s="4"/>
      <c r="U14218" s="4"/>
      <c r="AD14218" s="4"/>
      <c r="AE14218" s="4"/>
      <c r="AF14218" s="21"/>
    </row>
    <row r="14219" spans="1:32" x14ac:dyDescent="0.2">
      <c r="A14219" s="1" t="s">
        <v>41011</v>
      </c>
      <c r="B14219" s="4" t="s">
        <v>41012</v>
      </c>
      <c r="C14219" s="4" t="s">
        <v>41013</v>
      </c>
      <c r="E14219" s="4"/>
      <c r="R14219" s="4"/>
      <c r="U14219" s="4"/>
      <c r="AD14219" s="4"/>
      <c r="AE14219" s="4"/>
      <c r="AF14219" s="21"/>
    </row>
    <row r="14220" spans="1:32" x14ac:dyDescent="0.2">
      <c r="A14220" s="1" t="s">
        <v>41014</v>
      </c>
      <c r="B14220" s="4" t="s">
        <v>41015</v>
      </c>
      <c r="C14220" s="4" t="s">
        <v>41016</v>
      </c>
      <c r="E14220" s="4"/>
      <c r="R14220" s="4"/>
      <c r="U14220" s="4"/>
      <c r="AD14220" s="4"/>
      <c r="AE14220" s="4"/>
      <c r="AF14220" s="21"/>
    </row>
    <row r="14221" spans="1:32" x14ac:dyDescent="0.2">
      <c r="A14221" s="1" t="s">
        <v>41017</v>
      </c>
      <c r="B14221" s="4" t="s">
        <v>41018</v>
      </c>
      <c r="C14221" s="4" t="s">
        <v>41019</v>
      </c>
      <c r="E14221" s="4"/>
      <c r="R14221" s="4"/>
      <c r="U14221" s="4"/>
      <c r="AD14221" s="4"/>
      <c r="AE14221" s="4"/>
      <c r="AF14221" s="21"/>
    </row>
    <row r="14222" spans="1:32" x14ac:dyDescent="0.2">
      <c r="A14222" s="1" t="s">
        <v>41020</v>
      </c>
      <c r="B14222" s="4" t="s">
        <v>41021</v>
      </c>
      <c r="C14222" s="4" t="s">
        <v>41022</v>
      </c>
      <c r="E14222" s="4"/>
      <c r="R14222" s="4"/>
      <c r="U14222" s="4"/>
      <c r="AD14222" s="4"/>
      <c r="AE14222" s="4"/>
      <c r="AF14222" s="21"/>
    </row>
    <row r="14223" spans="1:32" x14ac:dyDescent="0.2">
      <c r="A14223" s="1" t="s">
        <v>41023</v>
      </c>
      <c r="B14223" s="4" t="s">
        <v>41024</v>
      </c>
      <c r="C14223" s="4" t="s">
        <v>41025</v>
      </c>
      <c r="E14223" s="4"/>
      <c r="R14223" s="4"/>
      <c r="U14223" s="4"/>
      <c r="AD14223" s="4"/>
      <c r="AE14223" s="4"/>
      <c r="AF14223" s="21"/>
    </row>
    <row r="14224" spans="1:32" x14ac:dyDescent="0.2">
      <c r="A14224" s="1" t="s">
        <v>41026</v>
      </c>
      <c r="B14224" s="4" t="s">
        <v>41027</v>
      </c>
      <c r="C14224" s="4" t="s">
        <v>41028</v>
      </c>
      <c r="E14224" s="4"/>
      <c r="R14224" s="4"/>
      <c r="U14224" s="4"/>
      <c r="AD14224" s="4"/>
      <c r="AE14224" s="4"/>
      <c r="AF14224" s="21"/>
    </row>
    <row r="14225" spans="1:32" x14ac:dyDescent="0.2">
      <c r="A14225" s="1" t="s">
        <v>41029</v>
      </c>
      <c r="B14225" s="4" t="s">
        <v>41030</v>
      </c>
      <c r="C14225" s="4" t="s">
        <v>41031</v>
      </c>
      <c r="E14225" s="4"/>
      <c r="R14225" s="4"/>
      <c r="U14225" s="4"/>
      <c r="AD14225" s="4"/>
      <c r="AE14225" s="4"/>
      <c r="AF14225" s="21"/>
    </row>
    <row r="14226" spans="1:32" x14ac:dyDescent="0.2">
      <c r="A14226" s="1" t="s">
        <v>41032</v>
      </c>
      <c r="B14226" s="4" t="s">
        <v>41033</v>
      </c>
      <c r="C14226" s="4" t="s">
        <v>41034</v>
      </c>
      <c r="E14226" s="4"/>
      <c r="R14226" s="4"/>
      <c r="U14226" s="4"/>
      <c r="AD14226" s="4"/>
      <c r="AE14226" s="4"/>
      <c r="AF14226" s="21"/>
    </row>
    <row r="14227" spans="1:32" x14ac:dyDescent="0.2">
      <c r="A14227" s="1" t="s">
        <v>41035</v>
      </c>
      <c r="B14227" s="4" t="s">
        <v>41036</v>
      </c>
      <c r="C14227" s="4" t="s">
        <v>41037</v>
      </c>
      <c r="E14227" s="4"/>
      <c r="R14227" s="4"/>
      <c r="U14227" s="4"/>
      <c r="AD14227" s="4"/>
      <c r="AE14227" s="4"/>
      <c r="AF14227" s="21"/>
    </row>
    <row r="14228" spans="1:32" x14ac:dyDescent="0.2">
      <c r="A14228" s="1" t="s">
        <v>41038</v>
      </c>
      <c r="B14228" s="4" t="s">
        <v>41039</v>
      </c>
      <c r="C14228" s="4" t="s">
        <v>41040</v>
      </c>
      <c r="E14228" s="4"/>
      <c r="R14228" s="4"/>
      <c r="U14228" s="4"/>
      <c r="AD14228" s="4"/>
      <c r="AE14228" s="4"/>
      <c r="AF14228" s="21"/>
    </row>
    <row r="14229" spans="1:32" x14ac:dyDescent="0.2">
      <c r="A14229" s="1" t="s">
        <v>41041</v>
      </c>
      <c r="B14229" s="4" t="s">
        <v>41042</v>
      </c>
      <c r="C14229" s="4" t="s">
        <v>41043</v>
      </c>
      <c r="E14229" s="4"/>
      <c r="R14229" s="4"/>
      <c r="U14229" s="4"/>
      <c r="AD14229" s="4"/>
      <c r="AE14229" s="4"/>
      <c r="AF14229" s="21"/>
    </row>
    <row r="14230" spans="1:32" x14ac:dyDescent="0.2">
      <c r="A14230" s="1" t="s">
        <v>41044</v>
      </c>
      <c r="B14230" s="4" t="s">
        <v>41045</v>
      </c>
      <c r="C14230" s="4" t="s">
        <v>41046</v>
      </c>
      <c r="E14230" s="4"/>
      <c r="R14230" s="4"/>
      <c r="U14230" s="4"/>
      <c r="AD14230" s="4"/>
      <c r="AE14230" s="4"/>
      <c r="AF14230" s="21"/>
    </row>
    <row r="14231" spans="1:32" x14ac:dyDescent="0.2">
      <c r="A14231" s="1" t="s">
        <v>41047</v>
      </c>
      <c r="B14231" s="4" t="s">
        <v>41048</v>
      </c>
      <c r="C14231" s="4" t="s">
        <v>41049</v>
      </c>
      <c r="E14231" s="4"/>
      <c r="R14231" s="4"/>
      <c r="U14231" s="4"/>
      <c r="AD14231" s="4"/>
      <c r="AE14231" s="4"/>
      <c r="AF14231" s="21"/>
    </row>
    <row r="14232" spans="1:32" x14ac:dyDescent="0.2">
      <c r="A14232" s="1" t="s">
        <v>41050</v>
      </c>
      <c r="B14232" s="4" t="s">
        <v>41051</v>
      </c>
      <c r="C14232" s="4" t="s">
        <v>41052</v>
      </c>
      <c r="E14232" s="4"/>
      <c r="R14232" s="4"/>
      <c r="U14232" s="4"/>
      <c r="AD14232" s="4"/>
      <c r="AE14232" s="4"/>
      <c r="AF14232" s="21"/>
    </row>
    <row r="14233" spans="1:32" x14ac:dyDescent="0.2">
      <c r="A14233" s="1" t="s">
        <v>41053</v>
      </c>
      <c r="B14233" s="4" t="s">
        <v>41054</v>
      </c>
      <c r="C14233" s="4" t="s">
        <v>41055</v>
      </c>
      <c r="E14233" s="4"/>
      <c r="R14233" s="4"/>
      <c r="U14233" s="4"/>
      <c r="AD14233" s="4"/>
      <c r="AE14233" s="4"/>
      <c r="AF14233" s="21"/>
    </row>
    <row r="14234" spans="1:32" x14ac:dyDescent="0.2">
      <c r="A14234" s="1" t="s">
        <v>41056</v>
      </c>
      <c r="B14234" s="4" t="s">
        <v>41057</v>
      </c>
      <c r="C14234" s="4" t="s">
        <v>41058</v>
      </c>
      <c r="E14234" s="4"/>
      <c r="R14234" s="4"/>
      <c r="U14234" s="4"/>
      <c r="AD14234" s="4"/>
      <c r="AE14234" s="4"/>
      <c r="AF14234" s="21"/>
    </row>
    <row r="14235" spans="1:32" x14ac:dyDescent="0.2">
      <c r="A14235" s="1" t="s">
        <v>41059</v>
      </c>
      <c r="B14235" s="4" t="s">
        <v>41060</v>
      </c>
      <c r="C14235" s="4" t="s">
        <v>41061</v>
      </c>
      <c r="E14235" s="4"/>
      <c r="R14235" s="4"/>
      <c r="U14235" s="4"/>
      <c r="AD14235" s="4"/>
      <c r="AE14235" s="4"/>
      <c r="AF14235" s="21"/>
    </row>
    <row r="14236" spans="1:32" x14ac:dyDescent="0.2">
      <c r="A14236" s="1" t="s">
        <v>41062</v>
      </c>
      <c r="B14236" s="4" t="s">
        <v>41063</v>
      </c>
      <c r="C14236" s="4" t="s">
        <v>41064</v>
      </c>
      <c r="E14236" s="4"/>
      <c r="R14236" s="4"/>
      <c r="U14236" s="4"/>
      <c r="AD14236" s="4"/>
      <c r="AE14236" s="4"/>
      <c r="AF14236" s="21"/>
    </row>
    <row r="14237" spans="1:32" x14ac:dyDescent="0.2">
      <c r="A14237" s="1" t="s">
        <v>41065</v>
      </c>
      <c r="B14237" s="4" t="s">
        <v>41066</v>
      </c>
      <c r="C14237" s="4" t="s">
        <v>41067</v>
      </c>
      <c r="E14237" s="4"/>
      <c r="R14237" s="4"/>
      <c r="U14237" s="4"/>
      <c r="AD14237" s="4"/>
      <c r="AE14237" s="4"/>
      <c r="AF14237" s="21"/>
    </row>
    <row r="14238" spans="1:32" x14ac:dyDescent="0.2">
      <c r="A14238" s="1" t="s">
        <v>41068</v>
      </c>
      <c r="B14238" s="4" t="s">
        <v>41069</v>
      </c>
      <c r="C14238" s="4" t="s">
        <v>41070</v>
      </c>
      <c r="E14238" s="4"/>
      <c r="R14238" s="4"/>
      <c r="U14238" s="4"/>
      <c r="AD14238" s="4"/>
      <c r="AE14238" s="4"/>
      <c r="AF14238" s="21"/>
    </row>
    <row r="14239" spans="1:32" x14ac:dyDescent="0.2">
      <c r="A14239" s="1" t="s">
        <v>41071</v>
      </c>
      <c r="B14239" s="4" t="s">
        <v>41072</v>
      </c>
      <c r="C14239" s="4" t="s">
        <v>41073</v>
      </c>
      <c r="E14239" s="4"/>
      <c r="R14239" s="4"/>
      <c r="U14239" s="4"/>
      <c r="AD14239" s="4"/>
      <c r="AE14239" s="4"/>
      <c r="AF14239" s="21"/>
    </row>
    <row r="14240" spans="1:32" x14ac:dyDescent="0.2">
      <c r="A14240" s="1" t="s">
        <v>41074</v>
      </c>
      <c r="B14240" s="4" t="s">
        <v>41075</v>
      </c>
      <c r="C14240" s="4" t="s">
        <v>41076</v>
      </c>
      <c r="E14240" s="4"/>
      <c r="R14240" s="4"/>
      <c r="U14240" s="4"/>
      <c r="AD14240" s="4"/>
      <c r="AE14240" s="4"/>
      <c r="AF14240" s="21"/>
    </row>
    <row r="14241" spans="1:32" x14ac:dyDescent="0.2">
      <c r="A14241" s="1" t="s">
        <v>41077</v>
      </c>
      <c r="B14241" s="4" t="s">
        <v>41078</v>
      </c>
      <c r="C14241" s="4" t="s">
        <v>41079</v>
      </c>
      <c r="E14241" s="4"/>
      <c r="R14241" s="4"/>
      <c r="U14241" s="4"/>
      <c r="AD14241" s="4"/>
      <c r="AE14241" s="4"/>
      <c r="AF14241" s="21"/>
    </row>
    <row r="14242" spans="1:32" x14ac:dyDescent="0.2">
      <c r="A14242" s="1" t="s">
        <v>41080</v>
      </c>
      <c r="B14242" s="4" t="s">
        <v>41081</v>
      </c>
      <c r="C14242" s="4" t="s">
        <v>41082</v>
      </c>
      <c r="E14242" s="4"/>
      <c r="R14242" s="4"/>
      <c r="U14242" s="4"/>
      <c r="AD14242" s="4"/>
      <c r="AE14242" s="4"/>
      <c r="AF14242" s="21"/>
    </row>
    <row r="14243" spans="1:32" x14ac:dyDescent="0.2">
      <c r="A14243" s="1" t="s">
        <v>41083</v>
      </c>
      <c r="B14243" s="4" t="s">
        <v>41084</v>
      </c>
      <c r="C14243" s="4" t="s">
        <v>41085</v>
      </c>
      <c r="E14243" s="4"/>
      <c r="R14243" s="4"/>
      <c r="U14243" s="4"/>
      <c r="AD14243" s="4"/>
      <c r="AE14243" s="4"/>
      <c r="AF14243" s="21"/>
    </row>
    <row r="14244" spans="1:32" x14ac:dyDescent="0.2">
      <c r="A14244" s="1" t="s">
        <v>41086</v>
      </c>
      <c r="B14244" s="4" t="s">
        <v>41087</v>
      </c>
      <c r="C14244" s="4" t="s">
        <v>41088</v>
      </c>
      <c r="E14244" s="4"/>
      <c r="R14244" s="4"/>
      <c r="U14244" s="4"/>
      <c r="AD14244" s="4"/>
      <c r="AE14244" s="4"/>
      <c r="AF14244" s="21"/>
    </row>
    <row r="14245" spans="1:32" x14ac:dyDescent="0.2">
      <c r="A14245" s="1" t="s">
        <v>41089</v>
      </c>
      <c r="B14245" s="4" t="s">
        <v>41090</v>
      </c>
      <c r="C14245" s="4" t="s">
        <v>41091</v>
      </c>
      <c r="E14245" s="4"/>
      <c r="R14245" s="4"/>
      <c r="U14245" s="4"/>
      <c r="AD14245" s="4"/>
      <c r="AE14245" s="4"/>
      <c r="AF14245" s="21"/>
    </row>
    <row r="14246" spans="1:32" x14ac:dyDescent="0.2">
      <c r="A14246" s="1" t="s">
        <v>41092</v>
      </c>
      <c r="B14246" s="4" t="s">
        <v>41093</v>
      </c>
      <c r="C14246" s="4" t="s">
        <v>41094</v>
      </c>
      <c r="E14246" s="4"/>
      <c r="R14246" s="4"/>
      <c r="U14246" s="4"/>
      <c r="AD14246" s="4"/>
      <c r="AE14246" s="4"/>
      <c r="AF14246" s="21"/>
    </row>
    <row r="14247" spans="1:32" x14ac:dyDescent="0.2">
      <c r="A14247" s="1" t="s">
        <v>41095</v>
      </c>
      <c r="B14247" s="4" t="s">
        <v>41096</v>
      </c>
      <c r="C14247" s="4" t="s">
        <v>41097</v>
      </c>
      <c r="E14247" s="4"/>
      <c r="R14247" s="4"/>
      <c r="U14247" s="4"/>
      <c r="AD14247" s="4"/>
      <c r="AE14247" s="4"/>
      <c r="AF14247" s="21"/>
    </row>
    <row r="14248" spans="1:32" x14ac:dyDescent="0.2">
      <c r="A14248" s="1" t="s">
        <v>41098</v>
      </c>
      <c r="B14248" s="4" t="s">
        <v>41099</v>
      </c>
      <c r="C14248" s="4" t="s">
        <v>41100</v>
      </c>
      <c r="E14248" s="4"/>
      <c r="R14248" s="4"/>
      <c r="U14248" s="4"/>
      <c r="AD14248" s="4"/>
      <c r="AE14248" s="4"/>
      <c r="AF14248" s="21"/>
    </row>
    <row r="14249" spans="1:32" x14ac:dyDescent="0.2">
      <c r="A14249" s="1" t="s">
        <v>41101</v>
      </c>
      <c r="B14249" s="4" t="s">
        <v>41102</v>
      </c>
      <c r="C14249" s="4" t="s">
        <v>41103</v>
      </c>
      <c r="E14249" s="4"/>
      <c r="R14249" s="4"/>
      <c r="U14249" s="4"/>
      <c r="AD14249" s="4"/>
      <c r="AE14249" s="4"/>
      <c r="AF14249" s="21"/>
    </row>
    <row r="14250" spans="1:32" x14ac:dyDescent="0.2">
      <c r="A14250" s="1" t="s">
        <v>41104</v>
      </c>
      <c r="B14250" s="4" t="s">
        <v>11822</v>
      </c>
      <c r="C14250" s="4" t="s">
        <v>40645</v>
      </c>
      <c r="E14250" s="4"/>
      <c r="R14250" s="4"/>
      <c r="U14250" s="4"/>
      <c r="AD14250" s="4"/>
      <c r="AE14250" s="4"/>
      <c r="AF14250" s="21"/>
    </row>
    <row r="14251" spans="1:32" x14ac:dyDescent="0.2">
      <c r="A14251" s="1" t="s">
        <v>41105</v>
      </c>
      <c r="B14251" s="4" t="s">
        <v>41106</v>
      </c>
      <c r="C14251" s="4" t="s">
        <v>41107</v>
      </c>
      <c r="E14251" s="4"/>
      <c r="R14251" s="4"/>
      <c r="U14251" s="4"/>
      <c r="AD14251" s="4"/>
      <c r="AE14251" s="4"/>
      <c r="AF14251" s="21"/>
    </row>
    <row r="14252" spans="1:32" x14ac:dyDescent="0.2">
      <c r="A14252" s="1" t="s">
        <v>41108</v>
      </c>
      <c r="B14252" s="4" t="s">
        <v>41109</v>
      </c>
      <c r="C14252" s="4" t="s">
        <v>41110</v>
      </c>
      <c r="E14252" s="4"/>
      <c r="R14252" s="4"/>
      <c r="U14252" s="4"/>
      <c r="AD14252" s="4"/>
      <c r="AE14252" s="4"/>
      <c r="AF14252" s="21"/>
    </row>
    <row r="14253" spans="1:32" x14ac:dyDescent="0.2">
      <c r="A14253" s="1" t="s">
        <v>41111</v>
      </c>
      <c r="B14253" s="4" t="s">
        <v>41112</v>
      </c>
      <c r="C14253" s="4" t="s">
        <v>41113</v>
      </c>
      <c r="E14253" s="4"/>
      <c r="R14253" s="4"/>
      <c r="U14253" s="4"/>
      <c r="AD14253" s="4"/>
      <c r="AE14253" s="4"/>
      <c r="AF14253" s="21"/>
    </row>
    <row r="14254" spans="1:32" x14ac:dyDescent="0.2">
      <c r="A14254" s="1" t="s">
        <v>41114</v>
      </c>
      <c r="B14254" s="4" t="s">
        <v>41115</v>
      </c>
      <c r="C14254" s="4" t="s">
        <v>41116</v>
      </c>
      <c r="E14254" s="4"/>
      <c r="R14254" s="4"/>
      <c r="U14254" s="4"/>
      <c r="AD14254" s="4"/>
      <c r="AE14254" s="4"/>
      <c r="AF14254" s="21"/>
    </row>
    <row r="14255" spans="1:32" x14ac:dyDescent="0.2">
      <c r="A14255" s="1" t="s">
        <v>41117</v>
      </c>
      <c r="B14255" s="4" t="s">
        <v>41118</v>
      </c>
      <c r="C14255" s="4" t="s">
        <v>41119</v>
      </c>
      <c r="E14255" s="4"/>
      <c r="R14255" s="4"/>
      <c r="U14255" s="4"/>
      <c r="AD14255" s="4"/>
      <c r="AE14255" s="4"/>
      <c r="AF14255" s="21"/>
    </row>
    <row r="14256" spans="1:32" x14ac:dyDescent="0.2">
      <c r="A14256" s="1" t="s">
        <v>41120</v>
      </c>
      <c r="B14256" s="4" t="s">
        <v>41121</v>
      </c>
      <c r="C14256" s="4" t="s">
        <v>41122</v>
      </c>
      <c r="E14256" s="4"/>
      <c r="R14256" s="4"/>
      <c r="U14256" s="4"/>
      <c r="AD14256" s="4"/>
      <c r="AE14256" s="4"/>
      <c r="AF14256" s="21"/>
    </row>
    <row r="14257" spans="1:32" x14ac:dyDescent="0.2">
      <c r="A14257" s="1" t="s">
        <v>41123</v>
      </c>
      <c r="B14257" s="4" t="s">
        <v>41124</v>
      </c>
      <c r="C14257" s="4" t="s">
        <v>41125</v>
      </c>
      <c r="E14257" s="4"/>
      <c r="R14257" s="4"/>
      <c r="U14257" s="4"/>
      <c r="AD14257" s="4"/>
      <c r="AE14257" s="4"/>
      <c r="AF14257" s="21"/>
    </row>
    <row r="14258" spans="1:32" x14ac:dyDescent="0.2">
      <c r="A14258" s="1" t="s">
        <v>41126</v>
      </c>
      <c r="B14258" s="4" t="s">
        <v>41127</v>
      </c>
      <c r="C14258" s="4" t="s">
        <v>41128</v>
      </c>
      <c r="E14258" s="4"/>
      <c r="R14258" s="4"/>
      <c r="U14258" s="4"/>
      <c r="AD14258" s="4"/>
      <c r="AE14258" s="4"/>
      <c r="AF14258" s="21"/>
    </row>
    <row r="14259" spans="1:32" x14ac:dyDescent="0.2">
      <c r="A14259" s="1" t="s">
        <v>41129</v>
      </c>
      <c r="B14259" s="4" t="s">
        <v>41130</v>
      </c>
      <c r="C14259" s="4" t="s">
        <v>41131</v>
      </c>
      <c r="E14259" s="4"/>
      <c r="R14259" s="4"/>
      <c r="U14259" s="4"/>
      <c r="AD14259" s="4"/>
      <c r="AE14259" s="4"/>
      <c r="AF14259" s="21"/>
    </row>
    <row r="14260" spans="1:32" x14ac:dyDescent="0.2">
      <c r="A14260" s="1" t="s">
        <v>41132</v>
      </c>
      <c r="B14260" s="4" t="s">
        <v>41133</v>
      </c>
      <c r="C14260" s="4" t="s">
        <v>41134</v>
      </c>
      <c r="E14260" s="4"/>
      <c r="R14260" s="4"/>
      <c r="U14260" s="4"/>
      <c r="AD14260" s="4"/>
      <c r="AE14260" s="4"/>
      <c r="AF14260" s="21"/>
    </row>
    <row r="14261" spans="1:32" x14ac:dyDescent="0.2">
      <c r="A14261" s="1" t="s">
        <v>41135</v>
      </c>
      <c r="B14261" s="4" t="s">
        <v>41136</v>
      </c>
      <c r="C14261" s="4" t="s">
        <v>41137</v>
      </c>
      <c r="E14261" s="4"/>
      <c r="R14261" s="4"/>
      <c r="U14261" s="4"/>
      <c r="AD14261" s="4"/>
      <c r="AE14261" s="4"/>
      <c r="AF14261" s="21"/>
    </row>
    <row r="14262" spans="1:32" x14ac:dyDescent="0.2">
      <c r="A14262" s="1" t="s">
        <v>41138</v>
      </c>
      <c r="B14262" s="4" t="s">
        <v>41139</v>
      </c>
      <c r="C14262" s="4" t="s">
        <v>41140</v>
      </c>
      <c r="E14262" s="4"/>
      <c r="R14262" s="4"/>
      <c r="U14262" s="4"/>
      <c r="AD14262" s="4"/>
      <c r="AE14262" s="4"/>
      <c r="AF14262" s="21"/>
    </row>
    <row r="14263" spans="1:32" x14ac:dyDescent="0.2">
      <c r="A14263" s="1" t="s">
        <v>41141</v>
      </c>
      <c r="B14263" s="4" t="s">
        <v>41142</v>
      </c>
      <c r="C14263" s="4" t="s">
        <v>41143</v>
      </c>
      <c r="E14263" s="4"/>
      <c r="R14263" s="4"/>
      <c r="U14263" s="4"/>
      <c r="AD14263" s="4"/>
      <c r="AE14263" s="4"/>
      <c r="AF14263" s="21"/>
    </row>
    <row r="14264" spans="1:32" x14ac:dyDescent="0.2">
      <c r="A14264" s="1" t="s">
        <v>41144</v>
      </c>
      <c r="B14264" s="4" t="s">
        <v>41145</v>
      </c>
      <c r="C14264" s="4" t="s">
        <v>41146</v>
      </c>
      <c r="E14264" s="4"/>
      <c r="R14264" s="4"/>
      <c r="U14264" s="4"/>
      <c r="AD14264" s="4"/>
      <c r="AE14264" s="4"/>
      <c r="AF14264" s="21"/>
    </row>
    <row r="14265" spans="1:32" x14ac:dyDescent="0.2">
      <c r="A14265" s="1" t="s">
        <v>41147</v>
      </c>
      <c r="B14265" s="4" t="s">
        <v>36117</v>
      </c>
      <c r="C14265" s="4" t="s">
        <v>40662</v>
      </c>
      <c r="E14265" s="4"/>
      <c r="R14265" s="4"/>
      <c r="U14265" s="4"/>
      <c r="AD14265" s="4"/>
      <c r="AE14265" s="4"/>
      <c r="AF14265" s="21"/>
    </row>
    <row r="14266" spans="1:32" x14ac:dyDescent="0.2">
      <c r="A14266" s="1" t="s">
        <v>41148</v>
      </c>
      <c r="B14266" s="4" t="s">
        <v>41149</v>
      </c>
      <c r="C14266" s="4" t="s">
        <v>41150</v>
      </c>
      <c r="E14266" s="4"/>
      <c r="R14266" s="4"/>
      <c r="U14266" s="4"/>
      <c r="AD14266" s="4"/>
      <c r="AE14266" s="4"/>
      <c r="AF14266" s="21"/>
    </row>
    <row r="14267" spans="1:32" x14ac:dyDescent="0.2">
      <c r="A14267" s="1" t="s">
        <v>41151</v>
      </c>
      <c r="B14267" s="4" t="s">
        <v>41152</v>
      </c>
      <c r="C14267" s="4" t="s">
        <v>41153</v>
      </c>
      <c r="E14267" s="4"/>
      <c r="R14267" s="4"/>
      <c r="U14267" s="4"/>
      <c r="AD14267" s="4"/>
      <c r="AE14267" s="4"/>
      <c r="AF14267" s="21"/>
    </row>
    <row r="14268" spans="1:32" x14ac:dyDescent="0.2">
      <c r="A14268" s="1" t="s">
        <v>41154</v>
      </c>
      <c r="B14268" s="4" t="s">
        <v>41155</v>
      </c>
      <c r="C14268" s="4" t="s">
        <v>41156</v>
      </c>
      <c r="E14268" s="4"/>
      <c r="R14268" s="4"/>
      <c r="U14268" s="4"/>
      <c r="AD14268" s="4"/>
      <c r="AE14268" s="4"/>
      <c r="AF14268" s="21"/>
    </row>
    <row r="14269" spans="1:32" x14ac:dyDescent="0.2">
      <c r="A14269" s="1" t="s">
        <v>41157</v>
      </c>
      <c r="B14269" s="4" t="s">
        <v>41158</v>
      </c>
      <c r="C14269" s="4" t="s">
        <v>41158</v>
      </c>
      <c r="E14269" s="4"/>
      <c r="R14269" s="4"/>
      <c r="U14269" s="4"/>
      <c r="AD14269" s="4"/>
      <c r="AE14269" s="4"/>
      <c r="AF14269" s="21"/>
    </row>
    <row r="14270" spans="1:32" x14ac:dyDescent="0.2">
      <c r="A14270" s="1" t="s">
        <v>41159</v>
      </c>
      <c r="B14270" s="4" t="s">
        <v>41160</v>
      </c>
      <c r="C14270" s="4" t="s">
        <v>41161</v>
      </c>
      <c r="E14270" s="4"/>
      <c r="R14270" s="4"/>
      <c r="U14270" s="4"/>
      <c r="AD14270" s="4"/>
      <c r="AE14270" s="4"/>
      <c r="AF14270" s="21"/>
    </row>
    <row r="14271" spans="1:32" x14ac:dyDescent="0.2">
      <c r="A14271" s="1" t="s">
        <v>41162</v>
      </c>
      <c r="B14271" s="4" t="s">
        <v>41163</v>
      </c>
      <c r="C14271" s="4" t="s">
        <v>41164</v>
      </c>
      <c r="E14271" s="4"/>
      <c r="R14271" s="4"/>
      <c r="U14271" s="4"/>
      <c r="AD14271" s="4"/>
      <c r="AE14271" s="4"/>
      <c r="AF14271" s="21"/>
    </row>
    <row r="14272" spans="1:32" x14ac:dyDescent="0.2">
      <c r="A14272" s="1" t="s">
        <v>41165</v>
      </c>
      <c r="B14272" s="4" t="s">
        <v>41166</v>
      </c>
      <c r="C14272" s="4" t="s">
        <v>41167</v>
      </c>
      <c r="E14272" s="4"/>
      <c r="R14272" s="4"/>
      <c r="U14272" s="4"/>
      <c r="AD14272" s="4"/>
      <c r="AE14272" s="4"/>
      <c r="AF14272" s="21"/>
    </row>
    <row r="14273" spans="1:32" x14ac:dyDescent="0.2">
      <c r="A14273" s="1" t="s">
        <v>41168</v>
      </c>
      <c r="B14273" s="4" t="s">
        <v>41169</v>
      </c>
      <c r="C14273" s="4" t="s">
        <v>41169</v>
      </c>
      <c r="E14273" s="4"/>
      <c r="R14273" s="4"/>
      <c r="U14273" s="4"/>
      <c r="AD14273" s="4"/>
      <c r="AE14273" s="4"/>
      <c r="AF14273" s="21"/>
    </row>
    <row r="14274" spans="1:32" x14ac:dyDescent="0.2">
      <c r="A14274" s="1" t="s">
        <v>41170</v>
      </c>
      <c r="B14274" s="4" t="s">
        <v>41171</v>
      </c>
      <c r="C14274" s="4" t="s">
        <v>41172</v>
      </c>
      <c r="E14274" s="4"/>
      <c r="R14274" s="4"/>
      <c r="U14274" s="4"/>
      <c r="AD14274" s="4"/>
      <c r="AE14274" s="4"/>
      <c r="AF14274" s="21"/>
    </row>
    <row r="14275" spans="1:32" x14ac:dyDescent="0.2">
      <c r="A14275" s="1" t="s">
        <v>41173</v>
      </c>
      <c r="B14275" s="4" t="s">
        <v>41174</v>
      </c>
      <c r="C14275" s="4" t="s">
        <v>41175</v>
      </c>
      <c r="E14275" s="4"/>
      <c r="R14275" s="4"/>
      <c r="U14275" s="4"/>
      <c r="AD14275" s="4"/>
      <c r="AE14275" s="4"/>
      <c r="AF14275" s="21"/>
    </row>
    <row r="14276" spans="1:32" x14ac:dyDescent="0.2">
      <c r="A14276" s="1" t="s">
        <v>41176</v>
      </c>
      <c r="B14276" s="4" t="s">
        <v>41177</v>
      </c>
      <c r="C14276" s="4" t="s">
        <v>41178</v>
      </c>
      <c r="E14276" s="4"/>
      <c r="R14276" s="4"/>
      <c r="U14276" s="4"/>
      <c r="AD14276" s="4"/>
      <c r="AE14276" s="4"/>
      <c r="AF14276" s="21"/>
    </row>
    <row r="14277" spans="1:32" x14ac:dyDescent="0.2">
      <c r="A14277" s="1" t="s">
        <v>41179</v>
      </c>
      <c r="B14277" s="4" t="s">
        <v>41180</v>
      </c>
      <c r="C14277" s="4" t="s">
        <v>41181</v>
      </c>
      <c r="E14277" s="4"/>
      <c r="R14277" s="4"/>
      <c r="U14277" s="4"/>
      <c r="AD14277" s="4"/>
      <c r="AE14277" s="4"/>
      <c r="AF14277" s="21"/>
    </row>
    <row r="14278" spans="1:32" x14ac:dyDescent="0.2">
      <c r="A14278" s="1" t="s">
        <v>41182</v>
      </c>
      <c r="B14278" s="4" t="s">
        <v>41183</v>
      </c>
      <c r="C14278" s="4" t="s">
        <v>41184</v>
      </c>
      <c r="E14278" s="4"/>
      <c r="R14278" s="4"/>
      <c r="U14278" s="4"/>
      <c r="AD14278" s="4"/>
      <c r="AE14278" s="4"/>
      <c r="AF14278" s="21"/>
    </row>
    <row r="14279" spans="1:32" x14ac:dyDescent="0.2">
      <c r="A14279" s="1" t="s">
        <v>41185</v>
      </c>
      <c r="B14279" s="4" t="s">
        <v>41186</v>
      </c>
      <c r="C14279" s="4" t="s">
        <v>41187</v>
      </c>
      <c r="E14279" s="4"/>
      <c r="R14279" s="4"/>
      <c r="U14279" s="4"/>
      <c r="AD14279" s="4"/>
      <c r="AE14279" s="4"/>
      <c r="AF14279" s="21"/>
    </row>
    <row r="14280" spans="1:32" x14ac:dyDescent="0.2">
      <c r="A14280" s="1" t="s">
        <v>41188</v>
      </c>
      <c r="B14280" s="4" t="s">
        <v>41189</v>
      </c>
      <c r="C14280" s="4" t="s">
        <v>41190</v>
      </c>
      <c r="E14280" s="4"/>
      <c r="R14280" s="4"/>
      <c r="U14280" s="4"/>
      <c r="AD14280" s="4"/>
      <c r="AE14280" s="4"/>
      <c r="AF14280" s="21"/>
    </row>
    <row r="14281" spans="1:32" x14ac:dyDescent="0.2">
      <c r="A14281" s="1" t="s">
        <v>41191</v>
      </c>
      <c r="B14281" s="4" t="s">
        <v>41192</v>
      </c>
      <c r="C14281" s="4" t="s">
        <v>41193</v>
      </c>
      <c r="E14281" s="4"/>
      <c r="R14281" s="4"/>
      <c r="U14281" s="4"/>
      <c r="AD14281" s="4"/>
      <c r="AE14281" s="4"/>
      <c r="AF14281" s="21"/>
    </row>
    <row r="14282" spans="1:32" x14ac:dyDescent="0.2">
      <c r="A14282" s="1" t="s">
        <v>41194</v>
      </c>
      <c r="B14282" s="4" t="s">
        <v>41195</v>
      </c>
      <c r="C14282" s="4" t="s">
        <v>41196</v>
      </c>
      <c r="E14282" s="4"/>
      <c r="R14282" s="4"/>
      <c r="U14282" s="4"/>
      <c r="AD14282" s="4"/>
      <c r="AE14282" s="4"/>
      <c r="AF14282" s="21"/>
    </row>
    <row r="14283" spans="1:32" x14ac:dyDescent="0.2">
      <c r="A14283" s="1" t="s">
        <v>41197</v>
      </c>
      <c r="B14283" s="4" t="s">
        <v>41198</v>
      </c>
      <c r="C14283" s="4" t="s">
        <v>41198</v>
      </c>
      <c r="E14283" s="4"/>
      <c r="R14283" s="4"/>
      <c r="U14283" s="4"/>
      <c r="AD14283" s="4"/>
      <c r="AE14283" s="4"/>
      <c r="AF14283" s="21"/>
    </row>
    <row r="14284" spans="1:32" x14ac:dyDescent="0.2">
      <c r="A14284" s="1" t="s">
        <v>41199</v>
      </c>
      <c r="B14284" s="4" t="s">
        <v>41200</v>
      </c>
      <c r="C14284" s="4" t="s">
        <v>41201</v>
      </c>
      <c r="E14284" s="4"/>
      <c r="R14284" s="4"/>
      <c r="U14284" s="4"/>
      <c r="AD14284" s="4"/>
      <c r="AE14284" s="4"/>
      <c r="AF14284" s="21"/>
    </row>
    <row r="14285" spans="1:32" x14ac:dyDescent="0.2">
      <c r="A14285" s="1" t="s">
        <v>41202</v>
      </c>
      <c r="B14285" s="4" t="s">
        <v>41203</v>
      </c>
      <c r="C14285" s="4" t="s">
        <v>41204</v>
      </c>
      <c r="E14285" s="4"/>
      <c r="R14285" s="4"/>
      <c r="U14285" s="4"/>
      <c r="AD14285" s="4"/>
      <c r="AE14285" s="4"/>
      <c r="AF14285" s="21"/>
    </row>
    <row r="14286" spans="1:32" x14ac:dyDescent="0.2">
      <c r="A14286" s="1" t="s">
        <v>41205</v>
      </c>
      <c r="B14286" s="4" t="s">
        <v>41206</v>
      </c>
      <c r="C14286" s="4" t="s">
        <v>41207</v>
      </c>
      <c r="E14286" s="4"/>
      <c r="R14286" s="4"/>
      <c r="U14286" s="4"/>
      <c r="AD14286" s="4"/>
      <c r="AE14286" s="4"/>
      <c r="AF14286" s="21"/>
    </row>
    <row r="14287" spans="1:32" x14ac:dyDescent="0.2">
      <c r="A14287" s="1" t="s">
        <v>41208</v>
      </c>
      <c r="B14287" s="4" t="s">
        <v>41209</v>
      </c>
      <c r="C14287" s="4" t="s">
        <v>41210</v>
      </c>
      <c r="E14287" s="4"/>
      <c r="R14287" s="4"/>
      <c r="U14287" s="4"/>
      <c r="AD14287" s="4"/>
      <c r="AE14287" s="4"/>
      <c r="AF14287" s="21"/>
    </row>
    <row r="14288" spans="1:32" x14ac:dyDescent="0.2">
      <c r="A14288" s="1" t="s">
        <v>41211</v>
      </c>
      <c r="B14288" s="4" t="s">
        <v>41212</v>
      </c>
      <c r="C14288" s="4" t="s">
        <v>41213</v>
      </c>
      <c r="E14288" s="4"/>
      <c r="R14288" s="4"/>
      <c r="U14288" s="4"/>
      <c r="AD14288" s="4"/>
      <c r="AE14288" s="4"/>
      <c r="AF14288" s="21"/>
    </row>
    <row r="14289" spans="1:32" x14ac:dyDescent="0.2">
      <c r="A14289" s="1" t="s">
        <v>41214</v>
      </c>
      <c r="B14289" s="4" t="s">
        <v>41215</v>
      </c>
      <c r="C14289" s="4" t="s">
        <v>41216</v>
      </c>
      <c r="E14289" s="4"/>
      <c r="R14289" s="4"/>
      <c r="U14289" s="4"/>
      <c r="AD14289" s="4"/>
      <c r="AE14289" s="4"/>
      <c r="AF14289" s="21"/>
    </row>
    <row r="14290" spans="1:32" x14ac:dyDescent="0.2">
      <c r="A14290" s="1" t="s">
        <v>41217</v>
      </c>
      <c r="B14290" s="4" t="s">
        <v>41218</v>
      </c>
      <c r="C14290" s="4" t="s">
        <v>41219</v>
      </c>
      <c r="E14290" s="4"/>
      <c r="R14290" s="4"/>
      <c r="U14290" s="4"/>
      <c r="AD14290" s="4"/>
      <c r="AE14290" s="4"/>
      <c r="AF14290" s="21"/>
    </row>
    <row r="14291" spans="1:32" x14ac:dyDescent="0.2">
      <c r="A14291" s="1" t="s">
        <v>41220</v>
      </c>
      <c r="B14291" s="4" t="s">
        <v>41221</v>
      </c>
      <c r="C14291" s="4" t="s">
        <v>41222</v>
      </c>
      <c r="E14291" s="4"/>
      <c r="R14291" s="4"/>
      <c r="U14291" s="4"/>
      <c r="AD14291" s="4"/>
      <c r="AE14291" s="4"/>
      <c r="AF14291" s="21"/>
    </row>
    <row r="14292" spans="1:32" x14ac:dyDescent="0.2">
      <c r="A14292" s="1" t="s">
        <v>41223</v>
      </c>
      <c r="B14292" s="4" t="s">
        <v>36120</v>
      </c>
      <c r="C14292" s="4" t="s">
        <v>40676</v>
      </c>
      <c r="E14292" s="4"/>
      <c r="R14292" s="4"/>
      <c r="U14292" s="4"/>
      <c r="AD14292" s="4"/>
      <c r="AE14292" s="4"/>
      <c r="AF14292" s="21"/>
    </row>
    <row r="14293" spans="1:32" x14ac:dyDescent="0.2">
      <c r="A14293" s="1" t="s">
        <v>41224</v>
      </c>
      <c r="B14293" s="4" t="s">
        <v>41225</v>
      </c>
      <c r="C14293" s="4" t="s">
        <v>41226</v>
      </c>
      <c r="E14293" s="4"/>
      <c r="R14293" s="4"/>
      <c r="U14293" s="4"/>
      <c r="AD14293" s="4"/>
      <c r="AE14293" s="4"/>
      <c r="AF14293" s="21"/>
    </row>
    <row r="14294" spans="1:32" x14ac:dyDescent="0.2">
      <c r="A14294" s="1" t="s">
        <v>41227</v>
      </c>
      <c r="B14294" s="4" t="s">
        <v>41228</v>
      </c>
      <c r="C14294" s="4" t="s">
        <v>41229</v>
      </c>
      <c r="E14294" s="4"/>
      <c r="R14294" s="4"/>
      <c r="U14294" s="4"/>
      <c r="AD14294" s="4"/>
      <c r="AE14294" s="4"/>
      <c r="AF14294" s="21"/>
    </row>
    <row r="14295" spans="1:32" x14ac:dyDescent="0.2">
      <c r="A14295" s="1" t="s">
        <v>41230</v>
      </c>
      <c r="B14295" s="4" t="s">
        <v>41231</v>
      </c>
      <c r="C14295" s="4" t="s">
        <v>41232</v>
      </c>
      <c r="E14295" s="4"/>
      <c r="R14295" s="4"/>
      <c r="U14295" s="4"/>
      <c r="AD14295" s="4"/>
      <c r="AE14295" s="4"/>
      <c r="AF14295" s="21"/>
    </row>
    <row r="14296" spans="1:32" x14ac:dyDescent="0.2">
      <c r="A14296" s="1" t="s">
        <v>41233</v>
      </c>
      <c r="B14296" s="4" t="s">
        <v>41234</v>
      </c>
      <c r="C14296" s="4" t="s">
        <v>41235</v>
      </c>
      <c r="E14296" s="4"/>
      <c r="R14296" s="4"/>
      <c r="U14296" s="4"/>
      <c r="AD14296" s="4"/>
      <c r="AE14296" s="4"/>
      <c r="AF14296" s="21"/>
    </row>
    <row r="14297" spans="1:32" x14ac:dyDescent="0.2">
      <c r="A14297" s="1" t="s">
        <v>41236</v>
      </c>
      <c r="B14297" s="4" t="s">
        <v>41237</v>
      </c>
      <c r="C14297" s="4" t="s">
        <v>41238</v>
      </c>
      <c r="E14297" s="4"/>
      <c r="R14297" s="4"/>
      <c r="U14297" s="4"/>
      <c r="AD14297" s="4"/>
      <c r="AE14297" s="4"/>
      <c r="AF14297" s="21"/>
    </row>
    <row r="14298" spans="1:32" x14ac:dyDescent="0.2">
      <c r="A14298" s="1" t="s">
        <v>41239</v>
      </c>
      <c r="B14298" s="4" t="s">
        <v>41240</v>
      </c>
      <c r="C14298" s="4" t="s">
        <v>41241</v>
      </c>
      <c r="E14298" s="4"/>
      <c r="R14298" s="4"/>
      <c r="U14298" s="4"/>
      <c r="AD14298" s="4"/>
      <c r="AE14298" s="4"/>
      <c r="AF14298" s="21"/>
    </row>
    <row r="14299" spans="1:32" x14ac:dyDescent="0.2">
      <c r="A14299" s="1" t="s">
        <v>41242</v>
      </c>
      <c r="B14299" s="4" t="s">
        <v>41243</v>
      </c>
      <c r="C14299" s="4" t="s">
        <v>41244</v>
      </c>
      <c r="E14299" s="4"/>
      <c r="R14299" s="4"/>
      <c r="U14299" s="4"/>
      <c r="AD14299" s="4"/>
      <c r="AE14299" s="4"/>
      <c r="AF14299" s="21"/>
    </row>
    <row r="14300" spans="1:32" x14ac:dyDescent="0.2">
      <c r="A14300" s="1" t="s">
        <v>41245</v>
      </c>
      <c r="B14300" s="4" t="s">
        <v>41246</v>
      </c>
      <c r="C14300" s="4" t="s">
        <v>41247</v>
      </c>
      <c r="E14300" s="4"/>
      <c r="R14300" s="4"/>
      <c r="U14300" s="4"/>
      <c r="AD14300" s="4"/>
      <c r="AE14300" s="4"/>
      <c r="AF14300" s="21"/>
    </row>
    <row r="14301" spans="1:32" x14ac:dyDescent="0.2">
      <c r="A14301" s="1" t="s">
        <v>41248</v>
      </c>
      <c r="B14301" s="4" t="s">
        <v>41249</v>
      </c>
      <c r="C14301" s="4" t="s">
        <v>41250</v>
      </c>
      <c r="E14301" s="4"/>
      <c r="R14301" s="4"/>
      <c r="U14301" s="4"/>
      <c r="AD14301" s="4"/>
      <c r="AE14301" s="4"/>
      <c r="AF14301" s="21"/>
    </row>
    <row r="14302" spans="1:32" x14ac:dyDescent="0.2">
      <c r="A14302" s="1" t="s">
        <v>41251</v>
      </c>
      <c r="B14302" s="4" t="s">
        <v>41252</v>
      </c>
      <c r="C14302" s="4" t="s">
        <v>41253</v>
      </c>
      <c r="E14302" s="4"/>
      <c r="R14302" s="4"/>
      <c r="U14302" s="4"/>
      <c r="AD14302" s="4"/>
      <c r="AE14302" s="4"/>
      <c r="AF14302" s="21"/>
    </row>
    <row r="14303" spans="1:32" x14ac:dyDescent="0.2">
      <c r="A14303" s="1" t="s">
        <v>41254</v>
      </c>
      <c r="B14303" s="4" t="s">
        <v>41255</v>
      </c>
      <c r="C14303" s="4" t="s">
        <v>41256</v>
      </c>
      <c r="E14303" s="4"/>
      <c r="R14303" s="4"/>
      <c r="U14303" s="4"/>
      <c r="AD14303" s="4"/>
      <c r="AE14303" s="4"/>
      <c r="AF14303" s="21"/>
    </row>
    <row r="14304" spans="1:32" x14ac:dyDescent="0.2">
      <c r="A14304" s="1" t="s">
        <v>41257</v>
      </c>
      <c r="B14304" s="4" t="s">
        <v>41258</v>
      </c>
      <c r="C14304" s="4" t="s">
        <v>41259</v>
      </c>
      <c r="E14304" s="4"/>
      <c r="R14304" s="4"/>
      <c r="U14304" s="4"/>
      <c r="AD14304" s="4"/>
      <c r="AE14304" s="4"/>
      <c r="AF14304" s="21"/>
    </row>
    <row r="14305" spans="1:32" x14ac:dyDescent="0.2">
      <c r="A14305" s="1" t="s">
        <v>41260</v>
      </c>
      <c r="B14305" s="4" t="s">
        <v>41261</v>
      </c>
      <c r="C14305" s="4" t="s">
        <v>41262</v>
      </c>
      <c r="E14305" s="4"/>
      <c r="R14305" s="4"/>
      <c r="U14305" s="4"/>
      <c r="AD14305" s="4"/>
      <c r="AE14305" s="4"/>
      <c r="AF14305" s="21"/>
    </row>
    <row r="14306" spans="1:32" x14ac:dyDescent="0.2">
      <c r="A14306" s="1" t="s">
        <v>41263</v>
      </c>
      <c r="B14306" s="4" t="s">
        <v>41264</v>
      </c>
      <c r="C14306" s="4" t="s">
        <v>41265</v>
      </c>
      <c r="E14306" s="4"/>
      <c r="R14306" s="4"/>
      <c r="U14306" s="4"/>
      <c r="AD14306" s="4"/>
      <c r="AE14306" s="4"/>
      <c r="AF14306" s="21"/>
    </row>
    <row r="14307" spans="1:32" x14ac:dyDescent="0.2">
      <c r="A14307" s="1" t="s">
        <v>41266</v>
      </c>
      <c r="B14307" s="4" t="s">
        <v>41267</v>
      </c>
      <c r="C14307" s="4" t="s">
        <v>41268</v>
      </c>
      <c r="E14307" s="4"/>
      <c r="R14307" s="4"/>
      <c r="U14307" s="4"/>
      <c r="AD14307" s="4"/>
      <c r="AE14307" s="4"/>
      <c r="AF14307" s="21"/>
    </row>
    <row r="14308" spans="1:32" x14ac:dyDescent="0.2">
      <c r="A14308" s="1" t="s">
        <v>41269</v>
      </c>
      <c r="B14308" s="4" t="s">
        <v>41270</v>
      </c>
      <c r="C14308" s="4" t="s">
        <v>41271</v>
      </c>
      <c r="E14308" s="4"/>
      <c r="R14308" s="4"/>
      <c r="U14308" s="4"/>
      <c r="AD14308" s="4"/>
      <c r="AE14308" s="4"/>
      <c r="AF14308" s="21"/>
    </row>
    <row r="14309" spans="1:32" x14ac:dyDescent="0.2">
      <c r="A14309" s="1" t="s">
        <v>41272</v>
      </c>
      <c r="B14309" s="4" t="s">
        <v>41273</v>
      </c>
      <c r="C14309" s="4" t="s">
        <v>41274</v>
      </c>
      <c r="E14309" s="4"/>
      <c r="R14309" s="4"/>
      <c r="U14309" s="4"/>
      <c r="AD14309" s="4"/>
      <c r="AE14309" s="4"/>
      <c r="AF14309" s="21"/>
    </row>
    <row r="14310" spans="1:32" x14ac:dyDescent="0.2">
      <c r="A14310" s="1" t="s">
        <v>41275</v>
      </c>
      <c r="B14310" s="4" t="s">
        <v>41276</v>
      </c>
      <c r="C14310" s="4" t="s">
        <v>41277</v>
      </c>
      <c r="E14310" s="4"/>
      <c r="R14310" s="4"/>
      <c r="U14310" s="4"/>
      <c r="AD14310" s="4"/>
      <c r="AE14310" s="4"/>
      <c r="AF14310" s="21"/>
    </row>
    <row r="14311" spans="1:32" x14ac:dyDescent="0.2">
      <c r="A14311" s="1" t="s">
        <v>41278</v>
      </c>
      <c r="B14311" s="4" t="s">
        <v>41279</v>
      </c>
      <c r="C14311" s="4" t="s">
        <v>41280</v>
      </c>
      <c r="E14311" s="4"/>
      <c r="R14311" s="4"/>
      <c r="U14311" s="4"/>
      <c r="AD14311" s="4"/>
      <c r="AE14311" s="4"/>
      <c r="AF14311" s="21"/>
    </row>
    <row r="14312" spans="1:32" x14ac:dyDescent="0.2">
      <c r="A14312" s="1" t="s">
        <v>41281</v>
      </c>
      <c r="B14312" s="4" t="s">
        <v>41282</v>
      </c>
      <c r="C14312" s="4" t="s">
        <v>41283</v>
      </c>
      <c r="E14312" s="4"/>
      <c r="R14312" s="4"/>
      <c r="U14312" s="4"/>
      <c r="AD14312" s="4"/>
      <c r="AE14312" s="4"/>
      <c r="AF14312" s="21"/>
    </row>
    <row r="14313" spans="1:32" x14ac:dyDescent="0.2">
      <c r="A14313" s="1" t="s">
        <v>41284</v>
      </c>
      <c r="B14313" s="4" t="s">
        <v>41285</v>
      </c>
      <c r="C14313" s="4" t="s">
        <v>41286</v>
      </c>
      <c r="E14313" s="4"/>
      <c r="R14313" s="4"/>
      <c r="U14313" s="4"/>
      <c r="AD14313" s="4"/>
      <c r="AE14313" s="4"/>
      <c r="AF14313" s="21"/>
    </row>
    <row r="14314" spans="1:32" x14ac:dyDescent="0.2">
      <c r="A14314" s="1" t="s">
        <v>41287</v>
      </c>
      <c r="B14314" s="4" t="s">
        <v>41288</v>
      </c>
      <c r="C14314" s="4" t="s">
        <v>41289</v>
      </c>
      <c r="E14314" s="4"/>
      <c r="R14314" s="4"/>
      <c r="U14314" s="4"/>
      <c r="AD14314" s="4"/>
      <c r="AE14314" s="4"/>
      <c r="AF14314" s="21"/>
    </row>
    <row r="14315" spans="1:32" x14ac:dyDescent="0.2">
      <c r="A14315" s="1" t="s">
        <v>41290</v>
      </c>
      <c r="B14315" s="4" t="s">
        <v>41291</v>
      </c>
      <c r="C14315" s="4" t="s">
        <v>41292</v>
      </c>
      <c r="E14315" s="4"/>
      <c r="R14315" s="4"/>
      <c r="U14315" s="4"/>
      <c r="AD14315" s="4"/>
      <c r="AE14315" s="4"/>
      <c r="AF14315" s="21"/>
    </row>
    <row r="14316" spans="1:32" x14ac:dyDescent="0.2">
      <c r="A14316" s="1" t="s">
        <v>41293</v>
      </c>
      <c r="B14316" s="4" t="s">
        <v>41294</v>
      </c>
      <c r="C14316" s="4" t="s">
        <v>41295</v>
      </c>
      <c r="E14316" s="4"/>
      <c r="R14316" s="4"/>
      <c r="U14316" s="4"/>
      <c r="AD14316" s="4"/>
      <c r="AE14316" s="4"/>
      <c r="AF14316" s="21"/>
    </row>
    <row r="14317" spans="1:32" x14ac:dyDescent="0.2">
      <c r="A14317" s="1" t="s">
        <v>41296</v>
      </c>
      <c r="B14317" s="4" t="s">
        <v>41297</v>
      </c>
      <c r="C14317" s="4" t="s">
        <v>41298</v>
      </c>
      <c r="E14317" s="4"/>
      <c r="R14317" s="4"/>
      <c r="U14317" s="4"/>
      <c r="AD14317" s="4"/>
      <c r="AE14317" s="4"/>
      <c r="AF14317" s="21"/>
    </row>
    <row r="14318" spans="1:32" x14ac:dyDescent="0.2">
      <c r="A14318" s="1" t="s">
        <v>41299</v>
      </c>
      <c r="B14318" s="4" t="s">
        <v>41300</v>
      </c>
      <c r="C14318" s="4" t="s">
        <v>41301</v>
      </c>
      <c r="E14318" s="4"/>
      <c r="R14318" s="4"/>
      <c r="U14318" s="4"/>
      <c r="AD14318" s="4"/>
      <c r="AE14318" s="4"/>
      <c r="AF14318" s="21"/>
    </row>
    <row r="14319" spans="1:32" x14ac:dyDescent="0.2">
      <c r="A14319" s="1" t="s">
        <v>41302</v>
      </c>
      <c r="B14319" s="4" t="s">
        <v>41303</v>
      </c>
      <c r="C14319" s="4" t="s">
        <v>41304</v>
      </c>
      <c r="E14319" s="4"/>
      <c r="R14319" s="4"/>
      <c r="U14319" s="4"/>
      <c r="AD14319" s="4"/>
      <c r="AE14319" s="4"/>
      <c r="AF14319" s="21"/>
    </row>
    <row r="14320" spans="1:32" x14ac:dyDescent="0.2">
      <c r="A14320" s="1" t="s">
        <v>41305</v>
      </c>
      <c r="B14320" s="4" t="s">
        <v>41306</v>
      </c>
      <c r="C14320" s="4" t="s">
        <v>41307</v>
      </c>
      <c r="E14320" s="4"/>
      <c r="R14320" s="4"/>
      <c r="U14320" s="4"/>
      <c r="AD14320" s="4"/>
      <c r="AE14320" s="4"/>
      <c r="AF14320" s="21"/>
    </row>
    <row r="14321" spans="1:32" x14ac:dyDescent="0.2">
      <c r="A14321" s="1" t="s">
        <v>41308</v>
      </c>
      <c r="B14321" s="4" t="s">
        <v>41309</v>
      </c>
      <c r="C14321" s="4" t="s">
        <v>41310</v>
      </c>
      <c r="E14321" s="4"/>
      <c r="R14321" s="4"/>
      <c r="U14321" s="4"/>
      <c r="AD14321" s="4"/>
      <c r="AE14321" s="4"/>
      <c r="AF14321" s="21"/>
    </row>
    <row r="14322" spans="1:32" x14ac:dyDescent="0.2">
      <c r="A14322" s="1" t="s">
        <v>41311</v>
      </c>
      <c r="B14322" s="4" t="s">
        <v>41312</v>
      </c>
      <c r="C14322" s="4" t="s">
        <v>41313</v>
      </c>
      <c r="E14322" s="4"/>
      <c r="R14322" s="4"/>
      <c r="U14322" s="4"/>
      <c r="AD14322" s="4"/>
      <c r="AE14322" s="4"/>
      <c r="AF14322" s="21"/>
    </row>
    <row r="14323" spans="1:32" x14ac:dyDescent="0.2">
      <c r="A14323" s="1" t="s">
        <v>41314</v>
      </c>
      <c r="B14323" s="4" t="s">
        <v>41315</v>
      </c>
      <c r="C14323" s="4" t="s">
        <v>41316</v>
      </c>
      <c r="E14323" s="4"/>
      <c r="R14323" s="4"/>
      <c r="U14323" s="4"/>
      <c r="AD14323" s="4"/>
      <c r="AE14323" s="4"/>
      <c r="AF14323" s="21"/>
    </row>
    <row r="14324" spans="1:32" x14ac:dyDescent="0.2">
      <c r="A14324" s="1" t="s">
        <v>41317</v>
      </c>
      <c r="B14324" s="4" t="s">
        <v>41318</v>
      </c>
      <c r="C14324" s="4" t="s">
        <v>41319</v>
      </c>
      <c r="E14324" s="4"/>
      <c r="R14324" s="4"/>
      <c r="U14324" s="4"/>
      <c r="AD14324" s="4"/>
      <c r="AE14324" s="4"/>
      <c r="AF14324" s="21"/>
    </row>
    <row r="14325" spans="1:32" x14ac:dyDescent="0.2">
      <c r="A14325" s="1" t="s">
        <v>41320</v>
      </c>
      <c r="B14325" s="4" t="s">
        <v>41321</v>
      </c>
      <c r="C14325" s="4" t="s">
        <v>41322</v>
      </c>
      <c r="E14325" s="4"/>
      <c r="R14325" s="4"/>
      <c r="U14325" s="4"/>
      <c r="AD14325" s="4"/>
      <c r="AE14325" s="4"/>
      <c r="AF14325" s="21"/>
    </row>
    <row r="14326" spans="1:32" x14ac:dyDescent="0.2">
      <c r="A14326" s="1" t="s">
        <v>41323</v>
      </c>
      <c r="B14326" s="4" t="s">
        <v>41324</v>
      </c>
      <c r="C14326" s="4" t="s">
        <v>41325</v>
      </c>
      <c r="E14326" s="4"/>
      <c r="R14326" s="4"/>
      <c r="U14326" s="4"/>
      <c r="AD14326" s="4"/>
      <c r="AE14326" s="4"/>
      <c r="AF14326" s="21"/>
    </row>
    <row r="14327" spans="1:32" x14ac:dyDescent="0.2">
      <c r="A14327" s="1" t="s">
        <v>41326</v>
      </c>
      <c r="B14327" s="4" t="s">
        <v>41327</v>
      </c>
      <c r="C14327" s="4" t="s">
        <v>41328</v>
      </c>
      <c r="E14327" s="4"/>
      <c r="R14327" s="4"/>
      <c r="U14327" s="4"/>
      <c r="AD14327" s="4"/>
      <c r="AE14327" s="4"/>
      <c r="AF14327" s="21"/>
    </row>
    <row r="14328" spans="1:32" x14ac:dyDescent="0.2">
      <c r="A14328" s="1" t="s">
        <v>41329</v>
      </c>
      <c r="B14328" s="4" t="s">
        <v>41330</v>
      </c>
      <c r="C14328" s="4" t="s">
        <v>41331</v>
      </c>
      <c r="E14328" s="4"/>
      <c r="R14328" s="4"/>
      <c r="U14328" s="4"/>
      <c r="AD14328" s="4"/>
      <c r="AE14328" s="4"/>
      <c r="AF14328" s="21"/>
    </row>
    <row r="14329" spans="1:32" x14ac:dyDescent="0.2">
      <c r="A14329" s="1" t="s">
        <v>41332</v>
      </c>
      <c r="B14329" s="4" t="s">
        <v>41333</v>
      </c>
      <c r="C14329" s="4" t="s">
        <v>41334</v>
      </c>
      <c r="E14329" s="4"/>
      <c r="R14329" s="4"/>
      <c r="U14329" s="4"/>
      <c r="AD14329" s="4"/>
      <c r="AE14329" s="4"/>
      <c r="AF14329" s="21"/>
    </row>
    <row r="14330" spans="1:32" x14ac:dyDescent="0.2">
      <c r="A14330" s="1" t="s">
        <v>41335</v>
      </c>
      <c r="B14330" s="4" t="s">
        <v>41336</v>
      </c>
      <c r="C14330" s="4" t="s">
        <v>41336</v>
      </c>
      <c r="E14330" s="4"/>
      <c r="R14330" s="4"/>
      <c r="U14330" s="4"/>
      <c r="AD14330" s="4"/>
      <c r="AE14330" s="4"/>
      <c r="AF14330" s="21"/>
    </row>
    <row r="14331" spans="1:32" x14ac:dyDescent="0.2">
      <c r="A14331" s="1" t="s">
        <v>41337</v>
      </c>
      <c r="B14331" s="4" t="s">
        <v>41338</v>
      </c>
      <c r="C14331" s="4" t="s">
        <v>41339</v>
      </c>
      <c r="E14331" s="4"/>
      <c r="R14331" s="4"/>
      <c r="U14331" s="4"/>
      <c r="AD14331" s="4"/>
      <c r="AE14331" s="4"/>
      <c r="AF14331" s="21"/>
    </row>
    <row r="14332" spans="1:32" x14ac:dyDescent="0.2">
      <c r="A14332" s="1" t="s">
        <v>41340</v>
      </c>
      <c r="B14332" s="4" t="s">
        <v>41341</v>
      </c>
      <c r="C14332" s="4" t="s">
        <v>41342</v>
      </c>
      <c r="E14332" s="4"/>
      <c r="R14332" s="4"/>
      <c r="U14332" s="4"/>
      <c r="AD14332" s="4"/>
      <c r="AE14332" s="4"/>
      <c r="AF14332" s="21"/>
    </row>
    <row r="14333" spans="1:32" x14ac:dyDescent="0.2">
      <c r="A14333" s="1" t="s">
        <v>41343</v>
      </c>
      <c r="B14333" s="4" t="s">
        <v>41344</v>
      </c>
      <c r="C14333" s="4" t="s">
        <v>41345</v>
      </c>
      <c r="E14333" s="4"/>
      <c r="R14333" s="4"/>
      <c r="U14333" s="4"/>
      <c r="AD14333" s="4"/>
      <c r="AE14333" s="4"/>
      <c r="AF14333" s="21"/>
    </row>
    <row r="14334" spans="1:32" x14ac:dyDescent="0.2">
      <c r="A14334" s="1" t="s">
        <v>41346</v>
      </c>
      <c r="B14334" s="4" t="s">
        <v>41347</v>
      </c>
      <c r="C14334" s="4" t="s">
        <v>41348</v>
      </c>
      <c r="E14334" s="4"/>
      <c r="R14334" s="4"/>
      <c r="U14334" s="4"/>
      <c r="AD14334" s="4"/>
      <c r="AE14334" s="4"/>
      <c r="AF14334" s="21"/>
    </row>
    <row r="14335" spans="1:32" x14ac:dyDescent="0.2">
      <c r="A14335" s="1" t="s">
        <v>41349</v>
      </c>
      <c r="B14335" s="4" t="s">
        <v>41350</v>
      </c>
      <c r="C14335" s="4" t="s">
        <v>41351</v>
      </c>
      <c r="E14335" s="4"/>
      <c r="R14335" s="4"/>
      <c r="U14335" s="4"/>
      <c r="AD14335" s="4"/>
      <c r="AE14335" s="4"/>
      <c r="AF14335" s="21"/>
    </row>
    <row r="14336" spans="1:32" x14ac:dyDescent="0.2">
      <c r="A14336" s="1" t="s">
        <v>41352</v>
      </c>
      <c r="B14336" s="4" t="s">
        <v>41353</v>
      </c>
      <c r="C14336" s="4" t="s">
        <v>41354</v>
      </c>
      <c r="E14336" s="4"/>
      <c r="R14336" s="4"/>
      <c r="U14336" s="4"/>
      <c r="AD14336" s="4"/>
      <c r="AE14336" s="4"/>
      <c r="AF14336" s="21"/>
    </row>
    <row r="14337" spans="1:32" x14ac:dyDescent="0.2">
      <c r="A14337" s="1" t="s">
        <v>41355</v>
      </c>
      <c r="B14337" s="4" t="s">
        <v>41356</v>
      </c>
      <c r="C14337" s="4" t="s">
        <v>41357</v>
      </c>
      <c r="E14337" s="4"/>
      <c r="R14337" s="4"/>
      <c r="U14337" s="4"/>
      <c r="AD14337" s="4"/>
      <c r="AE14337" s="4"/>
      <c r="AF14337" s="21"/>
    </row>
    <row r="14338" spans="1:32" x14ac:dyDescent="0.2">
      <c r="A14338" s="1" t="s">
        <v>41358</v>
      </c>
      <c r="B14338" s="4" t="s">
        <v>41359</v>
      </c>
      <c r="C14338" s="4" t="s">
        <v>41360</v>
      </c>
      <c r="E14338" s="4"/>
      <c r="R14338" s="4"/>
      <c r="U14338" s="4"/>
      <c r="AD14338" s="4"/>
      <c r="AE14338" s="4"/>
      <c r="AF14338" s="21"/>
    </row>
    <row r="14339" spans="1:32" x14ac:dyDescent="0.2">
      <c r="A14339" s="1" t="s">
        <v>41361</v>
      </c>
      <c r="B14339" s="4" t="s">
        <v>41362</v>
      </c>
      <c r="C14339" s="4" t="s">
        <v>41363</v>
      </c>
      <c r="E14339" s="4"/>
      <c r="R14339" s="4"/>
      <c r="U14339" s="4"/>
      <c r="AD14339" s="4"/>
      <c r="AE14339" s="4"/>
      <c r="AF14339" s="21"/>
    </row>
    <row r="14340" spans="1:32" x14ac:dyDescent="0.2">
      <c r="A14340" s="1" t="s">
        <v>41364</v>
      </c>
      <c r="B14340" s="4" t="s">
        <v>41365</v>
      </c>
      <c r="C14340" s="4" t="s">
        <v>41366</v>
      </c>
      <c r="E14340" s="4"/>
      <c r="R14340" s="4"/>
      <c r="U14340" s="4"/>
      <c r="AD14340" s="4"/>
      <c r="AE14340" s="4"/>
      <c r="AF14340" s="21"/>
    </row>
    <row r="14341" spans="1:32" x14ac:dyDescent="0.2">
      <c r="A14341" s="1" t="s">
        <v>41367</v>
      </c>
      <c r="B14341" s="4" t="s">
        <v>41368</v>
      </c>
      <c r="C14341" s="4" t="s">
        <v>41369</v>
      </c>
      <c r="E14341" s="4"/>
      <c r="R14341" s="4"/>
      <c r="U14341" s="4"/>
      <c r="AD14341" s="4"/>
      <c r="AE14341" s="4"/>
      <c r="AF14341" s="21"/>
    </row>
    <row r="14342" spans="1:32" x14ac:dyDescent="0.2">
      <c r="A14342" s="1" t="s">
        <v>41370</v>
      </c>
      <c r="B14342" s="4" t="s">
        <v>41371</v>
      </c>
      <c r="C14342" s="4" t="s">
        <v>41372</v>
      </c>
      <c r="E14342" s="4"/>
      <c r="R14342" s="4"/>
      <c r="U14342" s="4"/>
      <c r="AD14342" s="4"/>
      <c r="AE14342" s="4"/>
      <c r="AF14342" s="21"/>
    </row>
    <row r="14343" spans="1:32" x14ac:dyDescent="0.2">
      <c r="A14343" s="1" t="s">
        <v>41373</v>
      </c>
      <c r="B14343" s="4" t="s">
        <v>41374</v>
      </c>
      <c r="C14343" s="4" t="s">
        <v>41375</v>
      </c>
      <c r="E14343" s="4"/>
      <c r="R14343" s="4"/>
      <c r="U14343" s="4"/>
      <c r="AD14343" s="4"/>
      <c r="AE14343" s="4"/>
      <c r="AF14343" s="21"/>
    </row>
    <row r="14344" spans="1:32" x14ac:dyDescent="0.2">
      <c r="A14344" s="1" t="s">
        <v>41376</v>
      </c>
      <c r="B14344" s="4" t="s">
        <v>41377</v>
      </c>
      <c r="C14344" s="4" t="s">
        <v>41378</v>
      </c>
      <c r="E14344" s="4"/>
      <c r="R14344" s="4"/>
      <c r="U14344" s="4"/>
      <c r="AD14344" s="4"/>
      <c r="AE14344" s="4"/>
      <c r="AF14344" s="21"/>
    </row>
    <row r="14345" spans="1:32" x14ac:dyDescent="0.2">
      <c r="A14345" s="1" t="s">
        <v>41379</v>
      </c>
      <c r="B14345" s="4" t="s">
        <v>41380</v>
      </c>
      <c r="C14345" s="4" t="s">
        <v>41381</v>
      </c>
      <c r="E14345" s="4"/>
      <c r="R14345" s="4"/>
      <c r="U14345" s="4"/>
      <c r="AD14345" s="4"/>
      <c r="AE14345" s="4"/>
      <c r="AF14345" s="21"/>
    </row>
    <row r="14346" spans="1:32" x14ac:dyDescent="0.2">
      <c r="A14346" s="1" t="s">
        <v>41382</v>
      </c>
      <c r="B14346" s="4" t="s">
        <v>41383</v>
      </c>
      <c r="C14346" s="4" t="s">
        <v>41384</v>
      </c>
      <c r="E14346" s="4"/>
      <c r="R14346" s="4"/>
      <c r="U14346" s="4"/>
      <c r="AD14346" s="4"/>
      <c r="AE14346" s="4"/>
      <c r="AF14346" s="21"/>
    </row>
    <row r="14347" spans="1:32" x14ac:dyDescent="0.2">
      <c r="A14347" s="1" t="s">
        <v>41385</v>
      </c>
      <c r="B14347" s="4" t="s">
        <v>41386</v>
      </c>
      <c r="C14347" s="4" t="s">
        <v>41387</v>
      </c>
      <c r="E14347" s="4"/>
      <c r="R14347" s="4"/>
      <c r="U14347" s="4"/>
      <c r="AD14347" s="4"/>
      <c r="AE14347" s="4"/>
      <c r="AF14347" s="21"/>
    </row>
    <row r="14348" spans="1:32" x14ac:dyDescent="0.2">
      <c r="A14348" s="1" t="s">
        <v>41388</v>
      </c>
      <c r="B14348" s="4" t="s">
        <v>41389</v>
      </c>
      <c r="C14348" s="4" t="s">
        <v>41390</v>
      </c>
      <c r="E14348" s="4"/>
      <c r="R14348" s="4"/>
      <c r="U14348" s="4"/>
      <c r="AD14348" s="4"/>
      <c r="AE14348" s="4"/>
      <c r="AF14348" s="21"/>
    </row>
    <row r="14349" spans="1:32" x14ac:dyDescent="0.2">
      <c r="A14349" s="1" t="s">
        <v>41391</v>
      </c>
      <c r="B14349" s="4" t="s">
        <v>41392</v>
      </c>
      <c r="C14349" s="4" t="s">
        <v>41393</v>
      </c>
      <c r="E14349" s="4"/>
      <c r="R14349" s="4"/>
      <c r="U14349" s="4"/>
      <c r="AD14349" s="4"/>
      <c r="AE14349" s="4"/>
      <c r="AF14349" s="21"/>
    </row>
    <row r="14350" spans="1:32" x14ac:dyDescent="0.2">
      <c r="A14350" s="1" t="s">
        <v>41394</v>
      </c>
      <c r="B14350" s="4" t="s">
        <v>41395</v>
      </c>
      <c r="C14350" s="4" t="s">
        <v>41396</v>
      </c>
      <c r="E14350" s="4"/>
      <c r="R14350" s="4"/>
      <c r="U14350" s="4"/>
      <c r="AD14350" s="4"/>
      <c r="AE14350" s="4"/>
      <c r="AF14350" s="21"/>
    </row>
    <row r="14351" spans="1:32" x14ac:dyDescent="0.2">
      <c r="A14351" s="1" t="s">
        <v>41397</v>
      </c>
      <c r="B14351" s="4" t="s">
        <v>41398</v>
      </c>
      <c r="C14351" s="4" t="s">
        <v>41399</v>
      </c>
      <c r="E14351" s="4"/>
      <c r="R14351" s="4"/>
      <c r="U14351" s="4"/>
      <c r="AD14351" s="4"/>
      <c r="AE14351" s="4"/>
      <c r="AF14351" s="21"/>
    </row>
    <row r="14352" spans="1:32" x14ac:dyDescent="0.2">
      <c r="A14352" s="1" t="s">
        <v>41400</v>
      </c>
      <c r="B14352" s="4" t="s">
        <v>41401</v>
      </c>
      <c r="C14352" s="4" t="s">
        <v>41402</v>
      </c>
      <c r="E14352" s="4"/>
      <c r="R14352" s="4"/>
      <c r="U14352" s="4"/>
      <c r="AD14352" s="4"/>
      <c r="AE14352" s="4"/>
      <c r="AF14352" s="21"/>
    </row>
    <row r="14353" spans="1:32" x14ac:dyDescent="0.2">
      <c r="A14353" s="1" t="s">
        <v>41403</v>
      </c>
      <c r="B14353" s="4" t="s">
        <v>41404</v>
      </c>
      <c r="C14353" s="4" t="s">
        <v>41405</v>
      </c>
      <c r="E14353" s="4"/>
      <c r="R14353" s="4"/>
      <c r="U14353" s="4"/>
      <c r="AD14353" s="4"/>
      <c r="AE14353" s="4"/>
      <c r="AF14353" s="21"/>
    </row>
    <row r="14354" spans="1:32" x14ac:dyDescent="0.2">
      <c r="A14354" s="1" t="s">
        <v>41406</v>
      </c>
      <c r="B14354" s="4" t="s">
        <v>41407</v>
      </c>
      <c r="C14354" s="4" t="s">
        <v>41408</v>
      </c>
      <c r="E14354" s="4"/>
      <c r="R14354" s="4"/>
      <c r="U14354" s="4"/>
      <c r="AD14354" s="4"/>
      <c r="AE14354" s="4"/>
      <c r="AF14354" s="21"/>
    </row>
    <row r="14355" spans="1:32" x14ac:dyDescent="0.2">
      <c r="A14355" s="1" t="s">
        <v>41409</v>
      </c>
      <c r="B14355" s="4" t="s">
        <v>41410</v>
      </c>
      <c r="C14355" s="4" t="s">
        <v>41411</v>
      </c>
      <c r="E14355" s="4"/>
      <c r="R14355" s="4"/>
      <c r="U14355" s="4"/>
      <c r="AD14355" s="4"/>
      <c r="AE14355" s="4"/>
      <c r="AF14355" s="21"/>
    </row>
    <row r="14356" spans="1:32" x14ac:dyDescent="0.2">
      <c r="A14356" s="1" t="s">
        <v>41412</v>
      </c>
      <c r="B14356" s="4" t="s">
        <v>41413</v>
      </c>
      <c r="C14356" s="4" t="s">
        <v>41414</v>
      </c>
      <c r="E14356" s="4"/>
      <c r="R14356" s="4"/>
      <c r="U14356" s="4"/>
      <c r="AD14356" s="4"/>
      <c r="AE14356" s="4"/>
      <c r="AF14356" s="21"/>
    </row>
    <row r="14357" spans="1:32" x14ac:dyDescent="0.2">
      <c r="A14357" s="1" t="s">
        <v>41415</v>
      </c>
      <c r="B14357" s="4" t="s">
        <v>41416</v>
      </c>
      <c r="C14357" s="4" t="s">
        <v>41417</v>
      </c>
      <c r="E14357" s="4"/>
      <c r="R14357" s="4"/>
      <c r="U14357" s="4"/>
      <c r="AD14357" s="4"/>
      <c r="AE14357" s="4"/>
      <c r="AF14357" s="21"/>
    </row>
    <row r="14358" spans="1:32" x14ac:dyDescent="0.2">
      <c r="A14358" s="1" t="s">
        <v>41418</v>
      </c>
      <c r="B14358" s="4" t="s">
        <v>41419</v>
      </c>
      <c r="C14358" s="4" t="s">
        <v>41420</v>
      </c>
      <c r="E14358" s="4"/>
      <c r="R14358" s="4"/>
      <c r="U14358" s="4"/>
      <c r="AD14358" s="4"/>
      <c r="AE14358" s="4"/>
      <c r="AF14358" s="21"/>
    </row>
    <row r="14359" spans="1:32" x14ac:dyDescent="0.2">
      <c r="A14359" s="1" t="s">
        <v>41421</v>
      </c>
      <c r="B14359" s="4" t="s">
        <v>41422</v>
      </c>
      <c r="C14359" s="4" t="s">
        <v>41423</v>
      </c>
      <c r="E14359" s="4"/>
      <c r="R14359" s="4"/>
      <c r="U14359" s="4"/>
      <c r="AD14359" s="4"/>
      <c r="AE14359" s="4"/>
      <c r="AF14359" s="21"/>
    </row>
    <row r="14360" spans="1:32" x14ac:dyDescent="0.2">
      <c r="A14360" s="1" t="s">
        <v>41424</v>
      </c>
      <c r="B14360" s="4" t="s">
        <v>41425</v>
      </c>
      <c r="C14360" s="4" t="s">
        <v>41426</v>
      </c>
      <c r="E14360" s="4"/>
      <c r="R14360" s="4"/>
      <c r="U14360" s="4"/>
      <c r="AD14360" s="4"/>
      <c r="AE14360" s="4"/>
      <c r="AF14360" s="21"/>
    </row>
    <row r="14361" spans="1:32" x14ac:dyDescent="0.2">
      <c r="A14361" s="1" t="s">
        <v>41427</v>
      </c>
      <c r="B14361" s="4" t="s">
        <v>41428</v>
      </c>
      <c r="C14361" s="4" t="s">
        <v>41429</v>
      </c>
      <c r="E14361" s="4"/>
      <c r="R14361" s="4"/>
      <c r="U14361" s="4"/>
      <c r="AD14361" s="4"/>
      <c r="AE14361" s="4"/>
      <c r="AF14361" s="21"/>
    </row>
    <row r="14362" spans="1:32" x14ac:dyDescent="0.2">
      <c r="A14362" s="1" t="s">
        <v>41430</v>
      </c>
      <c r="B14362" s="4" t="s">
        <v>41431</v>
      </c>
      <c r="C14362" s="4" t="s">
        <v>41432</v>
      </c>
      <c r="E14362" s="4"/>
      <c r="R14362" s="4"/>
      <c r="U14362" s="4"/>
      <c r="AD14362" s="4"/>
      <c r="AE14362" s="4"/>
      <c r="AF14362" s="21"/>
    </row>
    <row r="14363" spans="1:32" x14ac:dyDescent="0.2">
      <c r="A14363" s="1" t="s">
        <v>41433</v>
      </c>
      <c r="B14363" s="4" t="s">
        <v>41434</v>
      </c>
      <c r="C14363" s="4" t="s">
        <v>41435</v>
      </c>
      <c r="E14363" s="4"/>
      <c r="R14363" s="4"/>
      <c r="U14363" s="4"/>
      <c r="AD14363" s="4"/>
      <c r="AE14363" s="4"/>
      <c r="AF14363" s="21"/>
    </row>
    <row r="14364" spans="1:32" x14ac:dyDescent="0.2">
      <c r="A14364" s="1" t="s">
        <v>41436</v>
      </c>
      <c r="B14364" s="4" t="s">
        <v>41437</v>
      </c>
      <c r="C14364" s="4" t="s">
        <v>41438</v>
      </c>
      <c r="E14364" s="4"/>
      <c r="R14364" s="4"/>
      <c r="U14364" s="4"/>
      <c r="AD14364" s="4"/>
      <c r="AE14364" s="4"/>
      <c r="AF14364" s="21"/>
    </row>
    <row r="14365" spans="1:32" x14ac:dyDescent="0.2">
      <c r="A14365" s="1" t="s">
        <v>41439</v>
      </c>
      <c r="B14365" s="4" t="s">
        <v>41440</v>
      </c>
      <c r="C14365" s="4" t="s">
        <v>41441</v>
      </c>
      <c r="E14365" s="4"/>
      <c r="R14365" s="4"/>
      <c r="U14365" s="4"/>
      <c r="AD14365" s="4"/>
      <c r="AE14365" s="4"/>
      <c r="AF14365" s="21"/>
    </row>
    <row r="14366" spans="1:32" x14ac:dyDescent="0.2">
      <c r="A14366" s="1" t="s">
        <v>41442</v>
      </c>
      <c r="B14366" s="4" t="s">
        <v>41443</v>
      </c>
      <c r="C14366" s="4" t="s">
        <v>41443</v>
      </c>
      <c r="E14366" s="4"/>
      <c r="R14366" s="4"/>
      <c r="U14366" s="4"/>
      <c r="AD14366" s="4"/>
      <c r="AE14366" s="4"/>
      <c r="AF14366" s="21"/>
    </row>
    <row r="14367" spans="1:32" x14ac:dyDescent="0.2">
      <c r="A14367" s="1" t="s">
        <v>41444</v>
      </c>
      <c r="B14367" s="4" t="s">
        <v>41445</v>
      </c>
      <c r="C14367" s="4" t="s">
        <v>41446</v>
      </c>
      <c r="E14367" s="4"/>
      <c r="R14367" s="4"/>
      <c r="U14367" s="4"/>
      <c r="AD14367" s="4"/>
      <c r="AE14367" s="4"/>
      <c r="AF14367" s="21"/>
    </row>
    <row r="14368" spans="1:32" x14ac:dyDescent="0.2">
      <c r="A14368" s="1" t="s">
        <v>41447</v>
      </c>
      <c r="B14368" s="4" t="s">
        <v>41448</v>
      </c>
      <c r="C14368" s="4" t="s">
        <v>41449</v>
      </c>
      <c r="E14368" s="4"/>
      <c r="R14368" s="4"/>
      <c r="U14368" s="4"/>
      <c r="AD14368" s="4"/>
      <c r="AE14368" s="4"/>
      <c r="AF14368" s="21"/>
    </row>
    <row r="14369" spans="1:32" x14ac:dyDescent="0.2">
      <c r="A14369" s="1" t="s">
        <v>41450</v>
      </c>
      <c r="B14369" s="4" t="s">
        <v>41451</v>
      </c>
      <c r="C14369" s="4" t="s">
        <v>41452</v>
      </c>
      <c r="E14369" s="4"/>
      <c r="R14369" s="4"/>
      <c r="U14369" s="4"/>
      <c r="AD14369" s="4"/>
      <c r="AE14369" s="4"/>
      <c r="AF14369" s="21"/>
    </row>
    <row r="14370" spans="1:32" x14ac:dyDescent="0.2">
      <c r="A14370" s="1" t="s">
        <v>41453</v>
      </c>
      <c r="B14370" s="4" t="s">
        <v>41454</v>
      </c>
      <c r="C14370" s="4" t="s">
        <v>41455</v>
      </c>
      <c r="E14370" s="4"/>
      <c r="R14370" s="4"/>
      <c r="U14370" s="4"/>
      <c r="AD14370" s="4"/>
      <c r="AE14370" s="4"/>
      <c r="AF14370" s="21"/>
    </row>
    <row r="14371" spans="1:32" x14ac:dyDescent="0.2">
      <c r="A14371" s="1" t="s">
        <v>41456</v>
      </c>
      <c r="B14371" s="4" t="s">
        <v>41457</v>
      </c>
      <c r="C14371" s="4" t="s">
        <v>41458</v>
      </c>
      <c r="E14371" s="4"/>
      <c r="R14371" s="4"/>
      <c r="U14371" s="4"/>
      <c r="AD14371" s="4"/>
      <c r="AE14371" s="4"/>
      <c r="AF14371" s="21"/>
    </row>
    <row r="14372" spans="1:32" x14ac:dyDescent="0.2">
      <c r="A14372" s="1" t="s">
        <v>41459</v>
      </c>
      <c r="B14372" s="4" t="s">
        <v>41460</v>
      </c>
      <c r="C14372" s="4" t="s">
        <v>41461</v>
      </c>
      <c r="E14372" s="4"/>
      <c r="R14372" s="4"/>
      <c r="U14372" s="4"/>
      <c r="AD14372" s="4"/>
      <c r="AE14372" s="4"/>
      <c r="AF14372" s="21"/>
    </row>
    <row r="14373" spans="1:32" x14ac:dyDescent="0.2">
      <c r="A14373" s="1" t="s">
        <v>41462</v>
      </c>
      <c r="B14373" s="4" t="s">
        <v>41463</v>
      </c>
      <c r="C14373" s="4" t="s">
        <v>41464</v>
      </c>
      <c r="E14373" s="4"/>
      <c r="R14373" s="4"/>
      <c r="U14373" s="4"/>
      <c r="AD14373" s="4"/>
      <c r="AE14373" s="4"/>
      <c r="AF14373" s="21"/>
    </row>
    <row r="14374" spans="1:32" x14ac:dyDescent="0.2">
      <c r="A14374" s="1" t="s">
        <v>41465</v>
      </c>
      <c r="B14374" s="4" t="s">
        <v>41466</v>
      </c>
      <c r="C14374" s="4" t="s">
        <v>41467</v>
      </c>
      <c r="E14374" s="4"/>
      <c r="R14374" s="4"/>
      <c r="U14374" s="4"/>
      <c r="AD14374" s="4"/>
      <c r="AE14374" s="4"/>
      <c r="AF14374" s="21"/>
    </row>
    <row r="14375" spans="1:32" x14ac:dyDescent="0.2">
      <c r="A14375" s="1" t="s">
        <v>41468</v>
      </c>
      <c r="B14375" s="4" t="s">
        <v>41469</v>
      </c>
      <c r="C14375" s="4" t="s">
        <v>41470</v>
      </c>
      <c r="E14375" s="4"/>
      <c r="R14375" s="4"/>
      <c r="U14375" s="4"/>
      <c r="AD14375" s="4"/>
      <c r="AE14375" s="4"/>
      <c r="AF14375" s="21"/>
    </row>
    <row r="14376" spans="1:32" x14ac:dyDescent="0.2">
      <c r="A14376" s="1" t="s">
        <v>41471</v>
      </c>
      <c r="B14376" s="4" t="s">
        <v>41472</v>
      </c>
      <c r="C14376" s="4" t="s">
        <v>41473</v>
      </c>
      <c r="E14376" s="4"/>
      <c r="R14376" s="4"/>
      <c r="U14376" s="4"/>
      <c r="AD14376" s="4"/>
      <c r="AE14376" s="4"/>
      <c r="AF14376" s="21"/>
    </row>
    <row r="14377" spans="1:32" x14ac:dyDescent="0.2">
      <c r="A14377" s="1" t="s">
        <v>41474</v>
      </c>
      <c r="B14377" s="4" t="s">
        <v>41475</v>
      </c>
      <c r="C14377" s="4" t="s">
        <v>41476</v>
      </c>
      <c r="E14377" s="4"/>
      <c r="R14377" s="4"/>
      <c r="U14377" s="4"/>
      <c r="AD14377" s="4"/>
      <c r="AE14377" s="4"/>
      <c r="AF14377" s="21"/>
    </row>
    <row r="14378" spans="1:32" x14ac:dyDescent="0.2">
      <c r="A14378" s="1" t="s">
        <v>41477</v>
      </c>
      <c r="B14378" s="4" t="s">
        <v>41478</v>
      </c>
      <c r="C14378" s="4" t="s">
        <v>41478</v>
      </c>
      <c r="E14378" s="4"/>
      <c r="R14378" s="4"/>
      <c r="U14378" s="4"/>
      <c r="AD14378" s="4"/>
      <c r="AE14378" s="4"/>
      <c r="AF14378" s="21"/>
    </row>
    <row r="14379" spans="1:32" x14ac:dyDescent="0.2">
      <c r="A14379" s="1" t="s">
        <v>41479</v>
      </c>
      <c r="B14379" s="4" t="s">
        <v>41480</v>
      </c>
      <c r="C14379" s="4" t="s">
        <v>41481</v>
      </c>
      <c r="E14379" s="4"/>
      <c r="R14379" s="4"/>
      <c r="U14379" s="4"/>
      <c r="AD14379" s="4"/>
      <c r="AE14379" s="4"/>
      <c r="AF14379" s="21"/>
    </row>
    <row r="14380" spans="1:32" x14ac:dyDescent="0.2">
      <c r="A14380" s="1" t="s">
        <v>41482</v>
      </c>
      <c r="B14380" s="4" t="s">
        <v>41483</v>
      </c>
      <c r="C14380" s="4" t="s">
        <v>41484</v>
      </c>
      <c r="E14380" s="4"/>
      <c r="R14380" s="4"/>
      <c r="U14380" s="4"/>
      <c r="AD14380" s="4"/>
      <c r="AE14380" s="4"/>
      <c r="AF14380" s="21"/>
    </row>
    <row r="14381" spans="1:32" x14ac:dyDescent="0.2">
      <c r="A14381" s="1" t="s">
        <v>41485</v>
      </c>
      <c r="B14381" s="4" t="s">
        <v>41486</v>
      </c>
      <c r="C14381" s="4" t="s">
        <v>41487</v>
      </c>
      <c r="E14381" s="4"/>
      <c r="R14381" s="4"/>
      <c r="U14381" s="4"/>
      <c r="AD14381" s="4"/>
      <c r="AE14381" s="4"/>
      <c r="AF14381" s="21"/>
    </row>
    <row r="14382" spans="1:32" x14ac:dyDescent="0.2">
      <c r="A14382" s="1" t="s">
        <v>41488</v>
      </c>
      <c r="B14382" s="4" t="s">
        <v>41489</v>
      </c>
      <c r="C14382" s="4" t="s">
        <v>41490</v>
      </c>
      <c r="E14382" s="4"/>
      <c r="R14382" s="4"/>
      <c r="U14382" s="4"/>
      <c r="AD14382" s="4"/>
      <c r="AE14382" s="4"/>
      <c r="AF14382" s="21"/>
    </row>
    <row r="14383" spans="1:32" x14ac:dyDescent="0.2">
      <c r="A14383" s="1" t="s">
        <v>41491</v>
      </c>
      <c r="B14383" s="4" t="s">
        <v>41492</v>
      </c>
      <c r="C14383" s="4" t="s">
        <v>41493</v>
      </c>
      <c r="E14383" s="4"/>
      <c r="R14383" s="4"/>
      <c r="U14383" s="4"/>
      <c r="AD14383" s="4"/>
      <c r="AE14383" s="4"/>
      <c r="AF14383" s="21"/>
    </row>
    <row r="14384" spans="1:32" x14ac:dyDescent="0.2">
      <c r="A14384" s="1" t="s">
        <v>41494</v>
      </c>
      <c r="B14384" s="4" t="s">
        <v>41495</v>
      </c>
      <c r="C14384" s="4" t="s">
        <v>41495</v>
      </c>
      <c r="E14384" s="4"/>
      <c r="R14384" s="4"/>
      <c r="U14384" s="4"/>
      <c r="AD14384" s="4"/>
      <c r="AE14384" s="4"/>
      <c r="AF14384" s="21"/>
    </row>
    <row r="14385" spans="1:32" x14ac:dyDescent="0.2">
      <c r="A14385" s="1" t="s">
        <v>41496</v>
      </c>
      <c r="B14385" s="4" t="s">
        <v>11837</v>
      </c>
      <c r="C14385" s="4" t="s">
        <v>40678</v>
      </c>
      <c r="E14385" s="4"/>
      <c r="R14385" s="4"/>
      <c r="U14385" s="4"/>
      <c r="AD14385" s="4"/>
      <c r="AE14385" s="4"/>
      <c r="AF14385" s="21"/>
    </row>
    <row r="14386" spans="1:32" x14ac:dyDescent="0.2">
      <c r="A14386" s="1" t="s">
        <v>41497</v>
      </c>
      <c r="B14386" s="4" t="s">
        <v>41498</v>
      </c>
      <c r="C14386" s="4" t="s">
        <v>41499</v>
      </c>
      <c r="E14386" s="4"/>
      <c r="R14386" s="4"/>
      <c r="U14386" s="4"/>
      <c r="AD14386" s="4"/>
      <c r="AE14386" s="4"/>
      <c r="AF14386" s="21"/>
    </row>
    <row r="14387" spans="1:32" x14ac:dyDescent="0.2">
      <c r="A14387" s="1" t="s">
        <v>41500</v>
      </c>
      <c r="B14387" s="4" t="s">
        <v>41501</v>
      </c>
      <c r="C14387" s="4" t="s">
        <v>41502</v>
      </c>
      <c r="E14387" s="4"/>
      <c r="R14387" s="4"/>
      <c r="U14387" s="4"/>
      <c r="AD14387" s="4"/>
      <c r="AE14387" s="4"/>
      <c r="AF14387" s="21"/>
    </row>
    <row r="14388" spans="1:32" x14ac:dyDescent="0.2">
      <c r="A14388" s="1" t="s">
        <v>41503</v>
      </c>
      <c r="B14388" s="4" t="s">
        <v>41504</v>
      </c>
      <c r="C14388" s="4" t="s">
        <v>41505</v>
      </c>
      <c r="E14388" s="4"/>
      <c r="R14388" s="4"/>
      <c r="U14388" s="4"/>
      <c r="AD14388" s="4"/>
      <c r="AE14388" s="4"/>
      <c r="AF14388" s="21"/>
    </row>
    <row r="14389" spans="1:32" x14ac:dyDescent="0.2">
      <c r="A14389" s="1" t="s">
        <v>41506</v>
      </c>
      <c r="B14389" s="4" t="s">
        <v>41507</v>
      </c>
      <c r="C14389" s="4" t="s">
        <v>41508</v>
      </c>
      <c r="E14389" s="4"/>
      <c r="R14389" s="4"/>
      <c r="U14389" s="4"/>
      <c r="AD14389" s="4"/>
      <c r="AE14389" s="4"/>
      <c r="AF14389" s="21"/>
    </row>
    <row r="14390" spans="1:32" x14ac:dyDescent="0.2">
      <c r="A14390" s="1" t="s">
        <v>41509</v>
      </c>
      <c r="B14390" s="4" t="s">
        <v>41510</v>
      </c>
      <c r="C14390" s="4" t="s">
        <v>41511</v>
      </c>
      <c r="E14390" s="4"/>
      <c r="R14390" s="4"/>
      <c r="U14390" s="4"/>
      <c r="AD14390" s="4"/>
      <c r="AE14390" s="4"/>
      <c r="AF14390" s="21"/>
    </row>
    <row r="14391" spans="1:32" x14ac:dyDescent="0.2">
      <c r="A14391" s="1" t="s">
        <v>41512</v>
      </c>
      <c r="B14391" s="4" t="s">
        <v>41513</v>
      </c>
      <c r="C14391" s="4" t="s">
        <v>41514</v>
      </c>
      <c r="E14391" s="4"/>
      <c r="R14391" s="4"/>
      <c r="U14391" s="4"/>
      <c r="AD14391" s="4"/>
      <c r="AE14391" s="4"/>
      <c r="AF14391" s="21"/>
    </row>
    <row r="14392" spans="1:32" x14ac:dyDescent="0.2">
      <c r="A14392" s="1" t="s">
        <v>41515</v>
      </c>
      <c r="B14392" s="4" t="s">
        <v>41516</v>
      </c>
      <c r="C14392" s="4" t="s">
        <v>41517</v>
      </c>
      <c r="E14392" s="4"/>
      <c r="R14392" s="4"/>
      <c r="U14392" s="4"/>
      <c r="AD14392" s="4"/>
      <c r="AE14392" s="4"/>
      <c r="AF14392" s="21"/>
    </row>
    <row r="14393" spans="1:32" x14ac:dyDescent="0.2">
      <c r="A14393" s="1" t="s">
        <v>41518</v>
      </c>
      <c r="B14393" s="4" t="s">
        <v>41519</v>
      </c>
      <c r="C14393" s="4" t="s">
        <v>41520</v>
      </c>
      <c r="E14393" s="4"/>
      <c r="R14393" s="4"/>
      <c r="U14393" s="4"/>
      <c r="AD14393" s="4"/>
      <c r="AE14393" s="4"/>
      <c r="AF14393" s="21"/>
    </row>
    <row r="14394" spans="1:32" x14ac:dyDescent="0.2">
      <c r="A14394" s="1" t="s">
        <v>41521</v>
      </c>
      <c r="B14394" s="4" t="s">
        <v>41522</v>
      </c>
      <c r="C14394" s="4" t="s">
        <v>41522</v>
      </c>
      <c r="E14394" s="4"/>
      <c r="R14394" s="4"/>
      <c r="U14394" s="4"/>
      <c r="AD14394" s="4"/>
      <c r="AE14394" s="4"/>
      <c r="AF14394" s="21"/>
    </row>
    <row r="14395" spans="1:32" x14ac:dyDescent="0.2">
      <c r="A14395" s="1" t="s">
        <v>41523</v>
      </c>
      <c r="B14395" s="4" t="s">
        <v>41524</v>
      </c>
      <c r="C14395" s="4" t="s">
        <v>29323</v>
      </c>
      <c r="E14395" s="4"/>
      <c r="R14395" s="4"/>
      <c r="U14395" s="4"/>
      <c r="AD14395" s="4"/>
      <c r="AE14395" s="4"/>
      <c r="AF14395" s="21"/>
    </row>
    <row r="14396" spans="1:32" x14ac:dyDescent="0.2">
      <c r="A14396" s="1" t="s">
        <v>41525</v>
      </c>
      <c r="B14396" s="4" t="s">
        <v>41526</v>
      </c>
      <c r="C14396" s="4" t="s">
        <v>41527</v>
      </c>
      <c r="E14396" s="4"/>
      <c r="R14396" s="4"/>
      <c r="U14396" s="4"/>
      <c r="AD14396" s="4"/>
      <c r="AE14396" s="4"/>
      <c r="AF14396" s="21"/>
    </row>
    <row r="14397" spans="1:32" x14ac:dyDescent="0.2">
      <c r="A14397" s="1" t="s">
        <v>41528</v>
      </c>
      <c r="B14397" s="4" t="s">
        <v>41529</v>
      </c>
      <c r="C14397" s="4" t="s">
        <v>41530</v>
      </c>
      <c r="E14397" s="4"/>
      <c r="R14397" s="4"/>
      <c r="U14397" s="4"/>
      <c r="AD14397" s="4"/>
      <c r="AE14397" s="4"/>
      <c r="AF14397" s="21"/>
    </row>
    <row r="14398" spans="1:32" x14ac:dyDescent="0.2">
      <c r="A14398" s="1" t="s">
        <v>41531</v>
      </c>
      <c r="B14398" s="4" t="s">
        <v>41532</v>
      </c>
      <c r="C14398" s="4" t="s">
        <v>41533</v>
      </c>
      <c r="E14398" s="4"/>
      <c r="R14398" s="4"/>
      <c r="U14398" s="4"/>
      <c r="AD14398" s="4"/>
      <c r="AE14398" s="4"/>
      <c r="AF14398" s="21"/>
    </row>
    <row r="14399" spans="1:32" x14ac:dyDescent="0.2">
      <c r="A14399" s="1" t="s">
        <v>41534</v>
      </c>
      <c r="B14399" s="4" t="s">
        <v>41535</v>
      </c>
      <c r="C14399" s="4" t="s">
        <v>41536</v>
      </c>
      <c r="E14399" s="4"/>
      <c r="R14399" s="4"/>
      <c r="U14399" s="4"/>
      <c r="AD14399" s="4"/>
      <c r="AE14399" s="4"/>
      <c r="AF14399" s="21"/>
    </row>
    <row r="14400" spans="1:32" x14ac:dyDescent="0.2">
      <c r="A14400" s="1" t="s">
        <v>41537</v>
      </c>
      <c r="B14400" s="4" t="s">
        <v>41538</v>
      </c>
      <c r="C14400" s="4" t="s">
        <v>41539</v>
      </c>
      <c r="E14400" s="4"/>
      <c r="R14400" s="4"/>
      <c r="U14400" s="4"/>
      <c r="AD14400" s="4"/>
      <c r="AE14400" s="4"/>
      <c r="AF14400" s="21"/>
    </row>
    <row r="14401" spans="1:32" x14ac:dyDescent="0.2">
      <c r="A14401" s="1" t="s">
        <v>41540</v>
      </c>
      <c r="B14401" s="4" t="s">
        <v>41541</v>
      </c>
      <c r="C14401" s="4" t="s">
        <v>41542</v>
      </c>
      <c r="E14401" s="4"/>
      <c r="R14401" s="4"/>
      <c r="U14401" s="4"/>
      <c r="AD14401" s="4"/>
      <c r="AE14401" s="4"/>
      <c r="AF14401" s="21"/>
    </row>
    <row r="14402" spans="1:32" x14ac:dyDescent="0.2">
      <c r="A14402" s="1" t="s">
        <v>41543</v>
      </c>
      <c r="B14402" s="4" t="s">
        <v>41544</v>
      </c>
      <c r="C14402" s="4" t="s">
        <v>41545</v>
      </c>
      <c r="E14402" s="4"/>
      <c r="R14402" s="4"/>
      <c r="U14402" s="4"/>
      <c r="AD14402" s="4"/>
      <c r="AE14402" s="4"/>
      <c r="AF14402" s="21"/>
    </row>
    <row r="14403" spans="1:32" x14ac:dyDescent="0.2">
      <c r="A14403" s="1" t="s">
        <v>41546</v>
      </c>
      <c r="B14403" s="4" t="s">
        <v>41547</v>
      </c>
      <c r="C14403" s="4" t="s">
        <v>41548</v>
      </c>
      <c r="E14403" s="4"/>
      <c r="R14403" s="4"/>
      <c r="U14403" s="4"/>
      <c r="AD14403" s="4"/>
      <c r="AE14403" s="4"/>
      <c r="AF14403" s="21"/>
    </row>
    <row r="14404" spans="1:32" x14ac:dyDescent="0.2">
      <c r="A14404" s="1" t="s">
        <v>41549</v>
      </c>
      <c r="B14404" s="4" t="s">
        <v>41550</v>
      </c>
      <c r="C14404" s="4" t="s">
        <v>41551</v>
      </c>
      <c r="E14404" s="4"/>
      <c r="R14404" s="4"/>
      <c r="U14404" s="4"/>
      <c r="AD14404" s="4"/>
      <c r="AE14404" s="4"/>
      <c r="AF14404" s="21"/>
    </row>
    <row r="14405" spans="1:32" x14ac:dyDescent="0.2">
      <c r="A14405" s="1" t="s">
        <v>41552</v>
      </c>
      <c r="B14405" s="4" t="s">
        <v>41553</v>
      </c>
      <c r="C14405" s="4" t="s">
        <v>41554</v>
      </c>
      <c r="E14405" s="4"/>
      <c r="R14405" s="4"/>
      <c r="U14405" s="4"/>
      <c r="AD14405" s="4"/>
      <c r="AE14405" s="4"/>
      <c r="AF14405" s="21"/>
    </row>
    <row r="14406" spans="1:32" x14ac:dyDescent="0.2">
      <c r="A14406" s="1" t="s">
        <v>41555</v>
      </c>
      <c r="B14406" s="4" t="s">
        <v>41556</v>
      </c>
      <c r="C14406" s="4" t="s">
        <v>41557</v>
      </c>
      <c r="E14406" s="4"/>
      <c r="R14406" s="4"/>
      <c r="U14406" s="4"/>
      <c r="AD14406" s="4"/>
      <c r="AE14406" s="4"/>
      <c r="AF14406" s="21"/>
    </row>
    <row r="14407" spans="1:32" x14ac:dyDescent="0.2">
      <c r="A14407" s="1" t="s">
        <v>41558</v>
      </c>
      <c r="B14407" s="4" t="s">
        <v>41559</v>
      </c>
      <c r="C14407" s="4" t="s">
        <v>41560</v>
      </c>
      <c r="E14407" s="4"/>
      <c r="R14407" s="4"/>
      <c r="U14407" s="4"/>
      <c r="AD14407" s="4"/>
      <c r="AE14407" s="4"/>
      <c r="AF14407" s="21"/>
    </row>
    <row r="14408" spans="1:32" x14ac:dyDescent="0.2">
      <c r="A14408" s="1" t="s">
        <v>41561</v>
      </c>
      <c r="B14408" s="4" t="s">
        <v>41562</v>
      </c>
      <c r="C14408" s="4" t="s">
        <v>41563</v>
      </c>
      <c r="E14408" s="4"/>
      <c r="R14408" s="4"/>
      <c r="U14408" s="4"/>
      <c r="AD14408" s="4"/>
      <c r="AE14408" s="4"/>
      <c r="AF14408" s="21"/>
    </row>
    <row r="14409" spans="1:32" x14ac:dyDescent="0.2">
      <c r="A14409" s="1" t="s">
        <v>41564</v>
      </c>
      <c r="B14409" s="4" t="s">
        <v>41565</v>
      </c>
      <c r="C14409" s="4" t="s">
        <v>41566</v>
      </c>
      <c r="E14409" s="4"/>
      <c r="R14409" s="4"/>
      <c r="U14409" s="4"/>
      <c r="AD14409" s="4"/>
      <c r="AE14409" s="4"/>
      <c r="AF14409" s="21"/>
    </row>
    <row r="14410" spans="1:32" x14ac:dyDescent="0.2">
      <c r="A14410" s="1" t="s">
        <v>41567</v>
      </c>
      <c r="B14410" s="4" t="s">
        <v>41568</v>
      </c>
      <c r="C14410" s="4" t="s">
        <v>41569</v>
      </c>
      <c r="E14410" s="4"/>
      <c r="R14410" s="4"/>
      <c r="U14410" s="4"/>
      <c r="AD14410" s="4"/>
      <c r="AE14410" s="4"/>
      <c r="AF14410" s="21"/>
    </row>
    <row r="14411" spans="1:32" x14ac:dyDescent="0.2">
      <c r="A14411" s="1" t="s">
        <v>41570</v>
      </c>
      <c r="B14411" s="4" t="s">
        <v>41571</v>
      </c>
      <c r="C14411" s="4" t="s">
        <v>41572</v>
      </c>
      <c r="E14411" s="4"/>
      <c r="R14411" s="4"/>
      <c r="U14411" s="4"/>
      <c r="AD14411" s="4"/>
      <c r="AE14411" s="4"/>
      <c r="AF14411" s="21"/>
    </row>
    <row r="14412" spans="1:32" x14ac:dyDescent="0.2">
      <c r="A14412" s="1" t="s">
        <v>41573</v>
      </c>
      <c r="B14412" s="4" t="s">
        <v>41574</v>
      </c>
      <c r="C14412" s="4" t="s">
        <v>41575</v>
      </c>
      <c r="E14412" s="4"/>
      <c r="R14412" s="4"/>
      <c r="U14412" s="4"/>
      <c r="AD14412" s="4"/>
      <c r="AE14412" s="4"/>
      <c r="AF14412" s="21"/>
    </row>
    <row r="14413" spans="1:32" x14ac:dyDescent="0.2">
      <c r="A14413" s="1" t="s">
        <v>41576</v>
      </c>
      <c r="B14413" s="4" t="s">
        <v>41577</v>
      </c>
      <c r="C14413" s="4" t="s">
        <v>41578</v>
      </c>
      <c r="E14413" s="4"/>
      <c r="R14413" s="4"/>
      <c r="U14413" s="4"/>
      <c r="AD14413" s="4"/>
      <c r="AE14413" s="4"/>
      <c r="AF14413" s="21"/>
    </row>
    <row r="14414" spans="1:32" x14ac:dyDescent="0.2">
      <c r="A14414" s="1" t="s">
        <v>41579</v>
      </c>
      <c r="B14414" s="4" t="s">
        <v>41580</v>
      </c>
      <c r="C14414" s="4" t="s">
        <v>357</v>
      </c>
      <c r="E14414" s="4"/>
      <c r="R14414" s="4"/>
      <c r="U14414" s="4"/>
      <c r="AD14414" s="4"/>
      <c r="AE14414" s="4"/>
      <c r="AF14414" s="21"/>
    </row>
    <row r="14415" spans="1:32" x14ac:dyDescent="0.2">
      <c r="A14415" s="1" t="s">
        <v>41581</v>
      </c>
      <c r="B14415" s="4" t="s">
        <v>41582</v>
      </c>
      <c r="C14415" s="4" t="s">
        <v>41583</v>
      </c>
      <c r="E14415" s="4"/>
      <c r="R14415" s="4"/>
      <c r="U14415" s="4"/>
      <c r="AD14415" s="4"/>
      <c r="AE14415" s="4"/>
      <c r="AF14415" s="21"/>
    </row>
    <row r="14416" spans="1:32" x14ac:dyDescent="0.2">
      <c r="A14416" s="1" t="s">
        <v>41584</v>
      </c>
      <c r="B14416" s="4" t="s">
        <v>41585</v>
      </c>
      <c r="C14416" s="4" t="s">
        <v>41586</v>
      </c>
      <c r="E14416" s="4"/>
      <c r="R14416" s="4"/>
      <c r="U14416" s="4"/>
      <c r="AD14416" s="4"/>
      <c r="AE14416" s="4"/>
      <c r="AF14416" s="21"/>
    </row>
    <row r="14417" spans="1:32" x14ac:dyDescent="0.2">
      <c r="A14417" s="1" t="s">
        <v>41587</v>
      </c>
      <c r="B14417" s="4" t="s">
        <v>41588</v>
      </c>
      <c r="C14417" s="4" t="s">
        <v>41589</v>
      </c>
      <c r="E14417" s="4"/>
      <c r="R14417" s="4"/>
      <c r="U14417" s="4"/>
      <c r="AD14417" s="4"/>
      <c r="AE14417" s="4"/>
      <c r="AF14417" s="21"/>
    </row>
    <row r="14418" spans="1:32" x14ac:dyDescent="0.2">
      <c r="A14418" s="1" t="s">
        <v>41590</v>
      </c>
      <c r="B14418" s="4" t="s">
        <v>41591</v>
      </c>
      <c r="C14418" s="4" t="s">
        <v>41592</v>
      </c>
      <c r="E14418" s="4"/>
      <c r="R14418" s="4"/>
      <c r="U14418" s="4"/>
      <c r="AD14418" s="4"/>
      <c r="AE14418" s="4"/>
      <c r="AF14418" s="21"/>
    </row>
    <row r="14419" spans="1:32" x14ac:dyDescent="0.2">
      <c r="A14419" s="1" t="s">
        <v>41593</v>
      </c>
      <c r="B14419" s="4" t="s">
        <v>41594</v>
      </c>
      <c r="C14419" s="4" t="s">
        <v>41595</v>
      </c>
      <c r="E14419" s="4"/>
      <c r="R14419" s="4"/>
      <c r="U14419" s="4"/>
      <c r="AD14419" s="4"/>
      <c r="AE14419" s="4"/>
      <c r="AF14419" s="21"/>
    </row>
    <row r="14420" spans="1:32" x14ac:dyDescent="0.2">
      <c r="A14420" s="1" t="s">
        <v>41596</v>
      </c>
      <c r="B14420" s="4" t="s">
        <v>41597</v>
      </c>
      <c r="C14420" s="4" t="s">
        <v>41598</v>
      </c>
      <c r="E14420" s="4"/>
      <c r="R14420" s="4"/>
      <c r="U14420" s="4"/>
      <c r="AD14420" s="4"/>
      <c r="AE14420" s="4"/>
      <c r="AF14420" s="21"/>
    </row>
    <row r="14421" spans="1:32" x14ac:dyDescent="0.2">
      <c r="A14421" s="1" t="s">
        <v>41599</v>
      </c>
      <c r="B14421" s="4" t="s">
        <v>41600</v>
      </c>
      <c r="C14421" s="4" t="s">
        <v>41601</v>
      </c>
      <c r="E14421" s="4"/>
      <c r="R14421" s="4"/>
      <c r="U14421" s="4"/>
      <c r="AD14421" s="4"/>
      <c r="AE14421" s="4"/>
      <c r="AF14421" s="21"/>
    </row>
    <row r="14422" spans="1:32" x14ac:dyDescent="0.2">
      <c r="A14422" s="1" t="s">
        <v>41602</v>
      </c>
      <c r="B14422" s="4" t="s">
        <v>41603</v>
      </c>
      <c r="C14422" s="4" t="s">
        <v>41604</v>
      </c>
      <c r="E14422" s="4"/>
      <c r="R14422" s="4"/>
      <c r="U14422" s="4"/>
      <c r="AD14422" s="4"/>
      <c r="AE14422" s="4"/>
      <c r="AF14422" s="21"/>
    </row>
    <row r="14423" spans="1:32" x14ac:dyDescent="0.2">
      <c r="A14423" s="1" t="s">
        <v>41605</v>
      </c>
      <c r="B14423" s="4" t="s">
        <v>41606</v>
      </c>
      <c r="C14423" s="4" t="s">
        <v>41607</v>
      </c>
      <c r="E14423" s="4"/>
      <c r="R14423" s="4"/>
      <c r="U14423" s="4"/>
      <c r="AD14423" s="4"/>
      <c r="AE14423" s="4"/>
      <c r="AF14423" s="21"/>
    </row>
    <row r="14424" spans="1:32" x14ac:dyDescent="0.2">
      <c r="A14424" s="1" t="s">
        <v>41608</v>
      </c>
      <c r="B14424" s="4" t="s">
        <v>41609</v>
      </c>
      <c r="C14424" s="4" t="s">
        <v>41610</v>
      </c>
      <c r="E14424" s="4"/>
      <c r="R14424" s="4"/>
      <c r="U14424" s="4"/>
      <c r="AD14424" s="4"/>
      <c r="AE14424" s="4"/>
      <c r="AF14424" s="21"/>
    </row>
    <row r="14425" spans="1:32" x14ac:dyDescent="0.2">
      <c r="A14425" s="1" t="s">
        <v>41611</v>
      </c>
      <c r="B14425" s="4" t="s">
        <v>41612</v>
      </c>
      <c r="C14425" s="4" t="s">
        <v>41613</v>
      </c>
      <c r="E14425" s="4"/>
      <c r="R14425" s="4"/>
      <c r="U14425" s="4"/>
      <c r="AD14425" s="4"/>
      <c r="AE14425" s="4"/>
      <c r="AF14425" s="21"/>
    </row>
    <row r="14426" spans="1:32" x14ac:dyDescent="0.2">
      <c r="A14426" s="1" t="s">
        <v>41614</v>
      </c>
      <c r="B14426" s="4" t="s">
        <v>41615</v>
      </c>
      <c r="C14426" s="4" t="s">
        <v>41616</v>
      </c>
      <c r="E14426" s="4"/>
      <c r="R14426" s="4"/>
      <c r="U14426" s="4"/>
      <c r="AD14426" s="4"/>
      <c r="AE14426" s="4"/>
      <c r="AF14426" s="21"/>
    </row>
    <row r="14427" spans="1:32" x14ac:dyDescent="0.2">
      <c r="A14427" s="1" t="s">
        <v>41617</v>
      </c>
      <c r="B14427" s="4" t="s">
        <v>41618</v>
      </c>
      <c r="C14427" s="4" t="s">
        <v>41619</v>
      </c>
      <c r="E14427" s="4"/>
      <c r="R14427" s="4"/>
      <c r="U14427" s="4"/>
      <c r="AD14427" s="4"/>
      <c r="AE14427" s="4"/>
      <c r="AF14427" s="21"/>
    </row>
    <row r="14428" spans="1:32" x14ac:dyDescent="0.2">
      <c r="A14428" s="1" t="s">
        <v>41620</v>
      </c>
      <c r="B14428" s="4" t="s">
        <v>41621</v>
      </c>
      <c r="C14428" s="4" t="s">
        <v>41622</v>
      </c>
      <c r="E14428" s="4"/>
      <c r="R14428" s="4"/>
      <c r="U14428" s="4"/>
      <c r="AD14428" s="4"/>
      <c r="AE14428" s="4"/>
      <c r="AF14428" s="21"/>
    </row>
    <row r="14429" spans="1:32" x14ac:dyDescent="0.2">
      <c r="A14429" s="1" t="s">
        <v>41623</v>
      </c>
      <c r="B14429" s="4" t="s">
        <v>41624</v>
      </c>
      <c r="C14429" s="4" t="s">
        <v>41625</v>
      </c>
      <c r="E14429" s="4"/>
      <c r="R14429" s="4"/>
      <c r="U14429" s="4"/>
      <c r="AD14429" s="4"/>
      <c r="AE14429" s="4"/>
      <c r="AF14429" s="21"/>
    </row>
    <row r="14430" spans="1:32" x14ac:dyDescent="0.2">
      <c r="A14430" s="1" t="s">
        <v>41626</v>
      </c>
      <c r="B14430" s="4" t="s">
        <v>41627</v>
      </c>
      <c r="C14430" s="4" t="s">
        <v>41628</v>
      </c>
      <c r="E14430" s="4"/>
      <c r="R14430" s="4"/>
      <c r="U14430" s="4"/>
      <c r="AD14430" s="4"/>
      <c r="AE14430" s="4"/>
      <c r="AF14430" s="21"/>
    </row>
    <row r="14431" spans="1:32" x14ac:dyDescent="0.2">
      <c r="A14431" s="1" t="s">
        <v>41629</v>
      </c>
      <c r="B14431" s="4" t="s">
        <v>41630</v>
      </c>
      <c r="C14431" s="4" t="s">
        <v>41631</v>
      </c>
      <c r="E14431" s="4"/>
      <c r="R14431" s="4"/>
      <c r="U14431" s="4"/>
      <c r="AD14431" s="4"/>
      <c r="AE14431" s="4"/>
      <c r="AF14431" s="21"/>
    </row>
    <row r="14432" spans="1:32" x14ac:dyDescent="0.2">
      <c r="A14432" s="1" t="s">
        <v>41632</v>
      </c>
      <c r="B14432" s="4" t="s">
        <v>41633</v>
      </c>
      <c r="C14432" s="4" t="s">
        <v>41633</v>
      </c>
      <c r="E14432" s="4"/>
      <c r="R14432" s="4"/>
      <c r="U14432" s="4"/>
      <c r="AD14432" s="4"/>
      <c r="AE14432" s="4"/>
      <c r="AF14432" s="21"/>
    </row>
    <row r="14433" spans="1:32" x14ac:dyDescent="0.2">
      <c r="A14433" s="1" t="s">
        <v>41634</v>
      </c>
      <c r="B14433" s="4" t="s">
        <v>41635</v>
      </c>
      <c r="C14433" s="4" t="s">
        <v>41636</v>
      </c>
      <c r="E14433" s="4"/>
      <c r="R14433" s="4"/>
      <c r="U14433" s="4"/>
      <c r="AD14433" s="4"/>
      <c r="AE14433" s="4"/>
      <c r="AF14433" s="21"/>
    </row>
    <row r="14434" spans="1:32" x14ac:dyDescent="0.2">
      <c r="A14434" s="1" t="s">
        <v>41637</v>
      </c>
      <c r="B14434" s="4" t="s">
        <v>41638</v>
      </c>
      <c r="C14434" s="4" t="s">
        <v>41639</v>
      </c>
      <c r="E14434" s="4"/>
      <c r="R14434" s="4"/>
      <c r="U14434" s="4"/>
      <c r="AD14434" s="4"/>
      <c r="AE14434" s="4"/>
      <c r="AF14434" s="21"/>
    </row>
    <row r="14435" spans="1:32" x14ac:dyDescent="0.2">
      <c r="A14435" s="1" t="s">
        <v>41640</v>
      </c>
      <c r="B14435" s="4" t="s">
        <v>41641</v>
      </c>
      <c r="C14435" s="4" t="s">
        <v>41642</v>
      </c>
      <c r="E14435" s="4"/>
      <c r="R14435" s="4"/>
      <c r="U14435" s="4"/>
      <c r="AD14435" s="4"/>
      <c r="AE14435" s="4"/>
      <c r="AF14435" s="21"/>
    </row>
    <row r="14436" spans="1:32" x14ac:dyDescent="0.2">
      <c r="A14436" s="1" t="s">
        <v>41643</v>
      </c>
      <c r="B14436" s="4" t="s">
        <v>41644</v>
      </c>
      <c r="C14436" s="4" t="s">
        <v>41645</v>
      </c>
      <c r="E14436" s="4"/>
      <c r="R14436" s="4"/>
      <c r="U14436" s="4"/>
      <c r="AD14436" s="4"/>
      <c r="AE14436" s="4"/>
      <c r="AF14436" s="21"/>
    </row>
    <row r="14437" spans="1:32" x14ac:dyDescent="0.2">
      <c r="A14437" s="1" t="s">
        <v>41646</v>
      </c>
      <c r="B14437" s="4" t="s">
        <v>41647</v>
      </c>
      <c r="C14437" s="4" t="s">
        <v>41648</v>
      </c>
      <c r="E14437" s="4"/>
      <c r="R14437" s="4"/>
      <c r="U14437" s="4"/>
      <c r="AD14437" s="4"/>
      <c r="AE14437" s="4"/>
      <c r="AF14437" s="21"/>
    </row>
    <row r="14438" spans="1:32" x14ac:dyDescent="0.2">
      <c r="A14438" s="1" t="s">
        <v>41649</v>
      </c>
      <c r="B14438" s="4" t="s">
        <v>41650</v>
      </c>
      <c r="C14438" s="4" t="s">
        <v>41651</v>
      </c>
      <c r="E14438" s="4"/>
      <c r="R14438" s="4"/>
      <c r="U14438" s="4"/>
      <c r="AD14438" s="4"/>
      <c r="AE14438" s="4"/>
      <c r="AF14438" s="21"/>
    </row>
    <row r="14439" spans="1:32" x14ac:dyDescent="0.2">
      <c r="A14439" s="1" t="s">
        <v>41652</v>
      </c>
      <c r="B14439" s="4" t="s">
        <v>41653</v>
      </c>
      <c r="C14439" s="4" t="s">
        <v>41654</v>
      </c>
      <c r="E14439" s="4"/>
      <c r="R14439" s="4"/>
      <c r="U14439" s="4"/>
      <c r="AD14439" s="4"/>
      <c r="AE14439" s="4"/>
      <c r="AF14439" s="21"/>
    </row>
    <row r="14440" spans="1:32" x14ac:dyDescent="0.2">
      <c r="A14440" s="1" t="s">
        <v>41655</v>
      </c>
      <c r="B14440" s="4" t="s">
        <v>41656</v>
      </c>
      <c r="C14440" s="4" t="s">
        <v>41657</v>
      </c>
      <c r="E14440" s="4"/>
      <c r="R14440" s="4"/>
      <c r="U14440" s="4"/>
      <c r="AD14440" s="4"/>
      <c r="AE14440" s="4"/>
      <c r="AF14440" s="21"/>
    </row>
    <row r="14441" spans="1:32" x14ac:dyDescent="0.2">
      <c r="A14441" s="1" t="s">
        <v>41658</v>
      </c>
      <c r="B14441" s="4" t="s">
        <v>41659</v>
      </c>
      <c r="C14441" s="4" t="s">
        <v>41660</v>
      </c>
      <c r="E14441" s="4"/>
      <c r="R14441" s="4"/>
      <c r="U14441" s="4"/>
      <c r="AD14441" s="4"/>
      <c r="AE14441" s="4"/>
      <c r="AF14441" s="21"/>
    </row>
    <row r="14442" spans="1:32" x14ac:dyDescent="0.2">
      <c r="A14442" s="1" t="s">
        <v>41661</v>
      </c>
      <c r="B14442" s="4" t="s">
        <v>41662</v>
      </c>
      <c r="C14442" s="4" t="s">
        <v>41663</v>
      </c>
      <c r="E14442" s="4"/>
      <c r="R14442" s="4"/>
      <c r="U14442" s="4"/>
      <c r="AD14442" s="4"/>
      <c r="AE14442" s="4"/>
      <c r="AF14442" s="21"/>
    </row>
    <row r="14443" spans="1:32" x14ac:dyDescent="0.2">
      <c r="A14443" s="1" t="s">
        <v>41664</v>
      </c>
      <c r="B14443" s="4" t="s">
        <v>41665</v>
      </c>
      <c r="C14443" s="4" t="s">
        <v>41666</v>
      </c>
      <c r="E14443" s="4"/>
      <c r="R14443" s="4"/>
      <c r="U14443" s="4"/>
      <c r="AD14443" s="4"/>
      <c r="AE14443" s="4"/>
      <c r="AF14443" s="21"/>
    </row>
    <row r="14444" spans="1:32" x14ac:dyDescent="0.2">
      <c r="A14444" s="1" t="s">
        <v>41667</v>
      </c>
      <c r="B14444" s="4" t="s">
        <v>41668</v>
      </c>
      <c r="C14444" s="4" t="s">
        <v>41669</v>
      </c>
      <c r="E14444" s="4"/>
      <c r="R14444" s="4"/>
      <c r="U14444" s="4"/>
      <c r="AD14444" s="4"/>
      <c r="AE14444" s="4"/>
      <c r="AF14444" s="21"/>
    </row>
    <row r="14445" spans="1:32" x14ac:dyDescent="0.2">
      <c r="A14445" s="1" t="s">
        <v>41670</v>
      </c>
      <c r="B14445" s="4" t="s">
        <v>41671</v>
      </c>
      <c r="C14445" s="4" t="s">
        <v>41672</v>
      </c>
      <c r="E14445" s="4"/>
      <c r="R14445" s="4"/>
      <c r="U14445" s="4"/>
      <c r="AD14445" s="4"/>
      <c r="AE14445" s="4"/>
      <c r="AF14445" s="21"/>
    </row>
    <row r="14446" spans="1:32" x14ac:dyDescent="0.2">
      <c r="A14446" s="1" t="s">
        <v>41673</v>
      </c>
      <c r="B14446" s="4" t="s">
        <v>41674</v>
      </c>
      <c r="C14446" s="4" t="s">
        <v>41675</v>
      </c>
      <c r="E14446" s="4"/>
      <c r="R14446" s="4"/>
      <c r="U14446" s="4"/>
      <c r="AD14446" s="4"/>
      <c r="AE14446" s="4"/>
      <c r="AF14446" s="21"/>
    </row>
    <row r="14447" spans="1:32" x14ac:dyDescent="0.2">
      <c r="A14447" s="1" t="s">
        <v>41676</v>
      </c>
      <c r="B14447" s="4" t="s">
        <v>41677</v>
      </c>
      <c r="C14447" s="4" t="s">
        <v>41678</v>
      </c>
      <c r="E14447" s="4"/>
      <c r="R14447" s="4"/>
      <c r="U14447" s="4"/>
      <c r="AD14447" s="4"/>
      <c r="AE14447" s="4"/>
      <c r="AF14447" s="21"/>
    </row>
    <row r="14448" spans="1:32" x14ac:dyDescent="0.2">
      <c r="A14448" s="1" t="s">
        <v>41679</v>
      </c>
      <c r="B14448" s="4" t="s">
        <v>41680</v>
      </c>
      <c r="C14448" s="4" t="s">
        <v>41681</v>
      </c>
      <c r="E14448" s="4"/>
      <c r="R14448" s="4"/>
      <c r="U14448" s="4"/>
      <c r="AD14448" s="4"/>
      <c r="AE14448" s="4"/>
      <c r="AF14448" s="21"/>
    </row>
    <row r="14449" spans="1:32" x14ac:dyDescent="0.2">
      <c r="A14449" s="1" t="s">
        <v>41682</v>
      </c>
      <c r="B14449" s="4" t="s">
        <v>41683</v>
      </c>
      <c r="C14449" s="4" t="s">
        <v>41684</v>
      </c>
      <c r="E14449" s="4"/>
      <c r="R14449" s="4"/>
      <c r="U14449" s="4"/>
      <c r="AD14449" s="4"/>
      <c r="AE14449" s="4"/>
      <c r="AF14449" s="21"/>
    </row>
    <row r="14450" spans="1:32" x14ac:dyDescent="0.2">
      <c r="A14450" s="1" t="s">
        <v>41685</v>
      </c>
      <c r="B14450" s="4" t="s">
        <v>41686</v>
      </c>
      <c r="C14450" s="4" t="s">
        <v>41687</v>
      </c>
      <c r="E14450" s="4"/>
      <c r="R14450" s="4"/>
      <c r="U14450" s="4"/>
      <c r="AD14450" s="4"/>
      <c r="AE14450" s="4"/>
      <c r="AF14450" s="21"/>
    </row>
    <row r="14451" spans="1:32" x14ac:dyDescent="0.2">
      <c r="A14451" s="1" t="s">
        <v>41688</v>
      </c>
      <c r="B14451" s="4" t="s">
        <v>41689</v>
      </c>
      <c r="C14451" s="4" t="s">
        <v>41690</v>
      </c>
      <c r="E14451" s="4"/>
      <c r="R14451" s="4"/>
      <c r="U14451" s="4"/>
      <c r="AD14451" s="4"/>
      <c r="AE14451" s="4"/>
      <c r="AF14451" s="21"/>
    </row>
    <row r="14452" spans="1:32" x14ac:dyDescent="0.2">
      <c r="A14452" s="1" t="s">
        <v>41691</v>
      </c>
      <c r="B14452" s="4" t="s">
        <v>41692</v>
      </c>
      <c r="C14452" s="4" t="s">
        <v>41693</v>
      </c>
      <c r="E14452" s="4"/>
      <c r="R14452" s="4"/>
      <c r="U14452" s="4"/>
      <c r="AD14452" s="4"/>
      <c r="AE14452" s="4"/>
      <c r="AF14452" s="21"/>
    </row>
    <row r="14453" spans="1:32" x14ac:dyDescent="0.2">
      <c r="A14453" s="1" t="s">
        <v>41694</v>
      </c>
      <c r="B14453" s="4" t="s">
        <v>41695</v>
      </c>
      <c r="C14453" s="4" t="s">
        <v>41696</v>
      </c>
      <c r="E14453" s="4"/>
      <c r="R14453" s="4"/>
      <c r="U14453" s="4"/>
      <c r="AD14453" s="4"/>
      <c r="AE14453" s="4"/>
      <c r="AF14453" s="21"/>
    </row>
    <row r="14454" spans="1:32" x14ac:dyDescent="0.2">
      <c r="A14454" s="1" t="s">
        <v>41697</v>
      </c>
      <c r="B14454" s="4" t="s">
        <v>41698</v>
      </c>
      <c r="C14454" s="4" t="s">
        <v>41699</v>
      </c>
      <c r="E14454" s="4"/>
      <c r="R14454" s="4"/>
      <c r="U14454" s="4"/>
      <c r="AD14454" s="4"/>
      <c r="AE14454" s="4"/>
      <c r="AF14454" s="21"/>
    </row>
    <row r="14455" spans="1:32" x14ac:dyDescent="0.2">
      <c r="A14455" s="1" t="s">
        <v>41700</v>
      </c>
      <c r="B14455" s="4" t="s">
        <v>41701</v>
      </c>
      <c r="C14455" s="4" t="s">
        <v>41702</v>
      </c>
      <c r="E14455" s="4"/>
      <c r="R14455" s="4"/>
      <c r="U14455" s="4"/>
      <c r="AD14455" s="4"/>
      <c r="AE14455" s="4"/>
      <c r="AF14455" s="21"/>
    </row>
    <row r="14456" spans="1:32" x14ac:dyDescent="0.2">
      <c r="A14456" s="1" t="s">
        <v>41703</v>
      </c>
      <c r="B14456" s="4" t="s">
        <v>41704</v>
      </c>
      <c r="C14456" s="4" t="s">
        <v>41705</v>
      </c>
      <c r="E14456" s="4"/>
      <c r="R14456" s="4"/>
      <c r="U14456" s="4"/>
      <c r="AD14456" s="4"/>
      <c r="AE14456" s="4"/>
      <c r="AF14456" s="21"/>
    </row>
    <row r="14457" spans="1:32" x14ac:dyDescent="0.2">
      <c r="A14457" s="1" t="s">
        <v>41706</v>
      </c>
      <c r="B14457" s="4" t="s">
        <v>41707</v>
      </c>
      <c r="C14457" s="4" t="s">
        <v>41708</v>
      </c>
      <c r="E14457" s="4"/>
      <c r="R14457" s="4"/>
      <c r="U14457" s="4"/>
      <c r="AD14457" s="4"/>
      <c r="AE14457" s="4"/>
      <c r="AF14457" s="21"/>
    </row>
    <row r="14458" spans="1:32" x14ac:dyDescent="0.2">
      <c r="A14458" s="1" t="s">
        <v>41709</v>
      </c>
      <c r="B14458" s="4" t="s">
        <v>41710</v>
      </c>
      <c r="C14458" s="4" t="s">
        <v>41711</v>
      </c>
      <c r="E14458" s="4"/>
      <c r="R14458" s="4"/>
      <c r="U14458" s="4"/>
      <c r="AD14458" s="4"/>
      <c r="AE14458" s="4"/>
      <c r="AF14458" s="21"/>
    </row>
    <row r="14459" spans="1:32" x14ac:dyDescent="0.2">
      <c r="A14459" s="1" t="s">
        <v>41712</v>
      </c>
      <c r="B14459" s="4" t="s">
        <v>41713</v>
      </c>
      <c r="C14459" s="4" t="s">
        <v>41714</v>
      </c>
      <c r="E14459" s="4"/>
      <c r="R14459" s="4"/>
      <c r="U14459" s="4"/>
      <c r="AD14459" s="4"/>
      <c r="AE14459" s="4"/>
      <c r="AF14459" s="21"/>
    </row>
    <row r="14460" spans="1:32" x14ac:dyDescent="0.2">
      <c r="A14460" s="1" t="s">
        <v>41715</v>
      </c>
      <c r="B14460" s="4" t="s">
        <v>41716</v>
      </c>
      <c r="C14460" s="4" t="s">
        <v>41717</v>
      </c>
      <c r="E14460" s="4"/>
      <c r="R14460" s="4"/>
      <c r="U14460" s="4"/>
      <c r="AD14460" s="4"/>
      <c r="AE14460" s="4"/>
      <c r="AF14460" s="21"/>
    </row>
    <row r="14461" spans="1:32" x14ac:dyDescent="0.2">
      <c r="A14461" s="1" t="s">
        <v>41718</v>
      </c>
      <c r="B14461" s="4" t="s">
        <v>41719</v>
      </c>
      <c r="C14461" s="4" t="s">
        <v>41720</v>
      </c>
      <c r="E14461" s="4"/>
      <c r="R14461" s="4"/>
      <c r="U14461" s="4"/>
      <c r="AD14461" s="4"/>
      <c r="AE14461" s="4"/>
      <c r="AF14461" s="21"/>
    </row>
    <row r="14462" spans="1:32" x14ac:dyDescent="0.2">
      <c r="A14462" s="1" t="s">
        <v>41721</v>
      </c>
      <c r="B14462" s="4" t="s">
        <v>41722</v>
      </c>
      <c r="C14462" s="4" t="s">
        <v>41723</v>
      </c>
      <c r="E14462" s="4"/>
      <c r="R14462" s="4"/>
      <c r="U14462" s="4"/>
      <c r="AD14462" s="4"/>
      <c r="AE14462" s="4"/>
      <c r="AF14462" s="21"/>
    </row>
    <row r="14463" spans="1:32" x14ac:dyDescent="0.2">
      <c r="A14463" s="1" t="s">
        <v>41724</v>
      </c>
      <c r="B14463" s="4" t="s">
        <v>41725</v>
      </c>
      <c r="C14463" s="4" t="s">
        <v>41726</v>
      </c>
      <c r="E14463" s="4"/>
      <c r="R14463" s="4"/>
      <c r="U14463" s="4"/>
      <c r="AD14463" s="4"/>
      <c r="AE14463" s="4"/>
      <c r="AF14463" s="21"/>
    </row>
    <row r="14464" spans="1:32" x14ac:dyDescent="0.2">
      <c r="A14464" s="1" t="s">
        <v>41727</v>
      </c>
      <c r="B14464" s="4" t="s">
        <v>41728</v>
      </c>
      <c r="C14464" s="4" t="s">
        <v>41729</v>
      </c>
      <c r="E14464" s="4"/>
      <c r="R14464" s="4"/>
      <c r="U14464" s="4"/>
      <c r="AD14464" s="4"/>
      <c r="AE14464" s="4"/>
      <c r="AF14464" s="21"/>
    </row>
    <row r="14465" spans="1:32" x14ac:dyDescent="0.2">
      <c r="A14465" s="1" t="s">
        <v>41730</v>
      </c>
      <c r="B14465" s="4" t="s">
        <v>41731</v>
      </c>
      <c r="C14465" s="4" t="s">
        <v>41732</v>
      </c>
      <c r="E14465" s="4"/>
      <c r="R14465" s="4"/>
      <c r="U14465" s="4"/>
      <c r="AD14465" s="4"/>
      <c r="AE14465" s="4"/>
      <c r="AF14465" s="21"/>
    </row>
    <row r="14466" spans="1:32" x14ac:dyDescent="0.2">
      <c r="A14466" s="1" t="s">
        <v>41733</v>
      </c>
      <c r="B14466" s="4" t="s">
        <v>41734</v>
      </c>
      <c r="C14466" s="4" t="s">
        <v>41735</v>
      </c>
      <c r="E14466" s="4"/>
      <c r="R14466" s="4"/>
      <c r="U14466" s="4"/>
      <c r="AD14466" s="4"/>
      <c r="AE14466" s="4"/>
      <c r="AF14466" s="21"/>
    </row>
    <row r="14467" spans="1:32" x14ac:dyDescent="0.2">
      <c r="A14467" s="1" t="s">
        <v>41736</v>
      </c>
      <c r="B14467" s="4" t="s">
        <v>41737</v>
      </c>
      <c r="C14467" s="4" t="s">
        <v>41738</v>
      </c>
      <c r="E14467" s="4"/>
      <c r="R14467" s="4"/>
      <c r="U14467" s="4"/>
      <c r="AD14467" s="4"/>
      <c r="AE14467" s="4"/>
      <c r="AF14467" s="21"/>
    </row>
    <row r="14468" spans="1:32" x14ac:dyDescent="0.2">
      <c r="A14468" s="1" t="s">
        <v>41739</v>
      </c>
      <c r="B14468" s="4" t="s">
        <v>41740</v>
      </c>
      <c r="C14468" s="4" t="s">
        <v>41741</v>
      </c>
      <c r="E14468" s="4"/>
      <c r="R14468" s="4"/>
      <c r="U14468" s="4"/>
      <c r="AD14468" s="4"/>
      <c r="AE14468" s="4"/>
      <c r="AF14468" s="21"/>
    </row>
    <row r="14469" spans="1:32" x14ac:dyDescent="0.2">
      <c r="A14469" s="1" t="s">
        <v>41742</v>
      </c>
      <c r="B14469" s="4" t="s">
        <v>41743</v>
      </c>
      <c r="C14469" s="4" t="s">
        <v>41744</v>
      </c>
      <c r="E14469" s="4"/>
      <c r="R14469" s="4"/>
      <c r="U14469" s="4"/>
      <c r="AD14469" s="4"/>
      <c r="AE14469" s="4"/>
      <c r="AF14469" s="21"/>
    </row>
    <row r="14470" spans="1:32" x14ac:dyDescent="0.2">
      <c r="A14470" s="1" t="s">
        <v>41745</v>
      </c>
      <c r="B14470" s="4" t="s">
        <v>41746</v>
      </c>
      <c r="C14470" s="4" t="s">
        <v>41747</v>
      </c>
      <c r="E14470" s="4"/>
      <c r="R14470" s="4"/>
      <c r="U14470" s="4"/>
      <c r="AD14470" s="4"/>
      <c r="AE14470" s="4"/>
      <c r="AF14470" s="21"/>
    </row>
    <row r="14471" spans="1:32" x14ac:dyDescent="0.2">
      <c r="A14471" s="1" t="s">
        <v>41748</v>
      </c>
      <c r="B14471" s="4" t="s">
        <v>41749</v>
      </c>
      <c r="C14471" s="4" t="s">
        <v>41750</v>
      </c>
      <c r="E14471" s="4"/>
      <c r="R14471" s="4"/>
      <c r="U14471" s="4"/>
      <c r="AD14471" s="4"/>
      <c r="AE14471" s="4"/>
      <c r="AF14471" s="21"/>
    </row>
    <row r="14472" spans="1:32" x14ac:dyDescent="0.2">
      <c r="A14472" s="1" t="s">
        <v>41751</v>
      </c>
      <c r="B14472" s="4" t="s">
        <v>41752</v>
      </c>
      <c r="C14472" s="4" t="s">
        <v>41753</v>
      </c>
      <c r="E14472" s="4"/>
      <c r="R14472" s="4"/>
      <c r="U14472" s="4"/>
      <c r="AD14472" s="4"/>
      <c r="AE14472" s="4"/>
      <c r="AF14472" s="21"/>
    </row>
    <row r="14473" spans="1:32" x14ac:dyDescent="0.2">
      <c r="A14473" s="1" t="s">
        <v>41754</v>
      </c>
      <c r="B14473" s="4" t="s">
        <v>41755</v>
      </c>
      <c r="C14473" s="4" t="s">
        <v>41756</v>
      </c>
      <c r="E14473" s="4"/>
      <c r="R14473" s="4"/>
      <c r="U14473" s="4"/>
      <c r="AD14473" s="4"/>
      <c r="AE14473" s="4"/>
      <c r="AF14473" s="21"/>
    </row>
    <row r="14474" spans="1:32" x14ac:dyDescent="0.2">
      <c r="A14474" s="1" t="s">
        <v>41757</v>
      </c>
      <c r="B14474" s="4" t="s">
        <v>41758</v>
      </c>
      <c r="C14474" s="4" t="s">
        <v>41759</v>
      </c>
      <c r="E14474" s="4"/>
      <c r="R14474" s="4"/>
      <c r="U14474" s="4"/>
      <c r="AD14474" s="4"/>
      <c r="AE14474" s="4"/>
      <c r="AF14474" s="21"/>
    </row>
    <row r="14475" spans="1:32" x14ac:dyDescent="0.2">
      <c r="A14475" s="1" t="s">
        <v>41760</v>
      </c>
      <c r="B14475" s="4" t="s">
        <v>41761</v>
      </c>
      <c r="C14475" s="4" t="s">
        <v>41762</v>
      </c>
      <c r="E14475" s="4"/>
      <c r="R14475" s="4"/>
      <c r="U14475" s="4"/>
      <c r="AD14475" s="4"/>
      <c r="AE14475" s="4"/>
      <c r="AF14475" s="21"/>
    </row>
    <row r="14476" spans="1:32" x14ac:dyDescent="0.2">
      <c r="A14476" s="1" t="s">
        <v>41763</v>
      </c>
      <c r="B14476" s="4" t="s">
        <v>41764</v>
      </c>
      <c r="C14476" s="4" t="s">
        <v>41765</v>
      </c>
      <c r="E14476" s="4"/>
      <c r="R14476" s="4"/>
      <c r="U14476" s="4"/>
      <c r="AD14476" s="4"/>
      <c r="AE14476" s="4"/>
      <c r="AF14476" s="21"/>
    </row>
    <row r="14477" spans="1:32" x14ac:dyDescent="0.2">
      <c r="A14477" s="1" t="s">
        <v>41766</v>
      </c>
      <c r="B14477" s="4" t="s">
        <v>41767</v>
      </c>
      <c r="C14477" s="4" t="s">
        <v>41768</v>
      </c>
      <c r="E14477" s="4"/>
      <c r="R14477" s="4"/>
      <c r="U14477" s="4"/>
      <c r="AD14477" s="4"/>
      <c r="AE14477" s="4"/>
      <c r="AF14477" s="21"/>
    </row>
    <row r="14478" spans="1:32" x14ac:dyDescent="0.2">
      <c r="A14478" s="1" t="s">
        <v>41769</v>
      </c>
      <c r="B14478" s="4" t="s">
        <v>41770</v>
      </c>
      <c r="C14478" s="4" t="s">
        <v>41771</v>
      </c>
      <c r="E14478" s="4"/>
      <c r="R14478" s="4"/>
      <c r="U14478" s="4"/>
      <c r="AD14478" s="4"/>
      <c r="AE14478" s="4"/>
      <c r="AF14478" s="21"/>
    </row>
    <row r="14479" spans="1:32" x14ac:dyDescent="0.2">
      <c r="A14479" s="1" t="s">
        <v>41772</v>
      </c>
      <c r="B14479" s="4" t="s">
        <v>41773</v>
      </c>
      <c r="C14479" s="4" t="s">
        <v>41774</v>
      </c>
      <c r="E14479" s="4"/>
      <c r="R14479" s="4"/>
      <c r="U14479" s="4"/>
      <c r="AD14479" s="4"/>
      <c r="AE14479" s="4"/>
      <c r="AF14479" s="21"/>
    </row>
    <row r="14480" spans="1:32" x14ac:dyDescent="0.2">
      <c r="A14480" s="1" t="s">
        <v>41775</v>
      </c>
      <c r="B14480" s="4" t="s">
        <v>41776</v>
      </c>
      <c r="C14480" s="4" t="s">
        <v>41777</v>
      </c>
      <c r="E14480" s="4"/>
      <c r="R14480" s="4"/>
      <c r="U14480" s="4"/>
      <c r="AD14480" s="4"/>
      <c r="AE14480" s="4"/>
      <c r="AF14480" s="21"/>
    </row>
    <row r="14481" spans="1:32" x14ac:dyDescent="0.2">
      <c r="A14481" s="1" t="s">
        <v>41778</v>
      </c>
      <c r="B14481" s="4" t="s">
        <v>41779</v>
      </c>
      <c r="C14481" s="4" t="s">
        <v>41780</v>
      </c>
      <c r="E14481" s="4"/>
      <c r="R14481" s="4"/>
      <c r="U14481" s="4"/>
      <c r="AD14481" s="4"/>
      <c r="AE14481" s="4"/>
      <c r="AF14481" s="21"/>
    </row>
    <row r="14482" spans="1:32" x14ac:dyDescent="0.2">
      <c r="A14482" s="1" t="s">
        <v>41781</v>
      </c>
      <c r="B14482" s="4" t="s">
        <v>41782</v>
      </c>
      <c r="C14482" s="4" t="s">
        <v>41783</v>
      </c>
      <c r="E14482" s="4"/>
      <c r="R14482" s="4"/>
      <c r="U14482" s="4"/>
      <c r="AD14482" s="4"/>
      <c r="AE14482" s="4"/>
      <c r="AF14482" s="21"/>
    </row>
    <row r="14483" spans="1:32" x14ac:dyDescent="0.2">
      <c r="A14483" s="1" t="s">
        <v>41784</v>
      </c>
      <c r="B14483" s="4" t="s">
        <v>41785</v>
      </c>
      <c r="C14483" s="4" t="s">
        <v>41786</v>
      </c>
      <c r="E14483" s="4"/>
      <c r="R14483" s="4"/>
      <c r="U14483" s="4"/>
      <c r="AD14483" s="4"/>
      <c r="AE14483" s="4"/>
      <c r="AF14483" s="21"/>
    </row>
    <row r="14484" spans="1:32" x14ac:dyDescent="0.2">
      <c r="A14484" s="1" t="s">
        <v>41787</v>
      </c>
      <c r="B14484" s="4" t="s">
        <v>41788</v>
      </c>
      <c r="C14484" s="4" t="s">
        <v>41789</v>
      </c>
      <c r="E14484" s="4"/>
      <c r="R14484" s="4"/>
      <c r="U14484" s="4"/>
      <c r="AD14484" s="4"/>
      <c r="AE14484" s="4"/>
      <c r="AF14484" s="21"/>
    </row>
    <row r="14485" spans="1:32" x14ac:dyDescent="0.2">
      <c r="A14485" s="1" t="s">
        <v>41790</v>
      </c>
      <c r="B14485" s="4" t="s">
        <v>41791</v>
      </c>
      <c r="C14485" s="4" t="s">
        <v>41792</v>
      </c>
      <c r="E14485" s="4"/>
      <c r="R14485" s="4"/>
      <c r="U14485" s="4"/>
      <c r="AD14485" s="4"/>
      <c r="AE14485" s="4"/>
      <c r="AF14485" s="21"/>
    </row>
    <row r="14486" spans="1:32" x14ac:dyDescent="0.2">
      <c r="A14486" s="1" t="s">
        <v>41793</v>
      </c>
      <c r="B14486" s="4" t="s">
        <v>41794</v>
      </c>
      <c r="C14486" s="4" t="s">
        <v>41795</v>
      </c>
      <c r="E14486" s="4"/>
      <c r="R14486" s="4"/>
      <c r="U14486" s="4"/>
      <c r="AD14486" s="4"/>
      <c r="AE14486" s="4"/>
      <c r="AF14486" s="21"/>
    </row>
    <row r="14487" spans="1:32" x14ac:dyDescent="0.2">
      <c r="A14487" s="1" t="s">
        <v>41796</v>
      </c>
      <c r="B14487" s="4" t="s">
        <v>41797</v>
      </c>
      <c r="C14487" s="4" t="s">
        <v>41797</v>
      </c>
      <c r="E14487" s="4"/>
      <c r="R14487" s="4"/>
      <c r="U14487" s="4"/>
      <c r="AD14487" s="4"/>
      <c r="AE14487" s="4"/>
      <c r="AF14487" s="21"/>
    </row>
    <row r="14488" spans="1:32" x14ac:dyDescent="0.2">
      <c r="A14488" s="1" t="s">
        <v>41798</v>
      </c>
      <c r="B14488" s="4" t="s">
        <v>41799</v>
      </c>
      <c r="C14488" s="4" t="s">
        <v>41800</v>
      </c>
      <c r="E14488" s="4"/>
      <c r="R14488" s="4"/>
      <c r="U14488" s="4"/>
      <c r="AD14488" s="4"/>
      <c r="AE14488" s="4"/>
      <c r="AF14488" s="21"/>
    </row>
    <row r="14489" spans="1:32" x14ac:dyDescent="0.2">
      <c r="A14489" s="1" t="s">
        <v>41801</v>
      </c>
      <c r="B14489" s="4" t="s">
        <v>41802</v>
      </c>
      <c r="C14489" s="4" t="s">
        <v>41803</v>
      </c>
      <c r="E14489" s="4"/>
      <c r="R14489" s="4"/>
      <c r="U14489" s="4"/>
      <c r="AD14489" s="4"/>
      <c r="AE14489" s="4"/>
      <c r="AF14489" s="21"/>
    </row>
    <row r="14490" spans="1:32" x14ac:dyDescent="0.2">
      <c r="A14490" s="1" t="s">
        <v>41804</v>
      </c>
      <c r="B14490" s="4" t="s">
        <v>41805</v>
      </c>
      <c r="C14490" s="4" t="s">
        <v>41806</v>
      </c>
      <c r="E14490" s="4"/>
      <c r="R14490" s="4"/>
      <c r="U14490" s="4"/>
      <c r="AD14490" s="4"/>
      <c r="AE14490" s="4"/>
      <c r="AF14490" s="21"/>
    </row>
    <row r="14491" spans="1:32" x14ac:dyDescent="0.2">
      <c r="A14491" s="1" t="s">
        <v>41807</v>
      </c>
      <c r="B14491" s="4" t="s">
        <v>41808</v>
      </c>
      <c r="C14491" s="4" t="s">
        <v>41809</v>
      </c>
      <c r="E14491" s="4"/>
      <c r="R14491" s="4"/>
      <c r="U14491" s="4"/>
      <c r="AD14491" s="4"/>
      <c r="AE14491" s="4"/>
      <c r="AF14491" s="21"/>
    </row>
    <row r="14492" spans="1:32" x14ac:dyDescent="0.2">
      <c r="A14492" s="1" t="s">
        <v>41810</v>
      </c>
      <c r="B14492" s="4" t="s">
        <v>41811</v>
      </c>
      <c r="C14492" s="4" t="s">
        <v>41812</v>
      </c>
      <c r="E14492" s="4"/>
      <c r="R14492" s="4"/>
      <c r="U14492" s="4"/>
      <c r="AD14492" s="4"/>
      <c r="AE14492" s="4"/>
      <c r="AF14492" s="21"/>
    </row>
    <row r="14493" spans="1:32" x14ac:dyDescent="0.2">
      <c r="A14493" s="1" t="s">
        <v>41813</v>
      </c>
      <c r="B14493" s="4" t="s">
        <v>41814</v>
      </c>
      <c r="C14493" s="4" t="s">
        <v>41815</v>
      </c>
      <c r="E14493" s="4"/>
      <c r="R14493" s="4"/>
      <c r="U14493" s="4"/>
      <c r="AD14493" s="4"/>
      <c r="AE14493" s="4"/>
      <c r="AF14493" s="21"/>
    </row>
    <row r="14494" spans="1:32" x14ac:dyDescent="0.2">
      <c r="A14494" s="1" t="s">
        <v>41816</v>
      </c>
      <c r="B14494" s="4" t="s">
        <v>41817</v>
      </c>
      <c r="C14494" s="4" t="s">
        <v>41818</v>
      </c>
      <c r="E14494" s="4"/>
      <c r="R14494" s="4"/>
      <c r="U14494" s="4"/>
      <c r="AD14494" s="4"/>
      <c r="AE14494" s="4"/>
      <c r="AF14494" s="21"/>
    </row>
    <row r="14495" spans="1:32" x14ac:dyDescent="0.2">
      <c r="A14495" s="1" t="s">
        <v>41819</v>
      </c>
      <c r="B14495" s="4" t="s">
        <v>41820</v>
      </c>
      <c r="C14495" s="4" t="s">
        <v>41821</v>
      </c>
      <c r="E14495" s="4"/>
      <c r="R14495" s="4"/>
      <c r="U14495" s="4"/>
      <c r="AD14495" s="4"/>
      <c r="AE14495" s="4"/>
      <c r="AF14495" s="21"/>
    </row>
    <row r="14496" spans="1:32" x14ac:dyDescent="0.2">
      <c r="A14496" s="1" t="s">
        <v>41822</v>
      </c>
      <c r="B14496" s="4" t="s">
        <v>41823</v>
      </c>
      <c r="C14496" s="4" t="s">
        <v>41824</v>
      </c>
      <c r="E14496" s="4"/>
      <c r="R14496" s="4"/>
      <c r="U14496" s="4"/>
      <c r="AD14496" s="4"/>
      <c r="AE14496" s="4"/>
      <c r="AF14496" s="21"/>
    </row>
    <row r="14497" spans="1:32" x14ac:dyDescent="0.2">
      <c r="A14497" s="1" t="s">
        <v>41825</v>
      </c>
      <c r="B14497" s="4" t="s">
        <v>5228</v>
      </c>
      <c r="C14497" s="4" t="s">
        <v>41826</v>
      </c>
      <c r="E14497" s="4"/>
      <c r="R14497" s="4"/>
      <c r="U14497" s="4"/>
      <c r="AD14497" s="4"/>
      <c r="AE14497" s="4"/>
      <c r="AF14497" s="21"/>
    </row>
    <row r="14498" spans="1:32" x14ac:dyDescent="0.2">
      <c r="A14498" s="1" t="s">
        <v>41827</v>
      </c>
      <c r="B14498" s="4" t="s">
        <v>11845</v>
      </c>
      <c r="C14498" s="4" t="s">
        <v>36125</v>
      </c>
      <c r="E14498" s="4"/>
      <c r="R14498" s="4"/>
      <c r="U14498" s="4"/>
      <c r="AD14498" s="4"/>
      <c r="AE14498" s="4"/>
      <c r="AF14498" s="21"/>
    </row>
    <row r="14499" spans="1:32" x14ac:dyDescent="0.2">
      <c r="A14499" s="1" t="s">
        <v>41828</v>
      </c>
      <c r="B14499" s="4" t="s">
        <v>41829</v>
      </c>
      <c r="C14499" s="4" t="s">
        <v>41830</v>
      </c>
      <c r="E14499" s="4"/>
      <c r="R14499" s="4"/>
      <c r="U14499" s="4"/>
      <c r="AD14499" s="4"/>
      <c r="AE14499" s="4"/>
      <c r="AF14499" s="21"/>
    </row>
    <row r="14500" spans="1:32" x14ac:dyDescent="0.2">
      <c r="A14500" s="1" t="s">
        <v>41831</v>
      </c>
      <c r="B14500" s="4" t="s">
        <v>36127</v>
      </c>
      <c r="C14500" s="4" t="s">
        <v>36128</v>
      </c>
      <c r="E14500" s="4"/>
      <c r="R14500" s="4"/>
      <c r="U14500" s="4"/>
      <c r="AD14500" s="4"/>
      <c r="AE14500" s="4"/>
      <c r="AF14500" s="21"/>
    </row>
    <row r="14501" spans="1:32" x14ac:dyDescent="0.2">
      <c r="A14501" s="1" t="s">
        <v>41832</v>
      </c>
      <c r="B14501" s="4" t="s">
        <v>11854</v>
      </c>
      <c r="C14501" s="4" t="s">
        <v>41833</v>
      </c>
      <c r="E14501" s="4"/>
      <c r="R14501" s="4"/>
      <c r="U14501" s="4"/>
      <c r="AD14501" s="4"/>
      <c r="AE14501" s="4"/>
      <c r="AF14501" s="21"/>
    </row>
    <row r="14502" spans="1:32" x14ac:dyDescent="0.2">
      <c r="A14502" s="1" t="s">
        <v>41834</v>
      </c>
      <c r="B14502" s="4" t="s">
        <v>36133</v>
      </c>
      <c r="C14502" s="4" t="s">
        <v>41835</v>
      </c>
      <c r="E14502" s="4"/>
      <c r="R14502" s="4"/>
      <c r="U14502" s="4"/>
      <c r="AD14502" s="4"/>
      <c r="AE14502" s="4"/>
      <c r="AF14502" s="21"/>
    </row>
    <row r="14503" spans="1:32" x14ac:dyDescent="0.2">
      <c r="A14503" s="1" t="s">
        <v>41836</v>
      </c>
      <c r="B14503" s="4" t="s">
        <v>11875</v>
      </c>
      <c r="C14503" s="4" t="s">
        <v>41837</v>
      </c>
      <c r="E14503" s="4"/>
      <c r="R14503" s="4"/>
      <c r="U14503" s="4"/>
      <c r="AD14503" s="4"/>
      <c r="AE14503" s="4"/>
      <c r="AF14503" s="21"/>
    </row>
    <row r="14504" spans="1:32" x14ac:dyDescent="0.2">
      <c r="A14504" s="1" t="s">
        <v>41838</v>
      </c>
      <c r="B14504" s="4" t="s">
        <v>11884</v>
      </c>
      <c r="C14504" s="4" t="s">
        <v>41839</v>
      </c>
      <c r="E14504" s="4"/>
      <c r="R14504" s="4"/>
      <c r="U14504" s="4"/>
      <c r="AD14504" s="4"/>
      <c r="AE14504" s="4"/>
      <c r="AF14504" s="21"/>
    </row>
    <row r="14505" spans="1:32" x14ac:dyDescent="0.2">
      <c r="A14505" s="1" t="s">
        <v>41840</v>
      </c>
      <c r="B14505" s="4" t="s">
        <v>41841</v>
      </c>
      <c r="C14505" s="4" t="s">
        <v>41842</v>
      </c>
      <c r="E14505" s="4"/>
      <c r="R14505" s="4"/>
      <c r="U14505" s="4"/>
      <c r="AD14505" s="4"/>
      <c r="AE14505" s="4"/>
      <c r="AF14505" s="21"/>
    </row>
    <row r="14506" spans="1:32" x14ac:dyDescent="0.2">
      <c r="A14506" s="1" t="s">
        <v>41843</v>
      </c>
      <c r="B14506" s="4" t="s">
        <v>11863</v>
      </c>
      <c r="C14506" s="4" t="s">
        <v>41844</v>
      </c>
      <c r="E14506" s="4"/>
      <c r="R14506" s="4"/>
      <c r="U14506" s="4"/>
      <c r="AD14506" s="4"/>
      <c r="AE14506" s="4"/>
      <c r="AF14506" s="21"/>
    </row>
    <row r="14507" spans="1:32" x14ac:dyDescent="0.2">
      <c r="A14507" s="1" t="s">
        <v>41845</v>
      </c>
      <c r="B14507" s="4" t="s">
        <v>41846</v>
      </c>
      <c r="C14507" s="4" t="s">
        <v>41847</v>
      </c>
      <c r="E14507" s="4"/>
      <c r="R14507" s="4"/>
      <c r="U14507" s="4"/>
      <c r="AD14507" s="4"/>
      <c r="AE14507" s="4"/>
      <c r="AF14507" s="21"/>
    </row>
    <row r="14508" spans="1:32" x14ac:dyDescent="0.2">
      <c r="A14508" s="1" t="s">
        <v>41848</v>
      </c>
      <c r="B14508" s="4" t="s">
        <v>41849</v>
      </c>
      <c r="C14508" s="4" t="s">
        <v>41850</v>
      </c>
      <c r="E14508" s="4"/>
      <c r="R14508" s="4"/>
      <c r="U14508" s="4"/>
      <c r="AD14508" s="4"/>
      <c r="AE14508" s="4"/>
      <c r="AF14508" s="21"/>
    </row>
    <row r="14509" spans="1:32" x14ac:dyDescent="0.2">
      <c r="A14509" s="1" t="s">
        <v>41851</v>
      </c>
      <c r="B14509" s="4" t="s">
        <v>41852</v>
      </c>
      <c r="C14509" s="4" t="s">
        <v>41853</v>
      </c>
      <c r="E14509" s="4"/>
      <c r="R14509" s="4"/>
      <c r="U14509" s="4"/>
      <c r="AD14509" s="4"/>
      <c r="AE14509" s="4"/>
      <c r="AF14509" s="21"/>
    </row>
    <row r="14510" spans="1:32" x14ac:dyDescent="0.2">
      <c r="A14510" s="1" t="s">
        <v>41854</v>
      </c>
      <c r="B14510" s="4" t="s">
        <v>41855</v>
      </c>
      <c r="C14510" s="4" t="s">
        <v>41856</v>
      </c>
      <c r="E14510" s="4"/>
      <c r="R14510" s="4"/>
      <c r="U14510" s="4"/>
      <c r="AD14510" s="4"/>
      <c r="AE14510" s="4"/>
      <c r="AF14510" s="21"/>
    </row>
    <row r="14511" spans="1:32" x14ac:dyDescent="0.2">
      <c r="A14511" s="1" t="s">
        <v>41857</v>
      </c>
      <c r="B14511" s="4" t="s">
        <v>41858</v>
      </c>
      <c r="C14511" s="4" t="s">
        <v>41859</v>
      </c>
      <c r="E14511" s="4"/>
      <c r="R14511" s="4"/>
      <c r="U14511" s="4"/>
      <c r="AD14511" s="4"/>
      <c r="AE14511" s="4"/>
      <c r="AF14511" s="21"/>
    </row>
    <row r="14512" spans="1:32" x14ac:dyDescent="0.2">
      <c r="A14512" s="1" t="s">
        <v>41860</v>
      </c>
      <c r="B14512" s="4" t="s">
        <v>41861</v>
      </c>
      <c r="C14512" s="4" t="s">
        <v>41862</v>
      </c>
      <c r="E14512" s="4"/>
      <c r="R14512" s="4"/>
      <c r="U14512" s="4"/>
      <c r="AD14512" s="4"/>
      <c r="AE14512" s="4"/>
      <c r="AF14512" s="21"/>
    </row>
    <row r="14513" spans="1:32" x14ac:dyDescent="0.2">
      <c r="A14513" s="1" t="s">
        <v>41863</v>
      </c>
      <c r="B14513" s="4" t="s">
        <v>41864</v>
      </c>
      <c r="C14513" s="4" t="s">
        <v>41865</v>
      </c>
      <c r="E14513" s="4"/>
      <c r="R14513" s="4"/>
      <c r="U14513" s="4"/>
      <c r="AD14513" s="4"/>
      <c r="AE14513" s="4"/>
      <c r="AF14513" s="21"/>
    </row>
    <row r="14514" spans="1:32" x14ac:dyDescent="0.2">
      <c r="A14514" s="1" t="s">
        <v>41866</v>
      </c>
      <c r="B14514" s="4" t="s">
        <v>41867</v>
      </c>
      <c r="C14514" s="4" t="s">
        <v>41868</v>
      </c>
      <c r="E14514" s="4"/>
      <c r="R14514" s="4"/>
      <c r="U14514" s="4"/>
      <c r="AD14514" s="4"/>
      <c r="AE14514" s="4"/>
      <c r="AF14514" s="21"/>
    </row>
    <row r="14515" spans="1:32" x14ac:dyDescent="0.2">
      <c r="A14515" s="1" t="s">
        <v>41869</v>
      </c>
      <c r="B14515" s="4" t="s">
        <v>41870</v>
      </c>
      <c r="C14515" s="4" t="s">
        <v>41871</v>
      </c>
      <c r="E14515" s="4"/>
      <c r="R14515" s="4"/>
      <c r="U14515" s="4"/>
      <c r="AD14515" s="4"/>
      <c r="AE14515" s="4"/>
      <c r="AF14515" s="21"/>
    </row>
    <row r="14516" spans="1:32" x14ac:dyDescent="0.2">
      <c r="A14516" s="1" t="s">
        <v>41872</v>
      </c>
      <c r="B14516" s="4" t="s">
        <v>41873</v>
      </c>
      <c r="C14516" s="4" t="s">
        <v>41874</v>
      </c>
      <c r="E14516" s="4"/>
      <c r="R14516" s="4"/>
      <c r="U14516" s="4"/>
      <c r="AD14516" s="4"/>
      <c r="AE14516" s="4"/>
      <c r="AF14516" s="21"/>
    </row>
    <row r="14517" spans="1:32" x14ac:dyDescent="0.2">
      <c r="A14517" s="1" t="s">
        <v>41875</v>
      </c>
      <c r="B14517" s="4" t="s">
        <v>41876</v>
      </c>
      <c r="C14517" s="4" t="s">
        <v>41877</v>
      </c>
      <c r="E14517" s="4"/>
      <c r="R14517" s="4"/>
      <c r="U14517" s="4"/>
      <c r="AD14517" s="4"/>
      <c r="AE14517" s="4"/>
      <c r="AF14517" s="21"/>
    </row>
    <row r="14518" spans="1:32" x14ac:dyDescent="0.2">
      <c r="A14518" s="1" t="s">
        <v>41878</v>
      </c>
      <c r="B14518" s="4" t="s">
        <v>41879</v>
      </c>
      <c r="C14518" s="4" t="s">
        <v>41880</v>
      </c>
      <c r="E14518" s="4"/>
      <c r="R14518" s="4"/>
      <c r="U14518" s="4"/>
      <c r="AD14518" s="4"/>
      <c r="AE14518" s="4"/>
      <c r="AF14518" s="21"/>
    </row>
    <row r="14519" spans="1:32" x14ac:dyDescent="0.2">
      <c r="A14519" s="1" t="s">
        <v>41881</v>
      </c>
      <c r="B14519" s="4" t="s">
        <v>41882</v>
      </c>
      <c r="C14519" s="4" t="s">
        <v>41883</v>
      </c>
      <c r="E14519" s="4"/>
      <c r="R14519" s="4"/>
      <c r="U14519" s="4"/>
      <c r="AD14519" s="4"/>
      <c r="AE14519" s="4"/>
      <c r="AF14519" s="21"/>
    </row>
    <row r="14520" spans="1:32" x14ac:dyDescent="0.2">
      <c r="A14520" s="1" t="s">
        <v>41884</v>
      </c>
      <c r="B14520" s="4" t="s">
        <v>41885</v>
      </c>
      <c r="C14520" s="4" t="s">
        <v>41886</v>
      </c>
      <c r="E14520" s="4"/>
      <c r="R14520" s="4"/>
      <c r="U14520" s="4"/>
      <c r="AD14520" s="4"/>
      <c r="AE14520" s="4"/>
      <c r="AF14520" s="21"/>
    </row>
    <row r="14521" spans="1:32" x14ac:dyDescent="0.2">
      <c r="A14521" s="1" t="s">
        <v>41887</v>
      </c>
      <c r="B14521" s="4" t="s">
        <v>41888</v>
      </c>
      <c r="C14521" s="4" t="s">
        <v>41889</v>
      </c>
      <c r="E14521" s="4"/>
      <c r="R14521" s="4"/>
      <c r="U14521" s="4"/>
      <c r="AD14521" s="4"/>
      <c r="AE14521" s="4"/>
      <c r="AF14521" s="21"/>
    </row>
    <row r="14522" spans="1:32" x14ac:dyDescent="0.2">
      <c r="A14522" s="1" t="s">
        <v>41890</v>
      </c>
      <c r="B14522" s="4" t="s">
        <v>41891</v>
      </c>
      <c r="C14522" s="4" t="s">
        <v>41892</v>
      </c>
      <c r="E14522" s="4"/>
      <c r="R14522" s="4"/>
      <c r="U14522" s="4"/>
      <c r="AD14522" s="4"/>
      <c r="AE14522" s="4"/>
      <c r="AF14522" s="21"/>
    </row>
    <row r="14523" spans="1:32" x14ac:dyDescent="0.2">
      <c r="A14523" s="1" t="s">
        <v>41893</v>
      </c>
      <c r="B14523" s="4" t="s">
        <v>36127</v>
      </c>
      <c r="C14523" s="4" t="s">
        <v>36128</v>
      </c>
      <c r="E14523" s="4"/>
      <c r="R14523" s="4"/>
      <c r="U14523" s="4"/>
      <c r="AD14523" s="4"/>
      <c r="AE14523" s="4"/>
      <c r="AF14523" s="21"/>
    </row>
    <row r="14524" spans="1:32" x14ac:dyDescent="0.2">
      <c r="A14524" s="1" t="s">
        <v>41894</v>
      </c>
      <c r="B14524" s="4" t="s">
        <v>41895</v>
      </c>
      <c r="C14524" s="4" t="s">
        <v>41896</v>
      </c>
      <c r="E14524" s="4"/>
      <c r="R14524" s="4"/>
      <c r="U14524" s="4"/>
      <c r="AD14524" s="4"/>
      <c r="AE14524" s="4"/>
      <c r="AF14524" s="21"/>
    </row>
    <row r="14525" spans="1:32" x14ac:dyDescent="0.2">
      <c r="A14525" s="1" t="s">
        <v>41897</v>
      </c>
      <c r="B14525" s="4" t="s">
        <v>41898</v>
      </c>
      <c r="C14525" s="4" t="s">
        <v>41899</v>
      </c>
      <c r="E14525" s="4"/>
      <c r="R14525" s="4"/>
      <c r="U14525" s="4"/>
      <c r="AD14525" s="4"/>
      <c r="AE14525" s="4"/>
      <c r="AF14525" s="21"/>
    </row>
    <row r="14526" spans="1:32" x14ac:dyDescent="0.2">
      <c r="A14526" s="1" t="s">
        <v>41900</v>
      </c>
      <c r="B14526" s="4" t="s">
        <v>41901</v>
      </c>
      <c r="C14526" s="4" t="s">
        <v>41902</v>
      </c>
      <c r="E14526" s="4"/>
      <c r="R14526" s="4"/>
      <c r="U14526" s="4"/>
      <c r="AD14526" s="4"/>
      <c r="AE14526" s="4"/>
      <c r="AF14526" s="21"/>
    </row>
    <row r="14527" spans="1:32" x14ac:dyDescent="0.2">
      <c r="A14527" s="1" t="s">
        <v>41903</v>
      </c>
      <c r="B14527" s="4" t="s">
        <v>41904</v>
      </c>
      <c r="C14527" s="4" t="s">
        <v>41905</v>
      </c>
      <c r="E14527" s="4"/>
      <c r="R14527" s="4"/>
      <c r="U14527" s="4"/>
      <c r="AD14527" s="4"/>
      <c r="AE14527" s="4"/>
      <c r="AF14527" s="21"/>
    </row>
    <row r="14528" spans="1:32" x14ac:dyDescent="0.2">
      <c r="A14528" s="1" t="s">
        <v>41906</v>
      </c>
      <c r="B14528" s="4" t="s">
        <v>41907</v>
      </c>
      <c r="C14528" s="4" t="s">
        <v>41908</v>
      </c>
      <c r="E14528" s="4"/>
      <c r="R14528" s="4"/>
      <c r="U14528" s="4"/>
      <c r="AD14528" s="4"/>
      <c r="AE14528" s="4"/>
      <c r="AF14528" s="21"/>
    </row>
    <row r="14529" spans="1:32" x14ac:dyDescent="0.2">
      <c r="A14529" s="1" t="s">
        <v>41909</v>
      </c>
      <c r="B14529" s="4" t="s">
        <v>41910</v>
      </c>
      <c r="C14529" s="4" t="s">
        <v>41908</v>
      </c>
      <c r="E14529" s="4"/>
      <c r="R14529" s="4"/>
      <c r="U14529" s="4"/>
      <c r="AD14529" s="4"/>
      <c r="AE14529" s="4"/>
      <c r="AF14529" s="21"/>
    </row>
    <row r="14530" spans="1:32" x14ac:dyDescent="0.2">
      <c r="A14530" s="1" t="s">
        <v>41911</v>
      </c>
      <c r="B14530" s="4" t="s">
        <v>41912</v>
      </c>
      <c r="C14530" s="4" t="s">
        <v>41908</v>
      </c>
      <c r="E14530" s="4"/>
      <c r="R14530" s="4"/>
      <c r="U14530" s="4"/>
      <c r="AD14530" s="4"/>
      <c r="AE14530" s="4"/>
      <c r="AF14530" s="21"/>
    </row>
    <row r="14531" spans="1:32" x14ac:dyDescent="0.2">
      <c r="A14531" s="1" t="s">
        <v>41913</v>
      </c>
      <c r="B14531" s="4" t="s">
        <v>41914</v>
      </c>
      <c r="C14531" s="4" t="s">
        <v>41915</v>
      </c>
      <c r="E14531" s="4"/>
      <c r="R14531" s="4"/>
      <c r="U14531" s="4"/>
      <c r="AD14531" s="4"/>
      <c r="AE14531" s="4"/>
      <c r="AF14531" s="21"/>
    </row>
    <row r="14532" spans="1:32" x14ac:dyDescent="0.2">
      <c r="A14532" s="1" t="s">
        <v>41916</v>
      </c>
      <c r="B14532" s="4" t="s">
        <v>41917</v>
      </c>
      <c r="C14532" s="4" t="s">
        <v>41908</v>
      </c>
      <c r="E14532" s="4"/>
      <c r="R14532" s="4"/>
      <c r="U14532" s="4"/>
      <c r="AD14532" s="4"/>
      <c r="AE14532" s="4"/>
      <c r="AF14532" s="21"/>
    </row>
    <row r="14533" spans="1:32" x14ac:dyDescent="0.2">
      <c r="A14533" s="1" t="s">
        <v>41918</v>
      </c>
      <c r="B14533" s="4" t="s">
        <v>41919</v>
      </c>
      <c r="C14533" s="4" t="s">
        <v>41908</v>
      </c>
      <c r="E14533" s="4"/>
      <c r="R14533" s="4"/>
      <c r="U14533" s="4"/>
      <c r="AD14533" s="4"/>
      <c r="AE14533" s="4"/>
      <c r="AF14533" s="21"/>
    </row>
    <row r="14534" spans="1:32" x14ac:dyDescent="0.2">
      <c r="A14534" s="1" t="s">
        <v>41920</v>
      </c>
      <c r="B14534" s="4" t="s">
        <v>41921</v>
      </c>
      <c r="C14534" s="4" t="s">
        <v>41908</v>
      </c>
      <c r="E14534" s="4"/>
      <c r="R14534" s="4"/>
      <c r="U14534" s="4"/>
      <c r="AD14534" s="4"/>
      <c r="AE14534" s="4"/>
      <c r="AF14534" s="21"/>
    </row>
    <row r="14535" spans="1:32" x14ac:dyDescent="0.2">
      <c r="A14535" s="1" t="s">
        <v>41922</v>
      </c>
      <c r="B14535" s="4" t="s">
        <v>41923</v>
      </c>
      <c r="C14535" s="4" t="s">
        <v>41924</v>
      </c>
      <c r="E14535" s="4"/>
      <c r="R14535" s="4"/>
      <c r="U14535" s="4"/>
      <c r="AD14535" s="4"/>
      <c r="AE14535" s="4"/>
      <c r="AF14535" s="21"/>
    </row>
    <row r="14536" spans="1:32" x14ac:dyDescent="0.2">
      <c r="A14536" s="1" t="s">
        <v>41925</v>
      </c>
      <c r="B14536" s="4" t="s">
        <v>41926</v>
      </c>
      <c r="C14536" s="4" t="s">
        <v>41908</v>
      </c>
      <c r="E14536" s="4"/>
      <c r="R14536" s="4"/>
      <c r="U14536" s="4"/>
      <c r="AD14536" s="4"/>
      <c r="AE14536" s="4"/>
      <c r="AF14536" s="21"/>
    </row>
    <row r="14537" spans="1:32" x14ac:dyDescent="0.2">
      <c r="A14537" s="1" t="s">
        <v>41927</v>
      </c>
      <c r="B14537" s="4" t="s">
        <v>41928</v>
      </c>
      <c r="C14537" s="4" t="s">
        <v>41929</v>
      </c>
      <c r="E14537" s="4"/>
      <c r="R14537" s="4"/>
      <c r="U14537" s="4"/>
      <c r="AD14537" s="4"/>
      <c r="AE14537" s="4"/>
      <c r="AF14537" s="21"/>
    </row>
    <row r="14538" spans="1:32" x14ac:dyDescent="0.2">
      <c r="A14538" s="1" t="s">
        <v>41930</v>
      </c>
      <c r="B14538" s="4" t="s">
        <v>41931</v>
      </c>
      <c r="C14538" s="4" t="s">
        <v>35846</v>
      </c>
      <c r="E14538" s="4"/>
      <c r="R14538" s="4"/>
      <c r="U14538" s="4"/>
      <c r="AD14538" s="4"/>
      <c r="AE14538" s="4"/>
      <c r="AF14538" s="21"/>
    </row>
    <row r="14539" spans="1:32" x14ac:dyDescent="0.2">
      <c r="A14539" s="1" t="s">
        <v>41932</v>
      </c>
      <c r="B14539" s="4" t="s">
        <v>41933</v>
      </c>
      <c r="C14539" s="4" t="s">
        <v>41934</v>
      </c>
      <c r="E14539" s="4"/>
      <c r="R14539" s="4"/>
      <c r="U14539" s="4"/>
      <c r="AD14539" s="4"/>
      <c r="AE14539" s="4"/>
      <c r="AF14539" s="21"/>
    </row>
    <row r="14540" spans="1:32" x14ac:dyDescent="0.2">
      <c r="A14540" s="1" t="s">
        <v>41935</v>
      </c>
      <c r="B14540" s="4" t="s">
        <v>41936</v>
      </c>
      <c r="C14540" s="4" t="s">
        <v>41937</v>
      </c>
      <c r="E14540" s="4"/>
      <c r="R14540" s="4"/>
      <c r="U14540" s="4"/>
      <c r="AD14540" s="4"/>
      <c r="AE14540" s="4"/>
      <c r="AF14540" s="21"/>
    </row>
    <row r="14541" spans="1:32" x14ac:dyDescent="0.2">
      <c r="A14541" s="1" t="s">
        <v>41938</v>
      </c>
      <c r="B14541" s="4" t="s">
        <v>41939</v>
      </c>
      <c r="C14541" s="4" t="s">
        <v>41940</v>
      </c>
      <c r="E14541" s="4"/>
      <c r="R14541" s="4"/>
      <c r="U14541" s="4"/>
      <c r="AD14541" s="4"/>
      <c r="AE14541" s="4"/>
      <c r="AF14541" s="21"/>
    </row>
    <row r="14542" spans="1:32" x14ac:dyDescent="0.2">
      <c r="A14542" s="1" t="s">
        <v>41941</v>
      </c>
      <c r="B14542" s="4" t="s">
        <v>41942</v>
      </c>
      <c r="C14542" s="4" t="s">
        <v>41943</v>
      </c>
      <c r="E14542" s="4"/>
      <c r="R14542" s="4"/>
      <c r="U14542" s="4"/>
      <c r="AD14542" s="4"/>
      <c r="AE14542" s="4"/>
      <c r="AF14542" s="21"/>
    </row>
    <row r="14543" spans="1:32" x14ac:dyDescent="0.2">
      <c r="A14543" s="1" t="s">
        <v>41944</v>
      </c>
      <c r="B14543" s="4" t="s">
        <v>41945</v>
      </c>
      <c r="C14543" s="4" t="s">
        <v>41946</v>
      </c>
      <c r="E14543" s="4"/>
      <c r="R14543" s="4"/>
      <c r="U14543" s="4"/>
      <c r="AD14543" s="4"/>
      <c r="AE14543" s="4"/>
      <c r="AF14543" s="21"/>
    </row>
    <row r="14544" spans="1:32" x14ac:dyDescent="0.2">
      <c r="A14544" s="1" t="s">
        <v>41947</v>
      </c>
      <c r="B14544" s="4" t="s">
        <v>41948</v>
      </c>
      <c r="C14544" s="4" t="s">
        <v>41949</v>
      </c>
      <c r="E14544" s="4"/>
      <c r="R14544" s="4"/>
      <c r="U14544" s="4"/>
      <c r="AD14544" s="4"/>
      <c r="AE14544" s="4"/>
      <c r="AF14544" s="21"/>
    </row>
    <row r="14545" spans="1:32" x14ac:dyDescent="0.2">
      <c r="A14545" s="1" t="s">
        <v>41950</v>
      </c>
      <c r="B14545" s="4" t="s">
        <v>41951</v>
      </c>
      <c r="C14545" s="4" t="s">
        <v>41952</v>
      </c>
      <c r="E14545" s="4"/>
      <c r="R14545" s="4"/>
      <c r="U14545" s="4"/>
      <c r="AD14545" s="4"/>
      <c r="AE14545" s="4"/>
      <c r="AF14545" s="21"/>
    </row>
    <row r="14546" spans="1:32" x14ac:dyDescent="0.2">
      <c r="A14546" s="1" t="s">
        <v>41953</v>
      </c>
      <c r="B14546" s="4" t="s">
        <v>41954</v>
      </c>
      <c r="C14546" s="4" t="s">
        <v>41955</v>
      </c>
      <c r="E14546" s="4"/>
      <c r="R14546" s="4"/>
      <c r="U14546" s="4"/>
      <c r="AD14546" s="4"/>
      <c r="AE14546" s="4"/>
      <c r="AF14546" s="21"/>
    </row>
    <row r="14547" spans="1:32" x14ac:dyDescent="0.2">
      <c r="A14547" s="1" t="s">
        <v>41956</v>
      </c>
      <c r="B14547" s="4" t="s">
        <v>41957</v>
      </c>
      <c r="C14547" s="4" t="s">
        <v>41958</v>
      </c>
      <c r="E14547" s="4"/>
      <c r="R14547" s="4"/>
      <c r="U14547" s="4"/>
      <c r="AD14547" s="4"/>
      <c r="AE14547" s="4"/>
      <c r="AF14547" s="21"/>
    </row>
    <row r="14548" spans="1:32" x14ac:dyDescent="0.2">
      <c r="A14548" s="1" t="s">
        <v>41959</v>
      </c>
      <c r="B14548" s="4" t="s">
        <v>41960</v>
      </c>
      <c r="C14548" s="4" t="s">
        <v>41961</v>
      </c>
      <c r="E14548" s="4"/>
      <c r="R14548" s="4"/>
      <c r="U14548" s="4"/>
      <c r="AD14548" s="4"/>
      <c r="AE14548" s="4"/>
      <c r="AF14548" s="21"/>
    </row>
    <row r="14549" spans="1:32" x14ac:dyDescent="0.2">
      <c r="A14549" s="1" t="s">
        <v>41962</v>
      </c>
      <c r="B14549" s="4" t="s">
        <v>41963</v>
      </c>
      <c r="C14549" s="4" t="s">
        <v>41964</v>
      </c>
      <c r="E14549" s="4"/>
      <c r="R14549" s="4"/>
      <c r="U14549" s="4"/>
      <c r="AD14549" s="4"/>
      <c r="AE14549" s="4"/>
      <c r="AF14549" s="21"/>
    </row>
    <row r="14550" spans="1:32" x14ac:dyDescent="0.2">
      <c r="A14550" s="1" t="s">
        <v>41965</v>
      </c>
      <c r="B14550" s="4" t="s">
        <v>41966</v>
      </c>
      <c r="C14550" s="4" t="s">
        <v>41967</v>
      </c>
      <c r="E14550" s="4"/>
      <c r="R14550" s="4"/>
      <c r="U14550" s="4"/>
      <c r="AD14550" s="4"/>
      <c r="AE14550" s="4"/>
      <c r="AF14550" s="21"/>
    </row>
    <row r="14551" spans="1:32" x14ac:dyDescent="0.2">
      <c r="A14551" s="1" t="s">
        <v>41968</v>
      </c>
      <c r="B14551" s="4" t="s">
        <v>41969</v>
      </c>
      <c r="C14551" s="4" t="s">
        <v>41970</v>
      </c>
      <c r="E14551" s="4"/>
      <c r="R14551" s="4"/>
      <c r="U14551" s="4"/>
      <c r="AD14551" s="4"/>
      <c r="AE14551" s="4"/>
      <c r="AF14551" s="21"/>
    </row>
    <row r="14552" spans="1:32" x14ac:dyDescent="0.2">
      <c r="A14552" s="1" t="s">
        <v>41971</v>
      </c>
      <c r="B14552" s="4" t="s">
        <v>41972</v>
      </c>
      <c r="C14552" s="4" t="s">
        <v>41973</v>
      </c>
      <c r="E14552" s="4"/>
      <c r="R14552" s="4"/>
      <c r="U14552" s="4"/>
      <c r="AD14552" s="4"/>
      <c r="AE14552" s="4"/>
      <c r="AF14552" s="21"/>
    </row>
    <row r="14553" spans="1:32" x14ac:dyDescent="0.2">
      <c r="A14553" s="1" t="s">
        <v>41974</v>
      </c>
      <c r="B14553" s="4" t="s">
        <v>41975</v>
      </c>
      <c r="C14553" s="4" t="s">
        <v>41976</v>
      </c>
      <c r="E14553" s="4"/>
      <c r="R14553" s="4"/>
      <c r="U14553" s="4"/>
      <c r="AD14553" s="4"/>
      <c r="AE14553" s="4"/>
      <c r="AF14553" s="21"/>
    </row>
    <row r="14554" spans="1:32" x14ac:dyDescent="0.2">
      <c r="A14554" s="1" t="s">
        <v>41977</v>
      </c>
      <c r="B14554" s="4" t="s">
        <v>41978</v>
      </c>
      <c r="C14554" s="4" t="s">
        <v>41979</v>
      </c>
      <c r="E14554" s="4"/>
      <c r="R14554" s="4"/>
      <c r="U14554" s="4"/>
      <c r="AD14554" s="4"/>
      <c r="AE14554" s="4"/>
      <c r="AF14554" s="21"/>
    </row>
    <row r="14555" spans="1:32" x14ac:dyDescent="0.2">
      <c r="A14555" s="1" t="s">
        <v>41980</v>
      </c>
      <c r="B14555" s="4" t="s">
        <v>41981</v>
      </c>
      <c r="C14555" s="4" t="s">
        <v>41982</v>
      </c>
      <c r="E14555" s="4"/>
      <c r="R14555" s="4"/>
      <c r="U14555" s="4"/>
      <c r="AD14555" s="4"/>
      <c r="AE14555" s="4"/>
      <c r="AF14555" s="21"/>
    </row>
    <row r="14556" spans="1:32" x14ac:dyDescent="0.2">
      <c r="A14556" s="1" t="s">
        <v>41983</v>
      </c>
      <c r="B14556" s="4" t="s">
        <v>41984</v>
      </c>
      <c r="C14556" s="4" t="s">
        <v>41985</v>
      </c>
      <c r="E14556" s="4"/>
      <c r="R14556" s="4"/>
      <c r="U14556" s="4"/>
      <c r="AD14556" s="4"/>
      <c r="AE14556" s="4"/>
      <c r="AF14556" s="21"/>
    </row>
    <row r="14557" spans="1:32" x14ac:dyDescent="0.2">
      <c r="A14557" s="1" t="s">
        <v>41986</v>
      </c>
      <c r="B14557" s="4" t="s">
        <v>41987</v>
      </c>
      <c r="C14557" s="4" t="s">
        <v>41988</v>
      </c>
      <c r="E14557" s="4"/>
      <c r="R14557" s="4"/>
      <c r="U14557" s="4"/>
      <c r="AD14557" s="4"/>
      <c r="AE14557" s="4"/>
      <c r="AF14557" s="21"/>
    </row>
    <row r="14558" spans="1:32" x14ac:dyDescent="0.2">
      <c r="A14558" s="1" t="s">
        <v>41989</v>
      </c>
      <c r="B14558" s="4" t="s">
        <v>41990</v>
      </c>
      <c r="C14558" s="4" t="s">
        <v>41991</v>
      </c>
      <c r="E14558" s="4"/>
      <c r="R14558" s="4"/>
      <c r="U14558" s="4"/>
      <c r="AD14558" s="4"/>
      <c r="AE14558" s="4"/>
      <c r="AF14558" s="21"/>
    </row>
    <row r="14559" spans="1:32" x14ac:dyDescent="0.2">
      <c r="A14559" s="1" t="s">
        <v>41992</v>
      </c>
      <c r="B14559" s="4" t="s">
        <v>41993</v>
      </c>
      <c r="C14559" s="4" t="s">
        <v>41994</v>
      </c>
      <c r="E14559" s="4"/>
      <c r="R14559" s="4"/>
      <c r="U14559" s="4"/>
      <c r="AD14559" s="4"/>
      <c r="AE14559" s="4"/>
      <c r="AF14559" s="21"/>
    </row>
    <row r="14560" spans="1:32" x14ac:dyDescent="0.2">
      <c r="A14560" s="1" t="s">
        <v>41995</v>
      </c>
      <c r="B14560" s="4" t="s">
        <v>41996</v>
      </c>
      <c r="C14560" s="4" t="s">
        <v>41997</v>
      </c>
      <c r="E14560" s="4"/>
      <c r="R14560" s="4"/>
      <c r="U14560" s="4"/>
      <c r="AD14560" s="4"/>
      <c r="AE14560" s="4"/>
      <c r="AF14560" s="21"/>
    </row>
    <row r="14561" spans="1:32" x14ac:dyDescent="0.2">
      <c r="A14561" s="1" t="s">
        <v>41998</v>
      </c>
      <c r="B14561" s="4" t="s">
        <v>41999</v>
      </c>
      <c r="C14561" s="4" t="s">
        <v>42000</v>
      </c>
      <c r="E14561" s="4"/>
      <c r="R14561" s="4"/>
      <c r="U14561" s="4"/>
      <c r="AD14561" s="4"/>
      <c r="AE14561" s="4"/>
      <c r="AF14561" s="21"/>
    </row>
    <row r="14562" spans="1:32" x14ac:dyDescent="0.2">
      <c r="A14562" s="1" t="s">
        <v>42001</v>
      </c>
      <c r="B14562" s="4" t="s">
        <v>42002</v>
      </c>
      <c r="C14562" s="4" t="s">
        <v>42003</v>
      </c>
      <c r="E14562" s="4"/>
      <c r="R14562" s="4"/>
      <c r="U14562" s="4"/>
      <c r="AD14562" s="4"/>
      <c r="AE14562" s="4"/>
      <c r="AF14562" s="21"/>
    </row>
    <row r="14563" spans="1:32" x14ac:dyDescent="0.2">
      <c r="A14563" s="1" t="s">
        <v>42004</v>
      </c>
      <c r="B14563" s="4" t="s">
        <v>42005</v>
      </c>
      <c r="C14563" s="4" t="s">
        <v>42006</v>
      </c>
      <c r="E14563" s="4"/>
      <c r="R14563" s="4"/>
      <c r="U14563" s="4"/>
      <c r="AD14563" s="4"/>
      <c r="AE14563" s="4"/>
      <c r="AF14563" s="21"/>
    </row>
    <row r="14564" spans="1:32" x14ac:dyDescent="0.2">
      <c r="A14564" s="1" t="s">
        <v>42007</v>
      </c>
      <c r="B14564" s="4" t="s">
        <v>11854</v>
      </c>
      <c r="C14564" s="4" t="s">
        <v>41833</v>
      </c>
      <c r="E14564" s="4"/>
      <c r="R14564" s="4"/>
      <c r="U14564" s="4"/>
      <c r="AD14564" s="4"/>
      <c r="AE14564" s="4"/>
      <c r="AF14564" s="21"/>
    </row>
    <row r="14565" spans="1:32" x14ac:dyDescent="0.2">
      <c r="A14565" s="1" t="s">
        <v>42008</v>
      </c>
      <c r="B14565" s="4" t="s">
        <v>42009</v>
      </c>
      <c r="C14565" s="4" t="s">
        <v>42010</v>
      </c>
      <c r="E14565" s="4"/>
      <c r="R14565" s="4"/>
      <c r="U14565" s="4"/>
      <c r="AD14565" s="4"/>
      <c r="AE14565" s="4"/>
      <c r="AF14565" s="21"/>
    </row>
    <row r="14566" spans="1:32" x14ac:dyDescent="0.2">
      <c r="A14566" s="1" t="s">
        <v>42011</v>
      </c>
      <c r="B14566" s="4" t="s">
        <v>42012</v>
      </c>
      <c r="C14566" s="4" t="s">
        <v>42013</v>
      </c>
      <c r="E14566" s="4"/>
      <c r="R14566" s="4"/>
      <c r="U14566" s="4"/>
      <c r="AD14566" s="4"/>
      <c r="AE14566" s="4"/>
      <c r="AF14566" s="21"/>
    </row>
    <row r="14567" spans="1:32" x14ac:dyDescent="0.2">
      <c r="A14567" s="1" t="s">
        <v>42014</v>
      </c>
      <c r="B14567" s="4" t="s">
        <v>42015</v>
      </c>
      <c r="C14567" s="4" t="s">
        <v>42016</v>
      </c>
      <c r="E14567" s="4"/>
      <c r="R14567" s="4"/>
      <c r="U14567" s="4"/>
      <c r="AD14567" s="4"/>
      <c r="AE14567" s="4"/>
      <c r="AF14567" s="21"/>
    </row>
    <row r="14568" spans="1:32" x14ac:dyDescent="0.2">
      <c r="A14568" s="1" t="s">
        <v>42017</v>
      </c>
      <c r="B14568" s="4" t="s">
        <v>42018</v>
      </c>
      <c r="C14568" s="4" t="s">
        <v>42019</v>
      </c>
      <c r="E14568" s="4"/>
      <c r="R14568" s="4"/>
      <c r="U14568" s="4"/>
      <c r="AD14568" s="4"/>
      <c r="AE14568" s="4"/>
      <c r="AF14568" s="21"/>
    </row>
    <row r="14569" spans="1:32" x14ac:dyDescent="0.2">
      <c r="A14569" s="1" t="s">
        <v>42020</v>
      </c>
      <c r="B14569" s="4" t="s">
        <v>42021</v>
      </c>
      <c r="C14569" s="4" t="s">
        <v>42022</v>
      </c>
      <c r="E14569" s="4"/>
      <c r="R14569" s="4"/>
      <c r="U14569" s="4"/>
      <c r="AD14569" s="4"/>
      <c r="AE14569" s="4"/>
      <c r="AF14569" s="21"/>
    </row>
    <row r="14570" spans="1:32" x14ac:dyDescent="0.2">
      <c r="A14570" s="1" t="s">
        <v>42023</v>
      </c>
      <c r="B14570" s="4" t="s">
        <v>42024</v>
      </c>
      <c r="C14570" s="4" t="s">
        <v>42025</v>
      </c>
      <c r="E14570" s="4"/>
      <c r="R14570" s="4"/>
      <c r="U14570" s="4"/>
      <c r="AD14570" s="4"/>
      <c r="AE14570" s="4"/>
      <c r="AF14570" s="21"/>
    </row>
    <row r="14571" spans="1:32" x14ac:dyDescent="0.2">
      <c r="A14571" s="1" t="s">
        <v>42026</v>
      </c>
      <c r="B14571" s="4" t="s">
        <v>42027</v>
      </c>
      <c r="C14571" s="4" t="s">
        <v>42028</v>
      </c>
      <c r="E14571" s="4"/>
      <c r="R14571" s="4"/>
      <c r="U14571" s="4"/>
      <c r="AD14571" s="4"/>
      <c r="AE14571" s="4"/>
      <c r="AF14571" s="21"/>
    </row>
    <row r="14572" spans="1:32" x14ac:dyDescent="0.2">
      <c r="A14572" s="1" t="s">
        <v>42029</v>
      </c>
      <c r="B14572" s="4" t="s">
        <v>42030</v>
      </c>
      <c r="C14572" s="4" t="s">
        <v>42031</v>
      </c>
      <c r="E14572" s="4"/>
      <c r="R14572" s="4"/>
      <c r="U14572" s="4"/>
      <c r="AD14572" s="4"/>
      <c r="AE14572" s="4"/>
      <c r="AF14572" s="21"/>
    </row>
    <row r="14573" spans="1:32" x14ac:dyDescent="0.2">
      <c r="A14573" s="1" t="s">
        <v>42032</v>
      </c>
      <c r="B14573" s="4" t="s">
        <v>42033</v>
      </c>
      <c r="C14573" s="4" t="s">
        <v>41997</v>
      </c>
      <c r="E14573" s="4"/>
      <c r="R14573" s="4"/>
      <c r="U14573" s="4"/>
      <c r="AD14573" s="4"/>
      <c r="AE14573" s="4"/>
      <c r="AF14573" s="21"/>
    </row>
    <row r="14574" spans="1:32" x14ac:dyDescent="0.2">
      <c r="A14574" s="1" t="s">
        <v>42034</v>
      </c>
      <c r="B14574" s="4" t="s">
        <v>42035</v>
      </c>
      <c r="C14574" s="4" t="s">
        <v>42036</v>
      </c>
      <c r="E14574" s="4"/>
      <c r="R14574" s="4"/>
      <c r="U14574" s="4"/>
      <c r="AD14574" s="4"/>
      <c r="AE14574" s="4"/>
      <c r="AF14574" s="21"/>
    </row>
    <row r="14575" spans="1:32" x14ac:dyDescent="0.2">
      <c r="A14575" s="1" t="s">
        <v>42037</v>
      </c>
      <c r="B14575" s="4" t="s">
        <v>42038</v>
      </c>
      <c r="C14575" s="4" t="s">
        <v>42039</v>
      </c>
      <c r="E14575" s="4"/>
      <c r="R14575" s="4"/>
      <c r="U14575" s="4"/>
      <c r="AD14575" s="4"/>
      <c r="AE14575" s="4"/>
      <c r="AF14575" s="21"/>
    </row>
    <row r="14576" spans="1:32" x14ac:dyDescent="0.2">
      <c r="A14576" s="1" t="s">
        <v>42040</v>
      </c>
      <c r="B14576" s="4" t="s">
        <v>42041</v>
      </c>
      <c r="C14576" s="4" t="s">
        <v>42042</v>
      </c>
      <c r="E14576" s="4"/>
      <c r="R14576" s="4"/>
      <c r="U14576" s="4"/>
      <c r="AD14576" s="4"/>
      <c r="AE14576" s="4"/>
      <c r="AF14576" s="21"/>
    </row>
    <row r="14577" spans="1:32" x14ac:dyDescent="0.2">
      <c r="A14577" s="1" t="s">
        <v>42043</v>
      </c>
      <c r="B14577" s="4" t="s">
        <v>42044</v>
      </c>
      <c r="C14577" s="4" t="s">
        <v>42045</v>
      </c>
      <c r="E14577" s="4"/>
      <c r="R14577" s="4"/>
      <c r="U14577" s="4"/>
      <c r="AD14577" s="4"/>
      <c r="AE14577" s="4"/>
      <c r="AF14577" s="21"/>
    </row>
    <row r="14578" spans="1:32" x14ac:dyDescent="0.2">
      <c r="A14578" s="1" t="s">
        <v>42046</v>
      </c>
      <c r="B14578" s="4" t="s">
        <v>42047</v>
      </c>
      <c r="C14578" s="4" t="s">
        <v>42048</v>
      </c>
      <c r="E14578" s="4"/>
      <c r="R14578" s="4"/>
      <c r="U14578" s="4"/>
      <c r="AD14578" s="4"/>
      <c r="AE14578" s="4"/>
      <c r="AF14578" s="21"/>
    </row>
    <row r="14579" spans="1:32" x14ac:dyDescent="0.2">
      <c r="A14579" s="1" t="s">
        <v>42049</v>
      </c>
      <c r="B14579" s="4" t="s">
        <v>42050</v>
      </c>
      <c r="C14579" s="4" t="s">
        <v>42051</v>
      </c>
      <c r="E14579" s="4"/>
      <c r="R14579" s="4"/>
      <c r="U14579" s="4"/>
      <c r="AD14579" s="4"/>
      <c r="AE14579" s="4"/>
      <c r="AF14579" s="21"/>
    </row>
    <row r="14580" spans="1:32" x14ac:dyDescent="0.2">
      <c r="A14580" s="1" t="s">
        <v>42052</v>
      </c>
      <c r="B14580" s="4" t="s">
        <v>42053</v>
      </c>
      <c r="C14580" s="4" t="s">
        <v>42054</v>
      </c>
      <c r="E14580" s="4"/>
      <c r="R14580" s="4"/>
      <c r="U14580" s="4"/>
      <c r="AD14580" s="4"/>
      <c r="AE14580" s="4"/>
      <c r="AF14580" s="21"/>
    </row>
    <row r="14581" spans="1:32" x14ac:dyDescent="0.2">
      <c r="A14581" s="1" t="s">
        <v>42055</v>
      </c>
      <c r="B14581" s="4" t="s">
        <v>42056</v>
      </c>
      <c r="C14581" s="4" t="s">
        <v>42057</v>
      </c>
      <c r="E14581" s="4"/>
      <c r="R14581" s="4"/>
      <c r="U14581" s="4"/>
      <c r="AD14581" s="4"/>
      <c r="AE14581" s="4"/>
      <c r="AF14581" s="21"/>
    </row>
    <row r="14582" spans="1:32" x14ac:dyDescent="0.2">
      <c r="A14582" s="1" t="s">
        <v>42058</v>
      </c>
      <c r="B14582" s="4" t="s">
        <v>42059</v>
      </c>
      <c r="C14582" s="4" t="s">
        <v>42060</v>
      </c>
      <c r="E14582" s="4"/>
      <c r="R14582" s="4"/>
      <c r="U14582" s="4"/>
      <c r="AD14582" s="4"/>
      <c r="AE14582" s="4"/>
      <c r="AF14582" s="21"/>
    </row>
    <row r="14583" spans="1:32" x14ac:dyDescent="0.2">
      <c r="A14583" s="1" t="s">
        <v>42061</v>
      </c>
      <c r="B14583" s="4" t="s">
        <v>42062</v>
      </c>
      <c r="C14583" s="4" t="s">
        <v>42063</v>
      </c>
      <c r="E14583" s="4"/>
      <c r="R14583" s="4"/>
      <c r="U14583" s="4"/>
      <c r="AD14583" s="4"/>
      <c r="AE14583" s="4"/>
      <c r="AF14583" s="21"/>
    </row>
    <row r="14584" spans="1:32" x14ac:dyDescent="0.2">
      <c r="A14584" s="1" t="s">
        <v>42064</v>
      </c>
      <c r="B14584" s="4" t="s">
        <v>42065</v>
      </c>
      <c r="C14584" s="4" t="s">
        <v>42066</v>
      </c>
      <c r="E14584" s="4"/>
      <c r="R14584" s="4"/>
      <c r="U14584" s="4"/>
      <c r="AD14584" s="4"/>
      <c r="AE14584" s="4"/>
      <c r="AF14584" s="21"/>
    </row>
    <row r="14585" spans="1:32" x14ac:dyDescent="0.2">
      <c r="A14585" s="1" t="s">
        <v>42067</v>
      </c>
      <c r="B14585" s="4" t="s">
        <v>42068</v>
      </c>
      <c r="C14585" s="4" t="s">
        <v>42069</v>
      </c>
      <c r="E14585" s="4"/>
      <c r="R14585" s="4"/>
      <c r="U14585" s="4"/>
      <c r="AD14585" s="4"/>
      <c r="AE14585" s="4"/>
      <c r="AF14585" s="21"/>
    </row>
    <row r="14586" spans="1:32" x14ac:dyDescent="0.2">
      <c r="A14586" s="1" t="s">
        <v>42070</v>
      </c>
      <c r="B14586" s="4" t="s">
        <v>42071</v>
      </c>
      <c r="C14586" s="4" t="s">
        <v>42072</v>
      </c>
      <c r="E14586" s="4"/>
      <c r="R14586" s="4"/>
      <c r="U14586" s="4"/>
      <c r="AD14586" s="4"/>
      <c r="AE14586" s="4"/>
      <c r="AF14586" s="21"/>
    </row>
    <row r="14587" spans="1:32" x14ac:dyDescent="0.2">
      <c r="A14587" s="1" t="s">
        <v>42073</v>
      </c>
      <c r="B14587" s="4" t="s">
        <v>42074</v>
      </c>
      <c r="C14587" s="4" t="s">
        <v>42075</v>
      </c>
      <c r="E14587" s="4"/>
      <c r="R14587" s="4"/>
      <c r="U14587" s="4"/>
      <c r="AD14587" s="4"/>
      <c r="AE14587" s="4"/>
      <c r="AF14587" s="21"/>
    </row>
    <row r="14588" spans="1:32" x14ac:dyDescent="0.2">
      <c r="A14588" s="1" t="s">
        <v>42076</v>
      </c>
      <c r="B14588" s="4" t="s">
        <v>42077</v>
      </c>
      <c r="C14588" s="4" t="s">
        <v>42078</v>
      </c>
      <c r="E14588" s="4"/>
      <c r="R14588" s="4"/>
      <c r="U14588" s="4"/>
      <c r="AD14588" s="4"/>
      <c r="AE14588" s="4"/>
      <c r="AF14588" s="21"/>
    </row>
    <row r="14589" spans="1:32" x14ac:dyDescent="0.2">
      <c r="A14589" s="1" t="s">
        <v>42079</v>
      </c>
      <c r="B14589" s="4" t="s">
        <v>42080</v>
      </c>
      <c r="C14589" s="4" t="s">
        <v>42081</v>
      </c>
      <c r="E14589" s="4"/>
      <c r="R14589" s="4"/>
      <c r="U14589" s="4"/>
      <c r="AD14589" s="4"/>
      <c r="AE14589" s="4"/>
      <c r="AF14589" s="21"/>
    </row>
    <row r="14590" spans="1:32" x14ac:dyDescent="0.2">
      <c r="A14590" s="1" t="s">
        <v>42082</v>
      </c>
      <c r="B14590" s="4" t="s">
        <v>42083</v>
      </c>
      <c r="C14590" s="4" t="s">
        <v>42084</v>
      </c>
      <c r="E14590" s="4"/>
      <c r="R14590" s="4"/>
      <c r="U14590" s="4"/>
      <c r="AD14590" s="4"/>
      <c r="AE14590" s="4"/>
      <c r="AF14590" s="21"/>
    </row>
    <row r="14591" spans="1:32" x14ac:dyDescent="0.2">
      <c r="A14591" s="1" t="s">
        <v>42085</v>
      </c>
      <c r="B14591" s="4" t="s">
        <v>42086</v>
      </c>
      <c r="C14591" s="4" t="s">
        <v>42087</v>
      </c>
      <c r="E14591" s="4"/>
      <c r="R14591" s="4"/>
      <c r="U14591" s="4"/>
      <c r="AD14591" s="4"/>
      <c r="AE14591" s="4"/>
      <c r="AF14591" s="21"/>
    </row>
    <row r="14592" spans="1:32" x14ac:dyDescent="0.2">
      <c r="A14592" s="1" t="s">
        <v>42088</v>
      </c>
      <c r="B14592" s="4" t="s">
        <v>42089</v>
      </c>
      <c r="C14592" s="4" t="s">
        <v>42090</v>
      </c>
      <c r="E14592" s="4"/>
      <c r="R14592" s="4"/>
      <c r="U14592" s="4"/>
      <c r="AD14592" s="4"/>
      <c r="AE14592" s="4"/>
      <c r="AF14592" s="21"/>
    </row>
    <row r="14593" spans="1:32" x14ac:dyDescent="0.2">
      <c r="A14593" s="1" t="s">
        <v>42091</v>
      </c>
      <c r="B14593" s="4" t="s">
        <v>42092</v>
      </c>
      <c r="C14593" s="4" t="s">
        <v>42093</v>
      </c>
      <c r="E14593" s="4"/>
      <c r="R14593" s="4"/>
      <c r="U14593" s="4"/>
      <c r="AD14593" s="4"/>
      <c r="AE14593" s="4"/>
      <c r="AF14593" s="21"/>
    </row>
    <row r="14594" spans="1:32" x14ac:dyDescent="0.2">
      <c r="A14594" s="1" t="s">
        <v>42094</v>
      </c>
      <c r="B14594" s="4" t="s">
        <v>42095</v>
      </c>
      <c r="C14594" s="4" t="s">
        <v>42096</v>
      </c>
      <c r="E14594" s="4"/>
      <c r="R14594" s="4"/>
      <c r="U14594" s="4"/>
      <c r="AD14594" s="4"/>
      <c r="AE14594" s="4"/>
      <c r="AF14594" s="21"/>
    </row>
    <row r="14595" spans="1:32" x14ac:dyDescent="0.2">
      <c r="A14595" s="1" t="s">
        <v>42097</v>
      </c>
      <c r="B14595" s="4" t="s">
        <v>42098</v>
      </c>
      <c r="C14595" s="4" t="s">
        <v>42099</v>
      </c>
      <c r="E14595" s="4"/>
      <c r="R14595" s="4"/>
      <c r="U14595" s="4"/>
      <c r="AD14595" s="4"/>
      <c r="AE14595" s="4"/>
      <c r="AF14595" s="21"/>
    </row>
    <row r="14596" spans="1:32" x14ac:dyDescent="0.2">
      <c r="A14596" s="1" t="s">
        <v>42100</v>
      </c>
      <c r="B14596" s="4" t="s">
        <v>42101</v>
      </c>
      <c r="C14596" s="4" t="s">
        <v>42102</v>
      </c>
      <c r="E14596" s="4"/>
      <c r="R14596" s="4"/>
      <c r="U14596" s="4"/>
      <c r="AD14596" s="4"/>
      <c r="AE14596" s="4"/>
      <c r="AF14596" s="21"/>
    </row>
    <row r="14597" spans="1:32" x14ac:dyDescent="0.2">
      <c r="A14597" s="1" t="s">
        <v>42103</v>
      </c>
      <c r="B14597" s="4" t="s">
        <v>42104</v>
      </c>
      <c r="C14597" s="4" t="s">
        <v>42105</v>
      </c>
      <c r="E14597" s="4"/>
      <c r="R14597" s="4"/>
      <c r="U14597" s="4"/>
      <c r="AD14597" s="4"/>
      <c r="AE14597" s="4"/>
      <c r="AF14597" s="21"/>
    </row>
    <row r="14598" spans="1:32" x14ac:dyDescent="0.2">
      <c r="A14598" s="1" t="s">
        <v>42106</v>
      </c>
      <c r="B14598" s="4" t="s">
        <v>42107</v>
      </c>
      <c r="C14598" s="4" t="s">
        <v>42108</v>
      </c>
      <c r="E14598" s="4"/>
      <c r="R14598" s="4"/>
      <c r="U14598" s="4"/>
      <c r="AD14598" s="4"/>
      <c r="AE14598" s="4"/>
      <c r="AF14598" s="21"/>
    </row>
    <row r="14599" spans="1:32" x14ac:dyDescent="0.2">
      <c r="A14599" s="1" t="s">
        <v>42109</v>
      </c>
      <c r="B14599" s="4" t="s">
        <v>42110</v>
      </c>
      <c r="C14599" s="4" t="s">
        <v>42111</v>
      </c>
      <c r="E14599" s="4"/>
      <c r="R14599" s="4"/>
      <c r="U14599" s="4"/>
      <c r="AD14599" s="4"/>
      <c r="AE14599" s="4"/>
      <c r="AF14599" s="21"/>
    </row>
    <row r="14600" spans="1:32" x14ac:dyDescent="0.2">
      <c r="A14600" s="1" t="s">
        <v>42112</v>
      </c>
      <c r="B14600" s="4" t="s">
        <v>42113</v>
      </c>
      <c r="C14600" s="4" t="s">
        <v>42114</v>
      </c>
      <c r="E14600" s="4"/>
      <c r="R14600" s="4"/>
      <c r="U14600" s="4"/>
      <c r="AD14600" s="4"/>
      <c r="AE14600" s="4"/>
      <c r="AF14600" s="21"/>
    </row>
    <row r="14601" spans="1:32" x14ac:dyDescent="0.2">
      <c r="A14601" s="1" t="s">
        <v>42115</v>
      </c>
      <c r="B14601" s="4" t="s">
        <v>36133</v>
      </c>
      <c r="C14601" s="4" t="s">
        <v>41835</v>
      </c>
      <c r="E14601" s="4"/>
      <c r="R14601" s="4"/>
      <c r="U14601" s="4"/>
      <c r="AD14601" s="4"/>
      <c r="AE14601" s="4"/>
      <c r="AF14601" s="21"/>
    </row>
    <row r="14602" spans="1:32" x14ac:dyDescent="0.2">
      <c r="A14602" s="1" t="s">
        <v>42116</v>
      </c>
      <c r="B14602" s="4" t="s">
        <v>42117</v>
      </c>
      <c r="C14602" s="4" t="s">
        <v>42118</v>
      </c>
      <c r="E14602" s="4"/>
      <c r="R14602" s="4"/>
      <c r="U14602" s="4"/>
      <c r="AD14602" s="4"/>
      <c r="AE14602" s="4"/>
      <c r="AF14602" s="21"/>
    </row>
    <row r="14603" spans="1:32" x14ac:dyDescent="0.2">
      <c r="A14603" s="1" t="s">
        <v>42119</v>
      </c>
      <c r="B14603" s="4" t="s">
        <v>42120</v>
      </c>
      <c r="C14603" s="4" t="s">
        <v>42121</v>
      </c>
      <c r="E14603" s="4"/>
      <c r="R14603" s="4"/>
      <c r="U14603" s="4"/>
      <c r="AD14603" s="4"/>
      <c r="AE14603" s="4"/>
      <c r="AF14603" s="21"/>
    </row>
    <row r="14604" spans="1:32" x14ac:dyDescent="0.2">
      <c r="A14604" s="1" t="s">
        <v>42122</v>
      </c>
      <c r="B14604" s="4" t="s">
        <v>42123</v>
      </c>
      <c r="C14604" s="4" t="s">
        <v>42124</v>
      </c>
      <c r="E14604" s="4"/>
      <c r="R14604" s="4"/>
      <c r="U14604" s="4"/>
      <c r="AD14604" s="4"/>
      <c r="AE14604" s="4"/>
      <c r="AF14604" s="21"/>
    </row>
    <row r="14605" spans="1:32" x14ac:dyDescent="0.2">
      <c r="A14605" s="1" t="s">
        <v>42125</v>
      </c>
      <c r="B14605" s="4" t="s">
        <v>42126</v>
      </c>
      <c r="C14605" s="4" t="s">
        <v>42127</v>
      </c>
      <c r="E14605" s="4"/>
      <c r="R14605" s="4"/>
      <c r="U14605" s="4"/>
      <c r="AD14605" s="4"/>
      <c r="AE14605" s="4"/>
      <c r="AF14605" s="21"/>
    </row>
    <row r="14606" spans="1:32" x14ac:dyDescent="0.2">
      <c r="A14606" s="1" t="s">
        <v>42128</v>
      </c>
      <c r="B14606" s="4" t="s">
        <v>42129</v>
      </c>
      <c r="C14606" s="4" t="s">
        <v>42130</v>
      </c>
      <c r="E14606" s="4"/>
      <c r="R14606" s="4"/>
      <c r="U14606" s="4"/>
      <c r="AD14606" s="4"/>
      <c r="AE14606" s="4"/>
      <c r="AF14606" s="21"/>
    </row>
    <row r="14607" spans="1:32" x14ac:dyDescent="0.2">
      <c r="A14607" s="1" t="s">
        <v>42131</v>
      </c>
      <c r="B14607" s="4" t="s">
        <v>42132</v>
      </c>
      <c r="C14607" s="4" t="s">
        <v>42133</v>
      </c>
      <c r="E14607" s="4"/>
      <c r="R14607" s="4"/>
      <c r="U14607" s="4"/>
      <c r="AD14607" s="4"/>
      <c r="AE14607" s="4"/>
      <c r="AF14607" s="21"/>
    </row>
    <row r="14608" spans="1:32" x14ac:dyDescent="0.2">
      <c r="A14608" s="1" t="s">
        <v>42134</v>
      </c>
      <c r="B14608" s="4" t="s">
        <v>42135</v>
      </c>
      <c r="C14608" s="4" t="s">
        <v>42136</v>
      </c>
      <c r="E14608" s="4"/>
      <c r="R14608" s="4"/>
      <c r="U14608" s="4"/>
      <c r="AD14608" s="4"/>
      <c r="AE14608" s="4"/>
      <c r="AF14608" s="21"/>
    </row>
    <row r="14609" spans="1:32" x14ac:dyDescent="0.2">
      <c r="A14609" s="1" t="s">
        <v>42137</v>
      </c>
      <c r="B14609" s="4" t="s">
        <v>42138</v>
      </c>
      <c r="C14609" s="4" t="s">
        <v>42139</v>
      </c>
      <c r="E14609" s="4"/>
      <c r="R14609" s="4"/>
      <c r="U14609" s="4"/>
      <c r="AD14609" s="4"/>
      <c r="AE14609" s="4"/>
      <c r="AF14609" s="21"/>
    </row>
    <row r="14610" spans="1:32" x14ac:dyDescent="0.2">
      <c r="A14610" s="1" t="s">
        <v>42140</v>
      </c>
      <c r="B14610" s="4" t="s">
        <v>42141</v>
      </c>
      <c r="C14610" s="4" t="s">
        <v>42142</v>
      </c>
      <c r="E14610" s="4"/>
      <c r="R14610" s="4"/>
      <c r="U14610" s="4"/>
      <c r="AD14610" s="4"/>
      <c r="AE14610" s="4"/>
      <c r="AF14610" s="21"/>
    </row>
    <row r="14611" spans="1:32" x14ac:dyDescent="0.2">
      <c r="A14611" s="1" t="s">
        <v>42143</v>
      </c>
      <c r="B14611" s="4" t="s">
        <v>42144</v>
      </c>
      <c r="C14611" s="4" t="s">
        <v>42145</v>
      </c>
      <c r="E14611" s="4"/>
      <c r="R14611" s="4"/>
      <c r="U14611" s="4"/>
      <c r="AD14611" s="4"/>
      <c r="AE14611" s="4"/>
      <c r="AF14611" s="21"/>
    </row>
    <row r="14612" spans="1:32" x14ac:dyDescent="0.2">
      <c r="A14612" s="1" t="s">
        <v>42146</v>
      </c>
      <c r="B14612" s="4" t="s">
        <v>42147</v>
      </c>
      <c r="C14612" s="4" t="s">
        <v>42142</v>
      </c>
      <c r="E14612" s="4"/>
      <c r="R14612" s="4"/>
      <c r="U14612" s="4"/>
      <c r="AD14612" s="4"/>
      <c r="AE14612" s="4"/>
      <c r="AF14612" s="21"/>
    </row>
    <row r="14613" spans="1:32" x14ac:dyDescent="0.2">
      <c r="A14613" s="1" t="s">
        <v>42148</v>
      </c>
      <c r="B14613" s="4" t="s">
        <v>42149</v>
      </c>
      <c r="C14613" s="4" t="s">
        <v>42150</v>
      </c>
      <c r="E14613" s="4"/>
      <c r="R14613" s="4"/>
      <c r="U14613" s="4"/>
      <c r="AD14613" s="4"/>
      <c r="AE14613" s="4"/>
      <c r="AF14613" s="21"/>
    </row>
    <row r="14614" spans="1:32" x14ac:dyDescent="0.2">
      <c r="A14614" s="1" t="s">
        <v>42151</v>
      </c>
      <c r="B14614" s="4" t="s">
        <v>42152</v>
      </c>
      <c r="C14614" s="4" t="s">
        <v>42153</v>
      </c>
      <c r="E14614" s="4"/>
      <c r="R14614" s="4"/>
      <c r="U14614" s="4"/>
      <c r="AD14614" s="4"/>
      <c r="AE14614" s="4"/>
      <c r="AF14614" s="21"/>
    </row>
    <row r="14615" spans="1:32" x14ac:dyDescent="0.2">
      <c r="A14615" s="1" t="s">
        <v>42154</v>
      </c>
      <c r="B14615" s="4" t="s">
        <v>42155</v>
      </c>
      <c r="C14615" s="4" t="s">
        <v>1577</v>
      </c>
      <c r="E14615" s="4"/>
      <c r="R14615" s="4"/>
      <c r="U14615" s="4"/>
      <c r="AD14615" s="4"/>
      <c r="AE14615" s="4"/>
      <c r="AF14615" s="21"/>
    </row>
    <row r="14616" spans="1:32" x14ac:dyDescent="0.2">
      <c r="A14616" s="1" t="s">
        <v>42156</v>
      </c>
      <c r="B14616" s="4" t="s">
        <v>42157</v>
      </c>
      <c r="C14616" s="4" t="s">
        <v>42158</v>
      </c>
      <c r="E14616" s="4"/>
      <c r="R14616" s="4"/>
      <c r="U14616" s="4"/>
      <c r="AD14616" s="4"/>
      <c r="AE14616" s="4"/>
      <c r="AF14616" s="21"/>
    </row>
    <row r="14617" spans="1:32" x14ac:dyDescent="0.2">
      <c r="A14617" s="1" t="s">
        <v>42159</v>
      </c>
      <c r="B14617" s="4" t="s">
        <v>42160</v>
      </c>
      <c r="C14617" s="4" t="s">
        <v>42161</v>
      </c>
      <c r="E14617" s="4"/>
      <c r="R14617" s="4"/>
      <c r="U14617" s="4"/>
      <c r="AD14617" s="4"/>
      <c r="AE14617" s="4"/>
      <c r="AF14617" s="21"/>
    </row>
    <row r="14618" spans="1:32" x14ac:dyDescent="0.2">
      <c r="A14618" s="1" t="s">
        <v>42162</v>
      </c>
      <c r="B14618" s="4" t="s">
        <v>42163</v>
      </c>
      <c r="C14618" s="4" t="s">
        <v>42164</v>
      </c>
      <c r="E14618" s="4"/>
      <c r="R14618" s="4"/>
      <c r="U14618" s="4"/>
      <c r="AD14618" s="4"/>
      <c r="AE14618" s="4"/>
      <c r="AF14618" s="21"/>
    </row>
    <row r="14619" spans="1:32" x14ac:dyDescent="0.2">
      <c r="A14619" s="1" t="s">
        <v>42165</v>
      </c>
      <c r="B14619" s="4" t="s">
        <v>42166</v>
      </c>
      <c r="C14619" s="4" t="s">
        <v>42167</v>
      </c>
      <c r="E14619" s="4"/>
      <c r="R14619" s="4"/>
      <c r="U14619" s="4"/>
      <c r="AD14619" s="4"/>
      <c r="AE14619" s="4"/>
      <c r="AF14619" s="21"/>
    </row>
    <row r="14620" spans="1:32" x14ac:dyDescent="0.2">
      <c r="A14620" s="1" t="s">
        <v>42168</v>
      </c>
      <c r="B14620" s="4" t="s">
        <v>42169</v>
      </c>
      <c r="C14620" s="4" t="s">
        <v>42170</v>
      </c>
      <c r="E14620" s="4"/>
      <c r="R14620" s="4"/>
      <c r="U14620" s="4"/>
      <c r="AD14620" s="4"/>
      <c r="AE14620" s="4"/>
      <c r="AF14620" s="21"/>
    </row>
    <row r="14621" spans="1:32" x14ac:dyDescent="0.2">
      <c r="A14621" s="1" t="s">
        <v>42171</v>
      </c>
      <c r="B14621" s="4" t="s">
        <v>42172</v>
      </c>
      <c r="C14621" s="4" t="s">
        <v>42173</v>
      </c>
      <c r="E14621" s="4"/>
      <c r="R14621" s="4"/>
      <c r="U14621" s="4"/>
      <c r="AD14621" s="4"/>
      <c r="AE14621" s="4"/>
      <c r="AF14621" s="21"/>
    </row>
    <row r="14622" spans="1:32" x14ac:dyDescent="0.2">
      <c r="A14622" s="1" t="s">
        <v>42174</v>
      </c>
      <c r="B14622" s="4" t="s">
        <v>34100</v>
      </c>
      <c r="C14622" s="4" t="s">
        <v>42175</v>
      </c>
      <c r="E14622" s="4"/>
      <c r="R14622" s="4"/>
      <c r="U14622" s="4"/>
      <c r="AD14622" s="4"/>
      <c r="AE14622" s="4"/>
      <c r="AF14622" s="21"/>
    </row>
    <row r="14623" spans="1:32" x14ac:dyDescent="0.2">
      <c r="A14623" s="1" t="s">
        <v>42176</v>
      </c>
      <c r="B14623" s="4" t="s">
        <v>42177</v>
      </c>
      <c r="C14623" s="4" t="s">
        <v>42178</v>
      </c>
      <c r="E14623" s="4"/>
      <c r="R14623" s="4"/>
      <c r="U14623" s="4"/>
      <c r="AD14623" s="4"/>
      <c r="AE14623" s="4"/>
      <c r="AF14623" s="21"/>
    </row>
    <row r="14624" spans="1:32" x14ac:dyDescent="0.2">
      <c r="A14624" s="1" t="s">
        <v>42179</v>
      </c>
      <c r="B14624" s="4" t="s">
        <v>42180</v>
      </c>
      <c r="C14624" s="4" t="s">
        <v>42181</v>
      </c>
      <c r="E14624" s="4"/>
      <c r="R14624" s="4"/>
      <c r="U14624" s="4"/>
      <c r="AD14624" s="4"/>
      <c r="AE14624" s="4"/>
      <c r="AF14624" s="21"/>
    </row>
    <row r="14625" spans="1:32" x14ac:dyDescent="0.2">
      <c r="A14625" s="1" t="s">
        <v>42182</v>
      </c>
      <c r="B14625" s="4" t="s">
        <v>42183</v>
      </c>
      <c r="C14625" s="4" t="s">
        <v>42184</v>
      </c>
      <c r="E14625" s="4"/>
      <c r="R14625" s="4"/>
      <c r="U14625" s="4"/>
      <c r="AD14625" s="4"/>
      <c r="AE14625" s="4"/>
      <c r="AF14625" s="21"/>
    </row>
    <row r="14626" spans="1:32" x14ac:dyDescent="0.2">
      <c r="A14626" s="1" t="s">
        <v>42185</v>
      </c>
      <c r="B14626" s="4" t="s">
        <v>42186</v>
      </c>
      <c r="C14626" s="4" t="s">
        <v>42187</v>
      </c>
      <c r="E14626" s="4"/>
      <c r="R14626" s="4"/>
      <c r="U14626" s="4"/>
      <c r="AD14626" s="4"/>
      <c r="AE14626" s="4"/>
      <c r="AF14626" s="21"/>
    </row>
    <row r="14627" spans="1:32" x14ac:dyDescent="0.2">
      <c r="A14627" s="1" t="s">
        <v>42188</v>
      </c>
      <c r="B14627" s="4" t="s">
        <v>42189</v>
      </c>
      <c r="C14627" s="4" t="s">
        <v>42190</v>
      </c>
      <c r="E14627" s="4"/>
      <c r="R14627" s="4"/>
      <c r="U14627" s="4"/>
      <c r="AD14627" s="4"/>
      <c r="AE14627" s="4"/>
      <c r="AF14627" s="21"/>
    </row>
    <row r="14628" spans="1:32" x14ac:dyDescent="0.2">
      <c r="A14628" s="1" t="s">
        <v>42191</v>
      </c>
      <c r="B14628" s="4" t="s">
        <v>42192</v>
      </c>
      <c r="C14628" s="4" t="s">
        <v>42193</v>
      </c>
      <c r="E14628" s="4"/>
      <c r="R14628" s="4"/>
      <c r="U14628" s="4"/>
      <c r="AD14628" s="4"/>
      <c r="AE14628" s="4"/>
      <c r="AF14628" s="21"/>
    </row>
    <row r="14629" spans="1:32" x14ac:dyDescent="0.2">
      <c r="A14629" s="1" t="s">
        <v>42194</v>
      </c>
      <c r="B14629" s="4" t="s">
        <v>42195</v>
      </c>
      <c r="C14629" s="4" t="s">
        <v>42196</v>
      </c>
      <c r="E14629" s="4"/>
      <c r="R14629" s="4"/>
      <c r="U14629" s="4"/>
      <c r="AD14629" s="4"/>
      <c r="AE14629" s="4"/>
      <c r="AF14629" s="21"/>
    </row>
    <row r="14630" spans="1:32" x14ac:dyDescent="0.2">
      <c r="A14630" s="1" t="s">
        <v>42197</v>
      </c>
      <c r="B14630" s="4" t="s">
        <v>11875</v>
      </c>
      <c r="C14630" s="4" t="s">
        <v>41837</v>
      </c>
      <c r="E14630" s="4"/>
      <c r="R14630" s="4"/>
      <c r="U14630" s="4"/>
      <c r="AD14630" s="4"/>
      <c r="AE14630" s="4"/>
      <c r="AF14630" s="21"/>
    </row>
    <row r="14631" spans="1:32" x14ac:dyDescent="0.2">
      <c r="A14631" s="1" t="s">
        <v>42198</v>
      </c>
      <c r="B14631" s="4" t="s">
        <v>42199</v>
      </c>
      <c r="C14631" s="4" t="s">
        <v>42200</v>
      </c>
      <c r="E14631" s="4"/>
      <c r="R14631" s="4"/>
      <c r="U14631" s="4"/>
      <c r="AD14631" s="4"/>
      <c r="AE14631" s="4"/>
      <c r="AF14631" s="21"/>
    </row>
    <row r="14632" spans="1:32" x14ac:dyDescent="0.2">
      <c r="A14632" s="1" t="s">
        <v>42201</v>
      </c>
      <c r="B14632" s="4" t="s">
        <v>42202</v>
      </c>
      <c r="C14632" s="4" t="s">
        <v>42203</v>
      </c>
      <c r="E14632" s="4"/>
      <c r="R14632" s="4"/>
      <c r="U14632" s="4"/>
      <c r="AD14632" s="4"/>
      <c r="AE14632" s="4"/>
      <c r="AF14632" s="21"/>
    </row>
    <row r="14633" spans="1:32" x14ac:dyDescent="0.2">
      <c r="A14633" s="1" t="s">
        <v>42204</v>
      </c>
      <c r="B14633" s="4" t="s">
        <v>42205</v>
      </c>
      <c r="C14633" s="4" t="s">
        <v>42206</v>
      </c>
      <c r="E14633" s="4"/>
      <c r="R14633" s="4"/>
      <c r="U14633" s="4"/>
      <c r="AD14633" s="4"/>
      <c r="AE14633" s="4"/>
      <c r="AF14633" s="21"/>
    </row>
    <row r="14634" spans="1:32" x14ac:dyDescent="0.2">
      <c r="A14634" s="1" t="s">
        <v>42207</v>
      </c>
      <c r="B14634" s="4" t="s">
        <v>42208</v>
      </c>
      <c r="C14634" s="4" t="s">
        <v>42209</v>
      </c>
      <c r="E14634" s="4"/>
      <c r="R14634" s="4"/>
      <c r="U14634" s="4"/>
      <c r="AD14634" s="4"/>
      <c r="AE14634" s="4"/>
      <c r="AF14634" s="21"/>
    </row>
    <row r="14635" spans="1:32" x14ac:dyDescent="0.2">
      <c r="A14635" s="1" t="s">
        <v>42210</v>
      </c>
      <c r="B14635" s="4" t="s">
        <v>42211</v>
      </c>
      <c r="C14635" s="4" t="s">
        <v>42212</v>
      </c>
      <c r="E14635" s="4"/>
      <c r="R14635" s="4"/>
      <c r="U14635" s="4"/>
      <c r="AD14635" s="4"/>
      <c r="AE14635" s="4"/>
      <c r="AF14635" s="21"/>
    </row>
    <row r="14636" spans="1:32" x14ac:dyDescent="0.2">
      <c r="A14636" s="1" t="s">
        <v>42213</v>
      </c>
      <c r="B14636" s="4" t="s">
        <v>42214</v>
      </c>
      <c r="C14636" s="4" t="s">
        <v>42215</v>
      </c>
      <c r="E14636" s="4"/>
      <c r="R14636" s="4"/>
      <c r="U14636" s="4"/>
      <c r="AD14636" s="4"/>
      <c r="AE14636" s="4"/>
      <c r="AF14636" s="21"/>
    </row>
    <row r="14637" spans="1:32" x14ac:dyDescent="0.2">
      <c r="A14637" s="1" t="s">
        <v>42216</v>
      </c>
      <c r="B14637" s="4" t="s">
        <v>42217</v>
      </c>
      <c r="C14637" s="4" t="s">
        <v>42218</v>
      </c>
      <c r="E14637" s="4"/>
      <c r="R14637" s="4"/>
      <c r="U14637" s="4"/>
      <c r="AD14637" s="4"/>
      <c r="AE14637" s="4"/>
      <c r="AF14637" s="21"/>
    </row>
    <row r="14638" spans="1:32" x14ac:dyDescent="0.2">
      <c r="A14638" s="1" t="s">
        <v>42219</v>
      </c>
      <c r="B14638" s="4" t="s">
        <v>42220</v>
      </c>
      <c r="C14638" s="4" t="s">
        <v>42221</v>
      </c>
      <c r="E14638" s="4"/>
      <c r="R14638" s="4"/>
      <c r="U14638" s="4"/>
      <c r="AD14638" s="4"/>
      <c r="AE14638" s="4"/>
      <c r="AF14638" s="21"/>
    </row>
    <row r="14639" spans="1:32" x14ac:dyDescent="0.2">
      <c r="A14639" s="1" t="s">
        <v>42222</v>
      </c>
      <c r="B14639" s="4" t="s">
        <v>42223</v>
      </c>
      <c r="C14639" s="4" t="s">
        <v>42224</v>
      </c>
      <c r="E14639" s="4"/>
      <c r="R14639" s="4"/>
      <c r="U14639" s="4"/>
      <c r="AD14639" s="4"/>
      <c r="AE14639" s="4"/>
      <c r="AF14639" s="21"/>
    </row>
    <row r="14640" spans="1:32" x14ac:dyDescent="0.2">
      <c r="A14640" s="1" t="s">
        <v>42225</v>
      </c>
      <c r="B14640" s="4" t="s">
        <v>42226</v>
      </c>
      <c r="C14640" s="4" t="s">
        <v>42227</v>
      </c>
      <c r="E14640" s="4"/>
      <c r="R14640" s="4"/>
      <c r="U14640" s="4"/>
      <c r="AD14640" s="4"/>
      <c r="AE14640" s="4"/>
      <c r="AF14640" s="21"/>
    </row>
    <row r="14641" spans="1:32" x14ac:dyDescent="0.2">
      <c r="A14641" s="1" t="s">
        <v>42228</v>
      </c>
      <c r="B14641" s="4" t="s">
        <v>42172</v>
      </c>
      <c r="C14641" s="4" t="s">
        <v>42229</v>
      </c>
      <c r="E14641" s="4"/>
      <c r="R14641" s="4"/>
      <c r="U14641" s="4"/>
      <c r="AD14641" s="4"/>
      <c r="AE14641" s="4"/>
      <c r="AF14641" s="21"/>
    </row>
    <row r="14642" spans="1:32" x14ac:dyDescent="0.2">
      <c r="A14642" s="1" t="s">
        <v>42230</v>
      </c>
      <c r="B14642" s="4" t="s">
        <v>42231</v>
      </c>
      <c r="C14642" s="4" t="s">
        <v>42232</v>
      </c>
      <c r="E14642" s="4"/>
      <c r="R14642" s="4"/>
      <c r="U14642" s="4"/>
      <c r="AD14642" s="4"/>
      <c r="AE14642" s="4"/>
      <c r="AF14642" s="21"/>
    </row>
    <row r="14643" spans="1:32" x14ac:dyDescent="0.2">
      <c r="A14643" s="1" t="s">
        <v>42233</v>
      </c>
      <c r="B14643" s="4" t="s">
        <v>42234</v>
      </c>
      <c r="C14643" s="4" t="s">
        <v>42235</v>
      </c>
      <c r="E14643" s="4"/>
      <c r="R14643" s="4"/>
      <c r="U14643" s="4"/>
      <c r="AD14643" s="4"/>
      <c r="AE14643" s="4"/>
      <c r="AF14643" s="21"/>
    </row>
    <row r="14644" spans="1:32" x14ac:dyDescent="0.2">
      <c r="A14644" s="1" t="s">
        <v>42236</v>
      </c>
      <c r="B14644" s="4" t="s">
        <v>42237</v>
      </c>
      <c r="C14644" s="4" t="s">
        <v>42238</v>
      </c>
      <c r="E14644" s="4"/>
      <c r="R14644" s="4"/>
      <c r="U14644" s="4"/>
      <c r="AD14644" s="4"/>
      <c r="AE14644" s="4"/>
      <c r="AF14644" s="21"/>
    </row>
    <row r="14645" spans="1:32" x14ac:dyDescent="0.2">
      <c r="A14645" s="1" t="s">
        <v>42239</v>
      </c>
      <c r="B14645" s="4" t="s">
        <v>42240</v>
      </c>
      <c r="C14645" s="4" t="s">
        <v>42241</v>
      </c>
      <c r="E14645" s="4"/>
      <c r="R14645" s="4"/>
      <c r="U14645" s="4"/>
      <c r="AD14645" s="4"/>
      <c r="AE14645" s="4"/>
      <c r="AF14645" s="21"/>
    </row>
    <row r="14646" spans="1:32" x14ac:dyDescent="0.2">
      <c r="A14646" s="1" t="s">
        <v>42242</v>
      </c>
      <c r="B14646" s="4" t="s">
        <v>42243</v>
      </c>
      <c r="C14646" s="4" t="s">
        <v>42244</v>
      </c>
      <c r="E14646" s="4"/>
      <c r="R14646" s="4"/>
      <c r="U14646" s="4"/>
      <c r="AD14646" s="4"/>
      <c r="AE14646" s="4"/>
      <c r="AF14646" s="21"/>
    </row>
    <row r="14647" spans="1:32" x14ac:dyDescent="0.2">
      <c r="A14647" s="1" t="s">
        <v>42245</v>
      </c>
      <c r="B14647" s="4" t="s">
        <v>42246</v>
      </c>
      <c r="C14647" s="4" t="s">
        <v>42247</v>
      </c>
      <c r="E14647" s="4"/>
      <c r="R14647" s="4"/>
      <c r="U14647" s="4"/>
      <c r="AD14647" s="4"/>
      <c r="AE14647" s="4"/>
      <c r="AF14647" s="21"/>
    </row>
    <row r="14648" spans="1:32" x14ac:dyDescent="0.2">
      <c r="A14648" s="1" t="s">
        <v>42248</v>
      </c>
      <c r="B14648" s="4" t="s">
        <v>42249</v>
      </c>
      <c r="C14648" s="4" t="s">
        <v>42250</v>
      </c>
      <c r="E14648" s="4"/>
      <c r="R14648" s="4"/>
      <c r="U14648" s="4"/>
      <c r="AD14648" s="4"/>
      <c r="AE14648" s="4"/>
      <c r="AF14648" s="21"/>
    </row>
    <row r="14649" spans="1:32" x14ac:dyDescent="0.2">
      <c r="A14649" s="1" t="s">
        <v>42251</v>
      </c>
      <c r="B14649" s="4" t="s">
        <v>42252</v>
      </c>
      <c r="C14649" s="4" t="s">
        <v>42253</v>
      </c>
      <c r="E14649" s="4"/>
      <c r="R14649" s="4"/>
      <c r="U14649" s="4"/>
      <c r="AD14649" s="4"/>
      <c r="AE14649" s="4"/>
      <c r="AF14649" s="21"/>
    </row>
    <row r="14650" spans="1:32" x14ac:dyDescent="0.2">
      <c r="A14650" s="1" t="s">
        <v>42254</v>
      </c>
      <c r="B14650" s="4" t="s">
        <v>42255</v>
      </c>
      <c r="C14650" s="4" t="s">
        <v>42256</v>
      </c>
      <c r="E14650" s="4"/>
      <c r="R14650" s="4"/>
      <c r="U14650" s="4"/>
      <c r="AD14650" s="4"/>
      <c r="AE14650" s="4"/>
      <c r="AF14650" s="21"/>
    </row>
    <row r="14651" spans="1:32" x14ac:dyDescent="0.2">
      <c r="A14651" s="1" t="s">
        <v>42257</v>
      </c>
      <c r="B14651" s="4" t="s">
        <v>42258</v>
      </c>
      <c r="C14651" s="4" t="s">
        <v>42259</v>
      </c>
      <c r="E14651" s="4"/>
      <c r="R14651" s="4"/>
      <c r="U14651" s="4"/>
      <c r="AD14651" s="4"/>
      <c r="AE14651" s="4"/>
      <c r="AF14651" s="21"/>
    </row>
    <row r="14652" spans="1:32" x14ac:dyDescent="0.2">
      <c r="A14652" s="1" t="s">
        <v>42260</v>
      </c>
      <c r="B14652" s="4" t="s">
        <v>42261</v>
      </c>
      <c r="C14652" s="4" t="s">
        <v>42262</v>
      </c>
      <c r="E14652" s="4"/>
      <c r="R14652" s="4"/>
      <c r="U14652" s="4"/>
      <c r="AD14652" s="4"/>
      <c r="AE14652" s="4"/>
      <c r="AF14652" s="21"/>
    </row>
    <row r="14653" spans="1:32" x14ac:dyDescent="0.2">
      <c r="A14653" s="1" t="s">
        <v>42263</v>
      </c>
      <c r="B14653" s="4" t="s">
        <v>42264</v>
      </c>
      <c r="C14653" s="4" t="s">
        <v>42265</v>
      </c>
      <c r="E14653" s="4"/>
      <c r="R14653" s="4"/>
      <c r="U14653" s="4"/>
      <c r="AD14653" s="4"/>
      <c r="AE14653" s="4"/>
      <c r="AF14653" s="21"/>
    </row>
    <row r="14654" spans="1:32" x14ac:dyDescent="0.2">
      <c r="A14654" s="1" t="s">
        <v>42266</v>
      </c>
      <c r="B14654" s="4" t="s">
        <v>42267</v>
      </c>
      <c r="C14654" s="4" t="s">
        <v>42268</v>
      </c>
      <c r="E14654" s="4"/>
      <c r="R14654" s="4"/>
      <c r="U14654" s="4"/>
      <c r="AD14654" s="4"/>
      <c r="AE14654" s="4"/>
      <c r="AF14654" s="21"/>
    </row>
    <row r="14655" spans="1:32" x14ac:dyDescent="0.2">
      <c r="A14655" s="1" t="s">
        <v>42269</v>
      </c>
      <c r="B14655" s="4" t="s">
        <v>42270</v>
      </c>
      <c r="C14655" s="4" t="s">
        <v>42271</v>
      </c>
      <c r="E14655" s="4"/>
      <c r="R14655" s="4"/>
      <c r="U14655" s="4"/>
      <c r="AD14655" s="4"/>
      <c r="AE14655" s="4"/>
      <c r="AF14655" s="21"/>
    </row>
    <row r="14656" spans="1:32" x14ac:dyDescent="0.2">
      <c r="A14656" s="1" t="s">
        <v>42272</v>
      </c>
      <c r="B14656" s="4" t="s">
        <v>42273</v>
      </c>
      <c r="C14656" s="4" t="s">
        <v>42274</v>
      </c>
      <c r="E14656" s="4"/>
      <c r="R14656" s="4"/>
      <c r="U14656" s="4"/>
      <c r="AD14656" s="4"/>
      <c r="AE14656" s="4"/>
      <c r="AF14656" s="21"/>
    </row>
    <row r="14657" spans="1:32" x14ac:dyDescent="0.2">
      <c r="A14657" s="1" t="s">
        <v>42275</v>
      </c>
      <c r="B14657" s="4" t="s">
        <v>42264</v>
      </c>
      <c r="C14657" s="4" t="s">
        <v>42265</v>
      </c>
      <c r="E14657" s="4"/>
      <c r="R14657" s="4"/>
      <c r="U14657" s="4"/>
      <c r="AD14657" s="4"/>
      <c r="AE14657" s="4"/>
      <c r="AF14657" s="21"/>
    </row>
    <row r="14658" spans="1:32" x14ac:dyDescent="0.2">
      <c r="A14658" s="1" t="s">
        <v>42276</v>
      </c>
      <c r="B14658" s="4" t="s">
        <v>42277</v>
      </c>
      <c r="C14658" s="4" t="s">
        <v>42278</v>
      </c>
      <c r="E14658" s="4"/>
      <c r="R14658" s="4"/>
      <c r="U14658" s="4"/>
      <c r="AD14658" s="4"/>
      <c r="AE14658" s="4"/>
      <c r="AF14658" s="21"/>
    </row>
    <row r="14659" spans="1:32" x14ac:dyDescent="0.2">
      <c r="A14659" s="1" t="s">
        <v>42279</v>
      </c>
      <c r="B14659" s="4" t="s">
        <v>42280</v>
      </c>
      <c r="C14659" s="4" t="s">
        <v>42281</v>
      </c>
      <c r="E14659" s="4"/>
      <c r="R14659" s="4"/>
      <c r="U14659" s="4"/>
      <c r="AD14659" s="4"/>
      <c r="AE14659" s="4"/>
      <c r="AF14659" s="21"/>
    </row>
    <row r="14660" spans="1:32" x14ac:dyDescent="0.2">
      <c r="A14660" s="1" t="s">
        <v>42282</v>
      </c>
      <c r="B14660" s="4" t="s">
        <v>42283</v>
      </c>
      <c r="C14660" s="4" t="s">
        <v>42284</v>
      </c>
      <c r="E14660" s="4"/>
      <c r="R14660" s="4"/>
      <c r="U14660" s="4"/>
      <c r="AD14660" s="4"/>
      <c r="AE14660" s="4"/>
      <c r="AF14660" s="21"/>
    </row>
    <row r="14661" spans="1:32" x14ac:dyDescent="0.2">
      <c r="A14661" s="1" t="s">
        <v>42285</v>
      </c>
      <c r="B14661" s="4" t="s">
        <v>42286</v>
      </c>
      <c r="C14661" s="4" t="s">
        <v>42287</v>
      </c>
      <c r="E14661" s="4"/>
      <c r="R14661" s="4"/>
      <c r="U14661" s="4"/>
      <c r="AD14661" s="4"/>
      <c r="AE14661" s="4"/>
      <c r="AF14661" s="21"/>
    </row>
    <row r="14662" spans="1:32" x14ac:dyDescent="0.2">
      <c r="A14662" s="1" t="s">
        <v>42288</v>
      </c>
      <c r="B14662" s="4" t="s">
        <v>42289</v>
      </c>
      <c r="C14662" s="4" t="s">
        <v>42290</v>
      </c>
      <c r="E14662" s="4"/>
      <c r="R14662" s="4"/>
      <c r="U14662" s="4"/>
      <c r="AD14662" s="4"/>
      <c r="AE14662" s="4"/>
      <c r="AF14662" s="21"/>
    </row>
    <row r="14663" spans="1:32" x14ac:dyDescent="0.2">
      <c r="A14663" s="1" t="s">
        <v>42291</v>
      </c>
      <c r="B14663" s="4" t="s">
        <v>42292</v>
      </c>
      <c r="C14663" s="4" t="s">
        <v>42293</v>
      </c>
      <c r="E14663" s="4"/>
      <c r="R14663" s="4"/>
      <c r="U14663" s="4"/>
      <c r="AD14663" s="4"/>
      <c r="AE14663" s="4"/>
      <c r="AF14663" s="21"/>
    </row>
    <row r="14664" spans="1:32" x14ac:dyDescent="0.2">
      <c r="A14664" s="1" t="s">
        <v>42294</v>
      </c>
      <c r="B14664" s="4" t="s">
        <v>42292</v>
      </c>
      <c r="C14664" s="4" t="s">
        <v>42293</v>
      </c>
      <c r="E14664" s="4"/>
      <c r="R14664" s="4"/>
      <c r="U14664" s="4"/>
      <c r="AD14664" s="4"/>
      <c r="AE14664" s="4"/>
      <c r="AF14664" s="21"/>
    </row>
    <row r="14665" spans="1:32" x14ac:dyDescent="0.2">
      <c r="A14665" s="1" t="s">
        <v>42295</v>
      </c>
      <c r="B14665" s="4" t="s">
        <v>42296</v>
      </c>
      <c r="C14665" s="4" t="s">
        <v>42297</v>
      </c>
      <c r="E14665" s="4"/>
      <c r="R14665" s="4"/>
      <c r="U14665" s="4"/>
      <c r="AD14665" s="4"/>
      <c r="AE14665" s="4"/>
      <c r="AF14665" s="21"/>
    </row>
    <row r="14666" spans="1:32" x14ac:dyDescent="0.2">
      <c r="A14666" s="1" t="s">
        <v>42298</v>
      </c>
      <c r="B14666" s="4" t="s">
        <v>42299</v>
      </c>
      <c r="C14666" s="4" t="s">
        <v>42300</v>
      </c>
      <c r="E14666" s="4"/>
      <c r="R14666" s="4"/>
      <c r="U14666" s="4"/>
      <c r="AD14666" s="4"/>
      <c r="AE14666" s="4"/>
      <c r="AF14666" s="21"/>
    </row>
    <row r="14667" spans="1:32" x14ac:dyDescent="0.2">
      <c r="A14667" s="1" t="s">
        <v>42301</v>
      </c>
      <c r="B14667" s="4" t="s">
        <v>42302</v>
      </c>
      <c r="C14667" s="4" t="s">
        <v>42303</v>
      </c>
      <c r="E14667" s="4"/>
      <c r="R14667" s="4"/>
      <c r="U14667" s="4"/>
      <c r="AD14667" s="4"/>
      <c r="AE14667" s="4"/>
      <c r="AF14667" s="21"/>
    </row>
    <row r="14668" spans="1:32" x14ac:dyDescent="0.2">
      <c r="A14668" s="1" t="s">
        <v>42304</v>
      </c>
      <c r="B14668" s="4" t="s">
        <v>42305</v>
      </c>
      <c r="C14668" s="4" t="s">
        <v>42306</v>
      </c>
      <c r="E14668" s="4"/>
      <c r="R14668" s="4"/>
      <c r="U14668" s="4"/>
      <c r="AD14668" s="4"/>
      <c r="AE14668" s="4"/>
      <c r="AF14668" s="21"/>
    </row>
    <row r="14669" spans="1:32" x14ac:dyDescent="0.2">
      <c r="A14669" s="1" t="s">
        <v>42307</v>
      </c>
      <c r="B14669" s="4" t="s">
        <v>42308</v>
      </c>
      <c r="C14669" s="4" t="s">
        <v>42309</v>
      </c>
      <c r="E14669" s="4"/>
      <c r="R14669" s="4"/>
      <c r="U14669" s="4"/>
      <c r="AD14669" s="4"/>
      <c r="AE14669" s="4"/>
      <c r="AF14669" s="21"/>
    </row>
    <row r="14670" spans="1:32" x14ac:dyDescent="0.2">
      <c r="A14670" s="1" t="s">
        <v>42310</v>
      </c>
      <c r="B14670" s="4" t="s">
        <v>42311</v>
      </c>
      <c r="C14670" s="4" t="s">
        <v>42312</v>
      </c>
      <c r="E14670" s="4"/>
      <c r="R14670" s="4"/>
      <c r="U14670" s="4"/>
      <c r="AD14670" s="4"/>
      <c r="AE14670" s="4"/>
      <c r="AF14670" s="21"/>
    </row>
    <row r="14671" spans="1:32" x14ac:dyDescent="0.2">
      <c r="A14671" s="1" t="s">
        <v>42313</v>
      </c>
      <c r="B14671" s="4" t="s">
        <v>42314</v>
      </c>
      <c r="C14671" s="4" t="s">
        <v>42314</v>
      </c>
      <c r="E14671" s="4"/>
      <c r="R14671" s="4"/>
      <c r="U14671" s="4"/>
      <c r="AD14671" s="4"/>
      <c r="AE14671" s="4"/>
      <c r="AF14671" s="21"/>
    </row>
    <row r="14672" spans="1:32" x14ac:dyDescent="0.2">
      <c r="A14672" s="1" t="s">
        <v>42315</v>
      </c>
      <c r="B14672" s="4" t="s">
        <v>42316</v>
      </c>
      <c r="C14672" s="4" t="s">
        <v>42317</v>
      </c>
      <c r="E14672" s="4"/>
      <c r="R14672" s="4"/>
      <c r="U14672" s="4"/>
      <c r="AD14672" s="4"/>
      <c r="AE14672" s="4"/>
      <c r="AF14672" s="21"/>
    </row>
    <row r="14673" spans="1:32" x14ac:dyDescent="0.2">
      <c r="A14673" s="1" t="s">
        <v>42318</v>
      </c>
      <c r="B14673" s="4" t="s">
        <v>42319</v>
      </c>
      <c r="C14673" s="4" t="s">
        <v>42320</v>
      </c>
      <c r="E14673" s="4"/>
      <c r="R14673" s="4"/>
      <c r="U14673" s="4"/>
      <c r="AD14673" s="4"/>
      <c r="AE14673" s="4"/>
      <c r="AF14673" s="21"/>
    </row>
    <row r="14674" spans="1:32" x14ac:dyDescent="0.2">
      <c r="A14674" s="1" t="s">
        <v>42321</v>
      </c>
      <c r="B14674" s="4" t="s">
        <v>42322</v>
      </c>
      <c r="C14674" s="4" t="s">
        <v>42323</v>
      </c>
      <c r="E14674" s="4"/>
      <c r="R14674" s="4"/>
      <c r="U14674" s="4"/>
      <c r="AD14674" s="4"/>
      <c r="AE14674" s="4"/>
      <c r="AF14674" s="21"/>
    </row>
    <row r="14675" spans="1:32" x14ac:dyDescent="0.2">
      <c r="A14675" s="1" t="s">
        <v>42324</v>
      </c>
      <c r="B14675" s="4" t="s">
        <v>42325</v>
      </c>
      <c r="C14675" s="4" t="s">
        <v>42326</v>
      </c>
      <c r="E14675" s="4"/>
      <c r="R14675" s="4"/>
      <c r="U14675" s="4"/>
      <c r="AD14675" s="4"/>
      <c r="AE14675" s="4"/>
      <c r="AF14675" s="21"/>
    </row>
    <row r="14676" spans="1:32" x14ac:dyDescent="0.2">
      <c r="A14676" s="1" t="s">
        <v>42327</v>
      </c>
      <c r="B14676" s="4" t="s">
        <v>42328</v>
      </c>
      <c r="C14676" s="4" t="s">
        <v>42329</v>
      </c>
      <c r="E14676" s="4"/>
      <c r="R14676" s="4"/>
      <c r="U14676" s="4"/>
      <c r="AD14676" s="4"/>
      <c r="AE14676" s="4"/>
      <c r="AF14676" s="21"/>
    </row>
    <row r="14677" spans="1:32" x14ac:dyDescent="0.2">
      <c r="A14677" s="1" t="s">
        <v>42330</v>
      </c>
      <c r="B14677" s="4" t="s">
        <v>42331</v>
      </c>
      <c r="C14677" s="4" t="s">
        <v>42332</v>
      </c>
      <c r="E14677" s="4"/>
      <c r="R14677" s="4"/>
      <c r="U14677" s="4"/>
      <c r="AD14677" s="4"/>
      <c r="AE14677" s="4"/>
      <c r="AF14677" s="21"/>
    </row>
    <row r="14678" spans="1:32" x14ac:dyDescent="0.2">
      <c r="A14678" s="1" t="s">
        <v>42333</v>
      </c>
      <c r="B14678" s="4" t="s">
        <v>42334</v>
      </c>
      <c r="C14678" s="4" t="s">
        <v>42335</v>
      </c>
      <c r="E14678" s="4"/>
      <c r="R14678" s="4"/>
      <c r="U14678" s="4"/>
      <c r="AD14678" s="4"/>
      <c r="AE14678" s="4"/>
      <c r="AF14678" s="21"/>
    </row>
    <row r="14679" spans="1:32" x14ac:dyDescent="0.2">
      <c r="A14679" s="1" t="s">
        <v>42336</v>
      </c>
      <c r="B14679" s="4" t="s">
        <v>42337</v>
      </c>
      <c r="C14679" s="4" t="s">
        <v>42338</v>
      </c>
      <c r="E14679" s="4"/>
      <c r="R14679" s="4"/>
      <c r="U14679" s="4"/>
      <c r="AD14679" s="4"/>
      <c r="AE14679" s="4"/>
      <c r="AF14679" s="21"/>
    </row>
    <row r="14680" spans="1:32" x14ac:dyDescent="0.2">
      <c r="A14680" s="1" t="s">
        <v>42339</v>
      </c>
      <c r="B14680" s="4" t="s">
        <v>11884</v>
      </c>
      <c r="C14680" s="4" t="s">
        <v>41839</v>
      </c>
      <c r="E14680" s="4"/>
      <c r="R14680" s="4"/>
      <c r="U14680" s="4"/>
      <c r="AD14680" s="4"/>
      <c r="AE14680" s="4"/>
      <c r="AF14680" s="21"/>
    </row>
    <row r="14681" spans="1:32" x14ac:dyDescent="0.2">
      <c r="A14681" s="1" t="s">
        <v>42340</v>
      </c>
      <c r="B14681" s="4" t="s">
        <v>42341</v>
      </c>
      <c r="C14681" s="4" t="s">
        <v>42342</v>
      </c>
      <c r="E14681" s="4"/>
      <c r="R14681" s="4"/>
      <c r="U14681" s="4"/>
      <c r="AD14681" s="4"/>
      <c r="AE14681" s="4"/>
      <c r="AF14681" s="21"/>
    </row>
    <row r="14682" spans="1:32" x14ac:dyDescent="0.2">
      <c r="A14682" s="1" t="s">
        <v>42343</v>
      </c>
      <c r="B14682" s="4" t="s">
        <v>42344</v>
      </c>
      <c r="C14682" s="4" t="s">
        <v>42345</v>
      </c>
      <c r="E14682" s="4"/>
      <c r="R14682" s="4"/>
      <c r="U14682" s="4"/>
      <c r="AD14682" s="4"/>
      <c r="AE14682" s="4"/>
      <c r="AF14682" s="21"/>
    </row>
    <row r="14683" spans="1:32" x14ac:dyDescent="0.2">
      <c r="A14683" s="1" t="s">
        <v>42346</v>
      </c>
      <c r="B14683" s="4" t="s">
        <v>42347</v>
      </c>
      <c r="C14683" s="4" t="s">
        <v>42348</v>
      </c>
      <c r="E14683" s="4"/>
      <c r="R14683" s="4"/>
      <c r="U14683" s="4"/>
      <c r="AD14683" s="4"/>
      <c r="AE14683" s="4"/>
      <c r="AF14683" s="21"/>
    </row>
    <row r="14684" spans="1:32" x14ac:dyDescent="0.2">
      <c r="A14684" s="1" t="s">
        <v>42349</v>
      </c>
      <c r="B14684" s="4" t="s">
        <v>42350</v>
      </c>
      <c r="C14684" s="4" t="s">
        <v>42351</v>
      </c>
      <c r="E14684" s="4"/>
      <c r="R14684" s="4"/>
      <c r="U14684" s="4"/>
      <c r="AD14684" s="4"/>
      <c r="AE14684" s="4"/>
      <c r="AF14684" s="21"/>
    </row>
    <row r="14685" spans="1:32" x14ac:dyDescent="0.2">
      <c r="A14685" s="1" t="s">
        <v>42352</v>
      </c>
      <c r="B14685" s="4" t="s">
        <v>42353</v>
      </c>
      <c r="C14685" s="4" t="s">
        <v>42354</v>
      </c>
      <c r="E14685" s="4"/>
      <c r="R14685" s="4"/>
      <c r="U14685" s="4"/>
      <c r="AD14685" s="4"/>
      <c r="AE14685" s="4"/>
      <c r="AF14685" s="21"/>
    </row>
    <row r="14686" spans="1:32" x14ac:dyDescent="0.2">
      <c r="A14686" s="1" t="s">
        <v>42355</v>
      </c>
      <c r="B14686" s="4" t="s">
        <v>39134</v>
      </c>
      <c r="C14686" s="4" t="s">
        <v>42356</v>
      </c>
      <c r="E14686" s="4"/>
      <c r="R14686" s="4"/>
      <c r="U14686" s="4"/>
      <c r="AD14686" s="4"/>
      <c r="AE14686" s="4"/>
      <c r="AF14686" s="21"/>
    </row>
    <row r="14687" spans="1:32" x14ac:dyDescent="0.2">
      <c r="A14687" s="1" t="s">
        <v>42357</v>
      </c>
      <c r="B14687" s="4" t="s">
        <v>42358</v>
      </c>
      <c r="C14687" s="4" t="s">
        <v>42359</v>
      </c>
      <c r="E14687" s="4"/>
      <c r="R14687" s="4"/>
      <c r="U14687" s="4"/>
      <c r="AD14687" s="4"/>
      <c r="AE14687" s="4"/>
      <c r="AF14687" s="21"/>
    </row>
    <row r="14688" spans="1:32" x14ac:dyDescent="0.2">
      <c r="A14688" s="1" t="s">
        <v>42360</v>
      </c>
      <c r="B14688" s="4" t="s">
        <v>42361</v>
      </c>
      <c r="C14688" s="4" t="s">
        <v>42362</v>
      </c>
      <c r="E14688" s="4"/>
      <c r="R14688" s="4"/>
      <c r="U14688" s="4"/>
      <c r="AD14688" s="4"/>
      <c r="AE14688" s="4"/>
      <c r="AF14688" s="21"/>
    </row>
    <row r="14689" spans="1:32" x14ac:dyDescent="0.2">
      <c r="A14689" s="1" t="s">
        <v>42363</v>
      </c>
      <c r="B14689" s="4" t="s">
        <v>42364</v>
      </c>
      <c r="C14689" s="4" t="s">
        <v>42365</v>
      </c>
      <c r="E14689" s="4"/>
      <c r="R14689" s="4"/>
      <c r="U14689" s="4"/>
      <c r="AD14689" s="4"/>
      <c r="AE14689" s="4"/>
      <c r="AF14689" s="21"/>
    </row>
    <row r="14690" spans="1:32" x14ac:dyDescent="0.2">
      <c r="A14690" s="1" t="s">
        <v>42366</v>
      </c>
      <c r="B14690" s="4" t="s">
        <v>42367</v>
      </c>
      <c r="C14690" s="4" t="s">
        <v>42368</v>
      </c>
      <c r="E14690" s="4"/>
      <c r="R14690" s="4"/>
      <c r="U14690" s="4"/>
      <c r="AD14690" s="4"/>
      <c r="AE14690" s="4"/>
      <c r="AF14690" s="21"/>
    </row>
    <row r="14691" spans="1:32" x14ac:dyDescent="0.2">
      <c r="A14691" s="1" t="s">
        <v>42369</v>
      </c>
      <c r="B14691" s="4" t="s">
        <v>42370</v>
      </c>
      <c r="C14691" s="4" t="s">
        <v>42371</v>
      </c>
      <c r="E14691" s="4"/>
      <c r="R14691" s="4"/>
      <c r="U14691" s="4"/>
      <c r="AD14691" s="4"/>
      <c r="AE14691" s="4"/>
      <c r="AF14691" s="21"/>
    </row>
    <row r="14692" spans="1:32" x14ac:dyDescent="0.2">
      <c r="A14692" s="1" t="s">
        <v>42372</v>
      </c>
      <c r="B14692" s="4" t="s">
        <v>42373</v>
      </c>
      <c r="C14692" s="4" t="s">
        <v>42374</v>
      </c>
      <c r="E14692" s="4"/>
      <c r="R14692" s="4"/>
      <c r="U14692" s="4"/>
      <c r="AD14692" s="4"/>
      <c r="AE14692" s="4"/>
      <c r="AF14692" s="21"/>
    </row>
    <row r="14693" spans="1:32" x14ac:dyDescent="0.2">
      <c r="A14693" s="1" t="s">
        <v>42375</v>
      </c>
      <c r="B14693" s="4" t="s">
        <v>42376</v>
      </c>
      <c r="C14693" s="4" t="s">
        <v>42377</v>
      </c>
      <c r="E14693" s="4"/>
      <c r="R14693" s="4"/>
      <c r="U14693" s="4"/>
      <c r="AD14693" s="4"/>
      <c r="AE14693" s="4"/>
      <c r="AF14693" s="21"/>
    </row>
    <row r="14694" spans="1:32" x14ac:dyDescent="0.2">
      <c r="A14694" s="1" t="s">
        <v>42378</v>
      </c>
      <c r="B14694" s="4" t="s">
        <v>42379</v>
      </c>
      <c r="C14694" s="4" t="s">
        <v>42380</v>
      </c>
      <c r="E14694" s="4"/>
      <c r="R14694" s="4"/>
      <c r="U14694" s="4"/>
      <c r="AD14694" s="4"/>
      <c r="AE14694" s="4"/>
      <c r="AF14694" s="21"/>
    </row>
    <row r="14695" spans="1:32" x14ac:dyDescent="0.2">
      <c r="A14695" s="1" t="s">
        <v>42381</v>
      </c>
      <c r="B14695" s="4" t="s">
        <v>42382</v>
      </c>
      <c r="C14695" s="4" t="s">
        <v>42383</v>
      </c>
      <c r="E14695" s="4"/>
      <c r="R14695" s="4"/>
      <c r="U14695" s="4"/>
      <c r="AD14695" s="4"/>
      <c r="AE14695" s="4"/>
      <c r="AF14695" s="21"/>
    </row>
    <row r="14696" spans="1:32" x14ac:dyDescent="0.2">
      <c r="A14696" s="1" t="s">
        <v>42384</v>
      </c>
      <c r="B14696" s="4" t="s">
        <v>42385</v>
      </c>
      <c r="C14696" s="4" t="s">
        <v>42386</v>
      </c>
      <c r="E14696" s="4"/>
      <c r="R14696" s="4"/>
      <c r="U14696" s="4"/>
      <c r="AD14696" s="4"/>
      <c r="AE14696" s="4"/>
      <c r="AF14696" s="21"/>
    </row>
    <row r="14697" spans="1:32" x14ac:dyDescent="0.2">
      <c r="A14697" s="1" t="s">
        <v>42387</v>
      </c>
      <c r="B14697" s="4" t="s">
        <v>42388</v>
      </c>
      <c r="C14697" s="4" t="s">
        <v>42389</v>
      </c>
      <c r="E14697" s="4"/>
      <c r="R14697" s="4"/>
      <c r="U14697" s="4"/>
      <c r="AD14697" s="4"/>
      <c r="AE14697" s="4"/>
      <c r="AF14697" s="21"/>
    </row>
    <row r="14698" spans="1:32" x14ac:dyDescent="0.2">
      <c r="A14698" s="1" t="s">
        <v>42390</v>
      </c>
      <c r="B14698" s="4" t="s">
        <v>42391</v>
      </c>
      <c r="C14698" s="4" t="s">
        <v>42391</v>
      </c>
      <c r="E14698" s="4"/>
      <c r="R14698" s="4"/>
      <c r="U14698" s="4"/>
      <c r="AD14698" s="4"/>
      <c r="AE14698" s="4"/>
      <c r="AF14698" s="21"/>
    </row>
    <row r="14699" spans="1:32" x14ac:dyDescent="0.2">
      <c r="A14699" s="1" t="s">
        <v>42392</v>
      </c>
      <c r="B14699" s="4" t="s">
        <v>42393</v>
      </c>
      <c r="C14699" s="4" t="s">
        <v>42394</v>
      </c>
      <c r="E14699" s="4"/>
      <c r="R14699" s="4"/>
      <c r="U14699" s="4"/>
      <c r="AD14699" s="4"/>
      <c r="AE14699" s="4"/>
      <c r="AF14699" s="21"/>
    </row>
    <row r="14700" spans="1:32" x14ac:dyDescent="0.2">
      <c r="A14700" s="1" t="s">
        <v>42395</v>
      </c>
      <c r="B14700" s="4" t="s">
        <v>42396</v>
      </c>
      <c r="C14700" s="4" t="s">
        <v>42397</v>
      </c>
      <c r="E14700" s="4"/>
      <c r="R14700" s="4"/>
      <c r="U14700" s="4"/>
      <c r="AD14700" s="4"/>
      <c r="AE14700" s="4"/>
      <c r="AF14700" s="21"/>
    </row>
    <row r="14701" spans="1:32" x14ac:dyDescent="0.2">
      <c r="A14701" s="1" t="s">
        <v>42398</v>
      </c>
      <c r="B14701" s="4" t="s">
        <v>42399</v>
      </c>
      <c r="C14701" s="4" t="s">
        <v>42400</v>
      </c>
      <c r="E14701" s="4"/>
      <c r="R14701" s="4"/>
      <c r="U14701" s="4"/>
      <c r="AD14701" s="4"/>
      <c r="AE14701" s="4"/>
      <c r="AF14701" s="21"/>
    </row>
    <row r="14702" spans="1:32" x14ac:dyDescent="0.2">
      <c r="A14702" s="1" t="s">
        <v>42401</v>
      </c>
      <c r="B14702" s="4" t="s">
        <v>42402</v>
      </c>
      <c r="C14702" s="4" t="s">
        <v>42403</v>
      </c>
      <c r="E14702" s="4"/>
      <c r="R14702" s="4"/>
      <c r="U14702" s="4"/>
      <c r="AD14702" s="4"/>
      <c r="AE14702" s="4"/>
      <c r="AF14702" s="21"/>
    </row>
    <row r="14703" spans="1:32" x14ac:dyDescent="0.2">
      <c r="A14703" s="1" t="s">
        <v>42404</v>
      </c>
      <c r="B14703" s="4" t="s">
        <v>42405</v>
      </c>
      <c r="C14703" s="4" t="s">
        <v>42406</v>
      </c>
      <c r="E14703" s="4"/>
      <c r="R14703" s="4"/>
      <c r="U14703" s="4"/>
      <c r="AD14703" s="4"/>
      <c r="AE14703" s="4"/>
      <c r="AF14703" s="21"/>
    </row>
    <row r="14704" spans="1:32" x14ac:dyDescent="0.2">
      <c r="A14704" s="1" t="s">
        <v>42407</v>
      </c>
      <c r="B14704" s="4" t="s">
        <v>42408</v>
      </c>
      <c r="C14704" s="4" t="s">
        <v>42409</v>
      </c>
      <c r="E14704" s="4"/>
      <c r="R14704" s="4"/>
      <c r="U14704" s="4"/>
      <c r="AD14704" s="4"/>
      <c r="AE14704" s="4"/>
      <c r="AF14704" s="21"/>
    </row>
    <row r="14705" spans="1:32" x14ac:dyDescent="0.2">
      <c r="A14705" s="1" t="s">
        <v>42410</v>
      </c>
      <c r="B14705" s="4" t="s">
        <v>42411</v>
      </c>
      <c r="C14705" s="4" t="s">
        <v>42412</v>
      </c>
      <c r="E14705" s="4"/>
      <c r="R14705" s="4"/>
      <c r="U14705" s="4"/>
      <c r="AD14705" s="4"/>
      <c r="AE14705" s="4"/>
      <c r="AF14705" s="21"/>
    </row>
    <row r="14706" spans="1:32" x14ac:dyDescent="0.2">
      <c r="A14706" s="1" t="s">
        <v>42413</v>
      </c>
      <c r="B14706" s="4" t="s">
        <v>42414</v>
      </c>
      <c r="C14706" s="4" t="s">
        <v>42415</v>
      </c>
      <c r="E14706" s="4"/>
      <c r="R14706" s="4"/>
      <c r="U14706" s="4"/>
      <c r="AD14706" s="4"/>
      <c r="AE14706" s="4"/>
      <c r="AF14706" s="21"/>
    </row>
    <row r="14707" spans="1:32" x14ac:dyDescent="0.2">
      <c r="A14707" s="1" t="s">
        <v>42416</v>
      </c>
      <c r="B14707" s="4" t="s">
        <v>42417</v>
      </c>
      <c r="C14707" s="4" t="s">
        <v>42418</v>
      </c>
      <c r="E14707" s="4"/>
      <c r="R14707" s="4"/>
      <c r="U14707" s="4"/>
      <c r="AD14707" s="4"/>
      <c r="AE14707" s="4"/>
      <c r="AF14707" s="21"/>
    </row>
    <row r="14708" spans="1:32" x14ac:dyDescent="0.2">
      <c r="A14708" s="1" t="s">
        <v>42419</v>
      </c>
      <c r="B14708" s="4" t="s">
        <v>42420</v>
      </c>
      <c r="C14708" s="4" t="s">
        <v>42421</v>
      </c>
      <c r="E14708" s="4"/>
      <c r="R14708" s="4"/>
      <c r="U14708" s="4"/>
      <c r="AD14708" s="4"/>
      <c r="AE14708" s="4"/>
      <c r="AF14708" s="21"/>
    </row>
    <row r="14709" spans="1:32" x14ac:dyDescent="0.2">
      <c r="A14709" s="1" t="s">
        <v>42422</v>
      </c>
      <c r="B14709" s="4" t="s">
        <v>39149</v>
      </c>
      <c r="C14709" s="4" t="s">
        <v>42423</v>
      </c>
      <c r="E14709" s="4"/>
      <c r="R14709" s="4"/>
      <c r="U14709" s="4"/>
      <c r="AD14709" s="4"/>
      <c r="AE14709" s="4"/>
      <c r="AF14709" s="21"/>
    </row>
    <row r="14710" spans="1:32" x14ac:dyDescent="0.2">
      <c r="A14710" s="1" t="s">
        <v>42424</v>
      </c>
      <c r="B14710" s="4" t="s">
        <v>42425</v>
      </c>
      <c r="C14710" s="4" t="s">
        <v>42426</v>
      </c>
      <c r="E14710" s="4"/>
      <c r="R14710" s="4"/>
      <c r="U14710" s="4"/>
      <c r="AD14710" s="4"/>
      <c r="AE14710" s="4"/>
      <c r="AF14710" s="21"/>
    </row>
    <row r="14711" spans="1:32" x14ac:dyDescent="0.2">
      <c r="A14711" s="1" t="s">
        <v>42427</v>
      </c>
      <c r="B14711" s="4" t="s">
        <v>42428</v>
      </c>
      <c r="C14711" s="4" t="s">
        <v>42429</v>
      </c>
      <c r="E14711" s="4"/>
      <c r="R14711" s="4"/>
      <c r="U14711" s="4"/>
      <c r="AD14711" s="4"/>
      <c r="AE14711" s="4"/>
      <c r="AF14711" s="21"/>
    </row>
    <row r="14712" spans="1:32" x14ac:dyDescent="0.2">
      <c r="A14712" s="1" t="s">
        <v>42430</v>
      </c>
      <c r="B14712" s="4" t="s">
        <v>42431</v>
      </c>
      <c r="C14712" s="4" t="s">
        <v>42432</v>
      </c>
      <c r="E14712" s="4"/>
      <c r="R14712" s="4"/>
      <c r="U14712" s="4"/>
      <c r="AD14712" s="4"/>
      <c r="AE14712" s="4"/>
      <c r="AF14712" s="21"/>
    </row>
    <row r="14713" spans="1:32" x14ac:dyDescent="0.2">
      <c r="A14713" s="1" t="s">
        <v>42433</v>
      </c>
      <c r="B14713" s="4" t="s">
        <v>42434</v>
      </c>
      <c r="C14713" s="4" t="s">
        <v>42435</v>
      </c>
      <c r="E14713" s="4"/>
      <c r="R14713" s="4"/>
      <c r="U14713" s="4"/>
      <c r="AD14713" s="4"/>
      <c r="AE14713" s="4"/>
      <c r="AF14713" s="21"/>
    </row>
    <row r="14714" spans="1:32" x14ac:dyDescent="0.2">
      <c r="A14714" s="1" t="s">
        <v>42436</v>
      </c>
      <c r="B14714" s="4" t="s">
        <v>42437</v>
      </c>
      <c r="C14714" s="4" t="s">
        <v>42438</v>
      </c>
      <c r="E14714" s="4"/>
      <c r="R14714" s="4"/>
      <c r="U14714" s="4"/>
      <c r="AD14714" s="4"/>
      <c r="AE14714" s="4"/>
      <c r="AF14714" s="21"/>
    </row>
    <row r="14715" spans="1:32" x14ac:dyDescent="0.2">
      <c r="A14715" s="1" t="s">
        <v>42439</v>
      </c>
      <c r="B14715" s="4" t="s">
        <v>39128</v>
      </c>
      <c r="C14715" s="4" t="s">
        <v>42440</v>
      </c>
      <c r="E14715" s="4"/>
      <c r="R14715" s="4"/>
      <c r="U14715" s="4"/>
      <c r="AD14715" s="4"/>
      <c r="AE14715" s="4"/>
      <c r="AF14715" s="21"/>
    </row>
    <row r="14716" spans="1:32" x14ac:dyDescent="0.2">
      <c r="A14716" s="1" t="s">
        <v>42441</v>
      </c>
      <c r="B14716" s="4" t="s">
        <v>42442</v>
      </c>
      <c r="C14716" s="4" t="s">
        <v>42443</v>
      </c>
      <c r="E14716" s="4"/>
      <c r="R14716" s="4"/>
      <c r="U14716" s="4"/>
      <c r="AD14716" s="4"/>
      <c r="AE14716" s="4"/>
      <c r="AF14716" s="21"/>
    </row>
    <row r="14717" spans="1:32" x14ac:dyDescent="0.2">
      <c r="A14717" s="1" t="s">
        <v>42444</v>
      </c>
      <c r="B14717" s="4" t="s">
        <v>42445</v>
      </c>
      <c r="C14717" s="4" t="s">
        <v>42446</v>
      </c>
      <c r="E14717" s="4"/>
      <c r="R14717" s="4"/>
      <c r="U14717" s="4"/>
      <c r="AD14717" s="4"/>
      <c r="AE14717" s="4"/>
      <c r="AF14717" s="21"/>
    </row>
    <row r="14718" spans="1:32" x14ac:dyDescent="0.2">
      <c r="A14718" s="1" t="s">
        <v>42447</v>
      </c>
      <c r="B14718" s="4" t="s">
        <v>42448</v>
      </c>
      <c r="C14718" s="4" t="s">
        <v>42449</v>
      </c>
      <c r="E14718" s="4"/>
      <c r="R14718" s="4"/>
      <c r="U14718" s="4"/>
      <c r="AD14718" s="4"/>
      <c r="AE14718" s="4"/>
      <c r="AF14718" s="21"/>
    </row>
    <row r="14719" spans="1:32" x14ac:dyDescent="0.2">
      <c r="A14719" s="1" t="s">
        <v>42450</v>
      </c>
      <c r="B14719" s="4" t="s">
        <v>42451</v>
      </c>
      <c r="C14719" s="4" t="s">
        <v>42452</v>
      </c>
      <c r="E14719" s="4"/>
      <c r="R14719" s="4"/>
      <c r="U14719" s="4"/>
      <c r="AD14719" s="4"/>
      <c r="AE14719" s="4"/>
      <c r="AF14719" s="21"/>
    </row>
    <row r="14720" spans="1:32" x14ac:dyDescent="0.2">
      <c r="A14720" s="1" t="s">
        <v>42453</v>
      </c>
      <c r="B14720" s="4" t="s">
        <v>42454</v>
      </c>
      <c r="C14720" s="4" t="s">
        <v>42455</v>
      </c>
      <c r="E14720" s="4"/>
      <c r="R14720" s="4"/>
      <c r="U14720" s="4"/>
      <c r="AD14720" s="4"/>
      <c r="AE14720" s="4"/>
      <c r="AF14720" s="21"/>
    </row>
    <row r="14721" spans="1:32" x14ac:dyDescent="0.2">
      <c r="A14721" s="1" t="s">
        <v>42456</v>
      </c>
      <c r="B14721" s="4" t="s">
        <v>42457</v>
      </c>
      <c r="C14721" s="4" t="s">
        <v>42458</v>
      </c>
      <c r="E14721" s="4"/>
      <c r="R14721" s="4"/>
      <c r="U14721" s="4"/>
      <c r="AD14721" s="4"/>
      <c r="AE14721" s="4"/>
      <c r="AF14721" s="21"/>
    </row>
    <row r="14722" spans="1:32" x14ac:dyDescent="0.2">
      <c r="A14722" s="1" t="s">
        <v>42459</v>
      </c>
      <c r="B14722" s="4" t="s">
        <v>42414</v>
      </c>
      <c r="C14722" s="4" t="s">
        <v>42415</v>
      </c>
      <c r="E14722" s="4"/>
      <c r="R14722" s="4"/>
      <c r="U14722" s="4"/>
      <c r="AD14722" s="4"/>
      <c r="AE14722" s="4"/>
      <c r="AF14722" s="21"/>
    </row>
    <row r="14723" spans="1:32" x14ac:dyDescent="0.2">
      <c r="A14723" s="1" t="s">
        <v>42460</v>
      </c>
      <c r="B14723" s="4" t="s">
        <v>42461</v>
      </c>
      <c r="C14723" s="4" t="s">
        <v>42462</v>
      </c>
      <c r="E14723" s="4"/>
      <c r="R14723" s="4"/>
      <c r="U14723" s="4"/>
      <c r="AD14723" s="4"/>
      <c r="AE14723" s="4"/>
      <c r="AF14723" s="21"/>
    </row>
    <row r="14724" spans="1:32" x14ac:dyDescent="0.2">
      <c r="A14724" s="1" t="s">
        <v>42463</v>
      </c>
      <c r="B14724" s="4" t="s">
        <v>42464</v>
      </c>
      <c r="C14724" s="4" t="s">
        <v>42465</v>
      </c>
      <c r="E14724" s="4"/>
      <c r="R14724" s="4"/>
      <c r="U14724" s="4"/>
      <c r="AD14724" s="4"/>
      <c r="AE14724" s="4"/>
      <c r="AF14724" s="21"/>
    </row>
    <row r="14725" spans="1:32" x14ac:dyDescent="0.2">
      <c r="A14725" s="1" t="s">
        <v>42466</v>
      </c>
      <c r="B14725" s="4" t="s">
        <v>42467</v>
      </c>
      <c r="C14725" s="4" t="s">
        <v>42468</v>
      </c>
      <c r="E14725" s="4"/>
      <c r="R14725" s="4"/>
      <c r="U14725" s="4"/>
      <c r="AD14725" s="4"/>
      <c r="AE14725" s="4"/>
      <c r="AF14725" s="21"/>
    </row>
    <row r="14726" spans="1:32" x14ac:dyDescent="0.2">
      <c r="A14726" s="1" t="s">
        <v>42469</v>
      </c>
      <c r="B14726" s="4" t="s">
        <v>42470</v>
      </c>
      <c r="C14726" s="4" t="s">
        <v>42471</v>
      </c>
      <c r="E14726" s="4"/>
      <c r="R14726" s="4"/>
      <c r="U14726" s="4"/>
      <c r="AD14726" s="4"/>
      <c r="AE14726" s="4"/>
      <c r="AF14726" s="21"/>
    </row>
    <row r="14727" spans="1:32" x14ac:dyDescent="0.2">
      <c r="A14727" s="1" t="s">
        <v>42472</v>
      </c>
      <c r="B14727" s="4" t="s">
        <v>42473</v>
      </c>
      <c r="C14727" s="4" t="s">
        <v>42474</v>
      </c>
      <c r="E14727" s="4"/>
      <c r="R14727" s="4"/>
      <c r="U14727" s="4"/>
      <c r="AD14727" s="4"/>
      <c r="AE14727" s="4"/>
      <c r="AF14727" s="21"/>
    </row>
    <row r="14728" spans="1:32" x14ac:dyDescent="0.2">
      <c r="A14728" s="1" t="s">
        <v>42475</v>
      </c>
      <c r="B14728" s="4" t="s">
        <v>42476</v>
      </c>
      <c r="C14728" s="4" t="s">
        <v>42477</v>
      </c>
      <c r="E14728" s="4"/>
      <c r="R14728" s="4"/>
      <c r="U14728" s="4"/>
      <c r="AD14728" s="4"/>
      <c r="AE14728" s="4"/>
      <c r="AF14728" s="21"/>
    </row>
    <row r="14729" spans="1:32" x14ac:dyDescent="0.2">
      <c r="A14729" s="1" t="s">
        <v>42478</v>
      </c>
      <c r="B14729" s="4" t="s">
        <v>42479</v>
      </c>
      <c r="C14729" s="4" t="s">
        <v>42480</v>
      </c>
      <c r="E14729" s="4"/>
      <c r="R14729" s="4"/>
      <c r="U14729" s="4"/>
      <c r="AD14729" s="4"/>
      <c r="AE14729" s="4"/>
      <c r="AF14729" s="21"/>
    </row>
    <row r="14730" spans="1:32" x14ac:dyDescent="0.2">
      <c r="A14730" s="1" t="s">
        <v>42481</v>
      </c>
      <c r="B14730" s="4" t="s">
        <v>42482</v>
      </c>
      <c r="C14730" s="4" t="s">
        <v>42483</v>
      </c>
      <c r="E14730" s="4"/>
      <c r="R14730" s="4"/>
      <c r="U14730" s="4"/>
      <c r="AD14730" s="4"/>
      <c r="AE14730" s="4"/>
      <c r="AF14730" s="21"/>
    </row>
    <row r="14731" spans="1:32" x14ac:dyDescent="0.2">
      <c r="A14731" s="1" t="s">
        <v>42484</v>
      </c>
      <c r="B14731" s="4" t="s">
        <v>42485</v>
      </c>
      <c r="C14731" s="4" t="s">
        <v>42486</v>
      </c>
      <c r="E14731" s="4"/>
      <c r="R14731" s="4"/>
      <c r="U14731" s="4"/>
      <c r="AD14731" s="4"/>
      <c r="AE14731" s="4"/>
      <c r="AF14731" s="21"/>
    </row>
    <row r="14732" spans="1:32" x14ac:dyDescent="0.2">
      <c r="A14732" s="1" t="s">
        <v>42487</v>
      </c>
      <c r="B14732" s="4" t="s">
        <v>42488</v>
      </c>
      <c r="C14732" s="4" t="s">
        <v>42489</v>
      </c>
      <c r="E14732" s="4"/>
      <c r="R14732" s="4"/>
      <c r="U14732" s="4"/>
      <c r="AD14732" s="4"/>
      <c r="AE14732" s="4"/>
      <c r="AF14732" s="21"/>
    </row>
    <row r="14733" spans="1:32" x14ac:dyDescent="0.2">
      <c r="A14733" s="1" t="s">
        <v>42490</v>
      </c>
      <c r="B14733" s="4" t="s">
        <v>42491</v>
      </c>
      <c r="C14733" s="4" t="s">
        <v>42492</v>
      </c>
      <c r="E14733" s="4"/>
      <c r="R14733" s="4"/>
      <c r="U14733" s="4"/>
      <c r="AD14733" s="4"/>
      <c r="AE14733" s="4"/>
      <c r="AF14733" s="21"/>
    </row>
    <row r="14734" spans="1:32" x14ac:dyDescent="0.2">
      <c r="A14734" s="1" t="s">
        <v>42493</v>
      </c>
      <c r="B14734" s="4" t="s">
        <v>42494</v>
      </c>
      <c r="C14734" s="4" t="s">
        <v>42495</v>
      </c>
      <c r="E14734" s="4"/>
      <c r="R14734" s="4"/>
      <c r="U14734" s="4"/>
      <c r="AD14734" s="4"/>
      <c r="AE14734" s="4"/>
      <c r="AF14734" s="21"/>
    </row>
    <row r="14735" spans="1:32" x14ac:dyDescent="0.2">
      <c r="A14735" s="1" t="s">
        <v>42496</v>
      </c>
      <c r="B14735" s="4" t="s">
        <v>42497</v>
      </c>
      <c r="C14735" s="4" t="s">
        <v>42498</v>
      </c>
      <c r="E14735" s="4"/>
      <c r="R14735" s="4"/>
      <c r="U14735" s="4"/>
      <c r="AD14735" s="4"/>
      <c r="AE14735" s="4"/>
      <c r="AF14735" s="21"/>
    </row>
    <row r="14736" spans="1:32" x14ac:dyDescent="0.2">
      <c r="A14736" s="1" t="s">
        <v>42499</v>
      </c>
      <c r="B14736" s="4" t="s">
        <v>42500</v>
      </c>
      <c r="C14736" s="4" t="s">
        <v>42501</v>
      </c>
      <c r="E14736" s="4"/>
      <c r="R14736" s="4"/>
      <c r="U14736" s="4"/>
      <c r="AD14736" s="4"/>
      <c r="AE14736" s="4"/>
      <c r="AF14736" s="21"/>
    </row>
    <row r="14737" spans="1:32" x14ac:dyDescent="0.2">
      <c r="A14737" s="1" t="s">
        <v>42502</v>
      </c>
      <c r="B14737" s="4" t="s">
        <v>42503</v>
      </c>
      <c r="C14737" s="4" t="s">
        <v>42504</v>
      </c>
      <c r="E14737" s="4"/>
      <c r="R14737" s="4"/>
      <c r="U14737" s="4"/>
      <c r="AD14737" s="4"/>
      <c r="AE14737" s="4"/>
      <c r="AF14737" s="21"/>
    </row>
    <row r="14738" spans="1:32" x14ac:dyDescent="0.2">
      <c r="A14738" s="1" t="s">
        <v>42505</v>
      </c>
      <c r="B14738" s="4" t="s">
        <v>42506</v>
      </c>
      <c r="C14738" s="4" t="s">
        <v>42507</v>
      </c>
      <c r="E14738" s="4"/>
      <c r="R14738" s="4"/>
      <c r="U14738" s="4"/>
      <c r="AD14738" s="4"/>
      <c r="AE14738" s="4"/>
      <c r="AF14738" s="21"/>
    </row>
    <row r="14739" spans="1:32" x14ac:dyDescent="0.2">
      <c r="A14739" s="1" t="s">
        <v>42508</v>
      </c>
      <c r="B14739" s="4" t="s">
        <v>42509</v>
      </c>
      <c r="C14739" s="4" t="s">
        <v>42510</v>
      </c>
      <c r="E14739" s="4"/>
      <c r="R14739" s="4"/>
      <c r="U14739" s="4"/>
      <c r="AD14739" s="4"/>
      <c r="AE14739" s="4"/>
      <c r="AF14739" s="21"/>
    </row>
    <row r="14740" spans="1:32" x14ac:dyDescent="0.2">
      <c r="A14740" s="1" t="s">
        <v>42511</v>
      </c>
      <c r="B14740" s="4" t="s">
        <v>42512</v>
      </c>
      <c r="C14740" s="4" t="s">
        <v>42513</v>
      </c>
      <c r="E14740" s="4"/>
      <c r="R14740" s="4"/>
      <c r="U14740" s="4"/>
      <c r="AD14740" s="4"/>
      <c r="AE14740" s="4"/>
      <c r="AF14740" s="21"/>
    </row>
    <row r="14741" spans="1:32" x14ac:dyDescent="0.2">
      <c r="A14741" s="1" t="s">
        <v>42514</v>
      </c>
      <c r="B14741" s="4" t="s">
        <v>42515</v>
      </c>
      <c r="C14741" s="4" t="s">
        <v>42516</v>
      </c>
      <c r="E14741" s="4"/>
      <c r="R14741" s="4"/>
      <c r="U14741" s="4"/>
      <c r="AD14741" s="4"/>
      <c r="AE14741" s="4"/>
      <c r="AF14741" s="21"/>
    </row>
    <row r="14742" spans="1:32" x14ac:dyDescent="0.2">
      <c r="A14742" s="1" t="s">
        <v>42517</v>
      </c>
      <c r="B14742" s="4" t="s">
        <v>42518</v>
      </c>
      <c r="C14742" s="4" t="s">
        <v>42519</v>
      </c>
      <c r="E14742" s="4"/>
      <c r="R14742" s="4"/>
      <c r="U14742" s="4"/>
      <c r="AD14742" s="4"/>
      <c r="AE14742" s="4"/>
      <c r="AF14742" s="21"/>
    </row>
    <row r="14743" spans="1:32" x14ac:dyDescent="0.2">
      <c r="A14743" s="1" t="s">
        <v>42520</v>
      </c>
      <c r="B14743" s="4" t="s">
        <v>42521</v>
      </c>
      <c r="C14743" s="4" t="s">
        <v>42522</v>
      </c>
      <c r="E14743" s="4"/>
      <c r="R14743" s="4"/>
      <c r="U14743" s="4"/>
      <c r="AD14743" s="4"/>
      <c r="AE14743" s="4"/>
      <c r="AF14743" s="21"/>
    </row>
    <row r="14744" spans="1:32" x14ac:dyDescent="0.2">
      <c r="A14744" s="1" t="s">
        <v>42523</v>
      </c>
      <c r="B14744" s="4" t="s">
        <v>42524</v>
      </c>
      <c r="C14744" s="4" t="s">
        <v>42525</v>
      </c>
      <c r="E14744" s="4"/>
      <c r="R14744" s="4"/>
      <c r="U14744" s="4"/>
      <c r="AD14744" s="4"/>
      <c r="AE14744" s="4"/>
      <c r="AF14744" s="21"/>
    </row>
    <row r="14745" spans="1:32" x14ac:dyDescent="0.2">
      <c r="A14745" s="1" t="s">
        <v>42526</v>
      </c>
      <c r="B14745" s="4" t="s">
        <v>42527</v>
      </c>
      <c r="C14745" s="4" t="s">
        <v>42528</v>
      </c>
      <c r="E14745" s="4"/>
      <c r="R14745" s="4"/>
      <c r="U14745" s="4"/>
      <c r="AD14745" s="4"/>
      <c r="AE14745" s="4"/>
      <c r="AF14745" s="21"/>
    </row>
    <row r="14746" spans="1:32" x14ac:dyDescent="0.2">
      <c r="A14746" s="1" t="s">
        <v>42529</v>
      </c>
      <c r="B14746" s="4" t="s">
        <v>42530</v>
      </c>
      <c r="C14746" s="4" t="s">
        <v>42531</v>
      </c>
      <c r="E14746" s="4"/>
      <c r="R14746" s="4"/>
      <c r="U14746" s="4"/>
      <c r="AD14746" s="4"/>
      <c r="AE14746" s="4"/>
      <c r="AF14746" s="21"/>
    </row>
    <row r="14747" spans="1:32" x14ac:dyDescent="0.2">
      <c r="A14747" s="1" t="s">
        <v>42532</v>
      </c>
      <c r="B14747" s="4" t="s">
        <v>42533</v>
      </c>
      <c r="C14747" s="4" t="s">
        <v>42534</v>
      </c>
      <c r="E14747" s="4"/>
      <c r="R14747" s="4"/>
      <c r="U14747" s="4"/>
      <c r="AD14747" s="4"/>
      <c r="AE14747" s="4"/>
      <c r="AF14747" s="21"/>
    </row>
    <row r="14748" spans="1:32" x14ac:dyDescent="0.2">
      <c r="A14748" s="1" t="s">
        <v>42535</v>
      </c>
      <c r="B14748" s="4" t="s">
        <v>42536</v>
      </c>
      <c r="C14748" s="4" t="s">
        <v>42537</v>
      </c>
      <c r="E14748" s="4"/>
      <c r="R14748" s="4"/>
      <c r="U14748" s="4"/>
      <c r="AD14748" s="4"/>
      <c r="AE14748" s="4"/>
      <c r="AF14748" s="21"/>
    </row>
    <row r="14749" spans="1:32" x14ac:dyDescent="0.2">
      <c r="A14749" s="1" t="s">
        <v>42538</v>
      </c>
      <c r="B14749" s="4" t="s">
        <v>42539</v>
      </c>
      <c r="C14749" s="4" t="s">
        <v>42540</v>
      </c>
      <c r="E14749" s="4"/>
      <c r="R14749" s="4"/>
      <c r="U14749" s="4"/>
      <c r="AD14749" s="4"/>
      <c r="AE14749" s="4"/>
      <c r="AF14749" s="21"/>
    </row>
    <row r="14750" spans="1:32" x14ac:dyDescent="0.2">
      <c r="A14750" s="1" t="s">
        <v>42541</v>
      </c>
      <c r="B14750" s="4" t="s">
        <v>42542</v>
      </c>
      <c r="C14750" s="4" t="s">
        <v>42543</v>
      </c>
      <c r="E14750" s="4"/>
      <c r="R14750" s="4"/>
      <c r="U14750" s="4"/>
      <c r="AD14750" s="4"/>
      <c r="AE14750" s="4"/>
      <c r="AF14750" s="21"/>
    </row>
    <row r="14751" spans="1:32" x14ac:dyDescent="0.2">
      <c r="A14751" s="1" t="s">
        <v>42544</v>
      </c>
      <c r="B14751" s="4" t="s">
        <v>42545</v>
      </c>
      <c r="C14751" s="4" t="s">
        <v>42546</v>
      </c>
      <c r="E14751" s="4"/>
      <c r="R14751" s="4"/>
      <c r="U14751" s="4"/>
      <c r="AD14751" s="4"/>
      <c r="AE14751" s="4"/>
      <c r="AF14751" s="21"/>
    </row>
    <row r="14752" spans="1:32" x14ac:dyDescent="0.2">
      <c r="A14752" s="1" t="s">
        <v>42547</v>
      </c>
      <c r="B14752" s="4" t="s">
        <v>42548</v>
      </c>
      <c r="C14752" s="4" t="s">
        <v>42549</v>
      </c>
      <c r="E14752" s="4"/>
      <c r="R14752" s="4"/>
      <c r="U14752" s="4"/>
      <c r="AD14752" s="4"/>
      <c r="AE14752" s="4"/>
      <c r="AF14752" s="21"/>
    </row>
    <row r="14753" spans="1:32" x14ac:dyDescent="0.2">
      <c r="A14753" s="1" t="s">
        <v>42550</v>
      </c>
      <c r="B14753" s="4" t="s">
        <v>42551</v>
      </c>
      <c r="C14753" s="4" t="s">
        <v>42552</v>
      </c>
      <c r="E14753" s="4"/>
      <c r="R14753" s="4"/>
      <c r="U14753" s="4"/>
      <c r="AD14753" s="4"/>
      <c r="AE14753" s="4"/>
      <c r="AF14753" s="21"/>
    </row>
    <row r="14754" spans="1:32" x14ac:dyDescent="0.2">
      <c r="A14754" s="1" t="s">
        <v>42553</v>
      </c>
      <c r="B14754" s="4" t="s">
        <v>42554</v>
      </c>
      <c r="C14754" s="4" t="s">
        <v>42555</v>
      </c>
      <c r="E14754" s="4"/>
      <c r="R14754" s="4"/>
      <c r="U14754" s="4"/>
      <c r="AD14754" s="4"/>
      <c r="AE14754" s="4"/>
      <c r="AF14754" s="21"/>
    </row>
    <row r="14755" spans="1:32" x14ac:dyDescent="0.2">
      <c r="A14755" s="1" t="s">
        <v>42556</v>
      </c>
      <c r="B14755" s="4" t="s">
        <v>42557</v>
      </c>
      <c r="C14755" s="4" t="s">
        <v>42558</v>
      </c>
      <c r="E14755" s="4"/>
      <c r="R14755" s="4"/>
      <c r="U14755" s="4"/>
      <c r="AD14755" s="4"/>
      <c r="AE14755" s="4"/>
      <c r="AF14755" s="21"/>
    </row>
    <row r="14756" spans="1:32" x14ac:dyDescent="0.2">
      <c r="A14756" s="1" t="s">
        <v>42559</v>
      </c>
      <c r="B14756" s="4" t="s">
        <v>42560</v>
      </c>
      <c r="C14756" s="4" t="s">
        <v>42561</v>
      </c>
      <c r="E14756" s="4"/>
      <c r="R14756" s="4"/>
      <c r="U14756" s="4"/>
      <c r="AD14756" s="4"/>
      <c r="AE14756" s="4"/>
      <c r="AF14756" s="21"/>
    </row>
    <row r="14757" spans="1:32" x14ac:dyDescent="0.2">
      <c r="A14757" s="1" t="s">
        <v>42562</v>
      </c>
      <c r="B14757" s="4" t="s">
        <v>42563</v>
      </c>
      <c r="C14757" s="4" t="s">
        <v>42564</v>
      </c>
      <c r="E14757" s="4"/>
      <c r="R14757" s="4"/>
      <c r="U14757" s="4"/>
      <c r="AD14757" s="4"/>
      <c r="AE14757" s="4"/>
      <c r="AF14757" s="21"/>
    </row>
    <row r="14758" spans="1:32" x14ac:dyDescent="0.2">
      <c r="A14758" s="1" t="s">
        <v>42565</v>
      </c>
      <c r="B14758" s="4" t="s">
        <v>42566</v>
      </c>
      <c r="C14758" s="4" t="s">
        <v>42567</v>
      </c>
      <c r="E14758" s="4"/>
      <c r="R14758" s="4"/>
      <c r="U14758" s="4"/>
      <c r="AD14758" s="4"/>
      <c r="AE14758" s="4"/>
      <c r="AF14758" s="21"/>
    </row>
    <row r="14759" spans="1:32" x14ac:dyDescent="0.2">
      <c r="A14759" s="1" t="s">
        <v>42568</v>
      </c>
      <c r="B14759" s="4" t="s">
        <v>42569</v>
      </c>
      <c r="C14759" s="4" t="s">
        <v>42570</v>
      </c>
      <c r="E14759" s="4"/>
      <c r="R14759" s="4"/>
      <c r="U14759" s="4"/>
      <c r="AD14759" s="4"/>
      <c r="AE14759" s="4"/>
      <c r="AF14759" s="21"/>
    </row>
    <row r="14760" spans="1:32" x14ac:dyDescent="0.2">
      <c r="A14760" s="1" t="s">
        <v>42571</v>
      </c>
      <c r="B14760" s="4" t="s">
        <v>42572</v>
      </c>
      <c r="C14760" s="4" t="s">
        <v>42573</v>
      </c>
      <c r="E14760" s="4"/>
      <c r="R14760" s="4"/>
      <c r="U14760" s="4"/>
      <c r="AD14760" s="4"/>
      <c r="AE14760" s="4"/>
      <c r="AF14760" s="21"/>
    </row>
    <row r="14761" spans="1:32" x14ac:dyDescent="0.2">
      <c r="A14761" s="1" t="s">
        <v>42574</v>
      </c>
      <c r="B14761" s="4" t="s">
        <v>42575</v>
      </c>
      <c r="C14761" s="4" t="s">
        <v>42576</v>
      </c>
      <c r="E14761" s="4"/>
      <c r="R14761" s="4"/>
      <c r="U14761" s="4"/>
      <c r="AD14761" s="4"/>
      <c r="AE14761" s="4"/>
      <c r="AF14761" s="21"/>
    </row>
    <row r="14762" spans="1:32" x14ac:dyDescent="0.2">
      <c r="A14762" s="1" t="s">
        <v>42577</v>
      </c>
      <c r="B14762" s="4" t="s">
        <v>42578</v>
      </c>
      <c r="C14762" s="4" t="s">
        <v>42579</v>
      </c>
      <c r="E14762" s="4"/>
      <c r="R14762" s="4"/>
      <c r="U14762" s="4"/>
      <c r="AD14762" s="4"/>
      <c r="AE14762" s="4"/>
      <c r="AF14762" s="21"/>
    </row>
    <row r="14763" spans="1:32" x14ac:dyDescent="0.2">
      <c r="A14763" s="1" t="s">
        <v>42580</v>
      </c>
      <c r="B14763" s="4" t="s">
        <v>42581</v>
      </c>
      <c r="C14763" s="4" t="s">
        <v>42582</v>
      </c>
      <c r="E14763" s="4"/>
      <c r="P14763">
        <v>1</v>
      </c>
      <c r="Q14763">
        <v>1</v>
      </c>
      <c r="R14763" s="4">
        <v>1</v>
      </c>
      <c r="S14763">
        <v>1</v>
      </c>
      <c r="T14763">
        <v>1</v>
      </c>
      <c r="U14763" s="4">
        <v>1</v>
      </c>
      <c r="X14763">
        <v>1</v>
      </c>
      <c r="AD14763" s="4"/>
      <c r="AE14763" s="4"/>
      <c r="AF14763" s="21"/>
    </row>
    <row r="14764" spans="1:32" x14ac:dyDescent="0.2">
      <c r="A14764" s="1" t="s">
        <v>42583</v>
      </c>
      <c r="B14764" s="4" t="s">
        <v>42584</v>
      </c>
      <c r="C14764" s="4" t="s">
        <v>42585</v>
      </c>
      <c r="E14764" s="4"/>
      <c r="R14764" s="4"/>
      <c r="U14764" s="4"/>
      <c r="AD14764" s="4"/>
      <c r="AE14764" s="4"/>
      <c r="AF14764" s="21"/>
    </row>
    <row r="14765" spans="1:32" x14ac:dyDescent="0.2">
      <c r="A14765" s="1" t="s">
        <v>42586</v>
      </c>
      <c r="B14765" s="4" t="s">
        <v>42587</v>
      </c>
      <c r="C14765" s="4" t="s">
        <v>42588</v>
      </c>
      <c r="E14765" s="4"/>
      <c r="R14765" s="4"/>
      <c r="U14765" s="4"/>
      <c r="AD14765" s="4"/>
      <c r="AE14765" s="4"/>
      <c r="AF14765" s="21"/>
    </row>
    <row r="14766" spans="1:32" x14ac:dyDescent="0.2">
      <c r="A14766" s="1" t="s">
        <v>42589</v>
      </c>
      <c r="B14766" s="4" t="s">
        <v>42590</v>
      </c>
      <c r="C14766" s="4" t="s">
        <v>42591</v>
      </c>
      <c r="E14766" s="4"/>
      <c r="R14766" s="4"/>
      <c r="U14766" s="4"/>
      <c r="AD14766" s="4"/>
      <c r="AE14766" s="4"/>
      <c r="AF14766" s="21"/>
    </row>
    <row r="14767" spans="1:32" x14ac:dyDescent="0.2">
      <c r="A14767" s="1" t="s">
        <v>42592</v>
      </c>
      <c r="B14767" s="4" t="s">
        <v>42593</v>
      </c>
      <c r="C14767" s="4" t="s">
        <v>42594</v>
      </c>
      <c r="E14767" s="4"/>
      <c r="R14767" s="4"/>
      <c r="U14767" s="4"/>
      <c r="AD14767" s="4"/>
      <c r="AE14767" s="4"/>
      <c r="AF14767" s="21"/>
    </row>
    <row r="14768" spans="1:32" x14ac:dyDescent="0.2">
      <c r="A14768" s="1" t="s">
        <v>42595</v>
      </c>
      <c r="B14768" s="4" t="s">
        <v>42596</v>
      </c>
      <c r="C14768" s="4" t="s">
        <v>42597</v>
      </c>
      <c r="E14768" s="4"/>
      <c r="R14768" s="4"/>
      <c r="U14768" s="4"/>
      <c r="AD14768" s="4"/>
      <c r="AE14768" s="4"/>
      <c r="AF14768" s="21"/>
    </row>
    <row r="14769" spans="1:32" x14ac:dyDescent="0.2">
      <c r="A14769" s="1" t="s">
        <v>42598</v>
      </c>
      <c r="B14769" s="4" t="s">
        <v>42599</v>
      </c>
      <c r="C14769" s="4" t="s">
        <v>42600</v>
      </c>
      <c r="E14769" s="4"/>
      <c r="R14769" s="4"/>
      <c r="U14769" s="4"/>
      <c r="AD14769" s="4"/>
      <c r="AE14769" s="4"/>
      <c r="AF14769" s="21"/>
    </row>
    <row r="14770" spans="1:32" x14ac:dyDescent="0.2">
      <c r="A14770" s="1" t="s">
        <v>42601</v>
      </c>
      <c r="B14770" s="4" t="s">
        <v>42602</v>
      </c>
      <c r="C14770" s="4" t="s">
        <v>42603</v>
      </c>
      <c r="E14770" s="4"/>
      <c r="R14770" s="4"/>
      <c r="U14770" s="4"/>
      <c r="AD14770" s="4"/>
      <c r="AE14770" s="4"/>
      <c r="AF14770" s="21"/>
    </row>
    <row r="14771" spans="1:32" x14ac:dyDescent="0.2">
      <c r="A14771" s="1" t="s">
        <v>42604</v>
      </c>
      <c r="B14771" s="4" t="s">
        <v>42605</v>
      </c>
      <c r="C14771" s="4" t="s">
        <v>42606</v>
      </c>
      <c r="E14771" s="4"/>
      <c r="R14771" s="4"/>
      <c r="U14771" s="4"/>
      <c r="AD14771" s="4"/>
      <c r="AE14771" s="4"/>
      <c r="AF14771" s="21"/>
    </row>
    <row r="14772" spans="1:32" x14ac:dyDescent="0.2">
      <c r="A14772" s="1" t="s">
        <v>42607</v>
      </c>
      <c r="B14772" s="4" t="s">
        <v>42608</v>
      </c>
      <c r="C14772" s="4" t="s">
        <v>42609</v>
      </c>
      <c r="E14772" s="4"/>
      <c r="R14772" s="4"/>
      <c r="U14772" s="4"/>
      <c r="AD14772" s="4"/>
      <c r="AE14772" s="4"/>
      <c r="AF14772" s="21"/>
    </row>
    <row r="14773" spans="1:32" x14ac:dyDescent="0.2">
      <c r="A14773" s="1" t="s">
        <v>42610</v>
      </c>
      <c r="B14773" s="4" t="s">
        <v>42611</v>
      </c>
      <c r="C14773" s="4" t="s">
        <v>42612</v>
      </c>
      <c r="E14773" s="4"/>
      <c r="R14773" s="4"/>
      <c r="U14773" s="4"/>
      <c r="AD14773" s="4"/>
      <c r="AE14773" s="4"/>
      <c r="AF14773" s="21"/>
    </row>
    <row r="14774" spans="1:32" x14ac:dyDescent="0.2">
      <c r="A14774" s="1" t="s">
        <v>42613</v>
      </c>
      <c r="B14774" s="4" t="s">
        <v>42614</v>
      </c>
      <c r="C14774" s="4" t="s">
        <v>42543</v>
      </c>
      <c r="E14774" s="4"/>
      <c r="R14774" s="4"/>
      <c r="U14774" s="4"/>
      <c r="AD14774" s="4"/>
      <c r="AE14774" s="4"/>
      <c r="AF14774" s="21"/>
    </row>
    <row r="14775" spans="1:32" x14ac:dyDescent="0.2">
      <c r="A14775" s="1" t="s">
        <v>42615</v>
      </c>
      <c r="B14775" s="4" t="s">
        <v>42616</v>
      </c>
      <c r="C14775" s="4" t="s">
        <v>42617</v>
      </c>
      <c r="E14775" s="4"/>
      <c r="R14775" s="4"/>
      <c r="U14775" s="4"/>
      <c r="AD14775" s="4"/>
      <c r="AE14775" s="4"/>
      <c r="AF14775" s="21"/>
    </row>
    <row r="14776" spans="1:32" x14ac:dyDescent="0.2">
      <c r="A14776" s="1" t="s">
        <v>42618</v>
      </c>
      <c r="B14776" s="4" t="s">
        <v>42619</v>
      </c>
      <c r="C14776" s="4" t="s">
        <v>42620</v>
      </c>
      <c r="E14776" s="4"/>
      <c r="R14776" s="4"/>
      <c r="U14776" s="4"/>
      <c r="AD14776" s="4"/>
      <c r="AE14776" s="4"/>
      <c r="AF14776" s="21"/>
    </row>
    <row r="14777" spans="1:32" x14ac:dyDescent="0.2">
      <c r="A14777" s="1" t="s">
        <v>42621</v>
      </c>
      <c r="B14777" s="4" t="s">
        <v>42622</v>
      </c>
      <c r="C14777" s="4" t="s">
        <v>42623</v>
      </c>
      <c r="E14777" s="4"/>
      <c r="R14777" s="4"/>
      <c r="U14777" s="4"/>
      <c r="AD14777" s="4"/>
      <c r="AE14777" s="4"/>
      <c r="AF14777" s="21"/>
    </row>
    <row r="14778" spans="1:32" x14ac:dyDescent="0.2">
      <c r="A14778" s="1" t="s">
        <v>42624</v>
      </c>
      <c r="B14778" s="4" t="s">
        <v>42625</v>
      </c>
      <c r="C14778" s="4" t="s">
        <v>42626</v>
      </c>
      <c r="E14778" s="4"/>
      <c r="R14778" s="4"/>
      <c r="U14778" s="4"/>
      <c r="AD14778" s="4"/>
      <c r="AE14778" s="4"/>
      <c r="AF14778" s="21"/>
    </row>
    <row r="14779" spans="1:32" x14ac:dyDescent="0.2">
      <c r="A14779" s="1" t="s">
        <v>42627</v>
      </c>
      <c r="B14779" s="4" t="s">
        <v>42628</v>
      </c>
      <c r="C14779" s="4" t="s">
        <v>42629</v>
      </c>
      <c r="E14779" s="4"/>
      <c r="R14779" s="4"/>
      <c r="U14779" s="4"/>
      <c r="AD14779" s="4"/>
      <c r="AE14779" s="4"/>
      <c r="AF14779" s="21"/>
    </row>
    <row r="14780" spans="1:32" x14ac:dyDescent="0.2">
      <c r="A14780" s="1" t="s">
        <v>42630</v>
      </c>
      <c r="B14780" s="4" t="s">
        <v>42631</v>
      </c>
      <c r="C14780" s="4" t="s">
        <v>42632</v>
      </c>
      <c r="E14780" s="4"/>
      <c r="R14780" s="4"/>
      <c r="U14780" s="4"/>
      <c r="AD14780" s="4"/>
      <c r="AE14780" s="4"/>
      <c r="AF14780" s="21"/>
    </row>
    <row r="14781" spans="1:32" x14ac:dyDescent="0.2">
      <c r="A14781" s="1" t="s">
        <v>42633</v>
      </c>
      <c r="B14781" s="4" t="s">
        <v>42634</v>
      </c>
      <c r="C14781" s="4" t="s">
        <v>42635</v>
      </c>
      <c r="E14781" s="4"/>
      <c r="R14781" s="4"/>
      <c r="U14781" s="4"/>
      <c r="AD14781" s="4"/>
      <c r="AE14781" s="4"/>
      <c r="AF14781" s="21"/>
    </row>
    <row r="14782" spans="1:32" x14ac:dyDescent="0.2">
      <c r="A14782" s="1" t="s">
        <v>42636</v>
      </c>
      <c r="B14782" s="4" t="s">
        <v>42637</v>
      </c>
      <c r="C14782" s="4" t="s">
        <v>42638</v>
      </c>
      <c r="E14782" s="4"/>
      <c r="R14782" s="4"/>
      <c r="U14782" s="4"/>
      <c r="AD14782" s="4"/>
      <c r="AE14782" s="4"/>
      <c r="AF14782" s="21"/>
    </row>
    <row r="14783" spans="1:32" x14ac:dyDescent="0.2">
      <c r="A14783" s="1" t="s">
        <v>42639</v>
      </c>
      <c r="B14783" s="4" t="s">
        <v>42640</v>
      </c>
      <c r="C14783" s="4" t="s">
        <v>42641</v>
      </c>
      <c r="E14783" s="4"/>
      <c r="R14783" s="4"/>
      <c r="U14783" s="4"/>
      <c r="AD14783" s="4"/>
      <c r="AE14783" s="4"/>
      <c r="AF14783" s="21"/>
    </row>
    <row r="14784" spans="1:32" x14ac:dyDescent="0.2">
      <c r="A14784" s="1" t="s">
        <v>42642</v>
      </c>
      <c r="B14784" s="4" t="s">
        <v>42643</v>
      </c>
      <c r="C14784" s="4" t="s">
        <v>42644</v>
      </c>
      <c r="E14784" s="4"/>
      <c r="R14784" s="4"/>
      <c r="U14784" s="4"/>
      <c r="AD14784" s="4"/>
      <c r="AE14784" s="4"/>
      <c r="AF14784" s="21"/>
    </row>
    <row r="14785" spans="1:32" x14ac:dyDescent="0.2">
      <c r="A14785" s="1" t="s">
        <v>42645</v>
      </c>
      <c r="B14785" s="4" t="s">
        <v>42646</v>
      </c>
      <c r="C14785" s="4" t="s">
        <v>42647</v>
      </c>
      <c r="E14785" s="4"/>
      <c r="R14785" s="4"/>
      <c r="U14785" s="4"/>
      <c r="AD14785" s="4"/>
      <c r="AE14785" s="4"/>
      <c r="AF14785" s="21"/>
    </row>
    <row r="14786" spans="1:32" x14ac:dyDescent="0.2">
      <c r="A14786" s="1" t="s">
        <v>42648</v>
      </c>
      <c r="B14786" s="4" t="s">
        <v>42649</v>
      </c>
      <c r="C14786" s="4" t="s">
        <v>42650</v>
      </c>
      <c r="E14786" s="4"/>
      <c r="R14786" s="4"/>
      <c r="U14786" s="4"/>
      <c r="AD14786" s="4"/>
      <c r="AE14786" s="4"/>
      <c r="AF14786" s="21"/>
    </row>
    <row r="14787" spans="1:32" x14ac:dyDescent="0.2">
      <c r="A14787" s="1" t="s">
        <v>42651</v>
      </c>
      <c r="B14787" s="4" t="s">
        <v>42652</v>
      </c>
      <c r="C14787" s="4" t="s">
        <v>42653</v>
      </c>
      <c r="E14787" s="4"/>
      <c r="R14787" s="4"/>
      <c r="U14787" s="4"/>
      <c r="AD14787" s="4"/>
      <c r="AE14787" s="4"/>
      <c r="AF14787" s="21"/>
    </row>
    <row r="14788" spans="1:32" x14ac:dyDescent="0.2">
      <c r="A14788" s="1" t="s">
        <v>42654</v>
      </c>
      <c r="B14788" s="4" t="s">
        <v>42655</v>
      </c>
      <c r="C14788" s="4" t="s">
        <v>42656</v>
      </c>
      <c r="E14788" s="4"/>
      <c r="R14788" s="4"/>
      <c r="U14788" s="4"/>
      <c r="AD14788" s="4"/>
      <c r="AE14788" s="4"/>
      <c r="AF14788" s="21"/>
    </row>
    <row r="14789" spans="1:32" x14ac:dyDescent="0.2">
      <c r="A14789" s="1" t="s">
        <v>42657</v>
      </c>
      <c r="B14789" s="4" t="s">
        <v>42658</v>
      </c>
      <c r="C14789" s="4" t="s">
        <v>42659</v>
      </c>
      <c r="E14789" s="4"/>
      <c r="R14789" s="4"/>
      <c r="U14789" s="4"/>
      <c r="AD14789" s="4"/>
      <c r="AE14789" s="4"/>
      <c r="AF14789" s="21"/>
    </row>
    <row r="14790" spans="1:32" x14ac:dyDescent="0.2">
      <c r="A14790" s="1" t="s">
        <v>42660</v>
      </c>
      <c r="B14790" s="4" t="s">
        <v>42661</v>
      </c>
      <c r="C14790" s="4" t="s">
        <v>42662</v>
      </c>
      <c r="E14790" s="4"/>
      <c r="R14790" s="4"/>
      <c r="U14790" s="4"/>
      <c r="AD14790" s="4"/>
      <c r="AE14790" s="4"/>
      <c r="AF14790" s="21"/>
    </row>
    <row r="14791" spans="1:32" x14ac:dyDescent="0.2">
      <c r="A14791" s="1" t="s">
        <v>42663</v>
      </c>
      <c r="B14791" s="4" t="s">
        <v>42664</v>
      </c>
      <c r="C14791" s="4" t="s">
        <v>42665</v>
      </c>
      <c r="E14791" s="4"/>
      <c r="R14791" s="4"/>
      <c r="U14791" s="4"/>
      <c r="AD14791" s="4"/>
      <c r="AE14791" s="4"/>
      <c r="AF14791" s="21"/>
    </row>
    <row r="14792" spans="1:32" x14ac:dyDescent="0.2">
      <c r="A14792" s="1" t="s">
        <v>42666</v>
      </c>
      <c r="B14792" s="4" t="s">
        <v>42667</v>
      </c>
      <c r="C14792" s="4" t="s">
        <v>42668</v>
      </c>
      <c r="E14792" s="4"/>
      <c r="R14792" s="4"/>
      <c r="U14792" s="4"/>
      <c r="AD14792" s="4"/>
      <c r="AE14792" s="4"/>
      <c r="AF14792" s="21"/>
    </row>
    <row r="14793" spans="1:32" x14ac:dyDescent="0.2">
      <c r="A14793" s="1" t="s">
        <v>42669</v>
      </c>
      <c r="B14793" s="4" t="s">
        <v>42670</v>
      </c>
      <c r="C14793" s="4" t="s">
        <v>42671</v>
      </c>
      <c r="E14793" s="4"/>
      <c r="R14793" s="4"/>
      <c r="U14793" s="4"/>
      <c r="AD14793" s="4"/>
      <c r="AE14793" s="4"/>
      <c r="AF14793" s="21"/>
    </row>
    <row r="14794" spans="1:32" x14ac:dyDescent="0.2">
      <c r="A14794" s="1" t="s">
        <v>42672</v>
      </c>
      <c r="B14794" s="4" t="s">
        <v>42673</v>
      </c>
      <c r="C14794" s="4" t="s">
        <v>42674</v>
      </c>
      <c r="E14794" s="4"/>
      <c r="R14794" s="4"/>
      <c r="U14794" s="4"/>
      <c r="AD14794" s="4"/>
      <c r="AE14794" s="4"/>
      <c r="AF14794" s="21"/>
    </row>
    <row r="14795" spans="1:32" x14ac:dyDescent="0.2">
      <c r="A14795" s="1" t="s">
        <v>42675</v>
      </c>
      <c r="B14795" s="4" t="s">
        <v>42676</v>
      </c>
      <c r="C14795" s="4" t="s">
        <v>42677</v>
      </c>
      <c r="E14795" s="4"/>
      <c r="R14795" s="4"/>
      <c r="U14795" s="4"/>
      <c r="AD14795" s="4"/>
      <c r="AE14795" s="4"/>
      <c r="AF14795" s="21"/>
    </row>
    <row r="14796" spans="1:32" x14ac:dyDescent="0.2">
      <c r="A14796" s="1" t="s">
        <v>42678</v>
      </c>
      <c r="B14796" s="4" t="s">
        <v>42679</v>
      </c>
      <c r="C14796" s="4" t="s">
        <v>42680</v>
      </c>
      <c r="E14796" s="4"/>
      <c r="R14796" s="4"/>
      <c r="U14796" s="4"/>
      <c r="AD14796" s="4"/>
      <c r="AE14796" s="4"/>
      <c r="AF14796" s="21"/>
    </row>
    <row r="14797" spans="1:32" x14ac:dyDescent="0.2">
      <c r="A14797" s="1" t="s">
        <v>42681</v>
      </c>
      <c r="B14797" s="4" t="s">
        <v>42682</v>
      </c>
      <c r="C14797" s="4" t="s">
        <v>42683</v>
      </c>
      <c r="E14797" s="4"/>
      <c r="R14797" s="4"/>
      <c r="U14797" s="4"/>
      <c r="AD14797" s="4"/>
      <c r="AE14797" s="4"/>
      <c r="AF14797" s="21"/>
    </row>
    <row r="14798" spans="1:32" x14ac:dyDescent="0.2">
      <c r="A14798" s="1" t="s">
        <v>42684</v>
      </c>
      <c r="B14798" s="4" t="s">
        <v>42685</v>
      </c>
      <c r="C14798" s="4" t="s">
        <v>42686</v>
      </c>
      <c r="E14798" s="4"/>
      <c r="R14798" s="4"/>
      <c r="U14798" s="4"/>
      <c r="AD14798" s="4"/>
      <c r="AE14798" s="4"/>
      <c r="AF14798" s="21"/>
    </row>
    <row r="14799" spans="1:32" x14ac:dyDescent="0.2">
      <c r="A14799" s="1" t="s">
        <v>42687</v>
      </c>
      <c r="B14799" s="4" t="s">
        <v>42688</v>
      </c>
      <c r="C14799" s="4" t="s">
        <v>42689</v>
      </c>
      <c r="E14799" s="4"/>
      <c r="R14799" s="4"/>
      <c r="U14799" s="4"/>
      <c r="AD14799" s="4"/>
      <c r="AE14799" s="4"/>
      <c r="AF14799" s="21"/>
    </row>
    <row r="14800" spans="1:32" x14ac:dyDescent="0.2">
      <c r="A14800" s="1" t="s">
        <v>42690</v>
      </c>
      <c r="B14800" s="4" t="s">
        <v>42691</v>
      </c>
      <c r="C14800" s="4" t="s">
        <v>42692</v>
      </c>
      <c r="E14800" s="4"/>
      <c r="R14800" s="4"/>
      <c r="U14800" s="4"/>
      <c r="AD14800" s="4"/>
      <c r="AE14800" s="4"/>
      <c r="AF14800" s="21"/>
    </row>
    <row r="14801" spans="1:32" x14ac:dyDescent="0.2">
      <c r="A14801" s="1" t="s">
        <v>42693</v>
      </c>
      <c r="B14801" s="4" t="s">
        <v>42694</v>
      </c>
      <c r="C14801" s="4" t="s">
        <v>42695</v>
      </c>
      <c r="E14801" s="4"/>
      <c r="R14801" s="4"/>
      <c r="U14801" s="4"/>
      <c r="AD14801" s="4"/>
      <c r="AE14801" s="4"/>
      <c r="AF14801" s="21"/>
    </row>
    <row r="14802" spans="1:32" x14ac:dyDescent="0.2">
      <c r="A14802" s="1" t="s">
        <v>42696</v>
      </c>
      <c r="B14802" s="4" t="s">
        <v>42697</v>
      </c>
      <c r="C14802" s="4" t="s">
        <v>42698</v>
      </c>
      <c r="E14802" s="4"/>
      <c r="R14802" s="4"/>
      <c r="U14802" s="4"/>
      <c r="AD14802" s="4"/>
      <c r="AE14802" s="4"/>
      <c r="AF14802" s="21"/>
    </row>
    <row r="14803" spans="1:32" x14ac:dyDescent="0.2">
      <c r="A14803" s="1" t="s">
        <v>42699</v>
      </c>
      <c r="B14803" s="4" t="s">
        <v>42700</v>
      </c>
      <c r="C14803" s="4" t="s">
        <v>42701</v>
      </c>
      <c r="E14803" s="4"/>
      <c r="R14803" s="4"/>
      <c r="U14803" s="4"/>
      <c r="AD14803" s="4"/>
      <c r="AE14803" s="4"/>
      <c r="AF14803" s="21"/>
    </row>
    <row r="14804" spans="1:32" x14ac:dyDescent="0.2">
      <c r="A14804" s="1" t="s">
        <v>42702</v>
      </c>
      <c r="B14804" s="4" t="s">
        <v>42703</v>
      </c>
      <c r="C14804" s="4" t="s">
        <v>42704</v>
      </c>
      <c r="E14804" s="4"/>
      <c r="R14804" s="4"/>
      <c r="U14804" s="4"/>
      <c r="AD14804" s="4"/>
      <c r="AE14804" s="4"/>
      <c r="AF14804" s="21"/>
    </row>
    <row r="14805" spans="1:32" x14ac:dyDescent="0.2">
      <c r="A14805" s="1" t="s">
        <v>42705</v>
      </c>
      <c r="B14805" s="4" t="s">
        <v>42706</v>
      </c>
      <c r="C14805" s="4" t="s">
        <v>42707</v>
      </c>
      <c r="E14805" s="4"/>
      <c r="R14805" s="4"/>
      <c r="U14805" s="4"/>
      <c r="AD14805" s="4"/>
      <c r="AE14805" s="4"/>
      <c r="AF14805" s="21"/>
    </row>
    <row r="14806" spans="1:32" x14ac:dyDescent="0.2">
      <c r="A14806" s="1" t="s">
        <v>42708</v>
      </c>
      <c r="B14806" s="4" t="s">
        <v>42709</v>
      </c>
      <c r="C14806" s="4" t="s">
        <v>42710</v>
      </c>
      <c r="E14806" s="4"/>
      <c r="R14806" s="4"/>
      <c r="U14806" s="4"/>
      <c r="AD14806" s="4"/>
      <c r="AE14806" s="4"/>
      <c r="AF14806" s="21"/>
    </row>
    <row r="14807" spans="1:32" x14ac:dyDescent="0.2">
      <c r="A14807" s="1" t="s">
        <v>42711</v>
      </c>
      <c r="B14807" s="4" t="s">
        <v>42712</v>
      </c>
      <c r="C14807" s="4" t="s">
        <v>42713</v>
      </c>
      <c r="E14807" s="4"/>
      <c r="R14807" s="4"/>
      <c r="U14807" s="4"/>
      <c r="AD14807" s="4"/>
      <c r="AE14807" s="4"/>
      <c r="AF14807" s="21"/>
    </row>
    <row r="14808" spans="1:32" x14ac:dyDescent="0.2">
      <c r="A14808" s="1" t="s">
        <v>42714</v>
      </c>
      <c r="B14808" s="4" t="s">
        <v>42715</v>
      </c>
      <c r="C14808" s="4" t="s">
        <v>42716</v>
      </c>
      <c r="E14808" s="4"/>
      <c r="R14808" s="4"/>
      <c r="U14808" s="4"/>
      <c r="AD14808" s="4"/>
      <c r="AE14808" s="4"/>
      <c r="AF14808" s="21"/>
    </row>
    <row r="14809" spans="1:32" x14ac:dyDescent="0.2">
      <c r="A14809" s="1" t="s">
        <v>42717</v>
      </c>
      <c r="B14809" s="4" t="s">
        <v>42718</v>
      </c>
      <c r="C14809" s="4" t="s">
        <v>42719</v>
      </c>
      <c r="E14809" s="4"/>
      <c r="R14809" s="4"/>
      <c r="U14809" s="4"/>
      <c r="AD14809" s="4"/>
      <c r="AE14809" s="4"/>
      <c r="AF14809" s="21"/>
    </row>
    <row r="14810" spans="1:32" x14ac:dyDescent="0.2">
      <c r="A14810" s="1" t="s">
        <v>42720</v>
      </c>
      <c r="B14810" s="4" t="s">
        <v>42721</v>
      </c>
      <c r="C14810" s="4" t="s">
        <v>42722</v>
      </c>
      <c r="E14810" s="4"/>
      <c r="R14810" s="4"/>
      <c r="U14810" s="4"/>
      <c r="AD14810" s="4"/>
      <c r="AE14810" s="4"/>
      <c r="AF14810" s="21"/>
    </row>
    <row r="14811" spans="1:32" x14ac:dyDescent="0.2">
      <c r="A14811" s="1" t="s">
        <v>42723</v>
      </c>
      <c r="B14811" s="4" t="s">
        <v>42724</v>
      </c>
      <c r="C14811" s="4" t="s">
        <v>42725</v>
      </c>
      <c r="E14811" s="4"/>
      <c r="R14811" s="4"/>
      <c r="U14811" s="4"/>
      <c r="AD14811" s="4"/>
      <c r="AE14811" s="4"/>
      <c r="AF14811" s="21"/>
    </row>
    <row r="14812" spans="1:32" x14ac:dyDescent="0.2">
      <c r="A14812" s="1" t="s">
        <v>42726</v>
      </c>
      <c r="B14812" s="4" t="s">
        <v>42727</v>
      </c>
      <c r="C14812" s="4" t="s">
        <v>42728</v>
      </c>
      <c r="E14812" s="4"/>
      <c r="R14812" s="4"/>
      <c r="U14812" s="4"/>
      <c r="AD14812" s="4"/>
      <c r="AE14812" s="4"/>
      <c r="AF14812" s="21"/>
    </row>
    <row r="14813" spans="1:32" x14ac:dyDescent="0.2">
      <c r="A14813" s="1" t="s">
        <v>42729</v>
      </c>
      <c r="B14813" s="4" t="s">
        <v>42730</v>
      </c>
      <c r="C14813" s="4" t="s">
        <v>42731</v>
      </c>
      <c r="E14813" s="4"/>
      <c r="R14813" s="4"/>
      <c r="U14813" s="4"/>
      <c r="AD14813" s="4"/>
      <c r="AE14813" s="4"/>
      <c r="AF14813" s="21"/>
    </row>
    <row r="14814" spans="1:32" x14ac:dyDescent="0.2">
      <c r="A14814" s="1" t="s">
        <v>42732</v>
      </c>
      <c r="B14814" s="4" t="s">
        <v>42733</v>
      </c>
      <c r="C14814" s="4" t="s">
        <v>42734</v>
      </c>
      <c r="E14814" s="4"/>
      <c r="R14814" s="4"/>
      <c r="U14814" s="4"/>
      <c r="AD14814" s="4"/>
      <c r="AE14814" s="4"/>
      <c r="AF14814" s="21"/>
    </row>
    <row r="14815" spans="1:32" x14ac:dyDescent="0.2">
      <c r="A14815" s="1" t="s">
        <v>42735</v>
      </c>
      <c r="B14815" s="4" t="s">
        <v>42736</v>
      </c>
      <c r="C14815" s="4" t="s">
        <v>42737</v>
      </c>
      <c r="E14815" s="4"/>
      <c r="R14815" s="4"/>
      <c r="U14815" s="4"/>
      <c r="AD14815" s="4"/>
      <c r="AE14815" s="4"/>
      <c r="AF14815" s="21"/>
    </row>
    <row r="14816" spans="1:32" x14ac:dyDescent="0.2">
      <c r="A14816" s="1" t="s">
        <v>42738</v>
      </c>
      <c r="B14816" s="4" t="s">
        <v>42739</v>
      </c>
      <c r="C14816" s="4" t="s">
        <v>42740</v>
      </c>
      <c r="E14816" s="4"/>
      <c r="R14816" s="4"/>
      <c r="U14816" s="4"/>
      <c r="AD14816" s="4"/>
      <c r="AE14816" s="4"/>
      <c r="AF14816" s="21"/>
    </row>
    <row r="14817" spans="1:32" x14ac:dyDescent="0.2">
      <c r="A14817" s="1" t="s">
        <v>42741</v>
      </c>
      <c r="B14817" s="4" t="s">
        <v>42742</v>
      </c>
      <c r="C14817" s="4" t="s">
        <v>42742</v>
      </c>
      <c r="E14817" s="4"/>
      <c r="R14817" s="4"/>
      <c r="U14817" s="4"/>
      <c r="AD14817" s="4"/>
      <c r="AE14817" s="4"/>
      <c r="AF14817" s="21"/>
    </row>
    <row r="14818" spans="1:32" x14ac:dyDescent="0.2">
      <c r="A14818" s="1" t="s">
        <v>42743</v>
      </c>
      <c r="B14818" s="4" t="s">
        <v>42744</v>
      </c>
      <c r="C14818" s="4" t="s">
        <v>42745</v>
      </c>
      <c r="E14818" s="4"/>
      <c r="R14818" s="4"/>
      <c r="U14818" s="4"/>
      <c r="AD14818" s="4"/>
      <c r="AE14818" s="4"/>
      <c r="AF14818" s="21"/>
    </row>
    <row r="14819" spans="1:32" x14ac:dyDescent="0.2">
      <c r="A14819" s="1" t="s">
        <v>42746</v>
      </c>
      <c r="B14819" s="4" t="s">
        <v>42747</v>
      </c>
      <c r="C14819" s="4" t="s">
        <v>42748</v>
      </c>
      <c r="E14819" s="4"/>
      <c r="R14819" s="4"/>
      <c r="U14819" s="4"/>
      <c r="AD14819" s="4"/>
      <c r="AE14819" s="4"/>
      <c r="AF14819" s="21"/>
    </row>
    <row r="14820" spans="1:32" x14ac:dyDescent="0.2">
      <c r="A14820" s="1" t="s">
        <v>42749</v>
      </c>
      <c r="B14820" s="4" t="s">
        <v>42750</v>
      </c>
      <c r="C14820" s="4" t="s">
        <v>42751</v>
      </c>
      <c r="E14820" s="4"/>
      <c r="R14820" s="4"/>
      <c r="U14820" s="4"/>
      <c r="AD14820" s="4"/>
      <c r="AE14820" s="4"/>
      <c r="AF14820" s="21"/>
    </row>
    <row r="14821" spans="1:32" x14ac:dyDescent="0.2">
      <c r="A14821" s="1" t="s">
        <v>42752</v>
      </c>
      <c r="B14821" s="4" t="s">
        <v>42753</v>
      </c>
      <c r="C14821" s="4" t="s">
        <v>42754</v>
      </c>
      <c r="E14821" s="4"/>
      <c r="R14821" s="4"/>
      <c r="U14821" s="4"/>
      <c r="AD14821" s="4"/>
      <c r="AE14821" s="4"/>
      <c r="AF14821" s="21"/>
    </row>
    <row r="14822" spans="1:32" x14ac:dyDescent="0.2">
      <c r="A14822" s="1" t="s">
        <v>42755</v>
      </c>
      <c r="B14822" s="4" t="s">
        <v>42756</v>
      </c>
      <c r="C14822" s="4" t="s">
        <v>42757</v>
      </c>
      <c r="E14822" s="4"/>
      <c r="R14822" s="4"/>
      <c r="U14822" s="4"/>
      <c r="AD14822" s="4"/>
      <c r="AE14822" s="4"/>
      <c r="AF14822" s="21"/>
    </row>
    <row r="14823" spans="1:32" x14ac:dyDescent="0.2">
      <c r="A14823" s="1" t="s">
        <v>42758</v>
      </c>
      <c r="B14823" s="4" t="s">
        <v>42759</v>
      </c>
      <c r="C14823" s="4" t="s">
        <v>42760</v>
      </c>
      <c r="E14823" s="4"/>
      <c r="R14823" s="4"/>
      <c r="U14823" s="4"/>
      <c r="AD14823" s="4"/>
      <c r="AE14823" s="4"/>
      <c r="AF14823" s="21"/>
    </row>
    <row r="14824" spans="1:32" x14ac:dyDescent="0.2">
      <c r="A14824" s="1" t="s">
        <v>42761</v>
      </c>
      <c r="B14824" s="4" t="s">
        <v>42762</v>
      </c>
      <c r="C14824" s="4" t="s">
        <v>42763</v>
      </c>
      <c r="E14824" s="4"/>
      <c r="R14824" s="4"/>
      <c r="U14824" s="4"/>
      <c r="AD14824" s="4"/>
      <c r="AE14824" s="4"/>
      <c r="AF14824" s="21"/>
    </row>
    <row r="14825" spans="1:32" x14ac:dyDescent="0.2">
      <c r="A14825" s="1" t="s">
        <v>42764</v>
      </c>
      <c r="B14825" s="4" t="s">
        <v>42765</v>
      </c>
      <c r="C14825" s="4" t="s">
        <v>42766</v>
      </c>
      <c r="E14825" s="4"/>
      <c r="R14825" s="4"/>
      <c r="U14825" s="4"/>
      <c r="AD14825" s="4"/>
      <c r="AE14825" s="4"/>
      <c r="AF14825" s="21"/>
    </row>
    <row r="14826" spans="1:32" x14ac:dyDescent="0.2">
      <c r="A14826" s="1" t="s">
        <v>42767</v>
      </c>
      <c r="B14826" s="4" t="s">
        <v>42768</v>
      </c>
      <c r="C14826" s="4" t="s">
        <v>42769</v>
      </c>
      <c r="E14826" s="4"/>
      <c r="R14826" s="4"/>
      <c r="U14826" s="4"/>
      <c r="AD14826" s="4"/>
      <c r="AE14826" s="4"/>
      <c r="AF14826" s="21"/>
    </row>
    <row r="14827" spans="1:32" x14ac:dyDescent="0.2">
      <c r="A14827" s="1" t="s">
        <v>42770</v>
      </c>
      <c r="B14827" s="4" t="s">
        <v>42771</v>
      </c>
      <c r="C14827" s="4" t="s">
        <v>42772</v>
      </c>
      <c r="E14827" s="4"/>
      <c r="R14827" s="4"/>
      <c r="U14827" s="4"/>
      <c r="AD14827" s="4"/>
      <c r="AE14827" s="4"/>
      <c r="AF14827" s="21"/>
    </row>
    <row r="14828" spans="1:32" x14ac:dyDescent="0.2">
      <c r="A14828" s="1" t="s">
        <v>42773</v>
      </c>
      <c r="B14828" s="4" t="s">
        <v>41841</v>
      </c>
      <c r="C14828" s="4" t="s">
        <v>41842</v>
      </c>
      <c r="E14828" s="4"/>
      <c r="R14828" s="4"/>
      <c r="U14828" s="4"/>
      <c r="AD14828" s="4"/>
      <c r="AE14828" s="4"/>
      <c r="AF14828" s="21"/>
    </row>
    <row r="14829" spans="1:32" x14ac:dyDescent="0.2">
      <c r="A14829" s="1" t="s">
        <v>42774</v>
      </c>
      <c r="B14829" s="4" t="s">
        <v>42775</v>
      </c>
      <c r="C14829" s="4" t="s">
        <v>42776</v>
      </c>
      <c r="E14829" s="4"/>
      <c r="R14829" s="4"/>
      <c r="U14829" s="4"/>
      <c r="AD14829" s="4"/>
      <c r="AE14829" s="4"/>
      <c r="AF14829" s="21"/>
    </row>
    <row r="14830" spans="1:32" x14ac:dyDescent="0.2">
      <c r="A14830" s="1" t="s">
        <v>42777</v>
      </c>
      <c r="B14830" s="4" t="s">
        <v>42778</v>
      </c>
      <c r="C14830" s="4" t="s">
        <v>42779</v>
      </c>
      <c r="E14830" s="4"/>
      <c r="R14830" s="4"/>
      <c r="U14830" s="4"/>
      <c r="AD14830" s="4"/>
      <c r="AE14830" s="4"/>
      <c r="AF14830" s="21"/>
    </row>
    <row r="14831" spans="1:32" x14ac:dyDescent="0.2">
      <c r="A14831" s="1" t="s">
        <v>42780</v>
      </c>
      <c r="B14831" s="4" t="s">
        <v>42781</v>
      </c>
      <c r="C14831" s="4" t="s">
        <v>42782</v>
      </c>
      <c r="E14831" s="4"/>
      <c r="R14831" s="4"/>
      <c r="U14831" s="4"/>
      <c r="AD14831" s="4"/>
      <c r="AE14831" s="4"/>
      <c r="AF14831" s="21"/>
    </row>
    <row r="14832" spans="1:32" x14ac:dyDescent="0.2">
      <c r="A14832" s="1" t="s">
        <v>42783</v>
      </c>
      <c r="B14832" s="4" t="s">
        <v>42784</v>
      </c>
      <c r="C14832" s="4" t="s">
        <v>42785</v>
      </c>
      <c r="E14832" s="4"/>
      <c r="R14832" s="4"/>
      <c r="U14832" s="4"/>
      <c r="AD14832" s="4"/>
      <c r="AE14832" s="4"/>
      <c r="AF14832" s="21"/>
    </row>
    <row r="14833" spans="1:32" x14ac:dyDescent="0.2">
      <c r="A14833" s="1" t="s">
        <v>42786</v>
      </c>
      <c r="B14833" s="4" t="s">
        <v>42787</v>
      </c>
      <c r="C14833" s="4" t="s">
        <v>42788</v>
      </c>
      <c r="E14833" s="4"/>
      <c r="R14833" s="4"/>
      <c r="U14833" s="4"/>
      <c r="AD14833" s="4"/>
      <c r="AE14833" s="4"/>
      <c r="AF14833" s="21"/>
    </row>
    <row r="14834" spans="1:32" x14ac:dyDescent="0.2">
      <c r="A14834" s="1" t="s">
        <v>42789</v>
      </c>
      <c r="B14834" s="4" t="s">
        <v>42790</v>
      </c>
      <c r="C14834" s="4" t="s">
        <v>42791</v>
      </c>
      <c r="E14834" s="4"/>
      <c r="R14834" s="4"/>
      <c r="U14834" s="4"/>
      <c r="AD14834" s="4"/>
      <c r="AE14834" s="4"/>
      <c r="AF14834" s="21"/>
    </row>
    <row r="14835" spans="1:32" x14ac:dyDescent="0.2">
      <c r="A14835" s="1" t="s">
        <v>42792</v>
      </c>
      <c r="B14835" s="4" t="s">
        <v>42793</v>
      </c>
      <c r="C14835" s="4" t="s">
        <v>42794</v>
      </c>
      <c r="E14835" s="4"/>
      <c r="R14835" s="4"/>
      <c r="U14835" s="4"/>
      <c r="AD14835" s="4"/>
      <c r="AE14835" s="4"/>
      <c r="AF14835" s="21"/>
    </row>
    <row r="14836" spans="1:32" x14ac:dyDescent="0.2">
      <c r="A14836" s="1" t="s">
        <v>42795</v>
      </c>
      <c r="B14836" s="4" t="s">
        <v>42796</v>
      </c>
      <c r="C14836" s="4" t="s">
        <v>42797</v>
      </c>
      <c r="E14836" s="4"/>
      <c r="R14836" s="4"/>
      <c r="U14836" s="4"/>
      <c r="AD14836" s="4"/>
      <c r="AE14836" s="4"/>
      <c r="AF14836" s="21"/>
    </row>
    <row r="14837" spans="1:32" x14ac:dyDescent="0.2">
      <c r="A14837" s="1" t="s">
        <v>42798</v>
      </c>
      <c r="B14837" s="4" t="s">
        <v>42799</v>
      </c>
      <c r="C14837" s="4" t="s">
        <v>42800</v>
      </c>
      <c r="E14837" s="4"/>
      <c r="R14837" s="4"/>
      <c r="U14837" s="4"/>
      <c r="AD14837" s="4"/>
      <c r="AE14837" s="4"/>
      <c r="AF14837" s="21"/>
    </row>
    <row r="14838" spans="1:32" x14ac:dyDescent="0.2">
      <c r="A14838" s="1" t="s">
        <v>42801</v>
      </c>
      <c r="B14838" s="4" t="s">
        <v>42802</v>
      </c>
      <c r="C14838" s="4" t="s">
        <v>42803</v>
      </c>
      <c r="E14838" s="4"/>
      <c r="R14838" s="4"/>
      <c r="U14838" s="4"/>
      <c r="AD14838" s="4"/>
      <c r="AE14838" s="4"/>
      <c r="AF14838" s="21"/>
    </row>
    <row r="14839" spans="1:32" x14ac:dyDescent="0.2">
      <c r="A14839" s="1" t="s">
        <v>42804</v>
      </c>
      <c r="B14839" s="4" t="s">
        <v>42805</v>
      </c>
      <c r="C14839" s="4" t="s">
        <v>42806</v>
      </c>
      <c r="E14839" s="4"/>
      <c r="R14839" s="4"/>
      <c r="U14839" s="4"/>
      <c r="AD14839" s="4"/>
      <c r="AE14839" s="4"/>
      <c r="AF14839" s="21"/>
    </row>
    <row r="14840" spans="1:32" x14ac:dyDescent="0.2">
      <c r="A14840" s="1" t="s">
        <v>42807</v>
      </c>
      <c r="B14840" s="4" t="s">
        <v>42808</v>
      </c>
      <c r="C14840" s="4" t="s">
        <v>42809</v>
      </c>
      <c r="E14840" s="4"/>
      <c r="R14840" s="4"/>
      <c r="U14840" s="4"/>
      <c r="AD14840" s="4"/>
      <c r="AE14840" s="4"/>
      <c r="AF14840" s="21"/>
    </row>
    <row r="14841" spans="1:32" x14ac:dyDescent="0.2">
      <c r="A14841" s="1" t="s">
        <v>42810</v>
      </c>
      <c r="B14841" s="4" t="s">
        <v>42811</v>
      </c>
      <c r="C14841" s="4" t="s">
        <v>42812</v>
      </c>
      <c r="E14841" s="4"/>
      <c r="R14841" s="4"/>
      <c r="U14841" s="4"/>
      <c r="AD14841" s="4"/>
      <c r="AE14841" s="4"/>
      <c r="AF14841" s="21"/>
    </row>
    <row r="14842" spans="1:32" x14ac:dyDescent="0.2">
      <c r="A14842" s="1" t="s">
        <v>42813</v>
      </c>
      <c r="B14842" s="4" t="s">
        <v>42814</v>
      </c>
      <c r="C14842" s="4" t="s">
        <v>42815</v>
      </c>
      <c r="E14842" s="4"/>
      <c r="R14842" s="4"/>
      <c r="U14842" s="4"/>
      <c r="AD14842" s="4"/>
      <c r="AE14842" s="4"/>
      <c r="AF14842" s="21"/>
    </row>
    <row r="14843" spans="1:32" x14ac:dyDescent="0.2">
      <c r="A14843" s="1" t="s">
        <v>42816</v>
      </c>
      <c r="B14843" s="4" t="s">
        <v>42817</v>
      </c>
      <c r="C14843" s="4" t="s">
        <v>42818</v>
      </c>
      <c r="E14843" s="4"/>
      <c r="R14843" s="4"/>
      <c r="U14843" s="4"/>
      <c r="AD14843" s="4"/>
      <c r="AE14843" s="4"/>
      <c r="AF14843" s="21"/>
    </row>
    <row r="14844" spans="1:32" x14ac:dyDescent="0.2">
      <c r="A14844" s="1" t="s">
        <v>42819</v>
      </c>
      <c r="B14844" s="4" t="s">
        <v>42820</v>
      </c>
      <c r="C14844" s="4" t="s">
        <v>42821</v>
      </c>
      <c r="E14844" s="4"/>
      <c r="R14844" s="4"/>
      <c r="U14844" s="4"/>
      <c r="AD14844" s="4"/>
      <c r="AE14844" s="4"/>
      <c r="AF14844" s="21"/>
    </row>
    <row r="14845" spans="1:32" x14ac:dyDescent="0.2">
      <c r="A14845" s="1" t="s">
        <v>42822</v>
      </c>
      <c r="B14845" s="4" t="s">
        <v>42823</v>
      </c>
      <c r="C14845" s="4" t="s">
        <v>42824</v>
      </c>
      <c r="E14845" s="4"/>
      <c r="R14845" s="4"/>
      <c r="U14845" s="4"/>
      <c r="AD14845" s="4"/>
      <c r="AE14845" s="4"/>
      <c r="AF14845" s="21"/>
    </row>
    <row r="14846" spans="1:32" x14ac:dyDescent="0.2">
      <c r="A14846" s="1" t="s">
        <v>42825</v>
      </c>
      <c r="B14846" s="4" t="s">
        <v>42826</v>
      </c>
      <c r="C14846" s="4" t="s">
        <v>42827</v>
      </c>
      <c r="E14846" s="4"/>
      <c r="R14846" s="4"/>
      <c r="U14846" s="4"/>
      <c r="AD14846" s="4"/>
      <c r="AE14846" s="4"/>
      <c r="AF14846" s="21"/>
    </row>
    <row r="14847" spans="1:32" x14ac:dyDescent="0.2">
      <c r="A14847" s="1" t="s">
        <v>42828</v>
      </c>
      <c r="B14847" s="4" t="s">
        <v>42829</v>
      </c>
      <c r="C14847" s="4" t="s">
        <v>42830</v>
      </c>
      <c r="E14847" s="4"/>
      <c r="R14847" s="4"/>
      <c r="U14847" s="4"/>
      <c r="AD14847" s="4"/>
      <c r="AE14847" s="4"/>
      <c r="AF14847" s="21"/>
    </row>
    <row r="14848" spans="1:32" x14ac:dyDescent="0.2">
      <c r="A14848" s="1" t="s">
        <v>42831</v>
      </c>
      <c r="B14848" s="4" t="s">
        <v>42832</v>
      </c>
      <c r="C14848" s="4" t="s">
        <v>42833</v>
      </c>
      <c r="E14848" s="4"/>
      <c r="R14848" s="4"/>
      <c r="U14848" s="4"/>
      <c r="AD14848" s="4"/>
      <c r="AE14848" s="4"/>
      <c r="AF14848" s="21"/>
    </row>
    <row r="14849" spans="1:32" x14ac:dyDescent="0.2">
      <c r="A14849" s="1" t="s">
        <v>42834</v>
      </c>
      <c r="B14849" s="4" t="s">
        <v>11857</v>
      </c>
      <c r="C14849" s="4" t="s">
        <v>42835</v>
      </c>
      <c r="E14849" s="4"/>
      <c r="R14849" s="4"/>
      <c r="U14849" s="4"/>
      <c r="AD14849" s="4"/>
      <c r="AE14849" s="4"/>
      <c r="AF14849" s="21">
        <v>1</v>
      </c>
    </row>
    <row r="14850" spans="1:32" x14ac:dyDescent="0.2">
      <c r="A14850" s="1" t="s">
        <v>42836</v>
      </c>
      <c r="B14850" s="4" t="s">
        <v>42837</v>
      </c>
      <c r="C14850" s="4" t="s">
        <v>42838</v>
      </c>
      <c r="E14850" s="4"/>
      <c r="R14850" s="4"/>
      <c r="U14850" s="4"/>
      <c r="AD14850" s="4"/>
      <c r="AE14850" s="4"/>
      <c r="AF14850" s="21"/>
    </row>
    <row r="14851" spans="1:32" x14ac:dyDescent="0.2">
      <c r="A14851" s="1" t="s">
        <v>42839</v>
      </c>
      <c r="B14851" s="4" t="s">
        <v>42840</v>
      </c>
      <c r="C14851" s="4" t="s">
        <v>42841</v>
      </c>
      <c r="E14851" s="4"/>
      <c r="R14851" s="4"/>
      <c r="U14851" s="4"/>
      <c r="AD14851" s="4"/>
      <c r="AE14851" s="4"/>
      <c r="AF14851" s="21"/>
    </row>
    <row r="14852" spans="1:32" x14ac:dyDescent="0.2">
      <c r="A14852" s="1" t="s">
        <v>42842</v>
      </c>
      <c r="B14852" s="4" t="s">
        <v>42843</v>
      </c>
      <c r="C14852" s="4" t="s">
        <v>42844</v>
      </c>
      <c r="E14852" s="4"/>
      <c r="R14852" s="4"/>
      <c r="U14852" s="4"/>
      <c r="AD14852" s="4"/>
      <c r="AE14852" s="4"/>
      <c r="AF14852" s="21"/>
    </row>
    <row r="14853" spans="1:32" x14ac:dyDescent="0.2">
      <c r="A14853" s="1" t="s">
        <v>42845</v>
      </c>
      <c r="B14853" s="4" t="s">
        <v>42846</v>
      </c>
      <c r="C14853" s="4" t="s">
        <v>42847</v>
      </c>
      <c r="E14853" s="4"/>
      <c r="R14853" s="4"/>
      <c r="U14853" s="4"/>
      <c r="AD14853" s="4"/>
      <c r="AE14853" s="4"/>
      <c r="AF14853" s="21"/>
    </row>
    <row r="14854" spans="1:32" x14ac:dyDescent="0.2">
      <c r="A14854" s="1" t="s">
        <v>42848</v>
      </c>
      <c r="B14854" s="4" t="s">
        <v>42849</v>
      </c>
      <c r="C14854" s="4" t="s">
        <v>42850</v>
      </c>
      <c r="E14854" s="4"/>
      <c r="R14854" s="4"/>
      <c r="U14854" s="4"/>
      <c r="AD14854" s="4"/>
      <c r="AE14854" s="4"/>
      <c r="AF14854" s="21"/>
    </row>
    <row r="14855" spans="1:32" x14ac:dyDescent="0.2">
      <c r="A14855" s="1" t="s">
        <v>42851</v>
      </c>
      <c r="B14855" s="4" t="s">
        <v>42852</v>
      </c>
      <c r="C14855" s="4" t="s">
        <v>42853</v>
      </c>
      <c r="E14855" s="4"/>
      <c r="R14855" s="4"/>
      <c r="U14855" s="4"/>
      <c r="AD14855" s="4"/>
      <c r="AE14855" s="4"/>
      <c r="AF14855" s="21"/>
    </row>
    <row r="14856" spans="1:32" x14ac:dyDescent="0.2">
      <c r="A14856" s="1" t="s">
        <v>42854</v>
      </c>
      <c r="B14856" s="4" t="s">
        <v>42855</v>
      </c>
      <c r="C14856" s="4" t="s">
        <v>42856</v>
      </c>
      <c r="E14856" s="4"/>
      <c r="R14856" s="4"/>
      <c r="U14856" s="4"/>
      <c r="AD14856" s="4"/>
      <c r="AE14856" s="4"/>
      <c r="AF14856" s="21"/>
    </row>
    <row r="14857" spans="1:32" x14ac:dyDescent="0.2">
      <c r="A14857" s="1" t="s">
        <v>42857</v>
      </c>
      <c r="B14857" s="4" t="s">
        <v>42858</v>
      </c>
      <c r="C14857" s="4" t="s">
        <v>42859</v>
      </c>
      <c r="E14857" s="4"/>
      <c r="G14857">
        <v>1</v>
      </c>
      <c r="R14857" s="4"/>
      <c r="U14857" s="4"/>
      <c r="AB14857">
        <v>1</v>
      </c>
      <c r="AD14857" s="4"/>
      <c r="AE14857" s="4"/>
      <c r="AF14857" s="21"/>
    </row>
    <row r="14858" spans="1:32" x14ac:dyDescent="0.2">
      <c r="A14858" s="1" t="s">
        <v>42860</v>
      </c>
      <c r="B14858" s="4" t="s">
        <v>42861</v>
      </c>
      <c r="C14858" s="4" t="s">
        <v>42862</v>
      </c>
      <c r="E14858" s="4"/>
      <c r="R14858" s="4"/>
      <c r="U14858" s="4"/>
      <c r="AD14858" s="4"/>
      <c r="AE14858" s="4"/>
      <c r="AF14858" s="21"/>
    </row>
    <row r="14859" spans="1:32" x14ac:dyDescent="0.2">
      <c r="A14859" s="1" t="s">
        <v>42863</v>
      </c>
      <c r="B14859" s="4" t="s">
        <v>42864</v>
      </c>
      <c r="C14859" s="4" t="s">
        <v>42865</v>
      </c>
      <c r="E14859" s="4"/>
      <c r="R14859" s="4"/>
      <c r="U14859" s="4"/>
      <c r="AD14859" s="4"/>
      <c r="AE14859" s="4"/>
      <c r="AF14859" s="21"/>
    </row>
    <row r="14860" spans="1:32" x14ac:dyDescent="0.2">
      <c r="A14860" s="1" t="s">
        <v>42866</v>
      </c>
      <c r="B14860" s="4" t="s">
        <v>42867</v>
      </c>
      <c r="C14860" s="4" t="s">
        <v>42868</v>
      </c>
      <c r="E14860" s="4"/>
      <c r="R14860" s="4"/>
      <c r="U14860" s="4"/>
      <c r="AD14860" s="4"/>
      <c r="AE14860" s="4"/>
      <c r="AF14860" s="21"/>
    </row>
    <row r="14861" spans="1:32" x14ac:dyDescent="0.2">
      <c r="A14861" s="1" t="s">
        <v>42869</v>
      </c>
      <c r="B14861" s="4" t="s">
        <v>42870</v>
      </c>
      <c r="C14861" s="4" t="s">
        <v>42871</v>
      </c>
      <c r="E14861" s="4"/>
      <c r="R14861" s="4"/>
      <c r="U14861" s="4"/>
      <c r="AD14861" s="4"/>
      <c r="AE14861" s="4"/>
      <c r="AF14861" s="21"/>
    </row>
    <row r="14862" spans="1:32" x14ac:dyDescent="0.2">
      <c r="A14862" s="1" t="s">
        <v>42872</v>
      </c>
      <c r="B14862" s="4" t="s">
        <v>42873</v>
      </c>
      <c r="C14862" s="4" t="s">
        <v>42874</v>
      </c>
      <c r="E14862" s="4"/>
      <c r="R14862" s="4"/>
      <c r="U14862" s="4"/>
      <c r="AD14862" s="4"/>
      <c r="AE14862" s="4"/>
      <c r="AF14862" s="21"/>
    </row>
    <row r="14863" spans="1:32" x14ac:dyDescent="0.2">
      <c r="A14863" s="1" t="s">
        <v>42875</v>
      </c>
      <c r="B14863" s="4" t="s">
        <v>42876</v>
      </c>
      <c r="C14863" s="4" t="s">
        <v>42877</v>
      </c>
      <c r="E14863" s="4"/>
      <c r="R14863" s="4"/>
      <c r="U14863" s="4"/>
      <c r="AD14863" s="4"/>
      <c r="AE14863" s="4"/>
      <c r="AF14863" s="21"/>
    </row>
    <row r="14864" spans="1:32" x14ac:dyDescent="0.2">
      <c r="A14864" s="1" t="s">
        <v>42878</v>
      </c>
      <c r="B14864" s="4" t="s">
        <v>42879</v>
      </c>
      <c r="C14864" s="4" t="s">
        <v>42880</v>
      </c>
      <c r="E14864" s="4"/>
      <c r="R14864" s="4"/>
      <c r="U14864" s="4"/>
      <c r="AD14864" s="4"/>
      <c r="AE14864" s="4"/>
      <c r="AF14864" s="21"/>
    </row>
    <row r="14865" spans="1:32" x14ac:dyDescent="0.2">
      <c r="A14865" s="1" t="s">
        <v>42881</v>
      </c>
      <c r="B14865" s="4" t="s">
        <v>42882</v>
      </c>
      <c r="C14865" s="4" t="s">
        <v>42883</v>
      </c>
      <c r="E14865" s="4"/>
      <c r="R14865" s="4"/>
      <c r="U14865" s="4"/>
      <c r="AD14865" s="4"/>
      <c r="AE14865" s="4"/>
      <c r="AF14865" s="21"/>
    </row>
    <row r="14866" spans="1:32" x14ac:dyDescent="0.2">
      <c r="A14866" s="1" t="s">
        <v>42884</v>
      </c>
      <c r="B14866" s="4" t="s">
        <v>42885</v>
      </c>
      <c r="C14866" s="4" t="s">
        <v>42886</v>
      </c>
      <c r="E14866" s="4"/>
      <c r="R14866" s="4"/>
      <c r="U14866" s="4"/>
      <c r="AD14866" s="4"/>
      <c r="AE14866" s="4"/>
      <c r="AF14866" s="21"/>
    </row>
    <row r="14867" spans="1:32" x14ac:dyDescent="0.2">
      <c r="A14867" s="1" t="s">
        <v>42887</v>
      </c>
      <c r="B14867" s="4" t="s">
        <v>42888</v>
      </c>
      <c r="C14867" s="4" t="s">
        <v>42889</v>
      </c>
      <c r="E14867" s="4"/>
      <c r="R14867" s="4"/>
      <c r="U14867" s="4"/>
      <c r="AD14867" s="4"/>
      <c r="AE14867" s="4"/>
      <c r="AF14867" s="21"/>
    </row>
    <row r="14868" spans="1:32" x14ac:dyDescent="0.2">
      <c r="A14868" s="1" t="s">
        <v>42890</v>
      </c>
      <c r="B14868" s="4" t="s">
        <v>42891</v>
      </c>
      <c r="C14868" s="4" t="s">
        <v>42892</v>
      </c>
      <c r="E14868" s="4"/>
      <c r="R14868" s="4"/>
      <c r="U14868" s="4"/>
      <c r="AD14868" s="4"/>
      <c r="AE14868" s="4"/>
      <c r="AF14868" s="21"/>
    </row>
    <row r="14869" spans="1:32" x14ac:dyDescent="0.2">
      <c r="A14869" s="1" t="s">
        <v>42893</v>
      </c>
      <c r="B14869" s="4" t="s">
        <v>42894</v>
      </c>
      <c r="C14869" s="4" t="s">
        <v>42895</v>
      </c>
      <c r="E14869" s="4"/>
      <c r="R14869" s="4"/>
      <c r="U14869" s="4"/>
      <c r="AD14869" s="4"/>
      <c r="AE14869" s="4"/>
      <c r="AF14869" s="21"/>
    </row>
    <row r="14870" spans="1:32" x14ac:dyDescent="0.2">
      <c r="A14870" s="1" t="s">
        <v>42896</v>
      </c>
      <c r="B14870" s="4" t="s">
        <v>42897</v>
      </c>
      <c r="C14870" s="4" t="s">
        <v>42898</v>
      </c>
      <c r="E14870" s="4"/>
      <c r="R14870" s="4"/>
      <c r="U14870" s="4"/>
      <c r="AD14870" s="4"/>
      <c r="AE14870" s="4"/>
      <c r="AF14870" s="21"/>
    </row>
    <row r="14871" spans="1:32" x14ac:dyDescent="0.2">
      <c r="A14871" s="1" t="s">
        <v>42899</v>
      </c>
      <c r="B14871" s="4" t="s">
        <v>42900</v>
      </c>
      <c r="C14871" s="4" t="s">
        <v>42901</v>
      </c>
      <c r="E14871" s="4"/>
      <c r="R14871" s="4"/>
      <c r="U14871" s="4"/>
      <c r="AD14871" s="4"/>
      <c r="AE14871" s="4"/>
      <c r="AF14871" s="21"/>
    </row>
    <row r="14872" spans="1:32" x14ac:dyDescent="0.2">
      <c r="A14872" s="1" t="s">
        <v>42902</v>
      </c>
      <c r="B14872" s="4" t="s">
        <v>42903</v>
      </c>
      <c r="C14872" s="4" t="s">
        <v>42904</v>
      </c>
      <c r="E14872" s="4"/>
      <c r="R14872" s="4"/>
      <c r="U14872" s="4"/>
      <c r="AD14872" s="4"/>
      <c r="AE14872" s="4"/>
      <c r="AF14872" s="21"/>
    </row>
    <row r="14873" spans="1:32" x14ac:dyDescent="0.2">
      <c r="A14873" s="1" t="s">
        <v>42905</v>
      </c>
      <c r="B14873" s="4" t="s">
        <v>42906</v>
      </c>
      <c r="C14873" s="4" t="s">
        <v>42907</v>
      </c>
      <c r="E14873" s="4"/>
      <c r="R14873" s="4"/>
      <c r="U14873" s="4"/>
      <c r="AD14873" s="4"/>
      <c r="AE14873" s="4"/>
      <c r="AF14873" s="21"/>
    </row>
    <row r="14874" spans="1:32" x14ac:dyDescent="0.2">
      <c r="A14874" s="1" t="s">
        <v>42908</v>
      </c>
      <c r="B14874" s="4" t="s">
        <v>42909</v>
      </c>
      <c r="C14874" s="4" t="s">
        <v>42910</v>
      </c>
      <c r="E14874" s="4"/>
      <c r="R14874" s="4"/>
      <c r="U14874" s="4"/>
      <c r="AD14874" s="4"/>
      <c r="AE14874" s="4"/>
      <c r="AF14874" s="21"/>
    </row>
    <row r="14875" spans="1:32" x14ac:dyDescent="0.2">
      <c r="A14875" s="1" t="s">
        <v>42911</v>
      </c>
      <c r="B14875" s="4" t="s">
        <v>11863</v>
      </c>
      <c r="C14875" s="4" t="s">
        <v>41844</v>
      </c>
      <c r="E14875" s="4"/>
      <c r="R14875" s="4"/>
      <c r="U14875" s="4"/>
      <c r="AD14875" s="4"/>
      <c r="AE14875" s="4"/>
      <c r="AF14875" s="21"/>
    </row>
    <row r="14876" spans="1:32" x14ac:dyDescent="0.2">
      <c r="A14876" s="1" t="s">
        <v>42912</v>
      </c>
      <c r="B14876" s="4" t="s">
        <v>42913</v>
      </c>
      <c r="C14876" s="4" t="s">
        <v>42913</v>
      </c>
      <c r="E14876" s="4"/>
      <c r="R14876" s="4"/>
      <c r="U14876" s="4"/>
      <c r="AD14876" s="4"/>
      <c r="AE14876" s="4"/>
      <c r="AF14876" s="21"/>
    </row>
    <row r="14877" spans="1:32" x14ac:dyDescent="0.2">
      <c r="A14877" s="1" t="s">
        <v>42914</v>
      </c>
      <c r="B14877" s="4" t="s">
        <v>42915</v>
      </c>
      <c r="C14877" s="4" t="s">
        <v>42916</v>
      </c>
      <c r="E14877" s="4"/>
      <c r="R14877" s="4"/>
      <c r="U14877" s="4"/>
      <c r="AD14877" s="4"/>
      <c r="AE14877" s="4"/>
      <c r="AF14877" s="21"/>
    </row>
    <row r="14878" spans="1:32" x14ac:dyDescent="0.2">
      <c r="A14878" s="1" t="s">
        <v>42917</v>
      </c>
      <c r="B14878" s="4" t="s">
        <v>40105</v>
      </c>
      <c r="C14878" s="4" t="s">
        <v>42918</v>
      </c>
      <c r="E14878" s="4"/>
      <c r="R14878" s="4"/>
      <c r="U14878" s="4"/>
      <c r="AD14878" s="4"/>
      <c r="AE14878" s="4"/>
      <c r="AF14878" s="21"/>
    </row>
    <row r="14879" spans="1:32" x14ac:dyDescent="0.2">
      <c r="A14879" s="1" t="s">
        <v>42919</v>
      </c>
      <c r="B14879" s="4" t="s">
        <v>42920</v>
      </c>
      <c r="C14879" s="4" t="s">
        <v>42921</v>
      </c>
      <c r="E14879" s="4"/>
      <c r="R14879" s="4"/>
      <c r="U14879" s="4"/>
      <c r="AD14879" s="4"/>
      <c r="AE14879" s="4"/>
      <c r="AF14879" s="21"/>
    </row>
    <row r="14880" spans="1:32" x14ac:dyDescent="0.2">
      <c r="A14880" s="1" t="s">
        <v>42922</v>
      </c>
      <c r="B14880" s="4" t="s">
        <v>42923</v>
      </c>
      <c r="C14880" s="4" t="s">
        <v>42924</v>
      </c>
      <c r="E14880" s="4"/>
      <c r="R14880" s="4"/>
      <c r="U14880" s="4"/>
      <c r="AD14880" s="4"/>
      <c r="AE14880" s="4"/>
      <c r="AF14880" s="21"/>
    </row>
    <row r="14881" spans="1:32" x14ac:dyDescent="0.2">
      <c r="A14881" s="1" t="s">
        <v>42925</v>
      </c>
      <c r="B14881" s="4" t="s">
        <v>42926</v>
      </c>
      <c r="C14881" s="4" t="s">
        <v>42927</v>
      </c>
      <c r="E14881" s="4"/>
      <c r="R14881" s="4"/>
      <c r="U14881" s="4"/>
      <c r="AD14881" s="4"/>
      <c r="AE14881" s="4"/>
      <c r="AF14881" s="21"/>
    </row>
    <row r="14882" spans="1:32" x14ac:dyDescent="0.2">
      <c r="A14882" s="1" t="s">
        <v>42928</v>
      </c>
      <c r="B14882" s="4" t="s">
        <v>42929</v>
      </c>
      <c r="C14882" s="4" t="s">
        <v>42930</v>
      </c>
      <c r="E14882" s="4"/>
      <c r="R14882" s="4"/>
      <c r="U14882" s="4"/>
      <c r="AD14882" s="4"/>
      <c r="AE14882" s="4"/>
      <c r="AF14882" s="21"/>
    </row>
    <row r="14883" spans="1:32" x14ac:dyDescent="0.2">
      <c r="A14883" s="1" t="s">
        <v>42931</v>
      </c>
      <c r="B14883" s="4" t="s">
        <v>42932</v>
      </c>
      <c r="C14883" s="4" t="s">
        <v>42933</v>
      </c>
      <c r="E14883" s="4"/>
      <c r="R14883" s="4"/>
      <c r="U14883" s="4"/>
      <c r="AD14883" s="4"/>
      <c r="AE14883" s="4"/>
      <c r="AF14883" s="21"/>
    </row>
    <row r="14884" spans="1:32" x14ac:dyDescent="0.2">
      <c r="A14884" s="1" t="s">
        <v>42934</v>
      </c>
      <c r="B14884" s="4" t="s">
        <v>42935</v>
      </c>
      <c r="C14884" s="4" t="s">
        <v>42936</v>
      </c>
      <c r="E14884" s="4"/>
      <c r="R14884" s="4"/>
      <c r="U14884" s="4"/>
      <c r="AD14884" s="4"/>
      <c r="AE14884" s="4"/>
      <c r="AF14884" s="21"/>
    </row>
    <row r="14885" spans="1:32" x14ac:dyDescent="0.2">
      <c r="A14885" s="1" t="s">
        <v>42937</v>
      </c>
      <c r="B14885" s="4" t="s">
        <v>42938</v>
      </c>
      <c r="C14885" s="4" t="s">
        <v>42939</v>
      </c>
      <c r="E14885" s="4"/>
      <c r="R14885" s="4"/>
      <c r="U14885" s="4"/>
      <c r="AD14885" s="4"/>
      <c r="AE14885" s="4"/>
      <c r="AF14885" s="21"/>
    </row>
    <row r="14886" spans="1:32" x14ac:dyDescent="0.2">
      <c r="A14886" s="1" t="s">
        <v>42940</v>
      </c>
      <c r="B14886" s="4" t="s">
        <v>42941</v>
      </c>
      <c r="C14886" s="4" t="s">
        <v>42942</v>
      </c>
      <c r="E14886" s="4"/>
      <c r="R14886" s="4"/>
      <c r="U14886" s="4"/>
      <c r="AD14886" s="4"/>
      <c r="AE14886" s="4"/>
      <c r="AF14886" s="21"/>
    </row>
    <row r="14887" spans="1:32" x14ac:dyDescent="0.2">
      <c r="A14887" s="1" t="s">
        <v>42943</v>
      </c>
      <c r="B14887" s="4" t="s">
        <v>42944</v>
      </c>
      <c r="C14887" s="4" t="s">
        <v>42945</v>
      </c>
      <c r="E14887" s="4"/>
      <c r="R14887" s="4"/>
      <c r="U14887" s="4"/>
      <c r="AD14887" s="4"/>
      <c r="AE14887" s="4"/>
      <c r="AF14887" s="21"/>
    </row>
    <row r="14888" spans="1:32" x14ac:dyDescent="0.2">
      <c r="A14888" s="1" t="s">
        <v>42946</v>
      </c>
      <c r="B14888" s="4" t="s">
        <v>42947</v>
      </c>
      <c r="C14888" s="4" t="s">
        <v>42948</v>
      </c>
      <c r="E14888" s="4"/>
      <c r="R14888" s="4"/>
      <c r="U14888" s="4"/>
      <c r="AD14888" s="4"/>
      <c r="AE14888" s="4"/>
      <c r="AF14888" s="21"/>
    </row>
    <row r="14889" spans="1:32" x14ac:dyDescent="0.2">
      <c r="A14889" s="1" t="s">
        <v>42949</v>
      </c>
      <c r="B14889" s="4" t="s">
        <v>42950</v>
      </c>
      <c r="C14889" s="4" t="s">
        <v>42951</v>
      </c>
      <c r="E14889" s="4"/>
      <c r="R14889" s="4"/>
      <c r="U14889" s="4"/>
      <c r="AD14889" s="4"/>
      <c r="AE14889" s="4"/>
      <c r="AF14889" s="21"/>
    </row>
    <row r="14890" spans="1:32" x14ac:dyDescent="0.2">
      <c r="A14890" s="1" t="s">
        <v>42952</v>
      </c>
      <c r="B14890" s="4" t="s">
        <v>35924</v>
      </c>
      <c r="C14890" s="4" t="s">
        <v>36154</v>
      </c>
      <c r="E14890" s="4"/>
      <c r="R14890" s="4"/>
      <c r="U14890" s="4"/>
      <c r="AD14890" s="4"/>
      <c r="AE14890" s="4"/>
      <c r="AF14890" s="21"/>
    </row>
    <row r="14891" spans="1:32" x14ac:dyDescent="0.2">
      <c r="A14891" s="1" t="s">
        <v>42953</v>
      </c>
      <c r="B14891" s="4" t="s">
        <v>42954</v>
      </c>
      <c r="C14891" s="4" t="s">
        <v>42955</v>
      </c>
      <c r="E14891" s="4"/>
      <c r="R14891" s="4"/>
      <c r="U14891" s="4"/>
      <c r="AD14891" s="4"/>
      <c r="AE14891" s="4"/>
      <c r="AF14891" s="21"/>
    </row>
    <row r="14892" spans="1:32" x14ac:dyDescent="0.2">
      <c r="A14892" s="1" t="s">
        <v>42956</v>
      </c>
      <c r="B14892" s="4" t="s">
        <v>36151</v>
      </c>
      <c r="C14892" s="4" t="s">
        <v>36152</v>
      </c>
      <c r="E14892" s="4"/>
      <c r="R14892" s="4"/>
      <c r="U14892" s="4"/>
      <c r="AD14892" s="4"/>
      <c r="AE14892" s="4"/>
      <c r="AF14892" s="21"/>
    </row>
    <row r="14893" spans="1:32" x14ac:dyDescent="0.2">
      <c r="A14893" s="1" t="s">
        <v>42957</v>
      </c>
      <c r="B14893" s="4" t="s">
        <v>36159</v>
      </c>
      <c r="C14893" s="4" t="s">
        <v>36160</v>
      </c>
      <c r="E14893" s="4"/>
      <c r="R14893" s="4"/>
      <c r="U14893" s="4"/>
      <c r="AD14893" s="4"/>
      <c r="AE14893" s="4"/>
      <c r="AF14893" s="21"/>
    </row>
    <row r="14894" spans="1:32" x14ac:dyDescent="0.2">
      <c r="A14894" s="1" t="s">
        <v>42958</v>
      </c>
      <c r="B14894" s="4" t="s">
        <v>11869</v>
      </c>
      <c r="C14894" s="4" t="s">
        <v>36162</v>
      </c>
      <c r="E14894" s="4"/>
      <c r="R14894" s="4"/>
      <c r="U14894" s="4"/>
      <c r="AD14894" s="4"/>
      <c r="AE14894" s="4"/>
      <c r="AF14894" s="21"/>
    </row>
    <row r="14895" spans="1:32" x14ac:dyDescent="0.2">
      <c r="A14895" s="1" t="s">
        <v>42959</v>
      </c>
      <c r="B14895" s="4" t="s">
        <v>42960</v>
      </c>
      <c r="C14895" s="4" t="s">
        <v>42961</v>
      </c>
      <c r="E14895" s="4"/>
      <c r="R14895" s="4"/>
      <c r="U14895" s="4"/>
      <c r="AD14895" s="4"/>
      <c r="AE14895" s="4"/>
      <c r="AF14895" s="21"/>
    </row>
    <row r="14896" spans="1:32" x14ac:dyDescent="0.2">
      <c r="A14896" s="1" t="s">
        <v>42962</v>
      </c>
      <c r="B14896" s="4" t="s">
        <v>42963</v>
      </c>
      <c r="C14896" s="4" t="s">
        <v>42964</v>
      </c>
      <c r="E14896" s="4"/>
      <c r="R14896" s="4"/>
      <c r="U14896" s="4"/>
      <c r="AD14896" s="4"/>
      <c r="AE14896" s="4"/>
      <c r="AF14896" s="21"/>
    </row>
    <row r="14897" spans="1:32" x14ac:dyDescent="0.2">
      <c r="A14897" s="1" t="s">
        <v>42965</v>
      </c>
      <c r="B14897" s="4" t="s">
        <v>42966</v>
      </c>
      <c r="C14897" s="4" t="s">
        <v>42967</v>
      </c>
      <c r="E14897" s="4"/>
      <c r="R14897" s="4"/>
      <c r="U14897" s="4"/>
      <c r="AD14897" s="4"/>
      <c r="AE14897" s="4"/>
      <c r="AF14897" s="21"/>
    </row>
    <row r="14898" spans="1:32" x14ac:dyDescent="0.2">
      <c r="A14898" s="1" t="s">
        <v>42968</v>
      </c>
      <c r="B14898" s="4" t="s">
        <v>42969</v>
      </c>
      <c r="C14898" s="4" t="s">
        <v>42970</v>
      </c>
      <c r="E14898" s="4"/>
      <c r="R14898" s="4"/>
      <c r="U14898" s="4"/>
      <c r="AD14898" s="4"/>
      <c r="AE14898" s="4"/>
      <c r="AF14898" s="21"/>
    </row>
    <row r="14899" spans="1:32" x14ac:dyDescent="0.2">
      <c r="A14899" s="1" t="s">
        <v>42971</v>
      </c>
      <c r="B14899" s="4" t="s">
        <v>42972</v>
      </c>
      <c r="C14899" s="4" t="s">
        <v>42973</v>
      </c>
      <c r="E14899" s="4"/>
      <c r="R14899" s="4"/>
      <c r="U14899" s="4"/>
      <c r="AD14899" s="4"/>
      <c r="AE14899" s="4"/>
      <c r="AF14899" s="21"/>
    </row>
    <row r="14900" spans="1:32" x14ac:dyDescent="0.2">
      <c r="A14900" s="1" t="s">
        <v>42974</v>
      </c>
      <c r="B14900" s="4" t="s">
        <v>42975</v>
      </c>
      <c r="C14900" s="4" t="s">
        <v>42976</v>
      </c>
      <c r="E14900" s="4"/>
      <c r="R14900" s="4"/>
      <c r="U14900" s="4"/>
      <c r="AD14900" s="4"/>
      <c r="AE14900" s="4"/>
      <c r="AF14900" s="21"/>
    </row>
    <row r="14901" spans="1:32" x14ac:dyDescent="0.2">
      <c r="A14901" s="1" t="s">
        <v>42977</v>
      </c>
      <c r="B14901" s="4" t="s">
        <v>42978</v>
      </c>
      <c r="C14901" s="4" t="s">
        <v>42979</v>
      </c>
      <c r="E14901" s="4"/>
      <c r="R14901" s="4"/>
      <c r="U14901" s="4"/>
      <c r="AD14901" s="4"/>
      <c r="AE14901" s="4"/>
      <c r="AF14901" s="21"/>
    </row>
    <row r="14902" spans="1:32" x14ac:dyDescent="0.2">
      <c r="A14902" s="1" t="s">
        <v>42980</v>
      </c>
      <c r="B14902" s="4" t="s">
        <v>42981</v>
      </c>
      <c r="C14902" s="4" t="s">
        <v>42982</v>
      </c>
      <c r="E14902" s="4"/>
      <c r="R14902" s="4"/>
      <c r="U14902" s="4"/>
      <c r="AD14902" s="4"/>
      <c r="AE14902" s="4"/>
      <c r="AF14902" s="21"/>
    </row>
    <row r="14903" spans="1:32" x14ac:dyDescent="0.2">
      <c r="A14903" s="1" t="s">
        <v>42983</v>
      </c>
      <c r="B14903" s="4" t="s">
        <v>42984</v>
      </c>
      <c r="C14903" s="4" t="s">
        <v>42985</v>
      </c>
      <c r="E14903" s="4"/>
      <c r="R14903" s="4"/>
      <c r="U14903" s="4"/>
      <c r="AD14903" s="4"/>
      <c r="AE14903" s="4"/>
      <c r="AF14903" s="21"/>
    </row>
    <row r="14904" spans="1:32" x14ac:dyDescent="0.2">
      <c r="A14904" s="1" t="s">
        <v>42986</v>
      </c>
      <c r="B14904" s="4" t="s">
        <v>42987</v>
      </c>
      <c r="C14904" s="4" t="s">
        <v>42988</v>
      </c>
      <c r="E14904" s="4"/>
      <c r="R14904" s="4"/>
      <c r="U14904" s="4"/>
      <c r="AD14904" s="4"/>
      <c r="AE14904" s="4"/>
      <c r="AF14904" s="21"/>
    </row>
    <row r="14905" spans="1:32" x14ac:dyDescent="0.2">
      <c r="A14905" s="1" t="s">
        <v>42989</v>
      </c>
      <c r="B14905" s="4" t="s">
        <v>42990</v>
      </c>
      <c r="C14905" s="4" t="s">
        <v>42991</v>
      </c>
      <c r="E14905" s="4"/>
      <c r="R14905" s="4"/>
      <c r="U14905" s="4"/>
      <c r="AD14905" s="4"/>
      <c r="AE14905" s="4"/>
      <c r="AF14905" s="21"/>
    </row>
    <row r="14906" spans="1:32" x14ac:dyDescent="0.2">
      <c r="A14906" s="1" t="s">
        <v>42992</v>
      </c>
      <c r="B14906" s="4" t="s">
        <v>36183</v>
      </c>
      <c r="C14906" s="4" t="s">
        <v>36184</v>
      </c>
      <c r="E14906" s="4"/>
      <c r="R14906" s="4"/>
      <c r="U14906" s="4"/>
      <c r="AD14906" s="4"/>
      <c r="AE14906" s="4"/>
      <c r="AF14906" s="21"/>
    </row>
    <row r="14907" spans="1:32" x14ac:dyDescent="0.2">
      <c r="A14907" s="1" t="s">
        <v>42993</v>
      </c>
      <c r="B14907" s="4" t="s">
        <v>11887</v>
      </c>
      <c r="C14907" s="4" t="s">
        <v>36186</v>
      </c>
      <c r="E14907" s="4"/>
      <c r="R14907" s="4"/>
      <c r="U14907" s="4"/>
      <c r="AD14907" s="4"/>
      <c r="AE14907" s="4"/>
      <c r="AF14907" s="21"/>
    </row>
    <row r="14908" spans="1:32" x14ac:dyDescent="0.2">
      <c r="A14908" s="1" t="s">
        <v>42994</v>
      </c>
      <c r="B14908" s="4" t="s">
        <v>42995</v>
      </c>
      <c r="C14908" s="4" t="s">
        <v>42996</v>
      </c>
      <c r="E14908" s="4"/>
      <c r="R14908" s="4"/>
      <c r="U14908" s="4"/>
      <c r="AD14908" s="4"/>
      <c r="AE14908" s="4"/>
      <c r="AF14908" s="21"/>
    </row>
    <row r="14909" spans="1:32" x14ac:dyDescent="0.2">
      <c r="A14909" s="1" t="s">
        <v>42997</v>
      </c>
      <c r="B14909" s="4" t="s">
        <v>42998</v>
      </c>
      <c r="C14909" s="4" t="s">
        <v>42999</v>
      </c>
      <c r="E14909" s="4"/>
      <c r="R14909" s="4"/>
      <c r="U14909" s="4"/>
      <c r="AD14909" s="4"/>
      <c r="AE14909" s="4"/>
      <c r="AF14909" s="21"/>
    </row>
    <row r="14910" spans="1:32" x14ac:dyDescent="0.2">
      <c r="A14910" s="1" t="s">
        <v>43000</v>
      </c>
      <c r="B14910" s="4" t="s">
        <v>43001</v>
      </c>
      <c r="C14910" s="4" t="s">
        <v>43002</v>
      </c>
      <c r="E14910" s="4"/>
      <c r="R14910" s="4"/>
      <c r="U14910" s="4"/>
      <c r="AD14910" s="4"/>
      <c r="AE14910" s="4"/>
      <c r="AF14910" s="21"/>
    </row>
    <row r="14911" spans="1:32" x14ac:dyDescent="0.2">
      <c r="A14911" s="1" t="s">
        <v>43003</v>
      </c>
      <c r="B14911" s="4" t="s">
        <v>43004</v>
      </c>
      <c r="C14911" s="4" t="s">
        <v>43005</v>
      </c>
      <c r="E14911" s="4"/>
      <c r="R14911" s="4"/>
      <c r="U14911" s="4"/>
      <c r="AD14911" s="4"/>
      <c r="AE14911" s="4"/>
      <c r="AF14911" s="21"/>
    </row>
    <row r="14912" spans="1:32" x14ac:dyDescent="0.2">
      <c r="A14912" s="1" t="s">
        <v>43006</v>
      </c>
      <c r="B14912" s="4" t="s">
        <v>43007</v>
      </c>
      <c r="C14912" s="4" t="s">
        <v>43008</v>
      </c>
      <c r="E14912" s="4"/>
      <c r="R14912" s="4"/>
      <c r="U14912" s="4"/>
      <c r="AD14912" s="4"/>
      <c r="AE14912" s="4"/>
      <c r="AF14912" s="21"/>
    </row>
    <row r="14913" spans="1:32" x14ac:dyDescent="0.2">
      <c r="A14913" s="1" t="s">
        <v>43009</v>
      </c>
      <c r="B14913" s="4" t="s">
        <v>43010</v>
      </c>
      <c r="C14913" s="4" t="s">
        <v>43011</v>
      </c>
      <c r="E14913" s="4"/>
      <c r="R14913" s="4"/>
      <c r="U14913" s="4"/>
      <c r="AD14913" s="4"/>
      <c r="AE14913" s="4"/>
      <c r="AF14913" s="21"/>
    </row>
    <row r="14914" spans="1:32" x14ac:dyDescent="0.2">
      <c r="A14914" s="1" t="s">
        <v>43012</v>
      </c>
      <c r="B14914" s="4" t="s">
        <v>43013</v>
      </c>
      <c r="C14914" s="4" t="s">
        <v>43014</v>
      </c>
      <c r="E14914" s="4"/>
      <c r="R14914" s="4"/>
      <c r="U14914" s="4"/>
      <c r="AD14914" s="4"/>
      <c r="AE14914" s="4"/>
      <c r="AF14914" s="21"/>
    </row>
    <row r="14915" spans="1:32" x14ac:dyDescent="0.2">
      <c r="A14915" s="1" t="s">
        <v>43015</v>
      </c>
      <c r="B14915" s="4" t="s">
        <v>43016</v>
      </c>
      <c r="C14915" s="4" t="s">
        <v>43017</v>
      </c>
      <c r="E14915" s="4"/>
      <c r="R14915" s="4"/>
      <c r="U14915" s="4"/>
      <c r="AD14915" s="4"/>
      <c r="AE14915" s="4"/>
      <c r="AF14915" s="21"/>
    </row>
    <row r="14916" spans="1:32" x14ac:dyDescent="0.2">
      <c r="A14916" s="1" t="s">
        <v>43018</v>
      </c>
      <c r="B14916" s="4" t="s">
        <v>43019</v>
      </c>
      <c r="C14916" s="4" t="s">
        <v>43020</v>
      </c>
      <c r="E14916" s="4"/>
      <c r="R14916" s="4"/>
      <c r="U14916" s="4"/>
      <c r="AD14916" s="4"/>
      <c r="AE14916" s="4"/>
      <c r="AF14916" s="21"/>
    </row>
    <row r="14917" spans="1:32" x14ac:dyDescent="0.2">
      <c r="A14917" s="1" t="s">
        <v>43021</v>
      </c>
      <c r="B14917" s="4" t="s">
        <v>43022</v>
      </c>
      <c r="C14917" s="4" t="s">
        <v>43023</v>
      </c>
      <c r="E14917" s="4"/>
      <c r="R14917" s="4"/>
      <c r="U14917" s="4"/>
      <c r="AD14917" s="4"/>
      <c r="AE14917" s="4"/>
      <c r="AF14917" s="21"/>
    </row>
    <row r="14918" spans="1:32" x14ac:dyDescent="0.2">
      <c r="A14918" s="1" t="s">
        <v>43024</v>
      </c>
      <c r="B14918" s="4" t="s">
        <v>43025</v>
      </c>
      <c r="C14918" s="4" t="s">
        <v>43026</v>
      </c>
      <c r="E14918" s="4"/>
      <c r="R14918" s="4"/>
      <c r="U14918" s="4"/>
      <c r="AD14918" s="4"/>
      <c r="AE14918" s="4"/>
      <c r="AF14918" s="21"/>
    </row>
    <row r="14919" spans="1:32" x14ac:dyDescent="0.2">
      <c r="A14919" s="1" t="s">
        <v>43027</v>
      </c>
      <c r="B14919" s="4" t="s">
        <v>43028</v>
      </c>
      <c r="C14919" s="4" t="s">
        <v>43029</v>
      </c>
      <c r="E14919" s="4"/>
      <c r="R14919" s="4"/>
      <c r="U14919" s="4"/>
      <c r="AD14919" s="4"/>
      <c r="AE14919" s="4"/>
      <c r="AF14919" s="21"/>
    </row>
    <row r="14920" spans="1:32" x14ac:dyDescent="0.2">
      <c r="A14920" s="1" t="s">
        <v>43030</v>
      </c>
      <c r="B14920" s="4" t="s">
        <v>43031</v>
      </c>
      <c r="C14920" s="4" t="s">
        <v>43032</v>
      </c>
      <c r="E14920" s="4"/>
      <c r="R14920" s="4"/>
      <c r="U14920" s="4"/>
      <c r="AD14920" s="4"/>
      <c r="AE14920" s="4"/>
      <c r="AF14920" s="21"/>
    </row>
    <row r="14921" spans="1:32" x14ac:dyDescent="0.2">
      <c r="A14921" s="1" t="s">
        <v>43033</v>
      </c>
      <c r="B14921" s="4" t="s">
        <v>43034</v>
      </c>
      <c r="C14921" s="4" t="s">
        <v>43035</v>
      </c>
      <c r="E14921" s="4"/>
      <c r="R14921" s="4"/>
      <c r="U14921" s="4"/>
      <c r="AD14921" s="4"/>
      <c r="AE14921" s="4"/>
      <c r="AF14921" s="21"/>
    </row>
    <row r="14922" spans="1:32" x14ac:dyDescent="0.2">
      <c r="A14922" s="1" t="s">
        <v>43036</v>
      </c>
      <c r="B14922" s="4" t="s">
        <v>43037</v>
      </c>
      <c r="C14922" s="4" t="s">
        <v>43038</v>
      </c>
      <c r="E14922" s="4"/>
      <c r="R14922" s="4"/>
      <c r="U14922" s="4"/>
      <c r="AD14922" s="4"/>
      <c r="AE14922" s="4"/>
      <c r="AF14922" s="21"/>
    </row>
    <row r="14923" spans="1:32" x14ac:dyDescent="0.2">
      <c r="A14923" s="1" t="s">
        <v>43039</v>
      </c>
      <c r="B14923" s="4" t="s">
        <v>43040</v>
      </c>
      <c r="C14923" s="4" t="s">
        <v>43041</v>
      </c>
      <c r="E14923" s="4"/>
      <c r="R14923" s="4"/>
      <c r="U14923" s="4"/>
      <c r="AD14923" s="4"/>
      <c r="AE14923" s="4"/>
      <c r="AF14923" s="21"/>
    </row>
    <row r="14924" spans="1:32" x14ac:dyDescent="0.2">
      <c r="A14924" s="1" t="s">
        <v>43042</v>
      </c>
      <c r="B14924" s="4" t="s">
        <v>43043</v>
      </c>
      <c r="C14924" s="4" t="s">
        <v>43044</v>
      </c>
      <c r="E14924" s="4"/>
      <c r="R14924" s="4"/>
      <c r="U14924" s="4"/>
      <c r="AD14924" s="4"/>
      <c r="AE14924" s="4"/>
      <c r="AF14924" s="21"/>
    </row>
    <row r="14925" spans="1:32" x14ac:dyDescent="0.2">
      <c r="A14925" s="1" t="s">
        <v>43045</v>
      </c>
      <c r="B14925" s="4" t="s">
        <v>36188</v>
      </c>
      <c r="C14925" s="4" t="s">
        <v>36189</v>
      </c>
      <c r="E14925" s="4"/>
      <c r="R14925" s="4"/>
      <c r="U14925" s="4"/>
      <c r="AD14925" s="4"/>
      <c r="AE14925" s="4"/>
      <c r="AF14925" s="21"/>
    </row>
    <row r="14926" spans="1:32" x14ac:dyDescent="0.2">
      <c r="A14926" s="1" t="s">
        <v>43046</v>
      </c>
      <c r="B14926" s="4" t="s">
        <v>43047</v>
      </c>
      <c r="C14926" s="4" t="s">
        <v>43048</v>
      </c>
      <c r="E14926" s="4"/>
      <c r="R14926" s="4"/>
      <c r="U14926" s="4"/>
      <c r="AD14926" s="4"/>
      <c r="AE14926" s="4"/>
      <c r="AF14926" s="21"/>
    </row>
    <row r="14927" spans="1:32" x14ac:dyDescent="0.2">
      <c r="A14927" s="1" t="s">
        <v>43049</v>
      </c>
      <c r="B14927" s="4" t="s">
        <v>43050</v>
      </c>
      <c r="C14927" s="4" t="s">
        <v>43051</v>
      </c>
      <c r="E14927" s="4"/>
      <c r="R14927" s="4"/>
      <c r="U14927" s="4"/>
      <c r="AD14927" s="4"/>
      <c r="AE14927" s="4"/>
      <c r="AF14927" s="21"/>
    </row>
    <row r="14928" spans="1:32" x14ac:dyDescent="0.2">
      <c r="A14928" s="1" t="s">
        <v>43052</v>
      </c>
      <c r="B14928" s="4" t="s">
        <v>43053</v>
      </c>
      <c r="C14928" s="4" t="s">
        <v>43054</v>
      </c>
      <c r="E14928" s="4"/>
      <c r="R14928" s="4"/>
      <c r="U14928" s="4"/>
      <c r="AD14928" s="4"/>
      <c r="AE14928" s="4"/>
      <c r="AF14928" s="21"/>
    </row>
    <row r="14929" spans="1:32" x14ac:dyDescent="0.2">
      <c r="A14929" s="1" t="s">
        <v>43055</v>
      </c>
      <c r="B14929" s="4" t="s">
        <v>43056</v>
      </c>
      <c r="C14929" s="4" t="s">
        <v>43057</v>
      </c>
      <c r="E14929" s="4"/>
      <c r="R14929" s="4"/>
      <c r="U14929" s="4"/>
      <c r="AD14929" s="4"/>
      <c r="AE14929" s="4"/>
      <c r="AF14929" s="21"/>
    </row>
    <row r="14930" spans="1:32" x14ac:dyDescent="0.2">
      <c r="A14930" s="1" t="s">
        <v>43058</v>
      </c>
      <c r="B14930" s="4" t="s">
        <v>43059</v>
      </c>
      <c r="C14930" s="4" t="s">
        <v>43060</v>
      </c>
      <c r="E14930" s="4"/>
      <c r="R14930" s="4"/>
      <c r="U14930" s="4"/>
      <c r="AD14930" s="4"/>
      <c r="AE14930" s="4"/>
      <c r="AF14930" s="21"/>
    </row>
    <row r="14931" spans="1:32" x14ac:dyDescent="0.2">
      <c r="A14931" s="1" t="s">
        <v>43061</v>
      </c>
      <c r="B14931" s="4" t="s">
        <v>43062</v>
      </c>
      <c r="C14931" s="4" t="s">
        <v>43063</v>
      </c>
      <c r="E14931" s="4"/>
      <c r="R14931" s="4"/>
      <c r="U14931" s="4"/>
      <c r="AD14931" s="4"/>
      <c r="AE14931" s="4"/>
      <c r="AF14931" s="21"/>
    </row>
    <row r="14932" spans="1:32" x14ac:dyDescent="0.2">
      <c r="A14932" s="1" t="s">
        <v>43064</v>
      </c>
      <c r="B14932" s="4" t="s">
        <v>11893</v>
      </c>
      <c r="C14932" s="4" t="s">
        <v>36203</v>
      </c>
      <c r="E14932" s="4"/>
      <c r="R14932" s="4"/>
      <c r="U14932" s="4"/>
      <c r="AD14932" s="4"/>
      <c r="AE14932" s="4"/>
      <c r="AF14932" s="21"/>
    </row>
    <row r="14933" spans="1:32" x14ac:dyDescent="0.2">
      <c r="A14933" s="1" t="s">
        <v>43065</v>
      </c>
      <c r="B14933" s="4" t="s">
        <v>43066</v>
      </c>
      <c r="C14933" s="4" t="s">
        <v>43067</v>
      </c>
      <c r="E14933" s="4"/>
      <c r="R14933" s="4"/>
      <c r="U14933" s="4"/>
      <c r="AD14933" s="4"/>
      <c r="AE14933" s="4"/>
      <c r="AF14933" s="21"/>
    </row>
    <row r="14934" spans="1:32" x14ac:dyDescent="0.2">
      <c r="A14934" s="1" t="s">
        <v>43068</v>
      </c>
      <c r="B14934" s="4" t="s">
        <v>43069</v>
      </c>
      <c r="C14934" s="4" t="s">
        <v>43070</v>
      </c>
      <c r="E14934" s="4"/>
      <c r="R14934" s="4"/>
      <c r="U14934" s="4"/>
      <c r="AD14934" s="4"/>
      <c r="AE14934" s="4"/>
      <c r="AF14934" s="21"/>
    </row>
    <row r="14935" spans="1:32" x14ac:dyDescent="0.2">
      <c r="A14935" s="1" t="s">
        <v>43071</v>
      </c>
      <c r="B14935" s="4" t="s">
        <v>43072</v>
      </c>
      <c r="C14935" s="4" t="s">
        <v>43073</v>
      </c>
      <c r="E14935" s="4"/>
      <c r="R14935" s="4"/>
      <c r="U14935" s="4"/>
      <c r="AD14935" s="4"/>
      <c r="AE14935" s="4"/>
      <c r="AF14935" s="21"/>
    </row>
    <row r="14936" spans="1:32" x14ac:dyDescent="0.2">
      <c r="A14936" s="1" t="s">
        <v>43074</v>
      </c>
      <c r="B14936" s="4" t="s">
        <v>43075</v>
      </c>
      <c r="C14936" s="4" t="s">
        <v>43076</v>
      </c>
      <c r="E14936" s="4"/>
      <c r="R14936" s="4"/>
      <c r="U14936" s="4"/>
      <c r="AD14936" s="4"/>
      <c r="AE14936" s="4"/>
      <c r="AF14936" s="21"/>
    </row>
    <row r="14937" spans="1:32" x14ac:dyDescent="0.2">
      <c r="A14937" s="1" t="s">
        <v>43077</v>
      </c>
      <c r="B14937" s="4" t="s">
        <v>43078</v>
      </c>
      <c r="C14937" s="4" t="s">
        <v>43079</v>
      </c>
      <c r="E14937" s="4"/>
      <c r="R14937" s="4"/>
      <c r="U14937" s="4"/>
      <c r="AD14937" s="4"/>
      <c r="AE14937" s="4"/>
      <c r="AF14937" s="21"/>
    </row>
    <row r="14938" spans="1:32" x14ac:dyDescent="0.2">
      <c r="A14938" s="1" t="s">
        <v>43080</v>
      </c>
      <c r="B14938" s="4" t="s">
        <v>43081</v>
      </c>
      <c r="C14938" s="4" t="s">
        <v>43082</v>
      </c>
      <c r="E14938" s="4"/>
      <c r="R14938" s="4"/>
      <c r="U14938" s="4"/>
      <c r="AD14938" s="4"/>
      <c r="AE14938" s="4"/>
      <c r="AF14938" s="21"/>
    </row>
    <row r="14939" spans="1:32" x14ac:dyDescent="0.2">
      <c r="A14939" s="1" t="s">
        <v>43083</v>
      </c>
      <c r="B14939" s="4" t="s">
        <v>43084</v>
      </c>
      <c r="C14939" s="4" t="s">
        <v>43085</v>
      </c>
      <c r="E14939" s="4"/>
      <c r="R14939" s="4"/>
      <c r="U14939" s="4"/>
      <c r="AD14939" s="4"/>
      <c r="AE14939" s="4"/>
      <c r="AF14939" s="21"/>
    </row>
    <row r="14940" spans="1:32" x14ac:dyDescent="0.2">
      <c r="A14940" s="1" t="s">
        <v>43086</v>
      </c>
      <c r="B14940" s="4" t="s">
        <v>11899</v>
      </c>
      <c r="C14940" s="4" t="s">
        <v>43087</v>
      </c>
      <c r="E14940" s="4"/>
      <c r="R14940" s="4"/>
      <c r="U14940" s="4"/>
      <c r="AD14940" s="4"/>
      <c r="AE14940" s="4"/>
      <c r="AF14940" s="21"/>
    </row>
    <row r="14941" spans="1:32" x14ac:dyDescent="0.2">
      <c r="A14941" s="1" t="s">
        <v>43088</v>
      </c>
      <c r="B14941" s="4" t="s">
        <v>43089</v>
      </c>
      <c r="C14941" s="4" t="s">
        <v>43090</v>
      </c>
      <c r="E14941" s="4"/>
      <c r="R14941" s="4"/>
      <c r="U14941" s="4"/>
      <c r="AD14941" s="4"/>
      <c r="AE14941" s="4"/>
      <c r="AF14941" s="21"/>
    </row>
    <row r="14942" spans="1:32" x14ac:dyDescent="0.2">
      <c r="A14942" s="1" t="s">
        <v>43091</v>
      </c>
      <c r="B14942" s="4" t="s">
        <v>43092</v>
      </c>
      <c r="C14942" s="4" t="s">
        <v>43093</v>
      </c>
      <c r="E14942" s="4"/>
      <c r="R14942" s="4"/>
      <c r="U14942" s="4"/>
      <c r="AD14942" s="4"/>
      <c r="AE14942" s="4"/>
      <c r="AF14942" s="21"/>
    </row>
    <row r="14943" spans="1:32" x14ac:dyDescent="0.2">
      <c r="A14943" s="1" t="s">
        <v>43094</v>
      </c>
      <c r="B14943" s="4" t="s">
        <v>43095</v>
      </c>
      <c r="C14943" s="4" t="s">
        <v>43096</v>
      </c>
      <c r="E14943" s="4"/>
      <c r="R14943" s="4"/>
      <c r="U14943" s="4"/>
      <c r="AD14943" s="4"/>
      <c r="AE14943" s="4"/>
      <c r="AF14943" s="21"/>
    </row>
    <row r="14944" spans="1:32" x14ac:dyDescent="0.2">
      <c r="A14944" s="1" t="s">
        <v>43097</v>
      </c>
      <c r="B14944" s="4" t="s">
        <v>43098</v>
      </c>
      <c r="C14944" s="4" t="s">
        <v>43099</v>
      </c>
      <c r="E14944" s="4"/>
      <c r="R14944" s="4"/>
      <c r="U14944" s="4"/>
      <c r="AD14944" s="4"/>
      <c r="AE14944" s="4"/>
      <c r="AF14944" s="21"/>
    </row>
    <row r="14945" spans="1:32" x14ac:dyDescent="0.2">
      <c r="A14945" s="1" t="s">
        <v>43100</v>
      </c>
      <c r="B14945" s="4" t="s">
        <v>43101</v>
      </c>
      <c r="C14945" s="4" t="s">
        <v>43102</v>
      </c>
      <c r="E14945" s="4"/>
      <c r="R14945" s="4"/>
      <c r="U14945" s="4"/>
      <c r="AD14945" s="4"/>
      <c r="AE14945" s="4"/>
      <c r="AF14945" s="21"/>
    </row>
    <row r="14946" spans="1:32" x14ac:dyDescent="0.2">
      <c r="A14946" s="1" t="s">
        <v>43103</v>
      </c>
      <c r="B14946" s="4" t="s">
        <v>43104</v>
      </c>
      <c r="C14946" s="4" t="s">
        <v>43105</v>
      </c>
      <c r="E14946" s="4"/>
      <c r="R14946" s="4"/>
      <c r="U14946" s="4"/>
      <c r="AD14946" s="4"/>
      <c r="AE14946" s="4"/>
      <c r="AF14946" s="21"/>
    </row>
    <row r="14947" spans="1:32" x14ac:dyDescent="0.2">
      <c r="A14947" s="1" t="s">
        <v>43106</v>
      </c>
      <c r="B14947" s="4" t="s">
        <v>36151</v>
      </c>
      <c r="C14947" s="4" t="s">
        <v>36152</v>
      </c>
      <c r="E14947" s="4"/>
      <c r="R14947" s="4"/>
      <c r="U14947" s="4"/>
      <c r="AD14947" s="4"/>
      <c r="AE14947" s="4"/>
      <c r="AF14947" s="21"/>
    </row>
    <row r="14948" spans="1:32" x14ac:dyDescent="0.2">
      <c r="A14948" s="1" t="s">
        <v>43107</v>
      </c>
      <c r="B14948" s="4" t="s">
        <v>43108</v>
      </c>
      <c r="C14948" s="4" t="s">
        <v>43109</v>
      </c>
      <c r="E14948" s="4"/>
      <c r="R14948" s="4"/>
      <c r="U14948" s="4"/>
      <c r="AD14948" s="4"/>
      <c r="AE14948" s="4"/>
      <c r="AF14948" s="21"/>
    </row>
    <row r="14949" spans="1:32" x14ac:dyDescent="0.2">
      <c r="A14949" s="1" t="s">
        <v>43110</v>
      </c>
      <c r="B14949" s="4" t="s">
        <v>43111</v>
      </c>
      <c r="C14949" s="4" t="s">
        <v>43112</v>
      </c>
      <c r="E14949" s="4"/>
      <c r="R14949" s="4"/>
      <c r="U14949" s="4"/>
      <c r="AD14949" s="4"/>
      <c r="AE14949" s="4"/>
      <c r="AF14949" s="21"/>
    </row>
    <row r="14950" spans="1:32" x14ac:dyDescent="0.2">
      <c r="A14950" s="1" t="s">
        <v>43113</v>
      </c>
      <c r="B14950" s="4" t="s">
        <v>43114</v>
      </c>
      <c r="C14950" s="4" t="s">
        <v>43115</v>
      </c>
      <c r="E14950" s="4"/>
      <c r="R14950" s="4"/>
      <c r="U14950" s="4"/>
      <c r="AD14950" s="4"/>
      <c r="AE14950" s="4"/>
      <c r="AF14950" s="21"/>
    </row>
    <row r="14951" spans="1:32" x14ac:dyDescent="0.2">
      <c r="A14951" s="1" t="s">
        <v>43116</v>
      </c>
      <c r="B14951" s="4" t="s">
        <v>43117</v>
      </c>
      <c r="C14951" s="4" t="s">
        <v>43118</v>
      </c>
      <c r="E14951" s="4"/>
      <c r="R14951" s="4"/>
      <c r="U14951" s="4"/>
      <c r="AD14951" s="4"/>
      <c r="AE14951" s="4"/>
      <c r="AF14951" s="21"/>
    </row>
    <row r="14952" spans="1:32" x14ac:dyDescent="0.2">
      <c r="A14952" s="1" t="s">
        <v>43119</v>
      </c>
      <c r="B14952" s="4" t="s">
        <v>43120</v>
      </c>
      <c r="C14952" s="4" t="s">
        <v>43121</v>
      </c>
      <c r="E14952" s="4"/>
      <c r="R14952" s="4"/>
      <c r="U14952" s="4"/>
      <c r="AD14952" s="4"/>
      <c r="AE14952" s="4"/>
      <c r="AF14952" s="21"/>
    </row>
    <row r="14953" spans="1:32" x14ac:dyDescent="0.2">
      <c r="A14953" s="1" t="s">
        <v>43122</v>
      </c>
      <c r="B14953" s="4" t="s">
        <v>43123</v>
      </c>
      <c r="C14953" s="4" t="s">
        <v>43124</v>
      </c>
      <c r="E14953" s="4"/>
      <c r="R14953" s="4"/>
      <c r="U14953" s="4"/>
      <c r="AD14953" s="4"/>
      <c r="AE14953" s="4"/>
      <c r="AF14953" s="21"/>
    </row>
    <row r="14954" spans="1:32" x14ac:dyDescent="0.2">
      <c r="A14954" s="1" t="s">
        <v>43125</v>
      </c>
      <c r="B14954" s="4" t="s">
        <v>43126</v>
      </c>
      <c r="C14954" s="4" t="s">
        <v>43127</v>
      </c>
      <c r="E14954" s="4"/>
      <c r="R14954" s="4"/>
      <c r="U14954" s="4"/>
      <c r="AD14954" s="4"/>
      <c r="AE14954" s="4"/>
      <c r="AF14954" s="21"/>
    </row>
    <row r="14955" spans="1:32" x14ac:dyDescent="0.2">
      <c r="A14955" s="1" t="s">
        <v>43128</v>
      </c>
      <c r="B14955" s="4" t="s">
        <v>43129</v>
      </c>
      <c r="C14955" s="4" t="s">
        <v>43130</v>
      </c>
      <c r="E14955" s="4"/>
      <c r="R14955" s="4"/>
      <c r="U14955" s="4"/>
      <c r="AD14955" s="4"/>
      <c r="AE14955" s="4"/>
      <c r="AF14955" s="21"/>
    </row>
    <row r="14956" spans="1:32" x14ac:dyDescent="0.2">
      <c r="A14956" s="1" t="s">
        <v>43131</v>
      </c>
      <c r="B14956" s="4" t="s">
        <v>43132</v>
      </c>
      <c r="C14956" s="4" t="s">
        <v>43133</v>
      </c>
      <c r="E14956" s="4"/>
      <c r="R14956" s="4"/>
      <c r="U14956" s="4"/>
      <c r="AD14956" s="4"/>
      <c r="AE14956" s="4"/>
      <c r="AF14956" s="21"/>
    </row>
    <row r="14957" spans="1:32" x14ac:dyDescent="0.2">
      <c r="A14957" s="1" t="s">
        <v>43134</v>
      </c>
      <c r="B14957" s="4" t="s">
        <v>43135</v>
      </c>
      <c r="C14957" s="4" t="s">
        <v>43136</v>
      </c>
      <c r="E14957" s="4"/>
      <c r="R14957" s="4"/>
      <c r="U14957" s="4"/>
      <c r="AD14957" s="4"/>
      <c r="AE14957" s="4"/>
      <c r="AF14957" s="21"/>
    </row>
    <row r="14958" spans="1:32" x14ac:dyDescent="0.2">
      <c r="A14958" s="1" t="s">
        <v>43137</v>
      </c>
      <c r="B14958" s="4" t="s">
        <v>43138</v>
      </c>
      <c r="C14958" s="4" t="s">
        <v>43139</v>
      </c>
      <c r="E14958" s="4"/>
      <c r="R14958" s="4"/>
      <c r="U14958" s="4"/>
      <c r="AD14958" s="4"/>
      <c r="AE14958" s="4"/>
      <c r="AF14958" s="21"/>
    </row>
    <row r="14959" spans="1:32" x14ac:dyDescent="0.2">
      <c r="A14959" s="1" t="s">
        <v>43140</v>
      </c>
      <c r="B14959" s="4" t="s">
        <v>43141</v>
      </c>
      <c r="C14959" s="4" t="s">
        <v>43142</v>
      </c>
      <c r="E14959" s="4"/>
      <c r="R14959" s="4"/>
      <c r="U14959" s="4"/>
      <c r="AD14959" s="4"/>
      <c r="AE14959" s="4"/>
      <c r="AF14959" s="21"/>
    </row>
    <row r="14960" spans="1:32" x14ac:dyDescent="0.2">
      <c r="A14960" s="1" t="s">
        <v>43143</v>
      </c>
      <c r="B14960" s="4" t="s">
        <v>43144</v>
      </c>
      <c r="C14960" s="4" t="s">
        <v>43145</v>
      </c>
      <c r="E14960" s="4"/>
      <c r="R14960" s="4"/>
      <c r="U14960" s="4"/>
      <c r="AD14960" s="4"/>
      <c r="AE14960" s="4"/>
      <c r="AF14960" s="21"/>
    </row>
    <row r="14961" spans="1:32" x14ac:dyDescent="0.2">
      <c r="A14961" s="1" t="s">
        <v>43146</v>
      </c>
      <c r="B14961" s="4" t="s">
        <v>43147</v>
      </c>
      <c r="C14961" s="4" t="s">
        <v>43148</v>
      </c>
      <c r="E14961" s="4"/>
      <c r="R14961" s="4"/>
      <c r="U14961" s="4"/>
      <c r="AD14961" s="4"/>
      <c r="AE14961" s="4"/>
      <c r="AF14961" s="21"/>
    </row>
    <row r="14962" spans="1:32" x14ac:dyDescent="0.2">
      <c r="A14962" s="1" t="s">
        <v>43149</v>
      </c>
      <c r="B14962" s="4" t="s">
        <v>43150</v>
      </c>
      <c r="C14962" s="4" t="s">
        <v>43151</v>
      </c>
      <c r="E14962" s="4"/>
      <c r="R14962" s="4"/>
      <c r="U14962" s="4"/>
      <c r="AD14962" s="4"/>
      <c r="AE14962" s="4"/>
      <c r="AF14962" s="21"/>
    </row>
    <row r="14963" spans="1:32" x14ac:dyDescent="0.2">
      <c r="A14963" s="1" t="s">
        <v>43152</v>
      </c>
      <c r="B14963" s="4" t="s">
        <v>43153</v>
      </c>
      <c r="C14963" s="4" t="s">
        <v>43154</v>
      </c>
      <c r="E14963" s="4"/>
      <c r="R14963" s="4"/>
      <c r="U14963" s="4"/>
      <c r="AD14963" s="4"/>
      <c r="AE14963" s="4"/>
      <c r="AF14963" s="21"/>
    </row>
    <row r="14964" spans="1:32" x14ac:dyDescent="0.2">
      <c r="A14964" s="1" t="s">
        <v>43155</v>
      </c>
      <c r="B14964" s="4" t="s">
        <v>43156</v>
      </c>
      <c r="C14964" s="4" t="s">
        <v>43157</v>
      </c>
      <c r="E14964" s="4"/>
      <c r="R14964" s="4"/>
      <c r="U14964" s="4"/>
      <c r="AD14964" s="4"/>
      <c r="AE14964" s="4"/>
      <c r="AF14964" s="21"/>
    </row>
    <row r="14965" spans="1:32" x14ac:dyDescent="0.2">
      <c r="A14965" s="1" t="s">
        <v>43158</v>
      </c>
      <c r="B14965" s="4" t="s">
        <v>36159</v>
      </c>
      <c r="C14965" s="4" t="s">
        <v>36160</v>
      </c>
      <c r="E14965" s="4"/>
      <c r="R14965" s="4"/>
      <c r="U14965" s="4"/>
      <c r="AD14965" s="4"/>
      <c r="AE14965" s="4"/>
      <c r="AF14965" s="21"/>
    </row>
    <row r="14966" spans="1:32" x14ac:dyDescent="0.2">
      <c r="A14966" s="1" t="s">
        <v>43159</v>
      </c>
      <c r="B14966" s="4" t="s">
        <v>43160</v>
      </c>
      <c r="C14966" s="4" t="s">
        <v>43161</v>
      </c>
      <c r="E14966" s="4"/>
      <c r="R14966" s="4"/>
      <c r="U14966" s="4"/>
      <c r="AD14966" s="4"/>
      <c r="AE14966" s="4"/>
      <c r="AF14966" s="21"/>
    </row>
    <row r="14967" spans="1:32" x14ac:dyDescent="0.2">
      <c r="A14967" s="1" t="s">
        <v>43162</v>
      </c>
      <c r="B14967" s="4" t="s">
        <v>43163</v>
      </c>
      <c r="C14967" s="4" t="s">
        <v>43164</v>
      </c>
      <c r="E14967" s="4"/>
      <c r="R14967" s="4"/>
      <c r="U14967" s="4"/>
      <c r="AD14967" s="4"/>
      <c r="AE14967" s="4"/>
      <c r="AF14967" s="21"/>
    </row>
    <row r="14968" spans="1:32" x14ac:dyDescent="0.2">
      <c r="A14968" s="1" t="s">
        <v>43165</v>
      </c>
      <c r="B14968" s="4" t="s">
        <v>43166</v>
      </c>
      <c r="C14968" s="4" t="s">
        <v>43167</v>
      </c>
      <c r="E14968" s="4"/>
      <c r="R14968" s="4"/>
      <c r="U14968" s="4"/>
      <c r="AD14968" s="4"/>
      <c r="AE14968" s="4"/>
      <c r="AF14968" s="21"/>
    </row>
    <row r="14969" spans="1:32" x14ac:dyDescent="0.2">
      <c r="A14969" s="1" t="s">
        <v>43168</v>
      </c>
      <c r="B14969" s="4" t="s">
        <v>43169</v>
      </c>
      <c r="C14969" s="4" t="s">
        <v>43170</v>
      </c>
      <c r="E14969" s="4"/>
      <c r="R14969" s="4"/>
      <c r="U14969" s="4"/>
      <c r="AD14969" s="4"/>
      <c r="AE14969" s="4"/>
      <c r="AF14969" s="21"/>
    </row>
    <row r="14970" spans="1:32" x14ac:dyDescent="0.2">
      <c r="A14970" s="1" t="s">
        <v>43171</v>
      </c>
      <c r="B14970" s="4" t="s">
        <v>43172</v>
      </c>
      <c r="C14970" s="4" t="s">
        <v>43173</v>
      </c>
      <c r="E14970" s="4"/>
      <c r="R14970" s="4"/>
      <c r="U14970" s="4"/>
      <c r="AD14970" s="4"/>
      <c r="AE14970" s="4"/>
      <c r="AF14970" s="21"/>
    </row>
    <row r="14971" spans="1:32" x14ac:dyDescent="0.2">
      <c r="A14971" s="1" t="s">
        <v>43174</v>
      </c>
      <c r="B14971" s="4" t="s">
        <v>43175</v>
      </c>
      <c r="C14971" s="4" t="s">
        <v>43176</v>
      </c>
      <c r="E14971" s="4"/>
      <c r="R14971" s="4"/>
      <c r="U14971" s="4"/>
      <c r="AD14971" s="4"/>
      <c r="AE14971" s="4"/>
      <c r="AF14971" s="21"/>
    </row>
    <row r="14972" spans="1:32" x14ac:dyDescent="0.2">
      <c r="A14972" s="1" t="s">
        <v>43177</v>
      </c>
      <c r="B14972" s="4" t="s">
        <v>43178</v>
      </c>
      <c r="C14972" s="4" t="s">
        <v>43179</v>
      </c>
      <c r="E14972" s="4"/>
      <c r="R14972" s="4"/>
      <c r="U14972" s="4"/>
      <c r="AD14972" s="4"/>
      <c r="AE14972" s="4"/>
      <c r="AF14972" s="21"/>
    </row>
    <row r="14973" spans="1:32" x14ac:dyDescent="0.2">
      <c r="A14973" s="1" t="s">
        <v>43180</v>
      </c>
      <c r="B14973" s="4" t="s">
        <v>43181</v>
      </c>
      <c r="C14973" s="4" t="s">
        <v>43182</v>
      </c>
      <c r="E14973" s="4"/>
      <c r="R14973" s="4"/>
      <c r="U14973" s="4"/>
      <c r="AD14973" s="4"/>
      <c r="AE14973" s="4"/>
      <c r="AF14973" s="21"/>
    </row>
    <row r="14974" spans="1:32" x14ac:dyDescent="0.2">
      <c r="A14974" s="1" t="s">
        <v>43183</v>
      </c>
      <c r="B14974" s="4" t="s">
        <v>43184</v>
      </c>
      <c r="C14974" s="4" t="s">
        <v>43185</v>
      </c>
      <c r="E14974" s="4"/>
      <c r="R14974" s="4"/>
      <c r="U14974" s="4"/>
      <c r="AD14974" s="4"/>
      <c r="AE14974" s="4"/>
      <c r="AF14974" s="21"/>
    </row>
    <row r="14975" spans="1:32" x14ac:dyDescent="0.2">
      <c r="A14975" s="1" t="s">
        <v>43186</v>
      </c>
      <c r="B14975" s="6" t="s">
        <v>12686</v>
      </c>
      <c r="C14975" s="4" t="s">
        <v>43187</v>
      </c>
      <c r="E14975" s="4"/>
      <c r="R14975" s="4"/>
      <c r="U14975" s="4"/>
      <c r="AD14975" s="4"/>
      <c r="AE14975" s="4"/>
      <c r="AF14975" s="21"/>
    </row>
    <row r="14976" spans="1:32" x14ac:dyDescent="0.2">
      <c r="A14976" s="1" t="s">
        <v>43188</v>
      </c>
      <c r="B14976" s="4" t="s">
        <v>43189</v>
      </c>
      <c r="C14976" s="4" t="s">
        <v>43190</v>
      </c>
      <c r="E14976" s="4"/>
      <c r="R14976" s="4"/>
      <c r="U14976" s="4"/>
      <c r="AD14976" s="4"/>
      <c r="AE14976" s="4"/>
      <c r="AF14976" s="21"/>
    </row>
    <row r="14977" spans="1:32" x14ac:dyDescent="0.2">
      <c r="A14977" s="1" t="s">
        <v>43191</v>
      </c>
      <c r="B14977" s="4" t="s">
        <v>43192</v>
      </c>
      <c r="C14977" s="4" t="s">
        <v>43193</v>
      </c>
      <c r="E14977" s="4"/>
      <c r="R14977" s="4"/>
      <c r="U14977" s="4"/>
      <c r="AD14977" s="4"/>
      <c r="AE14977" s="4"/>
      <c r="AF14977" s="21"/>
    </row>
    <row r="14978" spans="1:32" x14ac:dyDescent="0.2">
      <c r="A14978" s="1" t="s">
        <v>43194</v>
      </c>
      <c r="B14978" s="4" t="s">
        <v>43195</v>
      </c>
      <c r="C14978" s="4" t="s">
        <v>43196</v>
      </c>
      <c r="E14978" s="4"/>
      <c r="R14978" s="4"/>
      <c r="U14978" s="4"/>
      <c r="AD14978" s="4"/>
      <c r="AE14978" s="4"/>
      <c r="AF14978" s="21"/>
    </row>
    <row r="14979" spans="1:32" x14ac:dyDescent="0.2">
      <c r="A14979" s="1" t="s">
        <v>43197</v>
      </c>
      <c r="B14979" s="4" t="s">
        <v>43198</v>
      </c>
      <c r="C14979" s="4" t="s">
        <v>43199</v>
      </c>
      <c r="E14979" s="4"/>
      <c r="R14979" s="4"/>
      <c r="U14979" s="4"/>
      <c r="AD14979" s="4"/>
      <c r="AE14979" s="4"/>
      <c r="AF14979" s="21"/>
    </row>
    <row r="14980" spans="1:32" x14ac:dyDescent="0.2">
      <c r="A14980" s="1" t="s">
        <v>43200</v>
      </c>
      <c r="B14980" s="4" t="s">
        <v>43201</v>
      </c>
      <c r="C14980" s="4" t="s">
        <v>43202</v>
      </c>
      <c r="E14980" s="4"/>
      <c r="R14980" s="4"/>
      <c r="U14980" s="4"/>
      <c r="AD14980" s="4"/>
      <c r="AE14980" s="4"/>
      <c r="AF14980" s="21"/>
    </row>
    <row r="14981" spans="1:32" x14ac:dyDescent="0.2">
      <c r="A14981" s="1" t="s">
        <v>43203</v>
      </c>
      <c r="B14981" s="4" t="s">
        <v>43204</v>
      </c>
      <c r="C14981" s="4" t="s">
        <v>43205</v>
      </c>
      <c r="E14981" s="4"/>
      <c r="R14981" s="4"/>
      <c r="U14981" s="4"/>
      <c r="AD14981" s="4"/>
      <c r="AE14981" s="4"/>
      <c r="AF14981" s="21"/>
    </row>
    <row r="14982" spans="1:32" x14ac:dyDescent="0.2">
      <c r="A14982" s="1" t="s">
        <v>43206</v>
      </c>
      <c r="B14982" s="4" t="s">
        <v>43207</v>
      </c>
      <c r="C14982" s="4" t="s">
        <v>43208</v>
      </c>
      <c r="E14982" s="4"/>
      <c r="R14982" s="4"/>
      <c r="U14982" s="4"/>
      <c r="AD14982" s="4"/>
      <c r="AE14982" s="4"/>
      <c r="AF14982" s="21"/>
    </row>
    <row r="14983" spans="1:32" x14ac:dyDescent="0.2">
      <c r="A14983" s="1" t="s">
        <v>43209</v>
      </c>
      <c r="B14983" s="4" t="s">
        <v>43210</v>
      </c>
      <c r="C14983" s="4" t="s">
        <v>43211</v>
      </c>
      <c r="E14983" s="4"/>
      <c r="R14983" s="4"/>
      <c r="U14983" s="4"/>
      <c r="AD14983" s="4"/>
      <c r="AE14983" s="4"/>
      <c r="AF14983" s="21"/>
    </row>
    <row r="14984" spans="1:32" x14ac:dyDescent="0.2">
      <c r="A14984" s="1" t="s">
        <v>43212</v>
      </c>
      <c r="B14984" s="4" t="s">
        <v>43213</v>
      </c>
      <c r="C14984" s="4" t="s">
        <v>43214</v>
      </c>
      <c r="E14984" s="4"/>
      <c r="R14984" s="4"/>
      <c r="U14984" s="4"/>
      <c r="AD14984" s="4"/>
      <c r="AE14984" s="4"/>
      <c r="AF14984" s="21"/>
    </row>
    <row r="14985" spans="1:32" x14ac:dyDescent="0.2">
      <c r="A14985" s="1" t="s">
        <v>43215</v>
      </c>
      <c r="B14985" s="4" t="s">
        <v>43216</v>
      </c>
      <c r="C14985" s="4" t="s">
        <v>43217</v>
      </c>
      <c r="E14985" s="4"/>
      <c r="R14985" s="4"/>
      <c r="U14985" s="4"/>
      <c r="AD14985" s="4"/>
      <c r="AE14985" s="4"/>
      <c r="AF14985" s="21"/>
    </row>
    <row r="14986" spans="1:32" x14ac:dyDescent="0.2">
      <c r="A14986" s="1" t="s">
        <v>43218</v>
      </c>
      <c r="B14986" s="4" t="s">
        <v>43219</v>
      </c>
      <c r="C14986" s="4" t="s">
        <v>43220</v>
      </c>
      <c r="E14986" s="4"/>
      <c r="R14986" s="4"/>
      <c r="U14986" s="4"/>
      <c r="AD14986" s="4"/>
      <c r="AE14986" s="4"/>
      <c r="AF14986" s="21"/>
    </row>
    <row r="14987" spans="1:32" x14ac:dyDescent="0.2">
      <c r="A14987" s="1" t="s">
        <v>43221</v>
      </c>
      <c r="B14987" s="4" t="s">
        <v>43222</v>
      </c>
      <c r="C14987" s="4" t="s">
        <v>43223</v>
      </c>
      <c r="E14987" s="4"/>
      <c r="R14987" s="4"/>
      <c r="U14987" s="4"/>
      <c r="AD14987" s="4"/>
      <c r="AE14987" s="4"/>
      <c r="AF14987" s="21"/>
    </row>
    <row r="14988" spans="1:32" x14ac:dyDescent="0.2">
      <c r="A14988" s="1" t="s">
        <v>43224</v>
      </c>
      <c r="B14988" s="4" t="s">
        <v>43225</v>
      </c>
      <c r="C14988" s="4" t="s">
        <v>43226</v>
      </c>
      <c r="E14988" s="4"/>
      <c r="R14988" s="4"/>
      <c r="U14988" s="4"/>
      <c r="AD14988" s="4"/>
      <c r="AE14988" s="4"/>
      <c r="AF14988" s="21"/>
    </row>
    <row r="14989" spans="1:32" x14ac:dyDescent="0.2">
      <c r="A14989" s="1" t="s">
        <v>43227</v>
      </c>
      <c r="B14989" s="4" t="s">
        <v>11869</v>
      </c>
      <c r="C14989" s="4" t="s">
        <v>36162</v>
      </c>
      <c r="E14989" s="4"/>
      <c r="R14989" s="4"/>
      <c r="U14989" s="4"/>
      <c r="AD14989" s="4"/>
      <c r="AE14989" s="4"/>
      <c r="AF14989" s="21"/>
    </row>
    <row r="14990" spans="1:32" x14ac:dyDescent="0.2">
      <c r="A14990" s="1" t="s">
        <v>43228</v>
      </c>
      <c r="B14990" s="4" t="s">
        <v>43229</v>
      </c>
      <c r="C14990" s="4" t="s">
        <v>43230</v>
      </c>
      <c r="E14990" s="4"/>
      <c r="R14990" s="4"/>
      <c r="U14990" s="4"/>
      <c r="AD14990" s="4"/>
      <c r="AE14990" s="4"/>
      <c r="AF14990" s="21"/>
    </row>
    <row r="14991" spans="1:32" x14ac:dyDescent="0.2">
      <c r="A14991" s="1" t="s">
        <v>43231</v>
      </c>
      <c r="B14991" s="4" t="s">
        <v>43232</v>
      </c>
      <c r="C14991" s="4" t="s">
        <v>43233</v>
      </c>
      <c r="E14991" s="4"/>
      <c r="R14991" s="4"/>
      <c r="U14991" s="4"/>
      <c r="AD14991" s="4"/>
      <c r="AE14991" s="4"/>
      <c r="AF14991" s="21"/>
    </row>
    <row r="14992" spans="1:32" x14ac:dyDescent="0.2">
      <c r="A14992" s="1" t="s">
        <v>43234</v>
      </c>
      <c r="B14992" s="4" t="s">
        <v>43235</v>
      </c>
      <c r="C14992" s="4" t="s">
        <v>43236</v>
      </c>
      <c r="E14992" s="4"/>
      <c r="R14992" s="4"/>
      <c r="U14992" s="4"/>
      <c r="AD14992" s="4"/>
      <c r="AE14992" s="4"/>
      <c r="AF14992" s="21"/>
    </row>
    <row r="14993" spans="1:32" x14ac:dyDescent="0.2">
      <c r="A14993" s="1" t="s">
        <v>43237</v>
      </c>
      <c r="B14993" s="4" t="s">
        <v>43238</v>
      </c>
      <c r="C14993" s="4" t="s">
        <v>43239</v>
      </c>
      <c r="E14993" s="4"/>
      <c r="R14993" s="4"/>
      <c r="U14993" s="4"/>
      <c r="AD14993" s="4"/>
      <c r="AE14993" s="4"/>
      <c r="AF14993" s="21"/>
    </row>
    <row r="14994" spans="1:32" x14ac:dyDescent="0.2">
      <c r="A14994" s="1" t="s">
        <v>43240</v>
      </c>
      <c r="B14994" s="4" t="s">
        <v>43241</v>
      </c>
      <c r="C14994" s="4" t="s">
        <v>43242</v>
      </c>
      <c r="E14994" s="4"/>
      <c r="R14994" s="4"/>
      <c r="U14994" s="4"/>
      <c r="AD14994" s="4"/>
      <c r="AE14994" s="4"/>
      <c r="AF14994" s="21"/>
    </row>
    <row r="14995" spans="1:32" x14ac:dyDescent="0.2">
      <c r="A14995" s="1" t="s">
        <v>43243</v>
      </c>
      <c r="B14995" s="4" t="s">
        <v>43244</v>
      </c>
      <c r="C14995" s="4" t="s">
        <v>43245</v>
      </c>
      <c r="E14995" s="4"/>
      <c r="R14995" s="4"/>
      <c r="U14995" s="4"/>
      <c r="AD14995" s="4"/>
      <c r="AE14995" s="4"/>
      <c r="AF14995" s="21"/>
    </row>
    <row r="14996" spans="1:32" x14ac:dyDescent="0.2">
      <c r="A14996" s="1" t="s">
        <v>43246</v>
      </c>
      <c r="B14996" s="4" t="s">
        <v>43247</v>
      </c>
      <c r="C14996" s="4" t="s">
        <v>43248</v>
      </c>
      <c r="E14996" s="4"/>
      <c r="R14996" s="4"/>
      <c r="U14996" s="4"/>
      <c r="AD14996" s="4"/>
      <c r="AE14996" s="4"/>
      <c r="AF14996" s="21"/>
    </row>
    <row r="14997" spans="1:32" x14ac:dyDescent="0.2">
      <c r="A14997" s="1" t="s">
        <v>43249</v>
      </c>
      <c r="B14997" s="4" t="s">
        <v>43250</v>
      </c>
      <c r="C14997" s="4" t="s">
        <v>43251</v>
      </c>
      <c r="E14997" s="4"/>
      <c r="R14997" s="4"/>
      <c r="U14997" s="4"/>
      <c r="AD14997" s="4"/>
      <c r="AE14997" s="4"/>
      <c r="AF14997" s="21"/>
    </row>
    <row r="14998" spans="1:32" x14ac:dyDescent="0.2">
      <c r="A14998" s="1" t="s">
        <v>43252</v>
      </c>
      <c r="B14998" s="4" t="s">
        <v>43253</v>
      </c>
      <c r="C14998" s="4" t="s">
        <v>43254</v>
      </c>
      <c r="E14998" s="4"/>
      <c r="R14998" s="4"/>
      <c r="U14998" s="4"/>
      <c r="AD14998" s="4"/>
      <c r="AE14998" s="4"/>
      <c r="AF14998" s="21"/>
    </row>
    <row r="14999" spans="1:32" x14ac:dyDescent="0.2">
      <c r="A14999" s="1" t="s">
        <v>43255</v>
      </c>
      <c r="B14999" s="4" t="s">
        <v>43256</v>
      </c>
      <c r="C14999" s="4" t="s">
        <v>43257</v>
      </c>
      <c r="E14999" s="4"/>
      <c r="R14999" s="4"/>
      <c r="U14999" s="4"/>
      <c r="AD14999" s="4"/>
      <c r="AE14999" s="4"/>
      <c r="AF14999" s="21"/>
    </row>
    <row r="15000" spans="1:32" x14ac:dyDescent="0.2">
      <c r="A15000" s="1" t="s">
        <v>43258</v>
      </c>
      <c r="B15000" s="4" t="s">
        <v>43259</v>
      </c>
      <c r="C15000" s="4" t="s">
        <v>43260</v>
      </c>
      <c r="E15000" s="4"/>
      <c r="R15000" s="4"/>
      <c r="U15000" s="4"/>
      <c r="AD15000" s="4"/>
      <c r="AE15000" s="4"/>
      <c r="AF15000" s="21"/>
    </row>
    <row r="15001" spans="1:32" x14ac:dyDescent="0.2">
      <c r="A15001" s="1" t="s">
        <v>43261</v>
      </c>
      <c r="B15001" s="4" t="s">
        <v>43262</v>
      </c>
      <c r="C15001" s="4" t="s">
        <v>43263</v>
      </c>
      <c r="E15001" s="4"/>
      <c r="R15001" s="4"/>
      <c r="U15001" s="4"/>
      <c r="AD15001" s="4"/>
      <c r="AE15001" s="4"/>
      <c r="AF15001" s="21"/>
    </row>
    <row r="15002" spans="1:32" x14ac:dyDescent="0.2">
      <c r="A15002" s="1" t="s">
        <v>43264</v>
      </c>
      <c r="B15002" s="4" t="s">
        <v>43265</v>
      </c>
      <c r="C15002" s="4" t="s">
        <v>43266</v>
      </c>
      <c r="E15002" s="4"/>
      <c r="R15002" s="4"/>
      <c r="U15002" s="4"/>
      <c r="AD15002" s="4"/>
      <c r="AE15002" s="4"/>
      <c r="AF15002" s="21"/>
    </row>
    <row r="15003" spans="1:32" x14ac:dyDescent="0.2">
      <c r="A15003" s="1" t="s">
        <v>43267</v>
      </c>
      <c r="B15003" s="4" t="s">
        <v>43268</v>
      </c>
      <c r="C15003" s="4" t="s">
        <v>43269</v>
      </c>
      <c r="E15003" s="4"/>
      <c r="R15003" s="4"/>
      <c r="U15003" s="4"/>
      <c r="AD15003" s="4"/>
      <c r="AE15003" s="4"/>
      <c r="AF15003" s="21"/>
    </row>
    <row r="15004" spans="1:32" x14ac:dyDescent="0.2">
      <c r="A15004" s="1" t="s">
        <v>43270</v>
      </c>
      <c r="B15004" s="4" t="s">
        <v>43271</v>
      </c>
      <c r="C15004" s="4" t="s">
        <v>43272</v>
      </c>
      <c r="E15004" s="4"/>
      <c r="R15004" s="4"/>
      <c r="U15004" s="4"/>
      <c r="AD15004" s="4"/>
      <c r="AE15004" s="4"/>
      <c r="AF15004" s="21"/>
    </row>
    <row r="15005" spans="1:32" x14ac:dyDescent="0.2">
      <c r="A15005" s="1" t="s">
        <v>43273</v>
      </c>
      <c r="B15005" s="4" t="s">
        <v>43274</v>
      </c>
      <c r="C15005" s="4" t="s">
        <v>43266</v>
      </c>
      <c r="E15005" s="4"/>
      <c r="R15005" s="4"/>
      <c r="U15005" s="4"/>
      <c r="AD15005" s="4"/>
      <c r="AE15005" s="4"/>
      <c r="AF15005" s="21"/>
    </row>
    <row r="15006" spans="1:32" x14ac:dyDescent="0.2">
      <c r="A15006" s="1" t="s">
        <v>43275</v>
      </c>
      <c r="B15006" s="4" t="s">
        <v>43276</v>
      </c>
      <c r="C15006" s="4" t="s">
        <v>43277</v>
      </c>
      <c r="E15006" s="4"/>
      <c r="H15006">
        <v>1</v>
      </c>
      <c r="R15006" s="4"/>
      <c r="U15006" s="4"/>
      <c r="V15006">
        <v>1</v>
      </c>
      <c r="AD15006" s="4"/>
      <c r="AE15006" s="4"/>
      <c r="AF15006" s="21"/>
    </row>
    <row r="15007" spans="1:32" x14ac:dyDescent="0.2">
      <c r="A15007" s="1" t="s">
        <v>43278</v>
      </c>
      <c r="B15007" s="4" t="s">
        <v>43279</v>
      </c>
      <c r="C15007" s="4" t="s">
        <v>43280</v>
      </c>
      <c r="E15007" s="4"/>
      <c r="R15007" s="4"/>
      <c r="U15007" s="4"/>
      <c r="AD15007" s="4"/>
      <c r="AE15007" s="4"/>
      <c r="AF15007" s="21"/>
    </row>
    <row r="15008" spans="1:32" x14ac:dyDescent="0.2">
      <c r="A15008" s="1" t="s">
        <v>43281</v>
      </c>
      <c r="B15008" s="4" t="s">
        <v>43282</v>
      </c>
      <c r="C15008" s="4" t="s">
        <v>43283</v>
      </c>
      <c r="E15008" s="4"/>
      <c r="R15008" s="4"/>
      <c r="U15008" s="4"/>
      <c r="AD15008" s="4"/>
      <c r="AE15008" s="4"/>
      <c r="AF15008" s="21"/>
    </row>
    <row r="15009" spans="1:32" x14ac:dyDescent="0.2">
      <c r="A15009" s="1" t="s">
        <v>43284</v>
      </c>
      <c r="B15009" s="4" t="s">
        <v>43285</v>
      </c>
      <c r="C15009" s="4" t="s">
        <v>43286</v>
      </c>
      <c r="E15009" s="4"/>
      <c r="R15009" s="4"/>
      <c r="U15009" s="4"/>
      <c r="AD15009" s="4"/>
      <c r="AE15009" s="4"/>
      <c r="AF15009" s="21"/>
    </row>
    <row r="15010" spans="1:32" x14ac:dyDescent="0.2">
      <c r="A15010" s="1" t="s">
        <v>43287</v>
      </c>
      <c r="B15010" s="4" t="s">
        <v>43288</v>
      </c>
      <c r="C15010" s="4" t="s">
        <v>43289</v>
      </c>
      <c r="E15010" s="4"/>
      <c r="R15010" s="4"/>
      <c r="U15010" s="4"/>
      <c r="AD15010" s="4"/>
      <c r="AE15010" s="4"/>
      <c r="AF15010" s="21"/>
    </row>
    <row r="15011" spans="1:32" x14ac:dyDescent="0.2">
      <c r="A15011" s="1" t="s">
        <v>43290</v>
      </c>
      <c r="B15011" s="4" t="s">
        <v>43291</v>
      </c>
      <c r="C15011" s="4" t="s">
        <v>43292</v>
      </c>
      <c r="E15011" s="4"/>
      <c r="R15011" s="4"/>
      <c r="U15011" s="4"/>
      <c r="AD15011" s="4"/>
      <c r="AE15011" s="4"/>
      <c r="AF15011" s="21"/>
    </row>
    <row r="15012" spans="1:32" x14ac:dyDescent="0.2">
      <c r="A15012" s="1" t="s">
        <v>43293</v>
      </c>
      <c r="B15012" s="4" t="s">
        <v>43294</v>
      </c>
      <c r="C15012" s="4" t="s">
        <v>43295</v>
      </c>
      <c r="E15012" s="4"/>
      <c r="R15012" s="4"/>
      <c r="U15012" s="4"/>
      <c r="AD15012" s="4"/>
      <c r="AE15012" s="4"/>
      <c r="AF15012" s="21"/>
    </row>
    <row r="15013" spans="1:32" x14ac:dyDescent="0.2">
      <c r="A15013" s="1" t="s">
        <v>43296</v>
      </c>
      <c r="B15013" s="4" t="s">
        <v>43297</v>
      </c>
      <c r="C15013" s="4" t="s">
        <v>43298</v>
      </c>
      <c r="E15013" s="4"/>
      <c r="R15013" s="4"/>
      <c r="U15013" s="4"/>
      <c r="AD15013" s="4"/>
      <c r="AE15013" s="4"/>
      <c r="AF15013" s="21"/>
    </row>
    <row r="15014" spans="1:32" x14ac:dyDescent="0.2">
      <c r="A15014" s="1" t="s">
        <v>43299</v>
      </c>
      <c r="B15014" s="4" t="s">
        <v>43300</v>
      </c>
      <c r="C15014" s="4" t="s">
        <v>43301</v>
      </c>
      <c r="E15014" s="4"/>
      <c r="R15014" s="4"/>
      <c r="U15014" s="4"/>
      <c r="AD15014" s="4"/>
      <c r="AE15014" s="4"/>
      <c r="AF15014" s="21"/>
    </row>
    <row r="15015" spans="1:32" x14ac:dyDescent="0.2">
      <c r="A15015" s="1" t="s">
        <v>43302</v>
      </c>
      <c r="B15015" s="4" t="s">
        <v>43303</v>
      </c>
      <c r="C15015" s="4" t="s">
        <v>43304</v>
      </c>
      <c r="E15015" s="4"/>
      <c r="R15015" s="4"/>
      <c r="U15015" s="4"/>
      <c r="AD15015" s="4"/>
      <c r="AE15015" s="4"/>
      <c r="AF15015" s="21"/>
    </row>
    <row r="15016" spans="1:32" x14ac:dyDescent="0.2">
      <c r="A15016" s="1" t="s">
        <v>43305</v>
      </c>
      <c r="B15016" s="4" t="s">
        <v>43306</v>
      </c>
      <c r="C15016" s="4" t="s">
        <v>43307</v>
      </c>
      <c r="E15016" s="4"/>
      <c r="R15016" s="4"/>
      <c r="U15016" s="4"/>
      <c r="AD15016" s="4"/>
      <c r="AE15016" s="4"/>
      <c r="AF15016" s="21"/>
    </row>
    <row r="15017" spans="1:32" x14ac:dyDescent="0.2">
      <c r="A15017" s="1" t="s">
        <v>43308</v>
      </c>
      <c r="B15017" s="4" t="s">
        <v>43309</v>
      </c>
      <c r="C15017" s="4" t="s">
        <v>43310</v>
      </c>
      <c r="E15017" s="4"/>
      <c r="R15017" s="4"/>
      <c r="U15017" s="4"/>
      <c r="AD15017" s="4"/>
      <c r="AE15017" s="4"/>
      <c r="AF15017" s="21"/>
    </row>
    <row r="15018" spans="1:32" x14ac:dyDescent="0.2">
      <c r="A15018" s="1" t="s">
        <v>43311</v>
      </c>
      <c r="B15018" s="4" t="s">
        <v>43312</v>
      </c>
      <c r="C15018" s="4" t="s">
        <v>43313</v>
      </c>
      <c r="E15018" s="4"/>
      <c r="R15018" s="4"/>
      <c r="U15018" s="4"/>
      <c r="AD15018" s="4"/>
      <c r="AE15018" s="4"/>
      <c r="AF15018" s="21"/>
    </row>
    <row r="15019" spans="1:32" x14ac:dyDescent="0.2">
      <c r="A15019" s="1" t="s">
        <v>43314</v>
      </c>
      <c r="B15019" s="4" t="s">
        <v>43315</v>
      </c>
      <c r="C15019" s="4" t="s">
        <v>43316</v>
      </c>
      <c r="E15019" s="4"/>
      <c r="R15019" s="4"/>
      <c r="U15019" s="4"/>
      <c r="AD15019" s="4"/>
      <c r="AE15019" s="4"/>
      <c r="AF15019" s="21"/>
    </row>
    <row r="15020" spans="1:32" x14ac:dyDescent="0.2">
      <c r="A15020" s="1" t="s">
        <v>43317</v>
      </c>
      <c r="B15020" s="4" t="s">
        <v>43318</v>
      </c>
      <c r="C15020" s="4" t="s">
        <v>43319</v>
      </c>
      <c r="E15020" s="4"/>
      <c r="R15020" s="4"/>
      <c r="U15020" s="4"/>
      <c r="AD15020" s="4"/>
      <c r="AE15020" s="4"/>
      <c r="AF15020" s="21"/>
    </row>
    <row r="15021" spans="1:32" x14ac:dyDescent="0.2">
      <c r="A15021" s="1" t="s">
        <v>43320</v>
      </c>
      <c r="B15021" s="4" t="s">
        <v>43321</v>
      </c>
      <c r="C15021" s="4" t="s">
        <v>43322</v>
      </c>
      <c r="E15021" s="4"/>
      <c r="R15021" s="4"/>
      <c r="U15021" s="4"/>
      <c r="AD15021" s="4"/>
      <c r="AE15021" s="4"/>
      <c r="AF15021" s="21"/>
    </row>
    <row r="15022" spans="1:32" x14ac:dyDescent="0.2">
      <c r="A15022" s="1" t="s">
        <v>43323</v>
      </c>
      <c r="B15022" s="4" t="s">
        <v>43324</v>
      </c>
      <c r="C15022" s="4" t="s">
        <v>43325</v>
      </c>
      <c r="E15022" s="4"/>
      <c r="R15022" s="4"/>
      <c r="U15022" s="4"/>
      <c r="AD15022" s="4"/>
      <c r="AE15022" s="4"/>
      <c r="AF15022" s="21"/>
    </row>
    <row r="15023" spans="1:32" x14ac:dyDescent="0.2">
      <c r="A15023" s="1" t="s">
        <v>43326</v>
      </c>
      <c r="B15023" s="4" t="s">
        <v>43327</v>
      </c>
      <c r="C15023" s="4" t="s">
        <v>43328</v>
      </c>
      <c r="E15023" s="4"/>
      <c r="R15023" s="4"/>
      <c r="U15023" s="4"/>
      <c r="AD15023" s="4"/>
      <c r="AE15023" s="4"/>
      <c r="AF15023" s="21"/>
    </row>
    <row r="15024" spans="1:32" x14ac:dyDescent="0.2">
      <c r="A15024" s="1" t="s">
        <v>43329</v>
      </c>
      <c r="B15024" s="4" t="s">
        <v>43330</v>
      </c>
      <c r="C15024" s="4" t="s">
        <v>1215</v>
      </c>
      <c r="E15024" s="4"/>
      <c r="R15024" s="4"/>
      <c r="U15024" s="4"/>
      <c r="AD15024" s="4"/>
      <c r="AE15024" s="4"/>
      <c r="AF15024" s="21"/>
    </row>
    <row r="15025" spans="1:32" x14ac:dyDescent="0.2">
      <c r="A15025" s="1" t="s">
        <v>43331</v>
      </c>
      <c r="B15025" s="4" t="s">
        <v>43332</v>
      </c>
      <c r="C15025" s="4" t="s">
        <v>43333</v>
      </c>
      <c r="E15025" s="4"/>
      <c r="R15025" s="4"/>
      <c r="U15025" s="4"/>
      <c r="AD15025" s="4"/>
      <c r="AE15025" s="4"/>
      <c r="AF15025" s="21"/>
    </row>
    <row r="15026" spans="1:32" x14ac:dyDescent="0.2">
      <c r="A15026" s="1" t="s">
        <v>43334</v>
      </c>
      <c r="B15026" s="4" t="s">
        <v>43335</v>
      </c>
      <c r="C15026" s="4" t="s">
        <v>43336</v>
      </c>
      <c r="E15026" s="4"/>
      <c r="R15026" s="4"/>
      <c r="U15026" s="4"/>
      <c r="AD15026" s="4"/>
      <c r="AE15026" s="4"/>
      <c r="AF15026" s="21"/>
    </row>
    <row r="15027" spans="1:32" x14ac:dyDescent="0.2">
      <c r="A15027" s="1" t="s">
        <v>43337</v>
      </c>
      <c r="B15027" s="4" t="s">
        <v>43338</v>
      </c>
      <c r="C15027" s="4" t="s">
        <v>43339</v>
      </c>
      <c r="E15027" s="4"/>
      <c r="R15027" s="4"/>
      <c r="U15027" s="4"/>
      <c r="AD15027" s="4"/>
      <c r="AE15027" s="4"/>
      <c r="AF15027" s="21"/>
    </row>
    <row r="15028" spans="1:32" x14ac:dyDescent="0.2">
      <c r="A15028" s="1" t="s">
        <v>43340</v>
      </c>
      <c r="B15028" s="4" t="s">
        <v>43341</v>
      </c>
      <c r="C15028" s="4" t="s">
        <v>43342</v>
      </c>
      <c r="E15028" s="4"/>
      <c r="R15028" s="4"/>
      <c r="U15028" s="4"/>
      <c r="AD15028" s="4"/>
      <c r="AE15028" s="4"/>
      <c r="AF15028" s="21"/>
    </row>
    <row r="15029" spans="1:32" x14ac:dyDescent="0.2">
      <c r="A15029" s="1" t="s">
        <v>43343</v>
      </c>
      <c r="B15029" s="4" t="s">
        <v>43344</v>
      </c>
      <c r="C15029" s="4" t="s">
        <v>43345</v>
      </c>
      <c r="E15029" s="4"/>
      <c r="R15029" s="4"/>
      <c r="U15029" s="4"/>
      <c r="AD15029" s="4"/>
      <c r="AE15029" s="4"/>
      <c r="AF15029" s="21"/>
    </row>
    <row r="15030" spans="1:32" x14ac:dyDescent="0.2">
      <c r="A15030" s="1" t="s">
        <v>43346</v>
      </c>
      <c r="B15030" s="4" t="s">
        <v>43347</v>
      </c>
      <c r="C15030" s="4" t="s">
        <v>43348</v>
      </c>
      <c r="E15030" s="4"/>
      <c r="R15030" s="4"/>
      <c r="U15030" s="4"/>
      <c r="AD15030" s="4"/>
      <c r="AE15030" s="4"/>
      <c r="AF15030" s="21"/>
    </row>
    <row r="15031" spans="1:32" x14ac:dyDescent="0.2">
      <c r="A15031" s="1" t="s">
        <v>43349</v>
      </c>
      <c r="B15031" s="4" t="s">
        <v>43350</v>
      </c>
      <c r="C15031" s="4" t="s">
        <v>43351</v>
      </c>
      <c r="E15031" s="4"/>
      <c r="R15031" s="4"/>
      <c r="U15031" s="4"/>
      <c r="AD15031" s="4"/>
      <c r="AE15031" s="4"/>
      <c r="AF15031" s="21"/>
    </row>
    <row r="15032" spans="1:32" x14ac:dyDescent="0.2">
      <c r="A15032" s="1" t="s">
        <v>43352</v>
      </c>
      <c r="B15032" s="4" t="s">
        <v>43353</v>
      </c>
      <c r="C15032" s="4" t="s">
        <v>43354</v>
      </c>
      <c r="E15032" s="4"/>
      <c r="R15032" s="4"/>
      <c r="U15032" s="4"/>
      <c r="AD15032" s="4"/>
      <c r="AE15032" s="4"/>
      <c r="AF15032" s="21"/>
    </row>
    <row r="15033" spans="1:32" x14ac:dyDescent="0.2">
      <c r="A15033" s="1" t="s">
        <v>43355</v>
      </c>
      <c r="B15033" s="4" t="s">
        <v>43356</v>
      </c>
      <c r="C15033" s="4" t="s">
        <v>43357</v>
      </c>
      <c r="E15033" s="4"/>
      <c r="R15033" s="4"/>
      <c r="U15033" s="4"/>
      <c r="AD15033" s="4"/>
      <c r="AE15033" s="4"/>
      <c r="AF15033" s="21"/>
    </row>
    <row r="15034" spans="1:32" x14ac:dyDescent="0.2">
      <c r="A15034" s="1" t="s">
        <v>43358</v>
      </c>
      <c r="B15034" s="4" t="s">
        <v>43359</v>
      </c>
      <c r="C15034" s="4" t="s">
        <v>43360</v>
      </c>
      <c r="E15034" s="4"/>
      <c r="R15034" s="4"/>
      <c r="U15034" s="4"/>
      <c r="AD15034" s="4"/>
      <c r="AE15034" s="4"/>
      <c r="AF15034" s="21"/>
    </row>
    <row r="15035" spans="1:32" x14ac:dyDescent="0.2">
      <c r="A15035" s="1" t="s">
        <v>43361</v>
      </c>
      <c r="B15035" s="4" t="s">
        <v>43362</v>
      </c>
      <c r="C15035" s="4" t="s">
        <v>43363</v>
      </c>
      <c r="E15035" s="4"/>
      <c r="R15035" s="4"/>
      <c r="U15035" s="4"/>
      <c r="AD15035" s="4"/>
      <c r="AE15035" s="4"/>
      <c r="AF15035" s="21"/>
    </row>
    <row r="15036" spans="1:32" x14ac:dyDescent="0.2">
      <c r="A15036" s="1" t="s">
        <v>43364</v>
      </c>
      <c r="B15036" s="4" t="s">
        <v>43365</v>
      </c>
      <c r="C15036" s="4" t="s">
        <v>43366</v>
      </c>
      <c r="E15036" s="4"/>
      <c r="R15036" s="4"/>
      <c r="U15036" s="4"/>
      <c r="AD15036" s="4"/>
      <c r="AE15036" s="4"/>
      <c r="AF15036" s="21"/>
    </row>
    <row r="15037" spans="1:32" x14ac:dyDescent="0.2">
      <c r="A15037" s="1" t="s">
        <v>43367</v>
      </c>
      <c r="B15037" s="4" t="s">
        <v>43368</v>
      </c>
      <c r="C15037" s="4" t="s">
        <v>43369</v>
      </c>
      <c r="E15037" s="4"/>
      <c r="R15037" s="4"/>
      <c r="U15037" s="4"/>
      <c r="AD15037" s="4"/>
      <c r="AE15037" s="4"/>
      <c r="AF15037" s="21"/>
    </row>
    <row r="15038" spans="1:32" x14ac:dyDescent="0.2">
      <c r="A15038" s="1" t="s">
        <v>43370</v>
      </c>
      <c r="B15038" s="4" t="s">
        <v>43371</v>
      </c>
      <c r="C15038" s="4" t="s">
        <v>43372</v>
      </c>
      <c r="E15038" s="4"/>
      <c r="R15038" s="4"/>
      <c r="U15038" s="4"/>
      <c r="AD15038" s="4"/>
      <c r="AE15038" s="4"/>
      <c r="AF15038" s="21"/>
    </row>
    <row r="15039" spans="1:32" x14ac:dyDescent="0.2">
      <c r="A15039" s="1" t="s">
        <v>43373</v>
      </c>
      <c r="B15039" s="4" t="s">
        <v>43374</v>
      </c>
      <c r="C15039" s="4" t="s">
        <v>43375</v>
      </c>
      <c r="E15039" s="4"/>
      <c r="R15039" s="4"/>
      <c r="U15039" s="4"/>
      <c r="AD15039" s="4"/>
      <c r="AE15039" s="4"/>
      <c r="AF15039" s="21"/>
    </row>
    <row r="15040" spans="1:32" x14ac:dyDescent="0.2">
      <c r="A15040" s="1" t="s">
        <v>43376</v>
      </c>
      <c r="B15040" s="4" t="s">
        <v>43377</v>
      </c>
      <c r="C15040" s="4" t="s">
        <v>43378</v>
      </c>
      <c r="E15040" s="4"/>
      <c r="R15040" s="4"/>
      <c r="U15040" s="4"/>
      <c r="AD15040" s="4"/>
      <c r="AE15040" s="4"/>
      <c r="AF15040" s="21"/>
    </row>
    <row r="15041" spans="1:32" x14ac:dyDescent="0.2">
      <c r="A15041" s="1" t="s">
        <v>43379</v>
      </c>
      <c r="B15041" s="4" t="s">
        <v>43380</v>
      </c>
      <c r="C15041" s="4" t="s">
        <v>43381</v>
      </c>
      <c r="E15041" s="4"/>
      <c r="R15041" s="4"/>
      <c r="U15041" s="4"/>
      <c r="AD15041" s="4"/>
      <c r="AE15041" s="4"/>
      <c r="AF15041" s="21"/>
    </row>
    <row r="15042" spans="1:32" x14ac:dyDescent="0.2">
      <c r="A15042" s="1" t="s">
        <v>43382</v>
      </c>
      <c r="B15042" s="4" t="s">
        <v>43383</v>
      </c>
      <c r="C15042" s="4" t="s">
        <v>43383</v>
      </c>
      <c r="E15042" s="4"/>
      <c r="R15042" s="4"/>
      <c r="U15042" s="4"/>
      <c r="AD15042" s="4"/>
      <c r="AE15042" s="4"/>
      <c r="AF15042" s="21"/>
    </row>
    <row r="15043" spans="1:32" x14ac:dyDescent="0.2">
      <c r="A15043" s="1" t="s">
        <v>43384</v>
      </c>
      <c r="B15043" s="4" t="s">
        <v>43385</v>
      </c>
      <c r="C15043" s="4" t="s">
        <v>6120</v>
      </c>
      <c r="E15043" s="4"/>
      <c r="R15043" s="4"/>
      <c r="U15043" s="4"/>
      <c r="AD15043" s="4"/>
      <c r="AE15043" s="4"/>
      <c r="AF15043" s="21"/>
    </row>
    <row r="15044" spans="1:32" x14ac:dyDescent="0.2">
      <c r="A15044" s="1" t="s">
        <v>43386</v>
      </c>
      <c r="B15044" s="4" t="s">
        <v>43387</v>
      </c>
      <c r="C15044" s="4" t="s">
        <v>43388</v>
      </c>
      <c r="E15044" s="4"/>
      <c r="R15044" s="4"/>
      <c r="U15044" s="4"/>
      <c r="AD15044" s="4"/>
      <c r="AE15044" s="4"/>
      <c r="AF15044" s="21"/>
    </row>
    <row r="15045" spans="1:32" x14ac:dyDescent="0.2">
      <c r="A15045" s="1" t="s">
        <v>43389</v>
      </c>
      <c r="B15045" s="4" t="s">
        <v>43390</v>
      </c>
      <c r="C15045" s="4" t="s">
        <v>43391</v>
      </c>
      <c r="E15045" s="4"/>
      <c r="R15045" s="4"/>
      <c r="U15045" s="4"/>
      <c r="AD15045" s="4"/>
      <c r="AE15045" s="4"/>
      <c r="AF15045" s="21"/>
    </row>
    <row r="15046" spans="1:32" x14ac:dyDescent="0.2">
      <c r="A15046" s="1" t="s">
        <v>43392</v>
      </c>
      <c r="B15046" s="4" t="s">
        <v>43393</v>
      </c>
      <c r="C15046" s="4" t="s">
        <v>43394</v>
      </c>
      <c r="E15046" s="4"/>
      <c r="R15046" s="4"/>
      <c r="U15046" s="4"/>
      <c r="AD15046" s="4"/>
      <c r="AE15046" s="4"/>
      <c r="AF15046" s="21"/>
    </row>
    <row r="15047" spans="1:32" x14ac:dyDescent="0.2">
      <c r="A15047" s="1" t="s">
        <v>43395</v>
      </c>
      <c r="B15047" s="4" t="s">
        <v>43396</v>
      </c>
      <c r="C15047" s="4" t="s">
        <v>43397</v>
      </c>
      <c r="E15047" s="4"/>
      <c r="R15047" s="4"/>
      <c r="U15047" s="4"/>
      <c r="AD15047" s="4"/>
      <c r="AE15047" s="4"/>
      <c r="AF15047" s="21"/>
    </row>
    <row r="15048" spans="1:32" x14ac:dyDescent="0.2">
      <c r="A15048" s="1" t="s">
        <v>43398</v>
      </c>
      <c r="B15048" s="4" t="s">
        <v>43399</v>
      </c>
      <c r="C15048" s="4" t="s">
        <v>43400</v>
      </c>
      <c r="E15048" s="4"/>
      <c r="R15048" s="4"/>
      <c r="U15048" s="4"/>
      <c r="AD15048" s="4"/>
      <c r="AE15048" s="4"/>
      <c r="AF15048" s="21"/>
    </row>
    <row r="15049" spans="1:32" x14ac:dyDescent="0.2">
      <c r="A15049" s="1" t="s">
        <v>43401</v>
      </c>
      <c r="B15049" s="4" t="s">
        <v>43402</v>
      </c>
      <c r="C15049" s="4" t="s">
        <v>43403</v>
      </c>
      <c r="E15049" s="4"/>
      <c r="R15049" s="4"/>
      <c r="U15049" s="4"/>
      <c r="AD15049" s="4"/>
      <c r="AE15049" s="4"/>
      <c r="AF15049" s="21"/>
    </row>
    <row r="15050" spans="1:32" x14ac:dyDescent="0.2">
      <c r="A15050" s="1" t="s">
        <v>43404</v>
      </c>
      <c r="B15050" s="4" t="s">
        <v>43405</v>
      </c>
      <c r="C15050" s="4" t="s">
        <v>43406</v>
      </c>
      <c r="E15050" s="4"/>
      <c r="R15050" s="4"/>
      <c r="U15050" s="4"/>
      <c r="AD15050" s="4"/>
      <c r="AE15050" s="4"/>
      <c r="AF15050" s="21"/>
    </row>
    <row r="15051" spans="1:32" x14ac:dyDescent="0.2">
      <c r="A15051" s="1" t="s">
        <v>43407</v>
      </c>
      <c r="B15051" s="4" t="s">
        <v>11887</v>
      </c>
      <c r="C15051" s="4" t="s">
        <v>36186</v>
      </c>
      <c r="E15051" s="4"/>
      <c r="R15051" s="4"/>
      <c r="U15051" s="4"/>
      <c r="AD15051" s="4"/>
      <c r="AE15051" s="4"/>
      <c r="AF15051" s="21"/>
    </row>
    <row r="15052" spans="1:32" x14ac:dyDescent="0.2">
      <c r="A15052" s="1" t="s">
        <v>43408</v>
      </c>
      <c r="B15052" s="4" t="s">
        <v>43409</v>
      </c>
      <c r="C15052" s="4" t="s">
        <v>43410</v>
      </c>
      <c r="E15052" s="4"/>
      <c r="R15052" s="4"/>
      <c r="U15052" s="4"/>
      <c r="AD15052" s="4"/>
      <c r="AE15052" s="4"/>
      <c r="AF15052" s="21"/>
    </row>
    <row r="15053" spans="1:32" x14ac:dyDescent="0.2">
      <c r="A15053" s="1" t="s">
        <v>43411</v>
      </c>
      <c r="B15053" s="4" t="s">
        <v>43412</v>
      </c>
      <c r="C15053" s="4" t="s">
        <v>40495</v>
      </c>
      <c r="E15053" s="4"/>
      <c r="R15053" s="4"/>
      <c r="U15053" s="4"/>
      <c r="AD15053" s="4"/>
      <c r="AE15053" s="4"/>
      <c r="AF15053" s="21"/>
    </row>
    <row r="15054" spans="1:32" x14ac:dyDescent="0.2">
      <c r="A15054" s="1" t="s">
        <v>43413</v>
      </c>
      <c r="B15054" s="4" t="s">
        <v>43414</v>
      </c>
      <c r="C15054" s="4" t="s">
        <v>43415</v>
      </c>
      <c r="E15054" s="4"/>
      <c r="R15054" s="4"/>
      <c r="U15054" s="4"/>
      <c r="AD15054" s="4"/>
      <c r="AE15054" s="4"/>
      <c r="AF15054" s="21"/>
    </row>
    <row r="15055" spans="1:32" x14ac:dyDescent="0.2">
      <c r="A15055" s="1" t="s">
        <v>43416</v>
      </c>
      <c r="B15055" s="4" t="s">
        <v>43417</v>
      </c>
      <c r="C15055" s="4" t="s">
        <v>43418</v>
      </c>
      <c r="E15055" s="4"/>
      <c r="R15055" s="4"/>
      <c r="U15055" s="4"/>
      <c r="AD15055" s="4"/>
      <c r="AE15055" s="4"/>
      <c r="AF15055" s="21"/>
    </row>
    <row r="15056" spans="1:32" x14ac:dyDescent="0.2">
      <c r="A15056" s="1" t="s">
        <v>43419</v>
      </c>
      <c r="B15056" s="4" t="s">
        <v>43420</v>
      </c>
      <c r="C15056" s="4" t="s">
        <v>43421</v>
      </c>
      <c r="E15056" s="4"/>
      <c r="R15056" s="4"/>
      <c r="U15056" s="4"/>
      <c r="AD15056" s="4"/>
      <c r="AE15056" s="4"/>
      <c r="AF15056" s="21"/>
    </row>
    <row r="15057" spans="1:32" x14ac:dyDescent="0.2">
      <c r="A15057" s="1" t="s">
        <v>43422</v>
      </c>
      <c r="B15057" s="4" t="s">
        <v>43423</v>
      </c>
      <c r="C15057" s="4" t="s">
        <v>43424</v>
      </c>
      <c r="E15057" s="4"/>
      <c r="R15057" s="4"/>
      <c r="U15057" s="4"/>
      <c r="AD15057" s="4"/>
      <c r="AE15057" s="4"/>
      <c r="AF15057" s="21"/>
    </row>
    <row r="15058" spans="1:32" x14ac:dyDescent="0.2">
      <c r="A15058" s="1" t="s">
        <v>43425</v>
      </c>
      <c r="B15058" s="4" t="s">
        <v>43426</v>
      </c>
      <c r="C15058" s="4" t="s">
        <v>43427</v>
      </c>
      <c r="E15058" s="4"/>
      <c r="R15058" s="4"/>
      <c r="U15058" s="4"/>
      <c r="AD15058" s="4"/>
      <c r="AE15058" s="4"/>
      <c r="AF15058" s="21"/>
    </row>
    <row r="15059" spans="1:32" x14ac:dyDescent="0.2">
      <c r="A15059" s="1" t="s">
        <v>43428</v>
      </c>
      <c r="B15059" s="4" t="s">
        <v>43429</v>
      </c>
      <c r="C15059" s="4" t="s">
        <v>43430</v>
      </c>
      <c r="E15059" s="4"/>
      <c r="R15059" s="4"/>
      <c r="U15059" s="4"/>
      <c r="AD15059" s="4"/>
      <c r="AE15059" s="4"/>
      <c r="AF15059" s="21"/>
    </row>
    <row r="15060" spans="1:32" x14ac:dyDescent="0.2">
      <c r="A15060" s="1" t="s">
        <v>43431</v>
      </c>
      <c r="B15060" s="4" t="s">
        <v>43432</v>
      </c>
      <c r="C15060" s="4" t="s">
        <v>43433</v>
      </c>
      <c r="E15060" s="4"/>
      <c r="R15060" s="4"/>
      <c r="U15060" s="4"/>
      <c r="AD15060" s="4"/>
      <c r="AE15060" s="4"/>
      <c r="AF15060" s="21"/>
    </row>
    <row r="15061" spans="1:32" x14ac:dyDescent="0.2">
      <c r="A15061" s="1" t="s">
        <v>43434</v>
      </c>
      <c r="B15061" s="4" t="s">
        <v>43435</v>
      </c>
      <c r="C15061" s="4" t="s">
        <v>43436</v>
      </c>
      <c r="E15061" s="4"/>
      <c r="R15061" s="4"/>
      <c r="U15061" s="4"/>
      <c r="AD15061" s="4"/>
      <c r="AE15061" s="4"/>
      <c r="AF15061" s="21"/>
    </row>
    <row r="15062" spans="1:32" x14ac:dyDescent="0.2">
      <c r="A15062" s="1" t="s">
        <v>43437</v>
      </c>
      <c r="B15062" s="4" t="s">
        <v>43438</v>
      </c>
      <c r="C15062" s="4" t="s">
        <v>43439</v>
      </c>
      <c r="E15062" s="4"/>
      <c r="R15062" s="4"/>
      <c r="U15062" s="4"/>
      <c r="AD15062" s="4"/>
      <c r="AE15062" s="4"/>
      <c r="AF15062" s="21"/>
    </row>
    <row r="15063" spans="1:32" x14ac:dyDescent="0.2">
      <c r="A15063" s="1" t="s">
        <v>43440</v>
      </c>
      <c r="B15063" s="4" t="s">
        <v>43441</v>
      </c>
      <c r="C15063" s="4" t="s">
        <v>43442</v>
      </c>
      <c r="E15063" s="4"/>
      <c r="R15063" s="4"/>
      <c r="U15063" s="4"/>
      <c r="AD15063" s="4"/>
      <c r="AE15063" s="4"/>
      <c r="AF15063" s="21"/>
    </row>
    <row r="15064" spans="1:32" x14ac:dyDescent="0.2">
      <c r="A15064" s="1" t="s">
        <v>43443</v>
      </c>
      <c r="B15064" s="4" t="s">
        <v>43444</v>
      </c>
      <c r="C15064" s="4" t="s">
        <v>43445</v>
      </c>
      <c r="E15064" s="4"/>
      <c r="R15064" s="4"/>
      <c r="U15064" s="4"/>
      <c r="AD15064" s="4"/>
      <c r="AE15064" s="4"/>
      <c r="AF15064" s="21"/>
    </row>
    <row r="15065" spans="1:32" x14ac:dyDescent="0.2">
      <c r="A15065" s="1" t="s">
        <v>43446</v>
      </c>
      <c r="B15065" s="4" t="s">
        <v>43447</v>
      </c>
      <c r="C15065" s="4" t="s">
        <v>43448</v>
      </c>
      <c r="E15065" s="4"/>
      <c r="R15065" s="4"/>
      <c r="U15065" s="4"/>
      <c r="AD15065" s="4"/>
      <c r="AE15065" s="4"/>
      <c r="AF15065" s="21"/>
    </row>
    <row r="15066" spans="1:32" x14ac:dyDescent="0.2">
      <c r="A15066" s="1" t="s">
        <v>43449</v>
      </c>
      <c r="B15066" s="4" t="s">
        <v>43450</v>
      </c>
      <c r="C15066" s="4" t="s">
        <v>43451</v>
      </c>
      <c r="E15066" s="4"/>
      <c r="R15066" s="4"/>
      <c r="U15066" s="4"/>
      <c r="AD15066" s="4"/>
      <c r="AE15066" s="4"/>
      <c r="AF15066" s="21"/>
    </row>
    <row r="15067" spans="1:32" x14ac:dyDescent="0.2">
      <c r="A15067" s="1" t="s">
        <v>43452</v>
      </c>
      <c r="B15067" s="4" t="s">
        <v>43453</v>
      </c>
      <c r="C15067" s="4" t="s">
        <v>43454</v>
      </c>
      <c r="E15067" s="4"/>
      <c r="R15067" s="4"/>
      <c r="U15067" s="4"/>
      <c r="AD15067" s="4"/>
      <c r="AE15067" s="4"/>
      <c r="AF15067" s="21"/>
    </row>
    <row r="15068" spans="1:32" x14ac:dyDescent="0.2">
      <c r="A15068" s="1" t="s">
        <v>43455</v>
      </c>
      <c r="B15068" s="4" t="s">
        <v>43456</v>
      </c>
      <c r="C15068" s="4" t="s">
        <v>43457</v>
      </c>
      <c r="E15068" s="4"/>
      <c r="R15068" s="4"/>
      <c r="U15068" s="4"/>
      <c r="AD15068" s="4"/>
      <c r="AE15068" s="4"/>
      <c r="AF15068" s="21"/>
    </row>
    <row r="15069" spans="1:32" x14ac:dyDescent="0.2">
      <c r="A15069" s="1" t="s">
        <v>43458</v>
      </c>
      <c r="B15069" s="4" t="s">
        <v>43019</v>
      </c>
      <c r="C15069" s="4" t="s">
        <v>43020</v>
      </c>
      <c r="E15069" s="4"/>
      <c r="R15069" s="4"/>
      <c r="U15069" s="4"/>
      <c r="AD15069" s="4"/>
      <c r="AE15069" s="4"/>
      <c r="AF15069" s="21"/>
    </row>
    <row r="15070" spans="1:32" x14ac:dyDescent="0.2">
      <c r="A15070" s="1" t="s">
        <v>43459</v>
      </c>
      <c r="B15070" s="4" t="s">
        <v>43460</v>
      </c>
      <c r="C15070" s="4" t="s">
        <v>43461</v>
      </c>
      <c r="E15070" s="4"/>
      <c r="R15070" s="4"/>
      <c r="U15070" s="4"/>
      <c r="AD15070" s="4"/>
      <c r="AE15070" s="4"/>
      <c r="AF15070" s="21"/>
    </row>
    <row r="15071" spans="1:32" x14ac:dyDescent="0.2">
      <c r="A15071" s="1" t="s">
        <v>43462</v>
      </c>
      <c r="B15071" s="4" t="s">
        <v>43463</v>
      </c>
      <c r="C15071" s="4" t="s">
        <v>43464</v>
      </c>
      <c r="E15071" s="4"/>
      <c r="R15071" s="4"/>
      <c r="U15071" s="4"/>
      <c r="AD15071" s="4"/>
      <c r="AE15071" s="4"/>
      <c r="AF15071" s="21"/>
    </row>
    <row r="15072" spans="1:32" x14ac:dyDescent="0.2">
      <c r="A15072" s="1" t="s">
        <v>43465</v>
      </c>
      <c r="B15072" s="4" t="s">
        <v>43466</v>
      </c>
      <c r="C15072" s="4" t="s">
        <v>43467</v>
      </c>
      <c r="E15072" s="4"/>
      <c r="R15072" s="4"/>
      <c r="U15072" s="4"/>
      <c r="AD15072" s="4"/>
      <c r="AE15072" s="4"/>
      <c r="AF15072" s="21"/>
    </row>
    <row r="15073" spans="1:32" x14ac:dyDescent="0.2">
      <c r="A15073" s="1" t="s">
        <v>43468</v>
      </c>
      <c r="B15073" s="4" t="s">
        <v>43469</v>
      </c>
      <c r="C15073" s="4" t="s">
        <v>43470</v>
      </c>
      <c r="E15073" s="4"/>
      <c r="R15073" s="4"/>
      <c r="U15073" s="4"/>
      <c r="AD15073" s="4"/>
      <c r="AE15073" s="4"/>
      <c r="AF15073" s="21"/>
    </row>
    <row r="15074" spans="1:32" x14ac:dyDescent="0.2">
      <c r="A15074" s="1" t="s">
        <v>43471</v>
      </c>
      <c r="B15074" s="4" t="s">
        <v>43472</v>
      </c>
      <c r="C15074" s="4" t="s">
        <v>43473</v>
      </c>
      <c r="E15074" s="4"/>
      <c r="R15074" s="4"/>
      <c r="U15074" s="4"/>
      <c r="AD15074" s="4"/>
      <c r="AE15074" s="4"/>
      <c r="AF15074" s="21"/>
    </row>
    <row r="15075" spans="1:32" x14ac:dyDescent="0.2">
      <c r="A15075" s="1" t="s">
        <v>43474</v>
      </c>
      <c r="B15075" s="4" t="s">
        <v>43475</v>
      </c>
      <c r="C15075" s="4" t="s">
        <v>43476</v>
      </c>
      <c r="E15075" s="4"/>
      <c r="R15075" s="4"/>
      <c r="U15075" s="4"/>
      <c r="AD15075" s="4"/>
      <c r="AE15075" s="4"/>
      <c r="AF15075" s="21"/>
    </row>
    <row r="15076" spans="1:32" x14ac:dyDescent="0.2">
      <c r="A15076" s="1" t="s">
        <v>43477</v>
      </c>
      <c r="B15076" s="4" t="s">
        <v>43478</v>
      </c>
      <c r="C15076" s="4" t="s">
        <v>43479</v>
      </c>
      <c r="E15076" s="4"/>
      <c r="R15076" s="4"/>
      <c r="U15076" s="4"/>
      <c r="AD15076" s="4"/>
      <c r="AE15076" s="4"/>
      <c r="AF15076" s="21"/>
    </row>
    <row r="15077" spans="1:32" x14ac:dyDescent="0.2">
      <c r="A15077" s="1" t="s">
        <v>43480</v>
      </c>
      <c r="B15077" s="4" t="s">
        <v>43481</v>
      </c>
      <c r="C15077" s="4" t="s">
        <v>43482</v>
      </c>
      <c r="E15077" s="4"/>
      <c r="R15077" s="4"/>
      <c r="U15077" s="4"/>
      <c r="AD15077" s="4"/>
      <c r="AE15077" s="4"/>
      <c r="AF15077" s="21"/>
    </row>
    <row r="15078" spans="1:32" x14ac:dyDescent="0.2">
      <c r="A15078" s="1" t="s">
        <v>43483</v>
      </c>
      <c r="B15078" s="4" t="s">
        <v>43484</v>
      </c>
      <c r="C15078" s="4" t="s">
        <v>43485</v>
      </c>
      <c r="E15078" s="4"/>
      <c r="R15078" s="4"/>
      <c r="U15078" s="4"/>
      <c r="AD15078" s="4"/>
      <c r="AE15078" s="4"/>
      <c r="AF15078" s="21"/>
    </row>
    <row r="15079" spans="1:32" x14ac:dyDescent="0.2">
      <c r="A15079" s="1" t="s">
        <v>43486</v>
      </c>
      <c r="B15079" s="4" t="s">
        <v>43487</v>
      </c>
      <c r="C15079" s="4" t="s">
        <v>1915</v>
      </c>
      <c r="E15079" s="4"/>
      <c r="R15079" s="4"/>
      <c r="U15079" s="4"/>
      <c r="AD15079" s="4"/>
      <c r="AE15079" s="4"/>
      <c r="AF15079" s="21"/>
    </row>
    <row r="15080" spans="1:32" x14ac:dyDescent="0.2">
      <c r="A15080" s="1" t="s">
        <v>43488</v>
      </c>
      <c r="B15080" s="4" t="s">
        <v>43489</v>
      </c>
      <c r="C15080" s="4" t="s">
        <v>43490</v>
      </c>
      <c r="E15080" s="4"/>
      <c r="R15080" s="4"/>
      <c r="U15080" s="4"/>
      <c r="AD15080" s="4"/>
      <c r="AE15080" s="4"/>
      <c r="AF15080" s="21"/>
    </row>
    <row r="15081" spans="1:32" x14ac:dyDescent="0.2">
      <c r="A15081" s="1" t="s">
        <v>43491</v>
      </c>
      <c r="B15081" s="4" t="s">
        <v>43492</v>
      </c>
      <c r="C15081" s="4" t="s">
        <v>43493</v>
      </c>
      <c r="E15081" s="4"/>
      <c r="R15081" s="4"/>
      <c r="U15081" s="4"/>
      <c r="AD15081" s="4"/>
      <c r="AE15081" s="4"/>
      <c r="AF15081" s="21"/>
    </row>
    <row r="15082" spans="1:32" x14ac:dyDescent="0.2">
      <c r="A15082" s="1" t="s">
        <v>43494</v>
      </c>
      <c r="B15082" s="4" t="s">
        <v>43495</v>
      </c>
      <c r="C15082" s="4" t="s">
        <v>43496</v>
      </c>
      <c r="E15082" s="4"/>
      <c r="R15082" s="4"/>
      <c r="U15082" s="4"/>
      <c r="AD15082" s="4"/>
      <c r="AE15082" s="4"/>
      <c r="AF15082" s="21"/>
    </row>
    <row r="15083" spans="1:32" x14ac:dyDescent="0.2">
      <c r="A15083" s="1" t="s">
        <v>43497</v>
      </c>
      <c r="B15083" s="4" t="s">
        <v>43498</v>
      </c>
      <c r="C15083" s="4" t="s">
        <v>43354</v>
      </c>
      <c r="E15083" s="4"/>
      <c r="R15083" s="4"/>
      <c r="U15083" s="4"/>
      <c r="AD15083" s="4"/>
      <c r="AE15083" s="4"/>
      <c r="AF15083" s="21"/>
    </row>
    <row r="15084" spans="1:32" x14ac:dyDescent="0.2">
      <c r="A15084" s="1" t="s">
        <v>43499</v>
      </c>
      <c r="B15084" s="4" t="s">
        <v>43500</v>
      </c>
      <c r="C15084" s="4" t="s">
        <v>43501</v>
      </c>
      <c r="E15084" s="4"/>
      <c r="R15084" s="4"/>
      <c r="U15084" s="4"/>
      <c r="AD15084" s="4"/>
      <c r="AE15084" s="4"/>
      <c r="AF15084" s="21"/>
    </row>
    <row r="15085" spans="1:32" x14ac:dyDescent="0.2">
      <c r="A15085" s="1" t="s">
        <v>43502</v>
      </c>
      <c r="B15085" s="4" t="s">
        <v>43503</v>
      </c>
      <c r="C15085" s="4" t="s">
        <v>43504</v>
      </c>
      <c r="E15085" s="4"/>
      <c r="R15085" s="4"/>
      <c r="U15085" s="4"/>
      <c r="AD15085" s="4"/>
      <c r="AE15085" s="4"/>
      <c r="AF15085" s="21"/>
    </row>
    <row r="15086" spans="1:32" x14ac:dyDescent="0.2">
      <c r="A15086" s="1" t="s">
        <v>43505</v>
      </c>
      <c r="B15086" s="4" t="s">
        <v>43506</v>
      </c>
      <c r="C15086" s="4" t="s">
        <v>43507</v>
      </c>
      <c r="E15086" s="4"/>
      <c r="R15086" s="4"/>
      <c r="U15086" s="4"/>
      <c r="AD15086" s="4"/>
      <c r="AE15086" s="4"/>
      <c r="AF15086" s="21"/>
    </row>
    <row r="15087" spans="1:32" x14ac:dyDescent="0.2">
      <c r="A15087" s="1" t="s">
        <v>43508</v>
      </c>
      <c r="B15087" s="4" t="s">
        <v>43509</v>
      </c>
      <c r="C15087" s="4" t="s">
        <v>43510</v>
      </c>
      <c r="E15087" s="4"/>
      <c r="R15087" s="4"/>
      <c r="U15087" s="4"/>
      <c r="AD15087" s="4"/>
      <c r="AE15087" s="4"/>
      <c r="AF15087" s="21"/>
    </row>
    <row r="15088" spans="1:32" x14ac:dyDescent="0.2">
      <c r="A15088" s="1" t="s">
        <v>43511</v>
      </c>
      <c r="B15088" s="4" t="s">
        <v>43512</v>
      </c>
      <c r="C15088" s="4" t="s">
        <v>43513</v>
      </c>
      <c r="E15088" s="4"/>
      <c r="R15088" s="4"/>
      <c r="U15088" s="4"/>
      <c r="AD15088" s="4"/>
      <c r="AE15088" s="4"/>
      <c r="AF15088" s="21"/>
    </row>
    <row r="15089" spans="1:32" x14ac:dyDescent="0.2">
      <c r="A15089" s="1" t="s">
        <v>43514</v>
      </c>
      <c r="B15089" s="4" t="s">
        <v>43515</v>
      </c>
      <c r="C15089" s="4" t="s">
        <v>43516</v>
      </c>
      <c r="E15089" s="4"/>
      <c r="R15089" s="4"/>
      <c r="U15089" s="4"/>
      <c r="AD15089" s="4"/>
      <c r="AE15089" s="4"/>
      <c r="AF15089" s="21"/>
    </row>
    <row r="15090" spans="1:32" x14ac:dyDescent="0.2">
      <c r="A15090" s="1" t="s">
        <v>43517</v>
      </c>
      <c r="B15090" s="4" t="s">
        <v>43518</v>
      </c>
      <c r="C15090" s="4" t="s">
        <v>43519</v>
      </c>
      <c r="E15090" s="4"/>
      <c r="R15090" s="4"/>
      <c r="U15090" s="4"/>
      <c r="AD15090" s="4"/>
      <c r="AE15090" s="4"/>
      <c r="AF15090" s="21"/>
    </row>
    <row r="15091" spans="1:32" x14ac:dyDescent="0.2">
      <c r="A15091" s="1" t="s">
        <v>43520</v>
      </c>
      <c r="B15091" s="4" t="s">
        <v>43521</v>
      </c>
      <c r="C15091" s="4" t="s">
        <v>43522</v>
      </c>
      <c r="E15091" s="4"/>
      <c r="R15091" s="4"/>
      <c r="U15091" s="4"/>
      <c r="AD15091" s="4"/>
      <c r="AE15091" s="4"/>
      <c r="AF15091" s="21"/>
    </row>
    <row r="15092" spans="1:32" x14ac:dyDescent="0.2">
      <c r="A15092" s="1" t="s">
        <v>43523</v>
      </c>
      <c r="B15092" s="4" t="s">
        <v>43524</v>
      </c>
      <c r="C15092" s="4" t="s">
        <v>43525</v>
      </c>
      <c r="E15092" s="4"/>
      <c r="R15092" s="4"/>
      <c r="U15092" s="4"/>
      <c r="AD15092" s="4"/>
      <c r="AE15092" s="4"/>
      <c r="AF15092" s="21"/>
    </row>
    <row r="15093" spans="1:32" x14ac:dyDescent="0.2">
      <c r="A15093" s="1" t="s">
        <v>43526</v>
      </c>
      <c r="B15093" s="4" t="s">
        <v>43527</v>
      </c>
      <c r="C15093" s="4" t="s">
        <v>43528</v>
      </c>
      <c r="E15093" s="4"/>
      <c r="R15093" s="4"/>
      <c r="U15093" s="4"/>
      <c r="AD15093" s="4"/>
      <c r="AE15093" s="4"/>
      <c r="AF15093" s="21"/>
    </row>
    <row r="15094" spans="1:32" x14ac:dyDescent="0.2">
      <c r="A15094" s="1" t="s">
        <v>43529</v>
      </c>
      <c r="B15094" s="4" t="s">
        <v>43530</v>
      </c>
      <c r="C15094" s="4" t="s">
        <v>43531</v>
      </c>
      <c r="E15094" s="4"/>
      <c r="R15094" s="4"/>
      <c r="U15094" s="4"/>
      <c r="AD15094" s="4"/>
      <c r="AE15094" s="4"/>
      <c r="AF15094" s="21"/>
    </row>
    <row r="15095" spans="1:32" x14ac:dyDescent="0.2">
      <c r="A15095" s="1" t="s">
        <v>43532</v>
      </c>
      <c r="B15095" s="4" t="s">
        <v>43533</v>
      </c>
      <c r="C15095" s="4" t="s">
        <v>43534</v>
      </c>
      <c r="E15095" s="4"/>
      <c r="R15095" s="4"/>
      <c r="U15095" s="4"/>
      <c r="AD15095" s="4"/>
      <c r="AE15095" s="4"/>
      <c r="AF15095" s="21"/>
    </row>
    <row r="15096" spans="1:32" x14ac:dyDescent="0.2">
      <c r="A15096" s="1" t="s">
        <v>43535</v>
      </c>
      <c r="B15096" s="4" t="s">
        <v>43536</v>
      </c>
      <c r="C15096" s="4" t="s">
        <v>43537</v>
      </c>
      <c r="E15096" s="4"/>
      <c r="R15096" s="4"/>
      <c r="U15096" s="4"/>
      <c r="AD15096" s="4"/>
      <c r="AE15096" s="4"/>
      <c r="AF15096" s="21"/>
    </row>
    <row r="15097" spans="1:32" x14ac:dyDescent="0.2">
      <c r="A15097" s="1" t="s">
        <v>43538</v>
      </c>
      <c r="B15097" s="4" t="s">
        <v>43539</v>
      </c>
      <c r="C15097" s="4" t="s">
        <v>43540</v>
      </c>
      <c r="E15097" s="4"/>
      <c r="R15097" s="4"/>
      <c r="U15097" s="4"/>
      <c r="AD15097" s="4"/>
      <c r="AE15097" s="4"/>
      <c r="AF15097" s="21"/>
    </row>
    <row r="15098" spans="1:32" x14ac:dyDescent="0.2">
      <c r="A15098" s="1" t="s">
        <v>43541</v>
      </c>
      <c r="B15098" s="4" t="s">
        <v>43542</v>
      </c>
      <c r="C15098" s="4" t="s">
        <v>111</v>
      </c>
      <c r="E15098" s="4"/>
      <c r="R15098" s="4"/>
      <c r="U15098" s="4"/>
      <c r="AD15098" s="4"/>
      <c r="AE15098" s="4"/>
      <c r="AF15098" s="21"/>
    </row>
    <row r="15099" spans="1:32" x14ac:dyDescent="0.2">
      <c r="A15099" s="1" t="s">
        <v>43543</v>
      </c>
      <c r="B15099" s="4" t="s">
        <v>43544</v>
      </c>
      <c r="C15099" s="4" t="s">
        <v>43545</v>
      </c>
      <c r="E15099" s="4"/>
      <c r="R15099" s="4"/>
      <c r="U15099" s="4"/>
      <c r="AD15099" s="4"/>
      <c r="AE15099" s="4"/>
      <c r="AF15099" s="21"/>
    </row>
    <row r="15100" spans="1:32" x14ac:dyDescent="0.2">
      <c r="A15100" s="1" t="s">
        <v>43546</v>
      </c>
      <c r="B15100" s="4" t="s">
        <v>43547</v>
      </c>
      <c r="C15100" s="4" t="s">
        <v>43548</v>
      </c>
      <c r="E15100" s="4"/>
      <c r="R15100" s="4"/>
      <c r="U15100" s="4"/>
      <c r="AD15100" s="4"/>
      <c r="AE15100" s="4"/>
      <c r="AF15100" s="21"/>
    </row>
    <row r="15101" spans="1:32" x14ac:dyDescent="0.2">
      <c r="A15101" s="1" t="s">
        <v>43549</v>
      </c>
      <c r="B15101" s="4" t="s">
        <v>43550</v>
      </c>
      <c r="C15101" s="4" t="s">
        <v>43551</v>
      </c>
      <c r="E15101" s="4"/>
      <c r="R15101" s="4"/>
      <c r="U15101" s="4"/>
      <c r="AD15101" s="4"/>
      <c r="AE15101" s="4"/>
      <c r="AF15101" s="21"/>
    </row>
    <row r="15102" spans="1:32" x14ac:dyDescent="0.2">
      <c r="A15102" s="1" t="s">
        <v>43552</v>
      </c>
      <c r="B15102" s="4" t="s">
        <v>43553</v>
      </c>
      <c r="C15102" s="4" t="s">
        <v>43554</v>
      </c>
      <c r="E15102" s="4"/>
      <c r="R15102" s="4"/>
      <c r="U15102" s="4"/>
      <c r="AD15102" s="4"/>
      <c r="AE15102" s="4"/>
      <c r="AF15102" s="21"/>
    </row>
    <row r="15103" spans="1:32" x14ac:dyDescent="0.2">
      <c r="A15103" s="1" t="s">
        <v>43555</v>
      </c>
      <c r="B15103" s="4" t="s">
        <v>43556</v>
      </c>
      <c r="C15103" s="4" t="s">
        <v>43556</v>
      </c>
      <c r="E15103" s="4"/>
      <c r="R15103" s="4"/>
      <c r="U15103" s="4"/>
      <c r="AD15103" s="4"/>
      <c r="AE15103" s="4"/>
      <c r="AF15103" s="21"/>
    </row>
    <row r="15104" spans="1:32" x14ac:dyDescent="0.2">
      <c r="A15104" s="1" t="s">
        <v>43557</v>
      </c>
      <c r="B15104" s="4" t="s">
        <v>36188</v>
      </c>
      <c r="C15104" s="4" t="s">
        <v>36189</v>
      </c>
      <c r="E15104" s="4"/>
      <c r="R15104" s="4"/>
      <c r="U15104" s="4"/>
      <c r="AD15104" s="4"/>
      <c r="AE15104" s="4"/>
      <c r="AF15104" s="21"/>
    </row>
    <row r="15105" spans="1:32" x14ac:dyDescent="0.2">
      <c r="A15105" s="1" t="s">
        <v>43558</v>
      </c>
      <c r="B15105" s="4" t="s">
        <v>43559</v>
      </c>
      <c r="C15105" s="4" t="s">
        <v>43560</v>
      </c>
      <c r="E15105" s="4"/>
      <c r="R15105" s="4"/>
      <c r="U15105" s="4"/>
      <c r="AD15105" s="4"/>
      <c r="AE15105" s="4"/>
      <c r="AF15105" s="21"/>
    </row>
    <row r="15106" spans="1:32" x14ac:dyDescent="0.2">
      <c r="A15106" s="1" t="s">
        <v>43561</v>
      </c>
      <c r="B15106" s="4" t="s">
        <v>43562</v>
      </c>
      <c r="C15106" s="4" t="s">
        <v>43563</v>
      </c>
      <c r="E15106" s="4"/>
      <c r="R15106" s="4"/>
      <c r="U15106" s="4"/>
      <c r="AD15106" s="4"/>
      <c r="AE15106" s="4"/>
      <c r="AF15106" s="21"/>
    </row>
    <row r="15107" spans="1:32" x14ac:dyDescent="0.2">
      <c r="A15107" s="1" t="s">
        <v>43564</v>
      </c>
      <c r="B15107" s="4" t="s">
        <v>43565</v>
      </c>
      <c r="C15107" s="4" t="s">
        <v>43566</v>
      </c>
      <c r="E15107" s="4"/>
      <c r="R15107" s="4"/>
      <c r="U15107" s="4"/>
      <c r="AD15107" s="4"/>
      <c r="AE15107" s="4"/>
      <c r="AF15107" s="21"/>
    </row>
    <row r="15108" spans="1:32" x14ac:dyDescent="0.2">
      <c r="A15108" s="1" t="s">
        <v>43567</v>
      </c>
      <c r="B15108" s="4" t="s">
        <v>43568</v>
      </c>
      <c r="C15108" s="4" t="s">
        <v>43569</v>
      </c>
      <c r="E15108" s="4"/>
      <c r="R15108" s="4"/>
      <c r="U15108" s="4"/>
      <c r="AD15108" s="4"/>
      <c r="AE15108" s="4"/>
      <c r="AF15108" s="21"/>
    </row>
    <row r="15109" spans="1:32" x14ac:dyDescent="0.2">
      <c r="A15109" s="1" t="s">
        <v>43570</v>
      </c>
      <c r="B15109" s="4" t="s">
        <v>43571</v>
      </c>
      <c r="C15109" s="4" t="s">
        <v>43572</v>
      </c>
      <c r="E15109" s="4"/>
      <c r="R15109" s="4"/>
      <c r="U15109" s="4"/>
      <c r="AD15109" s="4"/>
      <c r="AE15109" s="4"/>
      <c r="AF15109" s="21"/>
    </row>
    <row r="15110" spans="1:32" x14ac:dyDescent="0.2">
      <c r="A15110" s="1" t="s">
        <v>43573</v>
      </c>
      <c r="B15110" s="4" t="s">
        <v>43574</v>
      </c>
      <c r="C15110" s="4" t="s">
        <v>43575</v>
      </c>
      <c r="E15110" s="4"/>
      <c r="R15110" s="4"/>
      <c r="U15110" s="4"/>
      <c r="AD15110" s="4"/>
      <c r="AE15110" s="4"/>
      <c r="AF15110" s="21"/>
    </row>
    <row r="15111" spans="1:32" x14ac:dyDescent="0.2">
      <c r="A15111" s="1" t="s">
        <v>43576</v>
      </c>
      <c r="B15111" s="4" t="s">
        <v>43577</v>
      </c>
      <c r="C15111" s="4" t="s">
        <v>43578</v>
      </c>
      <c r="E15111" s="4"/>
      <c r="R15111" s="4"/>
      <c r="U15111" s="4"/>
      <c r="AD15111" s="4"/>
      <c r="AE15111" s="4"/>
      <c r="AF15111" s="21"/>
    </row>
    <row r="15112" spans="1:32" x14ac:dyDescent="0.2">
      <c r="A15112" s="1" t="s">
        <v>43579</v>
      </c>
      <c r="B15112" s="4" t="s">
        <v>43580</v>
      </c>
      <c r="C15112" s="4" t="s">
        <v>43581</v>
      </c>
      <c r="E15112" s="4"/>
      <c r="R15112" s="4"/>
      <c r="U15112" s="4"/>
      <c r="AD15112" s="4"/>
      <c r="AE15112" s="4"/>
      <c r="AF15112" s="21"/>
    </row>
    <row r="15113" spans="1:32" x14ac:dyDescent="0.2">
      <c r="A15113" s="1" t="s">
        <v>43582</v>
      </c>
      <c r="B15113" s="4" t="s">
        <v>43583</v>
      </c>
      <c r="C15113" s="4" t="s">
        <v>43584</v>
      </c>
      <c r="E15113" s="4"/>
      <c r="R15113" s="4"/>
      <c r="U15113" s="4"/>
      <c r="AD15113" s="4"/>
      <c r="AE15113" s="4"/>
      <c r="AF15113" s="21"/>
    </row>
    <row r="15114" spans="1:32" x14ac:dyDescent="0.2">
      <c r="A15114" s="1" t="s">
        <v>43585</v>
      </c>
      <c r="B15114" s="4" t="s">
        <v>43586</v>
      </c>
      <c r="C15114" s="4" t="s">
        <v>43587</v>
      </c>
      <c r="E15114" s="4"/>
      <c r="R15114" s="4"/>
      <c r="U15114" s="4"/>
      <c r="AD15114" s="4"/>
      <c r="AE15114" s="4"/>
      <c r="AF15114" s="21"/>
    </row>
    <row r="15115" spans="1:32" x14ac:dyDescent="0.2">
      <c r="A15115" s="1" t="s">
        <v>43588</v>
      </c>
      <c r="B15115" s="4" t="s">
        <v>43589</v>
      </c>
      <c r="C15115" s="4" t="s">
        <v>43590</v>
      </c>
      <c r="E15115" s="4"/>
      <c r="R15115" s="4"/>
      <c r="U15115" s="4"/>
      <c r="AD15115" s="4"/>
      <c r="AE15115" s="4"/>
      <c r="AF15115" s="21"/>
    </row>
    <row r="15116" spans="1:32" x14ac:dyDescent="0.2">
      <c r="A15116" s="1" t="s">
        <v>43591</v>
      </c>
      <c r="B15116" s="4" t="s">
        <v>43592</v>
      </c>
      <c r="C15116" s="4" t="s">
        <v>43593</v>
      </c>
      <c r="E15116" s="4"/>
      <c r="R15116" s="4"/>
      <c r="U15116" s="4"/>
      <c r="AD15116" s="4"/>
      <c r="AE15116" s="4"/>
      <c r="AF15116" s="21"/>
    </row>
    <row r="15117" spans="1:32" x14ac:dyDescent="0.2">
      <c r="A15117" s="1" t="s">
        <v>43594</v>
      </c>
      <c r="B15117" s="4" t="s">
        <v>43595</v>
      </c>
      <c r="C15117" s="4" t="s">
        <v>43596</v>
      </c>
      <c r="E15117" s="4"/>
      <c r="R15117" s="4"/>
      <c r="U15117" s="4"/>
      <c r="AD15117" s="4"/>
      <c r="AE15117" s="4"/>
      <c r="AF15117" s="21"/>
    </row>
    <row r="15118" spans="1:32" x14ac:dyDescent="0.2">
      <c r="A15118" s="1" t="s">
        <v>43597</v>
      </c>
      <c r="B15118" s="4" t="s">
        <v>43598</v>
      </c>
      <c r="C15118" s="4" t="s">
        <v>43599</v>
      </c>
      <c r="E15118" s="4"/>
      <c r="R15118" s="4"/>
      <c r="U15118" s="4"/>
      <c r="AD15118" s="4"/>
      <c r="AE15118" s="4"/>
      <c r="AF15118" s="21"/>
    </row>
    <row r="15119" spans="1:32" x14ac:dyDescent="0.2">
      <c r="A15119" s="1" t="s">
        <v>43600</v>
      </c>
      <c r="B15119" s="4" t="s">
        <v>43601</v>
      </c>
      <c r="C15119" s="4" t="s">
        <v>43602</v>
      </c>
      <c r="E15119" s="4"/>
      <c r="R15119" s="4"/>
      <c r="U15119" s="4"/>
      <c r="AD15119" s="4"/>
      <c r="AE15119" s="4"/>
      <c r="AF15119" s="21"/>
    </row>
    <row r="15120" spans="1:32" x14ac:dyDescent="0.2">
      <c r="A15120" s="1" t="s">
        <v>43603</v>
      </c>
      <c r="B15120" s="4" t="s">
        <v>43604</v>
      </c>
      <c r="C15120" s="4" t="s">
        <v>43605</v>
      </c>
      <c r="E15120" s="4"/>
      <c r="R15120" s="4"/>
      <c r="U15120" s="4"/>
      <c r="AD15120" s="4"/>
      <c r="AE15120" s="4"/>
      <c r="AF15120" s="21"/>
    </row>
    <row r="15121" spans="1:32" x14ac:dyDescent="0.2">
      <c r="A15121" s="1" t="s">
        <v>43606</v>
      </c>
      <c r="B15121" s="4" t="s">
        <v>43607</v>
      </c>
      <c r="C15121" s="4" t="s">
        <v>43608</v>
      </c>
      <c r="E15121" s="4"/>
      <c r="R15121" s="4"/>
      <c r="U15121" s="4"/>
      <c r="AD15121" s="4"/>
      <c r="AE15121" s="4"/>
      <c r="AF15121" s="21"/>
    </row>
    <row r="15122" spans="1:32" x14ac:dyDescent="0.2">
      <c r="A15122" s="1" t="s">
        <v>43609</v>
      </c>
      <c r="B15122" s="4" t="s">
        <v>11893</v>
      </c>
      <c r="C15122" s="4" t="s">
        <v>36203</v>
      </c>
      <c r="E15122" s="4"/>
      <c r="R15122" s="4"/>
      <c r="U15122" s="4"/>
      <c r="AD15122" s="4"/>
      <c r="AE15122" s="4"/>
      <c r="AF15122" s="21"/>
    </row>
    <row r="15123" spans="1:32" x14ac:dyDescent="0.2">
      <c r="A15123" s="1" t="s">
        <v>43610</v>
      </c>
      <c r="B15123" s="4" t="s">
        <v>43611</v>
      </c>
      <c r="C15123" s="4" t="s">
        <v>43612</v>
      </c>
      <c r="E15123" s="4"/>
      <c r="R15123" s="4"/>
      <c r="U15123" s="4"/>
      <c r="AD15123" s="4"/>
      <c r="AE15123" s="4"/>
      <c r="AF15123" s="21"/>
    </row>
    <row r="15124" spans="1:32" x14ac:dyDescent="0.2">
      <c r="A15124" s="1" t="s">
        <v>43613</v>
      </c>
      <c r="B15124" s="4" t="s">
        <v>43614</v>
      </c>
      <c r="C15124" s="4" t="s">
        <v>43615</v>
      </c>
      <c r="E15124" s="4"/>
      <c r="R15124" s="4"/>
      <c r="U15124" s="4"/>
      <c r="AD15124" s="4"/>
      <c r="AE15124" s="4"/>
      <c r="AF15124" s="21"/>
    </row>
    <row r="15125" spans="1:32" x14ac:dyDescent="0.2">
      <c r="A15125" s="1" t="s">
        <v>43616</v>
      </c>
      <c r="B15125" s="4" t="s">
        <v>43617</v>
      </c>
      <c r="C15125" s="4" t="s">
        <v>43617</v>
      </c>
      <c r="E15125" s="4"/>
      <c r="R15125" s="4"/>
      <c r="U15125" s="4"/>
      <c r="AD15125" s="4"/>
      <c r="AE15125" s="4"/>
      <c r="AF15125" s="21"/>
    </row>
    <row r="15126" spans="1:32" x14ac:dyDescent="0.2">
      <c r="A15126" s="1" t="s">
        <v>43618</v>
      </c>
      <c r="B15126" s="4" t="s">
        <v>43619</v>
      </c>
      <c r="C15126" s="4" t="s">
        <v>43620</v>
      </c>
      <c r="E15126" s="4"/>
      <c r="R15126" s="4"/>
      <c r="U15126" s="4"/>
      <c r="AD15126" s="4"/>
      <c r="AE15126" s="4"/>
      <c r="AF15126" s="21"/>
    </row>
    <row r="15127" spans="1:32" x14ac:dyDescent="0.2">
      <c r="A15127" s="1" t="s">
        <v>43621</v>
      </c>
      <c r="B15127" s="4" t="s">
        <v>43622</v>
      </c>
      <c r="C15127" s="4" t="s">
        <v>1931</v>
      </c>
      <c r="E15127" s="4"/>
      <c r="R15127" s="4"/>
      <c r="U15127" s="4"/>
      <c r="AD15127" s="4"/>
      <c r="AE15127" s="4"/>
      <c r="AF15127" s="21"/>
    </row>
    <row r="15128" spans="1:32" x14ac:dyDescent="0.2">
      <c r="A15128" s="1" t="s">
        <v>43623</v>
      </c>
      <c r="B15128" s="4" t="s">
        <v>43624</v>
      </c>
      <c r="C15128" s="4" t="s">
        <v>43625</v>
      </c>
      <c r="E15128" s="4"/>
      <c r="R15128" s="4"/>
      <c r="U15128" s="4"/>
      <c r="AD15128" s="4"/>
      <c r="AE15128" s="4"/>
      <c r="AF15128" s="21"/>
    </row>
    <row r="15129" spans="1:32" x14ac:dyDescent="0.2">
      <c r="A15129" s="1" t="s">
        <v>43626</v>
      </c>
      <c r="B15129" s="4" t="s">
        <v>43627</v>
      </c>
      <c r="C15129" s="4" t="s">
        <v>43628</v>
      </c>
      <c r="E15129" s="4"/>
      <c r="R15129" s="4"/>
      <c r="U15129" s="4"/>
      <c r="AD15129" s="4"/>
      <c r="AE15129" s="4"/>
      <c r="AF15129" s="21"/>
    </row>
    <row r="15130" spans="1:32" x14ac:dyDescent="0.2">
      <c r="A15130" s="1" t="s">
        <v>43629</v>
      </c>
      <c r="B15130" s="4" t="s">
        <v>43630</v>
      </c>
      <c r="C15130" s="4" t="s">
        <v>43631</v>
      </c>
      <c r="E15130" s="4"/>
      <c r="R15130" s="4"/>
      <c r="U15130" s="4"/>
      <c r="AD15130" s="4"/>
      <c r="AE15130" s="4"/>
      <c r="AF15130" s="21"/>
    </row>
    <row r="15131" spans="1:32" x14ac:dyDescent="0.2">
      <c r="A15131" s="1" t="s">
        <v>43632</v>
      </c>
      <c r="B15131" s="4" t="s">
        <v>43633</v>
      </c>
      <c r="C15131" s="4" t="s">
        <v>43634</v>
      </c>
      <c r="E15131" s="4"/>
      <c r="R15131" s="4"/>
      <c r="U15131" s="4"/>
      <c r="AD15131" s="4"/>
      <c r="AE15131" s="4"/>
      <c r="AF15131" s="21"/>
    </row>
    <row r="15132" spans="1:32" x14ac:dyDescent="0.2">
      <c r="A15132" s="1" t="s">
        <v>43635</v>
      </c>
      <c r="B15132" s="4" t="s">
        <v>43636</v>
      </c>
      <c r="C15132" s="4" t="s">
        <v>43637</v>
      </c>
      <c r="E15132" s="4"/>
      <c r="R15132" s="4"/>
      <c r="U15132" s="4"/>
      <c r="AD15132" s="4"/>
      <c r="AE15132" s="4"/>
      <c r="AF15132" s="21"/>
    </row>
    <row r="15133" spans="1:32" x14ac:dyDescent="0.2">
      <c r="A15133" s="1" t="s">
        <v>43638</v>
      </c>
      <c r="B15133" s="4" t="s">
        <v>43639</v>
      </c>
      <c r="C15133" s="4" t="s">
        <v>43640</v>
      </c>
      <c r="E15133" s="4"/>
      <c r="R15133" s="4"/>
      <c r="U15133" s="4"/>
      <c r="AD15133" s="4"/>
      <c r="AE15133" s="4"/>
      <c r="AF15133" s="21"/>
    </row>
    <row r="15134" spans="1:32" x14ac:dyDescent="0.2">
      <c r="A15134" s="1" t="s">
        <v>43641</v>
      </c>
      <c r="B15134" s="4" t="s">
        <v>43642</v>
      </c>
      <c r="C15134" s="4" t="s">
        <v>43643</v>
      </c>
      <c r="E15134" s="4"/>
      <c r="R15134" s="4"/>
      <c r="U15134" s="4"/>
      <c r="AD15134" s="4"/>
      <c r="AE15134" s="4"/>
      <c r="AF15134" s="21"/>
    </row>
    <row r="15135" spans="1:32" x14ac:dyDescent="0.2">
      <c r="A15135" s="1" t="s">
        <v>43644</v>
      </c>
      <c r="B15135" s="4" t="s">
        <v>43645</v>
      </c>
      <c r="C15135" s="4" t="s">
        <v>43646</v>
      </c>
      <c r="E15135" s="4"/>
      <c r="R15135" s="4"/>
      <c r="U15135" s="4"/>
      <c r="AD15135" s="4"/>
      <c r="AE15135" s="4"/>
      <c r="AF15135" s="21"/>
    </row>
    <row r="15136" spans="1:32" x14ac:dyDescent="0.2">
      <c r="A15136" s="1" t="s">
        <v>43647</v>
      </c>
      <c r="B15136" s="4" t="s">
        <v>43648</v>
      </c>
      <c r="C15136" s="4" t="s">
        <v>43649</v>
      </c>
      <c r="E15136" s="4"/>
      <c r="R15136" s="4"/>
      <c r="U15136" s="4"/>
      <c r="AD15136" s="4"/>
      <c r="AE15136" s="4"/>
      <c r="AF15136" s="21"/>
    </row>
    <row r="15137" spans="1:32" x14ac:dyDescent="0.2">
      <c r="A15137" s="1" t="s">
        <v>43650</v>
      </c>
      <c r="B15137" s="4" t="s">
        <v>43651</v>
      </c>
      <c r="C15137" s="4" t="s">
        <v>43652</v>
      </c>
      <c r="E15137" s="4"/>
      <c r="R15137" s="4"/>
      <c r="U15137" s="4"/>
      <c r="AD15137" s="4"/>
      <c r="AE15137" s="4"/>
      <c r="AF15137" s="21"/>
    </row>
    <row r="15138" spans="1:32" x14ac:dyDescent="0.2">
      <c r="A15138" s="1" t="s">
        <v>43653</v>
      </c>
      <c r="B15138" s="4" t="s">
        <v>43654</v>
      </c>
      <c r="C15138" s="4" t="s">
        <v>43655</v>
      </c>
      <c r="E15138" s="4"/>
      <c r="R15138" s="4"/>
      <c r="U15138" s="4"/>
      <c r="AD15138" s="4"/>
      <c r="AE15138" s="4"/>
      <c r="AF15138" s="21"/>
    </row>
    <row r="15139" spans="1:32" x14ac:dyDescent="0.2">
      <c r="A15139" s="1" t="s">
        <v>43656</v>
      </c>
      <c r="B15139" s="4" t="s">
        <v>43657</v>
      </c>
      <c r="C15139" s="4" t="s">
        <v>43658</v>
      </c>
      <c r="E15139" s="4"/>
      <c r="R15139" s="4"/>
      <c r="U15139" s="4"/>
      <c r="AD15139" s="4"/>
      <c r="AE15139" s="4"/>
      <c r="AF15139" s="21"/>
    </row>
    <row r="15140" spans="1:32" x14ac:dyDescent="0.2">
      <c r="A15140" s="1" t="s">
        <v>43659</v>
      </c>
      <c r="B15140" s="4" t="s">
        <v>43660</v>
      </c>
      <c r="C15140" s="4" t="s">
        <v>43661</v>
      </c>
      <c r="E15140" s="4"/>
      <c r="R15140" s="4"/>
      <c r="U15140" s="4"/>
      <c r="AD15140" s="4"/>
      <c r="AE15140" s="4"/>
      <c r="AF15140" s="21"/>
    </row>
    <row r="15141" spans="1:32" x14ac:dyDescent="0.2">
      <c r="A15141" s="1" t="s">
        <v>43662</v>
      </c>
      <c r="B15141" s="4" t="s">
        <v>43663</v>
      </c>
      <c r="C15141" s="4" t="s">
        <v>43664</v>
      </c>
      <c r="E15141" s="4"/>
      <c r="R15141" s="4"/>
      <c r="U15141" s="4"/>
      <c r="AD15141" s="4"/>
      <c r="AE15141" s="4"/>
      <c r="AF15141" s="21"/>
    </row>
    <row r="15142" spans="1:32" x14ac:dyDescent="0.2">
      <c r="A15142" s="1" t="s">
        <v>43665</v>
      </c>
      <c r="B15142" s="4" t="s">
        <v>43666</v>
      </c>
      <c r="C15142" s="4" t="s">
        <v>43667</v>
      </c>
      <c r="E15142" s="4"/>
      <c r="R15142" s="4"/>
      <c r="U15142" s="4"/>
      <c r="AD15142" s="4"/>
      <c r="AE15142" s="4"/>
      <c r="AF15142" s="21"/>
    </row>
    <row r="15143" spans="1:32" x14ac:dyDescent="0.2">
      <c r="A15143" s="1" t="s">
        <v>43668</v>
      </c>
      <c r="B15143" s="4" t="s">
        <v>43669</v>
      </c>
      <c r="C15143" s="4" t="s">
        <v>43670</v>
      </c>
      <c r="E15143" s="4"/>
      <c r="R15143" s="4"/>
      <c r="U15143" s="4"/>
      <c r="AD15143" s="4"/>
      <c r="AE15143" s="4"/>
      <c r="AF15143" s="21"/>
    </row>
    <row r="15144" spans="1:32" x14ac:dyDescent="0.2">
      <c r="A15144" s="1" t="s">
        <v>43671</v>
      </c>
      <c r="B15144" s="4" t="s">
        <v>43672</v>
      </c>
      <c r="C15144" s="4" t="s">
        <v>43673</v>
      </c>
      <c r="E15144" s="4"/>
      <c r="R15144" s="4"/>
      <c r="U15144" s="4"/>
      <c r="AD15144" s="4"/>
      <c r="AE15144" s="4"/>
      <c r="AF15144" s="21"/>
    </row>
    <row r="15145" spans="1:32" x14ac:dyDescent="0.2">
      <c r="A15145" s="1" t="s">
        <v>43674</v>
      </c>
      <c r="B15145" s="4" t="s">
        <v>43675</v>
      </c>
      <c r="C15145" s="4" t="s">
        <v>43676</v>
      </c>
      <c r="E15145" s="4"/>
      <c r="R15145" s="4"/>
      <c r="U15145" s="4"/>
      <c r="AD15145" s="4"/>
      <c r="AE15145" s="4"/>
      <c r="AF15145" s="21"/>
    </row>
    <row r="15146" spans="1:32" x14ac:dyDescent="0.2">
      <c r="A15146" s="1" t="s">
        <v>43677</v>
      </c>
      <c r="B15146" s="4" t="s">
        <v>43678</v>
      </c>
      <c r="C15146" s="4" t="s">
        <v>43679</v>
      </c>
      <c r="E15146" s="4"/>
      <c r="R15146" s="4"/>
      <c r="U15146" s="4"/>
      <c r="AD15146" s="4"/>
      <c r="AE15146" s="4"/>
      <c r="AF15146" s="21"/>
    </row>
    <row r="15147" spans="1:32" x14ac:dyDescent="0.2">
      <c r="A15147" s="1" t="s">
        <v>43680</v>
      </c>
      <c r="B15147" s="4" t="s">
        <v>11899</v>
      </c>
      <c r="C15147" s="4" t="s">
        <v>43087</v>
      </c>
      <c r="E15147" s="4"/>
      <c r="R15147" s="4"/>
      <c r="U15147" s="4"/>
      <c r="AD15147" s="4"/>
      <c r="AE15147" s="4"/>
      <c r="AF15147" s="21"/>
    </row>
    <row r="15148" spans="1:32" x14ac:dyDescent="0.2">
      <c r="A15148" s="1" t="s">
        <v>43681</v>
      </c>
      <c r="B15148" s="4" t="s">
        <v>43682</v>
      </c>
      <c r="C15148" s="4" t="s">
        <v>43683</v>
      </c>
      <c r="E15148" s="4"/>
      <c r="R15148" s="4"/>
      <c r="U15148" s="4"/>
      <c r="AD15148" s="4"/>
      <c r="AE15148" s="4"/>
      <c r="AF15148" s="21"/>
    </row>
    <row r="15149" spans="1:32" x14ac:dyDescent="0.2">
      <c r="A15149" s="1" t="s">
        <v>43684</v>
      </c>
      <c r="B15149" s="4" t="s">
        <v>43685</v>
      </c>
      <c r="C15149" s="4" t="s">
        <v>43686</v>
      </c>
      <c r="E15149" s="4"/>
      <c r="R15149" s="4"/>
      <c r="U15149" s="4"/>
      <c r="AD15149" s="4"/>
      <c r="AE15149" s="4"/>
      <c r="AF15149" s="21"/>
    </row>
    <row r="15150" spans="1:32" x14ac:dyDescent="0.2">
      <c r="A15150" s="1" t="s">
        <v>43687</v>
      </c>
      <c r="B15150" s="4" t="s">
        <v>43688</v>
      </c>
      <c r="C15150" s="4" t="s">
        <v>43689</v>
      </c>
      <c r="E15150" s="4"/>
      <c r="R15150" s="4"/>
      <c r="U15150" s="4"/>
      <c r="AD15150" s="4"/>
      <c r="AE15150" s="4"/>
      <c r="AF15150" s="21"/>
    </row>
    <row r="15151" spans="1:32" x14ac:dyDescent="0.2">
      <c r="A15151" s="1" t="s">
        <v>43690</v>
      </c>
      <c r="B15151" s="4" t="s">
        <v>43691</v>
      </c>
      <c r="C15151" s="4" t="s">
        <v>43692</v>
      </c>
      <c r="E15151" s="4"/>
      <c r="R15151" s="4"/>
      <c r="U15151" s="4"/>
      <c r="AD15151" s="4"/>
      <c r="AE15151" s="4"/>
      <c r="AF15151" s="21"/>
    </row>
    <row r="15152" spans="1:32" x14ac:dyDescent="0.2">
      <c r="A15152" s="1" t="s">
        <v>43693</v>
      </c>
      <c r="B15152" s="4" t="s">
        <v>43694</v>
      </c>
      <c r="C15152" s="4" t="s">
        <v>43695</v>
      </c>
      <c r="E15152" s="4"/>
      <c r="R15152" s="4"/>
      <c r="U15152" s="4"/>
      <c r="AD15152" s="4"/>
      <c r="AE15152" s="4"/>
      <c r="AF15152" s="21"/>
    </row>
    <row r="15153" spans="1:32" x14ac:dyDescent="0.2">
      <c r="A15153" s="1" t="s">
        <v>43696</v>
      </c>
      <c r="B15153" s="4" t="s">
        <v>43697</v>
      </c>
      <c r="C15153" s="4" t="s">
        <v>43698</v>
      </c>
      <c r="E15153" s="4"/>
      <c r="R15153" s="4"/>
      <c r="U15153" s="4"/>
      <c r="AD15153" s="4"/>
      <c r="AE15153" s="4"/>
      <c r="AF15153" s="21"/>
    </row>
    <row r="15154" spans="1:32" x14ac:dyDescent="0.2">
      <c r="A15154" s="1" t="s">
        <v>43699</v>
      </c>
      <c r="B15154" s="4" t="s">
        <v>43700</v>
      </c>
      <c r="C15154" s="4" t="s">
        <v>43701</v>
      </c>
      <c r="E15154" s="4"/>
      <c r="R15154" s="4"/>
      <c r="U15154" s="4"/>
      <c r="AD15154" s="4"/>
      <c r="AE15154" s="4"/>
      <c r="AF15154" s="21"/>
    </row>
    <row r="15155" spans="1:32" x14ac:dyDescent="0.2">
      <c r="A15155" s="1" t="s">
        <v>43702</v>
      </c>
      <c r="B15155" s="4" t="s">
        <v>43703</v>
      </c>
      <c r="C15155" s="4" t="s">
        <v>23128</v>
      </c>
      <c r="E15155" s="4"/>
      <c r="R15155" s="4"/>
      <c r="U15155" s="4"/>
      <c r="AD15155" s="4"/>
      <c r="AE15155" s="4"/>
      <c r="AF15155" s="21"/>
    </row>
    <row r="15156" spans="1:32" x14ac:dyDescent="0.2">
      <c r="A15156" s="1" t="s">
        <v>43704</v>
      </c>
      <c r="B15156" s="4" t="s">
        <v>43705</v>
      </c>
      <c r="C15156" s="4" t="s">
        <v>43706</v>
      </c>
      <c r="E15156" s="4"/>
      <c r="R15156" s="4"/>
      <c r="U15156" s="4"/>
      <c r="AD15156" s="4"/>
      <c r="AE15156" s="4"/>
      <c r="AF15156" s="21"/>
    </row>
    <row r="15157" spans="1:32" x14ac:dyDescent="0.2">
      <c r="A15157" s="1" t="s">
        <v>43707</v>
      </c>
      <c r="B15157" s="4" t="s">
        <v>43708</v>
      </c>
      <c r="C15157" s="4" t="s">
        <v>43709</v>
      </c>
      <c r="E15157" s="4"/>
      <c r="R15157" s="4"/>
      <c r="U15157" s="4"/>
      <c r="AD15157" s="4"/>
      <c r="AE15157" s="4"/>
      <c r="AF15157" s="21"/>
    </row>
    <row r="15158" spans="1:32" x14ac:dyDescent="0.2">
      <c r="A15158" s="1" t="s">
        <v>43710</v>
      </c>
      <c r="B15158" s="4" t="s">
        <v>43711</v>
      </c>
      <c r="C15158" s="4" t="s">
        <v>43709</v>
      </c>
      <c r="E15158" s="4"/>
      <c r="R15158" s="4"/>
      <c r="U15158" s="4"/>
      <c r="AD15158" s="4"/>
      <c r="AE15158" s="4"/>
      <c r="AF15158" s="21"/>
    </row>
    <row r="15159" spans="1:32" x14ac:dyDescent="0.2">
      <c r="A15159" s="1" t="s">
        <v>43712</v>
      </c>
      <c r="B15159" s="4" t="s">
        <v>43713</v>
      </c>
      <c r="C15159" s="4" t="s">
        <v>43709</v>
      </c>
      <c r="E15159" s="4"/>
      <c r="R15159" s="4"/>
      <c r="U15159" s="4"/>
      <c r="AD15159" s="4"/>
      <c r="AE15159" s="4"/>
      <c r="AF15159" s="21"/>
    </row>
    <row r="15160" spans="1:32" x14ac:dyDescent="0.2">
      <c r="A15160" s="1" t="s">
        <v>43714</v>
      </c>
      <c r="B15160" s="4" t="s">
        <v>43715</v>
      </c>
      <c r="C15160" s="4" t="s">
        <v>43716</v>
      </c>
      <c r="E15160" s="4"/>
      <c r="R15160" s="4"/>
      <c r="U15160" s="4"/>
      <c r="AD15160" s="4"/>
      <c r="AE15160" s="4"/>
      <c r="AF15160" s="21"/>
    </row>
    <row r="15161" spans="1:32" x14ac:dyDescent="0.2">
      <c r="A15161" s="1" t="s">
        <v>43717</v>
      </c>
      <c r="B15161" s="4" t="s">
        <v>43718</v>
      </c>
      <c r="C15161" s="4" t="s">
        <v>43719</v>
      </c>
      <c r="E15161" s="4"/>
      <c r="R15161" s="4"/>
      <c r="U15161" s="4"/>
      <c r="AD15161" s="4"/>
      <c r="AE15161" s="4"/>
      <c r="AF15161" s="21"/>
    </row>
    <row r="15162" spans="1:32" x14ac:dyDescent="0.2">
      <c r="A15162" s="1" t="s">
        <v>43720</v>
      </c>
      <c r="B15162" s="4" t="s">
        <v>43721</v>
      </c>
      <c r="C15162" s="4" t="s">
        <v>43722</v>
      </c>
      <c r="E15162" s="4"/>
      <c r="R15162" s="4"/>
      <c r="U15162" s="4"/>
      <c r="AD15162" s="4"/>
      <c r="AE15162" s="4"/>
      <c r="AF15162" s="21"/>
    </row>
    <row r="15163" spans="1:32" x14ac:dyDescent="0.2">
      <c r="A15163" s="1" t="s">
        <v>43723</v>
      </c>
      <c r="B15163" s="4" t="s">
        <v>43724</v>
      </c>
      <c r="C15163" s="4" t="s">
        <v>43725</v>
      </c>
      <c r="E15163" s="4"/>
      <c r="R15163" s="4"/>
      <c r="U15163" s="4"/>
      <c r="AD15163" s="4"/>
      <c r="AE15163" s="4"/>
      <c r="AF15163" s="21"/>
    </row>
    <row r="15164" spans="1:32" x14ac:dyDescent="0.2">
      <c r="A15164" s="1" t="s">
        <v>43726</v>
      </c>
      <c r="B15164" s="4" t="s">
        <v>43727</v>
      </c>
      <c r="C15164" s="4" t="s">
        <v>43728</v>
      </c>
      <c r="E15164" s="4"/>
      <c r="R15164" s="4"/>
      <c r="U15164" s="4"/>
      <c r="AD15164" s="4"/>
      <c r="AE15164" s="4"/>
      <c r="AF15164" s="21"/>
    </row>
    <row r="15165" spans="1:32" x14ac:dyDescent="0.2">
      <c r="A15165" s="1" t="s">
        <v>43729</v>
      </c>
      <c r="B15165" s="4" t="s">
        <v>43730</v>
      </c>
      <c r="C15165" s="4" t="s">
        <v>43731</v>
      </c>
      <c r="E15165" s="4"/>
      <c r="R15165" s="4"/>
      <c r="U15165" s="4"/>
      <c r="AD15165" s="4"/>
      <c r="AE15165" s="4"/>
      <c r="AF15165" s="21"/>
    </row>
    <row r="15166" spans="1:32" x14ac:dyDescent="0.2">
      <c r="A15166" s="1" t="s">
        <v>43732</v>
      </c>
      <c r="B15166" s="4" t="s">
        <v>11902</v>
      </c>
      <c r="C15166" s="4" t="s">
        <v>43733</v>
      </c>
      <c r="E15166" s="4"/>
      <c r="R15166" s="4"/>
      <c r="U15166" s="4"/>
      <c r="AD15166" s="4"/>
      <c r="AE15166" s="4"/>
      <c r="AF15166" s="21"/>
    </row>
    <row r="15167" spans="1:32" x14ac:dyDescent="0.2">
      <c r="A15167" s="1" t="s">
        <v>43734</v>
      </c>
      <c r="B15167" s="4" t="s">
        <v>43735</v>
      </c>
      <c r="C15167" s="4" t="s">
        <v>43735</v>
      </c>
      <c r="E15167" s="4"/>
      <c r="R15167" s="4"/>
      <c r="U15167" s="4"/>
      <c r="AD15167" s="4"/>
      <c r="AE15167" s="4"/>
      <c r="AF15167" s="21"/>
    </row>
    <row r="15168" spans="1:32" x14ac:dyDescent="0.2">
      <c r="A15168" s="1" t="s">
        <v>43736</v>
      </c>
      <c r="B15168" s="4" t="s">
        <v>11905</v>
      </c>
      <c r="C15168" s="4" t="s">
        <v>36234</v>
      </c>
      <c r="E15168" s="4"/>
      <c r="R15168" s="4"/>
      <c r="U15168" s="4"/>
      <c r="AD15168" s="4"/>
      <c r="AE15168" s="4"/>
      <c r="AF15168" s="21"/>
    </row>
    <row r="15169" spans="1:32" x14ac:dyDescent="0.2">
      <c r="A15169" s="1" t="s">
        <v>43737</v>
      </c>
      <c r="B15169" s="4" t="s">
        <v>36236</v>
      </c>
      <c r="C15169" s="4" t="s">
        <v>36237</v>
      </c>
      <c r="E15169" s="4"/>
      <c r="R15169" s="4"/>
      <c r="U15169" s="4"/>
      <c r="AD15169" s="4"/>
      <c r="AE15169" s="4"/>
      <c r="AF15169" s="21"/>
    </row>
    <row r="15170" spans="1:32" x14ac:dyDescent="0.2">
      <c r="A15170" s="1" t="s">
        <v>43738</v>
      </c>
      <c r="B15170" s="4" t="s">
        <v>12255</v>
      </c>
      <c r="C15170" s="4" t="s">
        <v>36239</v>
      </c>
      <c r="E15170" s="4"/>
      <c r="R15170" s="4"/>
      <c r="U15170" s="4"/>
      <c r="AD15170" s="4"/>
      <c r="AE15170" s="4"/>
      <c r="AF15170" s="21"/>
    </row>
    <row r="15171" spans="1:32" x14ac:dyDescent="0.2">
      <c r="A15171" s="1" t="s">
        <v>43739</v>
      </c>
      <c r="B15171" s="4" t="s">
        <v>11911</v>
      </c>
      <c r="C15171" s="4" t="s">
        <v>36254</v>
      </c>
      <c r="E15171" s="4"/>
      <c r="R15171" s="4"/>
      <c r="U15171" s="4"/>
      <c r="AD15171" s="4"/>
      <c r="AE15171" s="4"/>
      <c r="AF15171" s="21"/>
    </row>
    <row r="15172" spans="1:32" x14ac:dyDescent="0.2">
      <c r="A15172" s="1" t="s">
        <v>43740</v>
      </c>
      <c r="B15172" s="4" t="s">
        <v>11914</v>
      </c>
      <c r="C15172" s="4" t="s">
        <v>43741</v>
      </c>
      <c r="E15172" s="4"/>
      <c r="R15172" s="4"/>
      <c r="U15172" s="4"/>
      <c r="AD15172" s="4"/>
      <c r="AE15172" s="4"/>
      <c r="AF15172" s="21"/>
    </row>
    <row r="15173" spans="1:32" x14ac:dyDescent="0.2">
      <c r="A15173" s="1" t="s">
        <v>43742</v>
      </c>
      <c r="B15173" s="4" t="s">
        <v>43743</v>
      </c>
      <c r="C15173" s="4" t="s">
        <v>43744</v>
      </c>
      <c r="E15173" s="4"/>
      <c r="R15173" s="4"/>
      <c r="U15173" s="4"/>
      <c r="AD15173" s="4"/>
      <c r="AE15173" s="4"/>
      <c r="AF15173" s="21"/>
    </row>
    <row r="15174" spans="1:32" x14ac:dyDescent="0.2">
      <c r="A15174" s="1" t="s">
        <v>43745</v>
      </c>
      <c r="B15174" s="4" t="s">
        <v>26381</v>
      </c>
      <c r="C15174" s="4" t="s">
        <v>43746</v>
      </c>
      <c r="E15174" s="4"/>
      <c r="R15174" s="4"/>
      <c r="U15174" s="4"/>
      <c r="AD15174" s="4"/>
      <c r="AE15174" s="4"/>
      <c r="AF15174" s="21"/>
    </row>
    <row r="15175" spans="1:32" x14ac:dyDescent="0.2">
      <c r="A15175" s="1" t="s">
        <v>43747</v>
      </c>
      <c r="B15175" s="4" t="s">
        <v>11920</v>
      </c>
      <c r="C15175" s="4" t="s">
        <v>43748</v>
      </c>
      <c r="E15175" s="4"/>
      <c r="R15175" s="4"/>
      <c r="U15175" s="4"/>
      <c r="AD15175" s="4"/>
      <c r="AE15175" s="4"/>
      <c r="AF15175" s="21"/>
    </row>
    <row r="15176" spans="1:32" x14ac:dyDescent="0.2">
      <c r="A15176" s="1" t="s">
        <v>43749</v>
      </c>
      <c r="B15176" s="4" t="s">
        <v>11959</v>
      </c>
      <c r="C15176" s="4" t="s">
        <v>43750</v>
      </c>
      <c r="E15176" s="4"/>
      <c r="R15176" s="4"/>
      <c r="U15176" s="4"/>
      <c r="AD15176" s="4"/>
      <c r="AE15176" s="4"/>
      <c r="AF15176" s="21"/>
    </row>
    <row r="15177" spans="1:32" x14ac:dyDescent="0.2">
      <c r="A15177" s="1" t="s">
        <v>43751</v>
      </c>
      <c r="B15177" s="4" t="s">
        <v>11905</v>
      </c>
      <c r="C15177" s="4" t="s">
        <v>36234</v>
      </c>
      <c r="E15177" s="4"/>
      <c r="R15177" s="4"/>
      <c r="U15177" s="4"/>
      <c r="AD15177" s="4"/>
      <c r="AE15177" s="4"/>
      <c r="AF15177" s="21"/>
    </row>
    <row r="15178" spans="1:32" x14ac:dyDescent="0.2">
      <c r="A15178" s="1" t="s">
        <v>43752</v>
      </c>
      <c r="B15178" s="4" t="s">
        <v>43753</v>
      </c>
      <c r="C15178" s="4" t="s">
        <v>43754</v>
      </c>
      <c r="E15178" s="4"/>
      <c r="R15178" s="4"/>
      <c r="U15178" s="4"/>
      <c r="AD15178" s="4"/>
      <c r="AE15178" s="4"/>
      <c r="AF15178" s="21"/>
    </row>
    <row r="15179" spans="1:32" x14ac:dyDescent="0.2">
      <c r="A15179" s="1" t="s">
        <v>43755</v>
      </c>
      <c r="B15179" s="4" t="s">
        <v>43756</v>
      </c>
      <c r="C15179" s="4" t="s">
        <v>43757</v>
      </c>
      <c r="E15179" s="4"/>
      <c r="R15179" s="4"/>
      <c r="U15179" s="4"/>
      <c r="AD15179" s="4"/>
      <c r="AE15179" s="4"/>
      <c r="AF15179" s="21"/>
    </row>
    <row r="15180" spans="1:32" x14ac:dyDescent="0.2">
      <c r="A15180" s="1" t="s">
        <v>43758</v>
      </c>
      <c r="B15180" s="4" t="s">
        <v>43759</v>
      </c>
      <c r="C15180" s="4" t="s">
        <v>43760</v>
      </c>
      <c r="E15180" s="4"/>
      <c r="R15180" s="4"/>
      <c r="U15180" s="4"/>
      <c r="AD15180" s="4"/>
      <c r="AE15180" s="4"/>
      <c r="AF15180" s="21"/>
    </row>
    <row r="15181" spans="1:32" x14ac:dyDescent="0.2">
      <c r="A15181" s="1" t="s">
        <v>43761</v>
      </c>
      <c r="B15181" s="4" t="s">
        <v>43762</v>
      </c>
      <c r="C15181" s="4" t="s">
        <v>43763</v>
      </c>
      <c r="E15181" s="4"/>
      <c r="R15181" s="4"/>
      <c r="U15181" s="4"/>
      <c r="AD15181" s="4"/>
      <c r="AE15181" s="4"/>
      <c r="AF15181" s="21"/>
    </row>
    <row r="15182" spans="1:32" x14ac:dyDescent="0.2">
      <c r="A15182" s="1" t="s">
        <v>43764</v>
      </c>
      <c r="B15182" s="4" t="s">
        <v>43765</v>
      </c>
      <c r="C15182" s="4" t="s">
        <v>43766</v>
      </c>
      <c r="E15182" s="4"/>
      <c r="R15182" s="4"/>
      <c r="U15182" s="4"/>
      <c r="AD15182" s="4"/>
      <c r="AE15182" s="4"/>
      <c r="AF15182" s="21"/>
    </row>
    <row r="15183" spans="1:32" x14ac:dyDescent="0.2">
      <c r="A15183" s="1" t="s">
        <v>43767</v>
      </c>
      <c r="B15183" s="4" t="s">
        <v>43768</v>
      </c>
      <c r="C15183" s="4" t="s">
        <v>43769</v>
      </c>
      <c r="E15183" s="4"/>
      <c r="R15183" s="4"/>
      <c r="U15183" s="4"/>
      <c r="AD15183" s="4"/>
      <c r="AE15183" s="4"/>
      <c r="AF15183" s="21"/>
    </row>
    <row r="15184" spans="1:32" x14ac:dyDescent="0.2">
      <c r="A15184" s="1" t="s">
        <v>43770</v>
      </c>
      <c r="B15184" s="4" t="s">
        <v>43771</v>
      </c>
      <c r="C15184" s="4" t="s">
        <v>43772</v>
      </c>
      <c r="E15184" s="4"/>
      <c r="R15184" s="4"/>
      <c r="U15184" s="4"/>
      <c r="AD15184" s="4"/>
      <c r="AE15184" s="4"/>
      <c r="AF15184" s="21"/>
    </row>
    <row r="15185" spans="1:32" x14ac:dyDescent="0.2">
      <c r="A15185" s="1" t="s">
        <v>43773</v>
      </c>
      <c r="B15185" s="4" t="s">
        <v>43774</v>
      </c>
      <c r="C15185" s="4" t="s">
        <v>43775</v>
      </c>
      <c r="E15185" s="4"/>
      <c r="R15185" s="4"/>
      <c r="U15185" s="4"/>
      <c r="AD15185" s="4"/>
      <c r="AE15185" s="4"/>
      <c r="AF15185" s="21"/>
    </row>
    <row r="15186" spans="1:32" x14ac:dyDescent="0.2">
      <c r="A15186" s="1" t="s">
        <v>43776</v>
      </c>
      <c r="B15186" s="4" t="s">
        <v>43777</v>
      </c>
      <c r="C15186" s="4" t="s">
        <v>43777</v>
      </c>
      <c r="E15186" s="4"/>
      <c r="R15186" s="4"/>
      <c r="U15186" s="4"/>
      <c r="AD15186" s="4"/>
      <c r="AE15186" s="4"/>
      <c r="AF15186" s="21"/>
    </row>
    <row r="15187" spans="1:32" x14ac:dyDescent="0.2">
      <c r="A15187" s="1" t="s">
        <v>43778</v>
      </c>
      <c r="B15187" s="4" t="s">
        <v>43779</v>
      </c>
      <c r="C15187" s="4" t="s">
        <v>43780</v>
      </c>
      <c r="E15187" s="4"/>
      <c r="R15187" s="4"/>
      <c r="U15187" s="4"/>
      <c r="AD15187" s="4"/>
      <c r="AE15187" s="4"/>
      <c r="AF15187" s="21"/>
    </row>
    <row r="15188" spans="1:32" x14ac:dyDescent="0.2">
      <c r="A15188" s="1" t="s">
        <v>43781</v>
      </c>
      <c r="B15188" s="4" t="s">
        <v>43782</v>
      </c>
      <c r="C15188" s="4" t="s">
        <v>43783</v>
      </c>
      <c r="E15188" s="4"/>
      <c r="R15188" s="4"/>
      <c r="U15188" s="4"/>
      <c r="AD15188" s="4"/>
      <c r="AE15188" s="4"/>
      <c r="AF15188" s="21"/>
    </row>
    <row r="15189" spans="1:32" x14ac:dyDescent="0.2">
      <c r="A15189" s="1" t="s">
        <v>43784</v>
      </c>
      <c r="B15189" s="4" t="s">
        <v>43785</v>
      </c>
      <c r="C15189" s="4" t="s">
        <v>43786</v>
      </c>
      <c r="E15189" s="4"/>
      <c r="R15189" s="4"/>
      <c r="U15189" s="4"/>
      <c r="AD15189" s="4"/>
      <c r="AE15189" s="4"/>
      <c r="AF15189" s="21"/>
    </row>
    <row r="15190" spans="1:32" x14ac:dyDescent="0.2">
      <c r="A15190" s="1" t="s">
        <v>43787</v>
      </c>
      <c r="B15190" s="4" t="s">
        <v>43788</v>
      </c>
      <c r="C15190" s="4" t="s">
        <v>43789</v>
      </c>
      <c r="E15190" s="4"/>
      <c r="R15190" s="4"/>
      <c r="U15190" s="4"/>
      <c r="AD15190" s="4"/>
      <c r="AE15190" s="4"/>
      <c r="AF15190" s="21"/>
    </row>
    <row r="15191" spans="1:32" x14ac:dyDescent="0.2">
      <c r="A15191" s="1" t="s">
        <v>43790</v>
      </c>
      <c r="B15191" s="4" t="s">
        <v>43791</v>
      </c>
      <c r="C15191" s="4" t="s">
        <v>43792</v>
      </c>
      <c r="E15191" s="4"/>
      <c r="R15191" s="4"/>
      <c r="U15191" s="4"/>
      <c r="AD15191" s="4"/>
      <c r="AE15191" s="4"/>
      <c r="AF15191" s="21"/>
    </row>
    <row r="15192" spans="1:32" x14ac:dyDescent="0.2">
      <c r="A15192" s="1" t="s">
        <v>43793</v>
      </c>
      <c r="B15192" s="4" t="s">
        <v>43794</v>
      </c>
      <c r="C15192" s="4" t="s">
        <v>43795</v>
      </c>
      <c r="E15192" s="4"/>
      <c r="R15192" s="4"/>
      <c r="U15192" s="4"/>
      <c r="AD15192" s="4"/>
      <c r="AE15192" s="4"/>
      <c r="AF15192" s="21"/>
    </row>
    <row r="15193" spans="1:32" x14ac:dyDescent="0.2">
      <c r="A15193" s="1" t="s">
        <v>43796</v>
      </c>
      <c r="B15193" s="4" t="s">
        <v>43797</v>
      </c>
      <c r="C15193" s="4" t="s">
        <v>43798</v>
      </c>
      <c r="E15193" s="4"/>
      <c r="R15193" s="4"/>
      <c r="U15193" s="4"/>
      <c r="AD15193" s="4"/>
      <c r="AE15193" s="4"/>
      <c r="AF15193" s="21"/>
    </row>
    <row r="15194" spans="1:32" x14ac:dyDescent="0.2">
      <c r="A15194" s="1" t="s">
        <v>43799</v>
      </c>
      <c r="B15194" s="4" t="s">
        <v>43800</v>
      </c>
      <c r="C15194" s="4" t="s">
        <v>43801</v>
      </c>
      <c r="E15194" s="4"/>
      <c r="R15194" s="4"/>
      <c r="U15194" s="4"/>
      <c r="AD15194" s="4"/>
      <c r="AE15194" s="4"/>
      <c r="AF15194" s="21"/>
    </row>
    <row r="15195" spans="1:32" x14ac:dyDescent="0.2">
      <c r="A15195" s="1" t="s">
        <v>43802</v>
      </c>
      <c r="B15195" s="4" t="s">
        <v>43803</v>
      </c>
      <c r="C15195" s="4" t="s">
        <v>43804</v>
      </c>
      <c r="E15195" s="4"/>
      <c r="R15195" s="4"/>
      <c r="U15195" s="4"/>
      <c r="AD15195" s="4"/>
      <c r="AE15195" s="4"/>
      <c r="AF15195" s="21"/>
    </row>
    <row r="15196" spans="1:32" x14ac:dyDescent="0.2">
      <c r="A15196" s="1" t="s">
        <v>43805</v>
      </c>
      <c r="B15196" s="4" t="s">
        <v>43806</v>
      </c>
      <c r="C15196" s="4" t="s">
        <v>43807</v>
      </c>
      <c r="E15196" s="4"/>
      <c r="R15196" s="4"/>
      <c r="U15196" s="4"/>
      <c r="AD15196" s="4"/>
      <c r="AE15196" s="4"/>
      <c r="AF15196" s="21"/>
    </row>
    <row r="15197" spans="1:32" x14ac:dyDescent="0.2">
      <c r="A15197" s="1" t="s">
        <v>43808</v>
      </c>
      <c r="B15197" s="4" t="s">
        <v>43809</v>
      </c>
      <c r="C15197" s="4" t="s">
        <v>43810</v>
      </c>
      <c r="E15197" s="4"/>
      <c r="R15197" s="4"/>
      <c r="U15197" s="4"/>
      <c r="AD15197" s="4"/>
      <c r="AE15197" s="4"/>
      <c r="AF15197" s="21"/>
    </row>
    <row r="15198" spans="1:32" x14ac:dyDescent="0.2">
      <c r="A15198" s="1" t="s">
        <v>43811</v>
      </c>
      <c r="B15198" s="4" t="s">
        <v>43812</v>
      </c>
      <c r="C15198" s="4" t="s">
        <v>43813</v>
      </c>
      <c r="E15198" s="4"/>
      <c r="R15198" s="4"/>
      <c r="U15198" s="4"/>
      <c r="AD15198" s="4"/>
      <c r="AE15198" s="4"/>
      <c r="AF15198" s="21"/>
    </row>
    <row r="15199" spans="1:32" x14ac:dyDescent="0.2">
      <c r="A15199" s="1" t="s">
        <v>43814</v>
      </c>
      <c r="B15199" s="4" t="s">
        <v>43815</v>
      </c>
      <c r="C15199" s="4" t="s">
        <v>43816</v>
      </c>
      <c r="E15199" s="4"/>
      <c r="R15199" s="4"/>
      <c r="U15199" s="4"/>
      <c r="AD15199" s="4"/>
      <c r="AE15199" s="4"/>
      <c r="AF15199" s="21"/>
    </row>
    <row r="15200" spans="1:32" x14ac:dyDescent="0.2">
      <c r="A15200" s="1" t="s">
        <v>43817</v>
      </c>
      <c r="B15200" s="4" t="s">
        <v>36236</v>
      </c>
      <c r="C15200" s="4" t="s">
        <v>36237</v>
      </c>
      <c r="E15200" s="4"/>
      <c r="R15200" s="4"/>
      <c r="U15200" s="4"/>
      <c r="AD15200" s="4"/>
      <c r="AE15200" s="4"/>
      <c r="AF15200" s="21"/>
    </row>
    <row r="15201" spans="1:32" x14ac:dyDescent="0.2">
      <c r="A15201" s="1" t="s">
        <v>43818</v>
      </c>
      <c r="B15201" s="4" t="s">
        <v>43819</v>
      </c>
      <c r="C15201" s="4" t="s">
        <v>43820</v>
      </c>
      <c r="E15201" s="4"/>
      <c r="R15201" s="4"/>
      <c r="U15201" s="4"/>
      <c r="AD15201" s="4"/>
      <c r="AE15201" s="4"/>
      <c r="AF15201" s="21"/>
    </row>
    <row r="15202" spans="1:32" x14ac:dyDescent="0.2">
      <c r="A15202" s="1" t="s">
        <v>43821</v>
      </c>
      <c r="B15202" s="4" t="s">
        <v>43822</v>
      </c>
      <c r="C15202" s="4" t="s">
        <v>43823</v>
      </c>
      <c r="E15202" s="4"/>
      <c r="R15202" s="4"/>
      <c r="U15202" s="4"/>
      <c r="AD15202" s="4"/>
      <c r="AE15202" s="4"/>
      <c r="AF15202" s="21"/>
    </row>
    <row r="15203" spans="1:32" x14ac:dyDescent="0.2">
      <c r="A15203" s="1" t="s">
        <v>43824</v>
      </c>
      <c r="B15203" s="4" t="s">
        <v>43825</v>
      </c>
      <c r="C15203" s="4" t="s">
        <v>43823</v>
      </c>
      <c r="E15203" s="4"/>
      <c r="R15203" s="4"/>
      <c r="U15203" s="4"/>
      <c r="AD15203" s="4"/>
      <c r="AE15203" s="4"/>
      <c r="AF15203" s="21"/>
    </row>
    <row r="15204" spans="1:32" x14ac:dyDescent="0.2">
      <c r="A15204" s="1" t="s">
        <v>43826</v>
      </c>
      <c r="B15204" s="4" t="s">
        <v>43827</v>
      </c>
      <c r="C15204" s="4" t="s">
        <v>43828</v>
      </c>
      <c r="E15204" s="4"/>
      <c r="R15204" s="4"/>
      <c r="U15204" s="4"/>
      <c r="AD15204" s="4"/>
      <c r="AE15204" s="4"/>
      <c r="AF15204" s="21"/>
    </row>
    <row r="15205" spans="1:32" x14ac:dyDescent="0.2">
      <c r="A15205" s="1" t="s">
        <v>43829</v>
      </c>
      <c r="B15205" s="4" t="s">
        <v>43830</v>
      </c>
      <c r="C15205" s="4" t="s">
        <v>43831</v>
      </c>
      <c r="E15205" s="4"/>
      <c r="R15205" s="4"/>
      <c r="U15205" s="4"/>
      <c r="AD15205" s="4"/>
      <c r="AE15205" s="4"/>
      <c r="AF15205" s="21"/>
    </row>
    <row r="15206" spans="1:32" x14ac:dyDescent="0.2">
      <c r="A15206" s="1" t="s">
        <v>43832</v>
      </c>
      <c r="B15206" s="4" t="s">
        <v>43833</v>
      </c>
      <c r="C15206" s="4" t="s">
        <v>43834</v>
      </c>
      <c r="E15206" s="4"/>
      <c r="R15206" s="4"/>
      <c r="U15206" s="4"/>
      <c r="AD15206" s="4"/>
      <c r="AE15206" s="4"/>
      <c r="AF15206" s="21"/>
    </row>
    <row r="15207" spans="1:32" x14ac:dyDescent="0.2">
      <c r="A15207" s="1" t="s">
        <v>43835</v>
      </c>
      <c r="B15207" s="4" t="s">
        <v>43836</v>
      </c>
      <c r="C15207" s="4" t="s">
        <v>43837</v>
      </c>
      <c r="E15207" s="4"/>
      <c r="R15207" s="4"/>
      <c r="U15207" s="4"/>
      <c r="AD15207" s="4"/>
      <c r="AE15207" s="4"/>
      <c r="AF15207" s="21"/>
    </row>
    <row r="15208" spans="1:32" x14ac:dyDescent="0.2">
      <c r="A15208" s="1" t="s">
        <v>43838</v>
      </c>
      <c r="B15208" s="4" t="s">
        <v>43839</v>
      </c>
      <c r="C15208" s="4" t="s">
        <v>43840</v>
      </c>
      <c r="E15208" s="4"/>
      <c r="R15208" s="4"/>
      <c r="U15208" s="4"/>
      <c r="AD15208" s="4"/>
      <c r="AE15208" s="4"/>
      <c r="AF15208" s="21"/>
    </row>
    <row r="15209" spans="1:32" x14ac:dyDescent="0.2">
      <c r="A15209" s="1" t="s">
        <v>43841</v>
      </c>
      <c r="B15209" s="4" t="s">
        <v>43842</v>
      </c>
      <c r="C15209" s="4" t="s">
        <v>43843</v>
      </c>
      <c r="E15209" s="4"/>
      <c r="R15209" s="4"/>
      <c r="U15209" s="4"/>
      <c r="AD15209" s="4"/>
      <c r="AE15209" s="4"/>
      <c r="AF15209" s="21"/>
    </row>
    <row r="15210" spans="1:32" x14ac:dyDescent="0.2">
      <c r="A15210" s="1" t="s">
        <v>43844</v>
      </c>
      <c r="B15210" s="4" t="s">
        <v>43845</v>
      </c>
      <c r="C15210" s="4" t="s">
        <v>43846</v>
      </c>
      <c r="E15210" s="4"/>
      <c r="R15210" s="4"/>
      <c r="U15210" s="4"/>
      <c r="AD15210" s="4"/>
      <c r="AE15210" s="4"/>
      <c r="AF15210" s="21"/>
    </row>
    <row r="15211" spans="1:32" x14ac:dyDescent="0.2">
      <c r="A15211" s="1" t="s">
        <v>43847</v>
      </c>
      <c r="B15211" s="4" t="s">
        <v>43848</v>
      </c>
      <c r="C15211" s="4" t="s">
        <v>43849</v>
      </c>
      <c r="E15211" s="4"/>
      <c r="R15211" s="4"/>
      <c r="U15211" s="4"/>
      <c r="AD15211" s="4"/>
      <c r="AE15211" s="4"/>
      <c r="AF15211" s="21"/>
    </row>
    <row r="15212" spans="1:32" x14ac:dyDescent="0.2">
      <c r="A15212" s="1" t="s">
        <v>43850</v>
      </c>
      <c r="B15212" s="4" t="s">
        <v>43851</v>
      </c>
      <c r="C15212" s="4" t="s">
        <v>43852</v>
      </c>
      <c r="E15212" s="4"/>
      <c r="R15212" s="4"/>
      <c r="U15212" s="4"/>
      <c r="AD15212" s="4"/>
      <c r="AE15212" s="4"/>
      <c r="AF15212" s="21"/>
    </row>
    <row r="15213" spans="1:32" x14ac:dyDescent="0.2">
      <c r="A15213" s="1" t="s">
        <v>43853</v>
      </c>
      <c r="B15213" s="4" t="s">
        <v>43854</v>
      </c>
      <c r="C15213" s="4" t="s">
        <v>43855</v>
      </c>
      <c r="E15213" s="4"/>
      <c r="R15213" s="4"/>
      <c r="U15213" s="4"/>
      <c r="AD15213" s="4"/>
      <c r="AE15213" s="4"/>
      <c r="AF15213" s="21"/>
    </row>
    <row r="15214" spans="1:32" x14ac:dyDescent="0.2">
      <c r="A15214" s="1" t="s">
        <v>43856</v>
      </c>
      <c r="B15214" s="4" t="s">
        <v>43857</v>
      </c>
      <c r="C15214" s="4" t="s">
        <v>43858</v>
      </c>
      <c r="E15214" s="4"/>
      <c r="R15214" s="4"/>
      <c r="U15214" s="4"/>
      <c r="AD15214" s="4"/>
      <c r="AE15214" s="4"/>
      <c r="AF15214" s="21"/>
    </row>
    <row r="15215" spans="1:32" x14ac:dyDescent="0.2">
      <c r="A15215" s="1" t="s">
        <v>43859</v>
      </c>
      <c r="B15215" s="4" t="s">
        <v>43860</v>
      </c>
      <c r="C15215" s="4" t="s">
        <v>43861</v>
      </c>
      <c r="E15215" s="4"/>
      <c r="R15215" s="4"/>
      <c r="U15215" s="4"/>
      <c r="AD15215" s="4"/>
      <c r="AE15215" s="4"/>
      <c r="AF15215" s="21"/>
    </row>
    <row r="15216" spans="1:32" x14ac:dyDescent="0.2">
      <c r="A15216" s="1" t="s">
        <v>43862</v>
      </c>
      <c r="B15216" s="4" t="s">
        <v>43863</v>
      </c>
      <c r="C15216" s="4" t="s">
        <v>43864</v>
      </c>
      <c r="E15216" s="4"/>
      <c r="R15216" s="4"/>
      <c r="U15216" s="4"/>
      <c r="AD15216" s="4"/>
      <c r="AE15216" s="4"/>
      <c r="AF15216" s="21"/>
    </row>
    <row r="15217" spans="1:32" x14ac:dyDescent="0.2">
      <c r="A15217" s="1" t="s">
        <v>43865</v>
      </c>
      <c r="B15217" s="4" t="s">
        <v>43866</v>
      </c>
      <c r="C15217" s="4" t="s">
        <v>43867</v>
      </c>
      <c r="E15217" s="4"/>
      <c r="R15217" s="4"/>
      <c r="U15217" s="4"/>
      <c r="AD15217" s="4"/>
      <c r="AE15217" s="4"/>
      <c r="AF15217" s="21"/>
    </row>
    <row r="15218" spans="1:32" x14ac:dyDescent="0.2">
      <c r="A15218" s="1" t="s">
        <v>43868</v>
      </c>
      <c r="B15218" s="4" t="s">
        <v>43869</v>
      </c>
      <c r="C15218" s="4" t="s">
        <v>43870</v>
      </c>
      <c r="E15218" s="4"/>
      <c r="R15218" s="4"/>
      <c r="U15218" s="4"/>
      <c r="AD15218" s="4"/>
      <c r="AE15218" s="4"/>
      <c r="AF15218" s="21"/>
    </row>
    <row r="15219" spans="1:32" x14ac:dyDescent="0.2">
      <c r="A15219" s="1" t="s">
        <v>43871</v>
      </c>
      <c r="B15219" s="4" t="s">
        <v>43872</v>
      </c>
      <c r="C15219" s="4" t="s">
        <v>43873</v>
      </c>
      <c r="E15219" s="4"/>
      <c r="R15219" s="4"/>
      <c r="U15219" s="4"/>
      <c r="AD15219" s="4"/>
      <c r="AE15219" s="4"/>
      <c r="AF15219" s="21"/>
    </row>
    <row r="15220" spans="1:32" x14ac:dyDescent="0.2">
      <c r="A15220" s="1" t="s">
        <v>43874</v>
      </c>
      <c r="B15220" s="4" t="s">
        <v>43875</v>
      </c>
      <c r="C15220" s="4" t="s">
        <v>43876</v>
      </c>
      <c r="E15220" s="4"/>
      <c r="R15220" s="4"/>
      <c r="U15220" s="4"/>
      <c r="AD15220" s="4"/>
      <c r="AE15220" s="4"/>
      <c r="AF15220" s="21"/>
    </row>
    <row r="15221" spans="1:32" x14ac:dyDescent="0.2">
      <c r="A15221" s="1" t="s">
        <v>43877</v>
      </c>
      <c r="B15221" s="4" t="s">
        <v>12255</v>
      </c>
      <c r="C15221" s="4" t="s">
        <v>36239</v>
      </c>
      <c r="E15221" s="4"/>
      <c r="R15221" s="4"/>
      <c r="U15221" s="4"/>
      <c r="AD15221" s="4"/>
      <c r="AE15221" s="4"/>
      <c r="AF15221" s="21"/>
    </row>
    <row r="15222" spans="1:32" x14ac:dyDescent="0.2">
      <c r="A15222" s="1" t="s">
        <v>43878</v>
      </c>
      <c r="B15222" s="4" t="s">
        <v>43879</v>
      </c>
      <c r="C15222" s="4" t="s">
        <v>1150</v>
      </c>
      <c r="E15222" s="4"/>
      <c r="R15222" s="4"/>
      <c r="U15222" s="4"/>
      <c r="AD15222" s="4"/>
      <c r="AE15222" s="4"/>
      <c r="AF15222" s="21"/>
    </row>
    <row r="15223" spans="1:32" x14ac:dyDescent="0.2">
      <c r="A15223" s="1" t="s">
        <v>43880</v>
      </c>
      <c r="B15223" s="4" t="s">
        <v>43881</v>
      </c>
      <c r="C15223" s="4" t="s">
        <v>43882</v>
      </c>
      <c r="E15223" s="4"/>
      <c r="R15223" s="4"/>
      <c r="U15223" s="4"/>
      <c r="AD15223" s="4"/>
      <c r="AE15223" s="4"/>
      <c r="AF15223" s="21"/>
    </row>
    <row r="15224" spans="1:32" x14ac:dyDescent="0.2">
      <c r="A15224" s="1" t="s">
        <v>43883</v>
      </c>
      <c r="B15224" s="4" t="s">
        <v>43884</v>
      </c>
      <c r="C15224" s="4" t="s">
        <v>43885</v>
      </c>
      <c r="E15224" s="4"/>
      <c r="R15224" s="4"/>
      <c r="U15224" s="4"/>
      <c r="AD15224" s="4"/>
      <c r="AE15224" s="4"/>
      <c r="AF15224" s="21"/>
    </row>
    <row r="15225" spans="1:32" x14ac:dyDescent="0.2">
      <c r="A15225" s="1" t="s">
        <v>43886</v>
      </c>
      <c r="B15225" s="4" t="s">
        <v>43887</v>
      </c>
      <c r="C15225" s="4" t="s">
        <v>43888</v>
      </c>
      <c r="E15225" s="4"/>
      <c r="R15225" s="4"/>
      <c r="U15225" s="4"/>
      <c r="AD15225" s="4"/>
      <c r="AE15225" s="4"/>
      <c r="AF15225" s="21"/>
    </row>
    <row r="15226" spans="1:32" x14ac:dyDescent="0.2">
      <c r="A15226" s="1" t="s">
        <v>43889</v>
      </c>
      <c r="B15226" s="4" t="s">
        <v>43890</v>
      </c>
      <c r="C15226" s="4" t="s">
        <v>43891</v>
      </c>
      <c r="E15226" s="4"/>
      <c r="R15226" s="4"/>
      <c r="U15226" s="4"/>
      <c r="AD15226" s="4"/>
      <c r="AE15226" s="4"/>
      <c r="AF15226" s="21"/>
    </row>
    <row r="15227" spans="1:32" x14ac:dyDescent="0.2">
      <c r="A15227" s="1" t="s">
        <v>43892</v>
      </c>
      <c r="B15227" s="4" t="s">
        <v>43893</v>
      </c>
      <c r="C15227" s="4" t="s">
        <v>43894</v>
      </c>
      <c r="E15227" s="4"/>
      <c r="R15227" s="4"/>
      <c r="U15227" s="4"/>
      <c r="AD15227" s="4"/>
      <c r="AE15227" s="4"/>
      <c r="AF15227" s="21"/>
    </row>
    <row r="15228" spans="1:32" x14ac:dyDescent="0.2">
      <c r="A15228" s="1" t="s">
        <v>43895</v>
      </c>
      <c r="B15228" s="4" t="s">
        <v>43896</v>
      </c>
      <c r="C15228" s="4" t="s">
        <v>43897</v>
      </c>
      <c r="E15228" s="4"/>
      <c r="R15228" s="4"/>
      <c r="U15228" s="4"/>
      <c r="AD15228" s="4"/>
      <c r="AE15228" s="4"/>
      <c r="AF15228" s="21"/>
    </row>
    <row r="15229" spans="1:32" x14ac:dyDescent="0.2">
      <c r="A15229" s="1" t="s">
        <v>43898</v>
      </c>
      <c r="B15229" s="4" t="s">
        <v>43899</v>
      </c>
      <c r="C15229" s="4" t="s">
        <v>43900</v>
      </c>
      <c r="E15229" s="4"/>
      <c r="R15229" s="4"/>
      <c r="U15229" s="4"/>
      <c r="AD15229" s="4"/>
      <c r="AE15229" s="4"/>
      <c r="AF15229" s="21"/>
    </row>
    <row r="15230" spans="1:32" x14ac:dyDescent="0.2">
      <c r="A15230" s="1" t="s">
        <v>43901</v>
      </c>
      <c r="B15230" s="4" t="s">
        <v>43902</v>
      </c>
      <c r="C15230" s="4" t="s">
        <v>43903</v>
      </c>
      <c r="E15230" s="4"/>
      <c r="R15230" s="4"/>
      <c r="U15230" s="4"/>
      <c r="AD15230" s="4"/>
      <c r="AE15230" s="4"/>
      <c r="AF15230" s="21"/>
    </row>
    <row r="15231" spans="1:32" x14ac:dyDescent="0.2">
      <c r="A15231" s="1" t="s">
        <v>43904</v>
      </c>
      <c r="B15231" s="4" t="s">
        <v>43905</v>
      </c>
      <c r="C15231" s="4" t="s">
        <v>43906</v>
      </c>
      <c r="E15231" s="4"/>
      <c r="R15231" s="4"/>
      <c r="U15231" s="4"/>
      <c r="AD15231" s="4"/>
      <c r="AE15231" s="4"/>
      <c r="AF15231" s="21"/>
    </row>
    <row r="15232" spans="1:32" x14ac:dyDescent="0.2">
      <c r="A15232" s="1" t="s">
        <v>43907</v>
      </c>
      <c r="B15232" s="4" t="s">
        <v>43908</v>
      </c>
      <c r="C15232" s="4" t="s">
        <v>43909</v>
      </c>
      <c r="E15232" s="4"/>
      <c r="R15232" s="4"/>
      <c r="U15232" s="4"/>
      <c r="AD15232" s="4"/>
      <c r="AE15232" s="4"/>
      <c r="AF15232" s="21"/>
    </row>
    <row r="15233" spans="1:32" x14ac:dyDescent="0.2">
      <c r="A15233" s="1" t="s">
        <v>43910</v>
      </c>
      <c r="B15233" s="4" t="s">
        <v>43911</v>
      </c>
      <c r="C15233" s="4" t="s">
        <v>43912</v>
      </c>
      <c r="E15233" s="4"/>
      <c r="R15233" s="4"/>
      <c r="U15233" s="4"/>
      <c r="AD15233" s="4"/>
      <c r="AE15233" s="4"/>
      <c r="AF15233" s="21"/>
    </row>
    <row r="15234" spans="1:32" x14ac:dyDescent="0.2">
      <c r="A15234" s="1" t="s">
        <v>43913</v>
      </c>
      <c r="B15234" s="4" t="s">
        <v>43914</v>
      </c>
      <c r="C15234" s="4" t="s">
        <v>43915</v>
      </c>
      <c r="E15234" s="4"/>
      <c r="R15234" s="4"/>
      <c r="U15234" s="4"/>
      <c r="AD15234" s="4"/>
      <c r="AE15234" s="4"/>
      <c r="AF15234" s="21"/>
    </row>
    <row r="15235" spans="1:32" x14ac:dyDescent="0.2">
      <c r="A15235" s="1" t="s">
        <v>43916</v>
      </c>
      <c r="B15235" s="4" t="s">
        <v>43917</v>
      </c>
      <c r="C15235" s="4" t="s">
        <v>43918</v>
      </c>
      <c r="E15235" s="4"/>
      <c r="R15235" s="4"/>
      <c r="U15235" s="4"/>
      <c r="AD15235" s="4"/>
      <c r="AE15235" s="4"/>
      <c r="AF15235" s="21"/>
    </row>
    <row r="15236" spans="1:32" x14ac:dyDescent="0.2">
      <c r="A15236" s="1" t="s">
        <v>43919</v>
      </c>
      <c r="B15236" s="4" t="s">
        <v>43920</v>
      </c>
      <c r="C15236" s="4" t="s">
        <v>43921</v>
      </c>
      <c r="E15236" s="4"/>
      <c r="R15236" s="4"/>
      <c r="U15236" s="4"/>
      <c r="AD15236" s="4"/>
      <c r="AE15236" s="4"/>
      <c r="AF15236" s="21"/>
    </row>
    <row r="15237" spans="1:32" x14ac:dyDescent="0.2">
      <c r="A15237" s="1" t="s">
        <v>43922</v>
      </c>
      <c r="B15237" s="4" t="s">
        <v>11911</v>
      </c>
      <c r="C15237" s="4" t="s">
        <v>36254</v>
      </c>
      <c r="E15237" s="4"/>
      <c r="R15237" s="4"/>
      <c r="U15237" s="4"/>
      <c r="AD15237" s="4"/>
      <c r="AE15237" s="4"/>
      <c r="AF15237" s="21"/>
    </row>
    <row r="15238" spans="1:32" x14ac:dyDescent="0.2">
      <c r="A15238" s="1" t="s">
        <v>43923</v>
      </c>
      <c r="B15238" s="4" t="s">
        <v>43924</v>
      </c>
      <c r="C15238" s="4" t="s">
        <v>43925</v>
      </c>
      <c r="E15238" s="4"/>
      <c r="R15238" s="4"/>
      <c r="U15238" s="4"/>
      <c r="AD15238" s="4"/>
      <c r="AE15238" s="4"/>
      <c r="AF15238" s="21"/>
    </row>
    <row r="15239" spans="1:32" x14ac:dyDescent="0.2">
      <c r="A15239" s="1" t="s">
        <v>43926</v>
      </c>
      <c r="B15239" s="4" t="s">
        <v>43927</v>
      </c>
      <c r="C15239" s="4" t="s">
        <v>43928</v>
      </c>
      <c r="E15239" s="4"/>
      <c r="R15239" s="4"/>
      <c r="U15239" s="4"/>
      <c r="AD15239" s="4"/>
      <c r="AE15239" s="4"/>
      <c r="AF15239" s="21"/>
    </row>
    <row r="15240" spans="1:32" x14ac:dyDescent="0.2">
      <c r="A15240" s="1" t="s">
        <v>43929</v>
      </c>
      <c r="B15240" s="4" t="s">
        <v>43930</v>
      </c>
      <c r="C15240" s="4" t="s">
        <v>43931</v>
      </c>
      <c r="E15240" s="4"/>
      <c r="R15240" s="4"/>
      <c r="U15240" s="4"/>
      <c r="AD15240" s="4"/>
      <c r="AE15240" s="4"/>
      <c r="AF15240" s="21"/>
    </row>
    <row r="15241" spans="1:32" x14ac:dyDescent="0.2">
      <c r="A15241" s="1" t="s">
        <v>43932</v>
      </c>
      <c r="B15241" s="4" t="s">
        <v>43933</v>
      </c>
      <c r="C15241" s="4" t="s">
        <v>43934</v>
      </c>
      <c r="E15241" s="4"/>
      <c r="R15241" s="4"/>
      <c r="U15241" s="4"/>
      <c r="AD15241" s="4"/>
      <c r="AE15241" s="4"/>
      <c r="AF15241" s="21"/>
    </row>
    <row r="15242" spans="1:32" x14ac:dyDescent="0.2">
      <c r="A15242" s="1" t="s">
        <v>43935</v>
      </c>
      <c r="B15242" s="4" t="s">
        <v>43936</v>
      </c>
      <c r="C15242" s="4" t="s">
        <v>43937</v>
      </c>
      <c r="E15242" s="4"/>
      <c r="R15242" s="4"/>
      <c r="U15242" s="4"/>
      <c r="AD15242" s="4"/>
      <c r="AE15242" s="4"/>
      <c r="AF15242" s="21"/>
    </row>
    <row r="15243" spans="1:32" x14ac:dyDescent="0.2">
      <c r="A15243" s="1" t="s">
        <v>43938</v>
      </c>
      <c r="B15243" s="4" t="s">
        <v>43939</v>
      </c>
      <c r="C15243" s="4" t="s">
        <v>43940</v>
      </c>
      <c r="E15243" s="4"/>
      <c r="R15243" s="4"/>
      <c r="U15243" s="4"/>
      <c r="AD15243" s="4"/>
      <c r="AE15243" s="4"/>
      <c r="AF15243" s="21"/>
    </row>
    <row r="15244" spans="1:32" x14ac:dyDescent="0.2">
      <c r="A15244" s="1" t="s">
        <v>43941</v>
      </c>
      <c r="B15244" s="4" t="s">
        <v>43942</v>
      </c>
      <c r="C15244" s="4" t="s">
        <v>43943</v>
      </c>
      <c r="E15244" s="4"/>
      <c r="R15244" s="4"/>
      <c r="U15244" s="4"/>
      <c r="AD15244" s="4"/>
      <c r="AE15244" s="4"/>
      <c r="AF15244" s="21"/>
    </row>
    <row r="15245" spans="1:32" x14ac:dyDescent="0.2">
      <c r="A15245" s="1" t="s">
        <v>43944</v>
      </c>
      <c r="B15245" s="4" t="s">
        <v>43945</v>
      </c>
      <c r="C15245" s="4" t="s">
        <v>43946</v>
      </c>
      <c r="E15245" s="4"/>
      <c r="R15245" s="4"/>
      <c r="U15245" s="4"/>
      <c r="AD15245" s="4"/>
      <c r="AE15245" s="4"/>
      <c r="AF15245" s="21"/>
    </row>
    <row r="15246" spans="1:32" x14ac:dyDescent="0.2">
      <c r="A15246" s="1" t="s">
        <v>43947</v>
      </c>
      <c r="B15246" s="4" t="s">
        <v>43948</v>
      </c>
      <c r="C15246" s="4" t="s">
        <v>43949</v>
      </c>
      <c r="E15246" s="4"/>
      <c r="R15246" s="4"/>
      <c r="U15246" s="4"/>
      <c r="AD15246" s="4"/>
      <c r="AE15246" s="4"/>
      <c r="AF15246" s="21"/>
    </row>
    <row r="15247" spans="1:32" x14ac:dyDescent="0.2">
      <c r="A15247" s="1" t="s">
        <v>43950</v>
      </c>
      <c r="B15247" s="4" t="s">
        <v>43951</v>
      </c>
      <c r="C15247" s="4" t="s">
        <v>43952</v>
      </c>
      <c r="E15247" s="4"/>
      <c r="R15247" s="4"/>
      <c r="U15247" s="4"/>
      <c r="AD15247" s="4"/>
      <c r="AE15247" s="4"/>
      <c r="AF15247" s="21"/>
    </row>
    <row r="15248" spans="1:32" x14ac:dyDescent="0.2">
      <c r="A15248" s="1" t="s">
        <v>43953</v>
      </c>
      <c r="B15248" s="4" t="s">
        <v>43954</v>
      </c>
      <c r="C15248" s="4" t="s">
        <v>43955</v>
      </c>
      <c r="E15248" s="4"/>
      <c r="R15248" s="4"/>
      <c r="U15248" s="4"/>
      <c r="AD15248" s="4"/>
      <c r="AE15248" s="4"/>
      <c r="AF15248" s="21"/>
    </row>
    <row r="15249" spans="1:32" x14ac:dyDescent="0.2">
      <c r="A15249" s="1" t="s">
        <v>43956</v>
      </c>
      <c r="B15249" s="4" t="s">
        <v>43957</v>
      </c>
      <c r="C15249" s="4" t="s">
        <v>43958</v>
      </c>
      <c r="E15249" s="4"/>
      <c r="R15249" s="4"/>
      <c r="U15249" s="4"/>
      <c r="AD15249" s="4"/>
      <c r="AE15249" s="4"/>
      <c r="AF15249" s="21"/>
    </row>
    <row r="15250" spans="1:32" x14ac:dyDescent="0.2">
      <c r="A15250" s="1" t="s">
        <v>43959</v>
      </c>
      <c r="B15250" s="4" t="s">
        <v>43960</v>
      </c>
      <c r="C15250" s="4" t="s">
        <v>43961</v>
      </c>
      <c r="E15250" s="4"/>
      <c r="R15250" s="4"/>
      <c r="U15250" s="4"/>
      <c r="AD15250" s="4"/>
      <c r="AE15250" s="4"/>
      <c r="AF15250" s="21"/>
    </row>
    <row r="15251" spans="1:32" x14ac:dyDescent="0.2">
      <c r="A15251" s="1" t="s">
        <v>43962</v>
      </c>
      <c r="B15251" s="4" t="s">
        <v>11914</v>
      </c>
      <c r="C15251" s="4" t="s">
        <v>43741</v>
      </c>
      <c r="E15251" s="4"/>
      <c r="R15251" s="4"/>
      <c r="U15251" s="4"/>
      <c r="AD15251" s="4"/>
      <c r="AE15251" s="4"/>
      <c r="AF15251" s="21"/>
    </row>
    <row r="15252" spans="1:32" x14ac:dyDescent="0.2">
      <c r="A15252" s="1" t="s">
        <v>43963</v>
      </c>
      <c r="B15252" s="4" t="s">
        <v>43964</v>
      </c>
      <c r="C15252" s="4" t="s">
        <v>43965</v>
      </c>
      <c r="E15252" s="4"/>
      <c r="R15252" s="4"/>
      <c r="U15252" s="4"/>
      <c r="AD15252" s="4"/>
      <c r="AE15252" s="4"/>
      <c r="AF15252" s="21"/>
    </row>
    <row r="15253" spans="1:32" x14ac:dyDescent="0.2">
      <c r="A15253" s="1" t="s">
        <v>43966</v>
      </c>
      <c r="B15253" s="4" t="s">
        <v>43967</v>
      </c>
      <c r="C15253" s="4" t="s">
        <v>43968</v>
      </c>
      <c r="E15253" s="4"/>
      <c r="R15253" s="4"/>
      <c r="U15253" s="4"/>
      <c r="AD15253" s="4"/>
      <c r="AE15253" s="4"/>
      <c r="AF15253" s="21"/>
    </row>
    <row r="15254" spans="1:32" x14ac:dyDescent="0.2">
      <c r="A15254" s="1" t="s">
        <v>43969</v>
      </c>
      <c r="B15254" s="4" t="s">
        <v>43970</v>
      </c>
      <c r="C15254" s="4" t="s">
        <v>43971</v>
      </c>
      <c r="E15254" s="4"/>
      <c r="R15254" s="4"/>
      <c r="U15254" s="4"/>
      <c r="AD15254" s="4"/>
      <c r="AE15254" s="4"/>
      <c r="AF15254" s="21"/>
    </row>
    <row r="15255" spans="1:32" x14ac:dyDescent="0.2">
      <c r="A15255" s="1" t="s">
        <v>43972</v>
      </c>
      <c r="B15255" s="4" t="s">
        <v>43973</v>
      </c>
      <c r="C15255" s="4" t="s">
        <v>43974</v>
      </c>
      <c r="E15255" s="4"/>
      <c r="R15255" s="4"/>
      <c r="U15255" s="4"/>
      <c r="AD15255" s="4"/>
      <c r="AE15255" s="4"/>
      <c r="AF15255" s="21"/>
    </row>
    <row r="15256" spans="1:32" x14ac:dyDescent="0.2">
      <c r="A15256" s="1" t="s">
        <v>43975</v>
      </c>
      <c r="B15256" s="4" t="s">
        <v>43976</v>
      </c>
      <c r="C15256" s="4" t="s">
        <v>43977</v>
      </c>
      <c r="E15256" s="4"/>
      <c r="R15256" s="4"/>
      <c r="U15256" s="4"/>
      <c r="AD15256" s="4"/>
      <c r="AE15256" s="4"/>
      <c r="AF15256" s="21"/>
    </row>
    <row r="15257" spans="1:32" x14ac:dyDescent="0.2">
      <c r="A15257" s="1" t="s">
        <v>43978</v>
      </c>
      <c r="B15257" s="4" t="s">
        <v>43979</v>
      </c>
      <c r="C15257" s="4" t="s">
        <v>43980</v>
      </c>
      <c r="E15257" s="4"/>
      <c r="R15257" s="4"/>
      <c r="U15257" s="4"/>
      <c r="AD15257" s="4"/>
      <c r="AE15257" s="4"/>
      <c r="AF15257" s="21"/>
    </row>
    <row r="15258" spans="1:32" x14ac:dyDescent="0.2">
      <c r="A15258" s="1" t="s">
        <v>43981</v>
      </c>
      <c r="B15258" s="4" t="s">
        <v>43982</v>
      </c>
      <c r="C15258" s="4" t="s">
        <v>43983</v>
      </c>
      <c r="E15258" s="4"/>
      <c r="R15258" s="4"/>
      <c r="U15258" s="4"/>
      <c r="AD15258" s="4"/>
      <c r="AE15258" s="4"/>
      <c r="AF15258" s="21"/>
    </row>
    <row r="15259" spans="1:32" x14ac:dyDescent="0.2">
      <c r="A15259" s="1" t="s">
        <v>43984</v>
      </c>
      <c r="B15259" s="4" t="s">
        <v>43985</v>
      </c>
      <c r="C15259" s="4" t="s">
        <v>43986</v>
      </c>
      <c r="E15259" s="4"/>
      <c r="R15259" s="4"/>
      <c r="U15259" s="4"/>
      <c r="AD15259" s="4"/>
      <c r="AE15259" s="4"/>
      <c r="AF15259" s="21"/>
    </row>
    <row r="15260" spans="1:32" x14ac:dyDescent="0.2">
      <c r="A15260" s="1" t="s">
        <v>43987</v>
      </c>
      <c r="B15260" s="4" t="s">
        <v>43988</v>
      </c>
      <c r="C15260" s="4" t="s">
        <v>43989</v>
      </c>
      <c r="E15260" s="4"/>
      <c r="R15260" s="4"/>
      <c r="U15260" s="4"/>
      <c r="AD15260" s="4"/>
      <c r="AE15260" s="4"/>
      <c r="AF15260" s="21"/>
    </row>
    <row r="15261" spans="1:32" x14ac:dyDescent="0.2">
      <c r="A15261" s="1" t="s">
        <v>43990</v>
      </c>
      <c r="B15261" s="4" t="s">
        <v>43743</v>
      </c>
      <c r="C15261" s="4" t="s">
        <v>43744</v>
      </c>
      <c r="E15261" s="4"/>
      <c r="R15261" s="4"/>
      <c r="U15261" s="4"/>
      <c r="AD15261" s="4"/>
      <c r="AE15261" s="4"/>
      <c r="AF15261" s="21"/>
    </row>
    <row r="15262" spans="1:32" x14ac:dyDescent="0.2">
      <c r="A15262" s="1" t="s">
        <v>43991</v>
      </c>
      <c r="B15262" s="4" t="s">
        <v>43992</v>
      </c>
      <c r="C15262" s="4" t="s">
        <v>43993</v>
      </c>
      <c r="E15262" s="4"/>
      <c r="R15262" s="4"/>
      <c r="U15262" s="4"/>
      <c r="AD15262" s="4"/>
      <c r="AE15262" s="4"/>
      <c r="AF15262" s="21"/>
    </row>
    <row r="15263" spans="1:32" x14ac:dyDescent="0.2">
      <c r="A15263" s="1" t="s">
        <v>43994</v>
      </c>
      <c r="B15263" s="4" t="s">
        <v>43995</v>
      </c>
      <c r="C15263" s="4" t="s">
        <v>43996</v>
      </c>
      <c r="E15263" s="4">
        <v>1</v>
      </c>
      <c r="R15263" s="4"/>
      <c r="U15263" s="4"/>
      <c r="AD15263" s="4">
        <v>1</v>
      </c>
      <c r="AE15263" s="4"/>
      <c r="AF15263" s="21">
        <v>1</v>
      </c>
    </row>
    <row r="15264" spans="1:32" x14ac:dyDescent="0.2">
      <c r="A15264" s="1" t="s">
        <v>43997</v>
      </c>
      <c r="B15264" s="4" t="s">
        <v>43998</v>
      </c>
      <c r="C15264" s="4" t="s">
        <v>43999</v>
      </c>
      <c r="E15264" s="4"/>
      <c r="R15264" s="4"/>
      <c r="U15264" s="4"/>
      <c r="AD15264" s="4"/>
      <c r="AE15264" s="4"/>
      <c r="AF15264" s="21"/>
    </row>
    <row r="15265" spans="1:32" x14ac:dyDescent="0.2">
      <c r="A15265" s="1" t="s">
        <v>44000</v>
      </c>
      <c r="B15265" s="4" t="s">
        <v>44001</v>
      </c>
      <c r="C15265" s="4" t="s">
        <v>44002</v>
      </c>
      <c r="E15265" s="4"/>
      <c r="R15265" s="4"/>
      <c r="U15265" s="4"/>
      <c r="AD15265" s="4"/>
      <c r="AE15265" s="4"/>
      <c r="AF15265" s="21"/>
    </row>
    <row r="15266" spans="1:32" x14ac:dyDescent="0.2">
      <c r="A15266" s="1" t="s">
        <v>44003</v>
      </c>
      <c r="B15266" s="4" t="s">
        <v>44004</v>
      </c>
      <c r="C15266" s="4" t="s">
        <v>44005</v>
      </c>
      <c r="E15266" s="4"/>
      <c r="R15266" s="4"/>
      <c r="U15266" s="4"/>
      <c r="AD15266" s="4"/>
      <c r="AE15266" s="4"/>
      <c r="AF15266" s="21"/>
    </row>
    <row r="15267" spans="1:32" x14ac:dyDescent="0.2">
      <c r="A15267" s="1" t="s">
        <v>44006</v>
      </c>
      <c r="B15267" s="4" t="s">
        <v>44007</v>
      </c>
      <c r="C15267" s="4" t="s">
        <v>44008</v>
      </c>
      <c r="E15267" s="4"/>
      <c r="R15267" s="4"/>
      <c r="U15267" s="4"/>
      <c r="AD15267" s="4"/>
      <c r="AE15267" s="4"/>
      <c r="AF15267" s="21"/>
    </row>
    <row r="15268" spans="1:32" x14ac:dyDescent="0.2">
      <c r="A15268" s="1" t="s">
        <v>44009</v>
      </c>
      <c r="B15268" s="4" t="s">
        <v>44010</v>
      </c>
      <c r="C15268" s="4" t="s">
        <v>44011</v>
      </c>
      <c r="E15268" s="4"/>
      <c r="R15268" s="4"/>
      <c r="U15268" s="4"/>
      <c r="AD15268" s="4"/>
      <c r="AE15268" s="4"/>
      <c r="AF15268" s="21"/>
    </row>
    <row r="15269" spans="1:32" x14ac:dyDescent="0.2">
      <c r="A15269" s="1" t="s">
        <v>44012</v>
      </c>
      <c r="B15269" s="4" t="s">
        <v>44013</v>
      </c>
      <c r="C15269" s="4" t="s">
        <v>44014</v>
      </c>
      <c r="E15269" s="4"/>
      <c r="R15269" s="4"/>
      <c r="U15269" s="4"/>
      <c r="AD15269" s="4"/>
      <c r="AE15269" s="4"/>
      <c r="AF15269" s="21"/>
    </row>
    <row r="15270" spans="1:32" x14ac:dyDescent="0.2">
      <c r="A15270" s="1" t="s">
        <v>44015</v>
      </c>
      <c r="B15270" s="4" t="s">
        <v>44016</v>
      </c>
      <c r="C15270" s="4" t="s">
        <v>44017</v>
      </c>
      <c r="E15270" s="4"/>
      <c r="R15270" s="4"/>
      <c r="U15270" s="4"/>
      <c r="AD15270" s="4"/>
      <c r="AE15270" s="4"/>
      <c r="AF15270" s="21"/>
    </row>
    <row r="15271" spans="1:32" x14ac:dyDescent="0.2">
      <c r="A15271" s="1" t="s">
        <v>44018</v>
      </c>
      <c r="B15271" s="4" t="s">
        <v>44019</v>
      </c>
      <c r="C15271" s="4" t="s">
        <v>44020</v>
      </c>
      <c r="E15271" s="4"/>
      <c r="G15271">
        <v>1</v>
      </c>
      <c r="H15271">
        <v>1</v>
      </c>
      <c r="J15271">
        <v>1</v>
      </c>
      <c r="M15271">
        <v>1</v>
      </c>
      <c r="P15271">
        <v>1</v>
      </c>
      <c r="R15271" s="4">
        <v>1</v>
      </c>
      <c r="T15271">
        <v>1</v>
      </c>
      <c r="U15271" s="4">
        <v>1</v>
      </c>
      <c r="W15271">
        <v>1</v>
      </c>
      <c r="X15271">
        <v>2</v>
      </c>
      <c r="Y15271">
        <v>1</v>
      </c>
      <c r="Z15271">
        <v>1</v>
      </c>
      <c r="AD15271" s="4"/>
      <c r="AE15271" s="4">
        <v>1</v>
      </c>
      <c r="AF15271" s="21"/>
    </row>
    <row r="15272" spans="1:32" x14ac:dyDescent="0.2">
      <c r="A15272" s="1" t="s">
        <v>44021</v>
      </c>
      <c r="B15272" s="4" t="s">
        <v>44022</v>
      </c>
      <c r="C15272" s="4" t="s">
        <v>44023</v>
      </c>
      <c r="E15272" s="4"/>
      <c r="R15272" s="4"/>
      <c r="U15272" s="4"/>
      <c r="AD15272" s="4"/>
      <c r="AE15272" s="4"/>
      <c r="AF15272" s="21"/>
    </row>
    <row r="15273" spans="1:32" x14ac:dyDescent="0.2">
      <c r="A15273" s="1" t="s">
        <v>44024</v>
      </c>
      <c r="B15273" s="4" t="s">
        <v>44025</v>
      </c>
      <c r="C15273" s="4" t="s">
        <v>22818</v>
      </c>
      <c r="E15273" s="4"/>
      <c r="R15273" s="4"/>
      <c r="U15273" s="4"/>
      <c r="AD15273" s="4"/>
      <c r="AE15273" s="4"/>
      <c r="AF15273" s="21"/>
    </row>
    <row r="15274" spans="1:32" x14ac:dyDescent="0.2">
      <c r="A15274" s="1" t="s">
        <v>44026</v>
      </c>
      <c r="B15274" s="4" t="s">
        <v>44027</v>
      </c>
      <c r="C15274" s="4" t="s">
        <v>44028</v>
      </c>
      <c r="E15274" s="4"/>
      <c r="R15274" s="4"/>
      <c r="U15274" s="4"/>
      <c r="AD15274" s="4"/>
      <c r="AE15274" s="4"/>
      <c r="AF15274" s="21"/>
    </row>
    <row r="15275" spans="1:32" x14ac:dyDescent="0.2">
      <c r="A15275" s="1" t="s">
        <v>44029</v>
      </c>
      <c r="B15275" s="4" t="s">
        <v>44030</v>
      </c>
      <c r="C15275" s="4" t="s">
        <v>44031</v>
      </c>
      <c r="E15275" s="4"/>
      <c r="R15275" s="4"/>
      <c r="U15275" s="4"/>
      <c r="AD15275" s="4"/>
      <c r="AE15275" s="4"/>
      <c r="AF15275" s="21"/>
    </row>
    <row r="15276" spans="1:32" x14ac:dyDescent="0.2">
      <c r="A15276" s="1" t="s">
        <v>44032</v>
      </c>
      <c r="B15276" s="4" t="s">
        <v>44033</v>
      </c>
      <c r="C15276" s="4" t="s">
        <v>44034</v>
      </c>
      <c r="E15276" s="4"/>
      <c r="R15276" s="4"/>
      <c r="U15276" s="4"/>
      <c r="AD15276" s="4"/>
      <c r="AE15276" s="4"/>
      <c r="AF15276" s="21"/>
    </row>
    <row r="15277" spans="1:32" x14ac:dyDescent="0.2">
      <c r="A15277" s="1" t="s">
        <v>44035</v>
      </c>
      <c r="B15277" s="4" t="s">
        <v>44036</v>
      </c>
      <c r="C15277" s="4" t="s">
        <v>44037</v>
      </c>
      <c r="E15277" s="4"/>
      <c r="R15277" s="4"/>
      <c r="U15277" s="4"/>
      <c r="AD15277" s="4"/>
      <c r="AE15277" s="4"/>
      <c r="AF15277" s="21"/>
    </row>
    <row r="15278" spans="1:32" x14ac:dyDescent="0.2">
      <c r="A15278" s="1" t="s">
        <v>44038</v>
      </c>
      <c r="B15278" s="4" t="s">
        <v>44039</v>
      </c>
      <c r="C15278" s="4" t="s">
        <v>44040</v>
      </c>
      <c r="E15278" s="4"/>
      <c r="R15278" s="4"/>
      <c r="U15278" s="4"/>
      <c r="AD15278" s="4"/>
      <c r="AE15278" s="4"/>
      <c r="AF15278" s="21"/>
    </row>
    <row r="15279" spans="1:32" x14ac:dyDescent="0.2">
      <c r="A15279" s="1" t="s">
        <v>44041</v>
      </c>
      <c r="B15279" s="4" t="s">
        <v>44042</v>
      </c>
      <c r="C15279" s="4" t="s">
        <v>44043</v>
      </c>
      <c r="E15279" s="4"/>
      <c r="R15279" s="4"/>
      <c r="U15279" s="4"/>
      <c r="AD15279" s="4"/>
      <c r="AE15279" s="4"/>
      <c r="AF15279" s="21"/>
    </row>
    <row r="15280" spans="1:32" x14ac:dyDescent="0.2">
      <c r="A15280" s="1" t="s">
        <v>44044</v>
      </c>
      <c r="B15280" s="4" t="s">
        <v>44045</v>
      </c>
      <c r="C15280" s="4" t="s">
        <v>44046</v>
      </c>
      <c r="E15280" s="4"/>
      <c r="R15280" s="4"/>
      <c r="U15280" s="4"/>
      <c r="AD15280" s="4"/>
      <c r="AE15280" s="4"/>
      <c r="AF15280" s="21"/>
    </row>
    <row r="15281" spans="1:32" x14ac:dyDescent="0.2">
      <c r="A15281" s="1" t="s">
        <v>44047</v>
      </c>
      <c r="B15281" s="4" t="s">
        <v>44048</v>
      </c>
      <c r="C15281" s="4" t="s">
        <v>44049</v>
      </c>
      <c r="E15281" s="4"/>
      <c r="R15281" s="4"/>
      <c r="U15281" s="4"/>
      <c r="AD15281" s="4"/>
      <c r="AE15281" s="4"/>
      <c r="AF15281" s="21"/>
    </row>
    <row r="15282" spans="1:32" x14ac:dyDescent="0.2">
      <c r="A15282" s="1" t="s">
        <v>44050</v>
      </c>
      <c r="B15282" s="4" t="s">
        <v>44051</v>
      </c>
      <c r="C15282" s="4" t="s">
        <v>44052</v>
      </c>
      <c r="E15282" s="4"/>
      <c r="R15282" s="4"/>
      <c r="U15282" s="4"/>
      <c r="AD15282" s="4"/>
      <c r="AE15282" s="4"/>
      <c r="AF15282" s="21"/>
    </row>
    <row r="15283" spans="1:32" x14ac:dyDescent="0.2">
      <c r="A15283" s="1" t="s">
        <v>44053</v>
      </c>
      <c r="B15283" s="4" t="s">
        <v>44054</v>
      </c>
      <c r="C15283" s="4" t="s">
        <v>44055</v>
      </c>
      <c r="E15283" s="4"/>
      <c r="R15283" s="4"/>
      <c r="U15283" s="4"/>
      <c r="AD15283" s="4"/>
      <c r="AE15283" s="4"/>
      <c r="AF15283" s="21"/>
    </row>
    <row r="15284" spans="1:32" x14ac:dyDescent="0.2">
      <c r="A15284" s="1" t="s">
        <v>44056</v>
      </c>
      <c r="B15284" s="4" t="s">
        <v>44057</v>
      </c>
      <c r="C15284" s="4" t="s">
        <v>44058</v>
      </c>
      <c r="E15284" s="4"/>
      <c r="R15284" s="4"/>
      <c r="U15284" s="4"/>
      <c r="AD15284" s="4"/>
      <c r="AE15284" s="4"/>
      <c r="AF15284" s="21"/>
    </row>
    <row r="15285" spans="1:32" x14ac:dyDescent="0.2">
      <c r="A15285" s="1" t="s">
        <v>44059</v>
      </c>
      <c r="B15285" s="4" t="s">
        <v>44060</v>
      </c>
      <c r="C15285" s="4" t="s">
        <v>44061</v>
      </c>
      <c r="E15285" s="4"/>
      <c r="R15285" s="4"/>
      <c r="U15285" s="4"/>
      <c r="AD15285" s="4"/>
      <c r="AE15285" s="4"/>
      <c r="AF15285" s="21"/>
    </row>
    <row r="15286" spans="1:32" x14ac:dyDescent="0.2">
      <c r="A15286" s="1" t="s">
        <v>44062</v>
      </c>
      <c r="B15286" s="4" t="s">
        <v>44063</v>
      </c>
      <c r="C15286" s="4" t="s">
        <v>44064</v>
      </c>
      <c r="E15286" s="4"/>
      <c r="R15286" s="4"/>
      <c r="U15286" s="4"/>
      <c r="AD15286" s="4"/>
      <c r="AE15286" s="4"/>
      <c r="AF15286" s="21"/>
    </row>
    <row r="15287" spans="1:32" x14ac:dyDescent="0.2">
      <c r="A15287" s="1" t="s">
        <v>44065</v>
      </c>
      <c r="B15287" s="4" t="s">
        <v>44066</v>
      </c>
      <c r="C15287" s="4" t="s">
        <v>44067</v>
      </c>
      <c r="E15287" s="4"/>
      <c r="R15287" s="4"/>
      <c r="U15287" s="4"/>
      <c r="AD15287" s="4"/>
      <c r="AE15287" s="4"/>
      <c r="AF15287" s="21"/>
    </row>
    <row r="15288" spans="1:32" x14ac:dyDescent="0.2">
      <c r="A15288" s="1" t="s">
        <v>44068</v>
      </c>
      <c r="B15288" s="4" t="s">
        <v>44069</v>
      </c>
      <c r="C15288" s="4" t="s">
        <v>44070</v>
      </c>
      <c r="E15288" s="4"/>
      <c r="R15288" s="4"/>
      <c r="U15288" s="4"/>
      <c r="AD15288" s="4"/>
      <c r="AE15288" s="4"/>
      <c r="AF15288" s="21"/>
    </row>
    <row r="15289" spans="1:32" x14ac:dyDescent="0.2">
      <c r="A15289" s="1" t="s">
        <v>44071</v>
      </c>
      <c r="B15289" s="4" t="s">
        <v>44072</v>
      </c>
      <c r="C15289" s="4" t="s">
        <v>44073</v>
      </c>
      <c r="E15289" s="4"/>
      <c r="R15289" s="4"/>
      <c r="U15289" s="4"/>
      <c r="AD15289" s="4"/>
      <c r="AE15289" s="4"/>
      <c r="AF15289" s="21"/>
    </row>
    <row r="15290" spans="1:32" x14ac:dyDescent="0.2">
      <c r="A15290" s="1" t="s">
        <v>44074</v>
      </c>
      <c r="B15290" s="4" t="s">
        <v>44075</v>
      </c>
      <c r="C15290" s="4" t="s">
        <v>44076</v>
      </c>
      <c r="E15290" s="4"/>
      <c r="R15290" s="4"/>
      <c r="U15290" s="4"/>
      <c r="AD15290" s="4"/>
      <c r="AE15290" s="4"/>
      <c r="AF15290" s="21"/>
    </row>
    <row r="15291" spans="1:32" x14ac:dyDescent="0.2">
      <c r="A15291" s="1" t="s">
        <v>44077</v>
      </c>
      <c r="B15291" s="4" t="s">
        <v>44078</v>
      </c>
      <c r="C15291" s="4" t="s">
        <v>44079</v>
      </c>
      <c r="E15291" s="4"/>
      <c r="R15291" s="4"/>
      <c r="U15291" s="4"/>
      <c r="AD15291" s="4"/>
      <c r="AE15291" s="4"/>
      <c r="AF15291" s="21"/>
    </row>
    <row r="15292" spans="1:32" x14ac:dyDescent="0.2">
      <c r="A15292" s="1" t="s">
        <v>44080</v>
      </c>
      <c r="B15292" s="4" t="s">
        <v>44081</v>
      </c>
      <c r="C15292" s="4" t="s">
        <v>44082</v>
      </c>
      <c r="E15292" s="4"/>
      <c r="R15292" s="4"/>
      <c r="U15292" s="4"/>
      <c r="AD15292" s="4"/>
      <c r="AE15292" s="4"/>
      <c r="AF15292" s="21"/>
    </row>
    <row r="15293" spans="1:32" x14ac:dyDescent="0.2">
      <c r="A15293" s="1" t="s">
        <v>44083</v>
      </c>
      <c r="B15293" s="4" t="s">
        <v>44084</v>
      </c>
      <c r="C15293" s="4" t="s">
        <v>22456</v>
      </c>
      <c r="E15293" s="4"/>
      <c r="R15293" s="4"/>
      <c r="U15293" s="4"/>
      <c r="AD15293" s="4"/>
      <c r="AE15293" s="4"/>
      <c r="AF15293" s="21"/>
    </row>
    <row r="15294" spans="1:32" x14ac:dyDescent="0.2">
      <c r="A15294" s="1" t="s">
        <v>44085</v>
      </c>
      <c r="B15294" s="4" t="s">
        <v>44086</v>
      </c>
      <c r="C15294" s="4" t="s">
        <v>44087</v>
      </c>
      <c r="E15294" s="4">
        <v>1</v>
      </c>
      <c r="R15294" s="4"/>
      <c r="U15294" s="4"/>
      <c r="AD15294" s="4"/>
      <c r="AE15294" s="4"/>
      <c r="AF15294" s="21">
        <v>1</v>
      </c>
    </row>
    <row r="15295" spans="1:32" x14ac:dyDescent="0.2">
      <c r="A15295" s="1" t="s">
        <v>44088</v>
      </c>
      <c r="B15295" s="4" t="s">
        <v>44089</v>
      </c>
      <c r="C15295" s="4" t="s">
        <v>44090</v>
      </c>
      <c r="E15295" s="4"/>
      <c r="R15295" s="4"/>
      <c r="U15295" s="4"/>
      <c r="AD15295" s="4"/>
      <c r="AE15295" s="4"/>
      <c r="AF15295" s="21"/>
    </row>
    <row r="15296" spans="1:32" x14ac:dyDescent="0.2">
      <c r="A15296" s="1" t="s">
        <v>44091</v>
      </c>
      <c r="B15296" s="4" t="s">
        <v>44092</v>
      </c>
      <c r="C15296" s="4" t="s">
        <v>44093</v>
      </c>
      <c r="E15296" s="4"/>
      <c r="R15296" s="4"/>
      <c r="U15296" s="4"/>
      <c r="AD15296" s="4"/>
      <c r="AE15296" s="4"/>
      <c r="AF15296" s="21"/>
    </row>
    <row r="15297" spans="1:32" x14ac:dyDescent="0.2">
      <c r="A15297" s="1" t="s">
        <v>44094</v>
      </c>
      <c r="B15297" s="4" t="s">
        <v>44095</v>
      </c>
      <c r="C15297" s="4" t="s">
        <v>44096</v>
      </c>
      <c r="E15297" s="4"/>
      <c r="R15297" s="4"/>
      <c r="U15297" s="4"/>
      <c r="AD15297" s="4"/>
      <c r="AE15297" s="4"/>
      <c r="AF15297" s="21"/>
    </row>
    <row r="15298" spans="1:32" x14ac:dyDescent="0.2">
      <c r="A15298" s="1" t="s">
        <v>44097</v>
      </c>
      <c r="B15298" s="4" t="s">
        <v>44098</v>
      </c>
      <c r="C15298" s="4" t="s">
        <v>3770</v>
      </c>
      <c r="E15298" s="4">
        <v>1</v>
      </c>
      <c r="R15298" s="4"/>
      <c r="U15298" s="4"/>
      <c r="AD15298" s="4">
        <v>1</v>
      </c>
      <c r="AE15298" s="4"/>
      <c r="AF15298" s="21">
        <v>1</v>
      </c>
    </row>
    <row r="15299" spans="1:32" x14ac:dyDescent="0.2">
      <c r="A15299" s="1" t="s">
        <v>44099</v>
      </c>
      <c r="B15299" s="4" t="s">
        <v>44100</v>
      </c>
      <c r="C15299" s="4" t="s">
        <v>44101</v>
      </c>
      <c r="E15299" s="4"/>
      <c r="R15299" s="4"/>
      <c r="U15299" s="4"/>
      <c r="AD15299" s="4"/>
      <c r="AE15299" s="4"/>
      <c r="AF15299" s="21"/>
    </row>
    <row r="15300" spans="1:32" x14ac:dyDescent="0.2">
      <c r="A15300" s="1" t="s">
        <v>44102</v>
      </c>
      <c r="B15300" s="4" t="s">
        <v>44103</v>
      </c>
      <c r="C15300" s="4" t="s">
        <v>44104</v>
      </c>
      <c r="E15300" s="4"/>
      <c r="R15300" s="4"/>
      <c r="U15300" s="4"/>
      <c r="AD15300" s="4"/>
      <c r="AE15300" s="4"/>
      <c r="AF15300" s="21"/>
    </row>
    <row r="15301" spans="1:32" x14ac:dyDescent="0.2">
      <c r="A15301" s="1" t="s">
        <v>44105</v>
      </c>
      <c r="B15301" s="4" t="s">
        <v>44106</v>
      </c>
      <c r="C15301" s="4" t="s">
        <v>44107</v>
      </c>
      <c r="E15301" s="4"/>
      <c r="R15301" s="4"/>
      <c r="U15301" s="4"/>
      <c r="Y15301">
        <v>1</v>
      </c>
      <c r="AD15301" s="4"/>
      <c r="AE15301" s="4"/>
      <c r="AF15301" s="21"/>
    </row>
    <row r="15302" spans="1:32" x14ac:dyDescent="0.2">
      <c r="A15302" s="1" t="s">
        <v>44108</v>
      </c>
      <c r="B15302" s="4" t="s">
        <v>44109</v>
      </c>
      <c r="C15302" s="4" t="s">
        <v>44110</v>
      </c>
      <c r="E15302" s="4"/>
      <c r="G15302">
        <v>1</v>
      </c>
      <c r="H15302">
        <v>1</v>
      </c>
      <c r="J15302">
        <v>2</v>
      </c>
      <c r="N15302">
        <v>1</v>
      </c>
      <c r="O15302">
        <v>1</v>
      </c>
      <c r="P15302">
        <v>1</v>
      </c>
      <c r="R15302" s="4">
        <v>1</v>
      </c>
      <c r="T15302">
        <v>1</v>
      </c>
      <c r="U15302" s="4">
        <v>1</v>
      </c>
      <c r="Y15302">
        <v>1</v>
      </c>
      <c r="Z15302">
        <v>1</v>
      </c>
      <c r="AA15302">
        <v>1</v>
      </c>
      <c r="AB15302">
        <v>1</v>
      </c>
      <c r="AD15302" s="4"/>
      <c r="AE15302" s="4">
        <v>1</v>
      </c>
      <c r="AF15302" s="21"/>
    </row>
    <row r="15303" spans="1:32" x14ac:dyDescent="0.2">
      <c r="A15303" s="1" t="s">
        <v>44111</v>
      </c>
      <c r="B15303" s="4" t="s">
        <v>44112</v>
      </c>
      <c r="C15303" s="4" t="s">
        <v>44113</v>
      </c>
      <c r="E15303" s="4"/>
      <c r="R15303" s="4"/>
      <c r="U15303" s="4"/>
      <c r="AD15303" s="4"/>
      <c r="AE15303" s="4"/>
      <c r="AF15303" s="21"/>
    </row>
    <row r="15304" spans="1:32" x14ac:dyDescent="0.2">
      <c r="A15304" s="1" t="s">
        <v>44114</v>
      </c>
      <c r="B15304" s="4" t="s">
        <v>44115</v>
      </c>
      <c r="C15304" s="4" t="s">
        <v>44116</v>
      </c>
      <c r="E15304" s="4"/>
      <c r="R15304" s="4"/>
      <c r="U15304" s="4"/>
      <c r="AD15304" s="4"/>
      <c r="AE15304" s="4"/>
      <c r="AF15304" s="21"/>
    </row>
    <row r="15305" spans="1:32" x14ac:dyDescent="0.2">
      <c r="A15305" s="1" t="s">
        <v>44117</v>
      </c>
      <c r="B15305" s="4" t="s">
        <v>44118</v>
      </c>
      <c r="C15305" s="4" t="s">
        <v>44119</v>
      </c>
      <c r="E15305" s="4"/>
      <c r="R15305" s="4"/>
      <c r="U15305" s="4"/>
      <c r="AD15305" s="4"/>
      <c r="AE15305" s="4"/>
      <c r="AF15305" s="21"/>
    </row>
    <row r="15306" spans="1:32" x14ac:dyDescent="0.2">
      <c r="A15306" s="1" t="s">
        <v>44120</v>
      </c>
      <c r="B15306" s="4" t="s">
        <v>44121</v>
      </c>
      <c r="C15306" s="4" t="s">
        <v>44122</v>
      </c>
      <c r="E15306" s="4"/>
      <c r="G15306">
        <v>1</v>
      </c>
      <c r="H15306">
        <v>1</v>
      </c>
      <c r="J15306">
        <v>1</v>
      </c>
      <c r="K15306">
        <v>1</v>
      </c>
      <c r="L15306">
        <v>1</v>
      </c>
      <c r="M15306">
        <v>1</v>
      </c>
      <c r="N15306">
        <v>1</v>
      </c>
      <c r="O15306">
        <v>1</v>
      </c>
      <c r="P15306">
        <v>1</v>
      </c>
      <c r="Q15306">
        <v>1</v>
      </c>
      <c r="R15306" s="4">
        <v>1</v>
      </c>
      <c r="T15306">
        <v>1</v>
      </c>
      <c r="U15306" s="4">
        <v>1</v>
      </c>
      <c r="W15306">
        <v>1</v>
      </c>
      <c r="X15306">
        <v>1</v>
      </c>
      <c r="AB15306">
        <v>1</v>
      </c>
      <c r="AD15306" s="4"/>
      <c r="AE15306" s="4"/>
      <c r="AF15306" s="21"/>
    </row>
    <row r="15307" spans="1:32" x14ac:dyDescent="0.2">
      <c r="A15307" s="1" t="s">
        <v>44123</v>
      </c>
      <c r="B15307" s="4" t="s">
        <v>44124</v>
      </c>
      <c r="C15307" s="4" t="s">
        <v>44125</v>
      </c>
      <c r="E15307" s="4"/>
      <c r="R15307" s="4"/>
      <c r="U15307" s="4"/>
      <c r="AD15307" s="4"/>
      <c r="AE15307" s="4"/>
      <c r="AF15307" s="21"/>
    </row>
    <row r="15308" spans="1:32" x14ac:dyDescent="0.2">
      <c r="A15308" s="1" t="s">
        <v>44126</v>
      </c>
      <c r="B15308" s="4" t="s">
        <v>44127</v>
      </c>
      <c r="C15308" s="4" t="s">
        <v>44128</v>
      </c>
      <c r="E15308" s="4"/>
      <c r="R15308" s="4"/>
      <c r="U15308" s="4"/>
      <c r="AD15308" s="4"/>
      <c r="AE15308" s="4"/>
      <c r="AF15308" s="21"/>
    </row>
    <row r="15309" spans="1:32" x14ac:dyDescent="0.2">
      <c r="A15309" s="1" t="s">
        <v>44129</v>
      </c>
      <c r="B15309" s="4" t="s">
        <v>44130</v>
      </c>
      <c r="C15309" s="4" t="s">
        <v>44131</v>
      </c>
      <c r="E15309" s="4"/>
      <c r="R15309" s="4"/>
      <c r="U15309" s="4"/>
      <c r="AD15309" s="4"/>
      <c r="AE15309" s="4"/>
      <c r="AF15309" s="21"/>
    </row>
    <row r="15310" spans="1:32" x14ac:dyDescent="0.2">
      <c r="A15310" s="1" t="s">
        <v>44132</v>
      </c>
      <c r="B15310" s="4" t="s">
        <v>44133</v>
      </c>
      <c r="C15310" s="4" t="s">
        <v>44134</v>
      </c>
      <c r="E15310" s="4"/>
      <c r="R15310" s="4"/>
      <c r="U15310" s="4"/>
      <c r="AD15310" s="4"/>
      <c r="AE15310" s="4"/>
      <c r="AF15310" s="21"/>
    </row>
    <row r="15311" spans="1:32" x14ac:dyDescent="0.2">
      <c r="A15311" s="1" t="s">
        <v>44135</v>
      </c>
      <c r="B15311" s="4" t="s">
        <v>44136</v>
      </c>
      <c r="C15311" s="4" t="s">
        <v>44137</v>
      </c>
      <c r="E15311" s="4"/>
      <c r="R15311" s="4"/>
      <c r="U15311" s="4"/>
      <c r="AD15311" s="4"/>
      <c r="AE15311" s="4"/>
      <c r="AF15311" s="21"/>
    </row>
    <row r="15312" spans="1:32" x14ac:dyDescent="0.2">
      <c r="A15312" s="1" t="s">
        <v>44138</v>
      </c>
      <c r="B15312" s="4" t="s">
        <v>44139</v>
      </c>
      <c r="C15312" s="4" t="s">
        <v>44140</v>
      </c>
      <c r="E15312" s="4"/>
      <c r="R15312" s="4"/>
      <c r="U15312" s="4"/>
      <c r="AD15312" s="4"/>
      <c r="AE15312" s="4"/>
      <c r="AF15312" s="21"/>
    </row>
    <row r="15313" spans="1:32" x14ac:dyDescent="0.2">
      <c r="A15313" s="1" t="s">
        <v>44141</v>
      </c>
      <c r="B15313" s="4" t="s">
        <v>44142</v>
      </c>
      <c r="C15313" s="4" t="s">
        <v>44143</v>
      </c>
      <c r="E15313" s="4"/>
      <c r="R15313" s="4"/>
      <c r="U15313" s="4"/>
      <c r="AD15313" s="4"/>
      <c r="AE15313" s="4"/>
      <c r="AF15313" s="21"/>
    </row>
    <row r="15314" spans="1:32" x14ac:dyDescent="0.2">
      <c r="A15314" s="1" t="s">
        <v>44144</v>
      </c>
      <c r="B15314" s="4" t="s">
        <v>44145</v>
      </c>
      <c r="C15314" s="4" t="s">
        <v>44146</v>
      </c>
      <c r="E15314" s="4"/>
      <c r="R15314" s="4"/>
      <c r="U15314" s="4"/>
      <c r="AD15314" s="4"/>
      <c r="AE15314" s="4"/>
      <c r="AF15314" s="21"/>
    </row>
    <row r="15315" spans="1:32" x14ac:dyDescent="0.2">
      <c r="A15315" s="1" t="s">
        <v>44147</v>
      </c>
      <c r="B15315" s="4" t="s">
        <v>44148</v>
      </c>
      <c r="C15315" s="4" t="s">
        <v>44149</v>
      </c>
      <c r="E15315" s="4"/>
      <c r="R15315" s="4"/>
      <c r="U15315" s="4"/>
      <c r="AD15315" s="4"/>
      <c r="AE15315" s="4"/>
      <c r="AF15315" s="21"/>
    </row>
    <row r="15316" spans="1:32" x14ac:dyDescent="0.2">
      <c r="A15316" s="1" t="s">
        <v>44150</v>
      </c>
      <c r="B15316" s="4" t="s">
        <v>44151</v>
      </c>
      <c r="C15316" s="4" t="s">
        <v>44152</v>
      </c>
      <c r="E15316" s="4"/>
      <c r="R15316" s="4"/>
      <c r="U15316" s="4"/>
      <c r="AD15316" s="4"/>
      <c r="AE15316" s="4"/>
      <c r="AF15316" s="21"/>
    </row>
    <row r="15317" spans="1:32" x14ac:dyDescent="0.2">
      <c r="A15317" s="1" t="s">
        <v>44153</v>
      </c>
      <c r="B15317" s="4" t="s">
        <v>44154</v>
      </c>
      <c r="C15317" s="4" t="s">
        <v>44155</v>
      </c>
      <c r="E15317" s="4"/>
      <c r="R15317" s="4"/>
      <c r="U15317" s="4"/>
      <c r="AD15317" s="4"/>
      <c r="AE15317" s="4"/>
      <c r="AF15317" s="21"/>
    </row>
    <row r="15318" spans="1:32" x14ac:dyDescent="0.2">
      <c r="A15318" s="1" t="s">
        <v>44156</v>
      </c>
      <c r="B15318" s="4" t="s">
        <v>44157</v>
      </c>
      <c r="C15318" s="4" t="s">
        <v>44158</v>
      </c>
      <c r="E15318" s="4"/>
      <c r="R15318" s="4"/>
      <c r="U15318" s="4"/>
      <c r="AD15318" s="4"/>
      <c r="AE15318" s="4"/>
      <c r="AF15318" s="21"/>
    </row>
    <row r="15319" spans="1:32" x14ac:dyDescent="0.2">
      <c r="A15319" s="1" t="s">
        <v>44159</v>
      </c>
      <c r="B15319" s="4" t="s">
        <v>44160</v>
      </c>
      <c r="C15319" s="4" t="s">
        <v>44161</v>
      </c>
      <c r="E15319" s="4"/>
      <c r="R15319" s="4"/>
      <c r="U15319" s="4"/>
      <c r="AD15319" s="4"/>
      <c r="AE15319" s="4"/>
      <c r="AF15319" s="21"/>
    </row>
    <row r="15320" spans="1:32" x14ac:dyDescent="0.2">
      <c r="A15320" s="1" t="s">
        <v>44162</v>
      </c>
      <c r="B15320" s="4" t="s">
        <v>44163</v>
      </c>
      <c r="C15320" s="4" t="s">
        <v>44164</v>
      </c>
      <c r="E15320" s="4"/>
      <c r="R15320" s="4"/>
      <c r="U15320" s="4"/>
      <c r="AD15320" s="4"/>
      <c r="AE15320" s="4"/>
      <c r="AF15320" s="21"/>
    </row>
    <row r="15321" spans="1:32" x14ac:dyDescent="0.2">
      <c r="A15321" s="1" t="s">
        <v>44165</v>
      </c>
      <c r="B15321" s="4" t="s">
        <v>44166</v>
      </c>
      <c r="C15321" s="4" t="s">
        <v>44167</v>
      </c>
      <c r="E15321" s="4"/>
      <c r="R15321" s="4"/>
      <c r="U15321" s="4"/>
      <c r="AD15321" s="4"/>
      <c r="AE15321" s="4"/>
      <c r="AF15321" s="21"/>
    </row>
    <row r="15322" spans="1:32" x14ac:dyDescent="0.2">
      <c r="A15322" s="1" t="s">
        <v>44168</v>
      </c>
      <c r="B15322" s="4" t="s">
        <v>44169</v>
      </c>
      <c r="C15322" s="4" t="s">
        <v>44170</v>
      </c>
      <c r="E15322" s="4"/>
      <c r="R15322" s="4"/>
      <c r="U15322" s="4"/>
      <c r="AD15322" s="4"/>
      <c r="AE15322" s="4"/>
      <c r="AF15322" s="21"/>
    </row>
    <row r="15323" spans="1:32" x14ac:dyDescent="0.2">
      <c r="A15323" s="1" t="s">
        <v>44171</v>
      </c>
      <c r="B15323" s="4" t="s">
        <v>44172</v>
      </c>
      <c r="C15323" s="4" t="s">
        <v>44173</v>
      </c>
      <c r="E15323" s="4"/>
      <c r="R15323" s="4"/>
      <c r="U15323" s="4"/>
      <c r="AD15323" s="4"/>
      <c r="AE15323" s="4"/>
      <c r="AF15323" s="21"/>
    </row>
    <row r="15324" spans="1:32" x14ac:dyDescent="0.2">
      <c r="A15324" s="1" t="s">
        <v>44174</v>
      </c>
      <c r="B15324" s="4" t="s">
        <v>44175</v>
      </c>
      <c r="C15324" s="4" t="s">
        <v>44176</v>
      </c>
      <c r="E15324" s="4"/>
      <c r="R15324" s="4"/>
      <c r="U15324" s="4"/>
      <c r="AD15324" s="4"/>
      <c r="AE15324" s="4"/>
      <c r="AF15324" s="21"/>
    </row>
    <row r="15325" spans="1:32" x14ac:dyDescent="0.2">
      <c r="A15325" s="1" t="s">
        <v>44177</v>
      </c>
      <c r="B15325" s="4" t="s">
        <v>44178</v>
      </c>
      <c r="C15325" s="4" t="s">
        <v>44179</v>
      </c>
      <c r="E15325" s="4"/>
      <c r="R15325" s="4"/>
      <c r="U15325" s="4"/>
      <c r="AD15325" s="4"/>
      <c r="AE15325" s="4"/>
      <c r="AF15325" s="21"/>
    </row>
    <row r="15326" spans="1:32" x14ac:dyDescent="0.2">
      <c r="A15326" s="1" t="s">
        <v>44180</v>
      </c>
      <c r="B15326" s="4" t="s">
        <v>9358</v>
      </c>
      <c r="C15326" s="4" t="s">
        <v>44181</v>
      </c>
      <c r="E15326" s="4"/>
      <c r="R15326" s="4"/>
      <c r="U15326" s="4"/>
      <c r="AD15326" s="4"/>
      <c r="AE15326" s="4"/>
      <c r="AF15326" s="21"/>
    </row>
    <row r="15327" spans="1:32" x14ac:dyDescent="0.2">
      <c r="A15327" s="1" t="s">
        <v>44182</v>
      </c>
      <c r="B15327" s="4" t="s">
        <v>44183</v>
      </c>
      <c r="C15327" s="4" t="s">
        <v>44184</v>
      </c>
      <c r="E15327" s="4"/>
      <c r="R15327" s="4"/>
      <c r="U15327" s="4"/>
      <c r="AD15327" s="4"/>
      <c r="AE15327" s="4"/>
      <c r="AF15327" s="21"/>
    </row>
    <row r="15328" spans="1:32" x14ac:dyDescent="0.2">
      <c r="A15328" s="1" t="s">
        <v>44185</v>
      </c>
      <c r="B15328" s="4" t="s">
        <v>11920</v>
      </c>
      <c r="C15328" s="4" t="s">
        <v>43748</v>
      </c>
      <c r="E15328" s="4"/>
      <c r="R15328" s="4"/>
      <c r="U15328" s="4"/>
      <c r="AD15328" s="4"/>
      <c r="AE15328" s="4"/>
      <c r="AF15328" s="21"/>
    </row>
    <row r="15329" spans="1:32" x14ac:dyDescent="0.2">
      <c r="A15329" s="1" t="s">
        <v>44186</v>
      </c>
      <c r="B15329" s="4" t="s">
        <v>44187</v>
      </c>
      <c r="C15329" s="4" t="s">
        <v>44188</v>
      </c>
      <c r="E15329" s="4"/>
      <c r="R15329" s="4"/>
      <c r="U15329" s="4"/>
      <c r="AD15329" s="4"/>
      <c r="AE15329" s="4"/>
      <c r="AF15329" s="21"/>
    </row>
    <row r="15330" spans="1:32" x14ac:dyDescent="0.2">
      <c r="A15330" s="1" t="s">
        <v>44189</v>
      </c>
      <c r="B15330" s="4" t="s">
        <v>44190</v>
      </c>
      <c r="C15330" s="4" t="s">
        <v>44191</v>
      </c>
      <c r="E15330" s="4"/>
      <c r="R15330" s="4"/>
      <c r="U15330" s="4"/>
      <c r="AD15330" s="4"/>
      <c r="AE15330" s="4"/>
      <c r="AF15330" s="21"/>
    </row>
    <row r="15331" spans="1:32" x14ac:dyDescent="0.2">
      <c r="A15331" s="1" t="s">
        <v>44192</v>
      </c>
      <c r="B15331" s="4" t="s">
        <v>44193</v>
      </c>
      <c r="C15331" s="4" t="s">
        <v>44194</v>
      </c>
      <c r="E15331" s="4"/>
      <c r="R15331" s="4"/>
      <c r="U15331" s="4"/>
      <c r="AD15331" s="4"/>
      <c r="AE15331" s="4"/>
      <c r="AF15331" s="21"/>
    </row>
    <row r="15332" spans="1:32" x14ac:dyDescent="0.2">
      <c r="A15332" s="1" t="s">
        <v>44195</v>
      </c>
      <c r="B15332" s="4" t="s">
        <v>44196</v>
      </c>
      <c r="C15332" s="4" t="s">
        <v>44197</v>
      </c>
      <c r="E15332" s="4"/>
      <c r="R15332" s="4"/>
      <c r="U15332" s="4"/>
      <c r="AD15332" s="4"/>
      <c r="AE15332" s="4"/>
      <c r="AF15332" s="21"/>
    </row>
    <row r="15333" spans="1:32" x14ac:dyDescent="0.2">
      <c r="A15333" s="1" t="s">
        <v>44198</v>
      </c>
      <c r="B15333" s="4" t="s">
        <v>44199</v>
      </c>
      <c r="C15333" s="4" t="s">
        <v>44200</v>
      </c>
      <c r="E15333" s="4"/>
      <c r="R15333" s="4"/>
      <c r="U15333" s="4"/>
      <c r="AD15333" s="4"/>
      <c r="AE15333" s="4"/>
      <c r="AF15333" s="21"/>
    </row>
    <row r="15334" spans="1:32" x14ac:dyDescent="0.2">
      <c r="A15334" s="1" t="s">
        <v>44201</v>
      </c>
      <c r="B15334" s="4" t="s">
        <v>44202</v>
      </c>
      <c r="C15334" s="4" t="s">
        <v>44203</v>
      </c>
      <c r="E15334" s="4"/>
      <c r="R15334" s="4"/>
      <c r="U15334" s="4"/>
      <c r="AD15334" s="4"/>
      <c r="AE15334" s="4"/>
      <c r="AF15334" s="21"/>
    </row>
    <row r="15335" spans="1:32" x14ac:dyDescent="0.2">
      <c r="A15335" s="1" t="s">
        <v>44204</v>
      </c>
      <c r="B15335" s="4" t="s">
        <v>44205</v>
      </c>
      <c r="C15335" s="4" t="s">
        <v>44206</v>
      </c>
      <c r="E15335" s="4"/>
      <c r="R15335" s="4"/>
      <c r="U15335" s="4"/>
      <c r="AD15335" s="4"/>
      <c r="AE15335" s="4"/>
      <c r="AF15335" s="21"/>
    </row>
    <row r="15336" spans="1:32" x14ac:dyDescent="0.2">
      <c r="A15336" s="1" t="s">
        <v>44207</v>
      </c>
      <c r="B15336" s="4" t="s">
        <v>44208</v>
      </c>
      <c r="C15336" s="4" t="s">
        <v>44209</v>
      </c>
      <c r="E15336" s="4"/>
      <c r="R15336" s="4"/>
      <c r="U15336" s="4"/>
      <c r="AD15336" s="4"/>
      <c r="AE15336" s="4"/>
      <c r="AF15336" s="21"/>
    </row>
    <row r="15337" spans="1:32" x14ac:dyDescent="0.2">
      <c r="A15337" s="1" t="s">
        <v>44210</v>
      </c>
      <c r="B15337" s="4" t="s">
        <v>44211</v>
      </c>
      <c r="C15337" s="4" t="s">
        <v>44212</v>
      </c>
      <c r="E15337" s="4"/>
      <c r="R15337" s="4"/>
      <c r="U15337" s="4"/>
      <c r="AD15337" s="4"/>
      <c r="AE15337" s="4"/>
      <c r="AF15337" s="21"/>
    </row>
    <row r="15338" spans="1:32" x14ac:dyDescent="0.2">
      <c r="A15338" s="1" t="s">
        <v>44213</v>
      </c>
      <c r="B15338" s="4" t="s">
        <v>44214</v>
      </c>
      <c r="C15338" s="4" t="s">
        <v>44215</v>
      </c>
      <c r="E15338" s="4"/>
      <c r="R15338" s="4"/>
      <c r="U15338" s="4"/>
      <c r="AD15338" s="4"/>
      <c r="AE15338" s="4"/>
      <c r="AF15338" s="21"/>
    </row>
    <row r="15339" spans="1:32" x14ac:dyDescent="0.2">
      <c r="A15339" s="1" t="s">
        <v>44216</v>
      </c>
      <c r="B15339" s="4" t="s">
        <v>11959</v>
      </c>
      <c r="C15339" s="4" t="s">
        <v>43750</v>
      </c>
      <c r="E15339" s="4"/>
      <c r="R15339" s="4"/>
      <c r="U15339" s="4"/>
      <c r="AD15339" s="4"/>
      <c r="AE15339" s="4"/>
      <c r="AF15339" s="21"/>
    </row>
    <row r="15340" spans="1:32" x14ac:dyDescent="0.2">
      <c r="A15340" s="1" t="s">
        <v>44217</v>
      </c>
      <c r="B15340" s="4" t="s">
        <v>44218</v>
      </c>
      <c r="C15340" s="4" t="s">
        <v>44219</v>
      </c>
      <c r="E15340" s="4"/>
      <c r="R15340" s="4"/>
      <c r="U15340" s="4"/>
      <c r="AD15340" s="4"/>
      <c r="AE15340" s="4"/>
      <c r="AF15340" s="21"/>
    </row>
    <row r="15341" spans="1:32" x14ac:dyDescent="0.2">
      <c r="A15341" s="1" t="s">
        <v>44220</v>
      </c>
      <c r="B15341" s="4" t="s">
        <v>44221</v>
      </c>
      <c r="C15341" s="4" t="s">
        <v>44222</v>
      </c>
      <c r="E15341" s="4"/>
      <c r="R15341" s="4"/>
      <c r="U15341" s="4"/>
      <c r="AD15341" s="4"/>
      <c r="AE15341" s="4"/>
      <c r="AF15341" s="21"/>
    </row>
    <row r="15342" spans="1:32" x14ac:dyDescent="0.2">
      <c r="A15342" s="1" t="s">
        <v>44223</v>
      </c>
      <c r="B15342" s="4" t="s">
        <v>44224</v>
      </c>
      <c r="C15342" s="4" t="s">
        <v>44225</v>
      </c>
      <c r="E15342" s="4"/>
      <c r="R15342" s="4"/>
      <c r="U15342" s="4"/>
      <c r="AD15342" s="4"/>
      <c r="AE15342" s="4"/>
      <c r="AF15342" s="21"/>
    </row>
    <row r="15343" spans="1:32" x14ac:dyDescent="0.2">
      <c r="A15343" s="1" t="s">
        <v>44226</v>
      </c>
      <c r="B15343" s="4" t="s">
        <v>44227</v>
      </c>
      <c r="C15343" s="4" t="s">
        <v>44228</v>
      </c>
      <c r="E15343" s="4"/>
      <c r="R15343" s="4"/>
      <c r="U15343" s="4"/>
      <c r="AD15343" s="4"/>
      <c r="AE15343" s="4"/>
      <c r="AF15343" s="21"/>
    </row>
    <row r="15344" spans="1:32" x14ac:dyDescent="0.2">
      <c r="A15344" s="1" t="s">
        <v>44229</v>
      </c>
      <c r="B15344" s="4" t="s">
        <v>44230</v>
      </c>
      <c r="C15344" s="4" t="s">
        <v>44231</v>
      </c>
      <c r="E15344" s="4"/>
      <c r="R15344" s="4"/>
      <c r="U15344" s="4"/>
      <c r="AD15344" s="4"/>
      <c r="AE15344" s="4"/>
      <c r="AF15344" s="21"/>
    </row>
    <row r="15345" spans="1:32" x14ac:dyDescent="0.2">
      <c r="A15345" s="1" t="s">
        <v>44232</v>
      </c>
      <c r="B15345" s="4" t="s">
        <v>44233</v>
      </c>
      <c r="C15345" s="4" t="s">
        <v>44234</v>
      </c>
      <c r="E15345" s="4"/>
      <c r="R15345" s="4"/>
      <c r="U15345" s="4"/>
      <c r="AD15345" s="4"/>
      <c r="AE15345" s="4"/>
      <c r="AF15345" s="21"/>
    </row>
    <row r="15346" spans="1:32" x14ac:dyDescent="0.2">
      <c r="A15346" s="1" t="s">
        <v>44235</v>
      </c>
      <c r="B15346" s="4" t="s">
        <v>44236</v>
      </c>
      <c r="C15346" s="4" t="s">
        <v>44237</v>
      </c>
      <c r="E15346" s="4"/>
      <c r="R15346" s="4"/>
      <c r="U15346" s="4"/>
      <c r="AD15346" s="4"/>
      <c r="AE15346" s="4"/>
      <c r="AF15346" s="21"/>
    </row>
    <row r="15347" spans="1:32" x14ac:dyDescent="0.2">
      <c r="A15347" s="1" t="s">
        <v>44238</v>
      </c>
      <c r="B15347" s="4" t="s">
        <v>44239</v>
      </c>
      <c r="C15347" s="4" t="s">
        <v>44240</v>
      </c>
      <c r="E15347" s="4"/>
      <c r="R15347" s="4"/>
      <c r="U15347" s="4"/>
      <c r="AD15347" s="4"/>
      <c r="AE15347" s="4"/>
      <c r="AF15347" s="21"/>
    </row>
    <row r="15348" spans="1:32" x14ac:dyDescent="0.2">
      <c r="A15348" s="1" t="s">
        <v>44241</v>
      </c>
      <c r="B15348" s="4" t="s">
        <v>44242</v>
      </c>
      <c r="C15348" s="4" t="s">
        <v>44243</v>
      </c>
      <c r="E15348" s="4"/>
      <c r="R15348" s="4"/>
      <c r="U15348" s="4"/>
      <c r="AD15348" s="4"/>
      <c r="AE15348" s="4"/>
      <c r="AF15348" s="21"/>
    </row>
    <row r="15349" spans="1:32" x14ac:dyDescent="0.2">
      <c r="A15349" s="1" t="s">
        <v>44244</v>
      </c>
      <c r="B15349" s="4" t="s">
        <v>36248</v>
      </c>
      <c r="C15349" s="4" t="s">
        <v>44245</v>
      </c>
      <c r="E15349" s="4"/>
      <c r="R15349" s="4"/>
      <c r="U15349" s="4"/>
      <c r="AD15349" s="4"/>
      <c r="AE15349" s="4"/>
      <c r="AF15349" s="21"/>
    </row>
    <row r="15350" spans="1:32" x14ac:dyDescent="0.2">
      <c r="A15350" s="1" t="s">
        <v>44246</v>
      </c>
      <c r="B15350" s="4" t="s">
        <v>44247</v>
      </c>
      <c r="C15350" s="4" t="s">
        <v>44248</v>
      </c>
      <c r="E15350" s="4"/>
      <c r="R15350" s="4"/>
      <c r="U15350" s="4"/>
      <c r="AD15350" s="4"/>
      <c r="AE15350" s="4"/>
      <c r="AF15350" s="21"/>
    </row>
    <row r="15351" spans="1:32" x14ac:dyDescent="0.2">
      <c r="A15351" s="1" t="s">
        <v>44249</v>
      </c>
      <c r="B15351" s="4" t="s">
        <v>44250</v>
      </c>
      <c r="C15351" s="4" t="s">
        <v>44251</v>
      </c>
      <c r="E15351" s="4"/>
      <c r="R15351" s="4"/>
      <c r="U15351" s="4"/>
      <c r="AD15351" s="4"/>
      <c r="AE15351" s="4"/>
      <c r="AF15351" s="21"/>
    </row>
    <row r="15352" spans="1:32" x14ac:dyDescent="0.2">
      <c r="A15352" s="1" t="s">
        <v>44252</v>
      </c>
      <c r="B15352" s="4" t="s">
        <v>36251</v>
      </c>
      <c r="C15352" s="4" t="s">
        <v>36252</v>
      </c>
      <c r="E15352" s="4"/>
      <c r="R15352" s="4"/>
      <c r="U15352" s="4"/>
      <c r="AD15352" s="4"/>
      <c r="AE15352" s="4"/>
      <c r="AF15352" s="21"/>
    </row>
    <row r="15353" spans="1:32" x14ac:dyDescent="0.2">
      <c r="A15353" s="1" t="s">
        <v>44253</v>
      </c>
      <c r="B15353" s="4" t="s">
        <v>36256</v>
      </c>
      <c r="C15353" s="4" t="s">
        <v>36257</v>
      </c>
      <c r="E15353" s="4"/>
      <c r="R15353" s="4"/>
      <c r="U15353" s="4"/>
      <c r="AD15353" s="4"/>
      <c r="AE15353" s="4"/>
      <c r="AF15353" s="21"/>
    </row>
    <row r="15354" spans="1:32" x14ac:dyDescent="0.2">
      <c r="A15354" s="1" t="s">
        <v>44254</v>
      </c>
      <c r="B15354" s="4" t="s">
        <v>11968</v>
      </c>
      <c r="C15354" s="4" t="s">
        <v>36282</v>
      </c>
      <c r="E15354" s="4"/>
      <c r="R15354" s="4"/>
      <c r="U15354" s="4"/>
      <c r="AD15354" s="4"/>
      <c r="AE15354" s="4"/>
      <c r="AF15354" s="21"/>
    </row>
    <row r="15355" spans="1:32" x14ac:dyDescent="0.2">
      <c r="A15355" s="1" t="s">
        <v>44255</v>
      </c>
      <c r="B15355" s="4" t="s">
        <v>11974</v>
      </c>
      <c r="C15355" s="4" t="s">
        <v>36288</v>
      </c>
      <c r="E15355" s="4"/>
      <c r="R15355" s="4"/>
      <c r="U15355" s="4"/>
      <c r="AD15355" s="4"/>
      <c r="AE15355" s="4"/>
      <c r="AF15355" s="21"/>
    </row>
    <row r="15356" spans="1:32" x14ac:dyDescent="0.2">
      <c r="A15356" s="1" t="s">
        <v>44256</v>
      </c>
      <c r="B15356" s="4" t="s">
        <v>44257</v>
      </c>
      <c r="C15356" s="4" t="s">
        <v>44258</v>
      </c>
      <c r="E15356" s="4"/>
      <c r="R15356" s="4"/>
      <c r="U15356" s="4"/>
      <c r="AD15356" s="4"/>
      <c r="AE15356" s="4"/>
      <c r="AF15356" s="21"/>
    </row>
    <row r="15357" spans="1:32" x14ac:dyDescent="0.2">
      <c r="A15357" s="1" t="s">
        <v>44259</v>
      </c>
      <c r="B15357" s="4" t="s">
        <v>11980</v>
      </c>
      <c r="C15357" s="4" t="s">
        <v>44260</v>
      </c>
      <c r="E15357" s="4"/>
      <c r="R15357" s="4"/>
      <c r="U15357" s="4"/>
      <c r="AD15357" s="4"/>
      <c r="AE15357" s="4"/>
      <c r="AF15357" s="21"/>
    </row>
    <row r="15358" spans="1:32" x14ac:dyDescent="0.2">
      <c r="A15358" s="1" t="s">
        <v>44261</v>
      </c>
      <c r="B15358" s="4" t="s">
        <v>36323</v>
      </c>
      <c r="C15358" s="4" t="s">
        <v>44262</v>
      </c>
      <c r="E15358" s="4"/>
      <c r="R15358" s="4"/>
      <c r="U15358" s="4"/>
      <c r="AD15358" s="4"/>
      <c r="AE15358" s="4"/>
      <c r="AF15358" s="21"/>
    </row>
    <row r="15359" spans="1:32" x14ac:dyDescent="0.2">
      <c r="A15359" s="1" t="s">
        <v>44263</v>
      </c>
      <c r="B15359" s="4" t="s">
        <v>44264</v>
      </c>
      <c r="C15359" s="4" t="s">
        <v>44265</v>
      </c>
      <c r="E15359" s="4"/>
      <c r="R15359" s="4"/>
      <c r="U15359" s="4"/>
      <c r="AD15359" s="4"/>
      <c r="AE15359" s="4"/>
      <c r="AF15359" s="21"/>
    </row>
    <row r="15360" spans="1:32" x14ac:dyDescent="0.2">
      <c r="A15360" s="1" t="s">
        <v>44266</v>
      </c>
      <c r="B15360" s="4" t="s">
        <v>12159</v>
      </c>
      <c r="C15360" s="4" t="s">
        <v>44267</v>
      </c>
      <c r="E15360" s="4"/>
      <c r="R15360" s="4"/>
      <c r="U15360" s="4"/>
      <c r="AD15360" s="4"/>
      <c r="AE15360" s="4"/>
      <c r="AF15360" s="21"/>
    </row>
    <row r="15361" spans="1:32" x14ac:dyDescent="0.2">
      <c r="A15361" s="1" t="s">
        <v>44268</v>
      </c>
      <c r="B15361" s="4" t="s">
        <v>12249</v>
      </c>
      <c r="C15361" s="4" t="s">
        <v>44269</v>
      </c>
      <c r="E15361" s="4"/>
      <c r="R15361" s="4"/>
      <c r="U15361" s="4"/>
      <c r="AD15361" s="4"/>
      <c r="AE15361" s="4"/>
      <c r="AF15361" s="21"/>
    </row>
    <row r="15362" spans="1:32" x14ac:dyDescent="0.2">
      <c r="A15362" s="1" t="s">
        <v>44270</v>
      </c>
      <c r="B15362" s="4" t="s">
        <v>36251</v>
      </c>
      <c r="C15362" s="4" t="s">
        <v>36252</v>
      </c>
      <c r="E15362" s="4"/>
      <c r="R15362" s="4"/>
      <c r="U15362" s="4"/>
      <c r="AD15362" s="4"/>
      <c r="AE15362" s="4"/>
      <c r="AF15362" s="21"/>
    </row>
    <row r="15363" spans="1:32" x14ac:dyDescent="0.2">
      <c r="A15363" s="1" t="s">
        <v>44271</v>
      </c>
      <c r="B15363" s="4" t="s">
        <v>44272</v>
      </c>
      <c r="C15363" s="4" t="s">
        <v>1946</v>
      </c>
      <c r="E15363" s="4"/>
      <c r="R15363" s="4"/>
      <c r="U15363" s="4"/>
      <c r="AD15363" s="4"/>
      <c r="AE15363" s="4"/>
      <c r="AF15363" s="21"/>
    </row>
    <row r="15364" spans="1:32" x14ac:dyDescent="0.2">
      <c r="A15364" s="1" t="s">
        <v>44273</v>
      </c>
      <c r="B15364" s="4" t="s">
        <v>44274</v>
      </c>
      <c r="C15364" s="4" t="s">
        <v>44275</v>
      </c>
      <c r="E15364" s="4"/>
      <c r="R15364" s="4"/>
      <c r="U15364" s="4"/>
      <c r="AD15364" s="4"/>
      <c r="AE15364" s="4"/>
      <c r="AF15364" s="21"/>
    </row>
    <row r="15365" spans="1:32" x14ac:dyDescent="0.2">
      <c r="A15365" s="1" t="s">
        <v>44276</v>
      </c>
      <c r="B15365" s="4" t="s">
        <v>44277</v>
      </c>
      <c r="C15365" s="4" t="s">
        <v>44278</v>
      </c>
      <c r="E15365" s="4"/>
      <c r="R15365" s="4"/>
      <c r="U15365" s="4"/>
      <c r="AD15365" s="4"/>
      <c r="AE15365" s="4"/>
      <c r="AF15365" s="21"/>
    </row>
    <row r="15366" spans="1:32" x14ac:dyDescent="0.2">
      <c r="A15366" s="1" t="s">
        <v>44279</v>
      </c>
      <c r="B15366" s="4" t="s">
        <v>44280</v>
      </c>
      <c r="C15366" s="4" t="s">
        <v>44281</v>
      </c>
      <c r="E15366" s="4"/>
      <c r="R15366" s="4"/>
      <c r="U15366" s="4"/>
      <c r="AD15366" s="4"/>
      <c r="AE15366" s="4"/>
      <c r="AF15366" s="21"/>
    </row>
    <row r="15367" spans="1:32" x14ac:dyDescent="0.2">
      <c r="A15367" s="1" t="s">
        <v>44282</v>
      </c>
      <c r="B15367" s="4" t="s">
        <v>44283</v>
      </c>
      <c r="C15367" s="4" t="s">
        <v>44284</v>
      </c>
      <c r="E15367" s="4"/>
      <c r="R15367" s="4"/>
      <c r="U15367" s="4"/>
      <c r="AD15367" s="4"/>
      <c r="AE15367" s="4"/>
      <c r="AF15367" s="21"/>
    </row>
    <row r="15368" spans="1:32" x14ac:dyDescent="0.2">
      <c r="A15368" s="1" t="s">
        <v>44285</v>
      </c>
      <c r="B15368" s="4" t="s">
        <v>44286</v>
      </c>
      <c r="C15368" s="4" t="s">
        <v>44287</v>
      </c>
      <c r="E15368" s="4"/>
      <c r="R15368" s="4"/>
      <c r="U15368" s="4"/>
      <c r="AD15368" s="4"/>
      <c r="AE15368" s="4"/>
      <c r="AF15368" s="21"/>
    </row>
    <row r="15369" spans="1:32" x14ac:dyDescent="0.2">
      <c r="A15369" s="1" t="s">
        <v>44288</v>
      </c>
      <c r="B15369" s="4" t="s">
        <v>44289</v>
      </c>
      <c r="C15369" s="4" t="s">
        <v>44290</v>
      </c>
      <c r="E15369" s="4"/>
      <c r="R15369" s="4"/>
      <c r="U15369" s="4"/>
      <c r="AD15369" s="4"/>
      <c r="AE15369" s="4"/>
      <c r="AF15369" s="21"/>
    </row>
    <row r="15370" spans="1:32" x14ac:dyDescent="0.2">
      <c r="A15370" s="1" t="s">
        <v>44291</v>
      </c>
      <c r="B15370" s="4" t="s">
        <v>44292</v>
      </c>
      <c r="C15370" s="4" t="s">
        <v>44293</v>
      </c>
      <c r="E15370" s="4"/>
      <c r="R15370" s="4"/>
      <c r="U15370" s="4"/>
      <c r="AD15370" s="4"/>
      <c r="AE15370" s="4"/>
      <c r="AF15370" s="21"/>
    </row>
    <row r="15371" spans="1:32" x14ac:dyDescent="0.2">
      <c r="A15371" s="1" t="s">
        <v>44294</v>
      </c>
      <c r="B15371" s="4" t="s">
        <v>44295</v>
      </c>
      <c r="C15371" s="4" t="s">
        <v>44296</v>
      </c>
      <c r="E15371" s="4"/>
      <c r="R15371" s="4"/>
      <c r="U15371" s="4"/>
      <c r="AD15371" s="4"/>
      <c r="AE15371" s="4"/>
      <c r="AF15371" s="21"/>
    </row>
    <row r="15372" spans="1:32" x14ac:dyDescent="0.2">
      <c r="A15372" s="1" t="s">
        <v>44297</v>
      </c>
      <c r="B15372" s="4" t="s">
        <v>44298</v>
      </c>
      <c r="C15372" s="4" t="s">
        <v>44299</v>
      </c>
      <c r="E15372" s="4"/>
      <c r="R15372" s="4"/>
      <c r="U15372" s="4"/>
      <c r="AD15372" s="4"/>
      <c r="AE15372" s="4"/>
      <c r="AF15372" s="21"/>
    </row>
    <row r="15373" spans="1:32" x14ac:dyDescent="0.2">
      <c r="A15373" s="1" t="s">
        <v>44300</v>
      </c>
      <c r="B15373" s="4" t="s">
        <v>44301</v>
      </c>
      <c r="C15373" s="4" t="s">
        <v>44302</v>
      </c>
      <c r="E15373" s="4"/>
      <c r="F15373">
        <v>1</v>
      </c>
      <c r="G15373">
        <v>1</v>
      </c>
      <c r="J15373">
        <v>1</v>
      </c>
      <c r="N15373">
        <v>1</v>
      </c>
      <c r="R15373" s="4"/>
      <c r="U15373" s="4"/>
      <c r="AD15373" s="4"/>
      <c r="AE15373" s="4"/>
      <c r="AF15373" s="21"/>
    </row>
    <row r="15374" spans="1:32" x14ac:dyDescent="0.2">
      <c r="A15374" s="1" t="s">
        <v>44303</v>
      </c>
      <c r="B15374" s="4" t="s">
        <v>44304</v>
      </c>
      <c r="C15374" s="4" t="s">
        <v>44305</v>
      </c>
      <c r="E15374" s="4"/>
      <c r="R15374" s="4"/>
      <c r="U15374" s="4"/>
      <c r="AD15374" s="4"/>
      <c r="AE15374" s="4"/>
      <c r="AF15374" s="21"/>
    </row>
    <row r="15375" spans="1:32" x14ac:dyDescent="0.2">
      <c r="A15375" s="1" t="s">
        <v>44306</v>
      </c>
      <c r="B15375" s="4" t="s">
        <v>36256</v>
      </c>
      <c r="C15375" s="4" t="s">
        <v>36257</v>
      </c>
      <c r="E15375" s="4"/>
      <c r="R15375" s="4"/>
      <c r="U15375" s="4"/>
      <c r="AD15375" s="4"/>
      <c r="AE15375" s="4"/>
      <c r="AF15375" s="21"/>
    </row>
    <row r="15376" spans="1:32" x14ac:dyDescent="0.2">
      <c r="A15376" s="1" t="s">
        <v>44307</v>
      </c>
      <c r="B15376" s="4" t="s">
        <v>44308</v>
      </c>
      <c r="C15376" s="4" t="s">
        <v>44309</v>
      </c>
      <c r="E15376" s="4"/>
      <c r="R15376" s="4"/>
      <c r="U15376" s="4"/>
      <c r="AD15376" s="4"/>
      <c r="AE15376" s="4"/>
      <c r="AF15376" s="21"/>
    </row>
    <row r="15377" spans="1:32" x14ac:dyDescent="0.2">
      <c r="A15377" s="1" t="s">
        <v>44310</v>
      </c>
      <c r="B15377" s="4" t="s">
        <v>44311</v>
      </c>
      <c r="C15377" s="4" t="s">
        <v>44312</v>
      </c>
      <c r="E15377" s="4"/>
      <c r="R15377" s="4"/>
      <c r="U15377" s="4"/>
      <c r="AD15377" s="4"/>
      <c r="AE15377" s="4"/>
      <c r="AF15377" s="21"/>
    </row>
    <row r="15378" spans="1:32" x14ac:dyDescent="0.2">
      <c r="A15378" s="1" t="s">
        <v>44313</v>
      </c>
      <c r="B15378" s="4" t="s">
        <v>44314</v>
      </c>
      <c r="C15378" s="4" t="s">
        <v>44315</v>
      </c>
      <c r="E15378" s="4"/>
      <c r="R15378" s="4"/>
      <c r="U15378" s="4"/>
      <c r="AD15378" s="4"/>
      <c r="AE15378" s="4"/>
      <c r="AF15378" s="21"/>
    </row>
    <row r="15379" spans="1:32" x14ac:dyDescent="0.2">
      <c r="A15379" s="1" t="s">
        <v>44316</v>
      </c>
      <c r="B15379" s="4" t="s">
        <v>44317</v>
      </c>
      <c r="C15379" s="4" t="s">
        <v>44318</v>
      </c>
      <c r="E15379" s="4"/>
      <c r="R15379" s="4"/>
      <c r="U15379" s="4"/>
      <c r="AD15379" s="4"/>
      <c r="AE15379" s="4"/>
      <c r="AF15379" s="21"/>
    </row>
    <row r="15380" spans="1:32" x14ac:dyDescent="0.2">
      <c r="A15380" s="1" t="s">
        <v>44319</v>
      </c>
      <c r="B15380" s="4" t="s">
        <v>44320</v>
      </c>
      <c r="C15380" s="4" t="s">
        <v>44321</v>
      </c>
      <c r="E15380" s="4"/>
      <c r="R15380" s="4"/>
      <c r="U15380" s="4"/>
      <c r="AD15380" s="4"/>
      <c r="AE15380" s="4"/>
      <c r="AF15380" s="21"/>
    </row>
    <row r="15381" spans="1:32" x14ac:dyDescent="0.2">
      <c r="A15381" s="1" t="s">
        <v>44322</v>
      </c>
      <c r="B15381" s="4" t="s">
        <v>44323</v>
      </c>
      <c r="C15381" s="4" t="s">
        <v>44324</v>
      </c>
      <c r="E15381" s="4"/>
      <c r="R15381" s="4"/>
      <c r="U15381" s="4"/>
      <c r="AD15381" s="4"/>
      <c r="AE15381" s="4"/>
      <c r="AF15381" s="21"/>
    </row>
    <row r="15382" spans="1:32" x14ac:dyDescent="0.2">
      <c r="A15382" s="1" t="s">
        <v>44325</v>
      </c>
      <c r="B15382" s="4" t="s">
        <v>44326</v>
      </c>
      <c r="C15382" s="4" t="s">
        <v>44327</v>
      </c>
      <c r="E15382" s="4"/>
      <c r="R15382" s="4"/>
      <c r="U15382" s="4"/>
      <c r="AD15382" s="4"/>
      <c r="AE15382" s="4"/>
      <c r="AF15382" s="21"/>
    </row>
    <row r="15383" spans="1:32" x14ac:dyDescent="0.2">
      <c r="A15383" s="1" t="s">
        <v>44328</v>
      </c>
      <c r="B15383" s="4" t="s">
        <v>44329</v>
      </c>
      <c r="C15383" s="4" t="s">
        <v>44330</v>
      </c>
      <c r="E15383" s="4"/>
      <c r="R15383" s="4"/>
      <c r="U15383" s="4"/>
      <c r="AD15383" s="4"/>
      <c r="AE15383" s="4"/>
      <c r="AF15383" s="21"/>
    </row>
    <row r="15384" spans="1:32" x14ac:dyDescent="0.2">
      <c r="A15384" s="1" t="s">
        <v>44331</v>
      </c>
      <c r="B15384" s="4" t="s">
        <v>44332</v>
      </c>
      <c r="C15384" s="4" t="s">
        <v>44333</v>
      </c>
      <c r="E15384" s="4"/>
      <c r="R15384" s="4"/>
      <c r="U15384" s="4"/>
      <c r="AD15384" s="4"/>
      <c r="AE15384" s="4"/>
      <c r="AF15384" s="21"/>
    </row>
    <row r="15385" spans="1:32" x14ac:dyDescent="0.2">
      <c r="A15385" s="1" t="s">
        <v>44334</v>
      </c>
      <c r="B15385" s="4" t="s">
        <v>44335</v>
      </c>
      <c r="C15385" s="4" t="s">
        <v>44336</v>
      </c>
      <c r="E15385" s="4"/>
      <c r="R15385" s="4"/>
      <c r="U15385" s="4"/>
      <c r="AD15385" s="4"/>
      <c r="AE15385" s="4"/>
      <c r="AF15385" s="21"/>
    </row>
    <row r="15386" spans="1:32" x14ac:dyDescent="0.2">
      <c r="A15386" s="1" t="s">
        <v>44337</v>
      </c>
      <c r="B15386" s="4" t="s">
        <v>44338</v>
      </c>
      <c r="C15386" s="4" t="s">
        <v>44339</v>
      </c>
      <c r="E15386" s="4"/>
      <c r="R15386" s="4"/>
      <c r="U15386" s="4"/>
      <c r="AD15386" s="4"/>
      <c r="AE15386" s="4"/>
      <c r="AF15386" s="21"/>
    </row>
    <row r="15387" spans="1:32" x14ac:dyDescent="0.2">
      <c r="A15387" s="1" t="s">
        <v>44340</v>
      </c>
      <c r="B15387" s="4" t="s">
        <v>44341</v>
      </c>
      <c r="C15387" s="4" t="s">
        <v>44342</v>
      </c>
      <c r="E15387" s="4"/>
      <c r="R15387" s="4"/>
      <c r="U15387" s="4"/>
      <c r="AD15387" s="4"/>
      <c r="AE15387" s="4"/>
      <c r="AF15387" s="21"/>
    </row>
    <row r="15388" spans="1:32" x14ac:dyDescent="0.2">
      <c r="A15388" s="1" t="s">
        <v>44343</v>
      </c>
      <c r="B15388" s="4" t="s">
        <v>44344</v>
      </c>
      <c r="C15388" s="4" t="s">
        <v>44345</v>
      </c>
      <c r="E15388" s="4"/>
      <c r="R15388" s="4"/>
      <c r="U15388" s="4"/>
      <c r="AD15388" s="4"/>
      <c r="AE15388" s="4"/>
      <c r="AF15388" s="21"/>
    </row>
    <row r="15389" spans="1:32" x14ac:dyDescent="0.2">
      <c r="A15389" s="1" t="s">
        <v>44346</v>
      </c>
      <c r="B15389" s="4" t="s">
        <v>44347</v>
      </c>
      <c r="C15389" s="4" t="s">
        <v>44348</v>
      </c>
      <c r="E15389" s="4"/>
      <c r="R15389" s="4"/>
      <c r="U15389" s="4"/>
      <c r="AD15389" s="4"/>
      <c r="AE15389" s="4"/>
      <c r="AF15389" s="21"/>
    </row>
    <row r="15390" spans="1:32" x14ac:dyDescent="0.2">
      <c r="A15390" s="1" t="s">
        <v>44349</v>
      </c>
      <c r="B15390" s="4" t="s">
        <v>44350</v>
      </c>
      <c r="C15390" s="4" t="s">
        <v>44351</v>
      </c>
      <c r="E15390" s="4"/>
      <c r="R15390" s="4"/>
      <c r="U15390" s="4"/>
      <c r="AD15390" s="4"/>
      <c r="AE15390" s="4"/>
      <c r="AF15390" s="21"/>
    </row>
    <row r="15391" spans="1:32" x14ac:dyDescent="0.2">
      <c r="A15391" s="1" t="s">
        <v>44352</v>
      </c>
      <c r="B15391" s="4" t="s">
        <v>11968</v>
      </c>
      <c r="C15391" s="4" t="s">
        <v>36282</v>
      </c>
      <c r="E15391" s="4"/>
      <c r="R15391" s="4"/>
      <c r="U15391" s="4"/>
      <c r="AD15391" s="4"/>
      <c r="AE15391" s="4"/>
      <c r="AF15391" s="21"/>
    </row>
    <row r="15392" spans="1:32" x14ac:dyDescent="0.2">
      <c r="A15392" s="1" t="s">
        <v>44353</v>
      </c>
      <c r="B15392" s="4" t="s">
        <v>44354</v>
      </c>
      <c r="C15392" s="4" t="s">
        <v>44355</v>
      </c>
      <c r="E15392" s="4"/>
      <c r="R15392" s="4"/>
      <c r="U15392" s="4"/>
      <c r="AD15392" s="4"/>
      <c r="AE15392" s="4"/>
      <c r="AF15392" s="21"/>
    </row>
    <row r="15393" spans="1:32" x14ac:dyDescent="0.2">
      <c r="A15393" s="1" t="s">
        <v>44356</v>
      </c>
      <c r="B15393" s="4" t="s">
        <v>44357</v>
      </c>
      <c r="C15393" s="4" t="s">
        <v>44358</v>
      </c>
      <c r="E15393" s="4"/>
      <c r="R15393" s="4"/>
      <c r="U15393" s="4"/>
      <c r="AD15393" s="4"/>
      <c r="AE15393" s="4"/>
      <c r="AF15393" s="21"/>
    </row>
    <row r="15394" spans="1:32" x14ac:dyDescent="0.2">
      <c r="A15394" s="1" t="s">
        <v>44359</v>
      </c>
      <c r="B15394" s="4" t="s">
        <v>44360</v>
      </c>
      <c r="C15394" s="4" t="s">
        <v>44361</v>
      </c>
      <c r="E15394" s="4"/>
      <c r="R15394" s="4"/>
      <c r="U15394" s="4"/>
      <c r="AD15394" s="4"/>
      <c r="AE15394" s="4"/>
      <c r="AF15394" s="21"/>
    </row>
    <row r="15395" spans="1:32" x14ac:dyDescent="0.2">
      <c r="A15395" s="1" t="s">
        <v>44362</v>
      </c>
      <c r="B15395" s="4" t="s">
        <v>44363</v>
      </c>
      <c r="C15395" s="4" t="s">
        <v>44364</v>
      </c>
      <c r="E15395" s="4"/>
      <c r="R15395" s="4"/>
      <c r="U15395" s="4"/>
      <c r="AD15395" s="4"/>
      <c r="AE15395" s="4"/>
      <c r="AF15395" s="21"/>
    </row>
    <row r="15396" spans="1:32" x14ac:dyDescent="0.2">
      <c r="A15396" s="1" t="s">
        <v>44365</v>
      </c>
      <c r="B15396" s="4" t="s">
        <v>44366</v>
      </c>
      <c r="C15396" s="4" t="s">
        <v>44367</v>
      </c>
      <c r="E15396" s="4"/>
      <c r="R15396" s="4"/>
      <c r="U15396" s="4"/>
      <c r="AD15396" s="4"/>
      <c r="AE15396" s="4"/>
      <c r="AF15396" s="21"/>
    </row>
    <row r="15397" spans="1:32" x14ac:dyDescent="0.2">
      <c r="A15397" s="1" t="s">
        <v>44368</v>
      </c>
      <c r="B15397" s="4" t="s">
        <v>44369</v>
      </c>
      <c r="C15397" s="4" t="s">
        <v>44370</v>
      </c>
      <c r="E15397" s="4"/>
      <c r="R15397" s="4"/>
      <c r="U15397" s="4"/>
      <c r="AD15397" s="4"/>
      <c r="AE15397" s="4"/>
      <c r="AF15397" s="21"/>
    </row>
    <row r="15398" spans="1:32" x14ac:dyDescent="0.2">
      <c r="A15398" s="1" t="s">
        <v>44371</v>
      </c>
      <c r="B15398" s="4" t="s">
        <v>44372</v>
      </c>
      <c r="C15398" s="4" t="s">
        <v>44373</v>
      </c>
      <c r="E15398" s="4"/>
      <c r="R15398" s="4"/>
      <c r="U15398" s="4"/>
      <c r="AD15398" s="4"/>
      <c r="AE15398" s="4"/>
      <c r="AF15398" s="21"/>
    </row>
    <row r="15399" spans="1:32" x14ac:dyDescent="0.2">
      <c r="A15399" s="1" t="s">
        <v>44374</v>
      </c>
      <c r="B15399" s="4" t="s">
        <v>44375</v>
      </c>
      <c r="C15399" s="4" t="s">
        <v>44376</v>
      </c>
      <c r="E15399" s="4"/>
      <c r="R15399" s="4"/>
      <c r="U15399" s="4"/>
      <c r="AD15399" s="4"/>
      <c r="AE15399" s="4"/>
      <c r="AF15399" s="21"/>
    </row>
    <row r="15400" spans="1:32" x14ac:dyDescent="0.2">
      <c r="A15400" s="1" t="s">
        <v>44377</v>
      </c>
      <c r="B15400" s="4" t="s">
        <v>44378</v>
      </c>
      <c r="C15400" s="4" t="s">
        <v>44379</v>
      </c>
      <c r="E15400" s="4"/>
      <c r="R15400" s="4"/>
      <c r="U15400" s="4"/>
      <c r="AD15400" s="4"/>
      <c r="AE15400" s="4"/>
      <c r="AF15400" s="21"/>
    </row>
    <row r="15401" spans="1:32" x14ac:dyDescent="0.2">
      <c r="A15401" s="1" t="s">
        <v>44380</v>
      </c>
      <c r="B15401" s="4" t="s">
        <v>44381</v>
      </c>
      <c r="C15401" s="4" t="s">
        <v>44382</v>
      </c>
      <c r="E15401" s="4"/>
      <c r="R15401" s="4"/>
      <c r="U15401" s="4"/>
      <c r="AD15401" s="4"/>
      <c r="AE15401" s="4"/>
      <c r="AF15401" s="21"/>
    </row>
    <row r="15402" spans="1:32" x14ac:dyDescent="0.2">
      <c r="A15402" s="1" t="s">
        <v>44383</v>
      </c>
      <c r="B15402" s="4" t="s">
        <v>44384</v>
      </c>
      <c r="C15402" s="4" t="s">
        <v>44385</v>
      </c>
      <c r="E15402" s="4"/>
      <c r="R15402" s="4"/>
      <c r="U15402" s="4"/>
      <c r="AD15402" s="4"/>
      <c r="AE15402" s="4"/>
      <c r="AF15402" s="21"/>
    </row>
    <row r="15403" spans="1:32" x14ac:dyDescent="0.2">
      <c r="A15403" s="1" t="s">
        <v>44386</v>
      </c>
      <c r="B15403" s="4" t="s">
        <v>44387</v>
      </c>
      <c r="C15403" s="4" t="s">
        <v>44388</v>
      </c>
      <c r="E15403" s="4"/>
      <c r="R15403" s="4"/>
      <c r="U15403" s="4"/>
      <c r="AD15403" s="4"/>
      <c r="AE15403" s="4"/>
      <c r="AF15403" s="21"/>
    </row>
    <row r="15404" spans="1:32" x14ac:dyDescent="0.2">
      <c r="A15404" s="1" t="s">
        <v>44389</v>
      </c>
      <c r="B15404" s="4" t="s">
        <v>44390</v>
      </c>
      <c r="C15404" s="4" t="s">
        <v>44391</v>
      </c>
      <c r="E15404" s="4"/>
      <c r="R15404" s="4"/>
      <c r="U15404" s="4"/>
      <c r="AD15404" s="4"/>
      <c r="AE15404" s="4"/>
      <c r="AF15404" s="21"/>
    </row>
    <row r="15405" spans="1:32" x14ac:dyDescent="0.2">
      <c r="A15405" s="1" t="s">
        <v>44392</v>
      </c>
      <c r="B15405" s="4" t="s">
        <v>11974</v>
      </c>
      <c r="C15405" s="4" t="s">
        <v>36288</v>
      </c>
      <c r="E15405" s="4"/>
      <c r="R15405" s="4"/>
      <c r="U15405" s="4"/>
      <c r="AD15405" s="4"/>
      <c r="AE15405" s="4"/>
      <c r="AF15405" s="21"/>
    </row>
    <row r="15406" spans="1:32" x14ac:dyDescent="0.2">
      <c r="A15406" s="1" t="s">
        <v>44393</v>
      </c>
      <c r="B15406" s="4" t="s">
        <v>44394</v>
      </c>
      <c r="C15406" s="4" t="s">
        <v>44395</v>
      </c>
      <c r="E15406" s="4"/>
      <c r="R15406" s="4"/>
      <c r="U15406" s="4"/>
      <c r="AD15406" s="4"/>
      <c r="AE15406" s="4"/>
      <c r="AF15406" s="21"/>
    </row>
    <row r="15407" spans="1:32" x14ac:dyDescent="0.2">
      <c r="A15407" s="1" t="s">
        <v>44396</v>
      </c>
      <c r="B15407" s="4" t="s">
        <v>44397</v>
      </c>
      <c r="C15407" s="4" t="s">
        <v>44398</v>
      </c>
      <c r="E15407" s="4"/>
      <c r="R15407" s="4"/>
      <c r="U15407" s="4"/>
      <c r="AD15407" s="4"/>
      <c r="AE15407" s="4"/>
      <c r="AF15407" s="21"/>
    </row>
    <row r="15408" spans="1:32" x14ac:dyDescent="0.2">
      <c r="A15408" s="1" t="s">
        <v>44399</v>
      </c>
      <c r="B15408" s="4" t="s">
        <v>44400</v>
      </c>
      <c r="C15408" s="4" t="s">
        <v>44401</v>
      </c>
      <c r="E15408" s="4"/>
      <c r="R15408" s="4"/>
      <c r="U15408" s="4"/>
      <c r="AD15408" s="4"/>
      <c r="AE15408" s="4"/>
      <c r="AF15408" s="21"/>
    </row>
    <row r="15409" spans="1:32" x14ac:dyDescent="0.2">
      <c r="A15409" s="1" t="s">
        <v>44402</v>
      </c>
      <c r="B15409" s="4" t="s">
        <v>44403</v>
      </c>
      <c r="C15409" s="4" t="s">
        <v>44404</v>
      </c>
      <c r="E15409" s="4"/>
      <c r="R15409" s="4"/>
      <c r="U15409" s="4"/>
      <c r="AD15409" s="4"/>
      <c r="AE15409" s="4"/>
      <c r="AF15409" s="21"/>
    </row>
    <row r="15410" spans="1:32" x14ac:dyDescent="0.2">
      <c r="A15410" s="1" t="s">
        <v>44405</v>
      </c>
      <c r="B15410" s="4" t="s">
        <v>44406</v>
      </c>
      <c r="C15410" s="4" t="s">
        <v>44407</v>
      </c>
      <c r="E15410" s="4"/>
      <c r="R15410" s="4"/>
      <c r="U15410" s="4"/>
      <c r="AD15410" s="4"/>
      <c r="AE15410" s="4"/>
      <c r="AF15410" s="21"/>
    </row>
    <row r="15411" spans="1:32" x14ac:dyDescent="0.2">
      <c r="A15411" s="1" t="s">
        <v>44408</v>
      </c>
      <c r="B15411" s="4" t="s">
        <v>44409</v>
      </c>
      <c r="C15411" s="4" t="s">
        <v>44410</v>
      </c>
      <c r="E15411" s="4"/>
      <c r="R15411" s="4"/>
      <c r="U15411" s="4"/>
      <c r="AD15411" s="4"/>
      <c r="AE15411" s="4"/>
      <c r="AF15411" s="21"/>
    </row>
    <row r="15412" spans="1:32" x14ac:dyDescent="0.2">
      <c r="A15412" s="1" t="s">
        <v>44411</v>
      </c>
      <c r="B15412" s="4" t="s">
        <v>44412</v>
      </c>
      <c r="C15412" s="4" t="s">
        <v>44413</v>
      </c>
      <c r="E15412" s="4"/>
      <c r="R15412" s="4"/>
      <c r="U15412" s="4"/>
      <c r="AD15412" s="4"/>
      <c r="AE15412" s="4"/>
      <c r="AF15412" s="21"/>
    </row>
    <row r="15413" spans="1:32" x14ac:dyDescent="0.2">
      <c r="A15413" s="1" t="s">
        <v>44414</v>
      </c>
      <c r="B15413" s="4" t="s">
        <v>44415</v>
      </c>
      <c r="C15413" s="4" t="s">
        <v>44416</v>
      </c>
      <c r="E15413" s="4"/>
      <c r="R15413" s="4"/>
      <c r="U15413" s="4"/>
      <c r="AD15413" s="4"/>
      <c r="AE15413" s="4"/>
      <c r="AF15413" s="21"/>
    </row>
    <row r="15414" spans="1:32" x14ac:dyDescent="0.2">
      <c r="A15414" s="1" t="s">
        <v>44417</v>
      </c>
      <c r="B15414" s="4" t="s">
        <v>44418</v>
      </c>
      <c r="C15414" s="4" t="s">
        <v>44419</v>
      </c>
      <c r="E15414" s="4"/>
      <c r="R15414" s="4"/>
      <c r="U15414" s="4"/>
      <c r="AD15414" s="4"/>
      <c r="AE15414" s="4"/>
      <c r="AF15414" s="21"/>
    </row>
    <row r="15415" spans="1:32" x14ac:dyDescent="0.2">
      <c r="A15415" s="1" t="s">
        <v>44420</v>
      </c>
      <c r="B15415" s="4" t="s">
        <v>44257</v>
      </c>
      <c r="C15415" s="4" t="s">
        <v>44258</v>
      </c>
      <c r="E15415" s="4"/>
      <c r="R15415" s="4"/>
      <c r="U15415" s="4"/>
      <c r="AD15415" s="4"/>
      <c r="AE15415" s="4"/>
      <c r="AF15415" s="21"/>
    </row>
    <row r="15416" spans="1:32" x14ac:dyDescent="0.2">
      <c r="A15416" s="1" t="s">
        <v>44421</v>
      </c>
      <c r="B15416" s="4" t="s">
        <v>44422</v>
      </c>
      <c r="C15416" s="4" t="s">
        <v>44423</v>
      </c>
      <c r="E15416" s="4"/>
      <c r="R15416" s="4"/>
      <c r="U15416" s="4"/>
      <c r="AD15416" s="4"/>
      <c r="AE15416" s="4"/>
      <c r="AF15416" s="21"/>
    </row>
    <row r="15417" spans="1:32" x14ac:dyDescent="0.2">
      <c r="A15417" s="1" t="s">
        <v>44424</v>
      </c>
      <c r="B15417" s="4" t="s">
        <v>44425</v>
      </c>
      <c r="C15417" s="4" t="s">
        <v>44426</v>
      </c>
      <c r="E15417" s="4"/>
      <c r="R15417" s="4"/>
      <c r="U15417" s="4"/>
      <c r="AD15417" s="4"/>
      <c r="AE15417" s="4"/>
      <c r="AF15417" s="21"/>
    </row>
    <row r="15418" spans="1:32" x14ac:dyDescent="0.2">
      <c r="A15418" s="1" t="s">
        <v>44427</v>
      </c>
      <c r="B15418" s="4" t="s">
        <v>44428</v>
      </c>
      <c r="C15418" s="4" t="s">
        <v>44429</v>
      </c>
      <c r="E15418" s="4"/>
      <c r="R15418" s="4"/>
      <c r="U15418" s="4"/>
      <c r="AD15418" s="4"/>
      <c r="AE15418" s="4"/>
      <c r="AF15418" s="21"/>
    </row>
    <row r="15419" spans="1:32" x14ac:dyDescent="0.2">
      <c r="A15419" s="1" t="s">
        <v>44430</v>
      </c>
      <c r="B15419" s="4" t="s">
        <v>44431</v>
      </c>
      <c r="C15419" s="4" t="s">
        <v>44432</v>
      </c>
      <c r="E15419" s="4">
        <v>1</v>
      </c>
      <c r="R15419" s="4"/>
      <c r="U15419" s="4"/>
      <c r="AD15419" s="4">
        <v>1</v>
      </c>
      <c r="AE15419" s="4"/>
      <c r="AF15419" s="21">
        <v>1</v>
      </c>
    </row>
    <row r="15420" spans="1:32" x14ac:dyDescent="0.2">
      <c r="A15420" s="1" t="s">
        <v>44433</v>
      </c>
      <c r="B15420" s="4" t="s">
        <v>44434</v>
      </c>
      <c r="C15420" s="4" t="s">
        <v>44435</v>
      </c>
      <c r="E15420" s="4"/>
      <c r="R15420" s="4"/>
      <c r="U15420" s="4"/>
      <c r="AD15420" s="4"/>
      <c r="AE15420" s="4"/>
      <c r="AF15420" s="21"/>
    </row>
    <row r="15421" spans="1:32" x14ac:dyDescent="0.2">
      <c r="A15421" s="1" t="s">
        <v>44436</v>
      </c>
      <c r="B15421" s="4" t="s">
        <v>44437</v>
      </c>
      <c r="C15421" s="4" t="s">
        <v>44438</v>
      </c>
      <c r="E15421" s="4"/>
      <c r="R15421" s="4"/>
      <c r="U15421" s="4"/>
      <c r="AD15421" s="4"/>
      <c r="AE15421" s="4"/>
      <c r="AF15421" s="21"/>
    </row>
    <row r="15422" spans="1:32" x14ac:dyDescent="0.2">
      <c r="A15422" s="1" t="s">
        <v>44439</v>
      </c>
      <c r="B15422" s="4" t="s">
        <v>44440</v>
      </c>
      <c r="C15422" s="4" t="s">
        <v>44441</v>
      </c>
      <c r="E15422" s="4"/>
      <c r="R15422" s="4"/>
      <c r="U15422" s="4"/>
      <c r="AD15422" s="4"/>
      <c r="AE15422" s="4"/>
      <c r="AF15422" s="21"/>
    </row>
    <row r="15423" spans="1:32" x14ac:dyDescent="0.2">
      <c r="A15423" s="1" t="s">
        <v>44442</v>
      </c>
      <c r="B15423" s="4" t="s">
        <v>44443</v>
      </c>
      <c r="C15423" s="4" t="s">
        <v>44444</v>
      </c>
      <c r="E15423" s="4"/>
      <c r="R15423" s="4"/>
      <c r="U15423" s="4"/>
      <c r="AD15423" s="4"/>
      <c r="AE15423" s="4"/>
      <c r="AF15423" s="21"/>
    </row>
    <row r="15424" spans="1:32" x14ac:dyDescent="0.2">
      <c r="A15424" s="1" t="s">
        <v>44445</v>
      </c>
      <c r="B15424" s="4" t="s">
        <v>44446</v>
      </c>
      <c r="C15424" s="4" t="s">
        <v>44447</v>
      </c>
      <c r="E15424" s="4"/>
      <c r="R15424" s="4"/>
      <c r="U15424" s="4"/>
      <c r="AD15424" s="4"/>
      <c r="AE15424" s="4"/>
      <c r="AF15424" s="21"/>
    </row>
    <row r="15425" spans="1:32" x14ac:dyDescent="0.2">
      <c r="A15425" s="1" t="s">
        <v>44448</v>
      </c>
      <c r="B15425" s="4" t="s">
        <v>44449</v>
      </c>
      <c r="C15425" s="4" t="s">
        <v>44450</v>
      </c>
      <c r="E15425" s="4"/>
      <c r="R15425" s="4"/>
      <c r="U15425" s="4"/>
      <c r="AD15425" s="4"/>
      <c r="AE15425" s="4"/>
      <c r="AF15425" s="21"/>
    </row>
    <row r="15426" spans="1:32" x14ac:dyDescent="0.2">
      <c r="A15426" s="1" t="s">
        <v>44451</v>
      </c>
      <c r="B15426" s="4" t="s">
        <v>44452</v>
      </c>
      <c r="C15426" s="4" t="s">
        <v>44453</v>
      </c>
      <c r="E15426" s="4"/>
      <c r="R15426" s="4"/>
      <c r="U15426" s="4"/>
      <c r="AD15426" s="4"/>
      <c r="AE15426" s="4"/>
      <c r="AF15426" s="21"/>
    </row>
    <row r="15427" spans="1:32" x14ac:dyDescent="0.2">
      <c r="A15427" s="1" t="s">
        <v>44454</v>
      </c>
      <c r="B15427" s="4" t="s">
        <v>44455</v>
      </c>
      <c r="C15427" s="4" t="s">
        <v>44456</v>
      </c>
      <c r="E15427" s="4"/>
      <c r="G15427">
        <v>1</v>
      </c>
      <c r="J15427">
        <v>1</v>
      </c>
      <c r="K15427">
        <v>1</v>
      </c>
      <c r="L15427">
        <v>1</v>
      </c>
      <c r="M15427">
        <v>1</v>
      </c>
      <c r="N15427">
        <v>1</v>
      </c>
      <c r="P15427">
        <v>1</v>
      </c>
      <c r="Q15427">
        <v>1</v>
      </c>
      <c r="R15427" s="4">
        <v>1</v>
      </c>
      <c r="T15427">
        <v>1</v>
      </c>
      <c r="U15427" s="4">
        <v>1</v>
      </c>
      <c r="V15427">
        <v>1</v>
      </c>
      <c r="W15427">
        <v>1</v>
      </c>
      <c r="X15427">
        <v>1</v>
      </c>
      <c r="Y15427">
        <v>1</v>
      </c>
      <c r="Z15427">
        <v>1</v>
      </c>
      <c r="AA15427">
        <v>1</v>
      </c>
      <c r="AB15427">
        <v>1</v>
      </c>
      <c r="AD15427" s="4"/>
      <c r="AE15427" s="4">
        <v>1</v>
      </c>
      <c r="AF15427" s="21"/>
    </row>
    <row r="15428" spans="1:32" x14ac:dyDescent="0.2">
      <c r="A15428" s="1" t="s">
        <v>44457</v>
      </c>
      <c r="B15428" s="4" t="s">
        <v>44458</v>
      </c>
      <c r="C15428" s="4" t="s">
        <v>44459</v>
      </c>
      <c r="E15428" s="4"/>
      <c r="R15428" s="4"/>
      <c r="U15428" s="4"/>
      <c r="AD15428" s="4"/>
      <c r="AE15428" s="4"/>
      <c r="AF15428" s="21"/>
    </row>
    <row r="15429" spans="1:32" x14ac:dyDescent="0.2">
      <c r="A15429" s="1" t="s">
        <v>44460</v>
      </c>
      <c r="B15429" s="4" t="s">
        <v>44461</v>
      </c>
      <c r="C15429" s="4" t="s">
        <v>44462</v>
      </c>
      <c r="E15429" s="4"/>
      <c r="R15429" s="4"/>
      <c r="U15429" s="4"/>
      <c r="AD15429" s="4"/>
      <c r="AE15429" s="4"/>
      <c r="AF15429" s="21"/>
    </row>
    <row r="15430" spans="1:32" x14ac:dyDescent="0.2">
      <c r="A15430" s="1" t="s">
        <v>44463</v>
      </c>
      <c r="B15430" s="4" t="s">
        <v>44464</v>
      </c>
      <c r="C15430" s="4" t="s">
        <v>44465</v>
      </c>
      <c r="E15430" s="4"/>
      <c r="R15430" s="4"/>
      <c r="U15430" s="4"/>
      <c r="AD15430" s="4"/>
      <c r="AE15430" s="4"/>
      <c r="AF15430" s="21"/>
    </row>
    <row r="15431" spans="1:32" x14ac:dyDescent="0.2">
      <c r="A15431" s="1" t="s">
        <v>44466</v>
      </c>
      <c r="B15431" s="4" t="s">
        <v>11980</v>
      </c>
      <c r="C15431" s="4" t="s">
        <v>44260</v>
      </c>
      <c r="E15431" s="4"/>
      <c r="R15431" s="4"/>
      <c r="U15431" s="4"/>
      <c r="AD15431" s="4"/>
      <c r="AE15431" s="4"/>
      <c r="AF15431" s="21"/>
    </row>
    <row r="15432" spans="1:32" x14ac:dyDescent="0.2">
      <c r="A15432" s="1" t="s">
        <v>44467</v>
      </c>
      <c r="B15432" s="4" t="s">
        <v>44468</v>
      </c>
      <c r="C15432" s="4" t="s">
        <v>44469</v>
      </c>
      <c r="E15432" s="4"/>
      <c r="R15432" s="4"/>
      <c r="U15432" s="4"/>
      <c r="AD15432" s="4"/>
      <c r="AE15432" s="4"/>
      <c r="AF15432" s="21"/>
    </row>
    <row r="15433" spans="1:32" x14ac:dyDescent="0.2">
      <c r="A15433" s="1" t="s">
        <v>44470</v>
      </c>
      <c r="B15433" s="4" t="s">
        <v>44471</v>
      </c>
      <c r="C15433" s="4" t="s">
        <v>44472</v>
      </c>
      <c r="E15433" s="4"/>
      <c r="R15433" s="4"/>
      <c r="U15433" s="4"/>
      <c r="AD15433" s="4"/>
      <c r="AE15433" s="4"/>
      <c r="AF15433" s="21"/>
    </row>
    <row r="15434" spans="1:32" x14ac:dyDescent="0.2">
      <c r="A15434" s="1" t="s">
        <v>44473</v>
      </c>
      <c r="B15434" s="4" t="s">
        <v>44474</v>
      </c>
      <c r="C15434" s="4" t="s">
        <v>44475</v>
      </c>
      <c r="E15434" s="4"/>
      <c r="R15434" s="4"/>
      <c r="U15434" s="4"/>
      <c r="AD15434" s="4"/>
      <c r="AE15434" s="4"/>
      <c r="AF15434" s="21"/>
    </row>
    <row r="15435" spans="1:32" x14ac:dyDescent="0.2">
      <c r="A15435" s="1" t="s">
        <v>44476</v>
      </c>
      <c r="B15435" s="4" t="s">
        <v>44477</v>
      </c>
      <c r="C15435" s="4" t="s">
        <v>44478</v>
      </c>
      <c r="E15435" s="4"/>
      <c r="R15435" s="4"/>
      <c r="U15435" s="4"/>
      <c r="AD15435" s="4"/>
      <c r="AE15435" s="4"/>
      <c r="AF15435" s="21"/>
    </row>
    <row r="15436" spans="1:32" x14ac:dyDescent="0.2">
      <c r="A15436" s="1" t="s">
        <v>44479</v>
      </c>
      <c r="B15436" s="4" t="s">
        <v>44480</v>
      </c>
      <c r="C15436" s="4" t="s">
        <v>44481</v>
      </c>
      <c r="E15436" s="4"/>
      <c r="R15436" s="4"/>
      <c r="U15436" s="4"/>
      <c r="AD15436" s="4"/>
      <c r="AE15436" s="4"/>
      <c r="AF15436" s="21"/>
    </row>
    <row r="15437" spans="1:32" x14ac:dyDescent="0.2">
      <c r="A15437" s="1" t="s">
        <v>44482</v>
      </c>
      <c r="B15437" s="4" t="s">
        <v>44483</v>
      </c>
      <c r="C15437" s="4" t="s">
        <v>44484</v>
      </c>
      <c r="E15437" s="4"/>
      <c r="R15437" s="4"/>
      <c r="U15437" s="4"/>
      <c r="AD15437" s="4"/>
      <c r="AE15437" s="4"/>
      <c r="AF15437" s="21"/>
    </row>
    <row r="15438" spans="1:32" x14ac:dyDescent="0.2">
      <c r="A15438" s="1" t="s">
        <v>44485</v>
      </c>
      <c r="B15438" s="4" t="s">
        <v>44486</v>
      </c>
      <c r="C15438" s="4" t="s">
        <v>44487</v>
      </c>
      <c r="E15438" s="4"/>
      <c r="R15438" s="4"/>
      <c r="U15438" s="4"/>
      <c r="AD15438" s="4"/>
      <c r="AE15438" s="4"/>
      <c r="AF15438" s="21"/>
    </row>
    <row r="15439" spans="1:32" x14ac:dyDescent="0.2">
      <c r="A15439" s="1" t="s">
        <v>44488</v>
      </c>
      <c r="B15439" s="4" t="s">
        <v>44489</v>
      </c>
      <c r="C15439" s="4" t="s">
        <v>44490</v>
      </c>
      <c r="E15439" s="4"/>
      <c r="R15439" s="4"/>
      <c r="U15439" s="4"/>
      <c r="AD15439" s="4"/>
      <c r="AE15439" s="4"/>
      <c r="AF15439" s="21"/>
    </row>
    <row r="15440" spans="1:32" x14ac:dyDescent="0.2">
      <c r="A15440" s="1" t="s">
        <v>44491</v>
      </c>
      <c r="B15440" s="4" t="s">
        <v>44492</v>
      </c>
      <c r="C15440" s="4" t="s">
        <v>44493</v>
      </c>
      <c r="E15440" s="4"/>
      <c r="R15440" s="4"/>
      <c r="U15440" s="4"/>
      <c r="AD15440" s="4"/>
      <c r="AE15440" s="4"/>
      <c r="AF15440" s="21"/>
    </row>
    <row r="15441" spans="1:32" x14ac:dyDescent="0.2">
      <c r="A15441" s="1" t="s">
        <v>44494</v>
      </c>
      <c r="B15441" s="4" t="s">
        <v>44495</v>
      </c>
      <c r="C15441" s="4" t="s">
        <v>44496</v>
      </c>
      <c r="E15441" s="4"/>
      <c r="R15441" s="4"/>
      <c r="U15441" s="4"/>
      <c r="AD15441" s="4"/>
      <c r="AE15441" s="4"/>
      <c r="AF15441" s="21"/>
    </row>
    <row r="15442" spans="1:32" x14ac:dyDescent="0.2">
      <c r="A15442" s="1" t="s">
        <v>44497</v>
      </c>
      <c r="B15442" s="4" t="s">
        <v>44498</v>
      </c>
      <c r="C15442" s="4" t="s">
        <v>44499</v>
      </c>
      <c r="E15442" s="4"/>
      <c r="R15442" s="4"/>
      <c r="U15442" s="4"/>
      <c r="AD15442" s="4"/>
      <c r="AE15442" s="4"/>
      <c r="AF15442" s="21"/>
    </row>
    <row r="15443" spans="1:32" x14ac:dyDescent="0.2">
      <c r="A15443" s="1" t="s">
        <v>44500</v>
      </c>
      <c r="B15443" s="4" t="s">
        <v>44501</v>
      </c>
      <c r="C15443" s="4" t="s">
        <v>44502</v>
      </c>
      <c r="E15443" s="4"/>
      <c r="R15443" s="4"/>
      <c r="U15443" s="4"/>
      <c r="AD15443" s="4"/>
      <c r="AE15443" s="4"/>
      <c r="AF15443" s="21"/>
    </row>
    <row r="15444" spans="1:32" x14ac:dyDescent="0.2">
      <c r="A15444" s="1" t="s">
        <v>44503</v>
      </c>
      <c r="B15444" s="4" t="s">
        <v>44504</v>
      </c>
      <c r="C15444" s="4" t="s">
        <v>44505</v>
      </c>
      <c r="E15444" s="4"/>
      <c r="R15444" s="4"/>
      <c r="U15444" s="4"/>
      <c r="AD15444" s="4"/>
      <c r="AE15444" s="4"/>
      <c r="AF15444" s="21"/>
    </row>
    <row r="15445" spans="1:32" x14ac:dyDescent="0.2">
      <c r="A15445" s="1" t="s">
        <v>44506</v>
      </c>
      <c r="B15445" s="4" t="s">
        <v>44507</v>
      </c>
      <c r="C15445" s="4" t="s">
        <v>44508</v>
      </c>
      <c r="E15445" s="4"/>
      <c r="R15445" s="4"/>
      <c r="U15445" s="4"/>
      <c r="AD15445" s="4"/>
      <c r="AE15445" s="4"/>
      <c r="AF15445" s="21"/>
    </row>
    <row r="15446" spans="1:32" x14ac:dyDescent="0.2">
      <c r="A15446" s="1" t="s">
        <v>44509</v>
      </c>
      <c r="B15446" s="4" t="s">
        <v>44510</v>
      </c>
      <c r="C15446" s="4" t="s">
        <v>44511</v>
      </c>
      <c r="E15446" s="4"/>
      <c r="R15446" s="4"/>
      <c r="U15446" s="4"/>
      <c r="AD15446" s="4"/>
      <c r="AE15446" s="4"/>
      <c r="AF15446" s="21"/>
    </row>
    <row r="15447" spans="1:32" x14ac:dyDescent="0.2">
      <c r="A15447" s="1" t="s">
        <v>44512</v>
      </c>
      <c r="B15447" s="4" t="s">
        <v>44513</v>
      </c>
      <c r="C15447" s="4" t="s">
        <v>44514</v>
      </c>
      <c r="E15447" s="4"/>
      <c r="R15447" s="4"/>
      <c r="U15447" s="4"/>
      <c r="AD15447" s="4"/>
      <c r="AE15447" s="4"/>
      <c r="AF15447" s="21"/>
    </row>
    <row r="15448" spans="1:32" x14ac:dyDescent="0.2">
      <c r="A15448" s="1" t="s">
        <v>44515</v>
      </c>
      <c r="B15448" s="4" t="s">
        <v>44516</v>
      </c>
      <c r="C15448" s="4" t="s">
        <v>44517</v>
      </c>
      <c r="E15448" s="4"/>
      <c r="R15448" s="4"/>
      <c r="U15448" s="4"/>
      <c r="AD15448" s="4"/>
      <c r="AE15448" s="4"/>
      <c r="AF15448" s="21"/>
    </row>
    <row r="15449" spans="1:32" x14ac:dyDescent="0.2">
      <c r="A15449" s="1" t="s">
        <v>44518</v>
      </c>
      <c r="B15449" s="4" t="s">
        <v>44519</v>
      </c>
      <c r="C15449" s="4" t="s">
        <v>44520</v>
      </c>
      <c r="E15449" s="4"/>
      <c r="R15449" s="4"/>
      <c r="U15449" s="4"/>
      <c r="AD15449" s="4"/>
      <c r="AE15449" s="4"/>
      <c r="AF15449" s="21"/>
    </row>
    <row r="15450" spans="1:32" x14ac:dyDescent="0.2">
      <c r="A15450" s="1" t="s">
        <v>44521</v>
      </c>
      <c r="B15450" s="4" t="s">
        <v>44522</v>
      </c>
      <c r="C15450" s="4" t="s">
        <v>44523</v>
      </c>
      <c r="E15450" s="4"/>
      <c r="R15450" s="4"/>
      <c r="U15450" s="4"/>
      <c r="AD15450" s="4"/>
      <c r="AE15450" s="4"/>
      <c r="AF15450" s="21"/>
    </row>
    <row r="15451" spans="1:32" x14ac:dyDescent="0.2">
      <c r="A15451" s="1" t="s">
        <v>44524</v>
      </c>
      <c r="B15451" s="4" t="s">
        <v>44525</v>
      </c>
      <c r="C15451" s="4" t="s">
        <v>44526</v>
      </c>
      <c r="E15451" s="4"/>
      <c r="R15451" s="4"/>
      <c r="U15451" s="4"/>
      <c r="AD15451" s="4"/>
      <c r="AE15451" s="4"/>
      <c r="AF15451" s="21"/>
    </row>
    <row r="15452" spans="1:32" x14ac:dyDescent="0.2">
      <c r="A15452" s="1" t="s">
        <v>44527</v>
      </c>
      <c r="B15452" s="4" t="s">
        <v>44528</v>
      </c>
      <c r="C15452" s="4" t="s">
        <v>44529</v>
      </c>
      <c r="E15452" s="4"/>
      <c r="R15452" s="4"/>
      <c r="U15452" s="4"/>
      <c r="AD15452" s="4"/>
      <c r="AE15452" s="4"/>
      <c r="AF15452" s="21"/>
    </row>
    <row r="15453" spans="1:32" x14ac:dyDescent="0.2">
      <c r="A15453" s="1" t="s">
        <v>44530</v>
      </c>
      <c r="B15453" s="4" t="s">
        <v>44531</v>
      </c>
      <c r="C15453" s="4" t="s">
        <v>44532</v>
      </c>
      <c r="E15453" s="4"/>
      <c r="R15453" s="4"/>
      <c r="U15453" s="4"/>
      <c r="AD15453" s="4"/>
      <c r="AE15453" s="4"/>
      <c r="AF15453" s="21"/>
    </row>
    <row r="15454" spans="1:32" x14ac:dyDescent="0.2">
      <c r="A15454" s="1" t="s">
        <v>44533</v>
      </c>
      <c r="B15454" s="4" t="s">
        <v>12159</v>
      </c>
      <c r="C15454" s="4" t="s">
        <v>44267</v>
      </c>
      <c r="E15454" s="4"/>
      <c r="R15454" s="4"/>
      <c r="U15454" s="4"/>
      <c r="AD15454" s="4"/>
      <c r="AE15454" s="4"/>
      <c r="AF15454" s="21"/>
    </row>
    <row r="15455" spans="1:32" x14ac:dyDescent="0.2">
      <c r="A15455" s="1" t="s">
        <v>44534</v>
      </c>
      <c r="B15455" s="4" t="s">
        <v>44535</v>
      </c>
      <c r="C15455" s="4" t="s">
        <v>44536</v>
      </c>
      <c r="E15455" s="4"/>
      <c r="R15455" s="4"/>
      <c r="U15455" s="4"/>
      <c r="AD15455" s="4"/>
      <c r="AE15455" s="4"/>
      <c r="AF15455" s="21"/>
    </row>
    <row r="15456" spans="1:32" x14ac:dyDescent="0.2">
      <c r="A15456" s="1" t="s">
        <v>44537</v>
      </c>
      <c r="B15456" s="4" t="s">
        <v>44538</v>
      </c>
      <c r="C15456" s="4" t="s">
        <v>44539</v>
      </c>
      <c r="E15456" s="4">
        <v>1</v>
      </c>
      <c r="R15456" s="4"/>
      <c r="U15456" s="4"/>
      <c r="AD15456" s="4"/>
      <c r="AE15456" s="4"/>
      <c r="AF15456" s="21">
        <v>1</v>
      </c>
    </row>
    <row r="15457" spans="1:32" x14ac:dyDescent="0.2">
      <c r="A15457" s="1" t="s">
        <v>44540</v>
      </c>
      <c r="B15457" s="4" t="s">
        <v>44541</v>
      </c>
      <c r="C15457" s="4" t="s">
        <v>44542</v>
      </c>
      <c r="E15457" s="4"/>
      <c r="R15457" s="4"/>
      <c r="U15457" s="4"/>
      <c r="AD15457" s="4"/>
      <c r="AE15457" s="4"/>
      <c r="AF15457" s="21"/>
    </row>
    <row r="15458" spans="1:32" x14ac:dyDescent="0.2">
      <c r="A15458" s="1" t="s">
        <v>44543</v>
      </c>
      <c r="B15458" s="4" t="s">
        <v>44544</v>
      </c>
      <c r="C15458" s="4" t="s">
        <v>44545</v>
      </c>
      <c r="E15458" s="4"/>
      <c r="R15458" s="4"/>
      <c r="U15458" s="4"/>
      <c r="AD15458" s="4"/>
      <c r="AE15458" s="4"/>
      <c r="AF15458" s="21"/>
    </row>
    <row r="15459" spans="1:32" x14ac:dyDescent="0.2">
      <c r="A15459" s="1" t="s">
        <v>44546</v>
      </c>
      <c r="B15459" s="4" t="s">
        <v>44547</v>
      </c>
      <c r="C15459" s="4" t="s">
        <v>44548</v>
      </c>
      <c r="E15459" s="4"/>
      <c r="R15459" s="4"/>
      <c r="U15459" s="4"/>
      <c r="AD15459" s="4"/>
      <c r="AE15459" s="4"/>
      <c r="AF15459" s="21"/>
    </row>
    <row r="15460" spans="1:32" x14ac:dyDescent="0.2">
      <c r="A15460" s="1" t="s">
        <v>44549</v>
      </c>
      <c r="B15460" s="4" t="s">
        <v>44550</v>
      </c>
      <c r="C15460" s="4" t="s">
        <v>44551</v>
      </c>
      <c r="E15460" s="4"/>
      <c r="R15460" s="4"/>
      <c r="U15460" s="4"/>
      <c r="AD15460" s="4"/>
      <c r="AE15460" s="4"/>
      <c r="AF15460" s="21"/>
    </row>
    <row r="15461" spans="1:32" x14ac:dyDescent="0.2">
      <c r="A15461" s="1" t="s">
        <v>44552</v>
      </c>
      <c r="B15461" s="4" t="s">
        <v>44553</v>
      </c>
      <c r="C15461" s="4" t="s">
        <v>44554</v>
      </c>
      <c r="E15461" s="4"/>
      <c r="R15461" s="4"/>
      <c r="U15461" s="4"/>
      <c r="AD15461" s="4"/>
      <c r="AE15461" s="4"/>
      <c r="AF15461" s="21"/>
    </row>
    <row r="15462" spans="1:32" x14ac:dyDescent="0.2">
      <c r="A15462" s="1" t="s">
        <v>44555</v>
      </c>
      <c r="B15462" s="4" t="s">
        <v>44556</v>
      </c>
      <c r="C15462" s="4" t="s">
        <v>44557</v>
      </c>
      <c r="E15462" s="4"/>
      <c r="R15462" s="4"/>
      <c r="U15462" s="4"/>
      <c r="AD15462" s="4"/>
      <c r="AE15462" s="4"/>
      <c r="AF15462" s="21"/>
    </row>
    <row r="15463" spans="1:32" x14ac:dyDescent="0.2">
      <c r="A15463" s="1" t="s">
        <v>44558</v>
      </c>
      <c r="B15463" s="4" t="s">
        <v>44559</v>
      </c>
      <c r="C15463" s="4" t="s">
        <v>44560</v>
      </c>
      <c r="E15463" s="4"/>
      <c r="R15463" s="4"/>
      <c r="U15463" s="4"/>
      <c r="AD15463" s="4"/>
      <c r="AE15463" s="4"/>
      <c r="AF15463" s="21"/>
    </row>
    <row r="15464" spans="1:32" x14ac:dyDescent="0.2">
      <c r="A15464" s="1" t="s">
        <v>44561</v>
      </c>
      <c r="B15464" s="4" t="s">
        <v>44562</v>
      </c>
      <c r="C15464" s="4" t="s">
        <v>44563</v>
      </c>
      <c r="E15464" s="4"/>
      <c r="F15464">
        <v>2</v>
      </c>
      <c r="G15464">
        <v>2</v>
      </c>
      <c r="I15464">
        <v>2</v>
      </c>
      <c r="J15464">
        <v>2</v>
      </c>
      <c r="M15464">
        <v>2</v>
      </c>
      <c r="N15464">
        <v>1</v>
      </c>
      <c r="O15464">
        <v>1</v>
      </c>
      <c r="Q15464">
        <v>1</v>
      </c>
      <c r="R15464" s="4"/>
      <c r="U15464" s="4"/>
      <c r="AB15464">
        <v>1</v>
      </c>
      <c r="AD15464" s="4"/>
      <c r="AE15464" s="4">
        <v>2</v>
      </c>
      <c r="AF15464" s="21"/>
    </row>
    <row r="15465" spans="1:32" x14ac:dyDescent="0.2">
      <c r="A15465" s="1" t="s">
        <v>44564</v>
      </c>
      <c r="B15465" s="4" t="s">
        <v>44565</v>
      </c>
      <c r="C15465" s="4" t="s">
        <v>44566</v>
      </c>
      <c r="E15465" s="4"/>
      <c r="R15465" s="4"/>
      <c r="U15465" s="4"/>
      <c r="AD15465" s="4"/>
      <c r="AE15465" s="4"/>
      <c r="AF15465" s="21"/>
    </row>
    <row r="15466" spans="1:32" x14ac:dyDescent="0.2">
      <c r="A15466" s="1" t="s">
        <v>44567</v>
      </c>
      <c r="B15466" s="4" t="s">
        <v>44568</v>
      </c>
      <c r="C15466" s="4" t="s">
        <v>44569</v>
      </c>
      <c r="E15466" s="4"/>
      <c r="R15466" s="4"/>
      <c r="U15466" s="4"/>
      <c r="AD15466" s="4"/>
      <c r="AE15466" s="4"/>
      <c r="AF15466" s="21"/>
    </row>
    <row r="15467" spans="1:32" x14ac:dyDescent="0.2">
      <c r="A15467" s="1" t="s">
        <v>44570</v>
      </c>
      <c r="B15467" s="4" t="s">
        <v>44571</v>
      </c>
      <c r="C15467" s="4" t="s">
        <v>44572</v>
      </c>
      <c r="E15467" s="4"/>
      <c r="R15467" s="4"/>
      <c r="U15467" s="4"/>
      <c r="AD15467" s="4"/>
      <c r="AE15467" s="4"/>
      <c r="AF15467" s="21"/>
    </row>
    <row r="15468" spans="1:32" x14ac:dyDescent="0.2">
      <c r="A15468" s="1" t="s">
        <v>44573</v>
      </c>
      <c r="B15468" s="4" t="s">
        <v>44574</v>
      </c>
      <c r="C15468" s="4" t="s">
        <v>44575</v>
      </c>
      <c r="E15468" s="4"/>
      <c r="R15468" s="4"/>
      <c r="U15468" s="4"/>
      <c r="AD15468" s="4"/>
      <c r="AE15468" s="4"/>
      <c r="AF15468" s="21"/>
    </row>
    <row r="15469" spans="1:32" x14ac:dyDescent="0.2">
      <c r="A15469" s="1" t="s">
        <v>44576</v>
      </c>
      <c r="B15469" s="4" t="s">
        <v>44577</v>
      </c>
      <c r="C15469" s="4" t="s">
        <v>44578</v>
      </c>
      <c r="E15469" s="4"/>
      <c r="R15469" s="4"/>
      <c r="U15469" s="4"/>
      <c r="AD15469" s="4"/>
      <c r="AE15469" s="4"/>
      <c r="AF15469" s="21"/>
    </row>
    <row r="15470" spans="1:32" x14ac:dyDescent="0.2">
      <c r="A15470" s="1" t="s">
        <v>44579</v>
      </c>
      <c r="B15470" s="4" t="s">
        <v>44580</v>
      </c>
      <c r="C15470" s="4" t="s">
        <v>44581</v>
      </c>
      <c r="E15470" s="4"/>
      <c r="R15470" s="4"/>
      <c r="U15470" s="4"/>
      <c r="AD15470" s="4"/>
      <c r="AE15470" s="4"/>
      <c r="AF15470" s="21"/>
    </row>
    <row r="15471" spans="1:32" x14ac:dyDescent="0.2">
      <c r="A15471" s="1" t="s">
        <v>44582</v>
      </c>
      <c r="B15471" s="4" t="s">
        <v>44583</v>
      </c>
      <c r="C15471" s="4" t="s">
        <v>44584</v>
      </c>
      <c r="E15471" s="4"/>
      <c r="R15471" s="4"/>
      <c r="U15471" s="4"/>
      <c r="AD15471" s="4"/>
      <c r="AE15471" s="4"/>
      <c r="AF15471" s="21"/>
    </row>
    <row r="15472" spans="1:32" x14ac:dyDescent="0.2">
      <c r="A15472" s="1" t="s">
        <v>44585</v>
      </c>
      <c r="B15472" s="4" t="s">
        <v>44586</v>
      </c>
      <c r="C15472" s="4" t="s">
        <v>44587</v>
      </c>
      <c r="E15472" s="4"/>
      <c r="R15472" s="4"/>
      <c r="U15472" s="4"/>
      <c r="AD15472" s="4"/>
      <c r="AE15472" s="4"/>
      <c r="AF15472" s="21"/>
    </row>
    <row r="15473" spans="1:32" x14ac:dyDescent="0.2">
      <c r="A15473" s="1" t="s">
        <v>44588</v>
      </c>
      <c r="B15473" s="4" t="s">
        <v>44589</v>
      </c>
      <c r="C15473" s="4" t="s">
        <v>44590</v>
      </c>
      <c r="E15473" s="4"/>
      <c r="R15473" s="4"/>
      <c r="U15473" s="4"/>
      <c r="AD15473" s="4"/>
      <c r="AE15473" s="4"/>
      <c r="AF15473" s="21"/>
    </row>
    <row r="15474" spans="1:32" x14ac:dyDescent="0.2">
      <c r="A15474" s="1" t="s">
        <v>44591</v>
      </c>
      <c r="B15474" s="4" t="s">
        <v>44592</v>
      </c>
      <c r="C15474" s="4" t="s">
        <v>44593</v>
      </c>
      <c r="E15474" s="4"/>
      <c r="R15474" s="4"/>
      <c r="U15474" s="4"/>
      <c r="AD15474" s="4"/>
      <c r="AE15474" s="4"/>
      <c r="AF15474" s="21"/>
    </row>
    <row r="15475" spans="1:32" x14ac:dyDescent="0.2">
      <c r="A15475" s="1" t="s">
        <v>44594</v>
      </c>
      <c r="B15475" s="4" t="s">
        <v>44595</v>
      </c>
      <c r="C15475" s="4" t="s">
        <v>44596</v>
      </c>
      <c r="E15475" s="4"/>
      <c r="R15475" s="4"/>
      <c r="U15475" s="4"/>
      <c r="AD15475" s="4"/>
      <c r="AE15475" s="4"/>
      <c r="AF15475" s="21"/>
    </row>
    <row r="15476" spans="1:32" x14ac:dyDescent="0.2">
      <c r="A15476" s="1" t="s">
        <v>44597</v>
      </c>
      <c r="B15476" s="4" t="s">
        <v>44598</v>
      </c>
      <c r="C15476" s="4" t="s">
        <v>6120</v>
      </c>
      <c r="E15476" s="4"/>
      <c r="R15476" s="4"/>
      <c r="U15476" s="4"/>
      <c r="AD15476" s="4"/>
      <c r="AE15476" s="4"/>
      <c r="AF15476" s="21"/>
    </row>
    <row r="15477" spans="1:32" x14ac:dyDescent="0.2">
      <c r="A15477" s="1" t="s">
        <v>44599</v>
      </c>
      <c r="B15477" s="4" t="s">
        <v>44600</v>
      </c>
      <c r="C15477" s="4" t="s">
        <v>44601</v>
      </c>
      <c r="E15477" s="4"/>
      <c r="R15477" s="4"/>
      <c r="U15477" s="4"/>
      <c r="AD15477" s="4"/>
      <c r="AE15477" s="4"/>
      <c r="AF15477" s="21"/>
    </row>
    <row r="15478" spans="1:32" x14ac:dyDescent="0.2">
      <c r="A15478" s="1" t="s">
        <v>44602</v>
      </c>
      <c r="B15478" s="4" t="s">
        <v>44603</v>
      </c>
      <c r="C15478" s="4" t="s">
        <v>6120</v>
      </c>
      <c r="E15478" s="4"/>
      <c r="R15478" s="4"/>
      <c r="U15478" s="4"/>
      <c r="AD15478" s="4"/>
      <c r="AE15478" s="4"/>
      <c r="AF15478" s="21"/>
    </row>
    <row r="15479" spans="1:32" x14ac:dyDescent="0.2">
      <c r="A15479" s="1" t="s">
        <v>44604</v>
      </c>
      <c r="B15479" s="4" t="s">
        <v>44605</v>
      </c>
      <c r="C15479" s="4" t="s">
        <v>6120</v>
      </c>
      <c r="E15479" s="4"/>
      <c r="R15479" s="4"/>
      <c r="U15479" s="4"/>
      <c r="AD15479" s="4"/>
      <c r="AE15479" s="4"/>
      <c r="AF15479" s="21"/>
    </row>
    <row r="15480" spans="1:32" x14ac:dyDescent="0.2">
      <c r="A15480" s="1" t="s">
        <v>44606</v>
      </c>
      <c r="B15480" s="4" t="s">
        <v>44607</v>
      </c>
      <c r="C15480" s="4" t="s">
        <v>44608</v>
      </c>
      <c r="E15480" s="4"/>
      <c r="R15480" s="4"/>
      <c r="U15480" s="4"/>
      <c r="AD15480" s="4"/>
      <c r="AE15480" s="4"/>
      <c r="AF15480" s="21"/>
    </row>
    <row r="15481" spans="1:32" x14ac:dyDescent="0.2">
      <c r="A15481" s="1" t="s">
        <v>44609</v>
      </c>
      <c r="B15481" s="4" t="s">
        <v>12249</v>
      </c>
      <c r="C15481" s="4" t="s">
        <v>6120</v>
      </c>
      <c r="E15481" s="4"/>
      <c r="R15481" s="4"/>
      <c r="U15481" s="4"/>
      <c r="AD15481" s="4"/>
      <c r="AE15481" s="4"/>
      <c r="AF15481" s="21"/>
    </row>
    <row r="15482" spans="1:32" x14ac:dyDescent="0.2">
      <c r="A15482" s="1" t="s">
        <v>44610</v>
      </c>
      <c r="B15482" s="4" t="s">
        <v>44611</v>
      </c>
      <c r="C15482" s="4" t="s">
        <v>44612</v>
      </c>
      <c r="E15482" s="4"/>
      <c r="R15482" s="4"/>
      <c r="U15482" s="4"/>
      <c r="AD15482" s="4"/>
      <c r="AE15482" s="4"/>
      <c r="AF15482" s="21"/>
    </row>
    <row r="15483" spans="1:32" x14ac:dyDescent="0.2">
      <c r="A15483" s="1" t="s">
        <v>44613</v>
      </c>
      <c r="B15483" s="4" t="s">
        <v>44614</v>
      </c>
      <c r="C15483" s="4" t="s">
        <v>6120</v>
      </c>
      <c r="E15483" s="4"/>
      <c r="R15483" s="4"/>
      <c r="U15483" s="4"/>
      <c r="AD15483" s="4"/>
      <c r="AE15483" s="4"/>
      <c r="AF15483" s="21"/>
    </row>
    <row r="15484" spans="1:32" x14ac:dyDescent="0.2">
      <c r="A15484" s="1" t="s">
        <v>44615</v>
      </c>
      <c r="B15484" s="4" t="s">
        <v>44616</v>
      </c>
      <c r="C15484" s="4" t="s">
        <v>6120</v>
      </c>
      <c r="E15484" s="4"/>
      <c r="R15484" s="4"/>
      <c r="U15484" s="4"/>
      <c r="AD15484" s="4"/>
      <c r="AE15484" s="4"/>
      <c r="AF15484" s="21"/>
    </row>
    <row r="15485" spans="1:32" x14ac:dyDescent="0.2">
      <c r="A15485" s="1" t="s">
        <v>44617</v>
      </c>
      <c r="B15485" s="4" t="s">
        <v>44618</v>
      </c>
      <c r="C15485" s="4" t="s">
        <v>6120</v>
      </c>
      <c r="E15485" s="4"/>
      <c r="R15485" s="4"/>
      <c r="U15485" s="4"/>
      <c r="AD15485" s="4"/>
      <c r="AE15485" s="4"/>
      <c r="AF15485" s="21"/>
    </row>
    <row r="15486" spans="1:32" x14ac:dyDescent="0.2">
      <c r="A15486" s="1" t="s">
        <v>44619</v>
      </c>
      <c r="B15486" s="4" t="s">
        <v>44620</v>
      </c>
      <c r="C15486" s="4" t="s">
        <v>6120</v>
      </c>
      <c r="E15486" s="4"/>
      <c r="R15486" s="4"/>
      <c r="U15486" s="4"/>
      <c r="AD15486" s="4"/>
      <c r="AE15486" s="4"/>
      <c r="AF15486" s="21"/>
    </row>
    <row r="15487" spans="1:32" x14ac:dyDescent="0.2">
      <c r="A15487" s="1" t="s">
        <v>44621</v>
      </c>
      <c r="B15487" s="4" t="s">
        <v>44622</v>
      </c>
      <c r="C15487" s="4" t="s">
        <v>6120</v>
      </c>
      <c r="E15487" s="4"/>
      <c r="R15487" s="4"/>
      <c r="U15487" s="4"/>
      <c r="AD15487" s="4"/>
      <c r="AE15487" s="4"/>
      <c r="AF15487" s="21"/>
    </row>
    <row r="15488" spans="1:32" x14ac:dyDescent="0.2">
      <c r="A15488" s="1" t="s">
        <v>44623</v>
      </c>
      <c r="B15488" s="4" t="s">
        <v>44624</v>
      </c>
      <c r="C15488" s="4" t="s">
        <v>6120</v>
      </c>
      <c r="E15488" s="4"/>
      <c r="R15488" s="4"/>
      <c r="U15488" s="4"/>
      <c r="AD15488" s="4"/>
      <c r="AE15488" s="4"/>
      <c r="AF15488" s="21"/>
    </row>
    <row r="15489" spans="1:32" x14ac:dyDescent="0.2">
      <c r="A15489" s="1" t="s">
        <v>44625</v>
      </c>
      <c r="B15489" s="4" t="s">
        <v>44626</v>
      </c>
      <c r="C15489" s="4" t="s">
        <v>6120</v>
      </c>
      <c r="E15489" s="4"/>
      <c r="R15489" s="4"/>
      <c r="U15489" s="4"/>
      <c r="AD15489" s="4"/>
      <c r="AE15489" s="4"/>
      <c r="AF15489" s="21"/>
    </row>
    <row r="15490" spans="1:32" x14ac:dyDescent="0.2">
      <c r="A15490" s="1" t="s">
        <v>44627</v>
      </c>
      <c r="B15490" s="4" t="s">
        <v>44628</v>
      </c>
      <c r="C15490" s="4" t="s">
        <v>6120</v>
      </c>
      <c r="E15490" s="4"/>
      <c r="R15490" s="4"/>
      <c r="U15490" s="4"/>
      <c r="AD15490" s="4"/>
      <c r="AE15490" s="4"/>
      <c r="AF15490" s="21"/>
    </row>
    <row r="15491" spans="1:32" x14ac:dyDescent="0.2">
      <c r="A15491" s="1" t="s">
        <v>44629</v>
      </c>
      <c r="B15491" s="4" t="s">
        <v>44630</v>
      </c>
      <c r="C15491" s="4" t="s">
        <v>6120</v>
      </c>
      <c r="E15491" s="4"/>
      <c r="R15491" s="4"/>
      <c r="U15491" s="4"/>
      <c r="AD15491" s="4"/>
      <c r="AE15491" s="4"/>
      <c r="AF15491" s="21"/>
    </row>
    <row r="15492" spans="1:32" x14ac:dyDescent="0.2">
      <c r="A15492" s="1" t="s">
        <v>44631</v>
      </c>
      <c r="B15492" s="4" t="s">
        <v>12123</v>
      </c>
      <c r="C15492" s="4" t="s">
        <v>6120</v>
      </c>
      <c r="E15492" s="4"/>
      <c r="R15492" s="4"/>
      <c r="U15492" s="4"/>
      <c r="AD15492" s="4"/>
      <c r="AE15492" s="4"/>
      <c r="AF15492" s="21"/>
    </row>
    <row r="15493" spans="1:32" x14ac:dyDescent="0.2">
      <c r="A15493" s="1" t="s">
        <v>44632</v>
      </c>
      <c r="B15493" s="4" t="s">
        <v>12102</v>
      </c>
      <c r="C15493" s="4" t="s">
        <v>44633</v>
      </c>
      <c r="E15493" s="4"/>
      <c r="R15493" s="4"/>
      <c r="U15493" s="4"/>
      <c r="AD15493" s="4"/>
      <c r="AE15493" s="4"/>
      <c r="AF15493" s="21"/>
    </row>
    <row r="15494" spans="1:32" x14ac:dyDescent="0.2">
      <c r="A15494" s="1" t="s">
        <v>44634</v>
      </c>
      <c r="B15494" s="4" t="s">
        <v>12235</v>
      </c>
      <c r="C15494" s="4" t="s">
        <v>44635</v>
      </c>
      <c r="E15494" s="4"/>
      <c r="R15494" s="4"/>
      <c r="U15494" s="4"/>
      <c r="AD15494" s="4"/>
      <c r="AE15494" s="4"/>
      <c r="AF15494" s="21"/>
    </row>
    <row r="15495" spans="1:32" x14ac:dyDescent="0.2">
      <c r="A15495" s="1" t="s">
        <v>44636</v>
      </c>
      <c r="B15495" s="4" t="s">
        <v>12207</v>
      </c>
      <c r="C15495" s="4" t="s">
        <v>44637</v>
      </c>
      <c r="E15495" s="4"/>
      <c r="R15495" s="4"/>
      <c r="U15495" s="4"/>
      <c r="AD15495" s="4"/>
      <c r="AE15495" s="4"/>
      <c r="AF15495" s="21"/>
    </row>
    <row r="15496" spans="1:32" x14ac:dyDescent="0.2">
      <c r="A15496" s="1" t="s">
        <v>44638</v>
      </c>
      <c r="B15496" s="4" t="s">
        <v>12558</v>
      </c>
      <c r="C15496" s="4" t="s">
        <v>44639</v>
      </c>
      <c r="E15496" s="4"/>
      <c r="R15496" s="4"/>
      <c r="U15496" s="4"/>
      <c r="AD15496" s="4"/>
      <c r="AE15496" s="4"/>
      <c r="AF15496" s="21"/>
    </row>
    <row r="15497" spans="1:32" x14ac:dyDescent="0.2">
      <c r="A15497" s="1" t="s">
        <v>44640</v>
      </c>
      <c r="B15497" s="4" t="s">
        <v>11995</v>
      </c>
      <c r="C15497" s="4" t="s">
        <v>44641</v>
      </c>
      <c r="E15497" s="4"/>
      <c r="R15497" s="4"/>
      <c r="U15497" s="4"/>
      <c r="AD15497" s="4"/>
      <c r="AE15497" s="4"/>
      <c r="AF15497" s="21"/>
    </row>
    <row r="15498" spans="1:32" x14ac:dyDescent="0.2">
      <c r="A15498" s="1" t="s">
        <v>44642</v>
      </c>
      <c r="B15498" s="4" t="s">
        <v>44643</v>
      </c>
      <c r="C15498" s="4" t="s">
        <v>44644</v>
      </c>
      <c r="E15498" s="4"/>
      <c r="R15498" s="4"/>
      <c r="U15498" s="4"/>
      <c r="AD15498" s="4"/>
      <c r="AE15498" s="4"/>
      <c r="AF15498" s="21"/>
    </row>
    <row r="15499" spans="1:32" x14ac:dyDescent="0.2">
      <c r="A15499" s="1" t="s">
        <v>44645</v>
      </c>
      <c r="B15499" s="4" t="s">
        <v>5278</v>
      </c>
      <c r="C15499" s="4" t="s">
        <v>44646</v>
      </c>
      <c r="E15499" s="4"/>
      <c r="R15499" s="4"/>
      <c r="U15499" s="4"/>
      <c r="AD15499" s="4"/>
      <c r="AE15499" s="4"/>
      <c r="AF15499" s="21"/>
    </row>
    <row r="15500" spans="1:32" x14ac:dyDescent="0.2">
      <c r="A15500" s="1" t="s">
        <v>44647</v>
      </c>
      <c r="B15500" s="4" t="s">
        <v>5281</v>
      </c>
      <c r="C15500" s="4" t="s">
        <v>44648</v>
      </c>
      <c r="E15500" s="4"/>
      <c r="R15500" s="4"/>
      <c r="U15500" s="4"/>
      <c r="AD15500" s="4"/>
      <c r="AE15500" s="4"/>
      <c r="AF15500" s="21"/>
    </row>
    <row r="15501" spans="1:32" x14ac:dyDescent="0.2">
      <c r="A15501" s="1" t="s">
        <v>44649</v>
      </c>
      <c r="B15501" s="4" t="s">
        <v>12123</v>
      </c>
      <c r="C15501" s="4" t="s">
        <v>44650</v>
      </c>
      <c r="E15501" s="4"/>
      <c r="R15501" s="4"/>
      <c r="U15501" s="4"/>
      <c r="AD15501" s="4"/>
      <c r="AE15501" s="4"/>
      <c r="AF15501" s="21"/>
    </row>
    <row r="15502" spans="1:32" x14ac:dyDescent="0.2">
      <c r="A15502" s="1" t="s">
        <v>44651</v>
      </c>
      <c r="B15502" s="4" t="s">
        <v>44652</v>
      </c>
      <c r="C15502" s="4" t="s">
        <v>44653</v>
      </c>
      <c r="E15502" s="4"/>
      <c r="R15502" s="4"/>
      <c r="U15502" s="4"/>
      <c r="AD15502" s="4"/>
      <c r="AE15502" s="4"/>
      <c r="AF15502" s="21"/>
    </row>
    <row r="15503" spans="1:32" x14ac:dyDescent="0.2">
      <c r="A15503" s="1" t="s">
        <v>44654</v>
      </c>
      <c r="B15503" s="4" t="s">
        <v>12239</v>
      </c>
      <c r="C15503" s="4" t="s">
        <v>44655</v>
      </c>
      <c r="E15503" s="4"/>
      <c r="R15503" s="4"/>
      <c r="U15503" s="4"/>
      <c r="AD15503" s="4"/>
      <c r="AE15503" s="4"/>
      <c r="AF15503" s="21"/>
    </row>
    <row r="15504" spans="1:32" x14ac:dyDescent="0.2">
      <c r="A15504" s="1" t="s">
        <v>44656</v>
      </c>
      <c r="B15504" s="4" t="s">
        <v>44657</v>
      </c>
      <c r="C15504" s="4" t="s">
        <v>44658</v>
      </c>
      <c r="E15504" s="4"/>
      <c r="R15504" s="4"/>
      <c r="U15504" s="4"/>
      <c r="AD15504" s="4"/>
      <c r="AE15504" s="4"/>
      <c r="AF15504" s="21"/>
    </row>
    <row r="15505" spans="1:32" x14ac:dyDescent="0.2">
      <c r="A15505" s="1" t="s">
        <v>44659</v>
      </c>
      <c r="B15505" s="4" t="s">
        <v>44660</v>
      </c>
      <c r="C15505" s="4" t="s">
        <v>44661</v>
      </c>
      <c r="E15505" s="4"/>
      <c r="R15505" s="4"/>
      <c r="U15505" s="4"/>
      <c r="AD15505" s="4"/>
      <c r="AE15505" s="4"/>
      <c r="AF15505" s="21"/>
    </row>
    <row r="15506" spans="1:32" x14ac:dyDescent="0.2">
      <c r="A15506" s="1" t="s">
        <v>44662</v>
      </c>
      <c r="B15506" s="4" t="s">
        <v>44663</v>
      </c>
      <c r="C15506" s="4" t="s">
        <v>44664</v>
      </c>
      <c r="E15506" s="4"/>
      <c r="R15506" s="4"/>
      <c r="U15506" s="4"/>
      <c r="AD15506" s="4"/>
      <c r="AE15506" s="4"/>
      <c r="AF15506" s="21"/>
    </row>
    <row r="15507" spans="1:32" x14ac:dyDescent="0.2">
      <c r="A15507" s="1" t="s">
        <v>44665</v>
      </c>
      <c r="B15507" s="4" t="s">
        <v>44666</v>
      </c>
      <c r="C15507" s="4" t="s">
        <v>44667</v>
      </c>
      <c r="E15507" s="4"/>
      <c r="R15507" s="4"/>
      <c r="U15507" s="4"/>
      <c r="AD15507" s="4"/>
      <c r="AE15507" s="4"/>
      <c r="AF15507" s="21"/>
    </row>
    <row r="15508" spans="1:32" x14ac:dyDescent="0.2">
      <c r="A15508" s="1" t="s">
        <v>44668</v>
      </c>
      <c r="B15508" s="4" t="s">
        <v>44669</v>
      </c>
      <c r="C15508" s="4" t="s">
        <v>44670</v>
      </c>
      <c r="E15508" s="4"/>
      <c r="R15508" s="4"/>
      <c r="U15508" s="4"/>
      <c r="AD15508" s="4"/>
      <c r="AE15508" s="4"/>
      <c r="AF15508" s="21"/>
    </row>
    <row r="15509" spans="1:32" x14ac:dyDescent="0.2">
      <c r="A15509" s="1" t="s">
        <v>44671</v>
      </c>
      <c r="B15509" s="4" t="s">
        <v>44672</v>
      </c>
      <c r="C15509" s="4" t="s">
        <v>44673</v>
      </c>
      <c r="E15509" s="4"/>
      <c r="R15509" s="4"/>
      <c r="U15509" s="4"/>
      <c r="AD15509" s="4"/>
      <c r="AE15509" s="4"/>
      <c r="AF15509" s="21"/>
    </row>
    <row r="15510" spans="1:32" x14ac:dyDescent="0.2">
      <c r="A15510" s="1" t="s">
        <v>44674</v>
      </c>
      <c r="B15510" s="4" t="s">
        <v>44675</v>
      </c>
      <c r="C15510" s="4" t="s">
        <v>44676</v>
      </c>
      <c r="E15510" s="4"/>
      <c r="R15510" s="4"/>
      <c r="U15510" s="4"/>
      <c r="AD15510" s="4"/>
      <c r="AE15510" s="4"/>
      <c r="AF15510" s="21"/>
    </row>
    <row r="15511" spans="1:32" x14ac:dyDescent="0.2">
      <c r="A15511" s="1" t="s">
        <v>44677</v>
      </c>
      <c r="B15511" s="4" t="s">
        <v>11992</v>
      </c>
      <c r="C15511" s="4" t="s">
        <v>44678</v>
      </c>
      <c r="E15511" s="4"/>
      <c r="R15511" s="4"/>
      <c r="U15511" s="4"/>
      <c r="AD15511" s="4"/>
      <c r="AE15511" s="4"/>
      <c r="AF15511" s="21"/>
    </row>
    <row r="15512" spans="1:32" x14ac:dyDescent="0.2">
      <c r="A15512" s="1" t="s">
        <v>44679</v>
      </c>
      <c r="B15512" s="4" t="s">
        <v>44680</v>
      </c>
      <c r="C15512" s="4" t="s">
        <v>44681</v>
      </c>
      <c r="E15512" s="4"/>
      <c r="R15512" s="4"/>
      <c r="U15512" s="4"/>
      <c r="AD15512" s="4"/>
      <c r="AE15512" s="4"/>
      <c r="AF15512" s="21"/>
    </row>
    <row r="15513" spans="1:32" x14ac:dyDescent="0.2">
      <c r="A15513" s="1" t="s">
        <v>44682</v>
      </c>
      <c r="B15513" s="4" t="s">
        <v>44683</v>
      </c>
      <c r="C15513" s="4" t="s">
        <v>44684</v>
      </c>
      <c r="E15513" s="4"/>
      <c r="R15513" s="4"/>
      <c r="U15513" s="4"/>
      <c r="AD15513" s="4"/>
      <c r="AE15513" s="4"/>
      <c r="AF15513" s="21"/>
    </row>
    <row r="15514" spans="1:32" x14ac:dyDescent="0.2">
      <c r="A15514" s="1" t="s">
        <v>44685</v>
      </c>
      <c r="B15514" s="4" t="s">
        <v>44686</v>
      </c>
      <c r="C15514" s="4" t="s">
        <v>44687</v>
      </c>
      <c r="E15514" s="4"/>
      <c r="R15514" s="4"/>
      <c r="U15514" s="4"/>
      <c r="AD15514" s="4"/>
      <c r="AE15514" s="4"/>
      <c r="AF15514" s="21"/>
    </row>
    <row r="15515" spans="1:32" x14ac:dyDescent="0.2">
      <c r="A15515" s="1" t="s">
        <v>44688</v>
      </c>
      <c r="B15515" s="4" t="s">
        <v>44689</v>
      </c>
      <c r="C15515" s="4" t="s">
        <v>44690</v>
      </c>
      <c r="E15515" s="4"/>
      <c r="R15515" s="4"/>
      <c r="U15515" s="4"/>
      <c r="AD15515" s="4"/>
      <c r="AE15515" s="4"/>
      <c r="AF15515" s="21"/>
    </row>
    <row r="15516" spans="1:32" x14ac:dyDescent="0.2">
      <c r="A15516" s="1" t="s">
        <v>44691</v>
      </c>
      <c r="B15516" s="4" t="s">
        <v>44692</v>
      </c>
      <c r="C15516" s="4" t="s">
        <v>44693</v>
      </c>
      <c r="E15516" s="4"/>
      <c r="R15516" s="4"/>
      <c r="U15516" s="4"/>
      <c r="AD15516" s="4"/>
      <c r="AE15516" s="4"/>
      <c r="AF15516" s="21"/>
    </row>
    <row r="15517" spans="1:32" x14ac:dyDescent="0.2">
      <c r="A15517" s="1" t="s">
        <v>44694</v>
      </c>
      <c r="B15517" s="4" t="s">
        <v>44695</v>
      </c>
      <c r="C15517" s="4" t="s">
        <v>44696</v>
      </c>
      <c r="E15517" s="4"/>
      <c r="R15517" s="4"/>
      <c r="U15517" s="4"/>
      <c r="AD15517" s="4"/>
      <c r="AE15517" s="4"/>
      <c r="AF15517" s="21"/>
    </row>
    <row r="15518" spans="1:32" x14ac:dyDescent="0.2">
      <c r="A15518" s="1" t="s">
        <v>44697</v>
      </c>
      <c r="B15518" s="4" t="s">
        <v>44698</v>
      </c>
      <c r="C15518" s="4" t="s">
        <v>44696</v>
      </c>
      <c r="E15518" s="4"/>
      <c r="R15518" s="4"/>
      <c r="U15518" s="4"/>
      <c r="AD15518" s="4"/>
      <c r="AE15518" s="4"/>
      <c r="AF15518" s="21"/>
    </row>
    <row r="15519" spans="1:32" x14ac:dyDescent="0.2">
      <c r="A15519" s="1" t="s">
        <v>44699</v>
      </c>
      <c r="B15519" s="4" t="s">
        <v>44700</v>
      </c>
      <c r="C15519" s="4" t="s">
        <v>44701</v>
      </c>
      <c r="E15519" s="4"/>
      <c r="R15519" s="4"/>
      <c r="U15519" s="4"/>
      <c r="AD15519" s="4"/>
      <c r="AE15519" s="4"/>
      <c r="AF15519" s="21"/>
    </row>
    <row r="15520" spans="1:32" x14ac:dyDescent="0.2">
      <c r="A15520" s="1" t="s">
        <v>44702</v>
      </c>
      <c r="B15520" s="4" t="s">
        <v>44703</v>
      </c>
      <c r="C15520" s="4" t="s">
        <v>44704</v>
      </c>
      <c r="E15520" s="4"/>
      <c r="R15520" s="4"/>
      <c r="U15520" s="4"/>
      <c r="AD15520" s="4"/>
      <c r="AE15520" s="4"/>
      <c r="AF15520" s="21"/>
    </row>
    <row r="15521" spans="1:32" x14ac:dyDescent="0.2">
      <c r="A15521" s="1" t="s">
        <v>44705</v>
      </c>
      <c r="B15521" s="4" t="s">
        <v>44706</v>
      </c>
      <c r="C15521" s="4" t="s">
        <v>44707</v>
      </c>
      <c r="E15521" s="4"/>
      <c r="R15521" s="4"/>
      <c r="U15521" s="4"/>
      <c r="AD15521" s="4"/>
      <c r="AE15521" s="4"/>
      <c r="AF15521" s="21"/>
    </row>
    <row r="15522" spans="1:32" x14ac:dyDescent="0.2">
      <c r="A15522" s="1" t="s">
        <v>44708</v>
      </c>
      <c r="B15522" s="4" t="s">
        <v>44709</v>
      </c>
      <c r="C15522" s="4" t="s">
        <v>44710</v>
      </c>
      <c r="E15522" s="4"/>
      <c r="R15522" s="4"/>
      <c r="U15522" s="4"/>
      <c r="AD15522" s="4"/>
      <c r="AE15522" s="4"/>
      <c r="AF15522" s="21"/>
    </row>
    <row r="15523" spans="1:32" x14ac:dyDescent="0.2">
      <c r="A15523" s="1" t="s">
        <v>44711</v>
      </c>
      <c r="B15523" s="4" t="s">
        <v>12111</v>
      </c>
      <c r="C15523" s="4" t="s">
        <v>44712</v>
      </c>
      <c r="E15523" s="4"/>
      <c r="R15523" s="4"/>
      <c r="U15523" s="4"/>
      <c r="AD15523" s="4"/>
      <c r="AE15523" s="4"/>
      <c r="AF15523" s="21"/>
    </row>
    <row r="15524" spans="1:32" x14ac:dyDescent="0.2">
      <c r="A15524" s="1" t="s">
        <v>44713</v>
      </c>
      <c r="B15524" s="4" t="s">
        <v>44714</v>
      </c>
      <c r="C15524" s="4" t="s">
        <v>44715</v>
      </c>
      <c r="E15524" s="4"/>
      <c r="R15524" s="4"/>
      <c r="U15524" s="4"/>
      <c r="AD15524" s="4"/>
      <c r="AE15524" s="4"/>
      <c r="AF15524" s="21"/>
    </row>
    <row r="15525" spans="1:32" x14ac:dyDescent="0.2">
      <c r="A15525" s="1" t="s">
        <v>44716</v>
      </c>
      <c r="B15525" s="4" t="s">
        <v>12243</v>
      </c>
      <c r="C15525" s="4" t="s">
        <v>44717</v>
      </c>
      <c r="E15525" s="4"/>
      <c r="R15525" s="4"/>
      <c r="U15525" s="4"/>
      <c r="AD15525" s="4"/>
      <c r="AE15525" s="4"/>
      <c r="AF15525" s="21"/>
    </row>
    <row r="15526" spans="1:32" x14ac:dyDescent="0.2">
      <c r="A15526" s="1" t="s">
        <v>44718</v>
      </c>
      <c r="B15526" s="4" t="s">
        <v>44719</v>
      </c>
      <c r="C15526" s="4" t="s">
        <v>44720</v>
      </c>
      <c r="E15526" s="4"/>
      <c r="R15526" s="4"/>
      <c r="U15526" s="4"/>
      <c r="AD15526" s="4"/>
      <c r="AE15526" s="4"/>
      <c r="AF15526" s="21"/>
    </row>
    <row r="15527" spans="1:32" x14ac:dyDescent="0.2">
      <c r="A15527" s="1" t="s">
        <v>44721</v>
      </c>
      <c r="B15527" s="4" t="s">
        <v>12018</v>
      </c>
      <c r="C15527" s="4" t="s">
        <v>44722</v>
      </c>
      <c r="E15527" s="4"/>
      <c r="R15527" s="4"/>
      <c r="U15527" s="4"/>
      <c r="AD15527" s="4"/>
      <c r="AE15527" s="4"/>
      <c r="AF15527" s="21"/>
    </row>
    <row r="15528" spans="1:32" x14ac:dyDescent="0.2">
      <c r="A15528" s="1" t="s">
        <v>44723</v>
      </c>
      <c r="B15528" s="4" t="s">
        <v>44724</v>
      </c>
      <c r="C15528" s="4" t="s">
        <v>44725</v>
      </c>
      <c r="E15528" s="4"/>
      <c r="R15528" s="4"/>
      <c r="U15528" s="4"/>
      <c r="AD15528" s="4"/>
      <c r="AE15528" s="4"/>
      <c r="AF15528" s="21"/>
    </row>
    <row r="15529" spans="1:32" x14ac:dyDescent="0.2">
      <c r="A15529" s="1" t="s">
        <v>44726</v>
      </c>
      <c r="B15529" s="4" t="s">
        <v>44727</v>
      </c>
      <c r="C15529" s="4" t="s">
        <v>44728</v>
      </c>
      <c r="E15529" s="4"/>
      <c r="R15529" s="4"/>
      <c r="U15529" s="4"/>
      <c r="AD15529" s="4"/>
      <c r="AE15529" s="4"/>
      <c r="AF15529" s="21"/>
    </row>
    <row r="15530" spans="1:32" x14ac:dyDescent="0.2">
      <c r="A15530" s="1" t="s">
        <v>44729</v>
      </c>
      <c r="B15530" s="4" t="s">
        <v>44730</v>
      </c>
      <c r="C15530" s="4" t="s">
        <v>44731</v>
      </c>
      <c r="E15530" s="4"/>
      <c r="R15530" s="4"/>
      <c r="U15530" s="4"/>
      <c r="AD15530" s="4"/>
      <c r="AE15530" s="4"/>
      <c r="AF15530" s="21"/>
    </row>
    <row r="15531" spans="1:32" x14ac:dyDescent="0.2">
      <c r="A15531" s="1" t="s">
        <v>44732</v>
      </c>
      <c r="B15531" s="4" t="s">
        <v>44733</v>
      </c>
      <c r="C15531" s="4" t="s">
        <v>44734</v>
      </c>
      <c r="E15531" s="4"/>
      <c r="R15531" s="4"/>
      <c r="U15531" s="4"/>
      <c r="AD15531" s="4"/>
      <c r="AE15531" s="4"/>
      <c r="AF15531" s="21"/>
    </row>
    <row r="15532" spans="1:32" x14ac:dyDescent="0.2">
      <c r="A15532" s="1" t="s">
        <v>44735</v>
      </c>
      <c r="B15532" s="4" t="s">
        <v>12102</v>
      </c>
      <c r="C15532" s="4" t="s">
        <v>44633</v>
      </c>
      <c r="E15532" s="4"/>
      <c r="R15532" s="4"/>
      <c r="U15532" s="4"/>
      <c r="AD15532" s="4"/>
      <c r="AE15532" s="4"/>
      <c r="AF15532" s="21"/>
    </row>
    <row r="15533" spans="1:32" x14ac:dyDescent="0.2">
      <c r="A15533" s="1" t="s">
        <v>44736</v>
      </c>
      <c r="B15533" s="4" t="s">
        <v>12096</v>
      </c>
      <c r="C15533" s="4" t="s">
        <v>44737</v>
      </c>
      <c r="E15533" s="4"/>
      <c r="R15533" s="4"/>
      <c r="U15533" s="4"/>
      <c r="AD15533" s="4"/>
      <c r="AE15533" s="4"/>
      <c r="AF15533" s="21"/>
    </row>
    <row r="15534" spans="1:32" x14ac:dyDescent="0.2">
      <c r="A15534" s="1" t="s">
        <v>44738</v>
      </c>
      <c r="B15534" s="4" t="s">
        <v>44739</v>
      </c>
      <c r="C15534" s="4" t="s">
        <v>44740</v>
      </c>
      <c r="E15534" s="4"/>
      <c r="R15534" s="4"/>
      <c r="U15534" s="4"/>
      <c r="AD15534" s="4"/>
      <c r="AE15534" s="4"/>
      <c r="AF15534" s="21"/>
    </row>
    <row r="15535" spans="1:32" x14ac:dyDescent="0.2">
      <c r="A15535" s="1" t="s">
        <v>44741</v>
      </c>
      <c r="B15535" s="4" t="s">
        <v>12054</v>
      </c>
      <c r="C15535" s="4" t="s">
        <v>44742</v>
      </c>
      <c r="E15535" s="4"/>
      <c r="R15535" s="4"/>
      <c r="U15535" s="4"/>
      <c r="AD15535" s="4"/>
      <c r="AE15535" s="4"/>
      <c r="AF15535" s="21"/>
    </row>
    <row r="15536" spans="1:32" x14ac:dyDescent="0.2">
      <c r="A15536" s="1" t="s">
        <v>44743</v>
      </c>
      <c r="B15536" s="4" t="s">
        <v>44744</v>
      </c>
      <c r="C15536" s="4" t="s">
        <v>44745</v>
      </c>
      <c r="E15536" s="4"/>
      <c r="R15536" s="4"/>
      <c r="U15536" s="4"/>
      <c r="AD15536" s="4"/>
      <c r="AE15536" s="4"/>
      <c r="AF15536" s="21"/>
    </row>
    <row r="15537" spans="1:32" x14ac:dyDescent="0.2">
      <c r="A15537" s="1" t="s">
        <v>44746</v>
      </c>
      <c r="B15537" s="4" t="s">
        <v>12060</v>
      </c>
      <c r="C15537" s="4" t="s">
        <v>44747</v>
      </c>
      <c r="E15537" s="4"/>
      <c r="R15537" s="4"/>
      <c r="U15537" s="4"/>
      <c r="AD15537" s="4"/>
      <c r="AE15537" s="4"/>
      <c r="AF15537" s="21"/>
    </row>
    <row r="15538" spans="1:32" x14ac:dyDescent="0.2">
      <c r="A15538" s="1" t="s">
        <v>44748</v>
      </c>
      <c r="B15538" s="4" t="s">
        <v>12063</v>
      </c>
      <c r="C15538" s="4" t="s">
        <v>44749</v>
      </c>
      <c r="E15538" s="4"/>
      <c r="R15538" s="4"/>
      <c r="U15538" s="4"/>
      <c r="AD15538" s="4"/>
      <c r="AE15538" s="4"/>
      <c r="AF15538" s="21"/>
    </row>
    <row r="15539" spans="1:32" x14ac:dyDescent="0.2">
      <c r="A15539" s="1" t="s">
        <v>44750</v>
      </c>
      <c r="B15539" s="4" t="s">
        <v>44751</v>
      </c>
      <c r="C15539" s="4" t="s">
        <v>44752</v>
      </c>
      <c r="E15539" s="4"/>
      <c r="R15539" s="4"/>
      <c r="U15539" s="4"/>
      <c r="AD15539" s="4"/>
      <c r="AE15539" s="4"/>
      <c r="AF15539" s="21"/>
    </row>
    <row r="15540" spans="1:32" x14ac:dyDescent="0.2">
      <c r="A15540" s="1" t="s">
        <v>44753</v>
      </c>
      <c r="B15540" s="4" t="s">
        <v>12072</v>
      </c>
      <c r="C15540" s="4" t="s">
        <v>44754</v>
      </c>
      <c r="E15540" s="4"/>
      <c r="R15540" s="4"/>
      <c r="U15540" s="4"/>
      <c r="AD15540" s="4"/>
      <c r="AE15540" s="4"/>
      <c r="AF15540" s="21"/>
    </row>
    <row r="15541" spans="1:32" x14ac:dyDescent="0.2">
      <c r="A15541" s="1" t="s">
        <v>44755</v>
      </c>
      <c r="B15541" s="4" t="s">
        <v>12078</v>
      </c>
      <c r="C15541" s="4" t="s">
        <v>44756</v>
      </c>
      <c r="E15541" s="4"/>
      <c r="R15541" s="4"/>
      <c r="U15541" s="4"/>
      <c r="AD15541" s="4"/>
      <c r="AE15541" s="4"/>
      <c r="AF15541" s="21"/>
    </row>
    <row r="15542" spans="1:32" x14ac:dyDescent="0.2">
      <c r="A15542" s="1" t="s">
        <v>44757</v>
      </c>
      <c r="B15542" s="4" t="s">
        <v>12235</v>
      </c>
      <c r="C15542" s="4" t="s">
        <v>44635</v>
      </c>
      <c r="E15542" s="4"/>
      <c r="R15542" s="4"/>
      <c r="U15542" s="4"/>
      <c r="AD15542" s="4"/>
      <c r="AE15542" s="4"/>
      <c r="AF15542" s="21"/>
    </row>
    <row r="15543" spans="1:32" x14ac:dyDescent="0.2">
      <c r="A15543" s="1" t="s">
        <v>44758</v>
      </c>
      <c r="B15543" s="4" t="s">
        <v>44759</v>
      </c>
      <c r="C15543" s="4" t="s">
        <v>44760</v>
      </c>
      <c r="E15543" s="4"/>
      <c r="R15543" s="4"/>
      <c r="U15543" s="4"/>
      <c r="AD15543" s="4"/>
      <c r="AE15543" s="4"/>
      <c r="AF15543" s="21"/>
    </row>
    <row r="15544" spans="1:32" x14ac:dyDescent="0.2">
      <c r="A15544" s="1" t="s">
        <v>44761</v>
      </c>
      <c r="B15544" s="4" t="s">
        <v>44762</v>
      </c>
      <c r="C15544" s="4" t="s">
        <v>44763</v>
      </c>
      <c r="E15544" s="4"/>
      <c r="R15544" s="4"/>
      <c r="U15544" s="4"/>
      <c r="AD15544" s="4"/>
      <c r="AE15544" s="4"/>
      <c r="AF15544" s="21"/>
    </row>
    <row r="15545" spans="1:32" x14ac:dyDescent="0.2">
      <c r="A15545" s="1" t="s">
        <v>44764</v>
      </c>
      <c r="B15545" s="4" t="s">
        <v>12126</v>
      </c>
      <c r="C15545" s="4" t="s">
        <v>12127</v>
      </c>
      <c r="E15545" s="4"/>
      <c r="R15545" s="4"/>
      <c r="U15545" s="4"/>
      <c r="AD15545" s="4"/>
      <c r="AE15545" s="4"/>
      <c r="AF15545" s="21"/>
    </row>
    <row r="15546" spans="1:32" x14ac:dyDescent="0.2">
      <c r="A15546" s="1" t="s">
        <v>44765</v>
      </c>
      <c r="B15546" s="4" t="s">
        <v>12144</v>
      </c>
      <c r="C15546" s="4" t="s">
        <v>44766</v>
      </c>
      <c r="E15546" s="4"/>
      <c r="R15546" s="4"/>
      <c r="U15546" s="4"/>
      <c r="AD15546" s="4"/>
      <c r="AE15546" s="4"/>
      <c r="AF15546" s="21"/>
    </row>
    <row r="15547" spans="1:32" x14ac:dyDescent="0.2">
      <c r="A15547" s="1" t="s">
        <v>44767</v>
      </c>
      <c r="B15547" s="4" t="s">
        <v>44768</v>
      </c>
      <c r="C15547" s="4" t="s">
        <v>44769</v>
      </c>
      <c r="E15547" s="4"/>
      <c r="R15547" s="4"/>
      <c r="U15547" s="4"/>
      <c r="AD15547" s="4"/>
      <c r="AE15547" s="4"/>
      <c r="AF15547" s="21"/>
    </row>
    <row r="15548" spans="1:32" x14ac:dyDescent="0.2">
      <c r="A15548" s="1" t="s">
        <v>44770</v>
      </c>
      <c r="B15548" s="4" t="s">
        <v>44771</v>
      </c>
      <c r="C15548" s="4" t="s">
        <v>44772</v>
      </c>
      <c r="E15548" s="4"/>
      <c r="R15548" s="4"/>
      <c r="U15548" s="4"/>
      <c r="AD15548" s="4"/>
      <c r="AE15548" s="4"/>
      <c r="AF15548" s="21"/>
    </row>
    <row r="15549" spans="1:32" x14ac:dyDescent="0.2">
      <c r="A15549" s="1" t="s">
        <v>44773</v>
      </c>
      <c r="B15549" s="4" t="s">
        <v>44774</v>
      </c>
      <c r="C15549" s="4" t="s">
        <v>44775</v>
      </c>
      <c r="E15549" s="4"/>
      <c r="R15549" s="4"/>
      <c r="U15549" s="4"/>
      <c r="AD15549" s="4"/>
      <c r="AE15549" s="4"/>
      <c r="AF15549" s="21"/>
    </row>
    <row r="15550" spans="1:32" x14ac:dyDescent="0.2">
      <c r="A15550" s="1" t="s">
        <v>44776</v>
      </c>
      <c r="B15550" s="4" t="s">
        <v>44777</v>
      </c>
      <c r="C15550" s="4" t="s">
        <v>44778</v>
      </c>
      <c r="E15550" s="4"/>
      <c r="R15550" s="4"/>
      <c r="U15550" s="4"/>
      <c r="AD15550" s="4"/>
      <c r="AE15550" s="4"/>
      <c r="AF15550" s="21"/>
    </row>
    <row r="15551" spans="1:32" x14ac:dyDescent="0.2">
      <c r="A15551" s="1" t="s">
        <v>44779</v>
      </c>
      <c r="B15551" s="4" t="s">
        <v>44780</v>
      </c>
      <c r="C15551" s="4" t="s">
        <v>44781</v>
      </c>
      <c r="E15551" s="4"/>
      <c r="R15551" s="4"/>
      <c r="U15551" s="4"/>
      <c r="AD15551" s="4"/>
      <c r="AE15551" s="4"/>
      <c r="AF15551" s="21"/>
    </row>
    <row r="15552" spans="1:32" x14ac:dyDescent="0.2">
      <c r="A15552" s="1" t="s">
        <v>44782</v>
      </c>
      <c r="B15552" s="4" t="s">
        <v>44783</v>
      </c>
      <c r="C15552" s="4" t="s">
        <v>562</v>
      </c>
      <c r="E15552" s="4"/>
      <c r="R15552" s="4"/>
      <c r="U15552" s="4"/>
      <c r="AD15552" s="4"/>
      <c r="AE15552" s="4"/>
      <c r="AF15552" s="21"/>
    </row>
    <row r="15553" spans="1:32" x14ac:dyDescent="0.2">
      <c r="A15553" s="1" t="s">
        <v>44784</v>
      </c>
      <c r="B15553" s="4" t="s">
        <v>44785</v>
      </c>
      <c r="C15553" s="4" t="s">
        <v>44786</v>
      </c>
      <c r="E15553" s="4"/>
      <c r="R15553" s="4"/>
      <c r="U15553" s="4"/>
      <c r="AD15553" s="4"/>
      <c r="AE15553" s="4"/>
      <c r="AF15553" s="21"/>
    </row>
    <row r="15554" spans="1:32" x14ac:dyDescent="0.2">
      <c r="A15554" s="1" t="s">
        <v>44787</v>
      </c>
      <c r="B15554" s="4" t="s">
        <v>44788</v>
      </c>
      <c r="C15554" s="4" t="s">
        <v>44789</v>
      </c>
      <c r="E15554" s="4"/>
      <c r="R15554" s="4"/>
      <c r="U15554" s="4"/>
      <c r="AD15554" s="4"/>
      <c r="AE15554" s="4"/>
      <c r="AF15554" s="21"/>
    </row>
    <row r="15555" spans="1:32" x14ac:dyDescent="0.2">
      <c r="A15555" s="1" t="s">
        <v>44790</v>
      </c>
      <c r="B15555" s="4" t="s">
        <v>44791</v>
      </c>
      <c r="C15555" s="4" t="s">
        <v>44792</v>
      </c>
      <c r="E15555" s="4"/>
      <c r="R15555" s="4"/>
      <c r="U15555" s="4"/>
      <c r="AD15555" s="4"/>
      <c r="AE15555" s="4"/>
      <c r="AF15555" s="21"/>
    </row>
    <row r="15556" spans="1:32" x14ac:dyDescent="0.2">
      <c r="A15556" s="1" t="s">
        <v>44793</v>
      </c>
      <c r="B15556" s="4" t="s">
        <v>44794</v>
      </c>
      <c r="C15556" s="4" t="s">
        <v>41908</v>
      </c>
      <c r="E15556" s="4"/>
      <c r="R15556" s="4"/>
      <c r="U15556" s="4"/>
      <c r="AD15556" s="4"/>
      <c r="AE15556" s="4"/>
      <c r="AF15556" s="21"/>
    </row>
    <row r="15557" spans="1:32" x14ac:dyDescent="0.2">
      <c r="A15557" s="1" t="s">
        <v>44795</v>
      </c>
      <c r="B15557" s="4" t="s">
        <v>44796</v>
      </c>
      <c r="C15557" s="4" t="s">
        <v>44797</v>
      </c>
      <c r="E15557" s="4"/>
      <c r="R15557" s="4"/>
      <c r="U15557" s="4"/>
      <c r="AD15557" s="4"/>
      <c r="AE15557" s="4"/>
      <c r="AF15557" s="21"/>
    </row>
    <row r="15558" spans="1:32" x14ac:dyDescent="0.2">
      <c r="A15558" s="1" t="s">
        <v>44798</v>
      </c>
      <c r="B15558" s="4" t="s">
        <v>44799</v>
      </c>
      <c r="C15558" s="4" t="s">
        <v>44800</v>
      </c>
      <c r="E15558" s="4"/>
      <c r="R15558" s="4"/>
      <c r="U15558" s="4"/>
      <c r="AD15558" s="4"/>
      <c r="AE15558" s="4"/>
      <c r="AF15558" s="21"/>
    </row>
    <row r="15559" spans="1:32" x14ac:dyDescent="0.2">
      <c r="A15559" s="1" t="s">
        <v>44801</v>
      </c>
      <c r="B15559" s="4" t="s">
        <v>44802</v>
      </c>
      <c r="C15559" s="4" t="s">
        <v>44803</v>
      </c>
      <c r="E15559" s="4"/>
      <c r="R15559" s="4"/>
      <c r="U15559" s="4"/>
      <c r="AD15559" s="4"/>
      <c r="AE15559" s="4"/>
      <c r="AF15559" s="21"/>
    </row>
    <row r="15560" spans="1:32" x14ac:dyDescent="0.2">
      <c r="A15560" s="1" t="s">
        <v>44804</v>
      </c>
      <c r="B15560" s="4" t="s">
        <v>44805</v>
      </c>
      <c r="C15560" s="4" t="s">
        <v>44806</v>
      </c>
      <c r="E15560" s="4"/>
      <c r="R15560" s="4"/>
      <c r="U15560" s="4"/>
      <c r="AD15560" s="4"/>
      <c r="AE15560" s="4"/>
      <c r="AF15560" s="21"/>
    </row>
    <row r="15561" spans="1:32" x14ac:dyDescent="0.2">
      <c r="A15561" s="1" t="s">
        <v>44807</v>
      </c>
      <c r="B15561" s="4" t="s">
        <v>44808</v>
      </c>
      <c r="C15561" s="4" t="s">
        <v>26003</v>
      </c>
      <c r="E15561" s="4"/>
      <c r="R15561" s="4"/>
      <c r="U15561" s="4"/>
      <c r="AD15561" s="4"/>
      <c r="AE15561" s="4"/>
      <c r="AF15561" s="21"/>
    </row>
    <row r="15562" spans="1:32" x14ac:dyDescent="0.2">
      <c r="A15562" s="1" t="s">
        <v>44809</v>
      </c>
      <c r="B15562" s="4" t="s">
        <v>44810</v>
      </c>
      <c r="C15562" s="4" t="s">
        <v>44811</v>
      </c>
      <c r="E15562" s="4"/>
      <c r="R15562" s="4"/>
      <c r="U15562" s="4"/>
      <c r="AD15562" s="4"/>
      <c r="AE15562" s="4"/>
      <c r="AF15562" s="21"/>
    </row>
    <row r="15563" spans="1:32" x14ac:dyDescent="0.2">
      <c r="A15563" s="1" t="s">
        <v>44812</v>
      </c>
      <c r="B15563" s="4" t="s">
        <v>44813</v>
      </c>
      <c r="C15563" s="4" t="s">
        <v>44814</v>
      </c>
      <c r="E15563" s="4"/>
      <c r="R15563" s="4"/>
      <c r="U15563" s="4"/>
      <c r="AD15563" s="4"/>
      <c r="AE15563" s="4"/>
      <c r="AF15563" s="21"/>
    </row>
    <row r="15564" spans="1:32" x14ac:dyDescent="0.2">
      <c r="A15564" s="1" t="s">
        <v>44815</v>
      </c>
      <c r="B15564" s="4" t="s">
        <v>44816</v>
      </c>
      <c r="C15564" s="4" t="s">
        <v>44817</v>
      </c>
      <c r="E15564" s="4"/>
      <c r="R15564" s="4"/>
      <c r="U15564" s="4"/>
      <c r="AD15564" s="4"/>
      <c r="AE15564" s="4"/>
      <c r="AF15564" s="21"/>
    </row>
    <row r="15565" spans="1:32" x14ac:dyDescent="0.2">
      <c r="A15565" s="1" t="s">
        <v>44818</v>
      </c>
      <c r="B15565" s="4" t="s">
        <v>13140</v>
      </c>
      <c r="C15565" s="4" t="s">
        <v>44819</v>
      </c>
      <c r="E15565" s="4"/>
      <c r="R15565" s="4"/>
      <c r="U15565" s="4"/>
      <c r="AD15565" s="4"/>
      <c r="AE15565" s="4"/>
      <c r="AF15565" s="21"/>
    </row>
    <row r="15566" spans="1:32" x14ac:dyDescent="0.2">
      <c r="A15566" s="1" t="s">
        <v>44820</v>
      </c>
      <c r="B15566" s="4" t="s">
        <v>44821</v>
      </c>
      <c r="C15566" s="4" t="s">
        <v>44822</v>
      </c>
      <c r="E15566" s="4"/>
      <c r="R15566" s="4"/>
      <c r="U15566" s="4"/>
      <c r="AD15566" s="4"/>
      <c r="AE15566" s="4"/>
      <c r="AF15566" s="21"/>
    </row>
    <row r="15567" spans="1:32" x14ac:dyDescent="0.2">
      <c r="A15567" s="1" t="s">
        <v>44823</v>
      </c>
      <c r="B15567" s="4" t="s">
        <v>44824</v>
      </c>
      <c r="C15567" s="4" t="s">
        <v>44825</v>
      </c>
      <c r="E15567" s="4"/>
      <c r="R15567" s="4"/>
      <c r="U15567" s="4"/>
      <c r="AD15567" s="4"/>
      <c r="AE15567" s="4"/>
      <c r="AF15567" s="21"/>
    </row>
    <row r="15568" spans="1:32" x14ac:dyDescent="0.2">
      <c r="A15568" s="1" t="s">
        <v>44826</v>
      </c>
      <c r="B15568" s="4" t="s">
        <v>44827</v>
      </c>
      <c r="C15568" s="4" t="s">
        <v>44828</v>
      </c>
      <c r="E15568" s="4"/>
      <c r="R15568" s="4"/>
      <c r="U15568" s="4"/>
      <c r="AD15568" s="4"/>
      <c r="AE15568" s="4"/>
      <c r="AF15568" s="21"/>
    </row>
    <row r="15569" spans="1:32" x14ac:dyDescent="0.2">
      <c r="A15569" s="1" t="s">
        <v>44829</v>
      </c>
      <c r="B15569" s="4" t="s">
        <v>44830</v>
      </c>
      <c r="C15569" s="4" t="s">
        <v>44831</v>
      </c>
      <c r="E15569" s="4"/>
      <c r="R15569" s="4"/>
      <c r="U15569" s="4"/>
      <c r="AD15569" s="4"/>
      <c r="AE15569" s="4"/>
      <c r="AF15569" s="21"/>
    </row>
    <row r="15570" spans="1:32" x14ac:dyDescent="0.2">
      <c r="A15570" s="1" t="s">
        <v>44832</v>
      </c>
      <c r="B15570" s="4" t="s">
        <v>44833</v>
      </c>
      <c r="C15570" s="4" t="s">
        <v>44834</v>
      </c>
      <c r="E15570" s="4"/>
      <c r="R15570" s="4"/>
      <c r="U15570" s="4"/>
      <c r="AD15570" s="4"/>
      <c r="AE15570" s="4"/>
      <c r="AF15570" s="21"/>
    </row>
    <row r="15571" spans="1:32" x14ac:dyDescent="0.2">
      <c r="A15571" s="1" t="s">
        <v>44835</v>
      </c>
      <c r="B15571" s="4" t="s">
        <v>12207</v>
      </c>
      <c r="C15571" s="4" t="s">
        <v>44637</v>
      </c>
      <c r="E15571" s="4"/>
      <c r="R15571" s="4"/>
      <c r="U15571" s="4"/>
      <c r="AD15571" s="4"/>
      <c r="AE15571" s="4"/>
      <c r="AF15571" s="21"/>
    </row>
    <row r="15572" spans="1:32" x14ac:dyDescent="0.2">
      <c r="A15572" s="1" t="s">
        <v>44836</v>
      </c>
      <c r="B15572" s="4" t="s">
        <v>12210</v>
      </c>
      <c r="C15572" s="4" t="s">
        <v>44837</v>
      </c>
      <c r="E15572" s="4"/>
      <c r="R15572" s="4"/>
      <c r="U15572" s="4"/>
      <c r="AD15572" s="4"/>
      <c r="AE15572" s="4"/>
      <c r="AF15572" s="21"/>
    </row>
    <row r="15573" spans="1:32" x14ac:dyDescent="0.2">
      <c r="A15573" s="1" t="s">
        <v>44838</v>
      </c>
      <c r="B15573" s="4" t="s">
        <v>44839</v>
      </c>
      <c r="C15573" s="4" t="s">
        <v>44840</v>
      </c>
      <c r="E15573" s="4"/>
      <c r="R15573" s="4"/>
      <c r="U15573" s="4"/>
      <c r="AD15573" s="4"/>
      <c r="AE15573" s="4"/>
      <c r="AF15573" s="21"/>
    </row>
    <row r="15574" spans="1:32" x14ac:dyDescent="0.2">
      <c r="A15574" s="1" t="s">
        <v>44841</v>
      </c>
      <c r="B15574" s="4" t="s">
        <v>12264</v>
      </c>
      <c r="C15574" s="4" t="s">
        <v>44842</v>
      </c>
      <c r="E15574" s="4"/>
      <c r="R15574" s="4"/>
      <c r="U15574" s="4"/>
      <c r="AD15574" s="4"/>
      <c r="AE15574" s="4"/>
      <c r="AF15574" s="21"/>
    </row>
    <row r="15575" spans="1:32" x14ac:dyDescent="0.2">
      <c r="A15575" s="1" t="s">
        <v>44843</v>
      </c>
      <c r="B15575" s="4" t="s">
        <v>12267</v>
      </c>
      <c r="C15575" s="4" t="s">
        <v>44844</v>
      </c>
      <c r="E15575" s="4"/>
      <c r="R15575" s="4"/>
      <c r="U15575" s="4"/>
      <c r="AD15575" s="4"/>
      <c r="AE15575" s="4"/>
      <c r="AF15575" s="21"/>
    </row>
    <row r="15576" spans="1:32" x14ac:dyDescent="0.2">
      <c r="A15576" s="1" t="s">
        <v>44845</v>
      </c>
      <c r="B15576" s="4" t="s">
        <v>12270</v>
      </c>
      <c r="C15576" s="4" t="s">
        <v>44846</v>
      </c>
      <c r="E15576" s="4"/>
      <c r="R15576" s="4"/>
      <c r="U15576" s="4"/>
      <c r="AD15576" s="4"/>
      <c r="AE15576" s="4"/>
      <c r="AF15576" s="21"/>
    </row>
    <row r="15577" spans="1:32" x14ac:dyDescent="0.2">
      <c r="A15577" s="1" t="s">
        <v>44847</v>
      </c>
      <c r="B15577" s="4" t="s">
        <v>12273</v>
      </c>
      <c r="C15577" s="4" t="s">
        <v>44848</v>
      </c>
      <c r="E15577" s="4"/>
      <c r="R15577" s="4"/>
      <c r="U15577" s="4"/>
      <c r="AD15577" s="4"/>
      <c r="AE15577" s="4"/>
      <c r="AF15577" s="21"/>
    </row>
    <row r="15578" spans="1:32" x14ac:dyDescent="0.2">
      <c r="A15578" s="1" t="s">
        <v>44849</v>
      </c>
      <c r="B15578" s="4" t="s">
        <v>12276</v>
      </c>
      <c r="C15578" s="4" t="s">
        <v>44850</v>
      </c>
      <c r="E15578" s="4"/>
      <c r="R15578" s="4"/>
      <c r="U15578" s="4"/>
      <c r="AD15578" s="4"/>
      <c r="AE15578" s="4"/>
      <c r="AF15578" s="21"/>
    </row>
    <row r="15579" spans="1:32" x14ac:dyDescent="0.2">
      <c r="A15579" s="1" t="s">
        <v>44851</v>
      </c>
      <c r="B15579" s="4" t="s">
        <v>44852</v>
      </c>
      <c r="C15579" s="4" t="s">
        <v>44853</v>
      </c>
      <c r="E15579" s="4"/>
      <c r="R15579" s="4"/>
      <c r="U15579" s="4"/>
      <c r="AD15579" s="4"/>
      <c r="AE15579" s="4"/>
      <c r="AF15579" s="21"/>
    </row>
    <row r="15580" spans="1:32" x14ac:dyDescent="0.2">
      <c r="A15580" s="1" t="s">
        <v>44854</v>
      </c>
      <c r="B15580" s="4" t="s">
        <v>44855</v>
      </c>
      <c r="C15580" s="4" t="s">
        <v>44856</v>
      </c>
      <c r="E15580" s="4"/>
      <c r="R15580" s="4"/>
      <c r="U15580" s="4"/>
      <c r="AD15580" s="4"/>
      <c r="AE15580" s="4"/>
      <c r="AF15580" s="21"/>
    </row>
    <row r="15581" spans="1:32" x14ac:dyDescent="0.2">
      <c r="A15581" s="1" t="s">
        <v>44857</v>
      </c>
      <c r="B15581" s="4" t="s">
        <v>44858</v>
      </c>
      <c r="C15581" s="4" t="s">
        <v>44859</v>
      </c>
      <c r="E15581" s="4"/>
      <c r="R15581" s="4"/>
      <c r="U15581" s="4"/>
      <c r="AD15581" s="4"/>
      <c r="AE15581" s="4"/>
      <c r="AF15581" s="21"/>
    </row>
    <row r="15582" spans="1:32" x14ac:dyDescent="0.2">
      <c r="A15582" s="1" t="s">
        <v>44860</v>
      </c>
      <c r="B15582" s="4" t="s">
        <v>44861</v>
      </c>
      <c r="C15582" s="4" t="s">
        <v>44862</v>
      </c>
      <c r="E15582" s="4"/>
      <c r="R15582" s="4"/>
      <c r="U15582" s="4"/>
      <c r="AD15582" s="4"/>
      <c r="AE15582" s="4"/>
      <c r="AF15582" s="21"/>
    </row>
    <row r="15583" spans="1:32" x14ac:dyDescent="0.2">
      <c r="A15583" s="1" t="s">
        <v>44863</v>
      </c>
      <c r="B15583" s="4" t="s">
        <v>44864</v>
      </c>
      <c r="C15583" s="4" t="s">
        <v>44865</v>
      </c>
      <c r="E15583" s="4"/>
      <c r="R15583" s="4"/>
      <c r="U15583" s="4"/>
      <c r="AD15583" s="4"/>
      <c r="AE15583" s="4"/>
      <c r="AF15583" s="21"/>
    </row>
    <row r="15584" spans="1:32" x14ac:dyDescent="0.2">
      <c r="A15584" s="1" t="s">
        <v>44866</v>
      </c>
      <c r="B15584" s="4" t="s">
        <v>44867</v>
      </c>
      <c r="C15584" s="4" t="s">
        <v>44868</v>
      </c>
      <c r="E15584" s="4"/>
      <c r="R15584" s="4"/>
      <c r="U15584" s="4"/>
      <c r="AD15584" s="4"/>
      <c r="AE15584" s="4"/>
      <c r="AF15584" s="21"/>
    </row>
    <row r="15585" spans="1:32" x14ac:dyDescent="0.2">
      <c r="A15585" s="1" t="s">
        <v>44869</v>
      </c>
      <c r="B15585" s="4" t="s">
        <v>44870</v>
      </c>
      <c r="C15585" s="4" t="s">
        <v>44871</v>
      </c>
      <c r="E15585" s="4"/>
      <c r="R15585" s="4"/>
      <c r="U15585" s="4"/>
      <c r="AD15585" s="4"/>
      <c r="AE15585" s="4"/>
      <c r="AF15585" s="21"/>
    </row>
    <row r="15586" spans="1:32" x14ac:dyDescent="0.2">
      <c r="A15586" s="1" t="s">
        <v>44872</v>
      </c>
      <c r="B15586" s="4" t="s">
        <v>44873</v>
      </c>
      <c r="C15586" s="4" t="s">
        <v>44874</v>
      </c>
      <c r="E15586" s="4"/>
      <c r="R15586" s="4"/>
      <c r="U15586" s="4"/>
      <c r="AD15586" s="4"/>
      <c r="AE15586" s="4"/>
      <c r="AF15586" s="21"/>
    </row>
    <row r="15587" spans="1:32" x14ac:dyDescent="0.2">
      <c r="A15587" s="1" t="s">
        <v>44875</v>
      </c>
      <c r="B15587" s="4" t="s">
        <v>44876</v>
      </c>
      <c r="C15587" s="4" t="s">
        <v>44877</v>
      </c>
      <c r="E15587" s="4"/>
      <c r="R15587" s="4"/>
      <c r="U15587" s="4"/>
      <c r="AD15587" s="4"/>
      <c r="AE15587" s="4"/>
      <c r="AF15587" s="21"/>
    </row>
    <row r="15588" spans="1:32" x14ac:dyDescent="0.2">
      <c r="A15588" s="1" t="s">
        <v>44878</v>
      </c>
      <c r="B15588" s="4" t="s">
        <v>44879</v>
      </c>
      <c r="C15588" s="4" t="s">
        <v>44880</v>
      </c>
      <c r="E15588" s="4"/>
      <c r="R15588" s="4"/>
      <c r="U15588" s="4"/>
      <c r="AD15588" s="4"/>
      <c r="AE15588" s="4"/>
      <c r="AF15588" s="21"/>
    </row>
    <row r="15589" spans="1:32" x14ac:dyDescent="0.2">
      <c r="A15589" s="1" t="s">
        <v>44881</v>
      </c>
      <c r="B15589" s="4" t="s">
        <v>44882</v>
      </c>
      <c r="C15589" s="4" t="s">
        <v>44883</v>
      </c>
      <c r="E15589" s="4"/>
      <c r="R15589" s="4"/>
      <c r="U15589" s="4"/>
      <c r="AD15589" s="4"/>
      <c r="AE15589" s="4"/>
      <c r="AF15589" s="21"/>
    </row>
    <row r="15590" spans="1:32" x14ac:dyDescent="0.2">
      <c r="A15590" s="1" t="s">
        <v>44884</v>
      </c>
      <c r="B15590" s="4" t="s">
        <v>44885</v>
      </c>
      <c r="C15590" s="4" t="s">
        <v>44886</v>
      </c>
      <c r="E15590" s="4"/>
      <c r="R15590" s="4"/>
      <c r="U15590" s="4"/>
      <c r="AD15590" s="4"/>
      <c r="AE15590" s="4"/>
      <c r="AF15590" s="21"/>
    </row>
    <row r="15591" spans="1:32" x14ac:dyDescent="0.2">
      <c r="A15591" s="1" t="s">
        <v>44887</v>
      </c>
      <c r="B15591" s="4" t="s">
        <v>44888</v>
      </c>
      <c r="C15591" s="4" t="s">
        <v>44889</v>
      </c>
      <c r="E15591" s="4"/>
      <c r="R15591" s="4"/>
      <c r="U15591" s="4"/>
      <c r="AD15591" s="4"/>
      <c r="AE15591" s="4"/>
      <c r="AF15591" s="21"/>
    </row>
    <row r="15592" spans="1:32" x14ac:dyDescent="0.2">
      <c r="A15592" s="1" t="s">
        <v>44890</v>
      </c>
      <c r="B15592" s="4" t="s">
        <v>44891</v>
      </c>
      <c r="C15592" s="4" t="s">
        <v>44892</v>
      </c>
      <c r="E15592" s="4"/>
      <c r="R15592" s="4"/>
      <c r="U15592" s="4"/>
      <c r="AD15592" s="4"/>
      <c r="AE15592" s="4"/>
      <c r="AF15592" s="21"/>
    </row>
    <row r="15593" spans="1:32" x14ac:dyDescent="0.2">
      <c r="A15593" s="1" t="s">
        <v>44893</v>
      </c>
      <c r="B15593" s="4" t="s">
        <v>44894</v>
      </c>
      <c r="C15593" s="4" t="s">
        <v>44895</v>
      </c>
      <c r="E15593" s="4"/>
      <c r="R15593" s="4"/>
      <c r="U15593" s="4"/>
      <c r="AD15593" s="4"/>
      <c r="AE15593" s="4"/>
      <c r="AF15593" s="21"/>
    </row>
    <row r="15594" spans="1:32" x14ac:dyDescent="0.2">
      <c r="A15594" s="1" t="s">
        <v>44896</v>
      </c>
      <c r="B15594" s="4" t="s">
        <v>44897</v>
      </c>
      <c r="C15594" s="4" t="s">
        <v>44898</v>
      </c>
      <c r="E15594" s="4"/>
      <c r="R15594" s="4"/>
      <c r="U15594" s="4"/>
      <c r="AD15594" s="4"/>
      <c r="AE15594" s="4"/>
      <c r="AF15594" s="21"/>
    </row>
    <row r="15595" spans="1:32" x14ac:dyDescent="0.2">
      <c r="A15595" s="1" t="s">
        <v>44899</v>
      </c>
      <c r="B15595" s="4" t="s">
        <v>44900</v>
      </c>
      <c r="C15595" s="4" t="s">
        <v>44901</v>
      </c>
      <c r="E15595" s="4"/>
      <c r="R15595" s="4"/>
      <c r="U15595" s="4"/>
      <c r="AD15595" s="4"/>
      <c r="AE15595" s="4"/>
      <c r="AF15595" s="21"/>
    </row>
    <row r="15596" spans="1:32" x14ac:dyDescent="0.2">
      <c r="A15596" s="1" t="s">
        <v>44902</v>
      </c>
      <c r="B15596" s="4" t="s">
        <v>44903</v>
      </c>
      <c r="C15596" s="4" t="s">
        <v>44904</v>
      </c>
      <c r="E15596" s="4"/>
      <c r="R15596" s="4"/>
      <c r="U15596" s="4"/>
      <c r="AD15596" s="4"/>
      <c r="AE15596" s="4"/>
      <c r="AF15596" s="21"/>
    </row>
    <row r="15597" spans="1:32" x14ac:dyDescent="0.2">
      <c r="A15597" s="1" t="s">
        <v>44905</v>
      </c>
      <c r="B15597" s="4" t="s">
        <v>44906</v>
      </c>
      <c r="C15597" s="4" t="s">
        <v>44907</v>
      </c>
      <c r="E15597" s="4"/>
      <c r="R15597" s="4"/>
      <c r="U15597" s="4"/>
      <c r="AD15597" s="4"/>
      <c r="AE15597" s="4"/>
      <c r="AF15597" s="21"/>
    </row>
    <row r="15598" spans="1:32" x14ac:dyDescent="0.2">
      <c r="A15598" s="1" t="s">
        <v>44908</v>
      </c>
      <c r="B15598" s="4" t="s">
        <v>44909</v>
      </c>
      <c r="C15598" s="4" t="s">
        <v>44910</v>
      </c>
      <c r="E15598" s="4"/>
      <c r="R15598" s="4"/>
      <c r="U15598" s="4"/>
      <c r="AD15598" s="4"/>
      <c r="AE15598" s="4"/>
      <c r="AF15598" s="21"/>
    </row>
    <row r="15599" spans="1:32" x14ac:dyDescent="0.2">
      <c r="A15599" s="1" t="s">
        <v>44911</v>
      </c>
      <c r="B15599" s="4" t="s">
        <v>44912</v>
      </c>
      <c r="C15599" s="4" t="s">
        <v>44913</v>
      </c>
      <c r="E15599" s="4"/>
      <c r="R15599" s="4"/>
      <c r="U15599" s="4"/>
      <c r="AD15599" s="4"/>
      <c r="AE15599" s="4"/>
      <c r="AF15599" s="21"/>
    </row>
    <row r="15600" spans="1:32" x14ac:dyDescent="0.2">
      <c r="A15600" s="1" t="s">
        <v>44914</v>
      </c>
      <c r="B15600" s="4" t="s">
        <v>44915</v>
      </c>
      <c r="C15600" s="4" t="s">
        <v>44916</v>
      </c>
      <c r="E15600" s="4"/>
      <c r="R15600" s="4"/>
      <c r="U15600" s="4"/>
      <c r="AD15600" s="4"/>
      <c r="AE15600" s="4"/>
      <c r="AF15600" s="21"/>
    </row>
    <row r="15601" spans="1:32" x14ac:dyDescent="0.2">
      <c r="A15601" s="1" t="s">
        <v>44917</v>
      </c>
      <c r="B15601" s="4" t="s">
        <v>12285</v>
      </c>
      <c r="C15601" s="4" t="s">
        <v>44918</v>
      </c>
      <c r="E15601" s="4"/>
      <c r="R15601" s="4"/>
      <c r="U15601" s="4"/>
      <c r="AD15601" s="4"/>
      <c r="AE15601" s="4"/>
      <c r="AF15601" s="21"/>
    </row>
    <row r="15602" spans="1:32" x14ac:dyDescent="0.2">
      <c r="A15602" s="1" t="s">
        <v>44919</v>
      </c>
      <c r="B15602" s="4" t="s">
        <v>44920</v>
      </c>
      <c r="C15602" s="4" t="s">
        <v>39615</v>
      </c>
      <c r="E15602" s="4"/>
      <c r="R15602" s="4"/>
      <c r="U15602" s="4"/>
      <c r="AD15602" s="4"/>
      <c r="AE15602" s="4"/>
      <c r="AF15602" s="21"/>
    </row>
    <row r="15603" spans="1:32" x14ac:dyDescent="0.2">
      <c r="A15603" s="1" t="s">
        <v>44921</v>
      </c>
      <c r="B15603" s="4" t="s">
        <v>44922</v>
      </c>
      <c r="C15603" s="4" t="s">
        <v>44923</v>
      </c>
      <c r="E15603" s="4"/>
      <c r="R15603" s="4"/>
      <c r="U15603" s="4"/>
      <c r="AD15603" s="4"/>
      <c r="AE15603" s="4"/>
      <c r="AF15603" s="21"/>
    </row>
    <row r="15604" spans="1:32" x14ac:dyDescent="0.2">
      <c r="A15604" s="1" t="s">
        <v>44924</v>
      </c>
      <c r="B15604" s="4" t="s">
        <v>44925</v>
      </c>
      <c r="C15604" s="4" t="s">
        <v>44926</v>
      </c>
      <c r="E15604" s="4"/>
      <c r="R15604" s="4"/>
      <c r="U15604" s="4"/>
      <c r="AD15604" s="4"/>
      <c r="AE15604" s="4"/>
      <c r="AF15604" s="21"/>
    </row>
    <row r="15605" spans="1:32" x14ac:dyDescent="0.2">
      <c r="A15605" s="1" t="s">
        <v>44927</v>
      </c>
      <c r="B15605" s="4" t="s">
        <v>44928</v>
      </c>
      <c r="C15605" s="4" t="s">
        <v>44929</v>
      </c>
      <c r="E15605" s="4"/>
      <c r="R15605" s="4"/>
      <c r="U15605" s="4"/>
      <c r="AD15605" s="4"/>
      <c r="AE15605" s="4"/>
      <c r="AF15605" s="21"/>
    </row>
    <row r="15606" spans="1:32" x14ac:dyDescent="0.2">
      <c r="A15606" s="1" t="s">
        <v>44930</v>
      </c>
      <c r="B15606" s="4" t="s">
        <v>44931</v>
      </c>
      <c r="C15606" s="4" t="s">
        <v>44932</v>
      </c>
      <c r="E15606" s="4"/>
      <c r="R15606" s="4"/>
      <c r="U15606" s="4"/>
      <c r="AD15606" s="4"/>
      <c r="AE15606" s="4"/>
      <c r="AF15606" s="21"/>
    </row>
    <row r="15607" spans="1:32" x14ac:dyDescent="0.2">
      <c r="A15607" s="1" t="s">
        <v>44933</v>
      </c>
      <c r="B15607" s="4" t="s">
        <v>44934</v>
      </c>
      <c r="C15607" s="4" t="s">
        <v>44935</v>
      </c>
      <c r="E15607" s="4"/>
      <c r="R15607" s="4"/>
      <c r="U15607" s="4"/>
      <c r="AD15607" s="4"/>
      <c r="AE15607" s="4"/>
      <c r="AF15607" s="21"/>
    </row>
    <row r="15608" spans="1:32" x14ac:dyDescent="0.2">
      <c r="A15608" s="1" t="s">
        <v>44936</v>
      </c>
      <c r="B15608" s="4" t="s">
        <v>44937</v>
      </c>
      <c r="C15608" s="4" t="s">
        <v>44938</v>
      </c>
      <c r="E15608" s="4"/>
      <c r="R15608" s="4"/>
      <c r="U15608" s="4"/>
      <c r="AD15608" s="4"/>
      <c r="AE15608" s="4"/>
      <c r="AF15608" s="21"/>
    </row>
    <row r="15609" spans="1:32" x14ac:dyDescent="0.2">
      <c r="A15609" s="1" t="s">
        <v>44939</v>
      </c>
      <c r="B15609" s="4" t="s">
        <v>44940</v>
      </c>
      <c r="C15609" s="4" t="s">
        <v>44941</v>
      </c>
      <c r="E15609" s="4"/>
      <c r="R15609" s="4"/>
      <c r="U15609" s="4"/>
      <c r="AD15609" s="4"/>
      <c r="AE15609" s="4"/>
      <c r="AF15609" s="21"/>
    </row>
    <row r="15610" spans="1:32" x14ac:dyDescent="0.2">
      <c r="A15610" s="1" t="s">
        <v>44942</v>
      </c>
      <c r="B15610" s="4" t="s">
        <v>44943</v>
      </c>
      <c r="C15610" s="4" t="s">
        <v>44944</v>
      </c>
      <c r="E15610" s="4"/>
      <c r="R15610" s="4"/>
      <c r="U15610" s="4"/>
      <c r="AD15610" s="4"/>
      <c r="AE15610" s="4"/>
      <c r="AF15610" s="21"/>
    </row>
    <row r="15611" spans="1:32" x14ac:dyDescent="0.2">
      <c r="A15611" s="1" t="s">
        <v>44945</v>
      </c>
      <c r="B15611" s="4" t="s">
        <v>44946</v>
      </c>
      <c r="C15611" s="4" t="s">
        <v>44947</v>
      </c>
      <c r="E15611" s="4"/>
      <c r="R15611" s="4"/>
      <c r="U15611" s="4"/>
      <c r="AD15611" s="4"/>
      <c r="AE15611" s="4"/>
      <c r="AF15611" s="21"/>
    </row>
    <row r="15612" spans="1:32" x14ac:dyDescent="0.2">
      <c r="A15612" s="1" t="s">
        <v>44948</v>
      </c>
      <c r="B15612" s="4" t="s">
        <v>44949</v>
      </c>
      <c r="C15612" s="4" t="s">
        <v>44950</v>
      </c>
      <c r="E15612" s="4"/>
      <c r="R15612" s="4"/>
      <c r="U15612" s="4"/>
      <c r="AD15612" s="4"/>
      <c r="AE15612" s="4"/>
      <c r="AF15612" s="21"/>
    </row>
    <row r="15613" spans="1:32" x14ac:dyDescent="0.2">
      <c r="A15613" s="1" t="s">
        <v>44951</v>
      </c>
      <c r="B15613" s="4" t="s">
        <v>44952</v>
      </c>
      <c r="C15613" s="4" t="s">
        <v>44953</v>
      </c>
      <c r="E15613" s="4"/>
      <c r="R15613" s="4"/>
      <c r="U15613" s="4"/>
      <c r="AD15613" s="4"/>
      <c r="AE15613" s="4"/>
      <c r="AF15613" s="21"/>
    </row>
    <row r="15614" spans="1:32" x14ac:dyDescent="0.2">
      <c r="A15614" s="1" t="s">
        <v>44954</v>
      </c>
      <c r="B15614" s="4" t="s">
        <v>44955</v>
      </c>
      <c r="C15614" s="4" t="s">
        <v>44956</v>
      </c>
      <c r="E15614" s="4"/>
      <c r="R15614" s="4"/>
      <c r="U15614" s="4"/>
      <c r="AD15614" s="4"/>
      <c r="AE15614" s="4"/>
      <c r="AF15614" s="21"/>
    </row>
    <row r="15615" spans="1:32" x14ac:dyDescent="0.2">
      <c r="A15615" s="1" t="s">
        <v>44957</v>
      </c>
      <c r="B15615" s="4" t="s">
        <v>44958</v>
      </c>
      <c r="C15615" s="4" t="s">
        <v>44959</v>
      </c>
      <c r="E15615" s="4"/>
      <c r="R15615" s="4"/>
      <c r="U15615" s="4"/>
      <c r="AD15615" s="4"/>
      <c r="AE15615" s="4"/>
      <c r="AF15615" s="21"/>
    </row>
    <row r="15616" spans="1:32" x14ac:dyDescent="0.2">
      <c r="A15616" s="1" t="s">
        <v>44960</v>
      </c>
      <c r="B15616" s="4" t="s">
        <v>44961</v>
      </c>
      <c r="C15616" s="4" t="s">
        <v>44962</v>
      </c>
      <c r="E15616" s="4"/>
      <c r="R15616" s="4"/>
      <c r="U15616" s="4"/>
      <c r="AD15616" s="4"/>
      <c r="AE15616" s="4"/>
      <c r="AF15616" s="21"/>
    </row>
    <row r="15617" spans="1:32" x14ac:dyDescent="0.2">
      <c r="A15617" s="1" t="s">
        <v>44963</v>
      </c>
      <c r="B15617" s="4" t="s">
        <v>44964</v>
      </c>
      <c r="C15617" s="4" t="s">
        <v>44965</v>
      </c>
      <c r="E15617" s="4"/>
      <c r="R15617" s="4"/>
      <c r="U15617" s="4"/>
      <c r="AD15617" s="4"/>
      <c r="AE15617" s="4"/>
      <c r="AF15617" s="21"/>
    </row>
    <row r="15618" spans="1:32" x14ac:dyDescent="0.2">
      <c r="A15618" s="1" t="s">
        <v>44966</v>
      </c>
      <c r="B15618" s="4" t="s">
        <v>44967</v>
      </c>
      <c r="C15618" s="4" t="s">
        <v>44968</v>
      </c>
      <c r="E15618" s="4"/>
      <c r="R15618" s="4"/>
      <c r="U15618" s="4"/>
      <c r="AD15618" s="4"/>
      <c r="AE15618" s="4"/>
      <c r="AF15618" s="21"/>
    </row>
    <row r="15619" spans="1:32" x14ac:dyDescent="0.2">
      <c r="A15619" s="1" t="s">
        <v>44969</v>
      </c>
      <c r="B15619" s="4" t="s">
        <v>44970</v>
      </c>
      <c r="C15619" s="4" t="s">
        <v>44971</v>
      </c>
      <c r="E15619" s="4"/>
      <c r="R15619" s="4"/>
      <c r="U15619" s="4"/>
      <c r="AD15619" s="4"/>
      <c r="AE15619" s="4"/>
      <c r="AF15619" s="21"/>
    </row>
    <row r="15620" spans="1:32" x14ac:dyDescent="0.2">
      <c r="A15620" s="1" t="s">
        <v>44972</v>
      </c>
      <c r="B15620" s="4" t="s">
        <v>44973</v>
      </c>
      <c r="C15620" s="4" t="s">
        <v>44974</v>
      </c>
      <c r="E15620" s="4"/>
      <c r="R15620" s="4"/>
      <c r="U15620" s="4"/>
      <c r="AD15620" s="4"/>
      <c r="AE15620" s="4"/>
      <c r="AF15620" s="21"/>
    </row>
    <row r="15621" spans="1:32" x14ac:dyDescent="0.2">
      <c r="A15621" s="1" t="s">
        <v>44975</v>
      </c>
      <c r="B15621" s="4" t="s">
        <v>44976</v>
      </c>
      <c r="C15621" s="4" t="s">
        <v>44977</v>
      </c>
      <c r="E15621" s="4"/>
      <c r="R15621" s="4"/>
      <c r="U15621" s="4"/>
      <c r="AD15621" s="4"/>
      <c r="AE15621" s="4"/>
      <c r="AF15621" s="21"/>
    </row>
    <row r="15622" spans="1:32" x14ac:dyDescent="0.2">
      <c r="A15622" s="1" t="s">
        <v>44978</v>
      </c>
      <c r="B15622" s="4" t="s">
        <v>44979</v>
      </c>
      <c r="C15622" s="4" t="s">
        <v>44980</v>
      </c>
      <c r="E15622" s="4"/>
      <c r="R15622" s="4"/>
      <c r="U15622" s="4"/>
      <c r="AD15622" s="4"/>
      <c r="AE15622" s="4"/>
      <c r="AF15622" s="21"/>
    </row>
    <row r="15623" spans="1:32" x14ac:dyDescent="0.2">
      <c r="A15623" s="1" t="s">
        <v>44981</v>
      </c>
      <c r="B15623" s="4" t="s">
        <v>44982</v>
      </c>
      <c r="C15623" s="4" t="s">
        <v>44983</v>
      </c>
      <c r="E15623" s="4"/>
      <c r="R15623" s="4"/>
      <c r="U15623" s="4"/>
      <c r="AD15623" s="4"/>
      <c r="AE15623" s="4"/>
      <c r="AF15623" s="21"/>
    </row>
    <row r="15624" spans="1:32" x14ac:dyDescent="0.2">
      <c r="A15624" s="1" t="s">
        <v>44984</v>
      </c>
      <c r="B15624" s="4" t="s">
        <v>44985</v>
      </c>
      <c r="C15624" s="4" t="s">
        <v>44986</v>
      </c>
      <c r="E15624" s="4"/>
      <c r="R15624" s="4"/>
      <c r="U15624" s="4"/>
      <c r="AD15624" s="4"/>
      <c r="AE15624" s="4"/>
      <c r="AF15624" s="21"/>
    </row>
    <row r="15625" spans="1:32" x14ac:dyDescent="0.2">
      <c r="A15625" s="1" t="s">
        <v>44987</v>
      </c>
      <c r="B15625" s="4" t="s">
        <v>44988</v>
      </c>
      <c r="C15625" s="4" t="s">
        <v>44989</v>
      </c>
      <c r="E15625" s="4"/>
      <c r="R15625" s="4"/>
      <c r="U15625" s="4"/>
      <c r="AD15625" s="4"/>
      <c r="AE15625" s="4"/>
      <c r="AF15625" s="21"/>
    </row>
    <row r="15626" spans="1:32" x14ac:dyDescent="0.2">
      <c r="A15626" s="1" t="s">
        <v>44990</v>
      </c>
      <c r="B15626" s="4" t="s">
        <v>44991</v>
      </c>
      <c r="C15626" s="4" t="s">
        <v>44992</v>
      </c>
      <c r="E15626" s="4"/>
      <c r="R15626" s="4"/>
      <c r="U15626" s="4"/>
      <c r="AD15626" s="4"/>
      <c r="AE15626" s="4"/>
      <c r="AF15626" s="21"/>
    </row>
    <row r="15627" spans="1:32" x14ac:dyDescent="0.2">
      <c r="A15627" s="1" t="s">
        <v>44993</v>
      </c>
      <c r="B15627" s="4" t="s">
        <v>44994</v>
      </c>
      <c r="C15627" s="4" t="s">
        <v>44995</v>
      </c>
      <c r="E15627" s="4"/>
      <c r="R15627" s="4"/>
      <c r="U15627" s="4"/>
      <c r="AD15627" s="4"/>
      <c r="AE15627" s="4"/>
      <c r="AF15627" s="21"/>
    </row>
    <row r="15628" spans="1:32" x14ac:dyDescent="0.2">
      <c r="A15628" s="1" t="s">
        <v>44996</v>
      </c>
      <c r="B15628" s="4" t="s">
        <v>44997</v>
      </c>
      <c r="C15628" s="4" t="s">
        <v>44998</v>
      </c>
      <c r="E15628" s="4"/>
      <c r="R15628" s="4"/>
      <c r="U15628" s="4"/>
      <c r="AD15628" s="4"/>
      <c r="AE15628" s="4"/>
      <c r="AF15628" s="21"/>
    </row>
    <row r="15629" spans="1:32" x14ac:dyDescent="0.2">
      <c r="A15629" s="1" t="s">
        <v>44999</v>
      </c>
      <c r="B15629" s="4" t="s">
        <v>45000</v>
      </c>
      <c r="C15629" s="4" t="s">
        <v>45001</v>
      </c>
      <c r="E15629" s="4"/>
      <c r="R15629" s="4"/>
      <c r="U15629" s="4"/>
      <c r="AD15629" s="4"/>
      <c r="AE15629" s="4"/>
      <c r="AF15629" s="21"/>
    </row>
    <row r="15630" spans="1:32" x14ac:dyDescent="0.2">
      <c r="A15630" s="1" t="s">
        <v>45002</v>
      </c>
      <c r="B15630" s="4" t="s">
        <v>45003</v>
      </c>
      <c r="C15630" s="4" t="s">
        <v>45004</v>
      </c>
      <c r="E15630" s="4"/>
      <c r="R15630" s="4"/>
      <c r="U15630" s="4"/>
      <c r="AD15630" s="4"/>
      <c r="AE15630" s="4"/>
      <c r="AF15630" s="21"/>
    </row>
    <row r="15631" spans="1:32" x14ac:dyDescent="0.2">
      <c r="A15631" s="1" t="s">
        <v>45005</v>
      </c>
      <c r="B15631" s="4" t="s">
        <v>45006</v>
      </c>
      <c r="C15631" s="4" t="s">
        <v>45007</v>
      </c>
      <c r="E15631" s="4"/>
      <c r="R15631" s="4"/>
      <c r="U15631" s="4"/>
      <c r="AD15631" s="4"/>
      <c r="AE15631" s="4"/>
      <c r="AF15631" s="21"/>
    </row>
    <row r="15632" spans="1:32" x14ac:dyDescent="0.2">
      <c r="A15632" s="1" t="s">
        <v>45008</v>
      </c>
      <c r="B15632" s="4" t="s">
        <v>45009</v>
      </c>
      <c r="C15632" s="4" t="s">
        <v>45010</v>
      </c>
      <c r="E15632" s="4"/>
      <c r="R15632" s="4"/>
      <c r="U15632" s="4"/>
      <c r="AD15632" s="4"/>
      <c r="AE15632" s="4"/>
      <c r="AF15632" s="21"/>
    </row>
    <row r="15633" spans="1:32" x14ac:dyDescent="0.2">
      <c r="A15633" s="1" t="s">
        <v>45011</v>
      </c>
      <c r="B15633" s="4" t="s">
        <v>45012</v>
      </c>
      <c r="C15633" s="4" t="s">
        <v>45013</v>
      </c>
      <c r="E15633" s="4"/>
      <c r="R15633" s="4"/>
      <c r="U15633" s="4"/>
      <c r="AD15633" s="4"/>
      <c r="AE15633" s="4"/>
      <c r="AF15633" s="21"/>
    </row>
    <row r="15634" spans="1:32" x14ac:dyDescent="0.2">
      <c r="A15634" s="1" t="s">
        <v>45014</v>
      </c>
      <c r="B15634" s="4" t="s">
        <v>45015</v>
      </c>
      <c r="C15634" s="4" t="s">
        <v>45016</v>
      </c>
      <c r="E15634" s="4"/>
      <c r="R15634" s="4"/>
      <c r="U15634" s="4"/>
      <c r="AD15634" s="4"/>
      <c r="AE15634" s="4"/>
      <c r="AF15634" s="21"/>
    </row>
    <row r="15635" spans="1:32" x14ac:dyDescent="0.2">
      <c r="A15635" s="1" t="s">
        <v>45017</v>
      </c>
      <c r="B15635" s="4" t="s">
        <v>45018</v>
      </c>
      <c r="C15635" s="4" t="s">
        <v>45019</v>
      </c>
      <c r="E15635" s="4"/>
      <c r="R15635" s="4"/>
      <c r="U15635" s="4"/>
      <c r="AD15635" s="4"/>
      <c r="AE15635" s="4"/>
      <c r="AF15635" s="21"/>
    </row>
    <row r="15636" spans="1:32" x14ac:dyDescent="0.2">
      <c r="A15636" s="1" t="s">
        <v>45020</v>
      </c>
      <c r="B15636" s="4" t="s">
        <v>45021</v>
      </c>
      <c r="C15636" s="4" t="s">
        <v>45022</v>
      </c>
      <c r="E15636" s="4"/>
      <c r="R15636" s="4"/>
      <c r="U15636" s="4"/>
      <c r="AD15636" s="4"/>
      <c r="AE15636" s="4"/>
      <c r="AF15636" s="21"/>
    </row>
    <row r="15637" spans="1:32" x14ac:dyDescent="0.2">
      <c r="A15637" s="1" t="s">
        <v>45023</v>
      </c>
      <c r="B15637" s="4" t="s">
        <v>45024</v>
      </c>
      <c r="C15637" s="4" t="s">
        <v>45025</v>
      </c>
      <c r="E15637" s="4"/>
      <c r="R15637" s="4"/>
      <c r="U15637" s="4"/>
      <c r="AD15637" s="4"/>
      <c r="AE15637" s="4"/>
      <c r="AF15637" s="21"/>
    </row>
    <row r="15638" spans="1:32" x14ac:dyDescent="0.2">
      <c r="A15638" s="1" t="s">
        <v>45026</v>
      </c>
      <c r="B15638" s="4" t="s">
        <v>45027</v>
      </c>
      <c r="C15638" s="4" t="s">
        <v>45028</v>
      </c>
      <c r="E15638" s="4"/>
      <c r="R15638" s="4"/>
      <c r="U15638" s="4"/>
      <c r="AD15638" s="4"/>
      <c r="AE15638" s="4"/>
      <c r="AF15638" s="21"/>
    </row>
    <row r="15639" spans="1:32" x14ac:dyDescent="0.2">
      <c r="A15639" s="1" t="s">
        <v>45029</v>
      </c>
      <c r="B15639" s="4" t="s">
        <v>45030</v>
      </c>
      <c r="C15639" s="4" t="s">
        <v>45031</v>
      </c>
      <c r="E15639" s="4"/>
      <c r="R15639" s="4"/>
      <c r="U15639" s="4"/>
      <c r="AD15639" s="4"/>
      <c r="AE15639" s="4"/>
      <c r="AF15639" s="21"/>
    </row>
    <row r="15640" spans="1:32" x14ac:dyDescent="0.2">
      <c r="A15640" s="1" t="s">
        <v>45032</v>
      </c>
      <c r="B15640" s="4" t="s">
        <v>45033</v>
      </c>
      <c r="C15640" s="4" t="s">
        <v>45034</v>
      </c>
      <c r="E15640" s="4"/>
      <c r="R15640" s="4"/>
      <c r="U15640" s="4"/>
      <c r="AD15640" s="4"/>
      <c r="AE15640" s="4"/>
      <c r="AF15640" s="21"/>
    </row>
    <row r="15641" spans="1:32" x14ac:dyDescent="0.2">
      <c r="A15641" s="1" t="s">
        <v>45035</v>
      </c>
      <c r="B15641" s="4" t="s">
        <v>45036</v>
      </c>
      <c r="C15641" s="4" t="s">
        <v>45037</v>
      </c>
      <c r="E15641" s="4"/>
      <c r="R15641" s="4"/>
      <c r="U15641" s="4"/>
      <c r="AD15641" s="4"/>
      <c r="AE15641" s="4"/>
      <c r="AF15641" s="21"/>
    </row>
    <row r="15642" spans="1:32" x14ac:dyDescent="0.2">
      <c r="A15642" s="1" t="s">
        <v>45038</v>
      </c>
      <c r="B15642" s="4" t="s">
        <v>45039</v>
      </c>
      <c r="C15642" s="4" t="s">
        <v>45040</v>
      </c>
      <c r="E15642" s="4"/>
      <c r="R15642" s="4"/>
      <c r="U15642" s="4"/>
      <c r="AD15642" s="4"/>
      <c r="AE15642" s="4"/>
      <c r="AF15642" s="21"/>
    </row>
    <row r="15643" spans="1:32" x14ac:dyDescent="0.2">
      <c r="A15643" s="1" t="s">
        <v>45041</v>
      </c>
      <c r="B15643" s="4" t="s">
        <v>45042</v>
      </c>
      <c r="C15643" s="4" t="s">
        <v>45043</v>
      </c>
      <c r="E15643" s="4"/>
      <c r="R15643" s="4"/>
      <c r="U15643" s="4"/>
      <c r="AD15643" s="4"/>
      <c r="AE15643" s="4"/>
      <c r="AF15643" s="21"/>
    </row>
    <row r="15644" spans="1:32" x14ac:dyDescent="0.2">
      <c r="A15644" s="1" t="s">
        <v>45044</v>
      </c>
      <c r="B15644" s="4" t="s">
        <v>45045</v>
      </c>
      <c r="C15644" s="4" t="s">
        <v>45046</v>
      </c>
      <c r="E15644" s="4"/>
      <c r="R15644" s="4"/>
      <c r="U15644" s="4"/>
      <c r="AD15644" s="4"/>
      <c r="AE15644" s="4"/>
      <c r="AF15644" s="21"/>
    </row>
    <row r="15645" spans="1:32" x14ac:dyDescent="0.2">
      <c r="A15645" s="1" t="s">
        <v>45047</v>
      </c>
      <c r="B15645" s="4" t="s">
        <v>45048</v>
      </c>
      <c r="C15645" s="4" t="s">
        <v>45049</v>
      </c>
      <c r="E15645" s="4"/>
      <c r="R15645" s="4"/>
      <c r="U15645" s="4"/>
      <c r="AD15645" s="4"/>
      <c r="AE15645" s="4"/>
      <c r="AF15645" s="21"/>
    </row>
    <row r="15646" spans="1:32" x14ac:dyDescent="0.2">
      <c r="A15646" s="1" t="s">
        <v>45050</v>
      </c>
      <c r="B15646" s="4" t="s">
        <v>45051</v>
      </c>
      <c r="C15646" s="4" t="s">
        <v>45052</v>
      </c>
      <c r="E15646" s="4"/>
      <c r="R15646" s="4"/>
      <c r="U15646" s="4"/>
      <c r="AD15646" s="4"/>
      <c r="AE15646" s="4"/>
      <c r="AF15646" s="21"/>
    </row>
    <row r="15647" spans="1:32" x14ac:dyDescent="0.2">
      <c r="A15647" s="1" t="s">
        <v>45053</v>
      </c>
      <c r="B15647" s="4" t="s">
        <v>45054</v>
      </c>
      <c r="C15647" s="4" t="s">
        <v>45055</v>
      </c>
      <c r="E15647" s="4"/>
      <c r="R15647" s="4"/>
      <c r="U15647" s="4"/>
      <c r="AD15647" s="4"/>
      <c r="AE15647" s="4"/>
      <c r="AF15647" s="21"/>
    </row>
    <row r="15648" spans="1:32" x14ac:dyDescent="0.2">
      <c r="A15648" s="1" t="s">
        <v>45056</v>
      </c>
      <c r="B15648" s="4" t="s">
        <v>45057</v>
      </c>
      <c r="C15648" s="4" t="s">
        <v>45058</v>
      </c>
      <c r="E15648" s="4"/>
      <c r="R15648" s="4"/>
      <c r="U15648" s="4"/>
      <c r="AD15648" s="4"/>
      <c r="AE15648" s="4"/>
      <c r="AF15648" s="21"/>
    </row>
    <row r="15649" spans="1:32" x14ac:dyDescent="0.2">
      <c r="A15649" s="1" t="s">
        <v>45059</v>
      </c>
      <c r="B15649" s="4" t="s">
        <v>45060</v>
      </c>
      <c r="C15649" s="4" t="s">
        <v>45061</v>
      </c>
      <c r="E15649" s="4"/>
      <c r="R15649" s="4"/>
      <c r="U15649" s="4"/>
      <c r="AD15649" s="4"/>
      <c r="AE15649" s="4"/>
      <c r="AF15649" s="21"/>
    </row>
    <row r="15650" spans="1:32" x14ac:dyDescent="0.2">
      <c r="A15650" s="1" t="s">
        <v>45062</v>
      </c>
      <c r="B15650" s="4" t="s">
        <v>45063</v>
      </c>
      <c r="C15650" s="4" t="s">
        <v>45064</v>
      </c>
      <c r="E15650" s="4"/>
      <c r="R15650" s="4"/>
      <c r="U15650" s="4"/>
      <c r="AD15650" s="4"/>
      <c r="AE15650" s="4"/>
      <c r="AF15650" s="21"/>
    </row>
    <row r="15651" spans="1:32" x14ac:dyDescent="0.2">
      <c r="A15651" s="1" t="s">
        <v>45065</v>
      </c>
      <c r="B15651" s="4" t="s">
        <v>45066</v>
      </c>
      <c r="C15651" s="4" t="s">
        <v>45067</v>
      </c>
      <c r="E15651" s="4"/>
      <c r="R15651" s="4"/>
      <c r="U15651" s="4"/>
      <c r="AD15651" s="4"/>
      <c r="AE15651" s="4"/>
      <c r="AF15651" s="21"/>
    </row>
    <row r="15652" spans="1:32" x14ac:dyDescent="0.2">
      <c r="A15652" s="1" t="s">
        <v>45068</v>
      </c>
      <c r="B15652" s="4" t="s">
        <v>45069</v>
      </c>
      <c r="C15652" s="4" t="s">
        <v>45070</v>
      </c>
      <c r="E15652" s="4"/>
      <c r="R15652" s="4"/>
      <c r="U15652" s="4"/>
      <c r="AD15652" s="4"/>
      <c r="AE15652" s="4"/>
      <c r="AF15652" s="21"/>
    </row>
    <row r="15653" spans="1:32" x14ac:dyDescent="0.2">
      <c r="A15653" s="1" t="s">
        <v>45071</v>
      </c>
      <c r="B15653" s="4" t="s">
        <v>45072</v>
      </c>
      <c r="C15653" s="4" t="s">
        <v>45073</v>
      </c>
      <c r="E15653" s="4"/>
      <c r="R15653" s="4"/>
      <c r="U15653" s="4"/>
      <c r="AD15653" s="4"/>
      <c r="AE15653" s="4"/>
      <c r="AF15653" s="21"/>
    </row>
    <row r="15654" spans="1:32" x14ac:dyDescent="0.2">
      <c r="A15654" s="1" t="s">
        <v>45074</v>
      </c>
      <c r="B15654" s="4" t="s">
        <v>45075</v>
      </c>
      <c r="C15654" s="4" t="s">
        <v>45076</v>
      </c>
      <c r="E15654" s="4"/>
      <c r="R15654" s="4"/>
      <c r="U15654" s="4"/>
      <c r="AD15654" s="4"/>
      <c r="AE15654" s="4"/>
      <c r="AF15654" s="21"/>
    </row>
    <row r="15655" spans="1:32" x14ac:dyDescent="0.2">
      <c r="A15655" s="1" t="s">
        <v>45077</v>
      </c>
      <c r="B15655" s="4" t="s">
        <v>45078</v>
      </c>
      <c r="C15655" s="4" t="s">
        <v>45079</v>
      </c>
      <c r="E15655" s="4"/>
      <c r="R15655" s="4"/>
      <c r="U15655" s="4"/>
      <c r="AD15655" s="4"/>
      <c r="AE15655" s="4"/>
      <c r="AF15655" s="21"/>
    </row>
    <row r="15656" spans="1:32" x14ac:dyDescent="0.2">
      <c r="A15656" s="1" t="s">
        <v>45080</v>
      </c>
      <c r="B15656" s="4" t="s">
        <v>45081</v>
      </c>
      <c r="C15656" s="4" t="s">
        <v>45082</v>
      </c>
      <c r="E15656" s="4"/>
      <c r="R15656" s="4"/>
      <c r="U15656" s="4"/>
      <c r="AD15656" s="4"/>
      <c r="AE15656" s="4"/>
      <c r="AF15656" s="21"/>
    </row>
    <row r="15657" spans="1:32" x14ac:dyDescent="0.2">
      <c r="A15657" s="1" t="s">
        <v>45083</v>
      </c>
      <c r="B15657" s="4" t="s">
        <v>45084</v>
      </c>
      <c r="C15657" s="4" t="s">
        <v>45085</v>
      </c>
      <c r="E15657" s="4"/>
      <c r="R15657" s="4"/>
      <c r="U15657" s="4"/>
      <c r="AD15657" s="4"/>
      <c r="AE15657" s="4"/>
      <c r="AF15657" s="21"/>
    </row>
    <row r="15658" spans="1:32" x14ac:dyDescent="0.2">
      <c r="A15658" s="1" t="s">
        <v>45086</v>
      </c>
      <c r="B15658" s="4" t="s">
        <v>45087</v>
      </c>
      <c r="C15658" s="4" t="s">
        <v>45088</v>
      </c>
      <c r="E15658" s="4"/>
      <c r="R15658" s="4"/>
      <c r="U15658" s="4"/>
      <c r="AD15658" s="4"/>
      <c r="AE15658" s="4"/>
      <c r="AF15658" s="21"/>
    </row>
    <row r="15659" spans="1:32" x14ac:dyDescent="0.2">
      <c r="A15659" s="1" t="s">
        <v>45089</v>
      </c>
      <c r="B15659" s="4" t="s">
        <v>45090</v>
      </c>
      <c r="C15659" s="4" t="s">
        <v>45091</v>
      </c>
      <c r="E15659" s="4"/>
      <c r="R15659" s="4"/>
      <c r="U15659" s="4"/>
      <c r="AD15659" s="4"/>
      <c r="AE15659" s="4"/>
      <c r="AF15659" s="21"/>
    </row>
    <row r="15660" spans="1:32" x14ac:dyDescent="0.2">
      <c r="A15660" s="1" t="s">
        <v>45092</v>
      </c>
      <c r="B15660" s="4" t="s">
        <v>45093</v>
      </c>
      <c r="C15660" s="4" t="s">
        <v>45094</v>
      </c>
      <c r="E15660" s="4"/>
      <c r="R15660" s="4"/>
      <c r="U15660" s="4"/>
      <c r="AD15660" s="4"/>
      <c r="AE15660" s="4"/>
      <c r="AF15660" s="21"/>
    </row>
    <row r="15661" spans="1:32" x14ac:dyDescent="0.2">
      <c r="A15661" s="1" t="s">
        <v>45095</v>
      </c>
      <c r="B15661" s="4" t="s">
        <v>45096</v>
      </c>
      <c r="C15661" s="4" t="s">
        <v>45097</v>
      </c>
      <c r="E15661" s="4"/>
      <c r="R15661" s="4"/>
      <c r="U15661" s="4"/>
      <c r="AD15661" s="4"/>
      <c r="AE15661" s="4"/>
      <c r="AF15661" s="21"/>
    </row>
    <row r="15662" spans="1:32" x14ac:dyDescent="0.2">
      <c r="A15662" s="1" t="s">
        <v>45098</v>
      </c>
      <c r="B15662" s="4" t="s">
        <v>45099</v>
      </c>
      <c r="C15662" s="4" t="s">
        <v>45100</v>
      </c>
      <c r="E15662" s="4"/>
      <c r="R15662" s="4"/>
      <c r="U15662" s="4"/>
      <c r="AD15662" s="4"/>
      <c r="AE15662" s="4"/>
      <c r="AF15662" s="21"/>
    </row>
    <row r="15663" spans="1:32" x14ac:dyDescent="0.2">
      <c r="A15663" s="1" t="s">
        <v>45101</v>
      </c>
      <c r="B15663" s="4" t="s">
        <v>45102</v>
      </c>
      <c r="C15663" s="4" t="s">
        <v>45103</v>
      </c>
      <c r="E15663" s="4"/>
      <c r="R15663" s="4"/>
      <c r="U15663" s="4"/>
      <c r="AD15663" s="4"/>
      <c r="AE15663" s="4"/>
      <c r="AF15663" s="21"/>
    </row>
    <row r="15664" spans="1:32" x14ac:dyDescent="0.2">
      <c r="A15664" s="1" t="s">
        <v>45104</v>
      </c>
      <c r="B15664" s="4" t="s">
        <v>45105</v>
      </c>
      <c r="C15664" s="4" t="s">
        <v>45106</v>
      </c>
      <c r="E15664" s="4"/>
      <c r="R15664" s="4"/>
      <c r="U15664" s="4"/>
      <c r="AD15664" s="4"/>
      <c r="AE15664" s="4"/>
      <c r="AF15664" s="21"/>
    </row>
    <row r="15665" spans="1:32" x14ac:dyDescent="0.2">
      <c r="A15665" s="1" t="s">
        <v>45107</v>
      </c>
      <c r="B15665" s="4" t="s">
        <v>45108</v>
      </c>
      <c r="C15665" s="4" t="s">
        <v>45109</v>
      </c>
      <c r="E15665" s="4"/>
      <c r="R15665" s="4"/>
      <c r="U15665" s="4"/>
      <c r="AD15665" s="4"/>
      <c r="AE15665" s="4"/>
      <c r="AF15665" s="21"/>
    </row>
    <row r="15666" spans="1:32" x14ac:dyDescent="0.2">
      <c r="A15666" s="1" t="s">
        <v>45110</v>
      </c>
      <c r="B15666" s="4" t="s">
        <v>45111</v>
      </c>
      <c r="C15666" s="4" t="s">
        <v>45112</v>
      </c>
      <c r="E15666" s="4"/>
      <c r="R15666" s="4"/>
      <c r="U15666" s="4"/>
      <c r="AD15666" s="4"/>
      <c r="AE15666" s="4"/>
      <c r="AF15666" s="21"/>
    </row>
    <row r="15667" spans="1:32" x14ac:dyDescent="0.2">
      <c r="A15667" s="1" t="s">
        <v>45113</v>
      </c>
      <c r="B15667" s="4" t="s">
        <v>45114</v>
      </c>
      <c r="C15667" s="4" t="s">
        <v>45115</v>
      </c>
      <c r="E15667" s="4"/>
      <c r="R15667" s="4"/>
      <c r="U15667" s="4"/>
      <c r="AD15667" s="4"/>
      <c r="AE15667" s="4"/>
      <c r="AF15667" s="21"/>
    </row>
    <row r="15668" spans="1:32" x14ac:dyDescent="0.2">
      <c r="A15668" s="1" t="s">
        <v>45116</v>
      </c>
      <c r="B15668" s="4" t="s">
        <v>45117</v>
      </c>
      <c r="C15668" s="4" t="s">
        <v>45118</v>
      </c>
      <c r="E15668" s="4"/>
      <c r="R15668" s="4"/>
      <c r="U15668" s="4"/>
      <c r="AD15668" s="4"/>
      <c r="AE15668" s="4"/>
      <c r="AF15668" s="21"/>
    </row>
    <row r="15669" spans="1:32" x14ac:dyDescent="0.2">
      <c r="A15669" s="1" t="s">
        <v>45119</v>
      </c>
      <c r="B15669" s="4" t="s">
        <v>45120</v>
      </c>
      <c r="C15669" s="4" t="s">
        <v>45121</v>
      </c>
      <c r="E15669" s="4"/>
      <c r="R15669" s="4"/>
      <c r="U15669" s="4"/>
      <c r="AD15669" s="4"/>
      <c r="AE15669" s="4"/>
      <c r="AF15669" s="21"/>
    </row>
    <row r="15670" spans="1:32" x14ac:dyDescent="0.2">
      <c r="A15670" s="1" t="s">
        <v>45122</v>
      </c>
      <c r="B15670" s="4" t="s">
        <v>45123</v>
      </c>
      <c r="C15670" s="4" t="s">
        <v>45124</v>
      </c>
      <c r="E15670" s="4"/>
      <c r="R15670" s="4"/>
      <c r="U15670" s="4"/>
      <c r="AD15670" s="4"/>
      <c r="AE15670" s="4"/>
      <c r="AF15670" s="21"/>
    </row>
    <row r="15671" spans="1:32" x14ac:dyDescent="0.2">
      <c r="A15671" s="1" t="s">
        <v>45125</v>
      </c>
      <c r="B15671" s="4" t="s">
        <v>45126</v>
      </c>
      <c r="C15671" s="4" t="s">
        <v>45127</v>
      </c>
      <c r="E15671" s="4"/>
      <c r="R15671" s="4"/>
      <c r="U15671" s="4"/>
      <c r="AD15671" s="4"/>
      <c r="AE15671" s="4"/>
      <c r="AF15671" s="21"/>
    </row>
    <row r="15672" spans="1:32" x14ac:dyDescent="0.2">
      <c r="A15672" s="1" t="s">
        <v>45128</v>
      </c>
      <c r="B15672" s="4" t="s">
        <v>45129</v>
      </c>
      <c r="C15672" s="4" t="s">
        <v>45130</v>
      </c>
      <c r="E15672" s="4"/>
      <c r="R15672" s="4"/>
      <c r="U15672" s="4"/>
      <c r="AD15672" s="4"/>
      <c r="AE15672" s="4"/>
      <c r="AF15672" s="21"/>
    </row>
    <row r="15673" spans="1:32" x14ac:dyDescent="0.2">
      <c r="A15673" s="1" t="s">
        <v>45131</v>
      </c>
      <c r="B15673" s="4" t="s">
        <v>45132</v>
      </c>
      <c r="C15673" s="4" t="s">
        <v>45133</v>
      </c>
      <c r="E15673" s="4"/>
      <c r="R15673" s="4"/>
      <c r="U15673" s="4"/>
      <c r="AD15673" s="4"/>
      <c r="AE15673" s="4"/>
      <c r="AF15673" s="21"/>
    </row>
    <row r="15674" spans="1:32" x14ac:dyDescent="0.2">
      <c r="A15674" s="1" t="s">
        <v>45134</v>
      </c>
      <c r="B15674" s="4" t="s">
        <v>45135</v>
      </c>
      <c r="C15674" s="4" t="s">
        <v>45136</v>
      </c>
      <c r="E15674" s="4"/>
      <c r="R15674" s="4"/>
      <c r="U15674" s="4"/>
      <c r="AD15674" s="4"/>
      <c r="AE15674" s="4"/>
      <c r="AF15674" s="21"/>
    </row>
    <row r="15675" spans="1:32" x14ac:dyDescent="0.2">
      <c r="A15675" s="1" t="s">
        <v>45137</v>
      </c>
      <c r="B15675" s="4" t="s">
        <v>45138</v>
      </c>
      <c r="C15675" s="4" t="s">
        <v>45139</v>
      </c>
      <c r="E15675" s="4"/>
      <c r="R15675" s="4"/>
      <c r="U15675" s="4"/>
      <c r="AD15675" s="4"/>
      <c r="AE15675" s="4"/>
      <c r="AF15675" s="21"/>
    </row>
    <row r="15676" spans="1:32" x14ac:dyDescent="0.2">
      <c r="A15676" s="1" t="s">
        <v>45140</v>
      </c>
      <c r="B15676" s="4" t="s">
        <v>45141</v>
      </c>
      <c r="C15676" s="4" t="s">
        <v>45142</v>
      </c>
      <c r="E15676" s="4"/>
      <c r="R15676" s="4"/>
      <c r="U15676" s="4"/>
      <c r="AD15676" s="4"/>
      <c r="AE15676" s="4"/>
      <c r="AF15676" s="21"/>
    </row>
    <row r="15677" spans="1:32" x14ac:dyDescent="0.2">
      <c r="A15677" s="1" t="s">
        <v>45143</v>
      </c>
      <c r="B15677" s="4" t="s">
        <v>45144</v>
      </c>
      <c r="C15677" s="4" t="s">
        <v>45145</v>
      </c>
      <c r="E15677" s="4"/>
      <c r="R15677" s="4"/>
      <c r="U15677" s="4"/>
      <c r="AD15677" s="4"/>
      <c r="AE15677" s="4"/>
      <c r="AF15677" s="21"/>
    </row>
    <row r="15678" spans="1:32" x14ac:dyDescent="0.2">
      <c r="A15678" s="1" t="s">
        <v>45146</v>
      </c>
      <c r="B15678" s="4" t="s">
        <v>45147</v>
      </c>
      <c r="C15678" s="4" t="s">
        <v>45148</v>
      </c>
      <c r="E15678" s="4"/>
      <c r="R15678" s="4"/>
      <c r="U15678" s="4"/>
      <c r="AD15678" s="4"/>
      <c r="AE15678" s="4"/>
      <c r="AF15678" s="21"/>
    </row>
    <row r="15679" spans="1:32" x14ac:dyDescent="0.2">
      <c r="A15679" s="1" t="s">
        <v>45149</v>
      </c>
      <c r="B15679" s="4" t="s">
        <v>45150</v>
      </c>
      <c r="C15679" s="4" t="s">
        <v>45151</v>
      </c>
      <c r="E15679" s="4"/>
      <c r="R15679" s="4"/>
      <c r="U15679" s="4"/>
      <c r="AD15679" s="4"/>
      <c r="AE15679" s="4"/>
      <c r="AF15679" s="21"/>
    </row>
    <row r="15680" spans="1:32" x14ac:dyDescent="0.2">
      <c r="A15680" s="1" t="s">
        <v>45152</v>
      </c>
      <c r="B15680" s="4" t="s">
        <v>45153</v>
      </c>
      <c r="C15680" s="4" t="s">
        <v>45154</v>
      </c>
      <c r="E15680" s="4"/>
      <c r="R15680" s="4"/>
      <c r="U15680" s="4"/>
      <c r="AD15680" s="4"/>
      <c r="AE15680" s="4"/>
      <c r="AF15680" s="21"/>
    </row>
    <row r="15681" spans="1:32" x14ac:dyDescent="0.2">
      <c r="A15681" s="1" t="s">
        <v>45155</v>
      </c>
      <c r="B15681" s="4" t="s">
        <v>45156</v>
      </c>
      <c r="C15681" s="4" t="s">
        <v>45157</v>
      </c>
      <c r="E15681" s="4"/>
      <c r="R15681" s="4"/>
      <c r="U15681" s="4"/>
      <c r="AD15681" s="4"/>
      <c r="AE15681" s="4"/>
      <c r="AF15681" s="21"/>
    </row>
    <row r="15682" spans="1:32" x14ac:dyDescent="0.2">
      <c r="A15682" s="1" t="s">
        <v>45158</v>
      </c>
      <c r="B15682" s="4" t="s">
        <v>45159</v>
      </c>
      <c r="C15682" s="4" t="s">
        <v>9745</v>
      </c>
      <c r="E15682" s="4"/>
      <c r="R15682" s="4"/>
      <c r="U15682" s="4"/>
      <c r="AD15682" s="4"/>
      <c r="AE15682" s="4"/>
      <c r="AF15682" s="21"/>
    </row>
    <row r="15683" spans="1:32" x14ac:dyDescent="0.2">
      <c r="A15683" s="1" t="s">
        <v>45160</v>
      </c>
      <c r="B15683" s="4" t="s">
        <v>45161</v>
      </c>
      <c r="C15683" s="4" t="s">
        <v>22304</v>
      </c>
      <c r="E15683" s="4"/>
      <c r="R15683" s="4"/>
      <c r="U15683" s="4"/>
      <c r="AD15683" s="4"/>
      <c r="AE15683" s="4"/>
      <c r="AF15683" s="21"/>
    </row>
    <row r="15684" spans="1:32" x14ac:dyDescent="0.2">
      <c r="A15684" s="1" t="s">
        <v>45162</v>
      </c>
      <c r="B15684" s="4" t="s">
        <v>12558</v>
      </c>
      <c r="C15684" s="4" t="s">
        <v>44639</v>
      </c>
      <c r="E15684" s="4"/>
      <c r="R15684" s="4"/>
      <c r="U15684" s="4"/>
      <c r="AD15684" s="4"/>
      <c r="AE15684" s="4"/>
      <c r="AF15684" s="21"/>
    </row>
    <row r="15685" spans="1:32" x14ac:dyDescent="0.2">
      <c r="A15685" s="1" t="s">
        <v>45163</v>
      </c>
      <c r="B15685" s="4" t="s">
        <v>12288</v>
      </c>
      <c r="C15685" s="4" t="s">
        <v>45164</v>
      </c>
      <c r="E15685" s="4"/>
      <c r="R15685" s="4"/>
      <c r="U15685" s="4"/>
      <c r="AD15685" s="4"/>
      <c r="AE15685" s="4"/>
      <c r="AF15685" s="21"/>
    </row>
    <row r="15686" spans="1:32" x14ac:dyDescent="0.2">
      <c r="A15686" s="1" t="s">
        <v>45165</v>
      </c>
      <c r="B15686" s="4" t="s">
        <v>45166</v>
      </c>
      <c r="C15686" s="4" t="s">
        <v>45167</v>
      </c>
      <c r="E15686" s="4"/>
      <c r="R15686" s="4"/>
      <c r="U15686" s="4"/>
      <c r="AD15686" s="4"/>
      <c r="AE15686" s="4"/>
      <c r="AF15686" s="21"/>
    </row>
    <row r="15687" spans="1:32" x14ac:dyDescent="0.2">
      <c r="A15687" s="1" t="s">
        <v>45168</v>
      </c>
      <c r="B15687" s="4" t="s">
        <v>45169</v>
      </c>
      <c r="C15687" s="4" t="s">
        <v>45170</v>
      </c>
      <c r="E15687" s="4"/>
      <c r="R15687" s="4"/>
      <c r="U15687" s="4"/>
      <c r="AD15687" s="4"/>
      <c r="AE15687" s="4"/>
      <c r="AF15687" s="21"/>
    </row>
    <row r="15688" spans="1:32" x14ac:dyDescent="0.2">
      <c r="A15688" s="1" t="s">
        <v>45171</v>
      </c>
      <c r="B15688" s="4" t="s">
        <v>45172</v>
      </c>
      <c r="C15688" s="4" t="s">
        <v>45173</v>
      </c>
      <c r="E15688" s="4"/>
      <c r="R15688" s="4"/>
      <c r="U15688" s="4"/>
      <c r="AD15688" s="4"/>
      <c r="AE15688" s="4"/>
      <c r="AF15688" s="21"/>
    </row>
    <row r="15689" spans="1:32" x14ac:dyDescent="0.2">
      <c r="A15689" s="1" t="s">
        <v>45174</v>
      </c>
      <c r="B15689" s="4" t="s">
        <v>45175</v>
      </c>
      <c r="C15689" s="4" t="s">
        <v>45176</v>
      </c>
      <c r="E15689" s="4"/>
      <c r="R15689" s="4"/>
      <c r="U15689" s="4"/>
      <c r="AD15689" s="4"/>
      <c r="AE15689" s="4"/>
      <c r="AF15689" s="21"/>
    </row>
    <row r="15690" spans="1:32" x14ac:dyDescent="0.2">
      <c r="A15690" s="1" t="s">
        <v>45177</v>
      </c>
      <c r="B15690" s="4" t="s">
        <v>45178</v>
      </c>
      <c r="C15690" s="4" t="s">
        <v>45179</v>
      </c>
      <c r="E15690" s="4"/>
      <c r="G15690">
        <v>2</v>
      </c>
      <c r="H15690">
        <v>1</v>
      </c>
      <c r="I15690">
        <v>2</v>
      </c>
      <c r="J15690">
        <v>2</v>
      </c>
      <c r="N15690">
        <v>1</v>
      </c>
      <c r="R15690" s="4"/>
      <c r="U15690" s="4"/>
      <c r="V15690">
        <v>1</v>
      </c>
      <c r="AD15690" s="4"/>
      <c r="AE15690" s="4"/>
      <c r="AF15690" s="21"/>
    </row>
    <row r="15691" spans="1:32" x14ac:dyDescent="0.2">
      <c r="A15691" s="1" t="s">
        <v>45180</v>
      </c>
      <c r="B15691" s="4" t="s">
        <v>45181</v>
      </c>
      <c r="C15691" s="4" t="s">
        <v>45182</v>
      </c>
      <c r="E15691" s="4"/>
      <c r="G15691">
        <v>1</v>
      </c>
      <c r="H15691">
        <v>1</v>
      </c>
      <c r="I15691">
        <v>1</v>
      </c>
      <c r="J15691">
        <v>1</v>
      </c>
      <c r="R15691" s="4"/>
      <c r="U15691" s="4"/>
      <c r="V15691">
        <v>1</v>
      </c>
      <c r="AD15691" s="4"/>
      <c r="AE15691" s="4"/>
      <c r="AF15691" s="21"/>
    </row>
    <row r="15692" spans="1:32" x14ac:dyDescent="0.2">
      <c r="A15692" s="1" t="s">
        <v>45183</v>
      </c>
      <c r="B15692" s="4" t="s">
        <v>45184</v>
      </c>
      <c r="C15692" s="4" t="s">
        <v>45185</v>
      </c>
      <c r="E15692" s="4"/>
      <c r="R15692" s="4"/>
      <c r="U15692" s="4"/>
      <c r="AD15692" s="4"/>
      <c r="AE15692" s="4"/>
      <c r="AF15692" s="21"/>
    </row>
    <row r="15693" spans="1:32" x14ac:dyDescent="0.2">
      <c r="A15693" s="1" t="s">
        <v>45186</v>
      </c>
      <c r="B15693" s="4" t="s">
        <v>45187</v>
      </c>
      <c r="C15693" s="4" t="s">
        <v>45188</v>
      </c>
      <c r="E15693" s="4"/>
      <c r="F15693">
        <v>1</v>
      </c>
      <c r="G15693">
        <v>1</v>
      </c>
      <c r="H15693">
        <v>1</v>
      </c>
      <c r="I15693">
        <v>1</v>
      </c>
      <c r="J15693">
        <v>1</v>
      </c>
      <c r="N15693">
        <v>1</v>
      </c>
      <c r="R15693" s="4"/>
      <c r="U15693" s="4"/>
      <c r="V15693">
        <v>1</v>
      </c>
      <c r="AB15693">
        <v>1</v>
      </c>
      <c r="AD15693" s="4"/>
      <c r="AE15693" s="4"/>
      <c r="AF15693" s="21"/>
    </row>
    <row r="15694" spans="1:32" x14ac:dyDescent="0.2">
      <c r="A15694" s="1" t="s">
        <v>45189</v>
      </c>
      <c r="B15694" s="4" t="s">
        <v>45190</v>
      </c>
      <c r="C15694" s="4" t="s">
        <v>45191</v>
      </c>
      <c r="E15694" s="4"/>
      <c r="R15694" s="4"/>
      <c r="U15694" s="4"/>
      <c r="AD15694" s="4"/>
      <c r="AE15694" s="4"/>
      <c r="AF15694" s="21"/>
    </row>
    <row r="15695" spans="1:32" x14ac:dyDescent="0.2">
      <c r="A15695" s="1" t="s">
        <v>45192</v>
      </c>
      <c r="B15695" s="4" t="s">
        <v>45193</v>
      </c>
      <c r="C15695" s="4" t="s">
        <v>45194</v>
      </c>
      <c r="E15695" s="4"/>
      <c r="R15695" s="4"/>
      <c r="U15695" s="4"/>
      <c r="AD15695" s="4"/>
      <c r="AE15695" s="4"/>
      <c r="AF15695" s="21"/>
    </row>
    <row r="15696" spans="1:32" x14ac:dyDescent="0.2">
      <c r="A15696" s="1" t="s">
        <v>45195</v>
      </c>
      <c r="B15696" s="4" t="s">
        <v>45196</v>
      </c>
      <c r="C15696" s="4" t="s">
        <v>45197</v>
      </c>
      <c r="E15696" s="4"/>
      <c r="R15696" s="4"/>
      <c r="U15696" s="4"/>
      <c r="AD15696" s="4"/>
      <c r="AE15696" s="4"/>
      <c r="AF15696" s="21"/>
    </row>
    <row r="15697" spans="1:32" x14ac:dyDescent="0.2">
      <c r="A15697" s="1" t="s">
        <v>45198</v>
      </c>
      <c r="B15697" s="4" t="s">
        <v>45199</v>
      </c>
      <c r="C15697" s="4" t="s">
        <v>45200</v>
      </c>
      <c r="E15697" s="4"/>
      <c r="R15697" s="4"/>
      <c r="U15697" s="4"/>
      <c r="AD15697" s="4"/>
      <c r="AE15697" s="4"/>
      <c r="AF15697" s="21"/>
    </row>
    <row r="15698" spans="1:32" x14ac:dyDescent="0.2">
      <c r="A15698" s="1" t="s">
        <v>45201</v>
      </c>
      <c r="B15698" s="4" t="s">
        <v>45202</v>
      </c>
      <c r="C15698" s="4" t="s">
        <v>45203</v>
      </c>
      <c r="E15698" s="4"/>
      <c r="R15698" s="4"/>
      <c r="U15698" s="4"/>
      <c r="AD15698" s="4"/>
      <c r="AE15698" s="4"/>
      <c r="AF15698" s="21"/>
    </row>
    <row r="15699" spans="1:32" x14ac:dyDescent="0.2">
      <c r="A15699" s="1" t="s">
        <v>45204</v>
      </c>
      <c r="B15699" s="4" t="s">
        <v>45205</v>
      </c>
      <c r="C15699" s="4" t="s">
        <v>45206</v>
      </c>
      <c r="E15699" s="4"/>
      <c r="R15699" s="4"/>
      <c r="U15699" s="4"/>
      <c r="AD15699" s="4"/>
      <c r="AE15699" s="4"/>
      <c r="AF15699" s="21"/>
    </row>
    <row r="15700" spans="1:32" x14ac:dyDescent="0.2">
      <c r="A15700" s="1" t="s">
        <v>45207</v>
      </c>
      <c r="B15700" s="4" t="s">
        <v>45208</v>
      </c>
      <c r="C15700" s="4" t="s">
        <v>45209</v>
      </c>
      <c r="E15700" s="4"/>
      <c r="R15700" s="4"/>
      <c r="U15700" s="4"/>
      <c r="AD15700" s="4"/>
      <c r="AE15700" s="4"/>
      <c r="AF15700" s="21"/>
    </row>
    <row r="15701" spans="1:32" x14ac:dyDescent="0.2">
      <c r="A15701" s="1" t="s">
        <v>45210</v>
      </c>
      <c r="B15701" s="4" t="s">
        <v>45211</v>
      </c>
      <c r="C15701" s="4" t="s">
        <v>45212</v>
      </c>
      <c r="E15701" s="4"/>
      <c r="R15701" s="4"/>
      <c r="U15701" s="4"/>
      <c r="AD15701" s="4"/>
      <c r="AE15701" s="4"/>
      <c r="AF15701" s="21"/>
    </row>
    <row r="15702" spans="1:32" x14ac:dyDescent="0.2">
      <c r="A15702" s="1" t="s">
        <v>45213</v>
      </c>
      <c r="B15702" s="4" t="s">
        <v>45214</v>
      </c>
      <c r="C15702" s="4" t="s">
        <v>45215</v>
      </c>
      <c r="E15702" s="4"/>
      <c r="R15702" s="4"/>
      <c r="U15702" s="4"/>
      <c r="AD15702" s="4"/>
      <c r="AE15702" s="4"/>
      <c r="AF15702" s="21"/>
    </row>
    <row r="15703" spans="1:32" x14ac:dyDescent="0.2">
      <c r="A15703" s="1" t="s">
        <v>45216</v>
      </c>
      <c r="B15703" s="4" t="s">
        <v>45217</v>
      </c>
      <c r="C15703" s="4" t="s">
        <v>45218</v>
      </c>
      <c r="E15703" s="4"/>
      <c r="R15703" s="4"/>
      <c r="U15703" s="4"/>
      <c r="AD15703" s="4"/>
      <c r="AE15703" s="4"/>
      <c r="AF15703" s="21"/>
    </row>
    <row r="15704" spans="1:32" x14ac:dyDescent="0.2">
      <c r="A15704" s="1" t="s">
        <v>45219</v>
      </c>
      <c r="B15704" s="4" t="s">
        <v>45220</v>
      </c>
      <c r="C15704" s="4" t="s">
        <v>45221</v>
      </c>
      <c r="E15704" s="4"/>
      <c r="R15704" s="4"/>
      <c r="U15704" s="4"/>
      <c r="AD15704" s="4"/>
      <c r="AE15704" s="4"/>
      <c r="AF15704" s="21"/>
    </row>
    <row r="15705" spans="1:32" x14ac:dyDescent="0.2">
      <c r="A15705" s="1" t="s">
        <v>45222</v>
      </c>
      <c r="B15705" s="4" t="s">
        <v>45223</v>
      </c>
      <c r="C15705" s="4" t="s">
        <v>45224</v>
      </c>
      <c r="E15705" s="4"/>
      <c r="R15705" s="4"/>
      <c r="U15705" s="4"/>
      <c r="AD15705" s="4"/>
      <c r="AE15705" s="4"/>
      <c r="AF15705" s="21"/>
    </row>
    <row r="15706" spans="1:32" x14ac:dyDescent="0.2">
      <c r="A15706" s="1" t="s">
        <v>45225</v>
      </c>
      <c r="B15706" s="4" t="s">
        <v>45226</v>
      </c>
      <c r="C15706" s="4" t="s">
        <v>45227</v>
      </c>
      <c r="E15706" s="4"/>
      <c r="R15706" s="4"/>
      <c r="U15706" s="4"/>
      <c r="AD15706" s="4"/>
      <c r="AE15706" s="4"/>
      <c r="AF15706" s="21"/>
    </row>
    <row r="15707" spans="1:32" x14ac:dyDescent="0.2">
      <c r="A15707" s="1" t="s">
        <v>45228</v>
      </c>
      <c r="B15707" s="4" t="s">
        <v>45229</v>
      </c>
      <c r="C15707" s="4" t="s">
        <v>45230</v>
      </c>
      <c r="E15707" s="4"/>
      <c r="R15707" s="4"/>
      <c r="U15707" s="4"/>
      <c r="AD15707" s="4"/>
      <c r="AE15707" s="4"/>
      <c r="AF15707" s="21"/>
    </row>
    <row r="15708" spans="1:32" x14ac:dyDescent="0.2">
      <c r="A15708" s="1" t="s">
        <v>45231</v>
      </c>
      <c r="B15708" s="4" t="s">
        <v>45232</v>
      </c>
      <c r="C15708" s="4" t="s">
        <v>45233</v>
      </c>
      <c r="E15708" s="4"/>
      <c r="R15708" s="4"/>
      <c r="U15708" s="4"/>
      <c r="AD15708" s="4"/>
      <c r="AE15708" s="4"/>
      <c r="AF15708" s="21"/>
    </row>
    <row r="15709" spans="1:32" x14ac:dyDescent="0.2">
      <c r="A15709" s="1" t="s">
        <v>45234</v>
      </c>
      <c r="B15709" s="4" t="s">
        <v>45235</v>
      </c>
      <c r="C15709" s="4" t="s">
        <v>45236</v>
      </c>
      <c r="E15709" s="4"/>
      <c r="R15709" s="4"/>
      <c r="U15709" s="4"/>
      <c r="AD15709" s="4"/>
      <c r="AE15709" s="4"/>
      <c r="AF15709" s="21"/>
    </row>
    <row r="15710" spans="1:32" x14ac:dyDescent="0.2">
      <c r="A15710" s="1" t="s">
        <v>45237</v>
      </c>
      <c r="B15710" s="4" t="s">
        <v>45238</v>
      </c>
      <c r="C15710" s="4" t="s">
        <v>45239</v>
      </c>
      <c r="E15710" s="4"/>
      <c r="R15710" s="4"/>
      <c r="U15710" s="4"/>
      <c r="AD15710" s="4"/>
      <c r="AE15710" s="4"/>
      <c r="AF15710" s="21"/>
    </row>
    <row r="15711" spans="1:32" x14ac:dyDescent="0.2">
      <c r="A15711" s="1" t="s">
        <v>45240</v>
      </c>
      <c r="B15711" s="4" t="s">
        <v>45241</v>
      </c>
      <c r="C15711" s="4" t="s">
        <v>45242</v>
      </c>
      <c r="E15711" s="4"/>
      <c r="R15711" s="4"/>
      <c r="U15711" s="4"/>
      <c r="AD15711" s="4"/>
      <c r="AE15711" s="4"/>
      <c r="AF15711" s="21"/>
    </row>
    <row r="15712" spans="1:32" x14ac:dyDescent="0.2">
      <c r="A15712" s="1" t="s">
        <v>45243</v>
      </c>
      <c r="B15712" s="4" t="s">
        <v>45244</v>
      </c>
      <c r="C15712" s="4" t="s">
        <v>45245</v>
      </c>
      <c r="E15712" s="4"/>
      <c r="R15712" s="4"/>
      <c r="U15712" s="4"/>
      <c r="AD15712" s="4"/>
      <c r="AE15712" s="4"/>
      <c r="AF15712" s="21"/>
    </row>
    <row r="15713" spans="1:32" x14ac:dyDescent="0.2">
      <c r="A15713" s="1" t="s">
        <v>45246</v>
      </c>
      <c r="B15713" s="4" t="s">
        <v>45247</v>
      </c>
      <c r="C15713" s="4" t="s">
        <v>45248</v>
      </c>
      <c r="E15713" s="4"/>
      <c r="R15713" s="4"/>
      <c r="U15713" s="4"/>
      <c r="AD15713" s="4"/>
      <c r="AE15713" s="4"/>
      <c r="AF15713" s="21"/>
    </row>
    <row r="15714" spans="1:32" x14ac:dyDescent="0.2">
      <c r="A15714" s="1" t="s">
        <v>45249</v>
      </c>
      <c r="B15714" s="4" t="s">
        <v>45250</v>
      </c>
      <c r="C15714" s="4" t="s">
        <v>45251</v>
      </c>
      <c r="E15714" s="4"/>
      <c r="R15714" s="4"/>
      <c r="U15714" s="4"/>
      <c r="AD15714" s="4"/>
      <c r="AE15714" s="4"/>
      <c r="AF15714" s="21"/>
    </row>
    <row r="15715" spans="1:32" x14ac:dyDescent="0.2">
      <c r="A15715" s="1" t="s">
        <v>45252</v>
      </c>
      <c r="B15715" s="4" t="s">
        <v>45253</v>
      </c>
      <c r="C15715" s="4" t="s">
        <v>45254</v>
      </c>
      <c r="E15715" s="4"/>
      <c r="R15715" s="4"/>
      <c r="U15715" s="4"/>
      <c r="AD15715" s="4"/>
      <c r="AE15715" s="4"/>
      <c r="AF15715" s="21"/>
    </row>
    <row r="15716" spans="1:32" x14ac:dyDescent="0.2">
      <c r="A15716" s="1" t="s">
        <v>45255</v>
      </c>
      <c r="B15716" s="4" t="s">
        <v>45256</v>
      </c>
      <c r="C15716" s="4" t="s">
        <v>45257</v>
      </c>
      <c r="E15716" s="4"/>
      <c r="R15716" s="4"/>
      <c r="U15716" s="4"/>
      <c r="AD15716" s="4"/>
      <c r="AE15716" s="4"/>
      <c r="AF15716" s="21"/>
    </row>
    <row r="15717" spans="1:32" x14ac:dyDescent="0.2">
      <c r="A15717" s="1" t="s">
        <v>45258</v>
      </c>
      <c r="B15717" s="4" t="s">
        <v>45259</v>
      </c>
      <c r="C15717" s="4" t="s">
        <v>45260</v>
      </c>
      <c r="E15717" s="4"/>
      <c r="R15717" s="4"/>
      <c r="U15717" s="4"/>
      <c r="AD15717" s="4"/>
      <c r="AE15717" s="4"/>
      <c r="AF15717" s="21"/>
    </row>
    <row r="15718" spans="1:32" x14ac:dyDescent="0.2">
      <c r="A15718" s="1" t="s">
        <v>45261</v>
      </c>
      <c r="B15718" s="4" t="s">
        <v>45262</v>
      </c>
      <c r="C15718" s="4" t="s">
        <v>45263</v>
      </c>
      <c r="E15718" s="4"/>
      <c r="R15718" s="4"/>
      <c r="U15718" s="4"/>
      <c r="AD15718" s="4"/>
      <c r="AE15718" s="4"/>
      <c r="AF15718" s="21"/>
    </row>
    <row r="15719" spans="1:32" x14ac:dyDescent="0.2">
      <c r="A15719" s="1" t="s">
        <v>45264</v>
      </c>
      <c r="B15719" s="4" t="s">
        <v>45265</v>
      </c>
      <c r="C15719" s="4" t="s">
        <v>45266</v>
      </c>
      <c r="E15719" s="4"/>
      <c r="R15719" s="4"/>
      <c r="U15719" s="4"/>
      <c r="AD15719" s="4"/>
      <c r="AE15719" s="4"/>
      <c r="AF15719" s="21"/>
    </row>
    <row r="15720" spans="1:32" x14ac:dyDescent="0.2">
      <c r="A15720" s="1" t="s">
        <v>45267</v>
      </c>
      <c r="B15720" s="4" t="s">
        <v>45268</v>
      </c>
      <c r="C15720" s="4" t="s">
        <v>45269</v>
      </c>
      <c r="E15720" s="4"/>
      <c r="R15720" s="4"/>
      <c r="U15720" s="4"/>
      <c r="AD15720" s="4"/>
      <c r="AE15720" s="4"/>
      <c r="AF15720" s="21"/>
    </row>
    <row r="15721" spans="1:32" x14ac:dyDescent="0.2">
      <c r="A15721" s="1" t="s">
        <v>45270</v>
      </c>
      <c r="B15721" s="4" t="s">
        <v>45271</v>
      </c>
      <c r="C15721" s="4" t="s">
        <v>45272</v>
      </c>
      <c r="E15721" s="4"/>
      <c r="R15721" s="4"/>
      <c r="U15721" s="4"/>
      <c r="AD15721" s="4"/>
      <c r="AE15721" s="4"/>
      <c r="AF15721" s="21"/>
    </row>
    <row r="15722" spans="1:32" x14ac:dyDescent="0.2">
      <c r="A15722" s="1" t="s">
        <v>45273</v>
      </c>
      <c r="B15722" s="4" t="s">
        <v>45274</v>
      </c>
      <c r="C15722" s="4" t="s">
        <v>45275</v>
      </c>
      <c r="E15722" s="4"/>
      <c r="R15722" s="4"/>
      <c r="U15722" s="4"/>
      <c r="AD15722" s="4"/>
      <c r="AE15722" s="4"/>
      <c r="AF15722" s="21"/>
    </row>
    <row r="15723" spans="1:32" x14ac:dyDescent="0.2">
      <c r="A15723" s="1" t="s">
        <v>45276</v>
      </c>
      <c r="B15723" s="4" t="s">
        <v>45277</v>
      </c>
      <c r="C15723" s="4" t="s">
        <v>45278</v>
      </c>
      <c r="E15723" s="4"/>
      <c r="R15723" s="4"/>
      <c r="U15723" s="4"/>
      <c r="AD15723" s="4"/>
      <c r="AE15723" s="4"/>
      <c r="AF15723" s="21"/>
    </row>
    <row r="15724" spans="1:32" x14ac:dyDescent="0.2">
      <c r="A15724" s="1" t="s">
        <v>45279</v>
      </c>
      <c r="B15724" s="4" t="s">
        <v>45280</v>
      </c>
      <c r="C15724" s="4" t="s">
        <v>45281</v>
      </c>
      <c r="E15724" s="4"/>
      <c r="R15724" s="4"/>
      <c r="U15724" s="4"/>
      <c r="AD15724" s="4"/>
      <c r="AE15724" s="4"/>
      <c r="AF15724" s="21"/>
    </row>
    <row r="15725" spans="1:32" x14ac:dyDescent="0.2">
      <c r="A15725" s="1" t="s">
        <v>45282</v>
      </c>
      <c r="B15725" s="4" t="s">
        <v>45283</v>
      </c>
      <c r="C15725" s="4" t="s">
        <v>45284</v>
      </c>
      <c r="E15725" s="4"/>
      <c r="R15725" s="4"/>
      <c r="U15725" s="4"/>
      <c r="AD15725" s="4"/>
      <c r="AE15725" s="4"/>
      <c r="AF15725" s="21"/>
    </row>
    <row r="15726" spans="1:32" x14ac:dyDescent="0.2">
      <c r="A15726" s="1" t="s">
        <v>45285</v>
      </c>
      <c r="B15726" s="4" t="s">
        <v>45286</v>
      </c>
      <c r="C15726" s="4" t="s">
        <v>45287</v>
      </c>
      <c r="E15726" s="4"/>
      <c r="R15726" s="4"/>
      <c r="U15726" s="4"/>
      <c r="AD15726" s="4"/>
      <c r="AE15726" s="4"/>
      <c r="AF15726" s="21"/>
    </row>
    <row r="15727" spans="1:32" x14ac:dyDescent="0.2">
      <c r="A15727" s="1" t="s">
        <v>45288</v>
      </c>
      <c r="B15727" s="4" t="s">
        <v>45289</v>
      </c>
      <c r="C15727" s="4" t="s">
        <v>45290</v>
      </c>
      <c r="E15727" s="4"/>
      <c r="R15727" s="4"/>
      <c r="U15727" s="4"/>
      <c r="AD15727" s="4"/>
      <c r="AE15727" s="4"/>
      <c r="AF15727" s="21"/>
    </row>
    <row r="15728" spans="1:32" x14ac:dyDescent="0.2">
      <c r="A15728" s="1" t="s">
        <v>45291</v>
      </c>
      <c r="B15728" s="4" t="s">
        <v>45292</v>
      </c>
      <c r="C15728" s="4" t="s">
        <v>45293</v>
      </c>
      <c r="E15728" s="4"/>
      <c r="R15728" s="4"/>
      <c r="U15728" s="4"/>
      <c r="AD15728" s="4"/>
      <c r="AE15728" s="4"/>
      <c r="AF15728" s="21"/>
    </row>
    <row r="15729" spans="1:32" x14ac:dyDescent="0.2">
      <c r="A15729" s="1" t="s">
        <v>45294</v>
      </c>
      <c r="B15729" s="4" t="s">
        <v>45295</v>
      </c>
      <c r="C15729" s="4" t="s">
        <v>45296</v>
      </c>
      <c r="E15729" s="4"/>
      <c r="R15729" s="4"/>
      <c r="U15729" s="4"/>
      <c r="AD15729" s="4"/>
      <c r="AE15729" s="4"/>
      <c r="AF15729" s="21"/>
    </row>
    <row r="15730" spans="1:32" x14ac:dyDescent="0.2">
      <c r="A15730" s="1" t="s">
        <v>45297</v>
      </c>
      <c r="B15730" s="4" t="s">
        <v>45298</v>
      </c>
      <c r="C15730" s="4" t="s">
        <v>45299</v>
      </c>
      <c r="E15730" s="4"/>
      <c r="R15730" s="4"/>
      <c r="U15730" s="4"/>
      <c r="AD15730" s="4"/>
      <c r="AE15730" s="4"/>
      <c r="AF15730" s="21"/>
    </row>
    <row r="15731" spans="1:32" x14ac:dyDescent="0.2">
      <c r="A15731" s="1" t="s">
        <v>45300</v>
      </c>
      <c r="B15731" s="4" t="s">
        <v>45301</v>
      </c>
      <c r="C15731" s="4" t="s">
        <v>45302</v>
      </c>
      <c r="E15731" s="4"/>
      <c r="R15731" s="4"/>
      <c r="U15731" s="4"/>
      <c r="AD15731" s="4"/>
      <c r="AE15731" s="4"/>
      <c r="AF15731" s="21"/>
    </row>
    <row r="15732" spans="1:32" x14ac:dyDescent="0.2">
      <c r="A15732" s="1" t="s">
        <v>45303</v>
      </c>
      <c r="B15732" s="4" t="s">
        <v>45304</v>
      </c>
      <c r="C15732" s="4" t="s">
        <v>45305</v>
      </c>
      <c r="E15732" s="4"/>
      <c r="R15732" s="4"/>
      <c r="U15732" s="4"/>
      <c r="AD15732" s="4"/>
      <c r="AE15732" s="4"/>
      <c r="AF15732" s="21"/>
    </row>
    <row r="15733" spans="1:32" x14ac:dyDescent="0.2">
      <c r="A15733" s="1" t="s">
        <v>45306</v>
      </c>
      <c r="B15733" s="4" t="s">
        <v>45307</v>
      </c>
      <c r="C15733" s="4" t="s">
        <v>45308</v>
      </c>
      <c r="E15733" s="4"/>
      <c r="R15733" s="4"/>
      <c r="U15733" s="4"/>
      <c r="AD15733" s="4"/>
      <c r="AE15733" s="4"/>
      <c r="AF15733" s="21"/>
    </row>
    <row r="15734" spans="1:32" x14ac:dyDescent="0.2">
      <c r="A15734" s="1" t="s">
        <v>45309</v>
      </c>
      <c r="B15734" s="4" t="s">
        <v>45310</v>
      </c>
      <c r="C15734" s="4" t="s">
        <v>45311</v>
      </c>
      <c r="E15734" s="4"/>
      <c r="R15734" s="4"/>
      <c r="U15734" s="4"/>
      <c r="AD15734" s="4"/>
      <c r="AE15734" s="4"/>
      <c r="AF15734" s="21"/>
    </row>
    <row r="15735" spans="1:32" x14ac:dyDescent="0.2">
      <c r="A15735" s="1" t="s">
        <v>45312</v>
      </c>
      <c r="B15735" s="4" t="s">
        <v>45313</v>
      </c>
      <c r="C15735" s="4" t="s">
        <v>45314</v>
      </c>
      <c r="E15735" s="4"/>
      <c r="R15735" s="4"/>
      <c r="U15735" s="4"/>
      <c r="AD15735" s="4"/>
      <c r="AE15735" s="4"/>
      <c r="AF15735" s="21"/>
    </row>
    <row r="15736" spans="1:32" x14ac:dyDescent="0.2">
      <c r="A15736" s="1" t="s">
        <v>45315</v>
      </c>
      <c r="B15736" s="4" t="s">
        <v>45316</v>
      </c>
      <c r="C15736" s="4" t="s">
        <v>20400</v>
      </c>
      <c r="E15736" s="4"/>
      <c r="R15736" s="4"/>
      <c r="U15736" s="4"/>
      <c r="AD15736" s="4"/>
      <c r="AE15736" s="4"/>
      <c r="AF15736" s="21"/>
    </row>
    <row r="15737" spans="1:32" x14ac:dyDescent="0.2">
      <c r="A15737" s="1" t="s">
        <v>45317</v>
      </c>
      <c r="B15737" s="4" t="s">
        <v>45318</v>
      </c>
      <c r="C15737" s="4" t="s">
        <v>45319</v>
      </c>
      <c r="E15737" s="4"/>
      <c r="R15737" s="4"/>
      <c r="U15737" s="4"/>
      <c r="AD15737" s="4"/>
      <c r="AE15737" s="4"/>
      <c r="AF15737" s="21"/>
    </row>
    <row r="15738" spans="1:32" x14ac:dyDescent="0.2">
      <c r="A15738" s="1" t="s">
        <v>45320</v>
      </c>
      <c r="B15738" s="4" t="s">
        <v>45321</v>
      </c>
      <c r="C15738" s="4" t="s">
        <v>45322</v>
      </c>
      <c r="E15738" s="4"/>
      <c r="R15738" s="4"/>
      <c r="U15738" s="4"/>
      <c r="AD15738" s="4"/>
      <c r="AE15738" s="4"/>
      <c r="AF15738" s="21"/>
    </row>
    <row r="15739" spans="1:32" x14ac:dyDescent="0.2">
      <c r="A15739" s="1" t="s">
        <v>45323</v>
      </c>
      <c r="B15739" s="4" t="s">
        <v>45324</v>
      </c>
      <c r="C15739" s="4" t="s">
        <v>45325</v>
      </c>
      <c r="E15739" s="4"/>
      <c r="R15739" s="4"/>
      <c r="U15739" s="4"/>
      <c r="AD15739" s="4"/>
      <c r="AE15739" s="4"/>
      <c r="AF15739" s="21"/>
    </row>
    <row r="15740" spans="1:32" x14ac:dyDescent="0.2">
      <c r="A15740" s="1" t="s">
        <v>45326</v>
      </c>
      <c r="B15740" s="4" t="s">
        <v>45327</v>
      </c>
      <c r="C15740" s="4" t="s">
        <v>45328</v>
      </c>
      <c r="E15740" s="4"/>
      <c r="R15740" s="4"/>
      <c r="U15740" s="4"/>
      <c r="AD15740" s="4"/>
      <c r="AE15740" s="4"/>
      <c r="AF15740" s="21"/>
    </row>
    <row r="15741" spans="1:32" x14ac:dyDescent="0.2">
      <c r="A15741" s="1" t="s">
        <v>45329</v>
      </c>
      <c r="B15741" s="4" t="s">
        <v>45330</v>
      </c>
      <c r="C15741" s="4" t="s">
        <v>45331</v>
      </c>
      <c r="E15741" s="4"/>
      <c r="R15741" s="4"/>
      <c r="U15741" s="4"/>
      <c r="AD15741" s="4"/>
      <c r="AE15741" s="4"/>
      <c r="AF15741" s="21"/>
    </row>
    <row r="15742" spans="1:32" x14ac:dyDescent="0.2">
      <c r="A15742" s="1" t="s">
        <v>45332</v>
      </c>
      <c r="B15742" s="4" t="s">
        <v>45333</v>
      </c>
      <c r="C15742" s="4" t="s">
        <v>45334</v>
      </c>
      <c r="E15742" s="4"/>
      <c r="R15742" s="4"/>
      <c r="U15742" s="4"/>
      <c r="AD15742" s="4"/>
      <c r="AE15742" s="4"/>
      <c r="AF15742" s="21">
        <v>1</v>
      </c>
    </row>
    <row r="15743" spans="1:32" x14ac:dyDescent="0.2">
      <c r="A15743" s="1" t="s">
        <v>45335</v>
      </c>
      <c r="B15743" s="4" t="s">
        <v>45336</v>
      </c>
      <c r="C15743" s="4" t="s">
        <v>45337</v>
      </c>
      <c r="E15743" s="4"/>
      <c r="R15743" s="4"/>
      <c r="U15743" s="4"/>
      <c r="AD15743" s="4"/>
      <c r="AE15743" s="4"/>
      <c r="AF15743" s="21"/>
    </row>
    <row r="15744" spans="1:32" x14ac:dyDescent="0.2">
      <c r="A15744" s="1" t="s">
        <v>45338</v>
      </c>
      <c r="B15744" s="4" t="s">
        <v>45339</v>
      </c>
      <c r="C15744" s="4" t="s">
        <v>45340</v>
      </c>
      <c r="E15744" s="4"/>
      <c r="R15744" s="4"/>
      <c r="U15744" s="4"/>
      <c r="AD15744" s="4"/>
      <c r="AE15744" s="4"/>
      <c r="AF15744" s="21"/>
    </row>
    <row r="15745" spans="1:32" x14ac:dyDescent="0.2">
      <c r="A15745" s="1" t="s">
        <v>45341</v>
      </c>
      <c r="B15745" s="4" t="s">
        <v>45342</v>
      </c>
      <c r="C15745" s="4" t="s">
        <v>45343</v>
      </c>
      <c r="E15745" s="4"/>
      <c r="R15745" s="4"/>
      <c r="U15745" s="4"/>
      <c r="AD15745" s="4"/>
      <c r="AE15745" s="4"/>
      <c r="AF15745" s="21"/>
    </row>
    <row r="15746" spans="1:32" x14ac:dyDescent="0.2">
      <c r="A15746" s="1" t="s">
        <v>45344</v>
      </c>
      <c r="B15746" s="4" t="s">
        <v>45345</v>
      </c>
      <c r="C15746" s="4" t="s">
        <v>45346</v>
      </c>
      <c r="E15746" s="4"/>
      <c r="R15746" s="4"/>
      <c r="U15746" s="4"/>
      <c r="AD15746" s="4"/>
      <c r="AE15746" s="4"/>
      <c r="AF15746" s="21"/>
    </row>
    <row r="15747" spans="1:32" x14ac:dyDescent="0.2">
      <c r="A15747" s="1" t="s">
        <v>45347</v>
      </c>
      <c r="B15747" s="4" t="s">
        <v>45348</v>
      </c>
      <c r="C15747" s="4" t="s">
        <v>45349</v>
      </c>
      <c r="E15747" s="4"/>
      <c r="R15747" s="4"/>
      <c r="U15747" s="4"/>
      <c r="AD15747" s="4"/>
      <c r="AE15747" s="4"/>
      <c r="AF15747" s="21"/>
    </row>
    <row r="15748" spans="1:32" x14ac:dyDescent="0.2">
      <c r="A15748" s="1" t="s">
        <v>45350</v>
      </c>
      <c r="B15748" s="4" t="s">
        <v>45351</v>
      </c>
      <c r="C15748" s="4" t="s">
        <v>41908</v>
      </c>
      <c r="E15748" s="4"/>
      <c r="R15748" s="4"/>
      <c r="U15748" s="4"/>
      <c r="AD15748" s="4"/>
      <c r="AE15748" s="4"/>
      <c r="AF15748" s="21"/>
    </row>
    <row r="15749" spans="1:32" x14ac:dyDescent="0.2">
      <c r="A15749" s="1" t="s">
        <v>45352</v>
      </c>
      <c r="B15749" s="4" t="s">
        <v>45353</v>
      </c>
      <c r="C15749" s="4" t="s">
        <v>45354</v>
      </c>
      <c r="E15749" s="4"/>
      <c r="R15749" s="4"/>
      <c r="U15749" s="4"/>
      <c r="AD15749" s="4"/>
      <c r="AE15749" s="4"/>
      <c r="AF15749" s="21"/>
    </row>
    <row r="15750" spans="1:32" x14ac:dyDescent="0.2">
      <c r="A15750" s="1" t="s">
        <v>45355</v>
      </c>
      <c r="B15750" s="4" t="s">
        <v>45356</v>
      </c>
      <c r="C15750" s="4" t="s">
        <v>45357</v>
      </c>
      <c r="E15750" s="4"/>
      <c r="R15750" s="4"/>
      <c r="U15750" s="4"/>
      <c r="AD15750" s="4"/>
      <c r="AE15750" s="4"/>
      <c r="AF15750" s="21"/>
    </row>
    <row r="15751" spans="1:32" x14ac:dyDescent="0.2">
      <c r="A15751" s="1" t="s">
        <v>45358</v>
      </c>
      <c r="B15751" s="4" t="s">
        <v>45359</v>
      </c>
      <c r="C15751" s="4" t="s">
        <v>45360</v>
      </c>
      <c r="E15751" s="4"/>
      <c r="R15751" s="4"/>
      <c r="U15751" s="4"/>
      <c r="AD15751" s="4"/>
      <c r="AE15751" s="4"/>
      <c r="AF15751" s="21"/>
    </row>
    <row r="15752" spans="1:32" x14ac:dyDescent="0.2">
      <c r="A15752" s="1" t="s">
        <v>45361</v>
      </c>
      <c r="B15752" s="4" t="s">
        <v>45362</v>
      </c>
      <c r="C15752" s="4" t="s">
        <v>45363</v>
      </c>
      <c r="E15752" s="4"/>
      <c r="R15752" s="4"/>
      <c r="U15752" s="4"/>
      <c r="AD15752" s="4"/>
      <c r="AE15752" s="4"/>
      <c r="AF15752" s="21"/>
    </row>
    <row r="15753" spans="1:32" x14ac:dyDescent="0.2">
      <c r="A15753" s="1" t="s">
        <v>45364</v>
      </c>
      <c r="B15753" s="4" t="s">
        <v>45365</v>
      </c>
      <c r="C15753" s="4" t="s">
        <v>45366</v>
      </c>
      <c r="E15753" s="4"/>
      <c r="R15753" s="4"/>
      <c r="U15753" s="4"/>
      <c r="AD15753" s="4"/>
      <c r="AE15753" s="4"/>
      <c r="AF15753" s="21"/>
    </row>
    <row r="15754" spans="1:32" x14ac:dyDescent="0.2">
      <c r="A15754" s="1" t="s">
        <v>45367</v>
      </c>
      <c r="B15754" s="4" t="s">
        <v>45368</v>
      </c>
      <c r="C15754" s="4" t="s">
        <v>45369</v>
      </c>
      <c r="E15754" s="4"/>
      <c r="R15754" s="4"/>
      <c r="U15754" s="4"/>
      <c r="AD15754" s="4"/>
      <c r="AE15754" s="4"/>
      <c r="AF15754" s="21"/>
    </row>
    <row r="15755" spans="1:32" x14ac:dyDescent="0.2">
      <c r="A15755" s="1" t="s">
        <v>45370</v>
      </c>
      <c r="B15755" s="4" t="s">
        <v>45371</v>
      </c>
      <c r="C15755" s="4" t="s">
        <v>45372</v>
      </c>
      <c r="E15755" s="4"/>
      <c r="R15755" s="4"/>
      <c r="U15755" s="4"/>
      <c r="AD15755" s="4"/>
      <c r="AE15755" s="4"/>
      <c r="AF15755" s="21"/>
    </row>
    <row r="15756" spans="1:32" x14ac:dyDescent="0.2">
      <c r="A15756" s="1" t="s">
        <v>45373</v>
      </c>
      <c r="B15756" s="4" t="s">
        <v>45374</v>
      </c>
      <c r="C15756" s="4" t="s">
        <v>45375</v>
      </c>
      <c r="E15756" s="4"/>
      <c r="R15756" s="4"/>
      <c r="U15756" s="4"/>
      <c r="AD15756" s="4"/>
      <c r="AE15756" s="4"/>
      <c r="AF15756" s="21"/>
    </row>
    <row r="15757" spans="1:32" x14ac:dyDescent="0.2">
      <c r="A15757" s="1" t="s">
        <v>45376</v>
      </c>
      <c r="B15757" s="4" t="s">
        <v>45377</v>
      </c>
      <c r="C15757" s="4" t="s">
        <v>45378</v>
      </c>
      <c r="E15757" s="4"/>
      <c r="R15757" s="4"/>
      <c r="U15757" s="4"/>
      <c r="AD15757" s="4"/>
      <c r="AE15757" s="4"/>
      <c r="AF15757" s="21"/>
    </row>
    <row r="15758" spans="1:32" x14ac:dyDescent="0.2">
      <c r="A15758" s="1" t="s">
        <v>45379</v>
      </c>
      <c r="B15758" s="4" t="s">
        <v>45380</v>
      </c>
      <c r="C15758" s="4" t="s">
        <v>45381</v>
      </c>
      <c r="E15758" s="4"/>
      <c r="R15758" s="4"/>
      <c r="U15758" s="4"/>
      <c r="AD15758" s="4"/>
      <c r="AE15758" s="4"/>
      <c r="AF15758" s="21"/>
    </row>
    <row r="15759" spans="1:32" x14ac:dyDescent="0.2">
      <c r="A15759" s="1" t="s">
        <v>45382</v>
      </c>
      <c r="B15759" s="4" t="s">
        <v>45383</v>
      </c>
      <c r="C15759" s="4" t="s">
        <v>45384</v>
      </c>
      <c r="E15759" s="4"/>
      <c r="R15759" s="4"/>
      <c r="U15759" s="4"/>
      <c r="AD15759" s="4"/>
      <c r="AE15759" s="4"/>
      <c r="AF15759" s="21"/>
    </row>
    <row r="15760" spans="1:32" x14ac:dyDescent="0.2">
      <c r="A15760" s="1" t="s">
        <v>45385</v>
      </c>
      <c r="B15760" s="4" t="s">
        <v>45386</v>
      </c>
      <c r="C15760" s="4" t="s">
        <v>45387</v>
      </c>
      <c r="E15760" s="4"/>
      <c r="R15760" s="4"/>
      <c r="U15760" s="4"/>
      <c r="AD15760" s="4"/>
      <c r="AE15760" s="4"/>
      <c r="AF15760" s="21"/>
    </row>
    <row r="15761" spans="1:32" x14ac:dyDescent="0.2">
      <c r="A15761" s="1" t="s">
        <v>45388</v>
      </c>
      <c r="B15761" s="4" t="s">
        <v>45389</v>
      </c>
      <c r="C15761" s="4" t="s">
        <v>45390</v>
      </c>
      <c r="E15761" s="4"/>
      <c r="R15761" s="4"/>
      <c r="U15761" s="4"/>
      <c r="AD15761" s="4"/>
      <c r="AE15761" s="4"/>
      <c r="AF15761" s="21"/>
    </row>
    <row r="15762" spans="1:32" x14ac:dyDescent="0.2">
      <c r="A15762" s="1" t="s">
        <v>45391</v>
      </c>
      <c r="B15762" s="4" t="s">
        <v>45392</v>
      </c>
      <c r="C15762" s="4" t="s">
        <v>45393</v>
      </c>
      <c r="E15762" s="4"/>
      <c r="R15762" s="4"/>
      <c r="U15762" s="4"/>
      <c r="AD15762" s="4"/>
      <c r="AE15762" s="4"/>
      <c r="AF15762" s="21"/>
    </row>
    <row r="15763" spans="1:32" x14ac:dyDescent="0.2">
      <c r="A15763" s="1" t="s">
        <v>45394</v>
      </c>
      <c r="B15763" s="4" t="s">
        <v>45395</v>
      </c>
      <c r="C15763" s="4" t="s">
        <v>45396</v>
      </c>
      <c r="E15763" s="4"/>
      <c r="R15763" s="4"/>
      <c r="U15763" s="4"/>
      <c r="AD15763" s="4"/>
      <c r="AE15763" s="4"/>
      <c r="AF15763" s="21"/>
    </row>
    <row r="15764" spans="1:32" x14ac:dyDescent="0.2">
      <c r="A15764" s="1" t="s">
        <v>45397</v>
      </c>
      <c r="B15764" s="4" t="s">
        <v>45398</v>
      </c>
      <c r="C15764" s="4" t="s">
        <v>45399</v>
      </c>
      <c r="E15764" s="4"/>
      <c r="R15764" s="4"/>
      <c r="U15764" s="4"/>
      <c r="AD15764" s="4"/>
      <c r="AE15764" s="4"/>
      <c r="AF15764" s="21"/>
    </row>
    <row r="15765" spans="1:32" x14ac:dyDescent="0.2">
      <c r="A15765" s="1" t="s">
        <v>45400</v>
      </c>
      <c r="B15765" s="4" t="s">
        <v>45401</v>
      </c>
      <c r="C15765" s="4" t="s">
        <v>45402</v>
      </c>
      <c r="E15765" s="4"/>
      <c r="R15765" s="4"/>
      <c r="U15765" s="4"/>
      <c r="AD15765" s="4"/>
      <c r="AE15765" s="4"/>
      <c r="AF15765" s="21"/>
    </row>
    <row r="15766" spans="1:32" x14ac:dyDescent="0.2">
      <c r="A15766" s="1" t="s">
        <v>45403</v>
      </c>
      <c r="B15766" s="4" t="s">
        <v>45404</v>
      </c>
      <c r="C15766" s="4" t="s">
        <v>45405</v>
      </c>
      <c r="E15766" s="4"/>
      <c r="R15766" s="4"/>
      <c r="U15766" s="4"/>
      <c r="AD15766" s="4"/>
      <c r="AE15766" s="4"/>
      <c r="AF15766" s="21"/>
    </row>
    <row r="15767" spans="1:32" x14ac:dyDescent="0.2">
      <c r="A15767" s="1" t="s">
        <v>45406</v>
      </c>
      <c r="B15767" s="4" t="s">
        <v>45407</v>
      </c>
      <c r="C15767" s="4" t="s">
        <v>45408</v>
      </c>
      <c r="E15767" s="4"/>
      <c r="R15767" s="4"/>
      <c r="U15767" s="4"/>
      <c r="AD15767" s="4"/>
      <c r="AE15767" s="4"/>
      <c r="AF15767" s="21"/>
    </row>
    <row r="15768" spans="1:32" x14ac:dyDescent="0.2">
      <c r="A15768" s="1" t="s">
        <v>45409</v>
      </c>
      <c r="B15768" s="4" t="s">
        <v>45410</v>
      </c>
      <c r="C15768" s="4" t="s">
        <v>45411</v>
      </c>
      <c r="E15768" s="4"/>
      <c r="R15768" s="4"/>
      <c r="U15768" s="4"/>
      <c r="AD15768" s="4"/>
      <c r="AE15768" s="4"/>
      <c r="AF15768" s="21"/>
    </row>
    <row r="15769" spans="1:32" x14ac:dyDescent="0.2">
      <c r="A15769" s="1" t="s">
        <v>45412</v>
      </c>
      <c r="B15769" s="4" t="s">
        <v>45413</v>
      </c>
      <c r="C15769" s="4" t="s">
        <v>45414</v>
      </c>
      <c r="E15769" s="4"/>
      <c r="R15769" s="4"/>
      <c r="U15769" s="4"/>
      <c r="AD15769" s="4"/>
      <c r="AE15769" s="4"/>
      <c r="AF15769" s="21"/>
    </row>
    <row r="15770" spans="1:32" x14ac:dyDescent="0.2">
      <c r="A15770" s="1" t="s">
        <v>45415</v>
      </c>
      <c r="B15770" s="4" t="s">
        <v>45416</v>
      </c>
      <c r="C15770" s="4" t="s">
        <v>45417</v>
      </c>
      <c r="E15770" s="4"/>
      <c r="R15770" s="4"/>
      <c r="U15770" s="4"/>
      <c r="AD15770" s="4"/>
      <c r="AE15770" s="4"/>
      <c r="AF15770" s="21"/>
    </row>
    <row r="15771" spans="1:32" x14ac:dyDescent="0.2">
      <c r="A15771" s="1" t="s">
        <v>45418</v>
      </c>
      <c r="B15771" s="4" t="s">
        <v>45419</v>
      </c>
      <c r="C15771" s="4" t="s">
        <v>45420</v>
      </c>
      <c r="E15771" s="4"/>
      <c r="R15771" s="4"/>
      <c r="U15771" s="4"/>
      <c r="AD15771" s="4"/>
      <c r="AE15771" s="4"/>
      <c r="AF15771" s="21"/>
    </row>
    <row r="15772" spans="1:32" x14ac:dyDescent="0.2">
      <c r="A15772" s="1" t="s">
        <v>45421</v>
      </c>
      <c r="B15772" s="4" t="s">
        <v>45422</v>
      </c>
      <c r="C15772" s="4" t="s">
        <v>45423</v>
      </c>
      <c r="E15772" s="4"/>
      <c r="R15772" s="4"/>
      <c r="U15772" s="4"/>
      <c r="AD15772" s="4"/>
      <c r="AE15772" s="4"/>
      <c r="AF15772" s="21"/>
    </row>
    <row r="15773" spans="1:32" x14ac:dyDescent="0.2">
      <c r="A15773" s="1" t="s">
        <v>45424</v>
      </c>
      <c r="B15773" s="4" t="s">
        <v>45425</v>
      </c>
      <c r="C15773" s="4" t="s">
        <v>45426</v>
      </c>
      <c r="E15773" s="4"/>
      <c r="R15773" s="4"/>
      <c r="U15773" s="4"/>
      <c r="AD15773" s="4"/>
      <c r="AE15773" s="4"/>
      <c r="AF15773" s="21"/>
    </row>
    <row r="15774" spans="1:32" x14ac:dyDescent="0.2">
      <c r="A15774" s="1" t="s">
        <v>45427</v>
      </c>
      <c r="B15774" s="4" t="s">
        <v>45428</v>
      </c>
      <c r="C15774" s="4" t="s">
        <v>45429</v>
      </c>
      <c r="E15774" s="4"/>
      <c r="R15774" s="4"/>
      <c r="U15774" s="4"/>
      <c r="AD15774" s="4"/>
      <c r="AE15774" s="4"/>
      <c r="AF15774" s="21"/>
    </row>
    <row r="15775" spans="1:32" x14ac:dyDescent="0.2">
      <c r="A15775" s="1" t="s">
        <v>45430</v>
      </c>
      <c r="B15775" s="4" t="s">
        <v>45431</v>
      </c>
      <c r="C15775" s="4" t="s">
        <v>45432</v>
      </c>
      <c r="E15775" s="4"/>
      <c r="R15775" s="4"/>
      <c r="U15775" s="4"/>
      <c r="AD15775" s="4"/>
      <c r="AE15775" s="4"/>
      <c r="AF15775" s="21"/>
    </row>
    <row r="15776" spans="1:32" x14ac:dyDescent="0.2">
      <c r="A15776" s="1" t="s">
        <v>45433</v>
      </c>
      <c r="B15776" s="4" t="s">
        <v>45434</v>
      </c>
      <c r="C15776" s="4" t="s">
        <v>45435</v>
      </c>
      <c r="E15776" s="4"/>
      <c r="R15776" s="4"/>
      <c r="U15776" s="4"/>
      <c r="AD15776" s="4"/>
      <c r="AE15776" s="4"/>
      <c r="AF15776" s="21"/>
    </row>
    <row r="15777" spans="1:32" x14ac:dyDescent="0.2">
      <c r="A15777" s="1" t="s">
        <v>45436</v>
      </c>
      <c r="B15777" s="4" t="s">
        <v>45437</v>
      </c>
      <c r="C15777" s="4" t="s">
        <v>45438</v>
      </c>
      <c r="E15777" s="4"/>
      <c r="R15777" s="4"/>
      <c r="U15777" s="4"/>
      <c r="AD15777" s="4"/>
      <c r="AE15777" s="4"/>
      <c r="AF15777" s="21"/>
    </row>
    <row r="15778" spans="1:32" x14ac:dyDescent="0.2">
      <c r="A15778" s="1" t="s">
        <v>45439</v>
      </c>
      <c r="B15778" s="4" t="s">
        <v>45440</v>
      </c>
      <c r="C15778" s="4" t="s">
        <v>45441</v>
      </c>
      <c r="E15778" s="4"/>
      <c r="R15778" s="4"/>
      <c r="U15778" s="4"/>
      <c r="AD15778" s="4"/>
      <c r="AE15778" s="4"/>
      <c r="AF15778" s="21"/>
    </row>
    <row r="15779" spans="1:32" x14ac:dyDescent="0.2">
      <c r="A15779" s="1" t="s">
        <v>45442</v>
      </c>
      <c r="B15779" s="4" t="s">
        <v>45443</v>
      </c>
      <c r="C15779" s="4" t="s">
        <v>45444</v>
      </c>
      <c r="E15779" s="4"/>
      <c r="R15779" s="4"/>
      <c r="U15779" s="4"/>
      <c r="AD15779" s="4"/>
      <c r="AE15779" s="4"/>
      <c r="AF15779" s="21"/>
    </row>
    <row r="15780" spans="1:32" x14ac:dyDescent="0.2">
      <c r="A15780" s="1" t="s">
        <v>45445</v>
      </c>
      <c r="B15780" s="4" t="s">
        <v>45446</v>
      </c>
      <c r="C15780" s="4" t="s">
        <v>45447</v>
      </c>
      <c r="E15780" s="4"/>
      <c r="R15780" s="4"/>
      <c r="U15780" s="4"/>
      <c r="AD15780" s="4"/>
      <c r="AE15780" s="4"/>
      <c r="AF15780" s="21"/>
    </row>
    <row r="15781" spans="1:32" x14ac:dyDescent="0.2">
      <c r="A15781" s="1" t="s">
        <v>45448</v>
      </c>
      <c r="B15781" s="4" t="s">
        <v>45449</v>
      </c>
      <c r="C15781" s="4" t="s">
        <v>45450</v>
      </c>
      <c r="E15781" s="4"/>
      <c r="R15781" s="4"/>
      <c r="U15781" s="4"/>
      <c r="AD15781" s="4"/>
      <c r="AE15781" s="4"/>
      <c r="AF15781" s="21"/>
    </row>
    <row r="15782" spans="1:32" x14ac:dyDescent="0.2">
      <c r="A15782" s="1" t="s">
        <v>45451</v>
      </c>
      <c r="B15782" s="4" t="s">
        <v>45452</v>
      </c>
      <c r="C15782" s="4" t="s">
        <v>45453</v>
      </c>
      <c r="E15782" s="4"/>
      <c r="R15782" s="4"/>
      <c r="U15782" s="4"/>
      <c r="AD15782" s="4"/>
      <c r="AE15782" s="4"/>
      <c r="AF15782" s="21"/>
    </row>
    <row r="15783" spans="1:32" x14ac:dyDescent="0.2">
      <c r="A15783" s="1" t="s">
        <v>45454</v>
      </c>
      <c r="B15783" s="4" t="s">
        <v>45455</v>
      </c>
      <c r="C15783" s="4" t="s">
        <v>45456</v>
      </c>
      <c r="E15783" s="4"/>
      <c r="R15783" s="4"/>
      <c r="U15783" s="4"/>
      <c r="AD15783" s="4"/>
      <c r="AE15783" s="4"/>
      <c r="AF15783" s="21"/>
    </row>
    <row r="15784" spans="1:32" x14ac:dyDescent="0.2">
      <c r="A15784" s="1" t="s">
        <v>45457</v>
      </c>
      <c r="B15784" s="4" t="s">
        <v>45458</v>
      </c>
      <c r="C15784" s="4" t="s">
        <v>45459</v>
      </c>
      <c r="E15784" s="4"/>
      <c r="R15784" s="4"/>
      <c r="U15784" s="4"/>
      <c r="AD15784" s="4"/>
      <c r="AE15784" s="4"/>
      <c r="AF15784" s="21"/>
    </row>
    <row r="15785" spans="1:32" x14ac:dyDescent="0.2">
      <c r="A15785" s="1" t="s">
        <v>45460</v>
      </c>
      <c r="B15785" s="4" t="s">
        <v>45461</v>
      </c>
      <c r="C15785" s="4" t="s">
        <v>45462</v>
      </c>
      <c r="E15785" s="4"/>
      <c r="R15785" s="4"/>
      <c r="U15785" s="4"/>
      <c r="AD15785" s="4"/>
      <c r="AE15785" s="4"/>
      <c r="AF15785" s="21"/>
    </row>
    <row r="15786" spans="1:32" x14ac:dyDescent="0.2">
      <c r="A15786" s="1" t="s">
        <v>45463</v>
      </c>
      <c r="B15786" s="4" t="s">
        <v>13081</v>
      </c>
      <c r="C15786" s="4" t="s">
        <v>45464</v>
      </c>
      <c r="E15786" s="4"/>
      <c r="R15786" s="4"/>
      <c r="U15786" s="4"/>
      <c r="AD15786" s="4"/>
      <c r="AE15786" s="4"/>
      <c r="AF15786" s="21"/>
    </row>
    <row r="15787" spans="1:32" x14ac:dyDescent="0.2">
      <c r="A15787" s="1" t="s">
        <v>45465</v>
      </c>
      <c r="B15787" s="4" t="s">
        <v>45466</v>
      </c>
      <c r="C15787" s="4" t="s">
        <v>45467</v>
      </c>
      <c r="E15787" s="4"/>
      <c r="R15787" s="4"/>
      <c r="U15787" s="4"/>
      <c r="AD15787" s="4"/>
      <c r="AE15787" s="4"/>
      <c r="AF15787" s="21"/>
    </row>
    <row r="15788" spans="1:32" x14ac:dyDescent="0.2">
      <c r="A15788" s="1" t="s">
        <v>45468</v>
      </c>
      <c r="B15788" s="4" t="s">
        <v>45469</v>
      </c>
      <c r="C15788" s="4" t="s">
        <v>45470</v>
      </c>
      <c r="E15788" s="4"/>
      <c r="R15788" s="4"/>
      <c r="U15788" s="4"/>
      <c r="AD15788" s="4"/>
      <c r="AE15788" s="4"/>
      <c r="AF15788" s="21"/>
    </row>
    <row r="15789" spans="1:32" x14ac:dyDescent="0.2">
      <c r="A15789" s="1" t="s">
        <v>45471</v>
      </c>
      <c r="B15789" s="4" t="s">
        <v>45472</v>
      </c>
      <c r="C15789" s="4" t="s">
        <v>45473</v>
      </c>
      <c r="E15789" s="4"/>
      <c r="R15789" s="4"/>
      <c r="U15789" s="4"/>
      <c r="AD15789" s="4"/>
      <c r="AE15789" s="4"/>
      <c r="AF15789" s="21"/>
    </row>
    <row r="15790" spans="1:32" x14ac:dyDescent="0.2">
      <c r="A15790" s="1" t="s">
        <v>45474</v>
      </c>
      <c r="B15790" s="4" t="s">
        <v>45475</v>
      </c>
      <c r="C15790" s="4" t="s">
        <v>45476</v>
      </c>
      <c r="E15790" s="4"/>
      <c r="R15790" s="4"/>
      <c r="U15790" s="4"/>
      <c r="AD15790" s="4"/>
      <c r="AE15790" s="4"/>
      <c r="AF15790" s="21"/>
    </row>
    <row r="15791" spans="1:32" x14ac:dyDescent="0.2">
      <c r="A15791" s="1" t="s">
        <v>45477</v>
      </c>
      <c r="B15791" s="4" t="s">
        <v>45478</v>
      </c>
      <c r="C15791" s="4" t="s">
        <v>45479</v>
      </c>
      <c r="E15791" s="4"/>
      <c r="R15791" s="4"/>
      <c r="U15791" s="4"/>
      <c r="AD15791" s="4"/>
      <c r="AE15791" s="4"/>
      <c r="AF15791" s="21"/>
    </row>
    <row r="15792" spans="1:32" x14ac:dyDescent="0.2">
      <c r="A15792" s="1" t="s">
        <v>45480</v>
      </c>
      <c r="B15792" s="4" t="s">
        <v>45481</v>
      </c>
      <c r="C15792" s="4" t="s">
        <v>45482</v>
      </c>
      <c r="E15792" s="4"/>
      <c r="R15792" s="4"/>
      <c r="U15792" s="4"/>
      <c r="AD15792" s="4"/>
      <c r="AE15792" s="4"/>
      <c r="AF15792" s="21"/>
    </row>
    <row r="15793" spans="1:32" x14ac:dyDescent="0.2">
      <c r="A15793" s="1" t="s">
        <v>45483</v>
      </c>
      <c r="B15793" s="4" t="s">
        <v>45484</v>
      </c>
      <c r="C15793" s="4" t="s">
        <v>45485</v>
      </c>
      <c r="E15793" s="4"/>
      <c r="R15793" s="4"/>
      <c r="U15793" s="4"/>
      <c r="AD15793" s="4"/>
      <c r="AE15793" s="4"/>
      <c r="AF15793" s="21"/>
    </row>
    <row r="15794" spans="1:32" x14ac:dyDescent="0.2">
      <c r="A15794" s="1" t="s">
        <v>45486</v>
      </c>
      <c r="B15794" s="4" t="s">
        <v>45487</v>
      </c>
      <c r="C15794" s="4" t="s">
        <v>45488</v>
      </c>
      <c r="E15794" s="4"/>
      <c r="R15794" s="4"/>
      <c r="U15794" s="4"/>
      <c r="AD15794" s="4"/>
      <c r="AE15794" s="4"/>
      <c r="AF15794" s="21"/>
    </row>
    <row r="15795" spans="1:32" x14ac:dyDescent="0.2">
      <c r="A15795" s="1" t="s">
        <v>45489</v>
      </c>
      <c r="B15795" s="4" t="s">
        <v>45490</v>
      </c>
      <c r="C15795" s="4" t="s">
        <v>45491</v>
      </c>
      <c r="E15795" s="4"/>
      <c r="R15795" s="4"/>
      <c r="U15795" s="4"/>
      <c r="AD15795" s="4"/>
      <c r="AE15795" s="4"/>
      <c r="AF15795" s="21"/>
    </row>
    <row r="15796" spans="1:32" x14ac:dyDescent="0.2">
      <c r="A15796" s="1" t="s">
        <v>45492</v>
      </c>
      <c r="B15796" s="4" t="s">
        <v>45493</v>
      </c>
      <c r="C15796" s="4" t="s">
        <v>45494</v>
      </c>
      <c r="E15796" s="4"/>
      <c r="R15796" s="4"/>
      <c r="U15796" s="4"/>
      <c r="AD15796" s="4"/>
      <c r="AE15796" s="4"/>
      <c r="AF15796" s="21"/>
    </row>
    <row r="15797" spans="1:32" x14ac:dyDescent="0.2">
      <c r="A15797" s="1" t="s">
        <v>45495</v>
      </c>
      <c r="B15797" s="4" t="s">
        <v>12563</v>
      </c>
      <c r="C15797" s="4" t="s">
        <v>45496</v>
      </c>
      <c r="E15797" s="4"/>
      <c r="R15797" s="4"/>
      <c r="U15797" s="4"/>
      <c r="AD15797" s="4"/>
      <c r="AE15797" s="4"/>
      <c r="AF15797" s="21"/>
    </row>
    <row r="15798" spans="1:32" x14ac:dyDescent="0.2">
      <c r="A15798" s="1" t="s">
        <v>45497</v>
      </c>
      <c r="B15798" s="4" t="s">
        <v>45498</v>
      </c>
      <c r="C15798" s="4" t="s">
        <v>45499</v>
      </c>
      <c r="E15798" s="4"/>
      <c r="R15798" s="4"/>
      <c r="U15798" s="4"/>
      <c r="AD15798" s="4"/>
      <c r="AE15798" s="4"/>
      <c r="AF15798" s="21"/>
    </row>
    <row r="15799" spans="1:32" x14ac:dyDescent="0.2">
      <c r="A15799" s="1" t="s">
        <v>45500</v>
      </c>
      <c r="B15799" s="4" t="s">
        <v>45501</v>
      </c>
      <c r="C15799" s="4" t="s">
        <v>45502</v>
      </c>
      <c r="E15799" s="4"/>
      <c r="R15799" s="4"/>
      <c r="U15799" s="4"/>
      <c r="AD15799" s="4"/>
      <c r="AE15799" s="4"/>
      <c r="AF15799" s="21"/>
    </row>
    <row r="15800" spans="1:32" x14ac:dyDescent="0.2">
      <c r="A15800" s="1" t="s">
        <v>45503</v>
      </c>
      <c r="B15800" s="4" t="s">
        <v>45504</v>
      </c>
      <c r="C15800" s="4" t="s">
        <v>45505</v>
      </c>
      <c r="E15800" s="4"/>
      <c r="R15800" s="4"/>
      <c r="U15800" s="4"/>
      <c r="AD15800" s="4"/>
      <c r="AE15800" s="4"/>
      <c r="AF15800" s="21"/>
    </row>
    <row r="15801" spans="1:32" x14ac:dyDescent="0.2">
      <c r="A15801" s="1" t="s">
        <v>45506</v>
      </c>
      <c r="B15801" s="4" t="s">
        <v>45507</v>
      </c>
      <c r="C15801" s="4" t="s">
        <v>45508</v>
      </c>
      <c r="E15801" s="4"/>
      <c r="R15801" s="4"/>
      <c r="U15801" s="4"/>
      <c r="AD15801" s="4"/>
      <c r="AE15801" s="4"/>
      <c r="AF15801" s="21"/>
    </row>
    <row r="15802" spans="1:32" x14ac:dyDescent="0.2">
      <c r="A15802" s="1" t="s">
        <v>45509</v>
      </c>
      <c r="B15802" s="4" t="s">
        <v>45510</v>
      </c>
      <c r="C15802" s="4" t="s">
        <v>45511</v>
      </c>
      <c r="E15802" s="4"/>
      <c r="R15802" s="4"/>
      <c r="U15802" s="4"/>
      <c r="AD15802" s="4"/>
      <c r="AE15802" s="4"/>
      <c r="AF15802" s="21"/>
    </row>
    <row r="15803" spans="1:32" x14ac:dyDescent="0.2">
      <c r="A15803" s="1" t="s">
        <v>45512</v>
      </c>
      <c r="B15803" s="4" t="s">
        <v>45513</v>
      </c>
      <c r="C15803" s="4" t="s">
        <v>45514</v>
      </c>
      <c r="E15803" s="4"/>
      <c r="R15803" s="4"/>
      <c r="U15803" s="4"/>
      <c r="AD15803" s="4"/>
      <c r="AE15803" s="4"/>
      <c r="AF15803" s="21"/>
    </row>
    <row r="15804" spans="1:32" x14ac:dyDescent="0.2">
      <c r="A15804" s="1" t="s">
        <v>45515</v>
      </c>
      <c r="B15804" s="4" t="s">
        <v>45516</v>
      </c>
      <c r="C15804" s="4" t="s">
        <v>45517</v>
      </c>
      <c r="E15804" s="4"/>
      <c r="R15804" s="4"/>
      <c r="U15804" s="4"/>
      <c r="AD15804" s="4"/>
      <c r="AE15804" s="4"/>
      <c r="AF15804" s="21"/>
    </row>
    <row r="15805" spans="1:32" x14ac:dyDescent="0.2">
      <c r="A15805" s="1" t="s">
        <v>45518</v>
      </c>
      <c r="B15805" s="4" t="s">
        <v>45519</v>
      </c>
      <c r="C15805" s="4" t="s">
        <v>45520</v>
      </c>
      <c r="E15805" s="4"/>
      <c r="R15805" s="4"/>
      <c r="U15805" s="4"/>
      <c r="AD15805" s="4"/>
      <c r="AE15805" s="4"/>
      <c r="AF15805" s="21"/>
    </row>
    <row r="15806" spans="1:32" x14ac:dyDescent="0.2">
      <c r="A15806" s="1" t="s">
        <v>45521</v>
      </c>
      <c r="B15806" s="4" t="s">
        <v>45522</v>
      </c>
      <c r="C15806" s="4" t="s">
        <v>45523</v>
      </c>
      <c r="E15806" s="4"/>
      <c r="R15806" s="4"/>
      <c r="U15806" s="4"/>
      <c r="AD15806" s="4"/>
      <c r="AE15806" s="4"/>
      <c r="AF15806" s="21"/>
    </row>
    <row r="15807" spans="1:32" x14ac:dyDescent="0.2">
      <c r="A15807" s="1" t="s">
        <v>45524</v>
      </c>
      <c r="B15807" s="4" t="s">
        <v>45525</v>
      </c>
      <c r="C15807" s="4" t="s">
        <v>45526</v>
      </c>
      <c r="E15807" s="4"/>
      <c r="R15807" s="4"/>
      <c r="U15807" s="4"/>
      <c r="AD15807" s="4"/>
      <c r="AE15807" s="4"/>
      <c r="AF15807" s="21"/>
    </row>
    <row r="15808" spans="1:32" x14ac:dyDescent="0.2">
      <c r="A15808" s="1" t="s">
        <v>45527</v>
      </c>
      <c r="B15808" s="4" t="s">
        <v>45528</v>
      </c>
      <c r="C15808" s="4" t="s">
        <v>45529</v>
      </c>
      <c r="E15808" s="4"/>
      <c r="R15808" s="4"/>
      <c r="U15808" s="4"/>
      <c r="AD15808" s="4"/>
      <c r="AE15808" s="4"/>
      <c r="AF15808" s="21"/>
    </row>
    <row r="15809" spans="1:32" x14ac:dyDescent="0.2">
      <c r="A15809" s="1" t="s">
        <v>45530</v>
      </c>
      <c r="B15809" s="4" t="s">
        <v>45531</v>
      </c>
      <c r="C15809" s="4" t="s">
        <v>45532</v>
      </c>
      <c r="E15809" s="4"/>
      <c r="R15809" s="4"/>
      <c r="U15809" s="4"/>
      <c r="AD15809" s="4"/>
      <c r="AE15809" s="4"/>
      <c r="AF15809" s="21"/>
    </row>
    <row r="15810" spans="1:32" x14ac:dyDescent="0.2">
      <c r="A15810" s="1" t="s">
        <v>45533</v>
      </c>
      <c r="B15810" s="4" t="s">
        <v>45534</v>
      </c>
      <c r="C15810" s="4" t="s">
        <v>45535</v>
      </c>
      <c r="E15810" s="4"/>
      <c r="R15810" s="4"/>
      <c r="U15810" s="4"/>
      <c r="AD15810" s="4"/>
      <c r="AE15810" s="4"/>
      <c r="AF15810" s="21"/>
    </row>
    <row r="15811" spans="1:32" x14ac:dyDescent="0.2">
      <c r="A15811" s="1" t="s">
        <v>45536</v>
      </c>
      <c r="B15811" s="4" t="s">
        <v>45537</v>
      </c>
      <c r="C15811" s="4" t="s">
        <v>45538</v>
      </c>
      <c r="E15811" s="4"/>
      <c r="R15811" s="4"/>
      <c r="U15811" s="4"/>
      <c r="AD15811" s="4"/>
      <c r="AE15811" s="4"/>
      <c r="AF15811" s="21"/>
    </row>
    <row r="15812" spans="1:32" x14ac:dyDescent="0.2">
      <c r="A15812" s="1" t="s">
        <v>45539</v>
      </c>
      <c r="B15812" s="4" t="s">
        <v>45540</v>
      </c>
      <c r="C15812" s="4" t="s">
        <v>45541</v>
      </c>
      <c r="E15812" s="4"/>
      <c r="R15812" s="4"/>
      <c r="U15812" s="4"/>
      <c r="AD15812" s="4"/>
      <c r="AE15812" s="4"/>
      <c r="AF15812" s="21"/>
    </row>
    <row r="15813" spans="1:32" x14ac:dyDescent="0.2">
      <c r="A15813" s="1" t="s">
        <v>45542</v>
      </c>
      <c r="B15813" s="4" t="s">
        <v>45543</v>
      </c>
      <c r="C15813" s="4" t="s">
        <v>45544</v>
      </c>
      <c r="E15813" s="4"/>
      <c r="R15813" s="4"/>
      <c r="U15813" s="4"/>
      <c r="AD15813" s="4"/>
      <c r="AE15813" s="4"/>
      <c r="AF15813" s="21"/>
    </row>
    <row r="15814" spans="1:32" x14ac:dyDescent="0.2">
      <c r="A15814" s="1" t="s">
        <v>45545</v>
      </c>
      <c r="B15814" s="4" t="s">
        <v>45546</v>
      </c>
      <c r="C15814" s="4" t="s">
        <v>45547</v>
      </c>
      <c r="E15814" s="4"/>
      <c r="R15814" s="4"/>
      <c r="U15814" s="4"/>
      <c r="AD15814" s="4"/>
      <c r="AE15814" s="4"/>
      <c r="AF15814" s="21"/>
    </row>
    <row r="15815" spans="1:32" x14ac:dyDescent="0.2">
      <c r="A15815" s="1" t="s">
        <v>45548</v>
      </c>
      <c r="B15815" s="4" t="s">
        <v>45549</v>
      </c>
      <c r="C15815" s="4" t="s">
        <v>45550</v>
      </c>
      <c r="E15815" s="4"/>
      <c r="R15815" s="4"/>
      <c r="U15815" s="4"/>
      <c r="AD15815" s="4"/>
      <c r="AE15815" s="4"/>
      <c r="AF15815" s="21"/>
    </row>
    <row r="15816" spans="1:32" x14ac:dyDescent="0.2">
      <c r="A15816" s="1" t="s">
        <v>45551</v>
      </c>
      <c r="B15816" s="4" t="s">
        <v>45552</v>
      </c>
      <c r="C15816" s="4" t="s">
        <v>45553</v>
      </c>
      <c r="E15816" s="4"/>
      <c r="R15816" s="4"/>
      <c r="U15816" s="4"/>
      <c r="AD15816" s="4"/>
      <c r="AE15816" s="4"/>
      <c r="AF15816" s="21"/>
    </row>
    <row r="15817" spans="1:32" x14ac:dyDescent="0.2">
      <c r="A15817" s="1" t="s">
        <v>45554</v>
      </c>
      <c r="B15817" s="4" t="s">
        <v>45555</v>
      </c>
      <c r="C15817" s="4" t="s">
        <v>45556</v>
      </c>
      <c r="E15817" s="4"/>
      <c r="R15817" s="4"/>
      <c r="U15817" s="4"/>
      <c r="AD15817" s="4"/>
      <c r="AE15817" s="4"/>
      <c r="AF15817" s="21"/>
    </row>
    <row r="15818" spans="1:32" x14ac:dyDescent="0.2">
      <c r="A15818" s="1" t="s">
        <v>45557</v>
      </c>
      <c r="B15818" s="4" t="s">
        <v>12291</v>
      </c>
      <c r="C15818" s="4" t="s">
        <v>45558</v>
      </c>
      <c r="E15818" s="4"/>
      <c r="R15818" s="4"/>
      <c r="U15818" s="4"/>
      <c r="AD15818" s="4"/>
      <c r="AE15818" s="4"/>
      <c r="AF15818" s="21"/>
    </row>
    <row r="15819" spans="1:32" x14ac:dyDescent="0.2">
      <c r="A15819" s="1" t="s">
        <v>45559</v>
      </c>
      <c r="B15819" s="4" t="s">
        <v>45560</v>
      </c>
      <c r="C15819" s="4" t="s">
        <v>45561</v>
      </c>
      <c r="E15819" s="4"/>
      <c r="R15819" s="4"/>
      <c r="U15819" s="4"/>
      <c r="AD15819" s="4"/>
      <c r="AE15819" s="4"/>
      <c r="AF15819" s="21"/>
    </row>
    <row r="15820" spans="1:32" x14ac:dyDescent="0.2">
      <c r="A15820" s="1" t="s">
        <v>45562</v>
      </c>
      <c r="B15820" s="4" t="s">
        <v>45563</v>
      </c>
      <c r="C15820" s="4" t="s">
        <v>45564</v>
      </c>
      <c r="E15820" s="4"/>
      <c r="R15820" s="4"/>
      <c r="U15820" s="4"/>
      <c r="AD15820" s="4"/>
      <c r="AE15820" s="4"/>
      <c r="AF15820" s="21"/>
    </row>
    <row r="15821" spans="1:32" x14ac:dyDescent="0.2">
      <c r="A15821" s="1" t="s">
        <v>45565</v>
      </c>
      <c r="B15821" s="4" t="s">
        <v>45566</v>
      </c>
      <c r="C15821" s="4" t="s">
        <v>45567</v>
      </c>
      <c r="E15821" s="4"/>
      <c r="R15821" s="4"/>
      <c r="U15821" s="4"/>
      <c r="AD15821" s="4"/>
      <c r="AE15821" s="4"/>
      <c r="AF15821" s="21"/>
    </row>
    <row r="15822" spans="1:32" x14ac:dyDescent="0.2">
      <c r="A15822" s="1" t="s">
        <v>45568</v>
      </c>
      <c r="B15822" s="4" t="s">
        <v>45569</v>
      </c>
      <c r="C15822" s="4" t="s">
        <v>45570</v>
      </c>
      <c r="E15822" s="4"/>
      <c r="R15822" s="4"/>
      <c r="U15822" s="4"/>
      <c r="AD15822" s="4"/>
      <c r="AE15822" s="4"/>
      <c r="AF15822" s="21"/>
    </row>
    <row r="15823" spans="1:32" x14ac:dyDescent="0.2">
      <c r="A15823" s="1" t="s">
        <v>45571</v>
      </c>
      <c r="B15823" s="4" t="s">
        <v>12294</v>
      </c>
      <c r="C15823" s="4" t="s">
        <v>45572</v>
      </c>
      <c r="E15823" s="4"/>
      <c r="R15823" s="4"/>
      <c r="U15823" s="4"/>
      <c r="AD15823" s="4"/>
      <c r="AE15823" s="4"/>
      <c r="AF15823" s="21"/>
    </row>
    <row r="15824" spans="1:32" x14ac:dyDescent="0.2">
      <c r="A15824" s="1" t="s">
        <v>45573</v>
      </c>
      <c r="B15824" s="4" t="s">
        <v>45574</v>
      </c>
      <c r="C15824" s="4" t="s">
        <v>45575</v>
      </c>
      <c r="E15824" s="4"/>
      <c r="R15824" s="4"/>
      <c r="U15824" s="4"/>
      <c r="AD15824" s="4"/>
      <c r="AE15824" s="4"/>
      <c r="AF15824" s="21"/>
    </row>
    <row r="15825" spans="1:32" x14ac:dyDescent="0.2">
      <c r="A15825" s="1" t="s">
        <v>45576</v>
      </c>
      <c r="B15825" s="4" t="s">
        <v>45577</v>
      </c>
      <c r="C15825" s="4" t="s">
        <v>45578</v>
      </c>
      <c r="E15825" s="4"/>
      <c r="R15825" s="4"/>
      <c r="U15825" s="4"/>
      <c r="AD15825" s="4"/>
      <c r="AE15825" s="4"/>
      <c r="AF15825" s="21"/>
    </row>
    <row r="15826" spans="1:32" x14ac:dyDescent="0.2">
      <c r="A15826" s="1" t="s">
        <v>45579</v>
      </c>
      <c r="B15826" s="4" t="s">
        <v>45580</v>
      </c>
      <c r="C15826" s="4" t="s">
        <v>45581</v>
      </c>
      <c r="E15826" s="4"/>
      <c r="R15826" s="4"/>
      <c r="U15826" s="4"/>
      <c r="AD15826" s="4"/>
      <c r="AE15826" s="4"/>
      <c r="AF15826" s="21"/>
    </row>
    <row r="15827" spans="1:32" x14ac:dyDescent="0.2">
      <c r="A15827" s="1" t="s">
        <v>45582</v>
      </c>
      <c r="B15827" s="4" t="s">
        <v>45583</v>
      </c>
      <c r="C15827" s="4" t="s">
        <v>45584</v>
      </c>
      <c r="E15827" s="4"/>
      <c r="R15827" s="4"/>
      <c r="U15827" s="4"/>
      <c r="AD15827" s="4"/>
      <c r="AE15827" s="4"/>
      <c r="AF15827" s="21"/>
    </row>
    <row r="15828" spans="1:32" x14ac:dyDescent="0.2">
      <c r="A15828" s="1" t="s">
        <v>45585</v>
      </c>
      <c r="B15828" s="4" t="s">
        <v>45586</v>
      </c>
      <c r="C15828" s="4" t="s">
        <v>45587</v>
      </c>
      <c r="E15828" s="4"/>
      <c r="R15828" s="4"/>
      <c r="U15828" s="4"/>
      <c r="AD15828" s="4"/>
      <c r="AE15828" s="4"/>
      <c r="AF15828" s="21"/>
    </row>
    <row r="15829" spans="1:32" x14ac:dyDescent="0.2">
      <c r="A15829" s="1" t="s">
        <v>45588</v>
      </c>
      <c r="B15829" s="4" t="s">
        <v>45589</v>
      </c>
      <c r="C15829" s="4" t="s">
        <v>45590</v>
      </c>
      <c r="E15829" s="4"/>
      <c r="R15829" s="4"/>
      <c r="U15829" s="4"/>
      <c r="AD15829" s="4"/>
      <c r="AE15829" s="4"/>
      <c r="AF15829" s="21"/>
    </row>
    <row r="15830" spans="1:32" x14ac:dyDescent="0.2">
      <c r="A15830" s="1" t="s">
        <v>45591</v>
      </c>
      <c r="B15830" s="4" t="s">
        <v>45592</v>
      </c>
      <c r="C15830" s="4" t="s">
        <v>45593</v>
      </c>
      <c r="E15830" s="4"/>
      <c r="R15830" s="4"/>
      <c r="U15830" s="4"/>
      <c r="AD15830" s="4"/>
      <c r="AE15830" s="4"/>
      <c r="AF15830" s="21"/>
    </row>
    <row r="15831" spans="1:32" x14ac:dyDescent="0.2">
      <c r="A15831" s="1" t="s">
        <v>45594</v>
      </c>
      <c r="B15831" s="4" t="s">
        <v>45595</v>
      </c>
      <c r="C15831" s="4" t="s">
        <v>45596</v>
      </c>
      <c r="E15831" s="4"/>
      <c r="R15831" s="4"/>
      <c r="U15831" s="4"/>
      <c r="AD15831" s="4"/>
      <c r="AE15831" s="4"/>
      <c r="AF15831" s="21"/>
    </row>
    <row r="15832" spans="1:32" x14ac:dyDescent="0.2">
      <c r="A15832" s="1" t="s">
        <v>45597</v>
      </c>
      <c r="B15832" s="4" t="s">
        <v>45598</v>
      </c>
      <c r="C15832" s="4" t="s">
        <v>45599</v>
      </c>
      <c r="E15832" s="4"/>
      <c r="R15832" s="4"/>
      <c r="U15832" s="4"/>
      <c r="AD15832" s="4"/>
      <c r="AE15832" s="4"/>
      <c r="AF15832" s="21"/>
    </row>
    <row r="15833" spans="1:32" x14ac:dyDescent="0.2">
      <c r="A15833" s="1" t="s">
        <v>45600</v>
      </c>
      <c r="B15833" s="4" t="s">
        <v>45601</v>
      </c>
      <c r="C15833" s="4" t="s">
        <v>45602</v>
      </c>
      <c r="E15833" s="4"/>
      <c r="R15833" s="4"/>
      <c r="U15833" s="4"/>
      <c r="AD15833" s="4"/>
      <c r="AE15833" s="4"/>
      <c r="AF15833" s="21"/>
    </row>
    <row r="15834" spans="1:32" x14ac:dyDescent="0.2">
      <c r="A15834" s="1" t="s">
        <v>45603</v>
      </c>
      <c r="B15834" s="4" t="s">
        <v>45604</v>
      </c>
      <c r="C15834" s="4" t="s">
        <v>1835</v>
      </c>
      <c r="E15834" s="4"/>
      <c r="R15834" s="4"/>
      <c r="U15834" s="4"/>
      <c r="AD15834" s="4"/>
      <c r="AE15834" s="4"/>
      <c r="AF15834" s="21"/>
    </row>
    <row r="15835" spans="1:32" x14ac:dyDescent="0.2">
      <c r="A15835" s="1" t="s">
        <v>45605</v>
      </c>
      <c r="B15835" s="4" t="s">
        <v>45606</v>
      </c>
      <c r="C15835" s="4" t="s">
        <v>45607</v>
      </c>
      <c r="E15835" s="4"/>
      <c r="R15835" s="4"/>
      <c r="U15835" s="4"/>
      <c r="AD15835" s="4"/>
      <c r="AE15835" s="4"/>
      <c r="AF15835" s="21"/>
    </row>
    <row r="15836" spans="1:32" x14ac:dyDescent="0.2">
      <c r="A15836" s="1" t="s">
        <v>45608</v>
      </c>
      <c r="B15836" s="4" t="s">
        <v>45609</v>
      </c>
      <c r="C15836" s="4" t="s">
        <v>45610</v>
      </c>
      <c r="E15836" s="4"/>
      <c r="R15836" s="4"/>
      <c r="U15836" s="4"/>
      <c r="AD15836" s="4"/>
      <c r="AE15836" s="4"/>
      <c r="AF15836" s="21"/>
    </row>
    <row r="15837" spans="1:32" x14ac:dyDescent="0.2">
      <c r="A15837" s="1" t="s">
        <v>45611</v>
      </c>
      <c r="B15837" s="4" t="s">
        <v>45612</v>
      </c>
      <c r="C15837" s="4" t="s">
        <v>45613</v>
      </c>
      <c r="E15837" s="4"/>
      <c r="R15837" s="4"/>
      <c r="U15837" s="4"/>
      <c r="AD15837" s="4"/>
      <c r="AE15837" s="4"/>
      <c r="AF15837" s="21"/>
    </row>
    <row r="15838" spans="1:32" x14ac:dyDescent="0.2">
      <c r="A15838" s="1" t="s">
        <v>45614</v>
      </c>
      <c r="B15838" s="4" t="s">
        <v>45615</v>
      </c>
      <c r="C15838" s="4" t="s">
        <v>45616</v>
      </c>
      <c r="E15838" s="4"/>
      <c r="R15838" s="4"/>
      <c r="U15838" s="4"/>
      <c r="AD15838" s="4"/>
      <c r="AE15838" s="4"/>
      <c r="AF15838" s="21"/>
    </row>
    <row r="15839" spans="1:32" x14ac:dyDescent="0.2">
      <c r="A15839" s="1" t="s">
        <v>45617</v>
      </c>
      <c r="B15839" s="4" t="s">
        <v>45618</v>
      </c>
      <c r="C15839" s="4" t="s">
        <v>45619</v>
      </c>
      <c r="E15839" s="4"/>
      <c r="R15839" s="4"/>
      <c r="U15839" s="4"/>
      <c r="AD15839" s="4"/>
      <c r="AE15839" s="4"/>
      <c r="AF15839" s="21"/>
    </row>
    <row r="15840" spans="1:32" x14ac:dyDescent="0.2">
      <c r="A15840" s="1" t="s">
        <v>45620</v>
      </c>
      <c r="B15840" s="4" t="s">
        <v>45621</v>
      </c>
      <c r="C15840" s="4" t="s">
        <v>45622</v>
      </c>
      <c r="E15840" s="4"/>
      <c r="R15840" s="4"/>
      <c r="U15840" s="4"/>
      <c r="AD15840" s="4"/>
      <c r="AE15840" s="4"/>
      <c r="AF15840" s="21"/>
    </row>
    <row r="15841" spans="1:32" x14ac:dyDescent="0.2">
      <c r="A15841" s="1" t="s">
        <v>45623</v>
      </c>
      <c r="B15841" s="4" t="s">
        <v>45624</v>
      </c>
      <c r="C15841" s="4" t="s">
        <v>45625</v>
      </c>
      <c r="E15841" s="4"/>
      <c r="R15841" s="4"/>
      <c r="U15841" s="4"/>
      <c r="AD15841" s="4"/>
      <c r="AE15841" s="4"/>
      <c r="AF15841" s="21"/>
    </row>
    <row r="15842" spans="1:32" x14ac:dyDescent="0.2">
      <c r="A15842" s="1" t="s">
        <v>45626</v>
      </c>
      <c r="B15842" s="4" t="s">
        <v>45627</v>
      </c>
      <c r="C15842" s="4" t="s">
        <v>45628</v>
      </c>
      <c r="E15842" s="4"/>
      <c r="R15842" s="4"/>
      <c r="U15842" s="4"/>
      <c r="AD15842" s="4"/>
      <c r="AE15842" s="4"/>
      <c r="AF15842" s="21"/>
    </row>
    <row r="15843" spans="1:32" x14ac:dyDescent="0.2">
      <c r="A15843" s="1" t="s">
        <v>45629</v>
      </c>
      <c r="B15843" s="4" t="s">
        <v>45630</v>
      </c>
      <c r="C15843" s="4" t="s">
        <v>45631</v>
      </c>
      <c r="E15843" s="4"/>
      <c r="R15843" s="4"/>
      <c r="U15843" s="4"/>
      <c r="AD15843" s="4"/>
      <c r="AE15843" s="4"/>
      <c r="AF15843" s="21"/>
    </row>
    <row r="15844" spans="1:32" x14ac:dyDescent="0.2">
      <c r="A15844" s="1" t="s">
        <v>45632</v>
      </c>
      <c r="B15844" s="4" t="s">
        <v>45633</v>
      </c>
      <c r="C15844" s="4" t="s">
        <v>45634</v>
      </c>
      <c r="E15844" s="4"/>
      <c r="R15844" s="4"/>
      <c r="U15844" s="4"/>
      <c r="AD15844" s="4"/>
      <c r="AE15844" s="4"/>
      <c r="AF15844" s="21"/>
    </row>
    <row r="15845" spans="1:32" x14ac:dyDescent="0.2">
      <c r="A15845" s="1" t="s">
        <v>45635</v>
      </c>
      <c r="B15845" s="4" t="s">
        <v>45636</v>
      </c>
      <c r="C15845" s="4" t="s">
        <v>45637</v>
      </c>
      <c r="E15845" s="4"/>
      <c r="R15845" s="4"/>
      <c r="U15845" s="4"/>
      <c r="AD15845" s="4"/>
      <c r="AE15845" s="4"/>
      <c r="AF15845" s="21"/>
    </row>
    <row r="15846" spans="1:32" x14ac:dyDescent="0.2">
      <c r="A15846" s="1" t="s">
        <v>45638</v>
      </c>
      <c r="B15846" s="4" t="s">
        <v>45639</v>
      </c>
      <c r="C15846" s="4" t="s">
        <v>45640</v>
      </c>
      <c r="E15846" s="4"/>
      <c r="R15846" s="4"/>
      <c r="U15846" s="4"/>
      <c r="AD15846" s="4"/>
      <c r="AE15846" s="4"/>
      <c r="AF15846" s="21"/>
    </row>
    <row r="15847" spans="1:32" x14ac:dyDescent="0.2">
      <c r="A15847" s="1" t="s">
        <v>45641</v>
      </c>
      <c r="B15847" s="4" t="s">
        <v>45642</v>
      </c>
      <c r="C15847" s="4" t="s">
        <v>45643</v>
      </c>
      <c r="E15847" s="4"/>
      <c r="R15847" s="4"/>
      <c r="U15847" s="4"/>
      <c r="AD15847" s="4"/>
      <c r="AE15847" s="4"/>
      <c r="AF15847" s="21"/>
    </row>
    <row r="15848" spans="1:32" x14ac:dyDescent="0.2">
      <c r="A15848" s="1" t="s">
        <v>45644</v>
      </c>
      <c r="B15848" s="4" t="s">
        <v>45645</v>
      </c>
      <c r="C15848" s="4" t="s">
        <v>45646</v>
      </c>
      <c r="E15848" s="4"/>
      <c r="R15848" s="4"/>
      <c r="U15848" s="4"/>
      <c r="AD15848" s="4"/>
      <c r="AE15848" s="4"/>
      <c r="AF15848" s="21"/>
    </row>
    <row r="15849" spans="1:32" x14ac:dyDescent="0.2">
      <c r="A15849" s="1" t="s">
        <v>45647</v>
      </c>
      <c r="B15849" s="4" t="s">
        <v>45648</v>
      </c>
      <c r="C15849" s="4" t="s">
        <v>45649</v>
      </c>
      <c r="E15849" s="4"/>
      <c r="R15849" s="4"/>
      <c r="U15849" s="4"/>
      <c r="AD15849" s="4"/>
      <c r="AE15849" s="4"/>
      <c r="AF15849" s="21"/>
    </row>
    <row r="15850" spans="1:32" x14ac:dyDescent="0.2">
      <c r="A15850" s="1" t="s">
        <v>45650</v>
      </c>
      <c r="B15850" s="4" t="s">
        <v>45651</v>
      </c>
      <c r="C15850" s="4" t="s">
        <v>45652</v>
      </c>
      <c r="E15850" s="4"/>
      <c r="R15850" s="4"/>
      <c r="U15850" s="4"/>
      <c r="AD15850" s="4"/>
      <c r="AE15850" s="4"/>
      <c r="AF15850" s="21"/>
    </row>
    <row r="15851" spans="1:32" x14ac:dyDescent="0.2">
      <c r="A15851" s="1" t="s">
        <v>45653</v>
      </c>
      <c r="B15851" s="4" t="s">
        <v>45654</v>
      </c>
      <c r="C15851" s="4" t="s">
        <v>45655</v>
      </c>
      <c r="E15851" s="4"/>
      <c r="R15851" s="4"/>
      <c r="U15851" s="4"/>
      <c r="AD15851" s="4"/>
      <c r="AE15851" s="4"/>
      <c r="AF15851" s="21"/>
    </row>
    <row r="15852" spans="1:32" x14ac:dyDescent="0.2">
      <c r="A15852" s="1" t="s">
        <v>45656</v>
      </c>
      <c r="B15852" s="4" t="s">
        <v>45657</v>
      </c>
      <c r="C15852" s="4" t="s">
        <v>45658</v>
      </c>
      <c r="E15852" s="4"/>
      <c r="R15852" s="4"/>
      <c r="U15852" s="4"/>
      <c r="AD15852" s="4"/>
      <c r="AE15852" s="4"/>
      <c r="AF15852" s="21"/>
    </row>
    <row r="15853" spans="1:32" x14ac:dyDescent="0.2">
      <c r="A15853" s="1" t="s">
        <v>45659</v>
      </c>
      <c r="B15853" s="4" t="s">
        <v>45660</v>
      </c>
      <c r="C15853" s="4" t="s">
        <v>45661</v>
      </c>
      <c r="E15853" s="4"/>
      <c r="R15853" s="4"/>
      <c r="U15853" s="4"/>
      <c r="AD15853" s="4"/>
      <c r="AE15853" s="4"/>
      <c r="AF15853" s="21"/>
    </row>
    <row r="15854" spans="1:32" x14ac:dyDescent="0.2">
      <c r="A15854" s="1" t="s">
        <v>45662</v>
      </c>
      <c r="B15854" s="4" t="s">
        <v>45663</v>
      </c>
      <c r="C15854" s="4" t="s">
        <v>45664</v>
      </c>
      <c r="E15854" s="4"/>
      <c r="R15854" s="4"/>
      <c r="U15854" s="4"/>
      <c r="AD15854" s="4"/>
      <c r="AE15854" s="4"/>
      <c r="AF15854" s="21"/>
    </row>
    <row r="15855" spans="1:32" x14ac:dyDescent="0.2">
      <c r="A15855" s="1" t="s">
        <v>45665</v>
      </c>
      <c r="B15855" s="4" t="s">
        <v>45666</v>
      </c>
      <c r="C15855" s="4" t="s">
        <v>45667</v>
      </c>
      <c r="E15855" s="4"/>
      <c r="R15855" s="4"/>
      <c r="U15855" s="4"/>
      <c r="AD15855" s="4"/>
      <c r="AE15855" s="4"/>
      <c r="AF15855" s="21"/>
    </row>
    <row r="15856" spans="1:32" x14ac:dyDescent="0.2">
      <c r="A15856" s="1" t="s">
        <v>45668</v>
      </c>
      <c r="B15856" s="4" t="s">
        <v>45669</v>
      </c>
      <c r="C15856" s="4" t="s">
        <v>45670</v>
      </c>
      <c r="E15856" s="4"/>
      <c r="R15856" s="4"/>
      <c r="U15856" s="4"/>
      <c r="AD15856" s="4"/>
      <c r="AE15856" s="4"/>
      <c r="AF15856" s="21"/>
    </row>
    <row r="15857" spans="1:32" x14ac:dyDescent="0.2">
      <c r="A15857" s="1" t="s">
        <v>45671</v>
      </c>
      <c r="B15857" s="4" t="s">
        <v>45672</v>
      </c>
      <c r="C15857" s="4" t="s">
        <v>34486</v>
      </c>
      <c r="E15857" s="4"/>
      <c r="R15857" s="4"/>
      <c r="U15857" s="4"/>
      <c r="AD15857" s="4"/>
      <c r="AE15857" s="4"/>
      <c r="AF15857" s="21"/>
    </row>
    <row r="15858" spans="1:32" x14ac:dyDescent="0.2">
      <c r="A15858" s="1" t="s">
        <v>45673</v>
      </c>
      <c r="B15858" s="4" t="s">
        <v>45674</v>
      </c>
      <c r="C15858" s="4" t="s">
        <v>45675</v>
      </c>
      <c r="E15858" s="4"/>
      <c r="R15858" s="4"/>
      <c r="U15858" s="4"/>
      <c r="AD15858" s="4"/>
      <c r="AE15858" s="4"/>
      <c r="AF15858" s="21"/>
    </row>
    <row r="15859" spans="1:32" x14ac:dyDescent="0.2">
      <c r="A15859" s="1" t="s">
        <v>45676</v>
      </c>
      <c r="B15859" s="4" t="s">
        <v>45677</v>
      </c>
      <c r="C15859" s="4" t="s">
        <v>45678</v>
      </c>
      <c r="E15859" s="4"/>
      <c r="R15859" s="4"/>
      <c r="U15859" s="4"/>
      <c r="AD15859" s="4"/>
      <c r="AE15859" s="4"/>
      <c r="AF15859" s="21"/>
    </row>
    <row r="15860" spans="1:32" x14ac:dyDescent="0.2">
      <c r="A15860" s="1" t="s">
        <v>45679</v>
      </c>
      <c r="B15860" s="4" t="s">
        <v>45680</v>
      </c>
      <c r="C15860" s="4" t="s">
        <v>45681</v>
      </c>
      <c r="E15860" s="4"/>
      <c r="R15860" s="4"/>
      <c r="U15860" s="4"/>
      <c r="AD15860" s="4"/>
      <c r="AE15860" s="4"/>
      <c r="AF15860" s="21"/>
    </row>
    <row r="15861" spans="1:32" x14ac:dyDescent="0.2">
      <c r="A15861" s="1" t="s">
        <v>45682</v>
      </c>
      <c r="B15861" s="4" t="s">
        <v>45683</v>
      </c>
      <c r="C15861" s="4" t="s">
        <v>45684</v>
      </c>
      <c r="E15861" s="4"/>
      <c r="R15861" s="4"/>
      <c r="U15861" s="4"/>
      <c r="AD15861" s="4"/>
      <c r="AE15861" s="4"/>
      <c r="AF15861" s="21"/>
    </row>
    <row r="15862" spans="1:32" x14ac:dyDescent="0.2">
      <c r="A15862" s="1" t="s">
        <v>45685</v>
      </c>
      <c r="B15862" s="4" t="s">
        <v>45686</v>
      </c>
      <c r="C15862" s="4" t="s">
        <v>45687</v>
      </c>
      <c r="E15862" s="4"/>
      <c r="R15862" s="4"/>
      <c r="U15862" s="4"/>
      <c r="AD15862" s="4"/>
      <c r="AE15862" s="4"/>
      <c r="AF15862" s="21"/>
    </row>
    <row r="15863" spans="1:32" x14ac:dyDescent="0.2">
      <c r="A15863" s="1" t="s">
        <v>45688</v>
      </c>
      <c r="B15863" s="4" t="s">
        <v>45689</v>
      </c>
      <c r="C15863" s="4" t="s">
        <v>45690</v>
      </c>
      <c r="E15863" s="4"/>
      <c r="R15863" s="4"/>
      <c r="U15863" s="4"/>
      <c r="AD15863" s="4"/>
      <c r="AE15863" s="4"/>
      <c r="AF15863" s="21"/>
    </row>
    <row r="15864" spans="1:32" x14ac:dyDescent="0.2">
      <c r="A15864" s="1" t="s">
        <v>45691</v>
      </c>
      <c r="B15864" s="4" t="s">
        <v>45692</v>
      </c>
      <c r="C15864" s="4" t="s">
        <v>45693</v>
      </c>
      <c r="E15864" s="4"/>
      <c r="R15864" s="4"/>
      <c r="U15864" s="4"/>
      <c r="AD15864" s="4"/>
      <c r="AE15864" s="4"/>
      <c r="AF15864" s="21"/>
    </row>
    <row r="15865" spans="1:32" x14ac:dyDescent="0.2">
      <c r="A15865" s="1" t="s">
        <v>45694</v>
      </c>
      <c r="B15865" s="4" t="s">
        <v>45695</v>
      </c>
      <c r="C15865" s="4" t="s">
        <v>45696</v>
      </c>
      <c r="E15865" s="4"/>
      <c r="R15865" s="4"/>
      <c r="U15865" s="4"/>
      <c r="AD15865" s="4"/>
      <c r="AE15865" s="4"/>
      <c r="AF15865" s="21"/>
    </row>
    <row r="15866" spans="1:32" x14ac:dyDescent="0.2">
      <c r="A15866" s="1" t="s">
        <v>45697</v>
      </c>
      <c r="B15866" s="4" t="s">
        <v>45698</v>
      </c>
      <c r="C15866" s="4" t="s">
        <v>45696</v>
      </c>
      <c r="E15866" s="4"/>
      <c r="R15866" s="4"/>
      <c r="U15866" s="4"/>
      <c r="AD15866" s="4"/>
      <c r="AE15866" s="4"/>
      <c r="AF15866" s="21"/>
    </row>
    <row r="15867" spans="1:32" x14ac:dyDescent="0.2">
      <c r="A15867" s="1" t="s">
        <v>45699</v>
      </c>
      <c r="B15867" s="4" t="s">
        <v>45700</v>
      </c>
      <c r="C15867" s="4" t="s">
        <v>45701</v>
      </c>
      <c r="E15867" s="4"/>
      <c r="R15867" s="4"/>
      <c r="U15867" s="4"/>
      <c r="AD15867" s="4"/>
      <c r="AE15867" s="4"/>
      <c r="AF15867" s="21"/>
    </row>
    <row r="15868" spans="1:32" x14ac:dyDescent="0.2">
      <c r="A15868" s="1" t="s">
        <v>45702</v>
      </c>
      <c r="B15868" s="4" t="s">
        <v>45703</v>
      </c>
      <c r="C15868" s="4" t="s">
        <v>45704</v>
      </c>
      <c r="E15868" s="4"/>
      <c r="R15868" s="4"/>
      <c r="U15868" s="4"/>
      <c r="AD15868" s="4"/>
      <c r="AE15868" s="4"/>
      <c r="AF15868" s="21"/>
    </row>
    <row r="15869" spans="1:32" x14ac:dyDescent="0.2">
      <c r="A15869" s="1" t="s">
        <v>45705</v>
      </c>
      <c r="B15869" s="4" t="s">
        <v>45706</v>
      </c>
      <c r="C15869" s="4" t="s">
        <v>45707</v>
      </c>
      <c r="E15869" s="4"/>
      <c r="R15869" s="4"/>
      <c r="U15869" s="4"/>
      <c r="AD15869" s="4"/>
      <c r="AE15869" s="4"/>
      <c r="AF15869" s="21"/>
    </row>
    <row r="15870" spans="1:32" x14ac:dyDescent="0.2">
      <c r="A15870" s="1" t="s">
        <v>45708</v>
      </c>
      <c r="B15870" s="4" t="s">
        <v>45709</v>
      </c>
      <c r="C15870" s="4" t="s">
        <v>45710</v>
      </c>
      <c r="E15870" s="4"/>
      <c r="R15870" s="4"/>
      <c r="U15870" s="4"/>
      <c r="AD15870" s="4"/>
      <c r="AE15870" s="4"/>
      <c r="AF15870" s="21"/>
    </row>
    <row r="15871" spans="1:32" x14ac:dyDescent="0.2">
      <c r="A15871" s="1" t="s">
        <v>45711</v>
      </c>
      <c r="B15871" s="4" t="s">
        <v>45712</v>
      </c>
      <c r="C15871" s="4" t="s">
        <v>45713</v>
      </c>
      <c r="E15871" s="4"/>
      <c r="R15871" s="4"/>
      <c r="U15871" s="4"/>
      <c r="AD15871" s="4"/>
      <c r="AE15871" s="4"/>
      <c r="AF15871" s="21"/>
    </row>
    <row r="15872" spans="1:32" x14ac:dyDescent="0.2">
      <c r="A15872" s="1" t="s">
        <v>45714</v>
      </c>
      <c r="B15872" s="4" t="s">
        <v>45715</v>
      </c>
      <c r="C15872" s="4" t="s">
        <v>45716</v>
      </c>
      <c r="E15872" s="4"/>
      <c r="R15872" s="4"/>
      <c r="U15872" s="4"/>
      <c r="AD15872" s="4"/>
      <c r="AE15872" s="4"/>
      <c r="AF15872" s="21"/>
    </row>
    <row r="15873" spans="1:32" x14ac:dyDescent="0.2">
      <c r="A15873" s="1" t="s">
        <v>45717</v>
      </c>
      <c r="B15873" s="4" t="s">
        <v>45718</v>
      </c>
      <c r="C15873" s="4" t="s">
        <v>45719</v>
      </c>
      <c r="E15873" s="4"/>
      <c r="R15873" s="4"/>
      <c r="U15873" s="4"/>
      <c r="AD15873" s="4"/>
      <c r="AE15873" s="4"/>
      <c r="AF15873" s="21"/>
    </row>
    <row r="15874" spans="1:32" x14ac:dyDescent="0.2">
      <c r="A15874" s="1" t="s">
        <v>45720</v>
      </c>
      <c r="B15874" s="4" t="s">
        <v>45721</v>
      </c>
      <c r="C15874" s="4" t="s">
        <v>45722</v>
      </c>
      <c r="E15874" s="4"/>
      <c r="R15874" s="4"/>
      <c r="U15874" s="4"/>
      <c r="AD15874" s="4"/>
      <c r="AE15874" s="4"/>
      <c r="AF15874" s="21"/>
    </row>
    <row r="15875" spans="1:32" x14ac:dyDescent="0.2">
      <c r="A15875" s="1" t="s">
        <v>45723</v>
      </c>
      <c r="B15875" s="4" t="s">
        <v>45724</v>
      </c>
      <c r="C15875" s="4" t="s">
        <v>45725</v>
      </c>
      <c r="E15875" s="4"/>
      <c r="R15875" s="4"/>
      <c r="U15875" s="4"/>
      <c r="AD15875" s="4"/>
      <c r="AE15875" s="4"/>
      <c r="AF15875" s="21"/>
    </row>
    <row r="15876" spans="1:32" x14ac:dyDescent="0.2">
      <c r="A15876" s="1" t="s">
        <v>45726</v>
      </c>
      <c r="B15876" s="4" t="s">
        <v>12415</v>
      </c>
      <c r="C15876" s="4" t="s">
        <v>45727</v>
      </c>
      <c r="E15876" s="4"/>
      <c r="R15876" s="4"/>
      <c r="U15876" s="4"/>
      <c r="AD15876" s="4"/>
      <c r="AE15876" s="4"/>
      <c r="AF15876" s="21"/>
    </row>
    <row r="15877" spans="1:32" x14ac:dyDescent="0.2">
      <c r="A15877" s="1" t="s">
        <v>45728</v>
      </c>
      <c r="B15877" s="4" t="s">
        <v>45729</v>
      </c>
      <c r="C15877" s="4" t="s">
        <v>45730</v>
      </c>
      <c r="E15877" s="4"/>
      <c r="R15877" s="4"/>
      <c r="U15877" s="4"/>
      <c r="AD15877" s="4"/>
      <c r="AE15877" s="4"/>
      <c r="AF15877" s="21"/>
    </row>
    <row r="15878" spans="1:32" x14ac:dyDescent="0.2">
      <c r="A15878" s="1" t="s">
        <v>45731</v>
      </c>
      <c r="B15878" s="4" t="s">
        <v>45732</v>
      </c>
      <c r="C15878" s="4" t="s">
        <v>45733</v>
      </c>
      <c r="E15878" s="4"/>
      <c r="R15878" s="4"/>
      <c r="U15878" s="4"/>
      <c r="AD15878" s="4"/>
      <c r="AE15878" s="4"/>
      <c r="AF15878" s="21"/>
    </row>
    <row r="15879" spans="1:32" x14ac:dyDescent="0.2">
      <c r="A15879" s="1" t="s">
        <v>45734</v>
      </c>
      <c r="B15879" s="4" t="s">
        <v>45735</v>
      </c>
      <c r="C15879" s="4" t="s">
        <v>45736</v>
      </c>
      <c r="E15879" s="4"/>
      <c r="R15879" s="4"/>
      <c r="U15879" s="4"/>
      <c r="AD15879" s="4"/>
      <c r="AE15879" s="4"/>
      <c r="AF15879" s="21"/>
    </row>
    <row r="15880" spans="1:32" x14ac:dyDescent="0.2">
      <c r="A15880" s="1" t="s">
        <v>45737</v>
      </c>
      <c r="B15880" s="4" t="s">
        <v>45738</v>
      </c>
      <c r="C15880" s="4" t="s">
        <v>45739</v>
      </c>
      <c r="E15880" s="4"/>
      <c r="R15880" s="4"/>
      <c r="U15880" s="4"/>
      <c r="AD15880" s="4"/>
      <c r="AE15880" s="4"/>
      <c r="AF15880" s="21"/>
    </row>
    <row r="15881" spans="1:32" x14ac:dyDescent="0.2">
      <c r="A15881" s="1" t="s">
        <v>45740</v>
      </c>
      <c r="B15881" s="4" t="s">
        <v>45741</v>
      </c>
      <c r="C15881" s="4" t="s">
        <v>45742</v>
      </c>
      <c r="E15881" s="4"/>
      <c r="R15881" s="4"/>
      <c r="U15881" s="4"/>
      <c r="AD15881" s="4"/>
      <c r="AE15881" s="4"/>
      <c r="AF15881" s="21"/>
    </row>
    <row r="15882" spans="1:32" x14ac:dyDescent="0.2">
      <c r="A15882" s="1" t="s">
        <v>45743</v>
      </c>
      <c r="B15882" s="4" t="s">
        <v>45744</v>
      </c>
      <c r="C15882" s="4" t="s">
        <v>45745</v>
      </c>
      <c r="E15882" s="4"/>
      <c r="R15882" s="4"/>
      <c r="U15882" s="4"/>
      <c r="AD15882" s="4"/>
      <c r="AE15882" s="4"/>
      <c r="AF15882" s="21"/>
    </row>
    <row r="15883" spans="1:32" x14ac:dyDescent="0.2">
      <c r="A15883" s="1" t="s">
        <v>45746</v>
      </c>
      <c r="B15883" s="4" t="s">
        <v>45747</v>
      </c>
      <c r="C15883" s="4" t="s">
        <v>45748</v>
      </c>
      <c r="E15883" s="4"/>
      <c r="R15883" s="4"/>
      <c r="U15883" s="4"/>
      <c r="AD15883" s="4"/>
      <c r="AE15883" s="4"/>
      <c r="AF15883" s="21"/>
    </row>
    <row r="15884" spans="1:32" x14ac:dyDescent="0.2">
      <c r="A15884" s="1" t="s">
        <v>45749</v>
      </c>
      <c r="B15884" s="4" t="s">
        <v>45750</v>
      </c>
      <c r="C15884" s="4" t="s">
        <v>45751</v>
      </c>
      <c r="E15884" s="4"/>
      <c r="R15884" s="4"/>
      <c r="U15884" s="4"/>
      <c r="AD15884" s="4"/>
      <c r="AE15884" s="4"/>
      <c r="AF15884" s="21"/>
    </row>
    <row r="15885" spans="1:32" x14ac:dyDescent="0.2">
      <c r="A15885" s="1" t="s">
        <v>45752</v>
      </c>
      <c r="B15885" s="4" t="s">
        <v>45753</v>
      </c>
      <c r="C15885" s="4" t="s">
        <v>45754</v>
      </c>
      <c r="E15885" s="4"/>
      <c r="R15885" s="4"/>
      <c r="U15885" s="4"/>
      <c r="AD15885" s="4"/>
      <c r="AE15885" s="4"/>
      <c r="AF15885" s="21"/>
    </row>
    <row r="15886" spans="1:32" x14ac:dyDescent="0.2">
      <c r="A15886" s="1" t="s">
        <v>45755</v>
      </c>
      <c r="B15886" s="4" t="s">
        <v>45756</v>
      </c>
      <c r="C15886" s="4" t="s">
        <v>45757</v>
      </c>
      <c r="E15886" s="4"/>
      <c r="R15886" s="4"/>
      <c r="U15886" s="4"/>
      <c r="AD15886" s="4"/>
      <c r="AE15886" s="4"/>
      <c r="AF15886" s="21"/>
    </row>
    <row r="15887" spans="1:32" x14ac:dyDescent="0.2">
      <c r="A15887" s="1" t="s">
        <v>45758</v>
      </c>
      <c r="B15887" s="4" t="s">
        <v>45759</v>
      </c>
      <c r="C15887" s="4" t="s">
        <v>45760</v>
      </c>
      <c r="E15887" s="4"/>
      <c r="R15887" s="4"/>
      <c r="U15887" s="4"/>
      <c r="AD15887" s="4"/>
      <c r="AE15887" s="4"/>
      <c r="AF15887" s="21"/>
    </row>
    <row r="15888" spans="1:32" x14ac:dyDescent="0.2">
      <c r="A15888" s="1" t="s">
        <v>45761</v>
      </c>
      <c r="B15888" s="4" t="s">
        <v>45762</v>
      </c>
      <c r="C15888" s="4" t="s">
        <v>45763</v>
      </c>
      <c r="E15888" s="4"/>
      <c r="R15888" s="4"/>
      <c r="U15888" s="4"/>
      <c r="AD15888" s="4"/>
      <c r="AE15888" s="4"/>
      <c r="AF15888" s="21"/>
    </row>
    <row r="15889" spans="1:32" x14ac:dyDescent="0.2">
      <c r="A15889" s="1" t="s">
        <v>45764</v>
      </c>
      <c r="B15889" s="4" t="s">
        <v>45765</v>
      </c>
      <c r="C15889" s="4" t="s">
        <v>45766</v>
      </c>
      <c r="E15889" s="4"/>
      <c r="R15889" s="4"/>
      <c r="U15889" s="4"/>
      <c r="AD15889" s="4"/>
      <c r="AE15889" s="4"/>
      <c r="AF15889" s="21"/>
    </row>
    <row r="15890" spans="1:32" x14ac:dyDescent="0.2">
      <c r="A15890" s="1" t="s">
        <v>45767</v>
      </c>
      <c r="B15890" s="4" t="s">
        <v>45768</v>
      </c>
      <c r="C15890" s="4" t="s">
        <v>45769</v>
      </c>
      <c r="E15890" s="4"/>
      <c r="R15890" s="4"/>
      <c r="U15890" s="4"/>
      <c r="AD15890" s="4"/>
      <c r="AE15890" s="4"/>
      <c r="AF15890" s="21"/>
    </row>
    <row r="15891" spans="1:32" x14ac:dyDescent="0.2">
      <c r="A15891" s="1" t="s">
        <v>45770</v>
      </c>
      <c r="B15891" s="4" t="s">
        <v>45771</v>
      </c>
      <c r="C15891" s="4" t="s">
        <v>45772</v>
      </c>
      <c r="E15891" s="4"/>
      <c r="R15891" s="4"/>
      <c r="U15891" s="4"/>
      <c r="AD15891" s="4"/>
      <c r="AE15891" s="4"/>
      <c r="AF15891" s="21"/>
    </row>
    <row r="15892" spans="1:32" x14ac:dyDescent="0.2">
      <c r="A15892" s="1" t="s">
        <v>45773</v>
      </c>
      <c r="B15892" s="4" t="s">
        <v>45774</v>
      </c>
      <c r="C15892" s="4" t="s">
        <v>45775</v>
      </c>
      <c r="E15892" s="4"/>
      <c r="R15892" s="4"/>
      <c r="U15892" s="4"/>
      <c r="AD15892" s="4"/>
      <c r="AE15892" s="4"/>
      <c r="AF15892" s="21"/>
    </row>
    <row r="15893" spans="1:32" x14ac:dyDescent="0.2">
      <c r="A15893" s="1" t="s">
        <v>45776</v>
      </c>
      <c r="B15893" s="4" t="s">
        <v>12620</v>
      </c>
      <c r="C15893" s="4" t="s">
        <v>12621</v>
      </c>
      <c r="E15893" s="4"/>
      <c r="R15893" s="4"/>
      <c r="U15893" s="4"/>
      <c r="AD15893" s="4"/>
      <c r="AE15893" s="4"/>
      <c r="AF15893" s="21"/>
    </row>
    <row r="15894" spans="1:32" x14ac:dyDescent="0.2">
      <c r="A15894" s="1" t="s">
        <v>45777</v>
      </c>
      <c r="B15894" s="4" t="s">
        <v>45778</v>
      </c>
      <c r="C15894" s="4" t="s">
        <v>45779</v>
      </c>
      <c r="E15894" s="4"/>
      <c r="R15894" s="4"/>
      <c r="U15894" s="4"/>
      <c r="AD15894" s="4"/>
      <c r="AE15894" s="4"/>
      <c r="AF15894" s="21"/>
    </row>
    <row r="15895" spans="1:32" x14ac:dyDescent="0.2">
      <c r="A15895" s="1" t="s">
        <v>45780</v>
      </c>
      <c r="B15895" s="4" t="s">
        <v>45781</v>
      </c>
      <c r="C15895" s="4" t="s">
        <v>45782</v>
      </c>
      <c r="E15895" s="4"/>
      <c r="R15895" s="4"/>
      <c r="U15895" s="4"/>
      <c r="AD15895" s="4"/>
      <c r="AE15895" s="4"/>
      <c r="AF15895" s="21"/>
    </row>
    <row r="15896" spans="1:32" x14ac:dyDescent="0.2">
      <c r="A15896" s="1" t="s">
        <v>45783</v>
      </c>
      <c r="B15896" s="4" t="s">
        <v>45784</v>
      </c>
      <c r="C15896" s="4" t="s">
        <v>45785</v>
      </c>
      <c r="E15896" s="4"/>
      <c r="R15896" s="4"/>
      <c r="U15896" s="4"/>
      <c r="AD15896" s="4"/>
      <c r="AE15896" s="4"/>
      <c r="AF15896" s="21"/>
    </row>
    <row r="15897" spans="1:32" x14ac:dyDescent="0.2">
      <c r="A15897" s="1" t="s">
        <v>45786</v>
      </c>
      <c r="B15897" s="4" t="s">
        <v>11995</v>
      </c>
      <c r="C15897" s="4" t="s">
        <v>44641</v>
      </c>
      <c r="E15897" s="4"/>
      <c r="R15897" s="4"/>
      <c r="U15897" s="4"/>
      <c r="AD15897" s="4"/>
      <c r="AE15897" s="4"/>
      <c r="AF15897" s="21"/>
    </row>
    <row r="15898" spans="1:32" x14ac:dyDescent="0.2">
      <c r="A15898" s="1" t="s">
        <v>45787</v>
      </c>
      <c r="B15898" s="4" t="s">
        <v>45788</v>
      </c>
      <c r="C15898" s="4" t="s">
        <v>45789</v>
      </c>
      <c r="E15898" s="4"/>
      <c r="R15898" s="4"/>
      <c r="U15898" s="4"/>
      <c r="AD15898" s="4"/>
      <c r="AE15898" s="4"/>
      <c r="AF15898" s="21"/>
    </row>
    <row r="15899" spans="1:32" x14ac:dyDescent="0.2">
      <c r="A15899" s="1" t="s">
        <v>45790</v>
      </c>
      <c r="B15899" s="4" t="s">
        <v>45791</v>
      </c>
      <c r="C15899" s="4" t="s">
        <v>45792</v>
      </c>
      <c r="E15899" s="4"/>
      <c r="R15899" s="4"/>
      <c r="U15899" s="4"/>
      <c r="AD15899" s="4"/>
      <c r="AE15899" s="4"/>
      <c r="AF15899" s="21"/>
    </row>
    <row r="15900" spans="1:32" x14ac:dyDescent="0.2">
      <c r="A15900" s="1" t="s">
        <v>45793</v>
      </c>
      <c r="B15900" s="4" t="s">
        <v>45794</v>
      </c>
      <c r="C15900" s="4" t="s">
        <v>45795</v>
      </c>
      <c r="E15900" s="4"/>
      <c r="R15900" s="4"/>
      <c r="U15900" s="4"/>
      <c r="AD15900" s="4"/>
      <c r="AE15900" s="4"/>
      <c r="AF15900" s="21"/>
    </row>
    <row r="15901" spans="1:32" x14ac:dyDescent="0.2">
      <c r="A15901" s="1" t="s">
        <v>45796</v>
      </c>
      <c r="B15901" s="4" t="s">
        <v>45797</v>
      </c>
      <c r="C15901" s="4" t="s">
        <v>45798</v>
      </c>
      <c r="E15901" s="4"/>
      <c r="R15901" s="4"/>
      <c r="U15901" s="4"/>
      <c r="AD15901" s="4"/>
      <c r="AE15901" s="4"/>
      <c r="AF15901" s="21"/>
    </row>
    <row r="15902" spans="1:32" x14ac:dyDescent="0.2">
      <c r="A15902" s="1" t="s">
        <v>45799</v>
      </c>
      <c r="B15902" s="4" t="s">
        <v>12346</v>
      </c>
      <c r="C15902" s="4" t="s">
        <v>45800</v>
      </c>
      <c r="E15902" s="4"/>
      <c r="R15902" s="4"/>
      <c r="U15902" s="4"/>
      <c r="AD15902" s="4"/>
      <c r="AE15902" s="4"/>
      <c r="AF15902" s="21"/>
    </row>
    <row r="15903" spans="1:32" x14ac:dyDescent="0.2">
      <c r="A15903" s="1" t="s">
        <v>45801</v>
      </c>
      <c r="B15903" s="4" t="s">
        <v>45802</v>
      </c>
      <c r="C15903" s="4" t="s">
        <v>45803</v>
      </c>
      <c r="E15903" s="4"/>
      <c r="R15903" s="4"/>
      <c r="U15903" s="4"/>
      <c r="AD15903" s="4"/>
      <c r="AE15903" s="4"/>
      <c r="AF15903" s="21"/>
    </row>
    <row r="15904" spans="1:32" x14ac:dyDescent="0.2">
      <c r="A15904" s="1" t="s">
        <v>45804</v>
      </c>
      <c r="B15904" s="4" t="s">
        <v>45805</v>
      </c>
      <c r="C15904" s="4" t="s">
        <v>45806</v>
      </c>
      <c r="E15904" s="4"/>
      <c r="R15904" s="4"/>
      <c r="U15904" s="4"/>
      <c r="AD15904" s="4"/>
      <c r="AE15904" s="4"/>
      <c r="AF15904" s="21"/>
    </row>
    <row r="15905" spans="1:32" x14ac:dyDescent="0.2">
      <c r="A15905" s="1" t="s">
        <v>45807</v>
      </c>
      <c r="B15905" s="4" t="s">
        <v>45808</v>
      </c>
      <c r="C15905" s="4" t="s">
        <v>45809</v>
      </c>
      <c r="E15905" s="4"/>
      <c r="R15905" s="4"/>
      <c r="U15905" s="4"/>
      <c r="AD15905" s="4"/>
      <c r="AE15905" s="4"/>
      <c r="AF15905" s="21"/>
    </row>
    <row r="15906" spans="1:32" x14ac:dyDescent="0.2">
      <c r="A15906" s="1" t="s">
        <v>45810</v>
      </c>
      <c r="B15906" s="4" t="s">
        <v>45811</v>
      </c>
      <c r="C15906" s="4" t="s">
        <v>45812</v>
      </c>
      <c r="E15906" s="4"/>
      <c r="R15906" s="4"/>
      <c r="U15906" s="4"/>
      <c r="AD15906" s="4"/>
      <c r="AE15906" s="4"/>
      <c r="AF15906" s="21"/>
    </row>
    <row r="15907" spans="1:32" x14ac:dyDescent="0.2">
      <c r="A15907" s="1" t="s">
        <v>45813</v>
      </c>
      <c r="B15907" s="4" t="s">
        <v>45814</v>
      </c>
      <c r="C15907" s="4" t="s">
        <v>45815</v>
      </c>
      <c r="E15907" s="4"/>
      <c r="R15907" s="4"/>
      <c r="U15907" s="4"/>
      <c r="AD15907" s="4"/>
      <c r="AE15907" s="4"/>
      <c r="AF15907" s="21"/>
    </row>
    <row r="15908" spans="1:32" x14ac:dyDescent="0.2">
      <c r="A15908" s="1" t="s">
        <v>45816</v>
      </c>
      <c r="B15908" s="4" t="s">
        <v>45817</v>
      </c>
      <c r="C15908" s="4" t="s">
        <v>45818</v>
      </c>
      <c r="E15908" s="4"/>
      <c r="R15908" s="4"/>
      <c r="U15908" s="4"/>
      <c r="AD15908" s="4"/>
      <c r="AE15908" s="4"/>
      <c r="AF15908" s="21"/>
    </row>
    <row r="15909" spans="1:32" x14ac:dyDescent="0.2">
      <c r="A15909" s="1" t="s">
        <v>45819</v>
      </c>
      <c r="B15909" s="4" t="s">
        <v>45820</v>
      </c>
      <c r="C15909" s="4" t="s">
        <v>45821</v>
      </c>
      <c r="E15909" s="4"/>
      <c r="R15909" s="4"/>
      <c r="U15909" s="4"/>
      <c r="AD15909" s="4"/>
      <c r="AE15909" s="4"/>
      <c r="AF15909" s="21"/>
    </row>
    <row r="15910" spans="1:32" x14ac:dyDescent="0.2">
      <c r="A15910" s="1" t="s">
        <v>45822</v>
      </c>
      <c r="B15910" s="4" t="s">
        <v>45823</v>
      </c>
      <c r="C15910" s="4" t="s">
        <v>45824</v>
      </c>
      <c r="E15910" s="4"/>
      <c r="R15910" s="4"/>
      <c r="U15910" s="4"/>
      <c r="AD15910" s="4"/>
      <c r="AE15910" s="4"/>
      <c r="AF15910" s="21"/>
    </row>
    <row r="15911" spans="1:32" x14ac:dyDescent="0.2">
      <c r="A15911" s="1" t="s">
        <v>45825</v>
      </c>
      <c r="B15911" s="4" t="s">
        <v>45826</v>
      </c>
      <c r="C15911" s="4" t="s">
        <v>45827</v>
      </c>
      <c r="E15911" s="4"/>
      <c r="R15911" s="4"/>
      <c r="U15911" s="4"/>
      <c r="AD15911" s="4"/>
      <c r="AE15911" s="4"/>
      <c r="AF15911" s="21"/>
    </row>
    <row r="15912" spans="1:32" x14ac:dyDescent="0.2">
      <c r="A15912" s="1" t="s">
        <v>45828</v>
      </c>
      <c r="B15912" s="4" t="s">
        <v>12352</v>
      </c>
      <c r="C15912" s="4" t="s">
        <v>45829</v>
      </c>
      <c r="E15912" s="4"/>
      <c r="R15912" s="4"/>
      <c r="U15912" s="4"/>
      <c r="AD15912" s="4"/>
      <c r="AE15912" s="4"/>
      <c r="AF15912" s="21"/>
    </row>
    <row r="15913" spans="1:32" x14ac:dyDescent="0.2">
      <c r="A15913" s="1" t="s">
        <v>45830</v>
      </c>
      <c r="B15913" s="4" t="s">
        <v>45831</v>
      </c>
      <c r="C15913" s="4" t="s">
        <v>45832</v>
      </c>
      <c r="E15913" s="4"/>
      <c r="R15913" s="4"/>
      <c r="U15913" s="4"/>
      <c r="AD15913" s="4"/>
      <c r="AE15913" s="4"/>
      <c r="AF15913" s="21"/>
    </row>
    <row r="15914" spans="1:32" x14ac:dyDescent="0.2">
      <c r="A15914" s="1" t="s">
        <v>45833</v>
      </c>
      <c r="B15914" s="4" t="s">
        <v>45834</v>
      </c>
      <c r="C15914" s="4" t="s">
        <v>45835</v>
      </c>
      <c r="E15914" s="4"/>
      <c r="R15914" s="4"/>
      <c r="U15914" s="4"/>
      <c r="AD15914" s="4"/>
      <c r="AE15914" s="4"/>
      <c r="AF15914" s="21"/>
    </row>
    <row r="15915" spans="1:32" x14ac:dyDescent="0.2">
      <c r="A15915" s="1" t="s">
        <v>45836</v>
      </c>
      <c r="B15915" s="4" t="s">
        <v>45837</v>
      </c>
      <c r="C15915" s="4" t="s">
        <v>45838</v>
      </c>
      <c r="E15915" s="4"/>
      <c r="R15915" s="4"/>
      <c r="U15915" s="4"/>
      <c r="AD15915" s="4"/>
      <c r="AE15915" s="4"/>
      <c r="AF15915" s="21"/>
    </row>
    <row r="15916" spans="1:32" x14ac:dyDescent="0.2">
      <c r="A15916" s="1" t="s">
        <v>45839</v>
      </c>
      <c r="B15916" s="4" t="s">
        <v>45840</v>
      </c>
      <c r="C15916" s="4" t="s">
        <v>45841</v>
      </c>
      <c r="E15916" s="4"/>
      <c r="R15916" s="4"/>
      <c r="U15916" s="4"/>
      <c r="AD15916" s="4"/>
      <c r="AE15916" s="4"/>
      <c r="AF15916" s="21"/>
    </row>
    <row r="15917" spans="1:32" x14ac:dyDescent="0.2">
      <c r="A15917" s="1" t="s">
        <v>45842</v>
      </c>
      <c r="B15917" s="4" t="s">
        <v>45843</v>
      </c>
      <c r="C15917" s="4" t="s">
        <v>45844</v>
      </c>
      <c r="E15917" s="4"/>
      <c r="R15917" s="4"/>
      <c r="U15917" s="4"/>
      <c r="AD15917" s="4"/>
      <c r="AE15917" s="4"/>
      <c r="AF15917" s="21"/>
    </row>
    <row r="15918" spans="1:32" x14ac:dyDescent="0.2">
      <c r="A15918" s="1" t="s">
        <v>45845</v>
      </c>
      <c r="B15918" s="4" t="s">
        <v>45846</v>
      </c>
      <c r="C15918" s="4" t="s">
        <v>45847</v>
      </c>
      <c r="E15918" s="4"/>
      <c r="R15918" s="4"/>
      <c r="U15918" s="4"/>
      <c r="AD15918" s="4"/>
      <c r="AE15918" s="4"/>
      <c r="AF15918" s="21"/>
    </row>
    <row r="15919" spans="1:32" x14ac:dyDescent="0.2">
      <c r="A15919" s="1" t="s">
        <v>45848</v>
      </c>
      <c r="B15919" s="4" t="s">
        <v>45849</v>
      </c>
      <c r="C15919" s="4" t="s">
        <v>45850</v>
      </c>
      <c r="E15919" s="4"/>
      <c r="R15919" s="4"/>
      <c r="U15919" s="4"/>
      <c r="AD15919" s="4"/>
      <c r="AE15919" s="4"/>
      <c r="AF15919" s="21"/>
    </row>
    <row r="15920" spans="1:32" x14ac:dyDescent="0.2">
      <c r="A15920" s="1" t="s">
        <v>45851</v>
      </c>
      <c r="B15920" s="4" t="s">
        <v>13031</v>
      </c>
      <c r="C15920" s="4" t="s">
        <v>45852</v>
      </c>
      <c r="E15920" s="4"/>
      <c r="R15920" s="4"/>
      <c r="U15920" s="4"/>
      <c r="AD15920" s="4"/>
      <c r="AE15920" s="4"/>
      <c r="AF15920" s="21"/>
    </row>
    <row r="15921" spans="1:32" x14ac:dyDescent="0.2">
      <c r="A15921" s="1" t="s">
        <v>45853</v>
      </c>
      <c r="B15921" s="4" t="s">
        <v>12361</v>
      </c>
      <c r="C15921" s="4" t="s">
        <v>45854</v>
      </c>
      <c r="E15921" s="4"/>
      <c r="R15921" s="4"/>
      <c r="U15921" s="4"/>
      <c r="AD15921" s="4"/>
      <c r="AE15921" s="4"/>
      <c r="AF15921" s="21"/>
    </row>
    <row r="15922" spans="1:32" x14ac:dyDescent="0.2">
      <c r="A15922" s="1" t="s">
        <v>45855</v>
      </c>
      <c r="B15922" s="4" t="s">
        <v>45856</v>
      </c>
      <c r="C15922" s="4" t="s">
        <v>45857</v>
      </c>
      <c r="E15922" s="4"/>
      <c r="R15922" s="4"/>
      <c r="U15922" s="4"/>
      <c r="AD15922" s="4"/>
      <c r="AE15922" s="4"/>
      <c r="AF15922" s="21"/>
    </row>
    <row r="15923" spans="1:32" x14ac:dyDescent="0.2">
      <c r="A15923" s="1" t="s">
        <v>45858</v>
      </c>
      <c r="B15923" s="4" t="s">
        <v>45859</v>
      </c>
      <c r="C15923" s="4" t="s">
        <v>45860</v>
      </c>
      <c r="E15923" s="4"/>
      <c r="R15923" s="4"/>
      <c r="U15923" s="4"/>
      <c r="AD15923" s="4"/>
      <c r="AE15923" s="4"/>
      <c r="AF15923" s="21"/>
    </row>
    <row r="15924" spans="1:32" x14ac:dyDescent="0.2">
      <c r="A15924" s="1" t="s">
        <v>45861</v>
      </c>
      <c r="B15924" s="4" t="s">
        <v>45862</v>
      </c>
      <c r="C15924" s="4" t="s">
        <v>45863</v>
      </c>
      <c r="E15924" s="4"/>
      <c r="R15924" s="4"/>
      <c r="U15924" s="4"/>
      <c r="AD15924" s="4"/>
      <c r="AE15924" s="4"/>
      <c r="AF15924" s="21"/>
    </row>
    <row r="15925" spans="1:32" x14ac:dyDescent="0.2">
      <c r="A15925" s="1" t="s">
        <v>45864</v>
      </c>
      <c r="B15925" s="4" t="s">
        <v>45865</v>
      </c>
      <c r="C15925" s="4" t="s">
        <v>45866</v>
      </c>
      <c r="E15925" s="4"/>
      <c r="R15925" s="4"/>
      <c r="U15925" s="4"/>
      <c r="AD15925" s="4"/>
      <c r="AE15925" s="4"/>
      <c r="AF15925" s="21"/>
    </row>
    <row r="15926" spans="1:32" x14ac:dyDescent="0.2">
      <c r="A15926" s="1" t="s">
        <v>45867</v>
      </c>
      <c r="B15926" s="4" t="s">
        <v>45868</v>
      </c>
      <c r="C15926" s="4" t="s">
        <v>45869</v>
      </c>
      <c r="E15926" s="4"/>
      <c r="R15926" s="4"/>
      <c r="U15926" s="4"/>
      <c r="AD15926" s="4"/>
      <c r="AE15926" s="4"/>
      <c r="AF15926" s="21"/>
    </row>
    <row r="15927" spans="1:32" x14ac:dyDescent="0.2">
      <c r="A15927" s="1" t="s">
        <v>45870</v>
      </c>
      <c r="B15927" s="4" t="s">
        <v>45871</v>
      </c>
      <c r="C15927" s="4" t="s">
        <v>45872</v>
      </c>
      <c r="E15927" s="4"/>
      <c r="R15927" s="4"/>
      <c r="U15927" s="4"/>
      <c r="AD15927" s="4"/>
      <c r="AE15927" s="4"/>
      <c r="AF15927" s="21"/>
    </row>
    <row r="15928" spans="1:32" x14ac:dyDescent="0.2">
      <c r="A15928" s="1" t="s">
        <v>45873</v>
      </c>
      <c r="B15928" s="4" t="s">
        <v>45874</v>
      </c>
      <c r="C15928" s="4" t="s">
        <v>45875</v>
      </c>
      <c r="E15928" s="4"/>
      <c r="R15928" s="4"/>
      <c r="U15928" s="4"/>
      <c r="AD15928" s="4"/>
      <c r="AE15928" s="4"/>
      <c r="AF15928" s="21"/>
    </row>
    <row r="15929" spans="1:32" x14ac:dyDescent="0.2">
      <c r="A15929" s="1" t="s">
        <v>45876</v>
      </c>
      <c r="B15929" s="4" t="s">
        <v>45877</v>
      </c>
      <c r="C15929" s="4" t="s">
        <v>45878</v>
      </c>
      <c r="E15929" s="4"/>
      <c r="R15929" s="4"/>
      <c r="U15929" s="4"/>
      <c r="AD15929" s="4"/>
      <c r="AE15929" s="4"/>
      <c r="AF15929" s="21"/>
    </row>
    <row r="15930" spans="1:32" x14ac:dyDescent="0.2">
      <c r="A15930" s="1" t="s">
        <v>45879</v>
      </c>
      <c r="B15930" s="4" t="s">
        <v>45880</v>
      </c>
      <c r="C15930" s="4" t="s">
        <v>45881</v>
      </c>
      <c r="E15930" s="4"/>
      <c r="R15930" s="4"/>
      <c r="U15930" s="4"/>
      <c r="AD15930" s="4"/>
      <c r="AE15930" s="4"/>
      <c r="AF15930" s="21"/>
    </row>
    <row r="15931" spans="1:32" x14ac:dyDescent="0.2">
      <c r="A15931" s="1" t="s">
        <v>45882</v>
      </c>
      <c r="B15931" s="4" t="s">
        <v>45883</v>
      </c>
      <c r="C15931" s="4" t="s">
        <v>45884</v>
      </c>
      <c r="E15931" s="4"/>
      <c r="R15931" s="4"/>
      <c r="U15931" s="4"/>
      <c r="AD15931" s="4"/>
      <c r="AE15931" s="4"/>
      <c r="AF15931" s="21"/>
    </row>
    <row r="15932" spans="1:32" x14ac:dyDescent="0.2">
      <c r="A15932" s="1" t="s">
        <v>45885</v>
      </c>
      <c r="B15932" s="4" t="s">
        <v>45886</v>
      </c>
      <c r="C15932" s="4" t="s">
        <v>45887</v>
      </c>
      <c r="E15932" s="4"/>
      <c r="R15932" s="4"/>
      <c r="U15932" s="4"/>
      <c r="AD15932" s="4"/>
      <c r="AE15932" s="4"/>
      <c r="AF15932" s="21"/>
    </row>
    <row r="15933" spans="1:32" x14ac:dyDescent="0.2">
      <c r="A15933" s="1" t="s">
        <v>45888</v>
      </c>
      <c r="B15933" s="4" t="s">
        <v>45889</v>
      </c>
      <c r="C15933" s="4" t="s">
        <v>45890</v>
      </c>
      <c r="E15933" s="4"/>
      <c r="R15933" s="4"/>
      <c r="U15933" s="4"/>
      <c r="AD15933" s="4"/>
      <c r="AE15933" s="4"/>
      <c r="AF15933" s="21"/>
    </row>
    <row r="15934" spans="1:32" x14ac:dyDescent="0.2">
      <c r="A15934" s="1" t="s">
        <v>45891</v>
      </c>
      <c r="B15934" s="4" t="s">
        <v>45892</v>
      </c>
      <c r="C15934" s="4" t="s">
        <v>45893</v>
      </c>
      <c r="E15934" s="4"/>
      <c r="R15934" s="4"/>
      <c r="U15934" s="4"/>
      <c r="AD15934" s="4"/>
      <c r="AE15934" s="4"/>
      <c r="AF15934" s="21"/>
    </row>
    <row r="15935" spans="1:32" x14ac:dyDescent="0.2">
      <c r="A15935" s="1" t="s">
        <v>45894</v>
      </c>
      <c r="B15935" s="4" t="s">
        <v>45895</v>
      </c>
      <c r="C15935" s="4" t="s">
        <v>45896</v>
      </c>
      <c r="E15935" s="4"/>
      <c r="R15935" s="4"/>
      <c r="U15935" s="4"/>
      <c r="AD15935" s="4"/>
      <c r="AE15935" s="4"/>
      <c r="AF15935" s="21"/>
    </row>
    <row r="15936" spans="1:32" x14ac:dyDescent="0.2">
      <c r="A15936" s="1" t="s">
        <v>45897</v>
      </c>
      <c r="B15936" s="4" t="s">
        <v>45898</v>
      </c>
      <c r="C15936" s="4" t="s">
        <v>45899</v>
      </c>
      <c r="E15936" s="4"/>
      <c r="R15936" s="4"/>
      <c r="U15936" s="4"/>
      <c r="AD15936" s="4"/>
      <c r="AE15936" s="4"/>
      <c r="AF15936" s="21"/>
    </row>
    <row r="15937" spans="1:32" x14ac:dyDescent="0.2">
      <c r="A15937" s="1" t="s">
        <v>45900</v>
      </c>
      <c r="B15937" s="4" t="s">
        <v>45901</v>
      </c>
      <c r="C15937" s="4" t="s">
        <v>45902</v>
      </c>
      <c r="E15937" s="4"/>
      <c r="R15937" s="4"/>
      <c r="U15937" s="4"/>
      <c r="AD15937" s="4"/>
      <c r="AE15937" s="4"/>
      <c r="AF15937" s="21"/>
    </row>
    <row r="15938" spans="1:32" x14ac:dyDescent="0.2">
      <c r="A15938" s="1" t="s">
        <v>45903</v>
      </c>
      <c r="B15938" s="4" t="s">
        <v>45904</v>
      </c>
      <c r="C15938" s="4" t="s">
        <v>45905</v>
      </c>
      <c r="E15938" s="4"/>
      <c r="R15938" s="4"/>
      <c r="U15938" s="4"/>
      <c r="AD15938" s="4"/>
      <c r="AE15938" s="4"/>
      <c r="AF15938" s="21"/>
    </row>
    <row r="15939" spans="1:32" x14ac:dyDescent="0.2">
      <c r="A15939" s="1" t="s">
        <v>45906</v>
      </c>
      <c r="B15939" s="4" t="s">
        <v>45907</v>
      </c>
      <c r="C15939" s="4" t="s">
        <v>45908</v>
      </c>
      <c r="E15939" s="4"/>
      <c r="R15939" s="4"/>
      <c r="U15939" s="4"/>
      <c r="AD15939" s="4"/>
      <c r="AE15939" s="4"/>
      <c r="AF15939" s="21"/>
    </row>
    <row r="15940" spans="1:32" x14ac:dyDescent="0.2">
      <c r="A15940" s="1" t="s">
        <v>45909</v>
      </c>
      <c r="B15940" s="4" t="s">
        <v>45910</v>
      </c>
      <c r="C15940" s="4" t="s">
        <v>45911</v>
      </c>
      <c r="E15940" s="4"/>
      <c r="R15940" s="4"/>
      <c r="U15940" s="4"/>
      <c r="AD15940" s="4"/>
      <c r="AE15940" s="4"/>
      <c r="AF15940" s="21"/>
    </row>
    <row r="15941" spans="1:32" x14ac:dyDescent="0.2">
      <c r="A15941" s="1" t="s">
        <v>45912</v>
      </c>
      <c r="B15941" s="4" t="s">
        <v>45913</v>
      </c>
      <c r="C15941" s="4" t="s">
        <v>45914</v>
      </c>
      <c r="E15941" s="4"/>
      <c r="R15941" s="4"/>
      <c r="U15941" s="4"/>
      <c r="AD15941" s="4"/>
      <c r="AE15941" s="4"/>
      <c r="AF15941" s="21"/>
    </row>
    <row r="15942" spans="1:32" x14ac:dyDescent="0.2">
      <c r="A15942" s="1" t="s">
        <v>45915</v>
      </c>
      <c r="B15942" s="4" t="s">
        <v>45916</v>
      </c>
      <c r="C15942" s="4" t="s">
        <v>45917</v>
      </c>
      <c r="E15942" s="4"/>
      <c r="R15942" s="4"/>
      <c r="U15942" s="4"/>
      <c r="AD15942" s="4"/>
      <c r="AE15942" s="4"/>
      <c r="AF15942" s="21"/>
    </row>
    <row r="15943" spans="1:32" x14ac:dyDescent="0.2">
      <c r="A15943" s="1" t="s">
        <v>45918</v>
      </c>
      <c r="B15943" s="4" t="s">
        <v>45919</v>
      </c>
      <c r="C15943" s="4" t="s">
        <v>45920</v>
      </c>
      <c r="E15943" s="4"/>
      <c r="R15943" s="4"/>
      <c r="U15943" s="4"/>
      <c r="AD15943" s="4"/>
      <c r="AE15943" s="4"/>
      <c r="AF15943" s="21"/>
    </row>
    <row r="15944" spans="1:32" x14ac:dyDescent="0.2">
      <c r="A15944" s="1" t="s">
        <v>45921</v>
      </c>
      <c r="B15944" s="4" t="s">
        <v>45922</v>
      </c>
      <c r="C15944" s="4" t="s">
        <v>45923</v>
      </c>
      <c r="E15944" s="4"/>
      <c r="R15944" s="4"/>
      <c r="U15944" s="4"/>
      <c r="AD15944" s="4"/>
      <c r="AE15944" s="4"/>
      <c r="AF15944" s="21"/>
    </row>
    <row r="15945" spans="1:32" x14ac:dyDescent="0.2">
      <c r="A15945" s="1" t="s">
        <v>45924</v>
      </c>
      <c r="B15945" s="4" t="s">
        <v>45925</v>
      </c>
      <c r="C15945" s="4" t="s">
        <v>45926</v>
      </c>
      <c r="E15945" s="4"/>
      <c r="R15945" s="4"/>
      <c r="U15945" s="4"/>
      <c r="AD15945" s="4"/>
      <c r="AE15945" s="4"/>
      <c r="AF15945" s="21"/>
    </row>
    <row r="15946" spans="1:32" x14ac:dyDescent="0.2">
      <c r="A15946" s="1" t="s">
        <v>45927</v>
      </c>
      <c r="B15946" s="4" t="s">
        <v>45928</v>
      </c>
      <c r="C15946" s="4" t="s">
        <v>45928</v>
      </c>
      <c r="E15946" s="4"/>
      <c r="R15946" s="4"/>
      <c r="U15946" s="4"/>
      <c r="AD15946" s="4"/>
      <c r="AE15946" s="4"/>
      <c r="AF15946" s="21"/>
    </row>
    <row r="15947" spans="1:32" x14ac:dyDescent="0.2">
      <c r="A15947" s="1" t="s">
        <v>45929</v>
      </c>
      <c r="B15947" s="4" t="s">
        <v>45930</v>
      </c>
      <c r="C15947" s="4" t="s">
        <v>45931</v>
      </c>
      <c r="E15947" s="4"/>
      <c r="R15947" s="4"/>
      <c r="U15947" s="4"/>
      <c r="AD15947" s="4"/>
      <c r="AE15947" s="4"/>
      <c r="AF15947" s="21"/>
    </row>
    <row r="15948" spans="1:32" x14ac:dyDescent="0.2">
      <c r="A15948" s="1" t="s">
        <v>45932</v>
      </c>
      <c r="B15948" s="4" t="s">
        <v>45933</v>
      </c>
      <c r="C15948" s="4" t="s">
        <v>45934</v>
      </c>
      <c r="E15948" s="4"/>
      <c r="R15948" s="4"/>
      <c r="U15948" s="4"/>
      <c r="AD15948" s="4"/>
      <c r="AE15948" s="4"/>
      <c r="AF15948" s="21"/>
    </row>
    <row r="15949" spans="1:32" x14ac:dyDescent="0.2">
      <c r="A15949" s="1" t="s">
        <v>45935</v>
      </c>
      <c r="B15949" s="4" t="s">
        <v>45936</v>
      </c>
      <c r="C15949" s="4" t="s">
        <v>45937</v>
      </c>
      <c r="E15949" s="4"/>
      <c r="R15949" s="4"/>
      <c r="U15949" s="4"/>
      <c r="AD15949" s="4"/>
      <c r="AE15949" s="4"/>
      <c r="AF15949" s="21"/>
    </row>
    <row r="15950" spans="1:32" x14ac:dyDescent="0.2">
      <c r="A15950" s="1" t="s">
        <v>45938</v>
      </c>
      <c r="B15950" s="4" t="s">
        <v>45939</v>
      </c>
      <c r="C15950" s="4" t="s">
        <v>45940</v>
      </c>
      <c r="E15950" s="4"/>
      <c r="R15950" s="4"/>
      <c r="U15950" s="4"/>
      <c r="AD15950" s="4"/>
      <c r="AE15950" s="4"/>
      <c r="AF15950" s="21"/>
    </row>
    <row r="15951" spans="1:32" x14ac:dyDescent="0.2">
      <c r="A15951" s="1" t="s">
        <v>45941</v>
      </c>
      <c r="B15951" s="4" t="s">
        <v>45942</v>
      </c>
      <c r="C15951" s="4" t="s">
        <v>45943</v>
      </c>
      <c r="E15951" s="4"/>
      <c r="R15951" s="4"/>
      <c r="U15951" s="4"/>
      <c r="AD15951" s="4"/>
      <c r="AE15951" s="4"/>
      <c r="AF15951" s="21"/>
    </row>
    <row r="15952" spans="1:32" x14ac:dyDescent="0.2">
      <c r="A15952" s="1" t="s">
        <v>45944</v>
      </c>
      <c r="B15952" s="4" t="s">
        <v>45945</v>
      </c>
      <c r="C15952" s="4" t="s">
        <v>45946</v>
      </c>
      <c r="E15952" s="4"/>
      <c r="R15952" s="4"/>
      <c r="U15952" s="4"/>
      <c r="AD15952" s="4"/>
      <c r="AE15952" s="4"/>
      <c r="AF15952" s="21"/>
    </row>
    <row r="15953" spans="1:32" x14ac:dyDescent="0.2">
      <c r="A15953" s="1" t="s">
        <v>45947</v>
      </c>
      <c r="B15953" s="4" t="s">
        <v>45948</v>
      </c>
      <c r="C15953" s="4" t="s">
        <v>45949</v>
      </c>
      <c r="E15953" s="4"/>
      <c r="R15953" s="4"/>
      <c r="U15953" s="4"/>
      <c r="AD15953" s="4"/>
      <c r="AE15953" s="4"/>
      <c r="AF15953" s="21"/>
    </row>
    <row r="15954" spans="1:32" x14ac:dyDescent="0.2">
      <c r="A15954" s="1" t="s">
        <v>45950</v>
      </c>
      <c r="B15954" s="4" t="s">
        <v>45951</v>
      </c>
      <c r="C15954" s="4" t="s">
        <v>45952</v>
      </c>
      <c r="E15954" s="4"/>
      <c r="R15954" s="4"/>
      <c r="U15954" s="4"/>
      <c r="AD15954" s="4"/>
      <c r="AE15954" s="4"/>
      <c r="AF15954" s="21"/>
    </row>
    <row r="15955" spans="1:32" x14ac:dyDescent="0.2">
      <c r="A15955" s="1" t="s">
        <v>45953</v>
      </c>
      <c r="B15955" s="4" t="s">
        <v>45954</v>
      </c>
      <c r="C15955" s="4" t="s">
        <v>45955</v>
      </c>
      <c r="E15955" s="4"/>
      <c r="R15955" s="4"/>
      <c r="U15955" s="4"/>
      <c r="AD15955" s="4"/>
      <c r="AE15955" s="4"/>
      <c r="AF15955" s="21"/>
    </row>
    <row r="15956" spans="1:32" x14ac:dyDescent="0.2">
      <c r="A15956" s="1" t="s">
        <v>45956</v>
      </c>
      <c r="B15956" s="4" t="s">
        <v>45957</v>
      </c>
      <c r="C15956" s="4" t="s">
        <v>45958</v>
      </c>
      <c r="E15956" s="4"/>
      <c r="R15956" s="4"/>
      <c r="U15956" s="4"/>
      <c r="AD15956" s="4"/>
      <c r="AE15956" s="4"/>
      <c r="AF15956" s="21"/>
    </row>
    <row r="15957" spans="1:32" x14ac:dyDescent="0.2">
      <c r="A15957" s="1" t="s">
        <v>45959</v>
      </c>
      <c r="B15957" s="4" t="s">
        <v>45960</v>
      </c>
      <c r="C15957" s="4" t="s">
        <v>45961</v>
      </c>
      <c r="E15957" s="4"/>
      <c r="R15957" s="4"/>
      <c r="U15957" s="4"/>
      <c r="AD15957" s="4"/>
      <c r="AE15957" s="4"/>
      <c r="AF15957" s="21"/>
    </row>
    <row r="15958" spans="1:32" x14ac:dyDescent="0.2">
      <c r="A15958" s="1" t="s">
        <v>45962</v>
      </c>
      <c r="B15958" s="4" t="s">
        <v>45963</v>
      </c>
      <c r="C15958" s="4" t="s">
        <v>45964</v>
      </c>
      <c r="E15958" s="4"/>
      <c r="R15958" s="4"/>
      <c r="U15958" s="4"/>
      <c r="AD15958" s="4"/>
      <c r="AE15958" s="4"/>
      <c r="AF15958" s="21"/>
    </row>
    <row r="15959" spans="1:32" x14ac:dyDescent="0.2">
      <c r="A15959" s="1" t="s">
        <v>45965</v>
      </c>
      <c r="B15959" s="4" t="s">
        <v>45966</v>
      </c>
      <c r="C15959" s="4" t="s">
        <v>21982</v>
      </c>
      <c r="E15959" s="4"/>
      <c r="R15959" s="4"/>
      <c r="U15959" s="4"/>
      <c r="AD15959" s="4"/>
      <c r="AE15959" s="4"/>
      <c r="AF15959" s="21"/>
    </row>
    <row r="15960" spans="1:32" x14ac:dyDescent="0.2">
      <c r="A15960" s="1" t="s">
        <v>45967</v>
      </c>
      <c r="B15960" s="4" t="s">
        <v>45968</v>
      </c>
      <c r="C15960" s="4" t="s">
        <v>198</v>
      </c>
      <c r="E15960" s="4"/>
      <c r="R15960" s="4"/>
      <c r="U15960" s="4"/>
      <c r="AD15960" s="4"/>
      <c r="AE15960" s="4"/>
      <c r="AF15960" s="21"/>
    </row>
    <row r="15961" spans="1:32" x14ac:dyDescent="0.2">
      <c r="A15961" s="1" t="s">
        <v>45969</v>
      </c>
      <c r="B15961" s="4" t="s">
        <v>45970</v>
      </c>
      <c r="C15961" s="4" t="s">
        <v>1862</v>
      </c>
      <c r="E15961" s="4"/>
      <c r="R15961" s="4"/>
      <c r="U15961" s="4"/>
      <c r="AD15961" s="4"/>
      <c r="AE15961" s="4"/>
      <c r="AF15961" s="21"/>
    </row>
    <row r="15962" spans="1:32" x14ac:dyDescent="0.2">
      <c r="A15962" s="1" t="s">
        <v>45971</v>
      </c>
      <c r="B15962" s="4" t="s">
        <v>45972</v>
      </c>
      <c r="C15962" s="4" t="s">
        <v>45973</v>
      </c>
      <c r="E15962" s="4"/>
      <c r="R15962" s="4"/>
      <c r="U15962" s="4"/>
      <c r="AD15962" s="4"/>
      <c r="AE15962" s="4"/>
      <c r="AF15962" s="21"/>
    </row>
    <row r="15963" spans="1:32" x14ac:dyDescent="0.2">
      <c r="A15963" s="1" t="s">
        <v>45974</v>
      </c>
      <c r="B15963" s="4" t="s">
        <v>45975</v>
      </c>
      <c r="C15963" s="4" t="s">
        <v>36395</v>
      </c>
      <c r="E15963" s="4"/>
      <c r="R15963" s="4"/>
      <c r="U15963" s="4"/>
      <c r="AD15963" s="4"/>
      <c r="AE15963" s="4"/>
      <c r="AF15963" s="21"/>
    </row>
    <row r="15964" spans="1:32" x14ac:dyDescent="0.2">
      <c r="A15964" s="1" t="s">
        <v>45976</v>
      </c>
      <c r="B15964" s="4" t="s">
        <v>45977</v>
      </c>
      <c r="C15964" s="4" t="s">
        <v>45947</v>
      </c>
      <c r="E15964" s="4"/>
      <c r="R15964" s="4"/>
      <c r="U15964" s="4"/>
      <c r="AD15964" s="4"/>
      <c r="AE15964" s="4"/>
      <c r="AF15964" s="21"/>
    </row>
    <row r="15965" spans="1:32" x14ac:dyDescent="0.2">
      <c r="A15965" s="1" t="s">
        <v>45978</v>
      </c>
      <c r="B15965" s="4" t="s">
        <v>45979</v>
      </c>
      <c r="C15965" s="4" t="s">
        <v>45980</v>
      </c>
      <c r="E15965" s="4"/>
      <c r="R15965" s="4"/>
      <c r="U15965" s="4"/>
      <c r="AD15965" s="4"/>
      <c r="AE15965" s="4"/>
      <c r="AF15965" s="21"/>
    </row>
    <row r="15966" spans="1:32" x14ac:dyDescent="0.2">
      <c r="A15966" s="1" t="s">
        <v>45981</v>
      </c>
      <c r="B15966" s="4" t="s">
        <v>12370</v>
      </c>
      <c r="C15966" s="4" t="s">
        <v>45982</v>
      </c>
      <c r="E15966" s="4"/>
      <c r="R15966" s="4"/>
      <c r="U15966" s="4"/>
      <c r="AD15966" s="4"/>
      <c r="AE15966" s="4"/>
      <c r="AF15966" s="21"/>
    </row>
    <row r="15967" spans="1:32" x14ac:dyDescent="0.2">
      <c r="A15967" s="1" t="s">
        <v>45983</v>
      </c>
      <c r="B15967" s="4" t="s">
        <v>45984</v>
      </c>
      <c r="C15967" s="4" t="s">
        <v>45985</v>
      </c>
      <c r="E15967" s="4"/>
      <c r="R15967" s="4"/>
      <c r="U15967" s="4"/>
      <c r="AD15967" s="4"/>
      <c r="AE15967" s="4"/>
      <c r="AF15967" s="21"/>
    </row>
    <row r="15968" spans="1:32" x14ac:dyDescent="0.2">
      <c r="A15968" s="1" t="s">
        <v>45986</v>
      </c>
      <c r="B15968" s="4" t="s">
        <v>45987</v>
      </c>
      <c r="C15968" s="4" t="s">
        <v>45988</v>
      </c>
      <c r="E15968" s="4"/>
      <c r="R15968" s="4"/>
      <c r="U15968" s="4"/>
      <c r="AD15968" s="4"/>
      <c r="AE15968" s="4"/>
      <c r="AF15968" s="21"/>
    </row>
    <row r="15969" spans="1:32" x14ac:dyDescent="0.2">
      <c r="A15969" s="1" t="s">
        <v>45989</v>
      </c>
      <c r="B15969" s="4" t="s">
        <v>45990</v>
      </c>
      <c r="C15969" s="4" t="s">
        <v>45991</v>
      </c>
      <c r="E15969" s="4"/>
      <c r="R15969" s="4"/>
      <c r="U15969" s="4"/>
      <c r="AD15969" s="4"/>
      <c r="AE15969" s="4"/>
      <c r="AF15969" s="21"/>
    </row>
    <row r="15970" spans="1:32" x14ac:dyDescent="0.2">
      <c r="A15970" s="1" t="s">
        <v>45992</v>
      </c>
      <c r="B15970" s="4" t="s">
        <v>45993</v>
      </c>
      <c r="C15970" s="4" t="s">
        <v>45994</v>
      </c>
      <c r="E15970" s="4"/>
      <c r="R15970" s="4"/>
      <c r="U15970" s="4"/>
      <c r="AD15970" s="4"/>
      <c r="AE15970" s="4"/>
      <c r="AF15970" s="21"/>
    </row>
    <row r="15971" spans="1:32" x14ac:dyDescent="0.2">
      <c r="A15971" s="1" t="s">
        <v>45995</v>
      </c>
      <c r="B15971" s="4" t="s">
        <v>45996</v>
      </c>
      <c r="C15971" s="4" t="s">
        <v>45997</v>
      </c>
      <c r="E15971" s="4"/>
      <c r="R15971" s="4"/>
      <c r="U15971" s="4"/>
      <c r="AD15971" s="4"/>
      <c r="AE15971" s="4"/>
      <c r="AF15971" s="21"/>
    </row>
    <row r="15972" spans="1:32" x14ac:dyDescent="0.2">
      <c r="A15972" s="1" t="s">
        <v>45998</v>
      </c>
      <c r="B15972" s="4" t="s">
        <v>45999</v>
      </c>
      <c r="C15972" s="4" t="s">
        <v>46000</v>
      </c>
      <c r="E15972" s="4"/>
      <c r="R15972" s="4"/>
      <c r="U15972" s="4"/>
      <c r="AD15972" s="4"/>
      <c r="AE15972" s="4"/>
      <c r="AF15972" s="21"/>
    </row>
    <row r="15973" spans="1:32" x14ac:dyDescent="0.2">
      <c r="A15973" s="1" t="s">
        <v>46001</v>
      </c>
      <c r="B15973" s="4" t="s">
        <v>46002</v>
      </c>
      <c r="C15973" s="4" t="s">
        <v>46003</v>
      </c>
      <c r="E15973" s="4"/>
      <c r="R15973" s="4"/>
      <c r="U15973" s="4"/>
      <c r="AD15973" s="4"/>
      <c r="AE15973" s="4"/>
      <c r="AF15973" s="21"/>
    </row>
    <row r="15974" spans="1:32" x14ac:dyDescent="0.2">
      <c r="A15974" s="1" t="s">
        <v>46004</v>
      </c>
      <c r="B15974" s="4" t="s">
        <v>46005</v>
      </c>
      <c r="C15974" s="4" t="s">
        <v>46006</v>
      </c>
      <c r="E15974" s="4"/>
      <c r="R15974" s="4"/>
      <c r="U15974" s="4"/>
      <c r="AD15974" s="4"/>
      <c r="AE15974" s="4"/>
      <c r="AF15974" s="21"/>
    </row>
    <row r="15975" spans="1:32" x14ac:dyDescent="0.2">
      <c r="A15975" s="1" t="s">
        <v>46007</v>
      </c>
      <c r="B15975" s="4" t="s">
        <v>46008</v>
      </c>
      <c r="C15975" s="4" t="s">
        <v>46009</v>
      </c>
      <c r="E15975" s="4"/>
      <c r="R15975" s="4"/>
      <c r="U15975" s="4"/>
      <c r="AD15975" s="4"/>
      <c r="AE15975" s="4"/>
      <c r="AF15975" s="21"/>
    </row>
    <row r="15976" spans="1:32" x14ac:dyDescent="0.2">
      <c r="A15976" s="1" t="s">
        <v>46010</v>
      </c>
      <c r="B15976" s="4" t="s">
        <v>46011</v>
      </c>
      <c r="C15976" s="4" t="s">
        <v>46012</v>
      </c>
      <c r="E15976" s="4"/>
      <c r="R15976" s="4"/>
      <c r="U15976" s="4"/>
      <c r="AD15976" s="4"/>
      <c r="AE15976" s="4"/>
      <c r="AF15976" s="21"/>
    </row>
    <row r="15977" spans="1:32" x14ac:dyDescent="0.2">
      <c r="A15977" s="1" t="s">
        <v>46013</v>
      </c>
      <c r="B15977" s="4" t="s">
        <v>46014</v>
      </c>
      <c r="C15977" s="4" t="s">
        <v>46015</v>
      </c>
      <c r="E15977" s="4"/>
      <c r="R15977" s="4"/>
      <c r="U15977" s="4"/>
      <c r="AD15977" s="4"/>
      <c r="AE15977" s="4"/>
      <c r="AF15977" s="21"/>
    </row>
    <row r="15978" spans="1:32" x14ac:dyDescent="0.2">
      <c r="A15978" s="1" t="s">
        <v>46016</v>
      </c>
      <c r="B15978" s="4" t="s">
        <v>5278</v>
      </c>
      <c r="C15978" s="4" t="s">
        <v>44646</v>
      </c>
      <c r="E15978" s="4"/>
      <c r="R15978" s="4"/>
      <c r="U15978" s="4"/>
      <c r="AD15978" s="4"/>
      <c r="AE15978" s="4"/>
      <c r="AF15978" s="21"/>
    </row>
    <row r="15979" spans="1:32" x14ac:dyDescent="0.2">
      <c r="A15979" s="1" t="s">
        <v>46017</v>
      </c>
      <c r="B15979" s="4" t="s">
        <v>46018</v>
      </c>
      <c r="C15979" s="4" t="s">
        <v>46019</v>
      </c>
      <c r="E15979" s="4"/>
      <c r="R15979" s="4"/>
      <c r="U15979" s="4"/>
      <c r="AD15979" s="4"/>
      <c r="AE15979" s="4"/>
      <c r="AF15979" s="21"/>
    </row>
    <row r="15980" spans="1:32" x14ac:dyDescent="0.2">
      <c r="A15980" s="1" t="s">
        <v>46020</v>
      </c>
      <c r="B15980" s="4" t="s">
        <v>46021</v>
      </c>
      <c r="C15980" s="4" t="s">
        <v>46022</v>
      </c>
      <c r="E15980" s="4"/>
      <c r="R15980" s="4"/>
      <c r="U15980" s="4"/>
      <c r="AD15980" s="4"/>
      <c r="AE15980" s="4"/>
      <c r="AF15980" s="21"/>
    </row>
    <row r="15981" spans="1:32" x14ac:dyDescent="0.2">
      <c r="A15981" s="1" t="s">
        <v>46023</v>
      </c>
      <c r="B15981" s="4" t="s">
        <v>46024</v>
      </c>
      <c r="C15981" s="4" t="s">
        <v>46025</v>
      </c>
      <c r="E15981" s="4"/>
      <c r="R15981" s="4"/>
      <c r="U15981" s="4"/>
      <c r="AD15981" s="4"/>
      <c r="AE15981" s="4"/>
      <c r="AF15981" s="21"/>
    </row>
    <row r="15982" spans="1:32" x14ac:dyDescent="0.2">
      <c r="A15982" s="1" t="s">
        <v>46026</v>
      </c>
      <c r="B15982" s="4" t="s">
        <v>46027</v>
      </c>
      <c r="C15982" s="4" t="s">
        <v>46028</v>
      </c>
      <c r="E15982" s="4"/>
      <c r="R15982" s="4"/>
      <c r="U15982" s="4"/>
      <c r="AD15982" s="4"/>
      <c r="AE15982" s="4"/>
      <c r="AF15982" s="21"/>
    </row>
    <row r="15983" spans="1:32" x14ac:dyDescent="0.2">
      <c r="A15983" s="1" t="s">
        <v>46029</v>
      </c>
      <c r="B15983" s="4" t="s">
        <v>46030</v>
      </c>
      <c r="C15983" s="4" t="s">
        <v>46031</v>
      </c>
      <c r="E15983" s="4"/>
      <c r="R15983" s="4"/>
      <c r="U15983" s="4"/>
      <c r="AD15983" s="4"/>
      <c r="AE15983" s="4"/>
      <c r="AF15983" s="21"/>
    </row>
    <row r="15984" spans="1:32" x14ac:dyDescent="0.2">
      <c r="A15984" s="1" t="s">
        <v>46032</v>
      </c>
      <c r="B15984" s="4" t="s">
        <v>46033</v>
      </c>
      <c r="C15984" s="4" t="s">
        <v>46034</v>
      </c>
      <c r="E15984" s="4"/>
      <c r="R15984" s="4"/>
      <c r="U15984" s="4"/>
      <c r="AD15984" s="4"/>
      <c r="AE15984" s="4"/>
      <c r="AF15984" s="21"/>
    </row>
    <row r="15985" spans="1:32" x14ac:dyDescent="0.2">
      <c r="A15985" s="1" t="s">
        <v>46035</v>
      </c>
      <c r="B15985" s="4" t="s">
        <v>46036</v>
      </c>
      <c r="C15985" s="4" t="s">
        <v>46037</v>
      </c>
      <c r="E15985" s="4"/>
      <c r="R15985" s="4"/>
      <c r="U15985" s="4"/>
      <c r="AD15985" s="4"/>
      <c r="AE15985" s="4"/>
      <c r="AF15985" s="21"/>
    </row>
    <row r="15986" spans="1:32" x14ac:dyDescent="0.2">
      <c r="A15986" s="1" t="s">
        <v>46038</v>
      </c>
      <c r="B15986" s="4" t="s">
        <v>46039</v>
      </c>
      <c r="C15986" s="4" t="s">
        <v>46040</v>
      </c>
      <c r="E15986" s="4"/>
      <c r="R15986" s="4"/>
      <c r="U15986" s="4"/>
      <c r="AD15986" s="4"/>
      <c r="AE15986" s="4"/>
      <c r="AF15986" s="21"/>
    </row>
    <row r="15987" spans="1:32" x14ac:dyDescent="0.2">
      <c r="A15987" s="1" t="s">
        <v>46041</v>
      </c>
      <c r="B15987" s="4" t="s">
        <v>46042</v>
      </c>
      <c r="C15987" s="4" t="s">
        <v>46043</v>
      </c>
      <c r="E15987" s="4"/>
      <c r="R15987" s="4"/>
      <c r="U15987" s="4"/>
      <c r="AD15987" s="4"/>
      <c r="AE15987" s="4"/>
      <c r="AF15987" s="21"/>
    </row>
    <row r="15988" spans="1:32" x14ac:dyDescent="0.2">
      <c r="A15988" s="1" t="s">
        <v>46044</v>
      </c>
      <c r="B15988" s="4" t="s">
        <v>46045</v>
      </c>
      <c r="C15988" s="4" t="s">
        <v>193</v>
      </c>
      <c r="E15988" s="4"/>
      <c r="R15988" s="4"/>
      <c r="U15988" s="4"/>
      <c r="AD15988" s="4"/>
      <c r="AE15988" s="4"/>
      <c r="AF15988" s="21"/>
    </row>
    <row r="15989" spans="1:32" x14ac:dyDescent="0.2">
      <c r="A15989" s="1" t="s">
        <v>46046</v>
      </c>
      <c r="B15989" s="4" t="s">
        <v>46047</v>
      </c>
      <c r="C15989" s="4" t="s">
        <v>46048</v>
      </c>
      <c r="E15989" s="4"/>
      <c r="R15989" s="4"/>
      <c r="U15989" s="4"/>
      <c r="AD15989" s="4"/>
      <c r="AE15989" s="4"/>
      <c r="AF15989" s="21"/>
    </row>
    <row r="15990" spans="1:32" x14ac:dyDescent="0.2">
      <c r="A15990" s="1" t="s">
        <v>46049</v>
      </c>
      <c r="B15990" s="4" t="s">
        <v>12406</v>
      </c>
      <c r="C15990" s="4" t="s">
        <v>46050</v>
      </c>
      <c r="E15990" s="4"/>
      <c r="R15990" s="4"/>
      <c r="U15990" s="4"/>
      <c r="AD15990" s="4"/>
      <c r="AE15990" s="4"/>
      <c r="AF15990" s="21"/>
    </row>
    <row r="15991" spans="1:32" x14ac:dyDescent="0.2">
      <c r="A15991" s="1" t="s">
        <v>46051</v>
      </c>
      <c r="B15991" s="4" t="s">
        <v>46052</v>
      </c>
      <c r="C15991" s="4" t="s">
        <v>46053</v>
      </c>
      <c r="E15991" s="4"/>
      <c r="R15991" s="4"/>
      <c r="U15991" s="4"/>
      <c r="AD15991" s="4"/>
      <c r="AE15991" s="4"/>
      <c r="AF15991" s="21"/>
    </row>
    <row r="15992" spans="1:32" x14ac:dyDescent="0.2">
      <c r="A15992" s="1" t="s">
        <v>46054</v>
      </c>
      <c r="B15992" s="4" t="s">
        <v>46055</v>
      </c>
      <c r="C15992" s="4" t="s">
        <v>46056</v>
      </c>
      <c r="E15992" s="4"/>
      <c r="R15992" s="4"/>
      <c r="U15992" s="4"/>
      <c r="AD15992" s="4"/>
      <c r="AE15992" s="4"/>
      <c r="AF15992" s="21"/>
    </row>
    <row r="15993" spans="1:32" x14ac:dyDescent="0.2">
      <c r="A15993" s="1" t="s">
        <v>46057</v>
      </c>
      <c r="B15993" s="4" t="s">
        <v>46058</v>
      </c>
      <c r="C15993" s="4" t="s">
        <v>46059</v>
      </c>
      <c r="E15993" s="4"/>
      <c r="R15993" s="4"/>
      <c r="U15993" s="4"/>
      <c r="AD15993" s="4"/>
      <c r="AE15993" s="4"/>
      <c r="AF15993" s="21"/>
    </row>
    <row r="15994" spans="1:32" x14ac:dyDescent="0.2">
      <c r="A15994" s="1" t="s">
        <v>46060</v>
      </c>
      <c r="B15994" s="4" t="s">
        <v>46061</v>
      </c>
      <c r="C15994" s="4" t="s">
        <v>46062</v>
      </c>
      <c r="E15994" s="4"/>
      <c r="R15994" s="4"/>
      <c r="U15994" s="4"/>
      <c r="AD15994" s="4"/>
      <c r="AE15994" s="4"/>
      <c r="AF15994" s="21"/>
    </row>
    <row r="15995" spans="1:32" x14ac:dyDescent="0.2">
      <c r="A15995" s="1" t="s">
        <v>46063</v>
      </c>
      <c r="B15995" s="4" t="s">
        <v>46064</v>
      </c>
      <c r="C15995" s="4" t="s">
        <v>46065</v>
      </c>
      <c r="E15995" s="4"/>
      <c r="R15995" s="4"/>
      <c r="U15995" s="4"/>
      <c r="AD15995" s="4"/>
      <c r="AE15995" s="4"/>
      <c r="AF15995" s="21"/>
    </row>
    <row r="15996" spans="1:32" x14ac:dyDescent="0.2">
      <c r="A15996" s="1" t="s">
        <v>46066</v>
      </c>
      <c r="B15996" s="4" t="s">
        <v>46067</v>
      </c>
      <c r="C15996" s="4" t="s">
        <v>46068</v>
      </c>
      <c r="E15996" s="4"/>
      <c r="R15996" s="4"/>
      <c r="U15996" s="4"/>
      <c r="AD15996" s="4"/>
      <c r="AE15996" s="4"/>
      <c r="AF15996" s="21"/>
    </row>
    <row r="15997" spans="1:32" x14ac:dyDescent="0.2">
      <c r="A15997" s="1" t="s">
        <v>46069</v>
      </c>
      <c r="B15997" s="4" t="s">
        <v>46070</v>
      </c>
      <c r="C15997" s="4" t="s">
        <v>46071</v>
      </c>
      <c r="E15997" s="4"/>
      <c r="R15997" s="4"/>
      <c r="U15997" s="4"/>
      <c r="AD15997" s="4"/>
      <c r="AE15997" s="4"/>
      <c r="AF15997" s="21"/>
    </row>
    <row r="15998" spans="1:32" x14ac:dyDescent="0.2">
      <c r="A15998" s="1" t="s">
        <v>46072</v>
      </c>
      <c r="B15998" s="4" t="s">
        <v>46073</v>
      </c>
      <c r="C15998" s="4" t="s">
        <v>46074</v>
      </c>
      <c r="E15998" s="4"/>
      <c r="R15998" s="4"/>
      <c r="U15998" s="4"/>
      <c r="AD15998" s="4"/>
      <c r="AE15998" s="4"/>
      <c r="AF15998" s="21"/>
    </row>
    <row r="15999" spans="1:32" x14ac:dyDescent="0.2">
      <c r="A15999" s="1" t="s">
        <v>46075</v>
      </c>
      <c r="B15999" s="4" t="s">
        <v>46076</v>
      </c>
      <c r="C15999" s="4" t="s">
        <v>46077</v>
      </c>
      <c r="E15999" s="4"/>
      <c r="R15999" s="4"/>
      <c r="U15999" s="4"/>
      <c r="AD15999" s="4"/>
      <c r="AE15999" s="4"/>
      <c r="AF15999" s="21"/>
    </row>
    <row r="16000" spans="1:32" x14ac:dyDescent="0.2">
      <c r="A16000" s="1" t="s">
        <v>46078</v>
      </c>
      <c r="B16000" s="4" t="s">
        <v>46079</v>
      </c>
      <c r="C16000" s="4" t="s">
        <v>46080</v>
      </c>
      <c r="E16000" s="4"/>
      <c r="R16000" s="4"/>
      <c r="U16000" s="4"/>
      <c r="AD16000" s="4"/>
      <c r="AE16000" s="4"/>
      <c r="AF16000" s="21"/>
    </row>
    <row r="16001" spans="1:32" x14ac:dyDescent="0.2">
      <c r="A16001" s="1" t="s">
        <v>46081</v>
      </c>
      <c r="B16001" s="4" t="s">
        <v>46082</v>
      </c>
      <c r="C16001" s="4" t="s">
        <v>46083</v>
      </c>
      <c r="E16001" s="4"/>
      <c r="R16001" s="4"/>
      <c r="U16001" s="4"/>
      <c r="AD16001" s="4"/>
      <c r="AE16001" s="4"/>
      <c r="AF16001" s="21">
        <v>1</v>
      </c>
    </row>
    <row r="16002" spans="1:32" x14ac:dyDescent="0.2">
      <c r="A16002" s="1" t="s">
        <v>46084</v>
      </c>
      <c r="B16002" s="4" t="s">
        <v>46085</v>
      </c>
      <c r="C16002" s="4" t="s">
        <v>46086</v>
      </c>
      <c r="E16002" s="4"/>
      <c r="R16002" s="4"/>
      <c r="U16002" s="4"/>
      <c r="AD16002" s="4"/>
      <c r="AE16002" s="4"/>
      <c r="AF16002" s="21"/>
    </row>
    <row r="16003" spans="1:32" x14ac:dyDescent="0.2">
      <c r="A16003" s="1" t="s">
        <v>46087</v>
      </c>
      <c r="B16003" s="4" t="s">
        <v>46088</v>
      </c>
      <c r="C16003" s="4" t="s">
        <v>46089</v>
      </c>
      <c r="E16003" s="4"/>
      <c r="R16003" s="4"/>
      <c r="U16003" s="4"/>
      <c r="AD16003" s="4"/>
      <c r="AE16003" s="4"/>
      <c r="AF16003" s="21"/>
    </row>
    <row r="16004" spans="1:32" x14ac:dyDescent="0.2">
      <c r="A16004" s="1" t="s">
        <v>46090</v>
      </c>
      <c r="B16004" s="4" t="s">
        <v>46091</v>
      </c>
      <c r="C16004" s="4" t="s">
        <v>46092</v>
      </c>
      <c r="E16004" s="4"/>
      <c r="R16004" s="4"/>
      <c r="U16004" s="4"/>
      <c r="AD16004" s="4"/>
      <c r="AE16004" s="4"/>
      <c r="AF16004" s="21"/>
    </row>
    <row r="16005" spans="1:32" x14ac:dyDescent="0.2">
      <c r="A16005" s="1" t="s">
        <v>46093</v>
      </c>
      <c r="B16005" s="4" t="s">
        <v>46094</v>
      </c>
      <c r="C16005" s="4" t="s">
        <v>46095</v>
      </c>
      <c r="E16005" s="4"/>
      <c r="R16005" s="4"/>
      <c r="U16005" s="4"/>
      <c r="AD16005" s="4"/>
      <c r="AE16005" s="4"/>
      <c r="AF16005" s="21"/>
    </row>
    <row r="16006" spans="1:32" x14ac:dyDescent="0.2">
      <c r="A16006" s="1" t="s">
        <v>46096</v>
      </c>
      <c r="B16006" s="4" t="s">
        <v>46097</v>
      </c>
      <c r="C16006" s="4" t="s">
        <v>46098</v>
      </c>
      <c r="E16006" s="4"/>
      <c r="R16006" s="4"/>
      <c r="U16006" s="4"/>
      <c r="AD16006" s="4"/>
      <c r="AE16006" s="4"/>
      <c r="AF16006" s="21"/>
    </row>
    <row r="16007" spans="1:32" x14ac:dyDescent="0.2">
      <c r="A16007" s="1" t="s">
        <v>46099</v>
      </c>
      <c r="B16007" s="4" t="s">
        <v>46100</v>
      </c>
      <c r="C16007" s="4" t="s">
        <v>46101</v>
      </c>
      <c r="E16007" s="4"/>
      <c r="R16007" s="4"/>
      <c r="U16007" s="4"/>
      <c r="AD16007" s="4"/>
      <c r="AE16007" s="4"/>
      <c r="AF16007" s="21"/>
    </row>
    <row r="16008" spans="1:32" x14ac:dyDescent="0.2">
      <c r="A16008" s="1" t="s">
        <v>46102</v>
      </c>
      <c r="B16008" s="4" t="s">
        <v>46103</v>
      </c>
      <c r="C16008" s="4" t="s">
        <v>46104</v>
      </c>
      <c r="E16008" s="4"/>
      <c r="R16008" s="4"/>
      <c r="U16008" s="4"/>
      <c r="AD16008" s="4"/>
      <c r="AE16008" s="4"/>
      <c r="AF16008" s="21"/>
    </row>
    <row r="16009" spans="1:32" x14ac:dyDescent="0.2">
      <c r="A16009" s="1" t="s">
        <v>46105</v>
      </c>
      <c r="B16009" s="4" t="s">
        <v>46106</v>
      </c>
      <c r="C16009" s="4" t="s">
        <v>45952</v>
      </c>
      <c r="E16009" s="4"/>
      <c r="R16009" s="4"/>
      <c r="U16009" s="4"/>
      <c r="AD16009" s="4"/>
      <c r="AE16009" s="4"/>
      <c r="AF16009" s="21"/>
    </row>
    <row r="16010" spans="1:32" x14ac:dyDescent="0.2">
      <c r="A16010" s="1" t="s">
        <v>46107</v>
      </c>
      <c r="B16010" s="4" t="s">
        <v>46108</v>
      </c>
      <c r="C16010" s="4" t="s">
        <v>46109</v>
      </c>
      <c r="E16010" s="4"/>
      <c r="R16010" s="4"/>
      <c r="U16010" s="4"/>
      <c r="AD16010" s="4"/>
      <c r="AE16010" s="4"/>
      <c r="AF16010" s="21"/>
    </row>
    <row r="16011" spans="1:32" x14ac:dyDescent="0.2">
      <c r="A16011" s="1" t="s">
        <v>46110</v>
      </c>
      <c r="B16011" s="4" t="s">
        <v>46111</v>
      </c>
      <c r="C16011" s="4" t="s">
        <v>46112</v>
      </c>
      <c r="E16011" s="4"/>
      <c r="R16011" s="4"/>
      <c r="U16011" s="4"/>
      <c r="AD16011" s="4"/>
      <c r="AE16011" s="4"/>
      <c r="AF16011" s="21"/>
    </row>
    <row r="16012" spans="1:32" x14ac:dyDescent="0.2">
      <c r="A16012" s="1" t="s">
        <v>46113</v>
      </c>
      <c r="B16012" s="4" t="s">
        <v>46114</v>
      </c>
      <c r="C16012" s="4" t="s">
        <v>8485</v>
      </c>
      <c r="E16012" s="4">
        <v>2</v>
      </c>
      <c r="R16012" s="4"/>
      <c r="U16012" s="4"/>
      <c r="AD16012" s="4"/>
      <c r="AE16012" s="4"/>
      <c r="AF16012" s="21"/>
    </row>
    <row r="16013" spans="1:32" x14ac:dyDescent="0.2">
      <c r="A16013" s="1" t="s">
        <v>46115</v>
      </c>
      <c r="B16013" s="4" t="s">
        <v>46116</v>
      </c>
      <c r="C16013" s="4" t="s">
        <v>46117</v>
      </c>
      <c r="E16013" s="4"/>
      <c r="R16013" s="4"/>
      <c r="U16013" s="4"/>
      <c r="AD16013" s="4"/>
      <c r="AE16013" s="4"/>
      <c r="AF16013" s="21"/>
    </row>
    <row r="16014" spans="1:32" x14ac:dyDescent="0.2">
      <c r="A16014" s="1" t="s">
        <v>46118</v>
      </c>
      <c r="B16014" s="4" t="s">
        <v>46119</v>
      </c>
      <c r="C16014" s="4" t="s">
        <v>46120</v>
      </c>
      <c r="E16014" s="4"/>
      <c r="R16014" s="4"/>
      <c r="U16014" s="4"/>
      <c r="AD16014" s="4"/>
      <c r="AE16014" s="4"/>
      <c r="AF16014" s="21"/>
    </row>
    <row r="16015" spans="1:32" x14ac:dyDescent="0.2">
      <c r="A16015" s="1" t="s">
        <v>46121</v>
      </c>
      <c r="B16015" s="4" t="s">
        <v>46122</v>
      </c>
      <c r="C16015" s="4" t="s">
        <v>46123</v>
      </c>
      <c r="E16015" s="4"/>
      <c r="R16015" s="4"/>
      <c r="U16015" s="4"/>
      <c r="AD16015" s="4"/>
      <c r="AE16015" s="4"/>
      <c r="AF16015" s="21"/>
    </row>
    <row r="16016" spans="1:32" x14ac:dyDescent="0.2">
      <c r="A16016" s="1" t="s">
        <v>46124</v>
      </c>
      <c r="B16016" s="4" t="s">
        <v>46125</v>
      </c>
      <c r="C16016" s="4" t="s">
        <v>46126</v>
      </c>
      <c r="E16016" s="4"/>
      <c r="R16016" s="4"/>
      <c r="U16016" s="4"/>
      <c r="AD16016" s="4"/>
      <c r="AE16016" s="4"/>
      <c r="AF16016" s="21"/>
    </row>
    <row r="16017" spans="1:32" x14ac:dyDescent="0.2">
      <c r="A16017" s="1" t="s">
        <v>46127</v>
      </c>
      <c r="B16017" s="4" t="s">
        <v>46128</v>
      </c>
      <c r="C16017" s="4" t="s">
        <v>46129</v>
      </c>
      <c r="E16017" s="4"/>
      <c r="R16017" s="4"/>
      <c r="U16017" s="4"/>
      <c r="AD16017" s="4"/>
      <c r="AE16017" s="4"/>
      <c r="AF16017" s="21"/>
    </row>
    <row r="16018" spans="1:32" x14ac:dyDescent="0.2">
      <c r="A16018" s="1" t="s">
        <v>46130</v>
      </c>
      <c r="B16018" s="4" t="s">
        <v>46131</v>
      </c>
      <c r="C16018" s="4" t="s">
        <v>46132</v>
      </c>
      <c r="E16018" s="4"/>
      <c r="R16018" s="4"/>
      <c r="U16018" s="4"/>
      <c r="AD16018" s="4"/>
      <c r="AE16018" s="4"/>
      <c r="AF16018" s="21"/>
    </row>
    <row r="16019" spans="1:32" x14ac:dyDescent="0.2">
      <c r="A16019" s="1" t="s">
        <v>46133</v>
      </c>
      <c r="B16019" s="4" t="s">
        <v>46134</v>
      </c>
      <c r="C16019" s="4" t="s">
        <v>46135</v>
      </c>
      <c r="E16019" s="4"/>
      <c r="R16019" s="4"/>
      <c r="U16019" s="4"/>
      <c r="AD16019" s="4"/>
      <c r="AE16019" s="4"/>
      <c r="AF16019" s="21"/>
    </row>
    <row r="16020" spans="1:32" x14ac:dyDescent="0.2">
      <c r="A16020" s="1" t="s">
        <v>46136</v>
      </c>
      <c r="B16020" s="4" t="s">
        <v>46137</v>
      </c>
      <c r="C16020" s="4" t="s">
        <v>45952</v>
      </c>
      <c r="E16020" s="4"/>
      <c r="R16020" s="4"/>
      <c r="U16020" s="4"/>
      <c r="AD16020" s="4"/>
      <c r="AE16020" s="4"/>
      <c r="AF16020" s="21"/>
    </row>
    <row r="16021" spans="1:32" x14ac:dyDescent="0.2">
      <c r="A16021" s="1" t="s">
        <v>46138</v>
      </c>
      <c r="B16021" s="4" t="s">
        <v>46139</v>
      </c>
      <c r="C16021" s="4" t="s">
        <v>46140</v>
      </c>
      <c r="E16021" s="4"/>
      <c r="R16021" s="4"/>
      <c r="U16021" s="4"/>
      <c r="AD16021" s="4"/>
      <c r="AE16021" s="4"/>
      <c r="AF16021" s="21"/>
    </row>
    <row r="16022" spans="1:32" x14ac:dyDescent="0.2">
      <c r="A16022" s="1" t="s">
        <v>46141</v>
      </c>
      <c r="B16022" s="4" t="s">
        <v>46142</v>
      </c>
      <c r="C16022" s="4" t="s">
        <v>46143</v>
      </c>
      <c r="E16022" s="4"/>
      <c r="F16022">
        <v>1</v>
      </c>
      <c r="G16022">
        <v>1</v>
      </c>
      <c r="I16022">
        <v>1</v>
      </c>
      <c r="N16022">
        <v>1</v>
      </c>
      <c r="O16022">
        <v>1</v>
      </c>
      <c r="P16022">
        <v>1</v>
      </c>
      <c r="Q16022">
        <v>1</v>
      </c>
      <c r="R16022" s="4"/>
      <c r="S16022">
        <v>1</v>
      </c>
      <c r="T16022">
        <v>1</v>
      </c>
      <c r="U16022" s="4">
        <v>1</v>
      </c>
      <c r="X16022">
        <v>1</v>
      </c>
      <c r="AD16022" s="4"/>
      <c r="AE16022" s="4">
        <v>1</v>
      </c>
      <c r="AF16022" s="21"/>
    </row>
    <row r="16023" spans="1:32" x14ac:dyDescent="0.2">
      <c r="A16023" s="1" t="s">
        <v>46144</v>
      </c>
      <c r="B16023" s="4" t="s">
        <v>46145</v>
      </c>
      <c r="C16023" s="4" t="s">
        <v>46146</v>
      </c>
      <c r="E16023" s="4"/>
      <c r="R16023" s="4"/>
      <c r="U16023" s="4"/>
      <c r="AD16023" s="4"/>
      <c r="AE16023" s="4"/>
      <c r="AF16023" s="21"/>
    </row>
    <row r="16024" spans="1:32" x14ac:dyDescent="0.2">
      <c r="A16024" s="1" t="s">
        <v>46147</v>
      </c>
      <c r="B16024" s="4" t="s">
        <v>46148</v>
      </c>
      <c r="C16024" s="4" t="s">
        <v>46149</v>
      </c>
      <c r="E16024" s="4"/>
      <c r="R16024" s="4"/>
      <c r="U16024" s="4"/>
      <c r="AD16024" s="4"/>
      <c r="AE16024" s="4"/>
      <c r="AF16024" s="21"/>
    </row>
    <row r="16025" spans="1:32" x14ac:dyDescent="0.2">
      <c r="A16025" s="1" t="s">
        <v>46150</v>
      </c>
      <c r="B16025" s="4" t="s">
        <v>46151</v>
      </c>
      <c r="C16025" s="4" t="s">
        <v>38310</v>
      </c>
      <c r="E16025" s="4"/>
      <c r="R16025" s="4"/>
      <c r="U16025" s="4"/>
      <c r="AD16025" s="4"/>
      <c r="AE16025" s="4"/>
      <c r="AF16025" s="21"/>
    </row>
    <row r="16026" spans="1:32" x14ac:dyDescent="0.2">
      <c r="A16026" s="1" t="s">
        <v>46152</v>
      </c>
      <c r="B16026" s="4" t="s">
        <v>46153</v>
      </c>
      <c r="C16026" s="4" t="s">
        <v>46154</v>
      </c>
      <c r="E16026" s="4"/>
      <c r="R16026" s="4"/>
      <c r="U16026" s="4"/>
      <c r="AD16026" s="4"/>
      <c r="AE16026" s="4"/>
      <c r="AF16026" s="21"/>
    </row>
    <row r="16027" spans="1:32" x14ac:dyDescent="0.2">
      <c r="A16027" s="1" t="s">
        <v>46155</v>
      </c>
      <c r="B16027" s="4" t="s">
        <v>46156</v>
      </c>
      <c r="C16027" s="4" t="s">
        <v>46157</v>
      </c>
      <c r="E16027" s="4"/>
      <c r="R16027" s="4"/>
      <c r="U16027" s="4"/>
      <c r="AD16027" s="4"/>
      <c r="AE16027" s="4"/>
      <c r="AF16027" s="21"/>
    </row>
    <row r="16028" spans="1:32" x14ac:dyDescent="0.2">
      <c r="A16028" s="1" t="s">
        <v>46158</v>
      </c>
      <c r="B16028" s="4" t="s">
        <v>46159</v>
      </c>
      <c r="C16028" s="4" t="s">
        <v>46160</v>
      </c>
      <c r="E16028" s="4"/>
      <c r="R16028" s="4"/>
      <c r="U16028" s="4"/>
      <c r="AD16028" s="4"/>
      <c r="AE16028" s="4"/>
      <c r="AF16028" s="21"/>
    </row>
    <row r="16029" spans="1:32" x14ac:dyDescent="0.2">
      <c r="A16029" s="1" t="s">
        <v>46161</v>
      </c>
      <c r="B16029" s="4" t="s">
        <v>46162</v>
      </c>
      <c r="C16029" s="4" t="s">
        <v>46163</v>
      </c>
      <c r="E16029" s="4"/>
      <c r="R16029" s="4"/>
      <c r="U16029" s="4"/>
      <c r="AD16029" s="4"/>
      <c r="AE16029" s="4"/>
      <c r="AF16029" s="21"/>
    </row>
    <row r="16030" spans="1:32" x14ac:dyDescent="0.2">
      <c r="A16030" s="1" t="s">
        <v>46164</v>
      </c>
      <c r="B16030" s="4" t="s">
        <v>46165</v>
      </c>
      <c r="C16030" s="4" t="s">
        <v>46166</v>
      </c>
      <c r="E16030" s="4"/>
      <c r="R16030" s="4"/>
      <c r="U16030" s="4"/>
      <c r="AD16030" s="4"/>
      <c r="AE16030" s="4"/>
      <c r="AF16030" s="21"/>
    </row>
    <row r="16031" spans="1:32" x14ac:dyDescent="0.2">
      <c r="A16031" s="1" t="s">
        <v>46167</v>
      </c>
      <c r="B16031" s="4" t="s">
        <v>46168</v>
      </c>
      <c r="C16031" s="4" t="s">
        <v>46169</v>
      </c>
      <c r="E16031" s="4"/>
      <c r="R16031" s="4"/>
      <c r="U16031" s="4"/>
      <c r="AD16031" s="4"/>
      <c r="AE16031" s="4"/>
      <c r="AF16031" s="21"/>
    </row>
    <row r="16032" spans="1:32" x14ac:dyDescent="0.2">
      <c r="A16032" s="1" t="s">
        <v>46170</v>
      </c>
      <c r="B16032" s="4" t="s">
        <v>46171</v>
      </c>
      <c r="C16032" s="4" t="s">
        <v>46172</v>
      </c>
      <c r="E16032" s="4"/>
      <c r="R16032" s="4"/>
      <c r="U16032" s="4"/>
      <c r="AD16032" s="4"/>
      <c r="AE16032" s="4"/>
      <c r="AF16032" s="21"/>
    </row>
    <row r="16033" spans="1:32" x14ac:dyDescent="0.2">
      <c r="A16033" s="1" t="s">
        <v>46173</v>
      </c>
      <c r="B16033" s="4" t="s">
        <v>46174</v>
      </c>
      <c r="C16033" s="4" t="s">
        <v>46175</v>
      </c>
      <c r="E16033" s="4"/>
      <c r="R16033" s="4"/>
      <c r="U16033" s="4"/>
      <c r="AD16033" s="4"/>
      <c r="AE16033" s="4"/>
      <c r="AF16033" s="21"/>
    </row>
    <row r="16034" spans="1:32" x14ac:dyDescent="0.2">
      <c r="A16034" s="1" t="s">
        <v>46176</v>
      </c>
      <c r="B16034" s="4" t="s">
        <v>46177</v>
      </c>
      <c r="C16034" s="4" t="s">
        <v>38310</v>
      </c>
      <c r="E16034" s="4"/>
      <c r="R16034" s="4"/>
      <c r="U16034" s="4"/>
      <c r="AD16034" s="4"/>
      <c r="AE16034" s="4"/>
      <c r="AF16034" s="21"/>
    </row>
    <row r="16035" spans="1:32" x14ac:dyDescent="0.2">
      <c r="A16035" s="1" t="s">
        <v>46178</v>
      </c>
      <c r="B16035" s="4" t="s">
        <v>46179</v>
      </c>
      <c r="C16035" s="4" t="s">
        <v>46180</v>
      </c>
      <c r="E16035" s="4"/>
      <c r="R16035" s="4"/>
      <c r="U16035" s="4"/>
      <c r="AD16035" s="4"/>
      <c r="AE16035" s="4"/>
      <c r="AF16035" s="21"/>
    </row>
    <row r="16036" spans="1:32" x14ac:dyDescent="0.2">
      <c r="A16036" s="1" t="s">
        <v>46181</v>
      </c>
      <c r="B16036" s="4" t="s">
        <v>46182</v>
      </c>
      <c r="C16036" s="4" t="s">
        <v>46183</v>
      </c>
      <c r="E16036" s="4"/>
      <c r="R16036" s="4"/>
      <c r="U16036" s="4"/>
      <c r="AD16036" s="4"/>
      <c r="AE16036" s="4"/>
      <c r="AF16036" s="21"/>
    </row>
    <row r="16037" spans="1:32" x14ac:dyDescent="0.2">
      <c r="A16037" s="1" t="s">
        <v>46184</v>
      </c>
      <c r="B16037" s="4" t="s">
        <v>46185</v>
      </c>
      <c r="C16037" s="4" t="s">
        <v>46186</v>
      </c>
      <c r="E16037" s="4"/>
      <c r="R16037" s="4"/>
      <c r="U16037" s="4"/>
      <c r="AD16037" s="4"/>
      <c r="AE16037" s="4"/>
      <c r="AF16037" s="21"/>
    </row>
    <row r="16038" spans="1:32" x14ac:dyDescent="0.2">
      <c r="A16038" s="1" t="s">
        <v>46187</v>
      </c>
      <c r="B16038" s="4" t="s">
        <v>46188</v>
      </c>
      <c r="C16038" s="4" t="s">
        <v>46189</v>
      </c>
      <c r="E16038" s="4"/>
      <c r="R16038" s="4"/>
      <c r="U16038" s="4"/>
      <c r="AD16038" s="4"/>
      <c r="AE16038" s="4"/>
      <c r="AF16038" s="21"/>
    </row>
    <row r="16039" spans="1:32" x14ac:dyDescent="0.2">
      <c r="A16039" s="1" t="s">
        <v>46190</v>
      </c>
      <c r="B16039" s="4" t="s">
        <v>46191</v>
      </c>
      <c r="C16039" s="4" t="s">
        <v>46192</v>
      </c>
      <c r="E16039" s="4"/>
      <c r="R16039" s="4"/>
      <c r="U16039" s="4"/>
      <c r="AD16039" s="4"/>
      <c r="AE16039" s="4"/>
      <c r="AF16039" s="21"/>
    </row>
    <row r="16040" spans="1:32" x14ac:dyDescent="0.2">
      <c r="A16040" s="1" t="s">
        <v>46193</v>
      </c>
      <c r="B16040" s="4" t="s">
        <v>46194</v>
      </c>
      <c r="C16040" s="4" t="s">
        <v>46195</v>
      </c>
      <c r="E16040" s="4"/>
      <c r="R16040" s="4"/>
      <c r="U16040" s="4"/>
      <c r="AD16040" s="4"/>
      <c r="AE16040" s="4"/>
      <c r="AF16040" s="21"/>
    </row>
    <row r="16041" spans="1:32" x14ac:dyDescent="0.2">
      <c r="A16041" s="1" t="s">
        <v>46196</v>
      </c>
      <c r="B16041" s="4" t="s">
        <v>46197</v>
      </c>
      <c r="C16041" s="4" t="s">
        <v>46198</v>
      </c>
      <c r="E16041" s="4"/>
      <c r="R16041" s="4"/>
      <c r="U16041" s="4"/>
      <c r="AD16041" s="4"/>
      <c r="AE16041" s="4"/>
      <c r="AF16041" s="21"/>
    </row>
    <row r="16042" spans="1:32" x14ac:dyDescent="0.2">
      <c r="A16042" s="1" t="s">
        <v>46199</v>
      </c>
      <c r="B16042" s="4" t="s">
        <v>46200</v>
      </c>
      <c r="C16042" s="4" t="s">
        <v>46201</v>
      </c>
      <c r="E16042" s="4"/>
      <c r="R16042" s="4"/>
      <c r="U16042" s="4"/>
      <c r="AD16042" s="4"/>
      <c r="AE16042" s="4"/>
      <c r="AF16042" s="21"/>
    </row>
    <row r="16043" spans="1:32" x14ac:dyDescent="0.2">
      <c r="A16043" s="1" t="s">
        <v>46202</v>
      </c>
      <c r="B16043" s="4" t="s">
        <v>46203</v>
      </c>
      <c r="C16043" s="4" t="s">
        <v>46204</v>
      </c>
      <c r="E16043" s="4"/>
      <c r="R16043" s="4"/>
      <c r="U16043" s="4"/>
      <c r="AD16043" s="4"/>
      <c r="AE16043" s="4"/>
      <c r="AF16043" s="21"/>
    </row>
    <row r="16044" spans="1:32" x14ac:dyDescent="0.2">
      <c r="A16044" s="1" t="s">
        <v>46205</v>
      </c>
      <c r="B16044" s="4" t="s">
        <v>46206</v>
      </c>
      <c r="C16044" s="4" t="s">
        <v>46207</v>
      </c>
      <c r="E16044" s="4"/>
      <c r="R16044" s="4"/>
      <c r="U16044" s="4"/>
      <c r="AD16044" s="4"/>
      <c r="AE16044" s="4"/>
      <c r="AF16044" s="21"/>
    </row>
    <row r="16045" spans="1:32" x14ac:dyDescent="0.2">
      <c r="A16045" s="1" t="s">
        <v>46208</v>
      </c>
      <c r="B16045" s="4" t="s">
        <v>46209</v>
      </c>
      <c r="C16045" s="4" t="s">
        <v>46210</v>
      </c>
      <c r="E16045" s="4"/>
      <c r="R16045" s="4"/>
      <c r="U16045" s="4"/>
      <c r="AD16045" s="4"/>
      <c r="AE16045" s="4"/>
      <c r="AF16045" s="21"/>
    </row>
    <row r="16046" spans="1:32" x14ac:dyDescent="0.2">
      <c r="A16046" s="1" t="s">
        <v>46211</v>
      </c>
      <c r="B16046" s="4" t="s">
        <v>46212</v>
      </c>
      <c r="C16046" s="4" t="s">
        <v>46213</v>
      </c>
      <c r="E16046" s="4"/>
      <c r="R16046" s="4"/>
      <c r="U16046" s="4"/>
      <c r="AD16046" s="4"/>
      <c r="AE16046" s="4"/>
      <c r="AF16046" s="21"/>
    </row>
    <row r="16047" spans="1:32" x14ac:dyDescent="0.2">
      <c r="A16047" s="1" t="s">
        <v>46214</v>
      </c>
      <c r="B16047" s="4" t="s">
        <v>46215</v>
      </c>
      <c r="C16047" s="4" t="s">
        <v>46216</v>
      </c>
      <c r="E16047" s="4"/>
      <c r="R16047" s="4"/>
      <c r="U16047" s="4"/>
      <c r="AD16047" s="4"/>
      <c r="AE16047" s="4"/>
      <c r="AF16047" s="21"/>
    </row>
    <row r="16048" spans="1:32" x14ac:dyDescent="0.2">
      <c r="A16048" s="1" t="s">
        <v>46217</v>
      </c>
      <c r="B16048" s="4" t="s">
        <v>46218</v>
      </c>
      <c r="C16048" s="4" t="s">
        <v>46219</v>
      </c>
      <c r="E16048" s="4"/>
      <c r="R16048" s="4"/>
      <c r="U16048" s="4"/>
      <c r="AD16048" s="4"/>
      <c r="AE16048" s="4"/>
      <c r="AF16048" s="21"/>
    </row>
    <row r="16049" spans="1:32" x14ac:dyDescent="0.2">
      <c r="A16049" s="1" t="s">
        <v>46220</v>
      </c>
      <c r="B16049" s="4" t="s">
        <v>46221</v>
      </c>
      <c r="C16049" s="4" t="s">
        <v>46222</v>
      </c>
      <c r="E16049" s="4"/>
      <c r="R16049" s="4"/>
      <c r="U16049" s="4"/>
      <c r="AD16049" s="4"/>
      <c r="AE16049" s="4"/>
      <c r="AF16049" s="21"/>
    </row>
    <row r="16050" spans="1:32" x14ac:dyDescent="0.2">
      <c r="A16050" s="1" t="s">
        <v>46223</v>
      </c>
      <c r="B16050" s="4" t="s">
        <v>46224</v>
      </c>
      <c r="C16050" s="4" t="s">
        <v>46225</v>
      </c>
      <c r="E16050" s="4"/>
      <c r="R16050" s="4"/>
      <c r="U16050" s="4"/>
      <c r="AD16050" s="4"/>
      <c r="AE16050" s="4"/>
      <c r="AF16050" s="21"/>
    </row>
    <row r="16051" spans="1:32" x14ac:dyDescent="0.2">
      <c r="A16051" s="1" t="s">
        <v>46226</v>
      </c>
      <c r="B16051" s="4" t="s">
        <v>46227</v>
      </c>
      <c r="C16051" s="4" t="s">
        <v>46228</v>
      </c>
      <c r="E16051" s="4"/>
      <c r="R16051" s="4"/>
      <c r="U16051" s="4"/>
      <c r="AD16051" s="4"/>
      <c r="AE16051" s="4"/>
      <c r="AF16051" s="21"/>
    </row>
    <row r="16052" spans="1:32" x14ac:dyDescent="0.2">
      <c r="A16052" s="1" t="s">
        <v>46229</v>
      </c>
      <c r="B16052" s="4" t="s">
        <v>46230</v>
      </c>
      <c r="C16052" s="4" t="s">
        <v>46231</v>
      </c>
      <c r="E16052" s="4"/>
      <c r="R16052" s="4"/>
      <c r="U16052" s="4"/>
      <c r="AD16052" s="4"/>
      <c r="AE16052" s="4"/>
      <c r="AF16052" s="21"/>
    </row>
    <row r="16053" spans="1:32" x14ac:dyDescent="0.2">
      <c r="A16053" s="1" t="s">
        <v>46232</v>
      </c>
      <c r="B16053" s="4" t="s">
        <v>46233</v>
      </c>
      <c r="C16053" s="4" t="s">
        <v>46234</v>
      </c>
      <c r="E16053" s="4"/>
      <c r="R16053" s="4"/>
      <c r="U16053" s="4"/>
      <c r="AD16053" s="4"/>
      <c r="AE16053" s="4"/>
      <c r="AF16053" s="21"/>
    </row>
    <row r="16054" spans="1:32" x14ac:dyDescent="0.2">
      <c r="A16054" s="1" t="s">
        <v>46235</v>
      </c>
      <c r="B16054" s="4" t="s">
        <v>46236</v>
      </c>
      <c r="C16054" s="4" t="s">
        <v>46237</v>
      </c>
      <c r="E16054" s="4"/>
      <c r="R16054" s="4"/>
      <c r="U16054" s="4"/>
      <c r="AD16054" s="4"/>
      <c r="AE16054" s="4"/>
      <c r="AF16054" s="21"/>
    </row>
    <row r="16055" spans="1:32" x14ac:dyDescent="0.2">
      <c r="A16055" s="1" t="s">
        <v>46238</v>
      </c>
      <c r="B16055" s="4" t="s">
        <v>46239</v>
      </c>
      <c r="C16055" s="4" t="s">
        <v>46240</v>
      </c>
      <c r="E16055" s="4"/>
      <c r="R16055" s="4"/>
      <c r="U16055" s="4"/>
      <c r="AD16055" s="4"/>
      <c r="AE16055" s="4"/>
      <c r="AF16055" s="21"/>
    </row>
    <row r="16056" spans="1:32" x14ac:dyDescent="0.2">
      <c r="A16056" s="1" t="s">
        <v>46241</v>
      </c>
      <c r="B16056" s="4" t="s">
        <v>46242</v>
      </c>
      <c r="C16056" s="4" t="s">
        <v>46243</v>
      </c>
      <c r="E16056" s="4"/>
      <c r="R16056" s="4"/>
      <c r="U16056" s="4"/>
      <c r="AD16056" s="4"/>
      <c r="AE16056" s="4"/>
      <c r="AF16056" s="21"/>
    </row>
    <row r="16057" spans="1:32" x14ac:dyDescent="0.2">
      <c r="A16057" s="1" t="s">
        <v>46244</v>
      </c>
      <c r="B16057" s="4" t="s">
        <v>46245</v>
      </c>
      <c r="C16057" s="4" t="s">
        <v>46246</v>
      </c>
      <c r="E16057" s="4"/>
      <c r="R16057" s="4"/>
      <c r="U16057" s="4"/>
      <c r="AD16057" s="4"/>
      <c r="AE16057" s="4"/>
      <c r="AF16057" s="21"/>
    </row>
    <row r="16058" spans="1:32" x14ac:dyDescent="0.2">
      <c r="A16058" s="1" t="s">
        <v>46247</v>
      </c>
      <c r="B16058" s="4" t="s">
        <v>46248</v>
      </c>
      <c r="C16058" s="4" t="s">
        <v>46249</v>
      </c>
      <c r="E16058" s="4"/>
      <c r="R16058" s="4"/>
      <c r="U16058" s="4"/>
      <c r="AD16058" s="4"/>
      <c r="AE16058" s="4"/>
      <c r="AF16058" s="21"/>
    </row>
    <row r="16059" spans="1:32" x14ac:dyDescent="0.2">
      <c r="A16059" s="1" t="s">
        <v>46250</v>
      </c>
      <c r="B16059" s="4" t="s">
        <v>46251</v>
      </c>
      <c r="C16059" s="4" t="s">
        <v>46252</v>
      </c>
      <c r="E16059" s="4"/>
      <c r="R16059" s="4"/>
      <c r="U16059" s="4"/>
      <c r="AD16059" s="4"/>
      <c r="AE16059" s="4"/>
      <c r="AF16059" s="21"/>
    </row>
    <row r="16060" spans="1:32" x14ac:dyDescent="0.2">
      <c r="A16060" s="1" t="s">
        <v>46253</v>
      </c>
      <c r="B16060" s="4" t="s">
        <v>46254</v>
      </c>
      <c r="C16060" s="4" t="s">
        <v>46255</v>
      </c>
      <c r="E16060" s="4"/>
      <c r="R16060" s="4"/>
      <c r="U16060" s="4"/>
      <c r="AD16060" s="4"/>
      <c r="AE16060" s="4"/>
      <c r="AF16060" s="21"/>
    </row>
    <row r="16061" spans="1:32" x14ac:dyDescent="0.2">
      <c r="A16061" s="1" t="s">
        <v>46256</v>
      </c>
      <c r="B16061" s="4" t="s">
        <v>46257</v>
      </c>
      <c r="C16061" s="4" t="s">
        <v>46258</v>
      </c>
      <c r="E16061" s="4"/>
      <c r="R16061" s="4"/>
      <c r="U16061" s="4"/>
      <c r="AD16061" s="4"/>
      <c r="AE16061" s="4"/>
      <c r="AF16061" s="21"/>
    </row>
    <row r="16062" spans="1:32" x14ac:dyDescent="0.2">
      <c r="A16062" s="1" t="s">
        <v>46259</v>
      </c>
      <c r="B16062" s="4" t="s">
        <v>46260</v>
      </c>
      <c r="C16062" s="4" t="s">
        <v>46261</v>
      </c>
      <c r="E16062" s="4"/>
      <c r="R16062" s="4"/>
      <c r="U16062" s="4"/>
      <c r="AD16062" s="4"/>
      <c r="AE16062" s="4"/>
      <c r="AF16062" s="21"/>
    </row>
    <row r="16063" spans="1:32" x14ac:dyDescent="0.2">
      <c r="A16063" s="1" t="s">
        <v>46262</v>
      </c>
      <c r="B16063" s="4" t="s">
        <v>46263</v>
      </c>
      <c r="C16063" s="4" t="s">
        <v>46264</v>
      </c>
      <c r="E16063" s="4"/>
      <c r="R16063" s="4"/>
      <c r="U16063" s="4"/>
      <c r="AD16063" s="4"/>
      <c r="AE16063" s="4"/>
      <c r="AF16063" s="21"/>
    </row>
    <row r="16064" spans="1:32" x14ac:dyDescent="0.2">
      <c r="A16064" s="1" t="s">
        <v>46265</v>
      </c>
      <c r="B16064" s="4" t="s">
        <v>46266</v>
      </c>
      <c r="C16064" s="4" t="s">
        <v>46267</v>
      </c>
      <c r="E16064" s="4"/>
      <c r="R16064" s="4"/>
      <c r="U16064" s="4"/>
      <c r="AD16064" s="4"/>
      <c r="AE16064" s="4"/>
      <c r="AF16064" s="21"/>
    </row>
    <row r="16065" spans="1:32" x14ac:dyDescent="0.2">
      <c r="A16065" s="1" t="s">
        <v>46268</v>
      </c>
      <c r="B16065" s="4" t="s">
        <v>46269</v>
      </c>
      <c r="C16065" s="4" t="s">
        <v>46270</v>
      </c>
      <c r="E16065" s="4"/>
      <c r="R16065" s="4"/>
      <c r="U16065" s="4"/>
      <c r="AD16065" s="4"/>
      <c r="AE16065" s="4"/>
      <c r="AF16065" s="21"/>
    </row>
    <row r="16066" spans="1:32" x14ac:dyDescent="0.2">
      <c r="A16066" s="1" t="s">
        <v>46271</v>
      </c>
      <c r="B16066" s="4" t="s">
        <v>46272</v>
      </c>
      <c r="C16066" s="4" t="s">
        <v>46273</v>
      </c>
      <c r="E16066" s="4"/>
      <c r="R16066" s="4"/>
      <c r="U16066" s="4"/>
      <c r="AD16066" s="4"/>
      <c r="AE16066" s="4"/>
      <c r="AF16066" s="21"/>
    </row>
    <row r="16067" spans="1:32" x14ac:dyDescent="0.2">
      <c r="A16067" s="1" t="s">
        <v>46274</v>
      </c>
      <c r="B16067" s="4" t="s">
        <v>46275</v>
      </c>
      <c r="C16067" s="4" t="s">
        <v>46276</v>
      </c>
      <c r="E16067" s="4"/>
      <c r="R16067" s="4"/>
      <c r="U16067" s="4"/>
      <c r="AD16067" s="4"/>
      <c r="AE16067" s="4"/>
      <c r="AF16067" s="21"/>
    </row>
    <row r="16068" spans="1:32" x14ac:dyDescent="0.2">
      <c r="A16068" s="1" t="s">
        <v>46277</v>
      </c>
      <c r="B16068" s="4" t="s">
        <v>46278</v>
      </c>
      <c r="C16068" s="4" t="s">
        <v>46279</v>
      </c>
      <c r="E16068" s="4"/>
      <c r="R16068" s="4"/>
      <c r="U16068" s="4"/>
      <c r="AD16068" s="4"/>
      <c r="AE16068" s="4"/>
      <c r="AF16068" s="21"/>
    </row>
    <row r="16069" spans="1:32" x14ac:dyDescent="0.2">
      <c r="A16069" s="1" t="s">
        <v>46280</v>
      </c>
      <c r="B16069" s="4" t="s">
        <v>46281</v>
      </c>
      <c r="C16069" s="4" t="s">
        <v>46282</v>
      </c>
      <c r="E16069" s="4"/>
      <c r="R16069" s="4"/>
      <c r="U16069" s="4"/>
      <c r="AD16069" s="4"/>
      <c r="AE16069" s="4"/>
      <c r="AF16069" s="21"/>
    </row>
    <row r="16070" spans="1:32" x14ac:dyDescent="0.2">
      <c r="A16070" s="1" t="s">
        <v>46283</v>
      </c>
      <c r="B16070" s="4" t="s">
        <v>46284</v>
      </c>
      <c r="C16070" s="4" t="s">
        <v>46285</v>
      </c>
      <c r="E16070" s="4"/>
      <c r="R16070" s="4"/>
      <c r="U16070" s="4"/>
      <c r="AD16070" s="4"/>
      <c r="AE16070" s="4"/>
      <c r="AF16070" s="21"/>
    </row>
    <row r="16071" spans="1:32" x14ac:dyDescent="0.2">
      <c r="A16071" s="1" t="s">
        <v>46286</v>
      </c>
      <c r="B16071" s="4" t="s">
        <v>46287</v>
      </c>
      <c r="C16071" s="4" t="s">
        <v>46288</v>
      </c>
      <c r="E16071" s="4"/>
      <c r="R16071" s="4"/>
      <c r="U16071" s="4"/>
      <c r="AD16071" s="4"/>
      <c r="AE16071" s="4"/>
      <c r="AF16071" s="21"/>
    </row>
    <row r="16072" spans="1:32" x14ac:dyDescent="0.2">
      <c r="A16072" s="1" t="s">
        <v>46289</v>
      </c>
      <c r="B16072" s="4" t="s">
        <v>46290</v>
      </c>
      <c r="C16072" s="4" t="s">
        <v>46291</v>
      </c>
      <c r="E16072" s="4"/>
      <c r="R16072" s="4"/>
      <c r="U16072" s="4"/>
      <c r="AD16072" s="4"/>
      <c r="AE16072" s="4"/>
      <c r="AF16072" s="21"/>
    </row>
    <row r="16073" spans="1:32" x14ac:dyDescent="0.2">
      <c r="A16073" s="1" t="s">
        <v>46292</v>
      </c>
      <c r="B16073" s="4" t="s">
        <v>46293</v>
      </c>
      <c r="C16073" s="4" t="s">
        <v>46294</v>
      </c>
      <c r="E16073" s="4"/>
      <c r="R16073" s="4"/>
      <c r="U16073" s="4"/>
      <c r="AD16073" s="4"/>
      <c r="AE16073" s="4"/>
      <c r="AF16073" s="21"/>
    </row>
    <row r="16074" spans="1:32" x14ac:dyDescent="0.2">
      <c r="A16074" s="1" t="s">
        <v>46295</v>
      </c>
      <c r="B16074" s="4" t="s">
        <v>46296</v>
      </c>
      <c r="C16074" s="4" t="s">
        <v>46297</v>
      </c>
      <c r="E16074" s="4"/>
      <c r="R16074" s="4"/>
      <c r="U16074" s="4"/>
      <c r="AD16074" s="4"/>
      <c r="AE16074" s="4"/>
      <c r="AF16074" s="21"/>
    </row>
    <row r="16075" spans="1:32" x14ac:dyDescent="0.2">
      <c r="A16075" s="1" t="s">
        <v>46298</v>
      </c>
      <c r="B16075" s="4" t="s">
        <v>46299</v>
      </c>
      <c r="C16075" s="4" t="s">
        <v>46300</v>
      </c>
      <c r="E16075" s="4"/>
      <c r="R16075" s="4"/>
      <c r="U16075" s="4"/>
      <c r="AD16075" s="4"/>
      <c r="AE16075" s="4"/>
      <c r="AF16075" s="21"/>
    </row>
    <row r="16076" spans="1:32" x14ac:dyDescent="0.2">
      <c r="A16076" s="1" t="s">
        <v>46301</v>
      </c>
      <c r="B16076" s="4" t="s">
        <v>46302</v>
      </c>
      <c r="C16076" s="4" t="s">
        <v>46303</v>
      </c>
      <c r="E16076" s="4"/>
      <c r="R16076" s="4"/>
      <c r="U16076" s="4"/>
      <c r="AD16076" s="4"/>
      <c r="AE16076" s="4"/>
      <c r="AF16076" s="21"/>
    </row>
    <row r="16077" spans="1:32" x14ac:dyDescent="0.2">
      <c r="A16077" s="1" t="s">
        <v>46304</v>
      </c>
      <c r="B16077" s="4" t="s">
        <v>46305</v>
      </c>
      <c r="C16077" s="4" t="s">
        <v>46306</v>
      </c>
      <c r="E16077" s="4"/>
      <c r="R16077" s="4"/>
      <c r="U16077" s="4"/>
      <c r="AD16077" s="4"/>
      <c r="AE16077" s="4"/>
      <c r="AF16077" s="21"/>
    </row>
    <row r="16078" spans="1:32" x14ac:dyDescent="0.2">
      <c r="A16078" s="1" t="s">
        <v>46307</v>
      </c>
      <c r="B16078" s="4" t="s">
        <v>46308</v>
      </c>
      <c r="C16078" s="4" t="s">
        <v>46309</v>
      </c>
      <c r="E16078" s="4"/>
      <c r="R16078" s="4"/>
      <c r="U16078" s="4"/>
      <c r="AD16078" s="4"/>
      <c r="AE16078" s="4"/>
      <c r="AF16078" s="21"/>
    </row>
    <row r="16079" spans="1:32" x14ac:dyDescent="0.2">
      <c r="A16079" s="1" t="s">
        <v>46310</v>
      </c>
      <c r="B16079" s="4" t="s">
        <v>46311</v>
      </c>
      <c r="C16079" s="4" t="s">
        <v>46312</v>
      </c>
      <c r="E16079" s="4"/>
      <c r="R16079" s="4"/>
      <c r="U16079" s="4"/>
      <c r="AD16079" s="4"/>
      <c r="AE16079" s="4"/>
      <c r="AF16079" s="21">
        <v>1</v>
      </c>
    </row>
    <row r="16080" spans="1:32" x14ac:dyDescent="0.2">
      <c r="A16080" s="1" t="s">
        <v>46313</v>
      </c>
      <c r="B16080" s="4" t="s">
        <v>46314</v>
      </c>
      <c r="C16080" s="4" t="s">
        <v>46315</v>
      </c>
      <c r="E16080" s="4"/>
      <c r="R16080" s="4"/>
      <c r="U16080" s="4"/>
      <c r="AD16080" s="4"/>
      <c r="AE16080" s="4"/>
      <c r="AF16080" s="21"/>
    </row>
    <row r="16081" spans="1:32" x14ac:dyDescent="0.2">
      <c r="A16081" s="1" t="s">
        <v>46316</v>
      </c>
      <c r="B16081" s="4" t="s">
        <v>46317</v>
      </c>
      <c r="C16081" s="4" t="s">
        <v>46318</v>
      </c>
      <c r="E16081" s="4"/>
      <c r="R16081" s="4"/>
      <c r="U16081" s="4"/>
      <c r="AD16081" s="4"/>
      <c r="AE16081" s="4"/>
      <c r="AF16081" s="21"/>
    </row>
    <row r="16082" spans="1:32" x14ac:dyDescent="0.2">
      <c r="A16082" s="1" t="s">
        <v>46319</v>
      </c>
      <c r="B16082" s="4" t="s">
        <v>46320</v>
      </c>
      <c r="C16082" s="4" t="s">
        <v>6021</v>
      </c>
      <c r="E16082" s="4"/>
      <c r="R16082" s="4"/>
      <c r="U16082" s="4"/>
      <c r="AD16082" s="4"/>
      <c r="AE16082" s="4"/>
      <c r="AF16082" s="21"/>
    </row>
    <row r="16083" spans="1:32" x14ac:dyDescent="0.2">
      <c r="A16083" s="1" t="s">
        <v>46321</v>
      </c>
      <c r="B16083" s="4" t="s">
        <v>46322</v>
      </c>
      <c r="C16083" s="4" t="s">
        <v>46323</v>
      </c>
      <c r="E16083" s="4"/>
      <c r="R16083" s="4"/>
      <c r="U16083" s="4"/>
      <c r="AD16083" s="4"/>
      <c r="AE16083" s="4"/>
      <c r="AF16083" s="21"/>
    </row>
    <row r="16084" spans="1:32" x14ac:dyDescent="0.2">
      <c r="A16084" s="1" t="s">
        <v>46324</v>
      </c>
      <c r="B16084" s="4" t="s">
        <v>46325</v>
      </c>
      <c r="C16084" s="4" t="s">
        <v>46326</v>
      </c>
      <c r="E16084" s="4"/>
      <c r="R16084" s="4"/>
      <c r="U16084" s="4"/>
      <c r="AD16084" s="4"/>
      <c r="AE16084" s="4"/>
      <c r="AF16084" s="21"/>
    </row>
    <row r="16085" spans="1:32" x14ac:dyDescent="0.2">
      <c r="A16085" s="1" t="s">
        <v>46327</v>
      </c>
      <c r="B16085" s="4" t="s">
        <v>46328</v>
      </c>
      <c r="C16085" s="4" t="s">
        <v>46329</v>
      </c>
      <c r="E16085" s="4"/>
      <c r="R16085" s="4"/>
      <c r="U16085" s="4"/>
      <c r="AD16085" s="4"/>
      <c r="AE16085" s="4"/>
      <c r="AF16085" s="21"/>
    </row>
    <row r="16086" spans="1:32" x14ac:dyDescent="0.2">
      <c r="A16086" s="1" t="s">
        <v>46330</v>
      </c>
      <c r="B16086" s="4" t="s">
        <v>46331</v>
      </c>
      <c r="C16086" s="4" t="s">
        <v>46332</v>
      </c>
      <c r="E16086" s="4"/>
      <c r="R16086" s="4"/>
      <c r="U16086" s="4"/>
      <c r="AD16086" s="4"/>
      <c r="AE16086" s="4"/>
      <c r="AF16086" s="21"/>
    </row>
    <row r="16087" spans="1:32" x14ac:dyDescent="0.2">
      <c r="A16087" s="1" t="s">
        <v>46333</v>
      </c>
      <c r="B16087" s="4" t="s">
        <v>46334</v>
      </c>
      <c r="C16087" s="4" t="s">
        <v>46335</v>
      </c>
      <c r="E16087" s="4"/>
      <c r="R16087" s="4"/>
      <c r="U16087" s="4"/>
      <c r="AD16087" s="4"/>
      <c r="AE16087" s="4"/>
      <c r="AF16087" s="21"/>
    </row>
    <row r="16088" spans="1:32" x14ac:dyDescent="0.2">
      <c r="A16088" s="1" t="s">
        <v>46336</v>
      </c>
      <c r="B16088" s="4" t="s">
        <v>46337</v>
      </c>
      <c r="C16088" s="4" t="s">
        <v>46338</v>
      </c>
      <c r="E16088" s="4"/>
      <c r="R16088" s="4"/>
      <c r="U16088" s="4"/>
      <c r="AD16088" s="4"/>
      <c r="AE16088" s="4"/>
      <c r="AF16088" s="21"/>
    </row>
    <row r="16089" spans="1:32" x14ac:dyDescent="0.2">
      <c r="A16089" s="1" t="s">
        <v>46339</v>
      </c>
      <c r="B16089" s="4" t="s">
        <v>46340</v>
      </c>
      <c r="C16089" s="4" t="s">
        <v>46341</v>
      </c>
      <c r="E16089" s="4"/>
      <c r="R16089" s="4"/>
      <c r="U16089" s="4"/>
      <c r="AD16089" s="4"/>
      <c r="AE16089" s="4"/>
      <c r="AF16089" s="21"/>
    </row>
    <row r="16090" spans="1:32" x14ac:dyDescent="0.2">
      <c r="A16090" s="1" t="s">
        <v>46342</v>
      </c>
      <c r="B16090" s="4" t="s">
        <v>46343</v>
      </c>
      <c r="C16090" s="4" t="s">
        <v>46344</v>
      </c>
      <c r="E16090" s="4"/>
      <c r="R16090" s="4"/>
      <c r="U16090" s="4"/>
      <c r="AD16090" s="4"/>
      <c r="AE16090" s="4"/>
      <c r="AF16090" s="21"/>
    </row>
    <row r="16091" spans="1:32" x14ac:dyDescent="0.2">
      <c r="A16091" s="1" t="s">
        <v>46345</v>
      </c>
      <c r="B16091" s="4" t="s">
        <v>46346</v>
      </c>
      <c r="C16091" s="4" t="s">
        <v>46347</v>
      </c>
      <c r="E16091" s="4"/>
      <c r="R16091" s="4"/>
      <c r="U16091" s="4"/>
      <c r="AD16091" s="4"/>
      <c r="AE16091" s="4"/>
      <c r="AF16091" s="21"/>
    </row>
    <row r="16092" spans="1:32" x14ac:dyDescent="0.2">
      <c r="A16092" s="1" t="s">
        <v>46348</v>
      </c>
      <c r="B16092" s="4" t="s">
        <v>46349</v>
      </c>
      <c r="C16092" s="4" t="s">
        <v>46350</v>
      </c>
      <c r="E16092" s="4"/>
      <c r="R16092" s="4"/>
      <c r="U16092" s="4"/>
      <c r="AD16092" s="4"/>
      <c r="AE16092" s="4"/>
      <c r="AF16092" s="21"/>
    </row>
    <row r="16093" spans="1:32" x14ac:dyDescent="0.2">
      <c r="A16093" s="1" t="s">
        <v>46351</v>
      </c>
      <c r="B16093" s="4" t="s">
        <v>46352</v>
      </c>
      <c r="C16093" s="4" t="s">
        <v>46353</v>
      </c>
      <c r="E16093" s="4"/>
      <c r="R16093" s="4"/>
      <c r="U16093" s="4"/>
      <c r="AD16093" s="4"/>
      <c r="AE16093" s="4"/>
      <c r="AF16093" s="21"/>
    </row>
    <row r="16094" spans="1:32" x14ac:dyDescent="0.2">
      <c r="A16094" s="1" t="s">
        <v>46354</v>
      </c>
      <c r="B16094" s="4" t="s">
        <v>46355</v>
      </c>
      <c r="C16094" s="4" t="s">
        <v>8703</v>
      </c>
      <c r="E16094" s="4"/>
      <c r="R16094" s="4"/>
      <c r="U16094" s="4"/>
      <c r="AD16094" s="4"/>
      <c r="AE16094" s="4"/>
      <c r="AF16094" s="21"/>
    </row>
    <row r="16095" spans="1:32" x14ac:dyDescent="0.2">
      <c r="A16095" s="1" t="s">
        <v>46356</v>
      </c>
      <c r="B16095" s="4" t="s">
        <v>46357</v>
      </c>
      <c r="C16095" s="4" t="s">
        <v>46358</v>
      </c>
      <c r="E16095" s="4"/>
      <c r="R16095" s="4"/>
      <c r="U16095" s="4"/>
      <c r="AD16095" s="4"/>
      <c r="AE16095" s="4"/>
      <c r="AF16095" s="21"/>
    </row>
    <row r="16096" spans="1:32" x14ac:dyDescent="0.2">
      <c r="A16096" s="1" t="s">
        <v>46359</v>
      </c>
      <c r="B16096" s="4" t="s">
        <v>46360</v>
      </c>
      <c r="C16096" s="4" t="s">
        <v>46361</v>
      </c>
      <c r="E16096" s="4"/>
      <c r="R16096" s="4"/>
      <c r="U16096" s="4"/>
      <c r="AD16096" s="4"/>
      <c r="AE16096" s="4"/>
      <c r="AF16096" s="21"/>
    </row>
    <row r="16097" spans="1:32" x14ac:dyDescent="0.2">
      <c r="A16097" s="1" t="s">
        <v>46362</v>
      </c>
      <c r="B16097" s="4" t="s">
        <v>46363</v>
      </c>
      <c r="C16097" s="4" t="s">
        <v>46364</v>
      </c>
      <c r="E16097" s="4"/>
      <c r="R16097" s="4"/>
      <c r="U16097" s="4"/>
      <c r="AD16097" s="4"/>
      <c r="AE16097" s="4"/>
      <c r="AF16097" s="21"/>
    </row>
    <row r="16098" spans="1:32" x14ac:dyDescent="0.2">
      <c r="A16098" s="1" t="s">
        <v>46365</v>
      </c>
      <c r="B16098" s="4" t="s">
        <v>46366</v>
      </c>
      <c r="C16098" s="4" t="s">
        <v>46367</v>
      </c>
      <c r="E16098" s="4"/>
      <c r="R16098" s="4"/>
      <c r="U16098" s="4"/>
      <c r="AD16098" s="4"/>
      <c r="AE16098" s="4"/>
      <c r="AF16098" s="21"/>
    </row>
    <row r="16099" spans="1:32" x14ac:dyDescent="0.2">
      <c r="A16099" s="1" t="s">
        <v>46368</v>
      </c>
      <c r="B16099" s="4" t="s">
        <v>46369</v>
      </c>
      <c r="C16099" s="4" t="s">
        <v>46370</v>
      </c>
      <c r="E16099" s="4"/>
      <c r="R16099" s="4"/>
      <c r="U16099" s="4"/>
      <c r="AD16099" s="4"/>
      <c r="AE16099" s="4"/>
      <c r="AF16099" s="21"/>
    </row>
    <row r="16100" spans="1:32" x14ac:dyDescent="0.2">
      <c r="A16100" s="1" t="s">
        <v>46371</v>
      </c>
      <c r="B16100" s="4" t="s">
        <v>46372</v>
      </c>
      <c r="C16100" s="4" t="s">
        <v>46373</v>
      </c>
      <c r="E16100" s="4"/>
      <c r="R16100" s="4"/>
      <c r="U16100" s="4"/>
      <c r="AD16100" s="4"/>
      <c r="AE16100" s="4"/>
      <c r="AF16100" s="21"/>
    </row>
    <row r="16101" spans="1:32" x14ac:dyDescent="0.2">
      <c r="A16101" s="1" t="s">
        <v>46374</v>
      </c>
      <c r="B16101" s="4" t="s">
        <v>12433</v>
      </c>
      <c r="C16101" s="4" t="s">
        <v>46375</v>
      </c>
      <c r="E16101" s="4"/>
      <c r="R16101" s="4"/>
      <c r="U16101" s="4"/>
      <c r="AD16101" s="4"/>
      <c r="AE16101" s="4"/>
      <c r="AF16101" s="21"/>
    </row>
    <row r="16102" spans="1:32" x14ac:dyDescent="0.2">
      <c r="A16102" s="1" t="s">
        <v>46376</v>
      </c>
      <c r="B16102" s="4" t="s">
        <v>46377</v>
      </c>
      <c r="C16102" s="4" t="s">
        <v>46378</v>
      </c>
      <c r="E16102" s="4"/>
      <c r="R16102" s="4"/>
      <c r="U16102" s="4"/>
      <c r="AD16102" s="4"/>
      <c r="AE16102" s="4"/>
      <c r="AF16102" s="21"/>
    </row>
    <row r="16103" spans="1:32" x14ac:dyDescent="0.2">
      <c r="A16103" s="1" t="s">
        <v>46379</v>
      </c>
      <c r="B16103" s="4" t="s">
        <v>12442</v>
      </c>
      <c r="C16103" s="4" t="s">
        <v>12443</v>
      </c>
      <c r="E16103" s="4"/>
      <c r="R16103" s="4"/>
      <c r="U16103" s="4"/>
      <c r="AD16103" s="4"/>
      <c r="AE16103" s="4"/>
      <c r="AF16103" s="21"/>
    </row>
    <row r="16104" spans="1:32" x14ac:dyDescent="0.2">
      <c r="A16104" s="1" t="s">
        <v>46380</v>
      </c>
      <c r="B16104" s="4" t="s">
        <v>5281</v>
      </c>
      <c r="C16104" s="4" t="s">
        <v>44648</v>
      </c>
      <c r="E16104" s="4"/>
      <c r="R16104" s="4"/>
      <c r="U16104" s="4"/>
      <c r="AD16104" s="4"/>
      <c r="AE16104" s="4"/>
      <c r="AF16104" s="21"/>
    </row>
    <row r="16105" spans="1:32" x14ac:dyDescent="0.2">
      <c r="A16105" s="1" t="s">
        <v>46381</v>
      </c>
      <c r="B16105" s="4" t="s">
        <v>12555</v>
      </c>
      <c r="C16105" s="4" t="s">
        <v>46382</v>
      </c>
      <c r="E16105" s="4"/>
      <c r="R16105" s="4"/>
      <c r="U16105" s="4"/>
      <c r="AD16105" s="4"/>
      <c r="AE16105" s="4"/>
      <c r="AF16105" s="21"/>
    </row>
    <row r="16106" spans="1:32" x14ac:dyDescent="0.2">
      <c r="A16106" s="1" t="s">
        <v>46383</v>
      </c>
      <c r="B16106" s="4" t="s">
        <v>46384</v>
      </c>
      <c r="C16106" s="4" t="s">
        <v>46385</v>
      </c>
      <c r="E16106" s="4"/>
      <c r="R16106" s="4"/>
      <c r="U16106" s="4"/>
      <c r="AD16106" s="4"/>
      <c r="AE16106" s="4"/>
      <c r="AF16106" s="21"/>
    </row>
    <row r="16107" spans="1:32" x14ac:dyDescent="0.2">
      <c r="A16107" s="1" t="s">
        <v>46386</v>
      </c>
      <c r="B16107" s="4" t="s">
        <v>12541</v>
      </c>
      <c r="C16107" s="4" t="s">
        <v>46387</v>
      </c>
      <c r="E16107" s="4"/>
      <c r="R16107" s="4"/>
      <c r="U16107" s="4"/>
      <c r="AD16107" s="4"/>
      <c r="AE16107" s="4"/>
      <c r="AF16107" s="21"/>
    </row>
    <row r="16108" spans="1:32" x14ac:dyDescent="0.2">
      <c r="A16108" s="1" t="s">
        <v>46388</v>
      </c>
      <c r="B16108" s="4" t="s">
        <v>46389</v>
      </c>
      <c r="C16108" s="4" t="s">
        <v>46390</v>
      </c>
      <c r="E16108" s="4"/>
      <c r="R16108" s="4"/>
      <c r="U16108" s="4"/>
      <c r="AD16108" s="4"/>
      <c r="AE16108" s="4"/>
      <c r="AF16108" s="21"/>
    </row>
    <row r="16109" spans="1:32" x14ac:dyDescent="0.2">
      <c r="A16109" s="1" t="s">
        <v>46391</v>
      </c>
      <c r="B16109" s="4" t="s">
        <v>46392</v>
      </c>
      <c r="C16109" s="4" t="s">
        <v>46393</v>
      </c>
      <c r="E16109" s="4"/>
      <c r="R16109" s="4"/>
      <c r="U16109" s="4"/>
      <c r="AD16109" s="4"/>
      <c r="AE16109" s="4"/>
      <c r="AF16109" s="21"/>
    </row>
    <row r="16110" spans="1:32" x14ac:dyDescent="0.2">
      <c r="A16110" s="1" t="s">
        <v>46394</v>
      </c>
      <c r="B16110" s="4" t="s">
        <v>12566</v>
      </c>
      <c r="C16110" s="4" t="s">
        <v>46395</v>
      </c>
      <c r="E16110" s="4"/>
      <c r="R16110" s="4"/>
      <c r="U16110" s="4"/>
      <c r="AD16110" s="4"/>
      <c r="AE16110" s="4"/>
      <c r="AF16110" s="21"/>
    </row>
    <row r="16111" spans="1:32" x14ac:dyDescent="0.2">
      <c r="A16111" s="1" t="s">
        <v>46396</v>
      </c>
      <c r="B16111" s="4" t="s">
        <v>46397</v>
      </c>
      <c r="C16111" s="4" t="s">
        <v>46398</v>
      </c>
      <c r="E16111" s="4"/>
      <c r="R16111" s="4"/>
      <c r="U16111" s="4"/>
      <c r="AD16111" s="4"/>
      <c r="AE16111" s="4"/>
      <c r="AF16111" s="21"/>
    </row>
    <row r="16112" spans="1:32" x14ac:dyDescent="0.2">
      <c r="A16112" s="1" t="s">
        <v>46399</v>
      </c>
      <c r="B16112" s="4" t="s">
        <v>46400</v>
      </c>
      <c r="C16112" s="4" t="s">
        <v>46401</v>
      </c>
      <c r="E16112" s="4"/>
      <c r="R16112" s="4"/>
      <c r="U16112" s="4"/>
      <c r="AD16112" s="4"/>
      <c r="AE16112" s="4"/>
      <c r="AF16112" s="21"/>
    </row>
    <row r="16113" spans="1:32" x14ac:dyDescent="0.2">
      <c r="A16113" s="1" t="s">
        <v>46402</v>
      </c>
      <c r="B16113" s="4" t="s">
        <v>46403</v>
      </c>
      <c r="C16113" s="4" t="s">
        <v>46404</v>
      </c>
      <c r="E16113" s="4"/>
      <c r="R16113" s="4"/>
      <c r="U16113" s="4"/>
      <c r="AD16113" s="4"/>
      <c r="AE16113" s="4"/>
      <c r="AF16113" s="21"/>
    </row>
    <row r="16114" spans="1:32" x14ac:dyDescent="0.2">
      <c r="A16114" s="1" t="s">
        <v>46405</v>
      </c>
      <c r="B16114" s="4" t="s">
        <v>12596</v>
      </c>
      <c r="C16114" s="4" t="s">
        <v>46406</v>
      </c>
      <c r="E16114" s="4"/>
      <c r="R16114" s="4"/>
      <c r="U16114" s="4"/>
      <c r="AD16114" s="4"/>
      <c r="AE16114" s="4"/>
      <c r="AF16114" s="21"/>
    </row>
    <row r="16115" spans="1:32" x14ac:dyDescent="0.2">
      <c r="A16115" s="1" t="s">
        <v>46407</v>
      </c>
      <c r="B16115" s="4" t="s">
        <v>46408</v>
      </c>
      <c r="C16115" s="4" t="s">
        <v>46409</v>
      </c>
      <c r="E16115" s="4"/>
      <c r="R16115" s="4"/>
      <c r="U16115" s="4"/>
      <c r="AD16115" s="4"/>
      <c r="AE16115" s="4"/>
      <c r="AF16115" s="21"/>
    </row>
    <row r="16116" spans="1:32" x14ac:dyDescent="0.2">
      <c r="A16116" s="1" t="s">
        <v>46410</v>
      </c>
      <c r="B16116" s="4" t="s">
        <v>46411</v>
      </c>
      <c r="C16116" s="4" t="s">
        <v>46412</v>
      </c>
      <c r="E16116" s="4"/>
      <c r="R16116" s="4"/>
      <c r="U16116" s="4"/>
      <c r="AD16116" s="4"/>
      <c r="AE16116" s="4"/>
      <c r="AF16116" s="21"/>
    </row>
    <row r="16117" spans="1:32" x14ac:dyDescent="0.2">
      <c r="A16117" s="1" t="s">
        <v>46413</v>
      </c>
      <c r="B16117" s="4" t="s">
        <v>46414</v>
      </c>
      <c r="C16117" s="4" t="s">
        <v>46415</v>
      </c>
      <c r="E16117" s="4"/>
      <c r="R16117" s="4"/>
      <c r="U16117" s="4"/>
      <c r="AD16117" s="4"/>
      <c r="AE16117" s="4"/>
      <c r="AF16117" s="21"/>
    </row>
    <row r="16118" spans="1:32" x14ac:dyDescent="0.2">
      <c r="A16118" s="1" t="s">
        <v>46416</v>
      </c>
      <c r="B16118" s="4" t="s">
        <v>46417</v>
      </c>
      <c r="C16118" s="4" t="s">
        <v>46418</v>
      </c>
      <c r="E16118" s="4"/>
      <c r="R16118" s="4"/>
      <c r="U16118" s="4"/>
      <c r="AD16118" s="4"/>
      <c r="AE16118" s="4"/>
      <c r="AF16118" s="21"/>
    </row>
    <row r="16119" spans="1:32" x14ac:dyDescent="0.2">
      <c r="A16119" s="1" t="s">
        <v>46419</v>
      </c>
      <c r="B16119" s="4" t="s">
        <v>46420</v>
      </c>
      <c r="C16119" s="4" t="s">
        <v>46421</v>
      </c>
      <c r="E16119" s="4"/>
      <c r="R16119" s="4"/>
      <c r="U16119" s="4"/>
      <c r="AD16119" s="4"/>
      <c r="AE16119" s="4"/>
      <c r="AF16119" s="21"/>
    </row>
    <row r="16120" spans="1:32" x14ac:dyDescent="0.2">
      <c r="A16120" s="1" t="s">
        <v>46422</v>
      </c>
      <c r="B16120" s="4" t="s">
        <v>12765</v>
      </c>
      <c r="C16120" s="4" t="s">
        <v>46423</v>
      </c>
      <c r="E16120" s="4"/>
      <c r="R16120" s="4"/>
      <c r="U16120" s="4"/>
      <c r="AD16120" s="4"/>
      <c r="AE16120" s="4"/>
      <c r="AF16120" s="21"/>
    </row>
    <row r="16121" spans="1:32" x14ac:dyDescent="0.2">
      <c r="A16121" s="1" t="s">
        <v>46424</v>
      </c>
      <c r="B16121" s="4" t="s">
        <v>46425</v>
      </c>
      <c r="C16121" s="4" t="s">
        <v>46426</v>
      </c>
      <c r="E16121" s="4"/>
      <c r="R16121" s="4"/>
      <c r="U16121" s="4"/>
      <c r="AD16121" s="4"/>
      <c r="AE16121" s="4"/>
      <c r="AF16121" s="21"/>
    </row>
    <row r="16122" spans="1:32" x14ac:dyDescent="0.2">
      <c r="A16122" s="1" t="s">
        <v>46427</v>
      </c>
      <c r="B16122" s="4" t="s">
        <v>46428</v>
      </c>
      <c r="C16122" s="4" t="s">
        <v>46429</v>
      </c>
      <c r="E16122" s="4"/>
      <c r="R16122" s="4"/>
      <c r="U16122" s="4"/>
      <c r="AD16122" s="4"/>
      <c r="AE16122" s="4"/>
      <c r="AF16122" s="21"/>
    </row>
    <row r="16123" spans="1:32" x14ac:dyDescent="0.2">
      <c r="A16123" s="1" t="s">
        <v>46430</v>
      </c>
      <c r="B16123" s="4" t="s">
        <v>46431</v>
      </c>
      <c r="C16123" s="4" t="s">
        <v>46432</v>
      </c>
      <c r="E16123" s="4"/>
      <c r="R16123" s="4"/>
      <c r="U16123" s="4"/>
      <c r="AD16123" s="4"/>
      <c r="AE16123" s="4"/>
      <c r="AF16123" s="21"/>
    </row>
    <row r="16124" spans="1:32" x14ac:dyDescent="0.2">
      <c r="A16124" s="1" t="s">
        <v>46433</v>
      </c>
      <c r="B16124" s="4" t="s">
        <v>12123</v>
      </c>
      <c r="C16124" s="4" t="s">
        <v>44650</v>
      </c>
      <c r="E16124" s="4"/>
      <c r="R16124" s="4"/>
      <c r="U16124" s="4"/>
      <c r="AD16124" s="4"/>
      <c r="AE16124" s="4"/>
      <c r="AF16124" s="21"/>
    </row>
    <row r="16125" spans="1:32" x14ac:dyDescent="0.2">
      <c r="A16125" s="1" t="s">
        <v>46434</v>
      </c>
      <c r="B16125" s="4" t="s">
        <v>46435</v>
      </c>
      <c r="C16125" s="4" t="s">
        <v>46436</v>
      </c>
      <c r="E16125" s="4"/>
      <c r="R16125" s="4"/>
      <c r="U16125" s="4"/>
      <c r="AD16125" s="4"/>
      <c r="AE16125" s="4"/>
      <c r="AF16125" s="21"/>
    </row>
    <row r="16126" spans="1:32" x14ac:dyDescent="0.2">
      <c r="A16126" s="1" t="s">
        <v>46437</v>
      </c>
      <c r="B16126" s="4" t="s">
        <v>44652</v>
      </c>
      <c r="C16126" s="4" t="s">
        <v>44653</v>
      </c>
      <c r="E16126" s="4"/>
      <c r="R16126" s="4"/>
      <c r="U16126" s="4"/>
      <c r="AD16126" s="4"/>
      <c r="AE16126" s="4"/>
      <c r="AF16126" s="21"/>
    </row>
    <row r="16127" spans="1:32" x14ac:dyDescent="0.2">
      <c r="A16127" s="1" t="s">
        <v>46438</v>
      </c>
      <c r="B16127" s="4" t="s">
        <v>46439</v>
      </c>
      <c r="C16127" s="4" t="s">
        <v>46440</v>
      </c>
      <c r="E16127" s="4"/>
      <c r="R16127" s="4"/>
      <c r="U16127" s="4"/>
      <c r="AD16127" s="4"/>
      <c r="AE16127" s="4"/>
      <c r="AF16127" s="21"/>
    </row>
    <row r="16128" spans="1:32" x14ac:dyDescent="0.2">
      <c r="A16128" s="1" t="s">
        <v>46441</v>
      </c>
      <c r="B16128" s="4" t="s">
        <v>46442</v>
      </c>
      <c r="C16128" s="4" t="s">
        <v>46443</v>
      </c>
      <c r="E16128" s="4"/>
      <c r="R16128" s="4"/>
      <c r="U16128" s="4"/>
      <c r="AD16128" s="4"/>
      <c r="AE16128" s="4"/>
      <c r="AF16128" s="21"/>
    </row>
    <row r="16129" spans="1:32" x14ac:dyDescent="0.2">
      <c r="A16129" s="1" t="s">
        <v>46444</v>
      </c>
      <c r="B16129" s="4" t="s">
        <v>46445</v>
      </c>
      <c r="C16129" s="4" t="s">
        <v>46446</v>
      </c>
      <c r="E16129" s="4"/>
      <c r="R16129" s="4"/>
      <c r="U16129" s="4"/>
      <c r="AD16129" s="4"/>
      <c r="AE16129" s="4"/>
      <c r="AF16129" s="21"/>
    </row>
    <row r="16130" spans="1:32" x14ac:dyDescent="0.2">
      <c r="A16130" s="1" t="s">
        <v>46447</v>
      </c>
      <c r="B16130" s="4" t="s">
        <v>46448</v>
      </c>
      <c r="C16130" s="4" t="s">
        <v>46449</v>
      </c>
      <c r="E16130" s="4"/>
      <c r="R16130" s="4"/>
      <c r="U16130" s="4"/>
      <c r="AD16130" s="4"/>
      <c r="AE16130" s="4"/>
      <c r="AF16130" s="21"/>
    </row>
    <row r="16131" spans="1:32" x14ac:dyDescent="0.2">
      <c r="A16131" s="1" t="s">
        <v>46450</v>
      </c>
      <c r="B16131" s="4" t="s">
        <v>46451</v>
      </c>
      <c r="C16131" s="4" t="s">
        <v>46452</v>
      </c>
      <c r="E16131" s="4"/>
      <c r="R16131" s="4"/>
      <c r="U16131" s="4"/>
      <c r="AD16131" s="4"/>
      <c r="AE16131" s="4"/>
      <c r="AF16131" s="21"/>
    </row>
    <row r="16132" spans="1:32" x14ac:dyDescent="0.2">
      <c r="A16132" s="1" t="s">
        <v>46453</v>
      </c>
      <c r="B16132" s="4" t="s">
        <v>46454</v>
      </c>
      <c r="C16132" s="4" t="s">
        <v>46455</v>
      </c>
      <c r="E16132" s="4"/>
      <c r="R16132" s="4"/>
      <c r="U16132" s="4"/>
      <c r="AD16132" s="4"/>
      <c r="AE16132" s="4"/>
      <c r="AF16132" s="21"/>
    </row>
    <row r="16133" spans="1:32" x14ac:dyDescent="0.2">
      <c r="A16133" s="1" t="s">
        <v>46456</v>
      </c>
      <c r="B16133" s="4" t="s">
        <v>46457</v>
      </c>
      <c r="C16133" s="4" t="s">
        <v>46458</v>
      </c>
      <c r="E16133" s="4"/>
      <c r="R16133" s="4"/>
      <c r="U16133" s="4"/>
      <c r="AD16133" s="4"/>
      <c r="AE16133" s="4"/>
      <c r="AF16133" s="21"/>
    </row>
    <row r="16134" spans="1:32" x14ac:dyDescent="0.2">
      <c r="A16134" s="1" t="s">
        <v>46459</v>
      </c>
      <c r="B16134" s="4" t="s">
        <v>46460</v>
      </c>
      <c r="C16134" s="4" t="s">
        <v>46461</v>
      </c>
      <c r="E16134" s="4"/>
      <c r="R16134" s="4"/>
      <c r="U16134" s="4"/>
      <c r="AD16134" s="4"/>
      <c r="AE16134" s="4"/>
      <c r="AF16134" s="21"/>
    </row>
    <row r="16135" spans="1:32" x14ac:dyDescent="0.2">
      <c r="A16135" s="1" t="s">
        <v>46462</v>
      </c>
      <c r="B16135" s="4" t="s">
        <v>46463</v>
      </c>
      <c r="C16135" s="4" t="s">
        <v>46464</v>
      </c>
      <c r="E16135" s="4"/>
      <c r="R16135" s="4"/>
      <c r="U16135" s="4"/>
      <c r="AD16135" s="4"/>
      <c r="AE16135" s="4"/>
      <c r="AF16135" s="21"/>
    </row>
    <row r="16136" spans="1:32" x14ac:dyDescent="0.2">
      <c r="A16136" s="1" t="s">
        <v>46465</v>
      </c>
      <c r="B16136" s="4" t="s">
        <v>46466</v>
      </c>
      <c r="C16136" s="4" t="s">
        <v>46467</v>
      </c>
      <c r="E16136" s="4"/>
      <c r="R16136" s="4"/>
      <c r="U16136" s="4"/>
      <c r="AD16136" s="4"/>
      <c r="AE16136" s="4"/>
      <c r="AF16136" s="21"/>
    </row>
    <row r="16137" spans="1:32" x14ac:dyDescent="0.2">
      <c r="A16137" s="1" t="s">
        <v>46468</v>
      </c>
      <c r="B16137" s="4" t="s">
        <v>46469</v>
      </c>
      <c r="C16137" s="4" t="s">
        <v>46470</v>
      </c>
      <c r="E16137" s="4"/>
      <c r="R16137" s="4"/>
      <c r="U16137" s="4"/>
      <c r="AD16137" s="4"/>
      <c r="AE16137" s="4"/>
      <c r="AF16137" s="21"/>
    </row>
    <row r="16138" spans="1:32" x14ac:dyDescent="0.2">
      <c r="A16138" s="1" t="s">
        <v>46471</v>
      </c>
      <c r="B16138" s="4" t="s">
        <v>46472</v>
      </c>
      <c r="C16138" s="4" t="s">
        <v>46473</v>
      </c>
      <c r="E16138" s="4"/>
      <c r="R16138" s="4"/>
      <c r="U16138" s="4"/>
      <c r="AD16138" s="4"/>
      <c r="AE16138" s="4"/>
      <c r="AF16138" s="21"/>
    </row>
    <row r="16139" spans="1:32" x14ac:dyDescent="0.2">
      <c r="A16139" s="1" t="s">
        <v>46474</v>
      </c>
      <c r="B16139" s="4" t="s">
        <v>46475</v>
      </c>
      <c r="C16139" s="4" t="s">
        <v>46476</v>
      </c>
      <c r="E16139" s="4"/>
      <c r="R16139" s="4"/>
      <c r="U16139" s="4"/>
      <c r="AD16139" s="4"/>
      <c r="AE16139" s="4"/>
      <c r="AF16139" s="21"/>
    </row>
    <row r="16140" spans="1:32" x14ac:dyDescent="0.2">
      <c r="A16140" s="1" t="s">
        <v>46477</v>
      </c>
      <c r="B16140" s="4" t="s">
        <v>46478</v>
      </c>
      <c r="C16140" s="4" t="s">
        <v>46479</v>
      </c>
      <c r="E16140" s="4"/>
      <c r="R16140" s="4"/>
      <c r="U16140" s="4"/>
      <c r="AD16140" s="4"/>
      <c r="AE16140" s="4"/>
      <c r="AF16140" s="21"/>
    </row>
    <row r="16141" spans="1:32" x14ac:dyDescent="0.2">
      <c r="A16141" s="1" t="s">
        <v>46480</v>
      </c>
      <c r="B16141" s="4" t="s">
        <v>46481</v>
      </c>
      <c r="C16141" s="4" t="s">
        <v>46482</v>
      </c>
      <c r="E16141" s="4"/>
      <c r="R16141" s="4"/>
      <c r="U16141" s="4"/>
      <c r="AD16141" s="4"/>
      <c r="AE16141" s="4"/>
      <c r="AF16141" s="21"/>
    </row>
    <row r="16142" spans="1:32" x14ac:dyDescent="0.2">
      <c r="A16142" s="1" t="s">
        <v>46483</v>
      </c>
      <c r="B16142" s="4" t="s">
        <v>46484</v>
      </c>
      <c r="C16142" s="4" t="s">
        <v>46485</v>
      </c>
      <c r="E16142" s="4"/>
      <c r="R16142" s="4"/>
      <c r="U16142" s="4"/>
      <c r="AD16142" s="4"/>
      <c r="AE16142" s="4"/>
      <c r="AF16142" s="21"/>
    </row>
    <row r="16143" spans="1:32" x14ac:dyDescent="0.2">
      <c r="A16143" s="1" t="s">
        <v>46486</v>
      </c>
      <c r="B16143" s="4" t="s">
        <v>46487</v>
      </c>
      <c r="C16143" s="4" t="s">
        <v>46488</v>
      </c>
      <c r="E16143" s="4"/>
      <c r="R16143" s="4"/>
      <c r="U16143" s="4"/>
      <c r="AD16143" s="4"/>
      <c r="AE16143" s="4"/>
      <c r="AF16143" s="21"/>
    </row>
    <row r="16144" spans="1:32" x14ac:dyDescent="0.2">
      <c r="A16144" s="1" t="s">
        <v>46489</v>
      </c>
      <c r="B16144" s="4" t="s">
        <v>46490</v>
      </c>
      <c r="C16144" s="4" t="s">
        <v>46491</v>
      </c>
      <c r="E16144" s="4"/>
      <c r="R16144" s="4"/>
      <c r="U16144" s="4"/>
      <c r="AD16144" s="4"/>
      <c r="AE16144" s="4"/>
      <c r="AF16144" s="21"/>
    </row>
    <row r="16145" spans="1:32" x14ac:dyDescent="0.2">
      <c r="A16145" s="1" t="s">
        <v>46492</v>
      </c>
      <c r="B16145" s="4" t="s">
        <v>46493</v>
      </c>
      <c r="C16145" s="4" t="s">
        <v>46494</v>
      </c>
      <c r="E16145" s="4"/>
      <c r="R16145" s="4"/>
      <c r="U16145" s="4"/>
      <c r="AD16145" s="4"/>
      <c r="AE16145" s="4"/>
      <c r="AF16145" s="21"/>
    </row>
    <row r="16146" spans="1:32" x14ac:dyDescent="0.2">
      <c r="A16146" s="1" t="s">
        <v>46495</v>
      </c>
      <c r="B16146" s="4" t="s">
        <v>46496</v>
      </c>
      <c r="C16146" s="4" t="s">
        <v>46497</v>
      </c>
      <c r="E16146" s="4"/>
      <c r="R16146" s="4"/>
      <c r="U16146" s="4"/>
      <c r="AD16146" s="4"/>
      <c r="AE16146" s="4"/>
      <c r="AF16146" s="21"/>
    </row>
    <row r="16147" spans="1:32" x14ac:dyDescent="0.2">
      <c r="A16147" s="1" t="s">
        <v>46498</v>
      </c>
      <c r="B16147" s="4" t="s">
        <v>46499</v>
      </c>
      <c r="C16147" s="4" t="s">
        <v>46500</v>
      </c>
      <c r="E16147" s="4"/>
      <c r="R16147" s="4"/>
      <c r="U16147" s="4"/>
      <c r="AD16147" s="4"/>
      <c r="AE16147" s="4"/>
      <c r="AF16147" s="21"/>
    </row>
    <row r="16148" spans="1:32" x14ac:dyDescent="0.2">
      <c r="A16148" s="1" t="s">
        <v>46501</v>
      </c>
      <c r="B16148" s="4" t="s">
        <v>46502</v>
      </c>
      <c r="C16148" s="4" t="s">
        <v>46503</v>
      </c>
      <c r="E16148" s="4"/>
      <c r="R16148" s="4"/>
      <c r="U16148" s="4"/>
      <c r="AD16148" s="4"/>
      <c r="AE16148" s="4"/>
      <c r="AF16148" s="21"/>
    </row>
    <row r="16149" spans="1:32" x14ac:dyDescent="0.2">
      <c r="A16149" s="1" t="s">
        <v>46504</v>
      </c>
      <c r="B16149" s="4" t="s">
        <v>46505</v>
      </c>
      <c r="C16149" s="4" t="s">
        <v>46506</v>
      </c>
      <c r="E16149" s="4"/>
      <c r="R16149" s="4"/>
      <c r="U16149" s="4"/>
      <c r="AD16149" s="4"/>
      <c r="AE16149" s="4"/>
      <c r="AF16149" s="21"/>
    </row>
    <row r="16150" spans="1:32" x14ac:dyDescent="0.2">
      <c r="A16150" s="1" t="s">
        <v>46507</v>
      </c>
      <c r="B16150" s="4" t="s">
        <v>46508</v>
      </c>
      <c r="C16150" s="4" t="s">
        <v>46509</v>
      </c>
      <c r="E16150" s="4"/>
      <c r="R16150" s="4"/>
      <c r="U16150" s="4"/>
      <c r="AD16150" s="4"/>
      <c r="AE16150" s="4"/>
      <c r="AF16150" s="21"/>
    </row>
    <row r="16151" spans="1:32" x14ac:dyDescent="0.2">
      <c r="A16151" s="1" t="s">
        <v>46510</v>
      </c>
      <c r="B16151" s="4" t="s">
        <v>46511</v>
      </c>
      <c r="C16151" s="4" t="s">
        <v>46512</v>
      </c>
      <c r="E16151" s="4"/>
      <c r="R16151" s="4"/>
      <c r="U16151" s="4"/>
      <c r="AD16151" s="4"/>
      <c r="AE16151" s="4"/>
      <c r="AF16151" s="21"/>
    </row>
    <row r="16152" spans="1:32" x14ac:dyDescent="0.2">
      <c r="A16152" s="1" t="s">
        <v>46513</v>
      </c>
      <c r="B16152" s="4" t="s">
        <v>46514</v>
      </c>
      <c r="C16152" s="4" t="s">
        <v>46515</v>
      </c>
      <c r="E16152" s="4"/>
      <c r="R16152" s="4"/>
      <c r="U16152" s="4"/>
      <c r="AD16152" s="4"/>
      <c r="AE16152" s="4"/>
      <c r="AF16152" s="21"/>
    </row>
    <row r="16153" spans="1:32" x14ac:dyDescent="0.2">
      <c r="A16153" s="1" t="s">
        <v>46516</v>
      </c>
      <c r="B16153" s="4" t="s">
        <v>46517</v>
      </c>
      <c r="C16153" s="4" t="s">
        <v>46518</v>
      </c>
      <c r="E16153" s="4"/>
      <c r="R16153" s="4"/>
      <c r="U16153" s="4"/>
      <c r="AD16153" s="4"/>
      <c r="AE16153" s="4"/>
      <c r="AF16153" s="21"/>
    </row>
    <row r="16154" spans="1:32" x14ac:dyDescent="0.2">
      <c r="A16154" s="1" t="s">
        <v>46519</v>
      </c>
      <c r="B16154" s="4" t="s">
        <v>46520</v>
      </c>
      <c r="C16154" s="4" t="s">
        <v>46521</v>
      </c>
      <c r="E16154" s="4"/>
      <c r="R16154" s="4"/>
      <c r="U16154" s="4"/>
      <c r="AD16154" s="4"/>
      <c r="AE16154" s="4"/>
      <c r="AF16154" s="21"/>
    </row>
    <row r="16155" spans="1:32" x14ac:dyDescent="0.2">
      <c r="A16155" s="1" t="s">
        <v>46522</v>
      </c>
      <c r="B16155" s="4" t="s">
        <v>46523</v>
      </c>
      <c r="C16155" s="4" t="s">
        <v>46524</v>
      </c>
      <c r="E16155" s="4"/>
      <c r="R16155" s="4"/>
      <c r="U16155" s="4"/>
      <c r="AD16155" s="4"/>
      <c r="AE16155" s="4"/>
      <c r="AF16155" s="21"/>
    </row>
    <row r="16156" spans="1:32" x14ac:dyDescent="0.2">
      <c r="A16156" s="1" t="s">
        <v>46525</v>
      </c>
      <c r="B16156" s="4" t="s">
        <v>46526</v>
      </c>
      <c r="C16156" s="4" t="s">
        <v>46526</v>
      </c>
      <c r="E16156" s="4"/>
      <c r="R16156" s="4"/>
      <c r="U16156" s="4"/>
      <c r="AD16156" s="4"/>
      <c r="AE16156" s="4"/>
      <c r="AF16156" s="21"/>
    </row>
    <row r="16157" spans="1:32" x14ac:dyDescent="0.2">
      <c r="A16157" s="1" t="s">
        <v>46527</v>
      </c>
      <c r="B16157" s="4" t="s">
        <v>46528</v>
      </c>
      <c r="C16157" s="4" t="s">
        <v>46529</v>
      </c>
      <c r="E16157" s="4"/>
      <c r="R16157" s="4"/>
      <c r="U16157" s="4"/>
      <c r="AD16157" s="4"/>
      <c r="AE16157" s="4"/>
      <c r="AF16157" s="21"/>
    </row>
    <row r="16158" spans="1:32" x14ac:dyDescent="0.2">
      <c r="A16158" s="1" t="s">
        <v>46530</v>
      </c>
      <c r="B16158" s="4" t="s">
        <v>46531</v>
      </c>
      <c r="C16158" s="4" t="s">
        <v>46532</v>
      </c>
      <c r="E16158" s="4"/>
      <c r="R16158" s="4"/>
      <c r="U16158" s="4"/>
      <c r="AD16158" s="4"/>
      <c r="AE16158" s="4"/>
      <c r="AF16158" s="21"/>
    </row>
    <row r="16159" spans="1:32" x14ac:dyDescent="0.2">
      <c r="A16159" s="1" t="s">
        <v>46533</v>
      </c>
      <c r="B16159" s="4" t="s">
        <v>46534</v>
      </c>
      <c r="C16159" s="4" t="s">
        <v>46535</v>
      </c>
      <c r="E16159" s="4"/>
      <c r="R16159" s="4"/>
      <c r="U16159" s="4"/>
      <c r="AD16159" s="4"/>
      <c r="AE16159" s="4"/>
      <c r="AF16159" s="21"/>
    </row>
    <row r="16160" spans="1:32" x14ac:dyDescent="0.2">
      <c r="A16160" s="1" t="s">
        <v>46536</v>
      </c>
      <c r="B16160" s="4" t="s">
        <v>46537</v>
      </c>
      <c r="C16160" s="4" t="s">
        <v>46538</v>
      </c>
      <c r="E16160" s="4"/>
      <c r="R16160" s="4"/>
      <c r="U16160" s="4"/>
      <c r="AD16160" s="4"/>
      <c r="AE16160" s="4"/>
      <c r="AF16160" s="21"/>
    </row>
    <row r="16161" spans="1:32" x14ac:dyDescent="0.2">
      <c r="A16161" s="1" t="s">
        <v>46539</v>
      </c>
      <c r="B16161" s="4" t="s">
        <v>46540</v>
      </c>
      <c r="C16161" s="4" t="s">
        <v>46541</v>
      </c>
      <c r="E16161" s="4"/>
      <c r="R16161" s="4"/>
      <c r="U16161" s="4"/>
      <c r="AD16161" s="4"/>
      <c r="AE16161" s="4"/>
      <c r="AF16161" s="21"/>
    </row>
    <row r="16162" spans="1:32" x14ac:dyDescent="0.2">
      <c r="A16162" s="1" t="s">
        <v>46542</v>
      </c>
      <c r="B16162" s="4" t="s">
        <v>46543</v>
      </c>
      <c r="C16162" s="4" t="s">
        <v>46544</v>
      </c>
      <c r="E16162" s="4"/>
      <c r="R16162" s="4"/>
      <c r="U16162" s="4"/>
      <c r="AD16162" s="4"/>
      <c r="AE16162" s="4"/>
      <c r="AF16162" s="21"/>
    </row>
    <row r="16163" spans="1:32" x14ac:dyDescent="0.2">
      <c r="A16163" s="1" t="s">
        <v>46545</v>
      </c>
      <c r="B16163" s="4" t="s">
        <v>46546</v>
      </c>
      <c r="C16163" s="4" t="s">
        <v>46547</v>
      </c>
      <c r="E16163" s="4"/>
      <c r="R16163" s="4"/>
      <c r="U16163" s="4"/>
      <c r="AD16163" s="4"/>
      <c r="AE16163" s="4"/>
      <c r="AF16163" s="21"/>
    </row>
    <row r="16164" spans="1:32" x14ac:dyDescent="0.2">
      <c r="A16164" s="1" t="s">
        <v>46548</v>
      </c>
      <c r="B16164" s="4" t="s">
        <v>46549</v>
      </c>
      <c r="C16164" s="4" t="s">
        <v>46550</v>
      </c>
      <c r="E16164" s="4"/>
      <c r="R16164" s="4"/>
      <c r="U16164" s="4"/>
      <c r="AD16164" s="4"/>
      <c r="AE16164" s="4"/>
      <c r="AF16164" s="21"/>
    </row>
    <row r="16165" spans="1:32" x14ac:dyDescent="0.2">
      <c r="A16165" s="1" t="s">
        <v>46551</v>
      </c>
      <c r="B16165" s="4" t="s">
        <v>46552</v>
      </c>
      <c r="C16165" s="4" t="s">
        <v>46553</v>
      </c>
      <c r="E16165" s="4"/>
      <c r="R16165" s="4"/>
      <c r="U16165" s="4"/>
      <c r="AD16165" s="4"/>
      <c r="AE16165" s="4"/>
      <c r="AF16165" s="21"/>
    </row>
    <row r="16166" spans="1:32" x14ac:dyDescent="0.2">
      <c r="A16166" s="1" t="s">
        <v>46554</v>
      </c>
      <c r="B16166" s="4" t="s">
        <v>46555</v>
      </c>
      <c r="C16166" s="4" t="s">
        <v>46556</v>
      </c>
      <c r="E16166" s="4"/>
      <c r="R16166" s="4"/>
      <c r="U16166" s="4"/>
      <c r="AD16166" s="4"/>
      <c r="AE16166" s="4"/>
      <c r="AF16166" s="21"/>
    </row>
    <row r="16167" spans="1:32" x14ac:dyDescent="0.2">
      <c r="A16167" s="1" t="s">
        <v>46557</v>
      </c>
      <c r="B16167" s="4" t="s">
        <v>46558</v>
      </c>
      <c r="C16167" s="4" t="s">
        <v>46559</v>
      </c>
      <c r="E16167" s="4"/>
      <c r="R16167" s="4"/>
      <c r="U16167" s="4"/>
      <c r="AD16167" s="4"/>
      <c r="AE16167" s="4"/>
      <c r="AF16167" s="21"/>
    </row>
    <row r="16168" spans="1:32" x14ac:dyDescent="0.2">
      <c r="A16168" s="1" t="s">
        <v>46560</v>
      </c>
      <c r="B16168" s="4" t="s">
        <v>46561</v>
      </c>
      <c r="C16168" s="4" t="s">
        <v>46562</v>
      </c>
      <c r="E16168" s="4"/>
      <c r="R16168" s="4"/>
      <c r="U16168" s="4"/>
      <c r="AD16168" s="4"/>
      <c r="AE16168" s="4"/>
      <c r="AF16168" s="21"/>
    </row>
    <row r="16169" spans="1:32" x14ac:dyDescent="0.2">
      <c r="A16169" s="1" t="s">
        <v>46563</v>
      </c>
      <c r="B16169" s="4" t="s">
        <v>46564</v>
      </c>
      <c r="C16169" s="4" t="s">
        <v>46565</v>
      </c>
      <c r="E16169" s="4"/>
      <c r="R16169" s="4"/>
      <c r="U16169" s="4"/>
      <c r="AD16169" s="4"/>
      <c r="AE16169" s="4"/>
      <c r="AF16169" s="21"/>
    </row>
    <row r="16170" spans="1:32" x14ac:dyDescent="0.2">
      <c r="A16170" s="1" t="s">
        <v>46566</v>
      </c>
      <c r="B16170" s="4" t="s">
        <v>46567</v>
      </c>
      <c r="C16170" s="4" t="s">
        <v>46568</v>
      </c>
      <c r="E16170" s="4"/>
      <c r="R16170" s="4"/>
      <c r="U16170" s="4"/>
      <c r="AD16170" s="4"/>
      <c r="AE16170" s="4"/>
      <c r="AF16170" s="21"/>
    </row>
    <row r="16171" spans="1:32" x14ac:dyDescent="0.2">
      <c r="A16171" s="1" t="s">
        <v>46569</v>
      </c>
      <c r="B16171" s="4" t="s">
        <v>46570</v>
      </c>
      <c r="C16171" s="4" t="s">
        <v>46571</v>
      </c>
      <c r="E16171" s="4"/>
      <c r="R16171" s="4"/>
      <c r="U16171" s="4"/>
      <c r="AD16171" s="4"/>
      <c r="AE16171" s="4"/>
      <c r="AF16171" s="21"/>
    </row>
    <row r="16172" spans="1:32" x14ac:dyDescent="0.2">
      <c r="A16172" s="1" t="s">
        <v>46572</v>
      </c>
      <c r="B16172" s="4" t="s">
        <v>46573</v>
      </c>
      <c r="C16172" s="4" t="s">
        <v>46574</v>
      </c>
      <c r="E16172" s="4"/>
      <c r="R16172" s="4"/>
      <c r="U16172" s="4"/>
      <c r="AD16172" s="4"/>
      <c r="AE16172" s="4"/>
      <c r="AF16172" s="21"/>
    </row>
    <row r="16173" spans="1:32" x14ac:dyDescent="0.2">
      <c r="A16173" s="1" t="s">
        <v>46575</v>
      </c>
      <c r="B16173" s="4" t="s">
        <v>46576</v>
      </c>
      <c r="C16173" s="4" t="s">
        <v>46577</v>
      </c>
      <c r="E16173" s="4"/>
      <c r="R16173" s="4"/>
      <c r="U16173" s="4"/>
      <c r="AD16173" s="4"/>
      <c r="AE16173" s="4"/>
      <c r="AF16173" s="21"/>
    </row>
    <row r="16174" spans="1:32" x14ac:dyDescent="0.2">
      <c r="A16174" s="1" t="s">
        <v>46578</v>
      </c>
      <c r="B16174" s="4" t="s">
        <v>46579</v>
      </c>
      <c r="C16174" s="4" t="s">
        <v>46580</v>
      </c>
      <c r="E16174" s="4"/>
      <c r="R16174" s="4"/>
      <c r="U16174" s="4"/>
      <c r="AD16174" s="4"/>
      <c r="AE16174" s="4"/>
      <c r="AF16174" s="21"/>
    </row>
    <row r="16175" spans="1:32" x14ac:dyDescent="0.2">
      <c r="A16175" s="1" t="s">
        <v>46581</v>
      </c>
      <c r="B16175" s="4" t="s">
        <v>46582</v>
      </c>
      <c r="C16175" s="4" t="s">
        <v>46583</v>
      </c>
      <c r="E16175" s="4"/>
      <c r="R16175" s="4"/>
      <c r="U16175" s="4"/>
      <c r="AD16175" s="4"/>
      <c r="AE16175" s="4"/>
      <c r="AF16175" s="21"/>
    </row>
    <row r="16176" spans="1:32" x14ac:dyDescent="0.2">
      <c r="A16176" s="1" t="s">
        <v>46584</v>
      </c>
      <c r="B16176" s="4" t="s">
        <v>46585</v>
      </c>
      <c r="C16176" s="4" t="s">
        <v>46586</v>
      </c>
      <c r="E16176" s="4"/>
      <c r="R16176" s="4"/>
      <c r="U16176" s="4"/>
      <c r="AD16176" s="4"/>
      <c r="AE16176" s="4"/>
      <c r="AF16176" s="21"/>
    </row>
    <row r="16177" spans="1:32" x14ac:dyDescent="0.2">
      <c r="A16177" s="1" t="s">
        <v>46587</v>
      </c>
      <c r="B16177" s="4" t="s">
        <v>46588</v>
      </c>
      <c r="C16177" s="4" t="s">
        <v>46589</v>
      </c>
      <c r="E16177" s="4"/>
      <c r="R16177" s="4"/>
      <c r="U16177" s="4"/>
      <c r="AD16177" s="4"/>
      <c r="AE16177" s="4"/>
      <c r="AF16177" s="21"/>
    </row>
    <row r="16178" spans="1:32" x14ac:dyDescent="0.2">
      <c r="A16178" s="1" t="s">
        <v>46590</v>
      </c>
      <c r="B16178" s="4" t="s">
        <v>46591</v>
      </c>
      <c r="C16178" s="4" t="s">
        <v>46592</v>
      </c>
      <c r="E16178" s="4"/>
      <c r="R16178" s="4"/>
      <c r="U16178" s="4"/>
      <c r="AD16178" s="4"/>
      <c r="AE16178" s="4"/>
      <c r="AF16178" s="21"/>
    </row>
    <row r="16179" spans="1:32" x14ac:dyDescent="0.2">
      <c r="A16179" s="1" t="s">
        <v>46593</v>
      </c>
      <c r="B16179" s="4" t="s">
        <v>46594</v>
      </c>
      <c r="C16179" s="4" t="s">
        <v>46595</v>
      </c>
      <c r="E16179" s="4"/>
      <c r="R16179" s="4"/>
      <c r="U16179" s="4"/>
      <c r="AD16179" s="4"/>
      <c r="AE16179" s="4"/>
      <c r="AF16179" s="21"/>
    </row>
    <row r="16180" spans="1:32" x14ac:dyDescent="0.2">
      <c r="A16180" s="1" t="s">
        <v>46596</v>
      </c>
      <c r="B16180" s="4" t="s">
        <v>46597</v>
      </c>
      <c r="C16180" s="4" t="s">
        <v>46598</v>
      </c>
      <c r="E16180" s="4"/>
      <c r="R16180" s="4"/>
      <c r="U16180" s="4"/>
      <c r="AD16180" s="4"/>
      <c r="AE16180" s="4"/>
      <c r="AF16180" s="21"/>
    </row>
    <row r="16181" spans="1:32" x14ac:dyDescent="0.2">
      <c r="A16181" s="1" t="s">
        <v>46599</v>
      </c>
      <c r="B16181" s="4" t="s">
        <v>46600</v>
      </c>
      <c r="C16181" s="4" t="s">
        <v>46601</v>
      </c>
      <c r="E16181" s="4"/>
      <c r="R16181" s="4"/>
      <c r="U16181" s="4"/>
      <c r="AD16181" s="4"/>
      <c r="AE16181" s="4"/>
      <c r="AF16181" s="21"/>
    </row>
    <row r="16182" spans="1:32" x14ac:dyDescent="0.2">
      <c r="A16182" s="1" t="s">
        <v>46602</v>
      </c>
      <c r="B16182" s="4" t="s">
        <v>46603</v>
      </c>
      <c r="C16182" s="4" t="s">
        <v>46604</v>
      </c>
      <c r="E16182" s="4"/>
      <c r="R16182" s="4"/>
      <c r="U16182" s="4"/>
      <c r="AD16182" s="4"/>
      <c r="AE16182" s="4"/>
      <c r="AF16182" s="21"/>
    </row>
    <row r="16183" spans="1:32" x14ac:dyDescent="0.2">
      <c r="A16183" s="1" t="s">
        <v>46605</v>
      </c>
      <c r="B16183" s="4" t="s">
        <v>4884</v>
      </c>
      <c r="C16183" s="4" t="s">
        <v>46606</v>
      </c>
      <c r="E16183" s="4"/>
      <c r="R16183" s="4"/>
      <c r="U16183" s="4"/>
      <c r="AD16183" s="4"/>
      <c r="AE16183" s="4"/>
      <c r="AF16183" s="21"/>
    </row>
    <row r="16184" spans="1:32" x14ac:dyDescent="0.2">
      <c r="A16184" s="1" t="s">
        <v>46607</v>
      </c>
      <c r="B16184" s="4" t="s">
        <v>46608</v>
      </c>
      <c r="C16184" s="4" t="s">
        <v>46606</v>
      </c>
      <c r="E16184" s="4"/>
      <c r="R16184" s="4"/>
      <c r="U16184" s="4"/>
      <c r="AD16184" s="4"/>
      <c r="AE16184" s="4"/>
      <c r="AF16184" s="21"/>
    </row>
    <row r="16185" spans="1:32" x14ac:dyDescent="0.2">
      <c r="A16185" s="1" t="s">
        <v>46609</v>
      </c>
      <c r="B16185" s="4" t="s">
        <v>46610</v>
      </c>
      <c r="C16185" s="4" t="s">
        <v>46606</v>
      </c>
      <c r="E16185" s="4"/>
      <c r="R16185" s="4"/>
      <c r="U16185" s="4"/>
      <c r="AD16185" s="4"/>
      <c r="AE16185" s="4"/>
      <c r="AF16185" s="21"/>
    </row>
    <row r="16186" spans="1:32" x14ac:dyDescent="0.2">
      <c r="A16186" s="1" t="s">
        <v>46611</v>
      </c>
      <c r="B16186" s="4" t="s">
        <v>46612</v>
      </c>
      <c r="C16186" s="4" t="s">
        <v>46613</v>
      </c>
      <c r="E16186" s="4"/>
      <c r="R16186" s="4"/>
      <c r="U16186" s="4"/>
      <c r="AD16186" s="4"/>
      <c r="AE16186" s="4"/>
      <c r="AF16186" s="21"/>
    </row>
    <row r="16187" spans="1:32" x14ac:dyDescent="0.2">
      <c r="A16187" s="1" t="s">
        <v>46614</v>
      </c>
      <c r="B16187" s="4" t="s">
        <v>46615</v>
      </c>
      <c r="C16187" s="4" t="s">
        <v>46616</v>
      </c>
      <c r="E16187" s="4"/>
      <c r="R16187" s="4"/>
      <c r="U16187" s="4"/>
      <c r="AD16187" s="4"/>
      <c r="AE16187" s="4"/>
      <c r="AF16187" s="21"/>
    </row>
    <row r="16188" spans="1:32" x14ac:dyDescent="0.2">
      <c r="A16188" s="1" t="s">
        <v>46617</v>
      </c>
      <c r="B16188" s="4" t="s">
        <v>46618</v>
      </c>
      <c r="C16188" s="4" t="s">
        <v>46619</v>
      </c>
      <c r="E16188" s="4"/>
      <c r="R16188" s="4"/>
      <c r="U16188" s="4"/>
      <c r="AD16188" s="4"/>
      <c r="AE16188" s="4"/>
      <c r="AF16188" s="21"/>
    </row>
    <row r="16189" spans="1:32" x14ac:dyDescent="0.2">
      <c r="A16189" s="1" t="s">
        <v>46620</v>
      </c>
      <c r="B16189" s="4" t="s">
        <v>46621</v>
      </c>
      <c r="C16189" s="4" t="s">
        <v>46622</v>
      </c>
      <c r="E16189" s="4"/>
      <c r="R16189" s="4"/>
      <c r="U16189" s="4"/>
      <c r="AD16189" s="4"/>
      <c r="AE16189" s="4"/>
      <c r="AF16189" s="21"/>
    </row>
    <row r="16190" spans="1:32" x14ac:dyDescent="0.2">
      <c r="A16190" s="1" t="s">
        <v>46623</v>
      </c>
      <c r="B16190" s="4" t="s">
        <v>46624</v>
      </c>
      <c r="C16190" s="4" t="s">
        <v>46625</v>
      </c>
      <c r="E16190" s="4"/>
      <c r="R16190" s="4"/>
      <c r="U16190" s="4"/>
      <c r="AD16190" s="4"/>
      <c r="AE16190" s="4"/>
      <c r="AF16190" s="21"/>
    </row>
    <row r="16191" spans="1:32" x14ac:dyDescent="0.2">
      <c r="A16191" s="1" t="s">
        <v>46626</v>
      </c>
      <c r="B16191" s="4" t="s">
        <v>46627</v>
      </c>
      <c r="C16191" s="4" t="s">
        <v>46628</v>
      </c>
      <c r="E16191" s="4"/>
      <c r="R16191" s="4"/>
      <c r="U16191" s="4"/>
      <c r="AD16191" s="4"/>
      <c r="AE16191" s="4"/>
      <c r="AF16191" s="21"/>
    </row>
    <row r="16192" spans="1:32" x14ac:dyDescent="0.2">
      <c r="A16192" s="1" t="s">
        <v>46629</v>
      </c>
      <c r="B16192" s="4" t="s">
        <v>46630</v>
      </c>
      <c r="C16192" s="4" t="s">
        <v>46631</v>
      </c>
      <c r="E16192" s="4"/>
      <c r="R16192" s="4"/>
      <c r="U16192" s="4"/>
      <c r="AD16192" s="4"/>
      <c r="AE16192" s="4"/>
      <c r="AF16192" s="21"/>
    </row>
    <row r="16193" spans="1:32" x14ac:dyDescent="0.2">
      <c r="A16193" s="1" t="s">
        <v>46632</v>
      </c>
      <c r="B16193" s="4" t="s">
        <v>46633</v>
      </c>
      <c r="C16193" s="4" t="s">
        <v>46634</v>
      </c>
      <c r="E16193" s="4"/>
      <c r="R16193" s="4"/>
      <c r="U16193" s="4"/>
      <c r="AD16193" s="4"/>
      <c r="AE16193" s="4"/>
      <c r="AF16193" s="21"/>
    </row>
    <row r="16194" spans="1:32" x14ac:dyDescent="0.2">
      <c r="A16194" s="1" t="s">
        <v>46635</v>
      </c>
      <c r="B16194" s="4" t="s">
        <v>46636</v>
      </c>
      <c r="C16194" s="4" t="s">
        <v>46637</v>
      </c>
      <c r="E16194" s="4"/>
      <c r="R16194" s="4"/>
      <c r="U16194" s="4"/>
      <c r="AD16194" s="4"/>
      <c r="AE16194" s="4"/>
      <c r="AF16194" s="21"/>
    </row>
    <row r="16195" spans="1:32" x14ac:dyDescent="0.2">
      <c r="A16195" s="1" t="s">
        <v>46638</v>
      </c>
      <c r="B16195" s="4" t="s">
        <v>46639</v>
      </c>
      <c r="C16195" s="4" t="s">
        <v>46640</v>
      </c>
      <c r="E16195" s="4"/>
      <c r="R16195" s="4"/>
      <c r="U16195" s="4"/>
      <c r="AD16195" s="4"/>
      <c r="AE16195" s="4"/>
      <c r="AF16195" s="21"/>
    </row>
    <row r="16196" spans="1:32" x14ac:dyDescent="0.2">
      <c r="A16196" s="1" t="s">
        <v>46641</v>
      </c>
      <c r="B16196" s="4" t="s">
        <v>46642</v>
      </c>
      <c r="C16196" s="4" t="s">
        <v>46643</v>
      </c>
      <c r="E16196" s="4"/>
      <c r="R16196" s="4"/>
      <c r="U16196" s="4"/>
      <c r="AD16196" s="4"/>
      <c r="AE16196" s="4"/>
      <c r="AF16196" s="21"/>
    </row>
    <row r="16197" spans="1:32" x14ac:dyDescent="0.2">
      <c r="A16197" s="1" t="s">
        <v>46644</v>
      </c>
      <c r="B16197" s="4" t="s">
        <v>46645</v>
      </c>
      <c r="C16197" s="4" t="s">
        <v>46646</v>
      </c>
      <c r="E16197" s="4"/>
      <c r="R16197" s="4"/>
      <c r="U16197" s="4"/>
      <c r="AD16197" s="4"/>
      <c r="AE16197" s="4"/>
      <c r="AF16197" s="21"/>
    </row>
    <row r="16198" spans="1:32" x14ac:dyDescent="0.2">
      <c r="A16198" s="1" t="s">
        <v>46647</v>
      </c>
      <c r="B16198" s="4" t="s">
        <v>46648</v>
      </c>
      <c r="C16198" s="4" t="s">
        <v>46649</v>
      </c>
      <c r="E16198" s="4"/>
      <c r="R16198" s="4"/>
      <c r="U16198" s="4"/>
      <c r="AD16198" s="4"/>
      <c r="AE16198" s="4"/>
      <c r="AF16198" s="21"/>
    </row>
    <row r="16199" spans="1:32" x14ac:dyDescent="0.2">
      <c r="A16199" s="1" t="s">
        <v>46650</v>
      </c>
      <c r="B16199" s="4" t="s">
        <v>12239</v>
      </c>
      <c r="C16199" s="4" t="s">
        <v>44655</v>
      </c>
      <c r="E16199" s="4"/>
      <c r="R16199" s="4"/>
      <c r="U16199" s="4"/>
      <c r="AD16199" s="4"/>
      <c r="AE16199" s="4"/>
      <c r="AF16199" s="21"/>
    </row>
    <row r="16200" spans="1:32" x14ac:dyDescent="0.2">
      <c r="A16200" s="1" t="s">
        <v>46651</v>
      </c>
      <c r="B16200" s="4" t="s">
        <v>46652</v>
      </c>
      <c r="C16200" s="4" t="s">
        <v>46653</v>
      </c>
      <c r="E16200" s="4"/>
      <c r="R16200" s="4"/>
      <c r="U16200" s="4"/>
      <c r="AD16200" s="4"/>
      <c r="AE16200" s="4"/>
      <c r="AF16200" s="21"/>
    </row>
    <row r="16201" spans="1:32" x14ac:dyDescent="0.2">
      <c r="A16201" s="1" t="s">
        <v>46654</v>
      </c>
      <c r="B16201" s="4" t="s">
        <v>46655</v>
      </c>
      <c r="C16201" s="4" t="s">
        <v>46656</v>
      </c>
      <c r="E16201" s="4"/>
      <c r="R16201" s="4"/>
      <c r="U16201" s="4"/>
      <c r="AD16201" s="4"/>
      <c r="AE16201" s="4"/>
      <c r="AF16201" s="21"/>
    </row>
    <row r="16202" spans="1:32" x14ac:dyDescent="0.2">
      <c r="A16202" s="1" t="s">
        <v>46657</v>
      </c>
      <c r="B16202" s="4" t="s">
        <v>46658</v>
      </c>
      <c r="C16202" s="4" t="s">
        <v>46659</v>
      </c>
      <c r="E16202" s="4"/>
      <c r="R16202" s="4"/>
      <c r="U16202" s="4"/>
      <c r="AD16202" s="4"/>
      <c r="AE16202" s="4"/>
      <c r="AF16202" s="21"/>
    </row>
    <row r="16203" spans="1:32" x14ac:dyDescent="0.2">
      <c r="A16203" s="1" t="s">
        <v>46660</v>
      </c>
      <c r="B16203" s="4" t="s">
        <v>46661</v>
      </c>
      <c r="C16203" s="4" t="s">
        <v>46662</v>
      </c>
      <c r="E16203" s="4"/>
      <c r="R16203" s="4"/>
      <c r="U16203" s="4"/>
      <c r="AD16203" s="4"/>
      <c r="AE16203" s="4"/>
      <c r="AF16203" s="21"/>
    </row>
    <row r="16204" spans="1:32" x14ac:dyDescent="0.2">
      <c r="A16204" s="1" t="s">
        <v>46663</v>
      </c>
      <c r="B16204" s="4" t="s">
        <v>46664</v>
      </c>
      <c r="C16204" s="4" t="s">
        <v>46665</v>
      </c>
      <c r="E16204" s="4"/>
      <c r="R16204" s="4"/>
      <c r="U16204" s="4"/>
      <c r="AD16204" s="4"/>
      <c r="AE16204" s="4"/>
      <c r="AF16204" s="21"/>
    </row>
    <row r="16205" spans="1:32" x14ac:dyDescent="0.2">
      <c r="A16205" s="1" t="s">
        <v>46666</v>
      </c>
      <c r="B16205" s="4" t="s">
        <v>46667</v>
      </c>
      <c r="C16205" s="4" t="s">
        <v>46668</v>
      </c>
      <c r="E16205" s="4"/>
      <c r="R16205" s="4"/>
      <c r="U16205" s="4"/>
      <c r="AD16205" s="4"/>
      <c r="AE16205" s="4"/>
      <c r="AF16205" s="21"/>
    </row>
    <row r="16206" spans="1:32" x14ac:dyDescent="0.2">
      <c r="A16206" s="1" t="s">
        <v>46669</v>
      </c>
      <c r="B16206" s="4" t="s">
        <v>46670</v>
      </c>
      <c r="C16206" s="4" t="s">
        <v>46671</v>
      </c>
      <c r="E16206" s="4"/>
      <c r="R16206" s="4"/>
      <c r="U16206" s="4"/>
      <c r="AD16206" s="4"/>
      <c r="AE16206" s="4"/>
      <c r="AF16206" s="21"/>
    </row>
    <row r="16207" spans="1:32" x14ac:dyDescent="0.2">
      <c r="A16207" s="1" t="s">
        <v>46672</v>
      </c>
      <c r="B16207" s="4" t="s">
        <v>46673</v>
      </c>
      <c r="C16207" s="4" t="s">
        <v>46674</v>
      </c>
      <c r="E16207" s="4"/>
      <c r="R16207" s="4"/>
      <c r="U16207" s="4"/>
      <c r="AD16207" s="4"/>
      <c r="AE16207" s="4"/>
      <c r="AF16207" s="21"/>
    </row>
    <row r="16208" spans="1:32" x14ac:dyDescent="0.2">
      <c r="A16208" s="1" t="s">
        <v>46675</v>
      </c>
      <c r="B16208" s="4" t="s">
        <v>46676</v>
      </c>
      <c r="C16208" s="4" t="s">
        <v>46677</v>
      </c>
      <c r="E16208" s="4"/>
      <c r="R16208" s="4"/>
      <c r="U16208" s="4"/>
      <c r="AD16208" s="4"/>
      <c r="AE16208" s="4"/>
      <c r="AF16208" s="21"/>
    </row>
    <row r="16209" spans="1:32" x14ac:dyDescent="0.2">
      <c r="A16209" s="1" t="s">
        <v>46678</v>
      </c>
      <c r="B16209" s="4" t="s">
        <v>46679</v>
      </c>
      <c r="C16209" s="4" t="s">
        <v>46680</v>
      </c>
      <c r="E16209" s="4"/>
      <c r="R16209" s="4"/>
      <c r="U16209" s="4"/>
      <c r="AD16209" s="4"/>
      <c r="AE16209" s="4"/>
      <c r="AF16209" s="21"/>
    </row>
    <row r="16210" spans="1:32" x14ac:dyDescent="0.2">
      <c r="A16210" s="1" t="s">
        <v>46681</v>
      </c>
      <c r="B16210" s="4" t="s">
        <v>46682</v>
      </c>
      <c r="C16210" s="4" t="s">
        <v>46683</v>
      </c>
      <c r="E16210" s="4"/>
      <c r="R16210" s="4"/>
      <c r="U16210" s="4"/>
      <c r="AD16210" s="4"/>
      <c r="AE16210" s="4"/>
      <c r="AF16210" s="21"/>
    </row>
    <row r="16211" spans="1:32" x14ac:dyDescent="0.2">
      <c r="A16211" s="1" t="s">
        <v>46684</v>
      </c>
      <c r="B16211" s="4" t="s">
        <v>44657</v>
      </c>
      <c r="C16211" s="4" t="s">
        <v>44658</v>
      </c>
      <c r="E16211" s="4"/>
      <c r="R16211" s="4"/>
      <c r="U16211" s="4"/>
      <c r="AD16211" s="4"/>
      <c r="AE16211" s="4"/>
      <c r="AF16211" s="21"/>
    </row>
    <row r="16212" spans="1:32" x14ac:dyDescent="0.2">
      <c r="A16212" s="1" t="s">
        <v>46685</v>
      </c>
      <c r="B16212" s="4" t="s">
        <v>44660</v>
      </c>
      <c r="C16212" s="4" t="s">
        <v>44661</v>
      </c>
      <c r="E16212" s="4"/>
      <c r="R16212" s="4"/>
      <c r="U16212" s="4"/>
      <c r="AD16212" s="4"/>
      <c r="AE16212" s="4"/>
      <c r="AF16212" s="21"/>
    </row>
    <row r="16213" spans="1:32" x14ac:dyDescent="0.2">
      <c r="A16213" s="1" t="s">
        <v>46686</v>
      </c>
      <c r="B16213" s="4" t="s">
        <v>12120</v>
      </c>
      <c r="C16213" s="4" t="s">
        <v>46687</v>
      </c>
      <c r="E16213" s="4"/>
      <c r="R16213" s="4"/>
      <c r="U16213" s="4"/>
      <c r="AD16213" s="4"/>
      <c r="AE16213" s="4"/>
      <c r="AF16213" s="21"/>
    </row>
    <row r="16214" spans="1:32" x14ac:dyDescent="0.2">
      <c r="A16214" s="1" t="s">
        <v>46688</v>
      </c>
      <c r="B16214" s="4" t="s">
        <v>46689</v>
      </c>
      <c r="C16214" s="4" t="s">
        <v>46690</v>
      </c>
      <c r="E16214" s="4"/>
      <c r="R16214" s="4"/>
      <c r="U16214" s="4"/>
      <c r="AD16214" s="4"/>
      <c r="AE16214" s="4"/>
      <c r="AF16214" s="21"/>
    </row>
    <row r="16215" spans="1:32" x14ac:dyDescent="0.2">
      <c r="A16215" s="1" t="s">
        <v>46691</v>
      </c>
      <c r="B16215" s="4" t="s">
        <v>46692</v>
      </c>
      <c r="C16215" s="4" t="s">
        <v>46693</v>
      </c>
      <c r="E16215" s="4"/>
      <c r="R16215" s="4"/>
      <c r="U16215" s="4"/>
      <c r="AD16215" s="4"/>
      <c r="AE16215" s="4"/>
      <c r="AF16215" s="21"/>
    </row>
    <row r="16216" spans="1:32" x14ac:dyDescent="0.2">
      <c r="A16216" s="1" t="s">
        <v>46694</v>
      </c>
      <c r="B16216" s="4" t="s">
        <v>46695</v>
      </c>
      <c r="C16216" s="4" t="s">
        <v>354</v>
      </c>
      <c r="E16216" s="4"/>
      <c r="R16216" s="4"/>
      <c r="U16216" s="4"/>
      <c r="AD16216" s="4"/>
      <c r="AE16216" s="4"/>
      <c r="AF16216" s="21"/>
    </row>
    <row r="16217" spans="1:32" x14ac:dyDescent="0.2">
      <c r="A16217" s="1" t="s">
        <v>46696</v>
      </c>
      <c r="B16217" s="4" t="s">
        <v>46697</v>
      </c>
      <c r="C16217" s="4" t="s">
        <v>29323</v>
      </c>
      <c r="E16217" s="4"/>
      <c r="R16217" s="4"/>
      <c r="U16217" s="4"/>
      <c r="AD16217" s="4"/>
      <c r="AE16217" s="4"/>
      <c r="AF16217" s="21"/>
    </row>
    <row r="16218" spans="1:32" x14ac:dyDescent="0.2">
      <c r="A16218" s="1" t="s">
        <v>46698</v>
      </c>
      <c r="B16218" s="4" t="s">
        <v>46699</v>
      </c>
      <c r="C16218" s="4" t="s">
        <v>46700</v>
      </c>
      <c r="E16218" s="4"/>
      <c r="R16218" s="4"/>
      <c r="U16218" s="4"/>
      <c r="AD16218" s="4"/>
      <c r="AE16218" s="4"/>
      <c r="AF16218" s="21"/>
    </row>
    <row r="16219" spans="1:32" x14ac:dyDescent="0.2">
      <c r="A16219" s="1" t="s">
        <v>46701</v>
      </c>
      <c r="B16219" s="4" t="s">
        <v>46702</v>
      </c>
      <c r="C16219" s="4" t="s">
        <v>46703</v>
      </c>
      <c r="E16219" s="4"/>
      <c r="R16219" s="4"/>
      <c r="U16219" s="4"/>
      <c r="AD16219" s="4"/>
      <c r="AE16219" s="4"/>
      <c r="AF16219" s="21"/>
    </row>
    <row r="16220" spans="1:32" x14ac:dyDescent="0.2">
      <c r="A16220" s="1" t="s">
        <v>46704</v>
      </c>
      <c r="B16220" s="4" t="s">
        <v>46705</v>
      </c>
      <c r="C16220" s="4" t="s">
        <v>46706</v>
      </c>
      <c r="E16220" s="4"/>
      <c r="F16220">
        <v>1</v>
      </c>
      <c r="R16220" s="4"/>
      <c r="U16220" s="4"/>
      <c r="AD16220" s="4"/>
      <c r="AE16220" s="4"/>
      <c r="AF16220" s="21"/>
    </row>
    <row r="16221" spans="1:32" x14ac:dyDescent="0.2">
      <c r="A16221" s="1" t="s">
        <v>46707</v>
      </c>
      <c r="B16221" s="4" t="s">
        <v>46708</v>
      </c>
      <c r="C16221" s="4" t="s">
        <v>46709</v>
      </c>
      <c r="E16221" s="4">
        <v>1</v>
      </c>
      <c r="R16221" s="4"/>
      <c r="U16221" s="4"/>
      <c r="AD16221" s="4">
        <v>1</v>
      </c>
      <c r="AE16221" s="4"/>
      <c r="AF16221" s="21">
        <v>1</v>
      </c>
    </row>
    <row r="16222" spans="1:32" x14ac:dyDescent="0.2">
      <c r="A16222" s="1" t="s">
        <v>46710</v>
      </c>
      <c r="B16222" s="4" t="s">
        <v>44666</v>
      </c>
      <c r="C16222" s="4" t="s">
        <v>44667</v>
      </c>
      <c r="E16222" s="4"/>
      <c r="R16222" s="4"/>
      <c r="U16222" s="4"/>
      <c r="AD16222" s="4"/>
      <c r="AE16222" s="4"/>
      <c r="AF16222" s="21"/>
    </row>
    <row r="16223" spans="1:32" x14ac:dyDescent="0.2">
      <c r="A16223" s="1" t="s">
        <v>46711</v>
      </c>
      <c r="B16223" s="4" t="s">
        <v>44669</v>
      </c>
      <c r="C16223" s="4" t="s">
        <v>44670</v>
      </c>
      <c r="E16223" s="4"/>
      <c r="R16223" s="4"/>
      <c r="U16223" s="4"/>
      <c r="AD16223" s="4"/>
      <c r="AE16223" s="4"/>
      <c r="AF16223" s="21"/>
    </row>
    <row r="16224" spans="1:32" x14ac:dyDescent="0.2">
      <c r="A16224" s="1" t="s">
        <v>46712</v>
      </c>
      <c r="B16224" s="4" t="s">
        <v>46713</v>
      </c>
      <c r="C16224" s="4" t="s">
        <v>46714</v>
      </c>
      <c r="E16224" s="4"/>
      <c r="R16224" s="4"/>
      <c r="U16224" s="4"/>
      <c r="AD16224" s="4"/>
      <c r="AE16224" s="4"/>
      <c r="AF16224" s="21"/>
    </row>
    <row r="16225" spans="1:32" x14ac:dyDescent="0.2">
      <c r="A16225" s="1" t="s">
        <v>46715</v>
      </c>
      <c r="B16225" s="4" t="s">
        <v>46716</v>
      </c>
      <c r="C16225" s="4" t="s">
        <v>46717</v>
      </c>
      <c r="E16225" s="4"/>
      <c r="R16225" s="4"/>
      <c r="U16225" s="4"/>
      <c r="AD16225" s="4"/>
      <c r="AE16225" s="4"/>
      <c r="AF16225" s="21"/>
    </row>
    <row r="16226" spans="1:32" x14ac:dyDescent="0.2">
      <c r="A16226" s="1" t="s">
        <v>46718</v>
      </c>
      <c r="B16226" s="4" t="s">
        <v>46719</v>
      </c>
      <c r="C16226" s="4" t="s">
        <v>46720</v>
      </c>
      <c r="E16226" s="4"/>
      <c r="R16226" s="4"/>
      <c r="U16226" s="4"/>
      <c r="AD16226" s="4"/>
      <c r="AE16226" s="4"/>
      <c r="AF16226" s="21"/>
    </row>
    <row r="16227" spans="1:32" x14ac:dyDescent="0.2">
      <c r="A16227" s="1" t="s">
        <v>46721</v>
      </c>
      <c r="B16227" s="4" t="s">
        <v>2125</v>
      </c>
      <c r="C16227" s="4" t="s">
        <v>46722</v>
      </c>
      <c r="E16227" s="4"/>
      <c r="R16227" s="4"/>
      <c r="U16227" s="4"/>
      <c r="AD16227" s="4"/>
      <c r="AE16227" s="4"/>
      <c r="AF16227" s="21"/>
    </row>
    <row r="16228" spans="1:32" x14ac:dyDescent="0.2">
      <c r="A16228" s="1" t="s">
        <v>46723</v>
      </c>
      <c r="B16228" s="4" t="s">
        <v>44672</v>
      </c>
      <c r="C16228" s="4" t="s">
        <v>44673</v>
      </c>
      <c r="E16228" s="4"/>
      <c r="R16228" s="4"/>
      <c r="U16228" s="4"/>
      <c r="AD16228" s="4"/>
      <c r="AE16228" s="4"/>
      <c r="AF16228" s="21"/>
    </row>
    <row r="16229" spans="1:32" x14ac:dyDescent="0.2">
      <c r="A16229" s="1" t="s">
        <v>46724</v>
      </c>
      <c r="B16229" s="4" t="s">
        <v>44675</v>
      </c>
      <c r="C16229" s="4" t="s">
        <v>44676</v>
      </c>
      <c r="E16229" s="4"/>
      <c r="R16229" s="4"/>
      <c r="U16229" s="4"/>
      <c r="AD16229" s="4"/>
      <c r="AE16229" s="4"/>
      <c r="AF16229" s="21"/>
    </row>
    <row r="16230" spans="1:32" x14ac:dyDescent="0.2">
      <c r="A16230" s="1" t="s">
        <v>46725</v>
      </c>
      <c r="B16230" s="4" t="s">
        <v>46726</v>
      </c>
      <c r="C16230" s="4" t="s">
        <v>46727</v>
      </c>
      <c r="E16230" s="4"/>
      <c r="R16230" s="4"/>
      <c r="U16230" s="4"/>
      <c r="AD16230" s="4"/>
      <c r="AE16230" s="4"/>
      <c r="AF16230" s="21"/>
    </row>
    <row r="16231" spans="1:32" x14ac:dyDescent="0.2">
      <c r="A16231" s="1" t="s">
        <v>46728</v>
      </c>
      <c r="B16231" s="4" t="s">
        <v>46729</v>
      </c>
      <c r="C16231" s="4" t="s">
        <v>46730</v>
      </c>
      <c r="E16231" s="4"/>
      <c r="F16231">
        <v>1</v>
      </c>
      <c r="G16231">
        <v>1</v>
      </c>
      <c r="J16231">
        <v>1</v>
      </c>
      <c r="M16231">
        <v>1</v>
      </c>
      <c r="N16231">
        <v>1</v>
      </c>
      <c r="P16231">
        <v>1</v>
      </c>
      <c r="Q16231">
        <v>1</v>
      </c>
      <c r="R16231" s="4">
        <v>1</v>
      </c>
      <c r="U16231" s="4">
        <v>1</v>
      </c>
      <c r="W16231">
        <v>1</v>
      </c>
      <c r="AD16231" s="4"/>
      <c r="AE16231" s="4">
        <v>1</v>
      </c>
      <c r="AF16231" s="21"/>
    </row>
    <row r="16232" spans="1:32" x14ac:dyDescent="0.2">
      <c r="A16232" s="1" t="s">
        <v>46731</v>
      </c>
      <c r="B16232" s="4" t="s">
        <v>44652</v>
      </c>
      <c r="C16232" s="4" t="s">
        <v>44653</v>
      </c>
      <c r="E16232" s="4"/>
      <c r="U16232" s="4"/>
      <c r="AD16232" s="4"/>
      <c r="AE16232" s="4"/>
      <c r="AF16232" s="21"/>
    </row>
    <row r="16233" spans="1:32" x14ac:dyDescent="0.2">
      <c r="A16233" s="1" t="s">
        <v>46732</v>
      </c>
      <c r="B16233" s="4" t="s">
        <v>46733</v>
      </c>
      <c r="C16233" s="4" t="s">
        <v>46734</v>
      </c>
      <c r="E16233" s="4"/>
      <c r="U16233" s="4"/>
      <c r="AD16233" s="4"/>
      <c r="AE16233" s="4"/>
      <c r="AF16233" s="21"/>
    </row>
    <row r="16234" spans="1:32" x14ac:dyDescent="0.2">
      <c r="A16234" s="1" t="s">
        <v>46735</v>
      </c>
      <c r="B16234" s="4" t="s">
        <v>46736</v>
      </c>
      <c r="C16234" s="4" t="s">
        <v>46737</v>
      </c>
      <c r="E16234" s="4"/>
      <c r="U16234" s="4"/>
      <c r="AD16234" s="4"/>
      <c r="AE16234" s="4"/>
      <c r="AF16234" s="21"/>
    </row>
    <row r="16235" spans="1:32" x14ac:dyDescent="0.2">
      <c r="A16235" s="1" t="s">
        <v>46738</v>
      </c>
      <c r="B16235" s="4" t="s">
        <v>46739</v>
      </c>
      <c r="C16235" s="4" t="s">
        <v>46740</v>
      </c>
      <c r="E16235" s="4"/>
      <c r="U16235" s="4"/>
      <c r="AD16235" s="4"/>
      <c r="AE16235" s="4"/>
      <c r="AF16235" s="21"/>
    </row>
    <row r="16236" spans="1:32" x14ac:dyDescent="0.2">
      <c r="A16236" s="1" t="s">
        <v>46741</v>
      </c>
      <c r="B16236" s="4" t="s">
        <v>46742</v>
      </c>
      <c r="C16236" s="4" t="s">
        <v>46743</v>
      </c>
      <c r="E16236" s="4"/>
      <c r="U16236" s="4"/>
      <c r="AD16236" s="4"/>
      <c r="AE16236" s="4"/>
      <c r="AF16236" s="21"/>
    </row>
    <row r="16237" spans="1:32" x14ac:dyDescent="0.2">
      <c r="A16237" s="1" t="s">
        <v>46744</v>
      </c>
      <c r="B16237" s="4" t="s">
        <v>46745</v>
      </c>
      <c r="C16237" s="4" t="s">
        <v>46746</v>
      </c>
      <c r="E16237" s="4"/>
      <c r="U16237" s="4"/>
      <c r="AD16237" s="4"/>
      <c r="AE16237" s="4"/>
      <c r="AF16237" s="21"/>
    </row>
    <row r="16238" spans="1:32" x14ac:dyDescent="0.2">
      <c r="A16238" s="1" t="s">
        <v>46747</v>
      </c>
      <c r="B16238" s="4" t="s">
        <v>46748</v>
      </c>
      <c r="C16238" s="4" t="s">
        <v>46749</v>
      </c>
      <c r="E16238" s="4"/>
      <c r="U16238" s="4"/>
      <c r="AD16238" s="4"/>
      <c r="AE16238" s="4"/>
      <c r="AF16238" s="21"/>
    </row>
    <row r="16239" spans="1:32" x14ac:dyDescent="0.2">
      <c r="A16239" s="1" t="s">
        <v>46750</v>
      </c>
      <c r="B16239" s="4" t="s">
        <v>46751</v>
      </c>
      <c r="C16239" s="4" t="s">
        <v>46752</v>
      </c>
      <c r="E16239" s="4"/>
      <c r="U16239" s="4"/>
      <c r="AD16239" s="4"/>
      <c r="AE16239" s="4"/>
      <c r="AF16239" s="21"/>
    </row>
    <row r="16240" spans="1:32" x14ac:dyDescent="0.2">
      <c r="A16240" s="1" t="s">
        <v>46753</v>
      </c>
      <c r="B16240" s="4" t="s">
        <v>46754</v>
      </c>
      <c r="C16240" s="4" t="s">
        <v>46755</v>
      </c>
      <c r="E16240" s="4"/>
      <c r="U16240" s="4"/>
      <c r="AD16240" s="4"/>
      <c r="AE16240" s="4"/>
      <c r="AF16240" s="21"/>
    </row>
    <row r="16241" spans="1:32" x14ac:dyDescent="0.2">
      <c r="A16241" s="1" t="s">
        <v>46756</v>
      </c>
      <c r="B16241" s="4" t="s">
        <v>46757</v>
      </c>
      <c r="C16241" s="4" t="s">
        <v>46758</v>
      </c>
      <c r="E16241" s="4"/>
      <c r="U16241" s="4"/>
      <c r="AD16241" s="4"/>
      <c r="AE16241" s="4"/>
      <c r="AF16241" s="21"/>
    </row>
    <row r="16242" spans="1:32" x14ac:dyDescent="0.2">
      <c r="A16242" s="1" t="s">
        <v>46759</v>
      </c>
      <c r="B16242" s="4" t="s">
        <v>46760</v>
      </c>
      <c r="C16242" s="4" t="s">
        <v>46761</v>
      </c>
      <c r="E16242" s="4"/>
      <c r="U16242" s="4"/>
      <c r="AD16242" s="4"/>
      <c r="AE16242" s="4"/>
      <c r="AF16242" s="21"/>
    </row>
    <row r="16243" spans="1:32" x14ac:dyDescent="0.2">
      <c r="A16243" s="1" t="s">
        <v>46762</v>
      </c>
      <c r="B16243" s="4" t="s">
        <v>46763</v>
      </c>
      <c r="C16243" s="4" t="s">
        <v>46764</v>
      </c>
      <c r="E16243" s="4"/>
      <c r="U16243" s="4"/>
      <c r="AD16243" s="4"/>
      <c r="AE16243" s="4"/>
      <c r="AF16243" s="21"/>
    </row>
    <row r="16244" spans="1:32" x14ac:dyDescent="0.2">
      <c r="A16244" s="1" t="s">
        <v>46765</v>
      </c>
      <c r="B16244" s="4" t="s">
        <v>46766</v>
      </c>
      <c r="C16244" s="4" t="s">
        <v>46767</v>
      </c>
      <c r="E16244" s="4"/>
      <c r="U16244" s="4"/>
      <c r="AD16244" s="4"/>
      <c r="AE16244" s="4"/>
      <c r="AF16244" s="21"/>
    </row>
    <row r="16245" spans="1:32" x14ac:dyDescent="0.2">
      <c r="A16245" s="1" t="s">
        <v>46768</v>
      </c>
      <c r="B16245" s="4" t="s">
        <v>46769</v>
      </c>
      <c r="C16245" s="4" t="s">
        <v>46770</v>
      </c>
      <c r="E16245" s="4"/>
      <c r="U16245" s="4"/>
      <c r="AD16245" s="4"/>
      <c r="AE16245" s="4"/>
      <c r="AF16245" s="21"/>
    </row>
    <row r="16246" spans="1:32" x14ac:dyDescent="0.2">
      <c r="A16246" s="1" t="s">
        <v>46771</v>
      </c>
      <c r="B16246" s="4" t="s">
        <v>46772</v>
      </c>
      <c r="C16246" s="4" t="s">
        <v>46773</v>
      </c>
      <c r="E16246" s="4"/>
      <c r="U16246" s="4"/>
      <c r="AD16246" s="4"/>
      <c r="AE16246" s="4"/>
      <c r="AF16246" s="21"/>
    </row>
    <row r="16247" spans="1:32" x14ac:dyDescent="0.2">
      <c r="A16247" s="1" t="s">
        <v>46774</v>
      </c>
      <c r="B16247" s="4" t="s">
        <v>46775</v>
      </c>
      <c r="C16247" s="4" t="s">
        <v>46773</v>
      </c>
      <c r="E16247" s="4"/>
      <c r="U16247" s="4"/>
      <c r="AD16247" s="4"/>
      <c r="AE16247" s="4"/>
      <c r="AF16247" s="21"/>
    </row>
    <row r="16248" spans="1:32" x14ac:dyDescent="0.2">
      <c r="A16248" s="1" t="s">
        <v>46776</v>
      </c>
      <c r="B16248" s="4" t="s">
        <v>46777</v>
      </c>
      <c r="C16248" s="4" t="s">
        <v>46778</v>
      </c>
      <c r="E16248" s="4"/>
      <c r="U16248" s="4"/>
      <c r="AD16248" s="4"/>
      <c r="AE16248" s="4"/>
      <c r="AF16248" s="21"/>
    </row>
    <row r="16249" spans="1:32" x14ac:dyDescent="0.2">
      <c r="A16249" s="1" t="s">
        <v>46779</v>
      </c>
      <c r="B16249" s="4" t="s">
        <v>46780</v>
      </c>
      <c r="C16249" s="4" t="s">
        <v>46781</v>
      </c>
      <c r="E16249" s="4"/>
      <c r="U16249" s="4"/>
      <c r="AD16249" s="4"/>
      <c r="AE16249" s="4"/>
      <c r="AF16249" s="21"/>
    </row>
    <row r="16250" spans="1:32" x14ac:dyDescent="0.2">
      <c r="A16250" s="1" t="s">
        <v>46782</v>
      </c>
      <c r="B16250" s="4" t="s">
        <v>46783</v>
      </c>
      <c r="C16250" s="4" t="s">
        <v>46781</v>
      </c>
      <c r="E16250" s="4"/>
      <c r="U16250" s="4"/>
      <c r="AD16250" s="4"/>
      <c r="AE16250" s="4"/>
      <c r="AF16250" s="21"/>
    </row>
    <row r="16251" spans="1:32" x14ac:dyDescent="0.2">
      <c r="A16251" s="1" t="s">
        <v>46784</v>
      </c>
      <c r="B16251" s="4" t="s">
        <v>46785</v>
      </c>
      <c r="C16251" s="4" t="s">
        <v>46781</v>
      </c>
      <c r="E16251" s="4"/>
      <c r="U16251" s="4"/>
      <c r="AD16251" s="4"/>
      <c r="AE16251" s="4"/>
      <c r="AF16251" s="21"/>
    </row>
    <row r="16252" spans="1:32" x14ac:dyDescent="0.2">
      <c r="A16252" s="1" t="s">
        <v>46786</v>
      </c>
      <c r="B16252" s="4" t="s">
        <v>46787</v>
      </c>
      <c r="C16252" s="4" t="s">
        <v>46781</v>
      </c>
      <c r="E16252" s="4"/>
      <c r="U16252" s="4"/>
      <c r="AD16252" s="4"/>
      <c r="AE16252" s="4"/>
      <c r="AF16252" s="21"/>
    </row>
    <row r="16253" spans="1:32" x14ac:dyDescent="0.2">
      <c r="A16253" s="1" t="s">
        <v>46788</v>
      </c>
      <c r="B16253" s="4" t="s">
        <v>46789</v>
      </c>
      <c r="C16253" s="4" t="s">
        <v>46790</v>
      </c>
      <c r="E16253" s="4"/>
      <c r="U16253" s="4"/>
      <c r="AD16253" s="4"/>
      <c r="AE16253" s="4"/>
      <c r="AF16253" s="21"/>
    </row>
    <row r="16254" spans="1:32" x14ac:dyDescent="0.2">
      <c r="A16254" s="1" t="s">
        <v>46791</v>
      </c>
      <c r="B16254" s="4" t="s">
        <v>46792</v>
      </c>
      <c r="C16254" s="4" t="s">
        <v>46793</v>
      </c>
      <c r="E16254" s="4"/>
      <c r="U16254" s="4"/>
      <c r="AD16254" s="4"/>
      <c r="AE16254" s="4"/>
      <c r="AF16254" s="21"/>
    </row>
    <row r="16255" spans="1:32" x14ac:dyDescent="0.2">
      <c r="A16255" s="1" t="s">
        <v>46794</v>
      </c>
      <c r="B16255" s="4" t="s">
        <v>46795</v>
      </c>
      <c r="C16255" s="4" t="s">
        <v>46796</v>
      </c>
      <c r="E16255" s="4"/>
      <c r="U16255" s="4"/>
      <c r="AD16255" s="4"/>
      <c r="AE16255" s="4"/>
      <c r="AF16255" s="21"/>
    </row>
    <row r="16256" spans="1:32" x14ac:dyDescent="0.2">
      <c r="A16256" s="1" t="s">
        <v>46797</v>
      </c>
      <c r="B16256" s="4" t="s">
        <v>46798</v>
      </c>
      <c r="C16256" s="4" t="s">
        <v>46799</v>
      </c>
      <c r="E16256" s="4"/>
      <c r="U16256" s="4"/>
      <c r="AD16256" s="4"/>
      <c r="AE16256" s="4"/>
      <c r="AF16256" s="21"/>
    </row>
    <row r="16257" spans="1:32" x14ac:dyDescent="0.2">
      <c r="A16257" s="1" t="s">
        <v>46800</v>
      </c>
      <c r="B16257" s="4" t="s">
        <v>46801</v>
      </c>
      <c r="C16257" s="4" t="s">
        <v>46802</v>
      </c>
      <c r="E16257" s="4"/>
      <c r="U16257" s="4"/>
      <c r="AD16257" s="4"/>
      <c r="AE16257" s="4"/>
      <c r="AF16257" s="21"/>
    </row>
    <row r="16258" spans="1:32" x14ac:dyDescent="0.2">
      <c r="A16258" s="1" t="s">
        <v>46803</v>
      </c>
      <c r="B16258" s="4" t="s">
        <v>46804</v>
      </c>
      <c r="C16258" s="4" t="s">
        <v>46805</v>
      </c>
      <c r="E16258" s="4"/>
      <c r="U16258" s="4"/>
      <c r="AD16258" s="4"/>
      <c r="AE16258" s="4"/>
      <c r="AF16258" s="21"/>
    </row>
    <row r="16259" spans="1:32" x14ac:dyDescent="0.2">
      <c r="A16259" s="1" t="s">
        <v>46806</v>
      </c>
      <c r="B16259" s="4" t="s">
        <v>46807</v>
      </c>
      <c r="C16259" s="4" t="s">
        <v>46808</v>
      </c>
      <c r="E16259" s="4"/>
      <c r="U16259" s="4"/>
      <c r="AD16259" s="4"/>
      <c r="AE16259" s="4"/>
      <c r="AF16259" s="21"/>
    </row>
    <row r="16260" spans="1:32" x14ac:dyDescent="0.2">
      <c r="A16260" s="1" t="s">
        <v>46809</v>
      </c>
      <c r="B16260" s="4" t="s">
        <v>46810</v>
      </c>
      <c r="C16260" s="4" t="s">
        <v>46811</v>
      </c>
      <c r="E16260" s="4"/>
      <c r="U16260" s="4"/>
      <c r="AD16260" s="4"/>
      <c r="AE16260" s="4"/>
      <c r="AF16260" s="21"/>
    </row>
    <row r="16261" spans="1:32" x14ac:dyDescent="0.2">
      <c r="A16261" s="1" t="s">
        <v>46812</v>
      </c>
      <c r="B16261" s="4" t="s">
        <v>46813</v>
      </c>
      <c r="C16261" s="4" t="s">
        <v>46814</v>
      </c>
      <c r="E16261" s="4"/>
      <c r="U16261" s="4"/>
      <c r="AD16261" s="4"/>
      <c r="AE16261" s="4"/>
      <c r="AF16261" s="21"/>
    </row>
    <row r="16262" spans="1:32" x14ac:dyDescent="0.2">
      <c r="A16262" s="1" t="s">
        <v>46815</v>
      </c>
      <c r="B16262" s="4" t="s">
        <v>46816</v>
      </c>
      <c r="C16262" s="4" t="s">
        <v>46817</v>
      </c>
      <c r="E16262" s="4"/>
      <c r="U16262" s="4"/>
      <c r="AD16262" s="4"/>
      <c r="AE16262" s="4"/>
      <c r="AF16262" s="21"/>
    </row>
    <row r="16263" spans="1:32" x14ac:dyDescent="0.2">
      <c r="A16263" s="1" t="s">
        <v>46818</v>
      </c>
      <c r="B16263" s="4" t="s">
        <v>46819</v>
      </c>
      <c r="C16263" s="4" t="s">
        <v>46820</v>
      </c>
      <c r="E16263" s="4"/>
      <c r="U16263" s="4"/>
      <c r="AD16263" s="4"/>
      <c r="AE16263" s="4"/>
      <c r="AF16263" s="21"/>
    </row>
    <row r="16264" spans="1:32" x14ac:dyDescent="0.2">
      <c r="A16264" s="1" t="s">
        <v>46821</v>
      </c>
      <c r="B16264" s="4" t="s">
        <v>46822</v>
      </c>
      <c r="C16264" s="4" t="s">
        <v>46823</v>
      </c>
      <c r="E16264" s="4"/>
      <c r="U16264" s="4"/>
      <c r="AD16264" s="4"/>
      <c r="AE16264" s="4"/>
      <c r="AF16264" s="21"/>
    </row>
    <row r="16265" spans="1:32" x14ac:dyDescent="0.2">
      <c r="A16265" s="1" t="s">
        <v>46824</v>
      </c>
      <c r="B16265" s="4" t="s">
        <v>46825</v>
      </c>
      <c r="C16265" s="4" t="s">
        <v>46826</v>
      </c>
      <c r="E16265" s="4"/>
      <c r="U16265" s="4"/>
      <c r="AD16265" s="4"/>
      <c r="AE16265" s="4"/>
      <c r="AF16265" s="21"/>
    </row>
    <row r="16266" spans="1:32" x14ac:dyDescent="0.2">
      <c r="A16266" s="1" t="s">
        <v>46827</v>
      </c>
      <c r="B16266" s="4" t="s">
        <v>46828</v>
      </c>
      <c r="C16266" s="4" t="s">
        <v>198</v>
      </c>
      <c r="E16266" s="4"/>
      <c r="U16266" s="4"/>
      <c r="AD16266" s="4"/>
      <c r="AE16266" s="4"/>
      <c r="AF16266" s="21"/>
    </row>
    <row r="16267" spans="1:32" x14ac:dyDescent="0.2">
      <c r="A16267" s="1" t="s">
        <v>46829</v>
      </c>
      <c r="B16267" s="4" t="s">
        <v>46830</v>
      </c>
      <c r="C16267" s="4" t="s">
        <v>46831</v>
      </c>
      <c r="E16267" s="4"/>
      <c r="U16267" s="4"/>
      <c r="AD16267" s="4"/>
      <c r="AE16267" s="4"/>
      <c r="AF16267" s="21"/>
    </row>
    <row r="16268" spans="1:32" x14ac:dyDescent="0.2">
      <c r="A16268" s="1" t="s">
        <v>46832</v>
      </c>
      <c r="B16268" s="4" t="s">
        <v>46833</v>
      </c>
      <c r="C16268" s="4" t="s">
        <v>46834</v>
      </c>
      <c r="E16268" s="4"/>
      <c r="U16268" s="4"/>
      <c r="AD16268" s="4"/>
      <c r="AE16268" s="4"/>
      <c r="AF16268" s="21"/>
    </row>
    <row r="16269" spans="1:32" x14ac:dyDescent="0.2">
      <c r="A16269" s="1" t="s">
        <v>46835</v>
      </c>
      <c r="B16269" s="4" t="s">
        <v>44657</v>
      </c>
      <c r="C16269" s="4" t="s">
        <v>44658</v>
      </c>
      <c r="E16269" s="4"/>
      <c r="U16269" s="4"/>
      <c r="AD16269" s="4"/>
      <c r="AE16269" s="4"/>
      <c r="AF16269" s="21"/>
    </row>
    <row r="16270" spans="1:32" x14ac:dyDescent="0.2">
      <c r="A16270" s="1" t="s">
        <v>46836</v>
      </c>
      <c r="B16270" s="4" t="s">
        <v>46837</v>
      </c>
      <c r="C16270" s="4" t="s">
        <v>46838</v>
      </c>
      <c r="E16270" s="4"/>
      <c r="U16270" s="4"/>
      <c r="AD16270" s="4"/>
      <c r="AE16270" s="4"/>
      <c r="AF16270" s="21"/>
    </row>
    <row r="16271" spans="1:32" x14ac:dyDescent="0.2">
      <c r="A16271" s="1" t="s">
        <v>46839</v>
      </c>
      <c r="B16271" s="4" t="s">
        <v>46840</v>
      </c>
      <c r="C16271" s="4" t="s">
        <v>46841</v>
      </c>
      <c r="E16271" s="4"/>
      <c r="U16271" s="4"/>
      <c r="AD16271" s="4"/>
      <c r="AE16271" s="4"/>
      <c r="AF16271" s="21"/>
    </row>
    <row r="16272" spans="1:32" x14ac:dyDescent="0.2">
      <c r="A16272" s="1" t="s">
        <v>46842</v>
      </c>
      <c r="B16272" s="4" t="s">
        <v>46843</v>
      </c>
      <c r="C16272" s="4" t="s">
        <v>46844</v>
      </c>
      <c r="E16272" s="4"/>
      <c r="U16272" s="4"/>
      <c r="AD16272" s="4"/>
      <c r="AE16272" s="4"/>
      <c r="AF16272" s="21"/>
    </row>
    <row r="16273" spans="1:32" x14ac:dyDescent="0.2">
      <c r="A16273" s="1" t="s">
        <v>46845</v>
      </c>
      <c r="B16273" s="4" t="s">
        <v>46846</v>
      </c>
      <c r="C16273" s="4" t="s">
        <v>46847</v>
      </c>
      <c r="E16273" s="4"/>
      <c r="U16273" s="4"/>
      <c r="AD16273" s="4"/>
      <c r="AE16273" s="4"/>
      <c r="AF16273" s="21"/>
    </row>
    <row r="16274" spans="1:32" x14ac:dyDescent="0.2">
      <c r="A16274" s="1" t="s">
        <v>46848</v>
      </c>
      <c r="B16274" s="4" t="s">
        <v>46849</v>
      </c>
      <c r="C16274" s="4" t="s">
        <v>35000</v>
      </c>
      <c r="E16274" s="4"/>
      <c r="U16274" s="4"/>
      <c r="AD16274" s="4"/>
      <c r="AE16274" s="4"/>
      <c r="AF16274" s="21"/>
    </row>
    <row r="16275" spans="1:32" x14ac:dyDescent="0.2">
      <c r="A16275" s="1" t="s">
        <v>46850</v>
      </c>
      <c r="B16275" s="4" t="s">
        <v>46851</v>
      </c>
      <c r="C16275" s="4" t="s">
        <v>37163</v>
      </c>
      <c r="E16275" s="4">
        <v>1</v>
      </c>
      <c r="U16275" s="4"/>
      <c r="AD16275" s="4">
        <v>1</v>
      </c>
      <c r="AE16275" s="4"/>
      <c r="AF16275" s="21">
        <v>1</v>
      </c>
    </row>
    <row r="16276" spans="1:32" x14ac:dyDescent="0.2">
      <c r="A16276" s="1" t="s">
        <v>46852</v>
      </c>
      <c r="B16276" s="4" t="s">
        <v>46853</v>
      </c>
      <c r="C16276" s="4" t="s">
        <v>46854</v>
      </c>
      <c r="E16276" s="4"/>
      <c r="U16276" s="4"/>
      <c r="AD16276" s="4"/>
      <c r="AE16276" s="4"/>
      <c r="AF16276" s="21"/>
    </row>
    <row r="16277" spans="1:32" x14ac:dyDescent="0.2">
      <c r="A16277" s="1" t="s">
        <v>46855</v>
      </c>
      <c r="B16277" s="4" t="s">
        <v>46856</v>
      </c>
      <c r="C16277" s="4" t="s">
        <v>46857</v>
      </c>
      <c r="E16277" s="4"/>
      <c r="U16277" s="4"/>
      <c r="AD16277" s="4"/>
      <c r="AE16277" s="4"/>
      <c r="AF16277" s="21"/>
    </row>
    <row r="16278" spans="1:32" x14ac:dyDescent="0.2">
      <c r="A16278" s="1" t="s">
        <v>46858</v>
      </c>
      <c r="B16278" s="4" t="s">
        <v>46859</v>
      </c>
      <c r="C16278" s="4" t="s">
        <v>46860</v>
      </c>
      <c r="E16278" s="4"/>
      <c r="U16278" s="4"/>
      <c r="AD16278" s="4"/>
      <c r="AE16278" s="4"/>
      <c r="AF16278" s="21"/>
    </row>
    <row r="16279" spans="1:32" x14ac:dyDescent="0.2">
      <c r="A16279" s="1" t="s">
        <v>46861</v>
      </c>
      <c r="B16279" s="4" t="s">
        <v>46862</v>
      </c>
      <c r="C16279" s="4" t="s">
        <v>46863</v>
      </c>
      <c r="E16279" s="4"/>
      <c r="U16279" s="4"/>
      <c r="AD16279" s="4"/>
      <c r="AE16279" s="4"/>
      <c r="AF16279" s="21"/>
    </row>
    <row r="16280" spans="1:32" x14ac:dyDescent="0.2">
      <c r="A16280" s="1" t="s">
        <v>46864</v>
      </c>
      <c r="B16280" s="4" t="s">
        <v>46865</v>
      </c>
      <c r="C16280" s="4" t="s">
        <v>46866</v>
      </c>
      <c r="E16280" s="4"/>
      <c r="U16280" s="4"/>
      <c r="AD16280" s="4"/>
      <c r="AE16280" s="4"/>
      <c r="AF16280" s="21"/>
    </row>
    <row r="16281" spans="1:32" x14ac:dyDescent="0.2">
      <c r="A16281" s="1" t="s">
        <v>46867</v>
      </c>
      <c r="B16281" s="4" t="s">
        <v>46868</v>
      </c>
      <c r="C16281" s="4" t="s">
        <v>22304</v>
      </c>
      <c r="E16281" s="4"/>
      <c r="U16281" s="4"/>
      <c r="AD16281" s="4"/>
      <c r="AE16281" s="4"/>
      <c r="AF16281" s="21"/>
    </row>
    <row r="16282" spans="1:32" x14ac:dyDescent="0.2">
      <c r="A16282" s="1" t="s">
        <v>46869</v>
      </c>
      <c r="B16282" s="4" t="s">
        <v>46870</v>
      </c>
      <c r="C16282" s="4" t="s">
        <v>46871</v>
      </c>
      <c r="E16282" s="4"/>
      <c r="U16282" s="4"/>
      <c r="AD16282" s="4"/>
      <c r="AE16282" s="4"/>
      <c r="AF16282" s="21"/>
    </row>
    <row r="16283" spans="1:32" x14ac:dyDescent="0.2">
      <c r="A16283" s="1" t="s">
        <v>46872</v>
      </c>
      <c r="B16283" s="4" t="s">
        <v>46873</v>
      </c>
      <c r="C16283" s="4" t="s">
        <v>46874</v>
      </c>
      <c r="E16283" s="4"/>
      <c r="U16283" s="4"/>
      <c r="AD16283" s="4"/>
      <c r="AE16283" s="4"/>
      <c r="AF16283" s="21"/>
    </row>
    <row r="16284" spans="1:32" x14ac:dyDescent="0.2">
      <c r="A16284" s="1" t="s">
        <v>46875</v>
      </c>
      <c r="B16284" s="4" t="s">
        <v>46876</v>
      </c>
      <c r="C16284" s="4" t="s">
        <v>46877</v>
      </c>
      <c r="E16284" s="4"/>
      <c r="U16284" s="4"/>
      <c r="AD16284" s="4"/>
      <c r="AE16284" s="4"/>
      <c r="AF16284" s="21"/>
    </row>
    <row r="16285" spans="1:32" x14ac:dyDescent="0.2">
      <c r="A16285" s="1" t="s">
        <v>46878</v>
      </c>
      <c r="B16285" s="4" t="s">
        <v>46879</v>
      </c>
      <c r="C16285" s="4" t="s">
        <v>46880</v>
      </c>
      <c r="E16285" s="4"/>
      <c r="U16285" s="4"/>
      <c r="AD16285" s="4"/>
      <c r="AE16285" s="4"/>
      <c r="AF16285" s="21"/>
    </row>
    <row r="16286" spans="1:32" x14ac:dyDescent="0.2">
      <c r="A16286" s="1" t="s">
        <v>46881</v>
      </c>
      <c r="B16286" s="4" t="s">
        <v>46882</v>
      </c>
      <c r="C16286" s="4" t="s">
        <v>46883</v>
      </c>
      <c r="E16286" s="4"/>
      <c r="F16286">
        <v>1</v>
      </c>
      <c r="G16286">
        <v>1</v>
      </c>
      <c r="I16286">
        <v>1</v>
      </c>
      <c r="J16286">
        <v>1</v>
      </c>
      <c r="M16286">
        <v>1</v>
      </c>
      <c r="O16286">
        <v>1</v>
      </c>
      <c r="P16286">
        <v>1</v>
      </c>
      <c r="Q16286">
        <v>1</v>
      </c>
      <c r="T16286">
        <v>1</v>
      </c>
      <c r="U16286" s="4">
        <v>1</v>
      </c>
      <c r="V16286">
        <v>1</v>
      </c>
      <c r="W16286">
        <v>1</v>
      </c>
      <c r="AD16286" s="4"/>
      <c r="AE16286" s="4">
        <v>1</v>
      </c>
      <c r="AF16286" s="21"/>
    </row>
    <row r="16287" spans="1:32" x14ac:dyDescent="0.2">
      <c r="A16287" s="1" t="s">
        <v>46884</v>
      </c>
      <c r="B16287" s="4" t="s">
        <v>46885</v>
      </c>
      <c r="C16287" s="4" t="s">
        <v>46886</v>
      </c>
      <c r="E16287" s="4"/>
      <c r="AD16287" s="4"/>
      <c r="AE16287" s="4"/>
      <c r="AF16287" s="21"/>
    </row>
    <row r="16288" spans="1:32" x14ac:dyDescent="0.2">
      <c r="A16288" s="1" t="s">
        <v>46887</v>
      </c>
      <c r="B16288" s="4" t="s">
        <v>46888</v>
      </c>
      <c r="C16288" s="4" t="s">
        <v>46889</v>
      </c>
      <c r="E16288" s="4"/>
      <c r="AD16288" s="4"/>
      <c r="AE16288" s="4"/>
      <c r="AF16288" s="21"/>
    </row>
    <row r="16289" spans="1:32" x14ac:dyDescent="0.2">
      <c r="A16289" s="1" t="s">
        <v>46890</v>
      </c>
      <c r="B16289" s="4" t="s">
        <v>46891</v>
      </c>
      <c r="C16289" s="4" t="s">
        <v>46892</v>
      </c>
      <c r="E16289" s="4"/>
      <c r="AD16289" s="4"/>
      <c r="AE16289" s="4"/>
      <c r="AF16289" s="21"/>
    </row>
    <row r="16290" spans="1:32" x14ac:dyDescent="0.2">
      <c r="A16290" s="1" t="s">
        <v>46893</v>
      </c>
      <c r="B16290" s="4" t="s">
        <v>46894</v>
      </c>
      <c r="C16290" s="4" t="s">
        <v>46895</v>
      </c>
      <c r="E16290" s="4"/>
      <c r="AD16290" s="4"/>
      <c r="AE16290" s="4"/>
      <c r="AF16290" s="21"/>
    </row>
    <row r="16291" spans="1:32" x14ac:dyDescent="0.2">
      <c r="A16291" s="1" t="s">
        <v>46896</v>
      </c>
      <c r="B16291" s="4" t="s">
        <v>46897</v>
      </c>
      <c r="C16291" s="4" t="s">
        <v>46898</v>
      </c>
      <c r="E16291" s="4"/>
      <c r="AD16291" s="4"/>
      <c r="AE16291" s="4"/>
      <c r="AF16291" s="21"/>
    </row>
    <row r="16292" spans="1:32" x14ac:dyDescent="0.2">
      <c r="A16292" s="1" t="s">
        <v>46899</v>
      </c>
      <c r="B16292" s="4" t="s">
        <v>46900</v>
      </c>
      <c r="C16292" s="4" t="s">
        <v>46901</v>
      </c>
      <c r="E16292" s="4"/>
      <c r="AD16292" s="4"/>
      <c r="AE16292" s="4"/>
      <c r="AF16292" s="21"/>
    </row>
    <row r="16293" spans="1:32" x14ac:dyDescent="0.2">
      <c r="A16293" s="1" t="s">
        <v>46902</v>
      </c>
      <c r="B16293" s="4" t="s">
        <v>46903</v>
      </c>
      <c r="C16293" s="4" t="s">
        <v>46904</v>
      </c>
      <c r="E16293" s="4"/>
      <c r="AD16293" s="4"/>
      <c r="AE16293" s="4"/>
      <c r="AF16293" s="21"/>
    </row>
    <row r="16294" spans="1:32" x14ac:dyDescent="0.2">
      <c r="A16294" s="1" t="s">
        <v>46905</v>
      </c>
      <c r="B16294" s="4" t="s">
        <v>46906</v>
      </c>
      <c r="C16294" s="4" t="s">
        <v>46907</v>
      </c>
      <c r="E16294" s="4"/>
      <c r="AD16294" s="4"/>
      <c r="AE16294" s="4"/>
      <c r="AF16294" s="21"/>
    </row>
    <row r="16295" spans="1:32" x14ac:dyDescent="0.2">
      <c r="A16295" s="1" t="s">
        <v>46908</v>
      </c>
      <c r="B16295" s="4" t="s">
        <v>46909</v>
      </c>
      <c r="C16295" s="4" t="s">
        <v>46910</v>
      </c>
      <c r="E16295" s="4"/>
      <c r="AD16295" s="4"/>
      <c r="AE16295" s="4"/>
      <c r="AF16295" s="21"/>
    </row>
    <row r="16296" spans="1:32" x14ac:dyDescent="0.2">
      <c r="A16296" s="1" t="s">
        <v>46911</v>
      </c>
      <c r="B16296" s="4" t="s">
        <v>46912</v>
      </c>
      <c r="C16296" s="4" t="s">
        <v>46913</v>
      </c>
      <c r="E16296" s="4"/>
      <c r="AD16296" s="4"/>
      <c r="AE16296" s="4"/>
      <c r="AF16296" s="21"/>
    </row>
    <row r="16297" spans="1:32" x14ac:dyDescent="0.2">
      <c r="A16297" s="1" t="s">
        <v>46914</v>
      </c>
      <c r="B16297" s="4" t="s">
        <v>46915</v>
      </c>
      <c r="C16297" s="4" t="s">
        <v>46916</v>
      </c>
      <c r="E16297" s="4"/>
      <c r="AD16297" s="4"/>
      <c r="AE16297" s="4"/>
      <c r="AF16297" s="21"/>
    </row>
    <row r="16298" spans="1:32" x14ac:dyDescent="0.2">
      <c r="A16298" s="1" t="s">
        <v>46917</v>
      </c>
      <c r="B16298" s="4" t="s">
        <v>46918</v>
      </c>
      <c r="C16298" s="4" t="s">
        <v>46916</v>
      </c>
      <c r="E16298" s="4"/>
      <c r="AD16298" s="4"/>
      <c r="AE16298" s="4"/>
      <c r="AF16298" s="21"/>
    </row>
  </sheetData>
  <mergeCells count="6">
    <mergeCell ref="A1:C2"/>
    <mergeCell ref="AD1:AF1"/>
    <mergeCell ref="X2:AA2"/>
    <mergeCell ref="E1:AB1"/>
    <mergeCell ref="E2:V2"/>
    <mergeCell ref="AD2:AF2"/>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136"/>
  <sheetViews>
    <sheetView zoomScale="50" zoomScaleNormal="50" zoomScalePageLayoutView="50" workbookViewId="0">
      <selection activeCell="W87" sqref="W87"/>
    </sheetView>
  </sheetViews>
  <sheetFormatPr baseColWidth="10" defaultRowHeight="16" x14ac:dyDescent="0.2"/>
  <cols>
    <col min="1" max="1" width="10.83203125" customWidth="1"/>
    <col min="2" max="2" width="15.33203125" bestFit="1" customWidth="1"/>
    <col min="3" max="3" width="62.5" customWidth="1"/>
    <col min="4" max="4" width="0.6640625" style="53" customWidth="1"/>
    <col min="5" max="5" width="18.1640625" bestFit="1" customWidth="1"/>
    <col min="6" max="8" width="10.83203125" bestFit="1" customWidth="1"/>
    <col min="9" max="12" width="10.83203125" customWidth="1"/>
    <col min="13" max="13" width="10.83203125" bestFit="1" customWidth="1"/>
    <col min="14" max="14" width="10.83203125" customWidth="1"/>
    <col min="15" max="21" width="10.83203125" bestFit="1" customWidth="1"/>
    <col min="22" max="22" width="15.5" bestFit="1" customWidth="1"/>
    <col min="23" max="23" width="12.5" customWidth="1"/>
    <col min="24" max="27" width="10.83203125" bestFit="1" customWidth="1"/>
    <col min="28" max="28" width="12.5" bestFit="1" customWidth="1"/>
    <col min="29" max="29" width="0.5" style="11" customWidth="1"/>
    <col min="30" max="30" width="14" customWidth="1"/>
    <col min="33" max="33" width="1" style="11" customWidth="1"/>
  </cols>
  <sheetData>
    <row r="1" spans="1:33" ht="17" thickBot="1" x14ac:dyDescent="0.25">
      <c r="A1" t="s">
        <v>50259</v>
      </c>
    </row>
    <row r="2" spans="1:33" ht="26" x14ac:dyDescent="0.3">
      <c r="A2" s="7" t="s">
        <v>67</v>
      </c>
      <c r="B2" s="7" t="s">
        <v>50137</v>
      </c>
      <c r="C2" s="7"/>
      <c r="D2" s="89"/>
      <c r="E2" s="321" t="s">
        <v>46919</v>
      </c>
      <c r="F2" s="321"/>
      <c r="G2" s="321"/>
      <c r="H2" s="321"/>
      <c r="I2" s="321"/>
      <c r="J2" s="321"/>
      <c r="K2" s="321"/>
      <c r="L2" s="321"/>
      <c r="M2" s="321"/>
      <c r="N2" s="321"/>
      <c r="O2" s="321"/>
      <c r="P2" s="321"/>
      <c r="Q2" s="321"/>
      <c r="R2" s="321"/>
      <c r="S2" s="321"/>
      <c r="T2" s="321"/>
      <c r="U2" s="321"/>
      <c r="V2" s="321"/>
      <c r="W2" s="321"/>
      <c r="X2" s="321"/>
      <c r="Y2" s="321"/>
      <c r="Z2" s="321"/>
      <c r="AA2" s="321"/>
      <c r="AB2" s="321"/>
      <c r="AC2" s="13"/>
      <c r="AD2" s="314" t="s">
        <v>46920</v>
      </c>
      <c r="AE2" s="315"/>
      <c r="AF2" s="316"/>
    </row>
    <row r="3" spans="1:33" ht="22" thickBot="1" x14ac:dyDescent="0.3">
      <c r="A3" s="5" t="s">
        <v>68</v>
      </c>
      <c r="B3" s="5" t="s">
        <v>69</v>
      </c>
      <c r="C3" s="5"/>
      <c r="D3" s="89"/>
      <c r="E3" s="322" t="s">
        <v>46921</v>
      </c>
      <c r="F3" s="322"/>
      <c r="G3" s="322"/>
      <c r="H3" s="322"/>
      <c r="I3" s="322"/>
      <c r="J3" s="322"/>
      <c r="K3" s="322"/>
      <c r="L3" s="322"/>
      <c r="M3" s="322"/>
      <c r="N3" s="322"/>
      <c r="O3" s="322"/>
      <c r="P3" s="322"/>
      <c r="Q3" s="322"/>
      <c r="R3" s="322"/>
      <c r="S3" s="322"/>
      <c r="T3" s="322"/>
      <c r="U3" s="322"/>
      <c r="V3" s="322"/>
      <c r="W3" s="92" t="s">
        <v>46922</v>
      </c>
      <c r="X3" s="317" t="s">
        <v>46923</v>
      </c>
      <c r="Y3" s="317"/>
      <c r="Z3" s="317"/>
      <c r="AA3" s="317"/>
      <c r="AB3" s="20" t="s">
        <v>46924</v>
      </c>
      <c r="AC3" s="14"/>
      <c r="AD3" s="318" t="s">
        <v>46921</v>
      </c>
      <c r="AE3" s="319"/>
      <c r="AF3" s="320"/>
    </row>
    <row r="4" spans="1:33" ht="61" thickBot="1" x14ac:dyDescent="0.3">
      <c r="A4" s="8" t="s">
        <v>70</v>
      </c>
      <c r="B4" s="9" t="s">
        <v>71</v>
      </c>
      <c r="C4" s="10" t="s">
        <v>72</v>
      </c>
      <c r="D4" s="46"/>
      <c r="E4" s="15" t="s">
        <v>46925</v>
      </c>
      <c r="F4" s="51" t="s">
        <v>47723</v>
      </c>
      <c r="G4" s="51" t="s">
        <v>47724</v>
      </c>
      <c r="H4" s="51" t="s">
        <v>47725</v>
      </c>
      <c r="I4" s="51" t="s">
        <v>47726</v>
      </c>
      <c r="J4" s="106" t="s">
        <v>47727</v>
      </c>
      <c r="K4" s="107" t="s">
        <v>47728</v>
      </c>
      <c r="L4" s="107" t="s">
        <v>47729</v>
      </c>
      <c r="M4" s="51" t="s">
        <v>47730</v>
      </c>
      <c r="N4" s="51" t="s">
        <v>47731</v>
      </c>
      <c r="O4" s="106" t="s">
        <v>47732</v>
      </c>
      <c r="P4" s="107" t="s">
        <v>47733</v>
      </c>
      <c r="Q4" s="107" t="s">
        <v>47734</v>
      </c>
      <c r="R4" s="107" t="s">
        <v>47735</v>
      </c>
      <c r="S4" s="107" t="s">
        <v>47736</v>
      </c>
      <c r="T4" s="107" t="s">
        <v>47737</v>
      </c>
      <c r="U4" s="107" t="s">
        <v>47738</v>
      </c>
      <c r="V4" s="51" t="s">
        <v>47746</v>
      </c>
      <c r="W4" s="93" t="s">
        <v>47739</v>
      </c>
      <c r="X4" s="51" t="s">
        <v>47740</v>
      </c>
      <c r="Y4" s="106" t="s">
        <v>47741</v>
      </c>
      <c r="Z4" s="107" t="s">
        <v>47742</v>
      </c>
      <c r="AA4" s="107" t="s">
        <v>47743</v>
      </c>
      <c r="AB4" s="51" t="s">
        <v>47744</v>
      </c>
      <c r="AC4" s="16"/>
      <c r="AD4" s="17" t="s">
        <v>46926</v>
      </c>
      <c r="AE4" s="51" t="s">
        <v>46927</v>
      </c>
      <c r="AF4" s="22" t="s">
        <v>46928</v>
      </c>
    </row>
    <row r="5" spans="1:33" s="3" customFormat="1" x14ac:dyDescent="0.2">
      <c r="A5" s="7" t="s">
        <v>150</v>
      </c>
      <c r="B5" s="54" t="s">
        <v>151</v>
      </c>
      <c r="C5" s="54" t="s">
        <v>152</v>
      </c>
      <c r="D5" s="55"/>
      <c r="E5" s="54"/>
      <c r="AC5" s="30"/>
      <c r="AD5" s="54"/>
      <c r="AE5" s="54">
        <v>2</v>
      </c>
      <c r="AF5" s="56">
        <v>1</v>
      </c>
      <c r="AG5" s="30"/>
    </row>
    <row r="6" spans="1:33" s="59" customFormat="1" x14ac:dyDescent="0.2">
      <c r="A6" s="5" t="s">
        <v>234</v>
      </c>
      <c r="B6" s="57" t="s">
        <v>235</v>
      </c>
      <c r="C6" s="57" t="s">
        <v>236</v>
      </c>
      <c r="D6" s="58"/>
      <c r="E6" s="57">
        <v>1</v>
      </c>
      <c r="H6" s="59">
        <v>1</v>
      </c>
      <c r="J6" s="59">
        <v>1</v>
      </c>
      <c r="N6" s="59">
        <v>1</v>
      </c>
      <c r="P6" s="59">
        <v>1</v>
      </c>
      <c r="Q6" s="59">
        <v>1</v>
      </c>
      <c r="R6" s="59">
        <v>1</v>
      </c>
      <c r="T6" s="59">
        <v>1</v>
      </c>
      <c r="U6" s="59">
        <v>1</v>
      </c>
      <c r="W6" s="59">
        <v>1</v>
      </c>
      <c r="Y6" s="59">
        <v>1</v>
      </c>
      <c r="Z6" s="59">
        <v>1</v>
      </c>
      <c r="AC6" s="60"/>
      <c r="AD6" s="57"/>
      <c r="AE6" s="57"/>
      <c r="AF6" s="61"/>
      <c r="AG6" s="60"/>
    </row>
    <row r="7" spans="1:33" s="3" customFormat="1" x14ac:dyDescent="0.2">
      <c r="A7" s="7" t="s">
        <v>291</v>
      </c>
      <c r="B7" s="54" t="s">
        <v>292</v>
      </c>
      <c r="C7" s="54" t="s">
        <v>293</v>
      </c>
      <c r="D7" s="62"/>
      <c r="E7" s="54"/>
      <c r="AC7" s="30"/>
      <c r="AD7" s="54">
        <v>2</v>
      </c>
      <c r="AE7" s="54">
        <v>1</v>
      </c>
      <c r="AF7" s="56">
        <v>1</v>
      </c>
      <c r="AG7" s="30"/>
    </row>
    <row r="8" spans="1:33" s="59" customFormat="1" x14ac:dyDescent="0.2">
      <c r="A8" s="5" t="s">
        <v>397</v>
      </c>
      <c r="B8" s="57" t="s">
        <v>398</v>
      </c>
      <c r="C8" s="57" t="s">
        <v>399</v>
      </c>
      <c r="D8" s="58"/>
      <c r="E8" s="57">
        <v>1</v>
      </c>
      <c r="G8" s="59">
        <v>1</v>
      </c>
      <c r="H8" s="59">
        <v>1</v>
      </c>
      <c r="I8" s="59">
        <v>1</v>
      </c>
      <c r="J8" s="59">
        <v>1</v>
      </c>
      <c r="M8" s="59">
        <v>1</v>
      </c>
      <c r="N8" s="59">
        <v>1</v>
      </c>
      <c r="P8" s="59">
        <v>1</v>
      </c>
      <c r="Q8" s="59">
        <v>1</v>
      </c>
      <c r="R8" s="59">
        <v>1</v>
      </c>
      <c r="T8" s="59">
        <v>1</v>
      </c>
      <c r="U8" s="59">
        <v>1</v>
      </c>
      <c r="V8" s="59">
        <v>1</v>
      </c>
      <c r="W8" s="59">
        <v>1</v>
      </c>
      <c r="X8" s="59">
        <v>1</v>
      </c>
      <c r="Z8" s="59">
        <v>1</v>
      </c>
      <c r="AA8" s="59">
        <v>1</v>
      </c>
      <c r="AC8" s="60"/>
      <c r="AD8" s="57"/>
      <c r="AE8" s="57"/>
      <c r="AF8" s="61"/>
      <c r="AG8" s="60"/>
    </row>
    <row r="9" spans="1:33" x14ac:dyDescent="0.2">
      <c r="A9" s="3" t="s">
        <v>403</v>
      </c>
      <c r="B9" s="3" t="s">
        <v>404</v>
      </c>
      <c r="C9" s="3" t="s">
        <v>405</v>
      </c>
      <c r="D9" s="90"/>
      <c r="E9" s="3"/>
      <c r="F9" s="3"/>
      <c r="G9" s="3"/>
      <c r="H9" s="3"/>
      <c r="I9" s="3"/>
      <c r="J9" s="3"/>
      <c r="K9" s="3"/>
      <c r="L9" s="3"/>
      <c r="M9" s="3"/>
      <c r="N9" s="3"/>
      <c r="O9" s="3"/>
      <c r="P9" s="3"/>
      <c r="Q9" s="3"/>
      <c r="R9" s="3"/>
      <c r="S9" s="3"/>
      <c r="T9" s="3"/>
      <c r="U9" s="3"/>
      <c r="V9" s="3"/>
      <c r="W9" s="3"/>
      <c r="X9" s="3"/>
      <c r="Y9" s="3"/>
      <c r="Z9" s="3"/>
      <c r="AA9" s="3"/>
      <c r="AB9" s="3"/>
      <c r="AC9" s="63"/>
      <c r="AD9" s="3"/>
      <c r="AE9" s="3">
        <v>1</v>
      </c>
      <c r="AF9" s="42">
        <v>1</v>
      </c>
      <c r="AG9" s="63"/>
    </row>
    <row r="10" spans="1:33" s="3" customFormat="1" x14ac:dyDescent="0.2">
      <c r="A10" s="7" t="s">
        <v>784</v>
      </c>
      <c r="B10" s="54" t="s">
        <v>785</v>
      </c>
      <c r="C10" s="54" t="s">
        <v>786</v>
      </c>
      <c r="D10" s="62"/>
      <c r="E10" s="54"/>
      <c r="AC10" s="30"/>
      <c r="AD10" s="54">
        <v>1</v>
      </c>
      <c r="AE10" s="54">
        <v>1</v>
      </c>
      <c r="AF10" s="56"/>
      <c r="AG10" s="30"/>
    </row>
    <row r="11" spans="1:33" s="59" customFormat="1" x14ac:dyDescent="0.2">
      <c r="A11" s="5" t="s">
        <v>929</v>
      </c>
      <c r="B11" s="57" t="s">
        <v>930</v>
      </c>
      <c r="C11" s="57" t="s">
        <v>931</v>
      </c>
      <c r="D11" s="58"/>
      <c r="E11" s="57">
        <v>1</v>
      </c>
      <c r="F11" s="59">
        <v>1</v>
      </c>
      <c r="G11" s="59">
        <v>2</v>
      </c>
      <c r="H11" s="59">
        <v>1</v>
      </c>
      <c r="I11" s="59">
        <v>1</v>
      </c>
      <c r="J11" s="59">
        <v>3</v>
      </c>
      <c r="M11" s="59">
        <v>2</v>
      </c>
      <c r="O11" s="59">
        <v>1</v>
      </c>
      <c r="P11" s="59">
        <v>1</v>
      </c>
      <c r="Q11" s="59">
        <v>1</v>
      </c>
      <c r="R11" s="59">
        <v>1</v>
      </c>
      <c r="S11" s="59">
        <v>1</v>
      </c>
      <c r="U11" s="59">
        <v>1</v>
      </c>
      <c r="V11" s="59">
        <v>2</v>
      </c>
      <c r="W11" s="59">
        <v>1</v>
      </c>
      <c r="X11" s="59">
        <v>2</v>
      </c>
      <c r="Z11" s="59">
        <v>1</v>
      </c>
      <c r="AA11" s="59">
        <v>2</v>
      </c>
      <c r="AB11" s="59">
        <v>1</v>
      </c>
      <c r="AC11" s="60"/>
      <c r="AD11" s="57"/>
      <c r="AE11" s="57"/>
      <c r="AF11" s="61"/>
      <c r="AG11" s="60"/>
    </row>
    <row r="12" spans="1:33" s="59" customFormat="1" x14ac:dyDescent="0.2">
      <c r="A12" s="5" t="s">
        <v>1050</v>
      </c>
      <c r="B12" s="57" t="s">
        <v>1051</v>
      </c>
      <c r="C12" s="57" t="s">
        <v>1052</v>
      </c>
      <c r="D12" s="58"/>
      <c r="E12" s="57">
        <v>1</v>
      </c>
      <c r="J12" s="59">
        <v>1</v>
      </c>
      <c r="K12" s="59">
        <v>1</v>
      </c>
      <c r="L12" s="59">
        <v>1</v>
      </c>
      <c r="O12" s="59">
        <v>1</v>
      </c>
      <c r="P12" s="59">
        <v>1</v>
      </c>
      <c r="Q12" s="59">
        <v>1</v>
      </c>
      <c r="R12" s="59">
        <v>1</v>
      </c>
      <c r="T12" s="59">
        <v>1</v>
      </c>
      <c r="U12" s="59">
        <v>1</v>
      </c>
      <c r="AC12" s="60"/>
      <c r="AD12" s="57"/>
      <c r="AE12" s="57"/>
      <c r="AF12" s="61"/>
      <c r="AG12" s="60"/>
    </row>
    <row r="13" spans="1:33" s="59" customFormat="1" x14ac:dyDescent="0.2">
      <c r="A13" s="5" t="s">
        <v>1080</v>
      </c>
      <c r="B13" s="57" t="s">
        <v>1081</v>
      </c>
      <c r="C13" s="57" t="s">
        <v>1082</v>
      </c>
      <c r="D13" s="58"/>
      <c r="E13" s="57"/>
      <c r="F13" s="59">
        <v>5</v>
      </c>
      <c r="G13" s="59">
        <v>6</v>
      </c>
      <c r="N13" s="59">
        <v>9</v>
      </c>
      <c r="V13" s="59">
        <v>12</v>
      </c>
      <c r="AC13" s="60"/>
      <c r="AD13" s="57"/>
      <c r="AE13" s="57"/>
      <c r="AF13" s="61"/>
      <c r="AG13" s="60"/>
    </row>
    <row r="14" spans="1:33" s="3" customFormat="1" x14ac:dyDescent="0.2">
      <c r="A14" s="7" t="s">
        <v>1193</v>
      </c>
      <c r="B14" s="54" t="s">
        <v>1194</v>
      </c>
      <c r="C14" s="54" t="s">
        <v>1195</v>
      </c>
      <c r="D14" s="62"/>
      <c r="E14" s="54"/>
      <c r="AC14" s="30"/>
      <c r="AD14" s="54">
        <v>1</v>
      </c>
      <c r="AE14" s="54">
        <v>1</v>
      </c>
      <c r="AF14" s="56">
        <v>1</v>
      </c>
      <c r="AG14" s="30"/>
    </row>
    <row r="15" spans="1:33" s="3" customFormat="1" x14ac:dyDescent="0.2">
      <c r="A15" s="7" t="s">
        <v>1515</v>
      </c>
      <c r="B15" s="54" t="s">
        <v>1516</v>
      </c>
      <c r="C15" s="54" t="s">
        <v>1517</v>
      </c>
      <c r="D15" s="62"/>
      <c r="E15" s="54"/>
      <c r="AC15" s="30"/>
      <c r="AD15" s="54"/>
      <c r="AE15" s="54">
        <v>1</v>
      </c>
      <c r="AF15" s="56">
        <v>1</v>
      </c>
      <c r="AG15" s="30"/>
    </row>
    <row r="16" spans="1:33" s="59" customFormat="1" x14ac:dyDescent="0.2">
      <c r="A16" s="5" t="s">
        <v>1530</v>
      </c>
      <c r="B16" s="57" t="s">
        <v>1531</v>
      </c>
      <c r="C16" s="57" t="s">
        <v>1532</v>
      </c>
      <c r="D16" s="58"/>
      <c r="E16" s="57"/>
      <c r="J16" s="59">
        <v>1</v>
      </c>
      <c r="K16" s="59">
        <v>1</v>
      </c>
      <c r="L16" s="59">
        <v>1</v>
      </c>
      <c r="M16" s="59">
        <v>1</v>
      </c>
      <c r="W16" s="59">
        <v>1</v>
      </c>
      <c r="Z16" s="59">
        <v>1</v>
      </c>
      <c r="AC16" s="60"/>
      <c r="AD16" s="57"/>
      <c r="AE16" s="57"/>
      <c r="AF16" s="61"/>
      <c r="AG16" s="60"/>
    </row>
    <row r="17" spans="1:33" s="59" customFormat="1" x14ac:dyDescent="0.2">
      <c r="A17" s="5" t="s">
        <v>1569</v>
      </c>
      <c r="B17" s="57" t="s">
        <v>1570</v>
      </c>
      <c r="C17" s="57" t="s">
        <v>1571</v>
      </c>
      <c r="D17" s="58"/>
      <c r="E17" s="57">
        <v>1</v>
      </c>
      <c r="F17" s="59">
        <v>1</v>
      </c>
      <c r="G17" s="59">
        <v>1</v>
      </c>
      <c r="I17" s="59">
        <v>2</v>
      </c>
      <c r="J17" s="59">
        <v>1</v>
      </c>
      <c r="M17" s="59">
        <v>1</v>
      </c>
      <c r="O17" s="59">
        <v>1</v>
      </c>
      <c r="P17" s="59">
        <v>1</v>
      </c>
      <c r="T17" s="59">
        <v>1</v>
      </c>
      <c r="U17" s="59">
        <v>1</v>
      </c>
      <c r="W17" s="59">
        <v>1</v>
      </c>
      <c r="Z17" s="59">
        <v>1</v>
      </c>
      <c r="AA17" s="59">
        <v>1</v>
      </c>
      <c r="AC17" s="60"/>
      <c r="AD17" s="57"/>
      <c r="AE17" s="57"/>
      <c r="AF17" s="61"/>
      <c r="AG17" s="60"/>
    </row>
    <row r="18" spans="1:33" s="59" customFormat="1" x14ac:dyDescent="0.2">
      <c r="A18" s="5" t="s">
        <v>2322</v>
      </c>
      <c r="B18" s="57" t="s">
        <v>2323</v>
      </c>
      <c r="C18" s="57" t="s">
        <v>2324</v>
      </c>
      <c r="D18" s="58"/>
      <c r="E18" s="57"/>
      <c r="F18" s="59">
        <v>1</v>
      </c>
      <c r="G18" s="59">
        <v>1</v>
      </c>
      <c r="H18" s="59">
        <v>1</v>
      </c>
      <c r="N18" s="59">
        <v>1</v>
      </c>
      <c r="AC18" s="60"/>
      <c r="AD18" s="57"/>
      <c r="AE18" s="57"/>
      <c r="AF18" s="61"/>
      <c r="AG18" s="60"/>
    </row>
    <row r="19" spans="1:33" s="59" customFormat="1" x14ac:dyDescent="0.2">
      <c r="A19" s="5" t="s">
        <v>2340</v>
      </c>
      <c r="B19" s="57" t="s">
        <v>2341</v>
      </c>
      <c r="C19" s="57" t="s">
        <v>2342</v>
      </c>
      <c r="D19" s="58"/>
      <c r="E19" s="57">
        <v>1</v>
      </c>
      <c r="F19" s="59">
        <v>1</v>
      </c>
      <c r="G19" s="59">
        <v>1</v>
      </c>
      <c r="H19" s="59">
        <v>2</v>
      </c>
      <c r="M19" s="59">
        <v>2</v>
      </c>
      <c r="N19" s="59">
        <v>2</v>
      </c>
      <c r="O19" s="59">
        <v>1</v>
      </c>
      <c r="P19" s="59">
        <v>1</v>
      </c>
      <c r="Q19" s="59">
        <v>1</v>
      </c>
      <c r="T19" s="59">
        <v>1</v>
      </c>
      <c r="U19" s="59">
        <v>1</v>
      </c>
      <c r="V19" s="59">
        <v>1</v>
      </c>
      <c r="AC19" s="60"/>
      <c r="AD19" s="57"/>
      <c r="AE19" s="57"/>
      <c r="AF19" s="61"/>
      <c r="AG19" s="60"/>
    </row>
    <row r="20" spans="1:33" s="59" customFormat="1" x14ac:dyDescent="0.2">
      <c r="A20" s="5" t="s">
        <v>2568</v>
      </c>
      <c r="B20" s="57" t="s">
        <v>2569</v>
      </c>
      <c r="C20" s="57" t="s">
        <v>2570</v>
      </c>
      <c r="D20" s="58"/>
      <c r="E20" s="57"/>
      <c r="F20" s="59">
        <v>3</v>
      </c>
      <c r="G20" s="59">
        <v>1</v>
      </c>
      <c r="H20" s="59">
        <v>2</v>
      </c>
      <c r="J20" s="59">
        <v>2</v>
      </c>
      <c r="N20" s="59">
        <v>1</v>
      </c>
      <c r="O20" s="59">
        <v>1</v>
      </c>
      <c r="V20" s="59">
        <v>3</v>
      </c>
      <c r="AB20" s="59">
        <v>1</v>
      </c>
      <c r="AC20" s="60"/>
      <c r="AD20" s="57"/>
      <c r="AE20" s="57"/>
      <c r="AF20" s="61">
        <v>1</v>
      </c>
      <c r="AG20" s="60"/>
    </row>
    <row r="21" spans="1:33" s="59" customFormat="1" x14ac:dyDescent="0.2">
      <c r="A21" s="5" t="s">
        <v>2577</v>
      </c>
      <c r="B21" s="57" t="s">
        <v>2578</v>
      </c>
      <c r="C21" s="57" t="s">
        <v>2578</v>
      </c>
      <c r="D21" s="58"/>
      <c r="E21" s="57">
        <v>1</v>
      </c>
      <c r="F21" s="59">
        <v>1</v>
      </c>
      <c r="I21" s="59">
        <v>1</v>
      </c>
      <c r="O21" s="59">
        <v>1</v>
      </c>
      <c r="P21" s="59">
        <v>1</v>
      </c>
      <c r="Q21" s="59">
        <v>1</v>
      </c>
      <c r="T21" s="59">
        <v>1</v>
      </c>
      <c r="U21" s="59">
        <v>1</v>
      </c>
      <c r="AC21" s="60"/>
      <c r="AD21" s="57"/>
      <c r="AE21" s="57"/>
      <c r="AF21" s="61"/>
      <c r="AG21" s="60"/>
    </row>
    <row r="22" spans="1:33" s="59" customFormat="1" x14ac:dyDescent="0.2">
      <c r="A22" s="5" t="s">
        <v>2707</v>
      </c>
      <c r="B22" s="57" t="s">
        <v>2708</v>
      </c>
      <c r="C22" s="57" t="s">
        <v>2709</v>
      </c>
      <c r="D22" s="58"/>
      <c r="E22" s="57">
        <v>1</v>
      </c>
      <c r="H22" s="59">
        <v>1</v>
      </c>
      <c r="I22" s="59">
        <v>1</v>
      </c>
      <c r="J22" s="59">
        <v>1</v>
      </c>
      <c r="M22" s="59">
        <v>3</v>
      </c>
      <c r="N22" s="59">
        <v>1</v>
      </c>
      <c r="O22" s="59">
        <v>1</v>
      </c>
      <c r="P22" s="59">
        <v>1</v>
      </c>
      <c r="Q22" s="59">
        <v>1</v>
      </c>
      <c r="R22" s="59">
        <v>1</v>
      </c>
      <c r="U22" s="59">
        <v>1</v>
      </c>
      <c r="AB22" s="59">
        <v>1</v>
      </c>
      <c r="AC22" s="60"/>
      <c r="AD22" s="57"/>
      <c r="AE22" s="57"/>
      <c r="AF22" s="61"/>
      <c r="AG22" s="60"/>
    </row>
    <row r="23" spans="1:33" s="59" customFormat="1" x14ac:dyDescent="0.2">
      <c r="A23" s="5" t="s">
        <v>2812</v>
      </c>
      <c r="B23" s="57" t="s">
        <v>2813</v>
      </c>
      <c r="C23" s="57" t="s">
        <v>2814</v>
      </c>
      <c r="D23" s="58"/>
      <c r="E23" s="57">
        <v>1</v>
      </c>
      <c r="F23" s="59">
        <v>1</v>
      </c>
      <c r="G23" s="59">
        <v>1</v>
      </c>
      <c r="H23" s="59">
        <v>2</v>
      </c>
      <c r="I23" s="59">
        <v>1</v>
      </c>
      <c r="J23" s="59">
        <v>1</v>
      </c>
      <c r="N23" s="59">
        <v>1</v>
      </c>
      <c r="O23" s="59">
        <v>1</v>
      </c>
      <c r="P23" s="59">
        <v>1</v>
      </c>
      <c r="R23" s="59">
        <v>1</v>
      </c>
      <c r="T23" s="59">
        <v>1</v>
      </c>
      <c r="U23" s="59">
        <v>1</v>
      </c>
      <c r="V23" s="59">
        <v>1</v>
      </c>
      <c r="AC23" s="60"/>
      <c r="AD23" s="57"/>
      <c r="AE23" s="57"/>
      <c r="AF23" s="61"/>
      <c r="AG23" s="60"/>
    </row>
    <row r="24" spans="1:33" s="3" customFormat="1" x14ac:dyDescent="0.2">
      <c r="A24" s="7" t="s">
        <v>2847</v>
      </c>
      <c r="B24" s="54" t="s">
        <v>2848</v>
      </c>
      <c r="C24" s="54" t="s">
        <v>2849</v>
      </c>
      <c r="D24" s="62"/>
      <c r="E24" s="54"/>
      <c r="AC24" s="30"/>
      <c r="AD24" s="54"/>
      <c r="AE24" s="54">
        <v>1</v>
      </c>
      <c r="AF24" s="56">
        <v>1</v>
      </c>
      <c r="AG24" s="30"/>
    </row>
    <row r="25" spans="1:33" s="3" customFormat="1" x14ac:dyDescent="0.2">
      <c r="A25" s="7" t="s">
        <v>2853</v>
      </c>
      <c r="B25" s="54" t="s">
        <v>2854</v>
      </c>
      <c r="C25" s="54" t="s">
        <v>2855</v>
      </c>
      <c r="D25" s="62"/>
      <c r="E25" s="54"/>
      <c r="AC25" s="30"/>
      <c r="AD25" s="54"/>
      <c r="AE25" s="54">
        <v>1</v>
      </c>
      <c r="AF25" s="56">
        <v>1</v>
      </c>
      <c r="AG25" s="30"/>
    </row>
    <row r="26" spans="1:33" s="3" customFormat="1" x14ac:dyDescent="0.2">
      <c r="A26" s="7" t="s">
        <v>2891</v>
      </c>
      <c r="B26" s="54" t="s">
        <v>2892</v>
      </c>
      <c r="C26" s="54" t="s">
        <v>2893</v>
      </c>
      <c r="D26" s="62"/>
      <c r="E26" s="54"/>
      <c r="AC26" s="30"/>
      <c r="AD26" s="54">
        <v>1</v>
      </c>
      <c r="AE26" s="54"/>
      <c r="AF26" s="56">
        <v>2</v>
      </c>
      <c r="AG26" s="30"/>
    </row>
    <row r="27" spans="1:33" s="59" customFormat="1" x14ac:dyDescent="0.2">
      <c r="A27" s="5" t="s">
        <v>3075</v>
      </c>
      <c r="B27" s="57" t="s">
        <v>3076</v>
      </c>
      <c r="C27" s="57" t="s">
        <v>3077</v>
      </c>
      <c r="D27" s="58"/>
      <c r="E27" s="57"/>
      <c r="G27" s="59">
        <v>1</v>
      </c>
      <c r="M27" s="59">
        <v>1</v>
      </c>
      <c r="N27" s="59">
        <v>1</v>
      </c>
      <c r="O27" s="59">
        <v>1</v>
      </c>
      <c r="Q27" s="59">
        <v>1</v>
      </c>
      <c r="R27" s="59">
        <v>1</v>
      </c>
      <c r="S27" s="59">
        <v>1</v>
      </c>
      <c r="T27" s="59">
        <v>1</v>
      </c>
      <c r="U27" s="59">
        <v>1</v>
      </c>
      <c r="AC27" s="60"/>
      <c r="AD27" s="57"/>
      <c r="AE27" s="57"/>
      <c r="AF27" s="61"/>
      <c r="AG27" s="60"/>
    </row>
    <row r="28" spans="1:33" s="59" customFormat="1" x14ac:dyDescent="0.2">
      <c r="A28" s="5" t="s">
        <v>3337</v>
      </c>
      <c r="B28" s="57" t="s">
        <v>3338</v>
      </c>
      <c r="C28" s="57" t="s">
        <v>3339</v>
      </c>
      <c r="D28" s="58"/>
      <c r="E28" s="57"/>
      <c r="F28" s="59">
        <v>1</v>
      </c>
      <c r="G28" s="59">
        <v>1</v>
      </c>
      <c r="H28" s="59">
        <v>2</v>
      </c>
      <c r="I28" s="59">
        <v>2</v>
      </c>
      <c r="J28" s="59">
        <v>1</v>
      </c>
      <c r="N28" s="59">
        <v>2</v>
      </c>
      <c r="O28" s="59">
        <v>2</v>
      </c>
      <c r="V28" s="59">
        <v>1</v>
      </c>
      <c r="AB28" s="59">
        <v>1</v>
      </c>
      <c r="AC28" s="60"/>
      <c r="AD28" s="57"/>
      <c r="AE28" s="57"/>
      <c r="AF28" s="61"/>
      <c r="AG28" s="60"/>
    </row>
    <row r="29" spans="1:33" s="3" customFormat="1" x14ac:dyDescent="0.2">
      <c r="A29" s="7" t="s">
        <v>3384</v>
      </c>
      <c r="B29" s="54" t="s">
        <v>3385</v>
      </c>
      <c r="C29" s="54" t="s">
        <v>3386</v>
      </c>
      <c r="D29" s="62"/>
      <c r="E29" s="54"/>
      <c r="AC29" s="30"/>
      <c r="AD29" s="54">
        <v>1</v>
      </c>
      <c r="AE29" s="54">
        <v>1</v>
      </c>
      <c r="AF29" s="56">
        <v>1</v>
      </c>
      <c r="AG29" s="30"/>
    </row>
    <row r="30" spans="1:33" s="59" customFormat="1" x14ac:dyDescent="0.2">
      <c r="A30" s="5" t="s">
        <v>3601</v>
      </c>
      <c r="B30" s="57" t="s">
        <v>3602</v>
      </c>
      <c r="C30" s="57" t="s">
        <v>3603</v>
      </c>
      <c r="D30" s="58"/>
      <c r="E30" s="57"/>
      <c r="N30" s="59">
        <v>2</v>
      </c>
      <c r="O30" s="59">
        <v>2</v>
      </c>
      <c r="P30" s="59">
        <v>1</v>
      </c>
      <c r="Q30" s="59">
        <v>1</v>
      </c>
      <c r="R30" s="59">
        <v>1</v>
      </c>
      <c r="S30" s="59">
        <v>1</v>
      </c>
      <c r="T30" s="59">
        <v>1</v>
      </c>
      <c r="U30" s="59">
        <v>1</v>
      </c>
      <c r="V30" s="59">
        <v>2</v>
      </c>
      <c r="X30" s="59">
        <v>1</v>
      </c>
      <c r="AC30" s="60"/>
      <c r="AD30" s="57"/>
      <c r="AE30" s="57"/>
      <c r="AF30" s="61"/>
      <c r="AG30" s="60"/>
    </row>
    <row r="31" spans="1:33" s="59" customFormat="1" x14ac:dyDescent="0.2">
      <c r="A31" s="5" t="s">
        <v>4045</v>
      </c>
      <c r="B31" s="57" t="s">
        <v>4046</v>
      </c>
      <c r="C31" s="57" t="s">
        <v>4047</v>
      </c>
      <c r="D31" s="58"/>
      <c r="E31" s="57">
        <v>3</v>
      </c>
      <c r="F31" s="59">
        <v>2</v>
      </c>
      <c r="G31" s="59">
        <v>2</v>
      </c>
      <c r="K31" s="59">
        <v>1</v>
      </c>
      <c r="L31" s="59">
        <v>1</v>
      </c>
      <c r="N31" s="59">
        <v>3</v>
      </c>
      <c r="AA31" s="59">
        <v>6</v>
      </c>
      <c r="AB31" s="59">
        <v>3</v>
      </c>
      <c r="AC31" s="60"/>
      <c r="AD31" s="57"/>
      <c r="AE31" s="57"/>
      <c r="AF31" s="61"/>
      <c r="AG31" s="60"/>
    </row>
    <row r="32" spans="1:33" s="59" customFormat="1" x14ac:dyDescent="0.2">
      <c r="A32" s="5" t="s">
        <v>4065</v>
      </c>
      <c r="B32" s="57" t="s">
        <v>4066</v>
      </c>
      <c r="C32" s="57" t="s">
        <v>4067</v>
      </c>
      <c r="D32" s="58"/>
      <c r="E32" s="57"/>
      <c r="G32" s="59">
        <v>1</v>
      </c>
      <c r="I32" s="59">
        <v>1</v>
      </c>
      <c r="J32" s="59">
        <v>1</v>
      </c>
      <c r="N32" s="59">
        <v>1</v>
      </c>
      <c r="O32" s="59">
        <v>1</v>
      </c>
      <c r="V32" s="59">
        <v>1</v>
      </c>
      <c r="AC32" s="60"/>
      <c r="AD32" s="57"/>
      <c r="AE32" s="57"/>
      <c r="AF32" s="61"/>
      <c r="AG32" s="60"/>
    </row>
    <row r="33" spans="1:33" x14ac:dyDescent="0.2">
      <c r="A33" s="59" t="s">
        <v>4184</v>
      </c>
      <c r="B33" s="59" t="s">
        <v>4185</v>
      </c>
      <c r="C33" s="59" t="s">
        <v>4186</v>
      </c>
      <c r="D33" s="91"/>
      <c r="E33" s="59">
        <v>1</v>
      </c>
      <c r="F33" s="59">
        <v>3</v>
      </c>
      <c r="G33" s="59"/>
      <c r="H33" s="59"/>
      <c r="I33" s="59"/>
      <c r="J33" s="59"/>
      <c r="K33" s="59"/>
      <c r="L33" s="59"/>
      <c r="M33" s="59"/>
      <c r="N33" s="59">
        <v>6</v>
      </c>
      <c r="O33" s="59"/>
      <c r="P33" s="59"/>
      <c r="Q33" s="59"/>
      <c r="R33" s="59"/>
      <c r="S33" s="59"/>
      <c r="T33" s="59"/>
      <c r="U33" s="59"/>
      <c r="V33" s="59">
        <v>3</v>
      </c>
      <c r="W33" s="59"/>
      <c r="X33" s="59"/>
      <c r="Y33" s="59"/>
      <c r="Z33" s="59"/>
      <c r="AA33" s="59"/>
      <c r="AB33" s="59"/>
      <c r="AC33" s="64"/>
      <c r="AD33" s="59"/>
      <c r="AE33" s="59"/>
      <c r="AF33" s="65"/>
      <c r="AG33" s="64"/>
    </row>
    <row r="34" spans="1:33" s="3" customFormat="1" x14ac:dyDescent="0.2">
      <c r="A34" s="7" t="s">
        <v>4590</v>
      </c>
      <c r="B34" s="54" t="s">
        <v>4591</v>
      </c>
      <c r="C34" s="54" t="s">
        <v>4592</v>
      </c>
      <c r="D34" s="62"/>
      <c r="E34" s="54"/>
      <c r="AC34" s="30"/>
      <c r="AD34" s="54">
        <v>1</v>
      </c>
      <c r="AE34" s="54">
        <v>1</v>
      </c>
      <c r="AF34" s="56">
        <v>1</v>
      </c>
      <c r="AG34" s="30"/>
    </row>
    <row r="35" spans="1:33" s="3" customFormat="1" x14ac:dyDescent="0.2">
      <c r="A35" s="7" t="s">
        <v>4631</v>
      </c>
      <c r="B35" s="54" t="s">
        <v>4632</v>
      </c>
      <c r="C35" s="54" t="s">
        <v>4633</v>
      </c>
      <c r="D35" s="62"/>
      <c r="E35" s="54"/>
      <c r="AC35" s="30"/>
      <c r="AD35" s="54"/>
      <c r="AE35" s="54">
        <v>1</v>
      </c>
      <c r="AF35" s="56">
        <v>1</v>
      </c>
      <c r="AG35" s="30"/>
    </row>
    <row r="36" spans="1:33" s="3" customFormat="1" x14ac:dyDescent="0.2">
      <c r="A36" s="7" t="s">
        <v>4663</v>
      </c>
      <c r="B36" s="54" t="s">
        <v>4664</v>
      </c>
      <c r="C36" s="54" t="s">
        <v>4665</v>
      </c>
      <c r="D36" s="62"/>
      <c r="E36" s="54"/>
      <c r="AC36" s="30"/>
      <c r="AD36" s="54">
        <v>1</v>
      </c>
      <c r="AE36" s="54"/>
      <c r="AF36" s="56">
        <v>1</v>
      </c>
      <c r="AG36" s="30"/>
    </row>
    <row r="37" spans="1:33" s="59" customFormat="1" x14ac:dyDescent="0.2">
      <c r="A37" s="5" t="s">
        <v>4669</v>
      </c>
      <c r="B37" s="57" t="s">
        <v>4670</v>
      </c>
      <c r="C37" s="57" t="s">
        <v>4671</v>
      </c>
      <c r="D37" s="58"/>
      <c r="E37" s="57"/>
      <c r="J37" s="59">
        <v>1</v>
      </c>
      <c r="M37" s="59">
        <v>1</v>
      </c>
      <c r="X37" s="59">
        <v>1</v>
      </c>
      <c r="Z37" s="59">
        <v>1</v>
      </c>
      <c r="AA37" s="59">
        <v>1</v>
      </c>
      <c r="AC37" s="60"/>
      <c r="AD37" s="57"/>
      <c r="AE37" s="57"/>
      <c r="AF37" s="61"/>
      <c r="AG37" s="60"/>
    </row>
    <row r="38" spans="1:33" s="59" customFormat="1" x14ac:dyDescent="0.2">
      <c r="A38" s="5" t="s">
        <v>4786</v>
      </c>
      <c r="B38" s="57" t="s">
        <v>4787</v>
      </c>
      <c r="C38" s="57" t="s">
        <v>4788</v>
      </c>
      <c r="D38" s="58"/>
      <c r="E38" s="57"/>
      <c r="X38" s="59">
        <v>2</v>
      </c>
      <c r="Z38" s="59">
        <v>2</v>
      </c>
      <c r="AA38" s="59">
        <v>2</v>
      </c>
      <c r="AC38" s="60"/>
      <c r="AD38" s="57"/>
      <c r="AE38" s="57"/>
      <c r="AF38" s="61"/>
      <c r="AG38" s="60"/>
    </row>
    <row r="39" spans="1:33" s="59" customFormat="1" x14ac:dyDescent="0.2">
      <c r="A39" s="5" t="s">
        <v>4938</v>
      </c>
      <c r="B39" s="57" t="s">
        <v>4939</v>
      </c>
      <c r="C39" s="57" t="s">
        <v>4940</v>
      </c>
      <c r="D39" s="58"/>
      <c r="E39" s="57"/>
      <c r="I39" s="59">
        <v>1</v>
      </c>
      <c r="J39" s="59">
        <v>1</v>
      </c>
      <c r="X39" s="59">
        <v>1</v>
      </c>
      <c r="Y39" s="59">
        <v>1</v>
      </c>
      <c r="AC39" s="60"/>
      <c r="AD39" s="57"/>
      <c r="AE39" s="57"/>
      <c r="AF39" s="61"/>
      <c r="AG39" s="60"/>
    </row>
    <row r="40" spans="1:33" s="3" customFormat="1" x14ac:dyDescent="0.2">
      <c r="A40" s="7" t="s">
        <v>5038</v>
      </c>
      <c r="B40" s="54" t="s">
        <v>5039</v>
      </c>
      <c r="C40" s="54" t="s">
        <v>5040</v>
      </c>
      <c r="D40" s="62"/>
      <c r="E40" s="54"/>
      <c r="AC40" s="30"/>
      <c r="AD40" s="54">
        <v>3</v>
      </c>
      <c r="AE40" s="54"/>
      <c r="AF40" s="56">
        <v>1</v>
      </c>
      <c r="AG40" s="30"/>
    </row>
    <row r="41" spans="1:33" s="59" customFormat="1" x14ac:dyDescent="0.2">
      <c r="A41" s="5" t="s">
        <v>5149</v>
      </c>
      <c r="B41" s="57" t="s">
        <v>5150</v>
      </c>
      <c r="C41" s="57" t="s">
        <v>5151</v>
      </c>
      <c r="D41" s="58"/>
      <c r="E41" s="57"/>
      <c r="M41" s="59">
        <v>1</v>
      </c>
      <c r="O41" s="59">
        <v>2</v>
      </c>
      <c r="W41" s="59">
        <v>1</v>
      </c>
      <c r="AC41" s="60"/>
      <c r="AD41" s="57"/>
      <c r="AE41" s="57"/>
      <c r="AF41" s="61"/>
      <c r="AG41" s="60"/>
    </row>
    <row r="42" spans="1:33" s="59" customFormat="1" x14ac:dyDescent="0.2">
      <c r="A42" s="5" t="s">
        <v>5236</v>
      </c>
      <c r="B42" s="57" t="s">
        <v>5237</v>
      </c>
      <c r="C42" s="57" t="s">
        <v>5238</v>
      </c>
      <c r="D42" s="58"/>
      <c r="E42" s="57"/>
      <c r="F42" s="59">
        <v>1</v>
      </c>
      <c r="G42" s="59">
        <v>1</v>
      </c>
      <c r="H42" s="59">
        <v>2</v>
      </c>
      <c r="I42" s="59">
        <v>2</v>
      </c>
      <c r="J42" s="59">
        <v>2</v>
      </c>
      <c r="M42" s="59">
        <v>2</v>
      </c>
      <c r="N42" s="59">
        <v>1</v>
      </c>
      <c r="P42" s="59">
        <v>1</v>
      </c>
      <c r="Q42" s="59">
        <v>1</v>
      </c>
      <c r="R42" s="59">
        <v>1</v>
      </c>
      <c r="T42" s="59">
        <v>1</v>
      </c>
      <c r="U42" s="59">
        <v>1</v>
      </c>
      <c r="AB42" s="59">
        <v>1</v>
      </c>
      <c r="AC42" s="60"/>
      <c r="AD42" s="57"/>
      <c r="AE42" s="57"/>
      <c r="AF42" s="61"/>
      <c r="AG42" s="60"/>
    </row>
    <row r="43" spans="1:33" s="59" customFormat="1" x14ac:dyDescent="0.2">
      <c r="A43" s="5" t="s">
        <v>5274</v>
      </c>
      <c r="B43" s="57" t="s">
        <v>5275</v>
      </c>
      <c r="C43" s="57" t="s">
        <v>5276</v>
      </c>
      <c r="D43" s="58"/>
      <c r="E43" s="57"/>
      <c r="M43" s="59">
        <v>1</v>
      </c>
      <c r="N43" s="59">
        <v>1</v>
      </c>
      <c r="AC43" s="60"/>
      <c r="AD43" s="57"/>
      <c r="AE43" s="57"/>
      <c r="AF43" s="61"/>
      <c r="AG43" s="60"/>
    </row>
    <row r="44" spans="1:33" s="59" customFormat="1" x14ac:dyDescent="0.2">
      <c r="A44" s="5" t="s">
        <v>5344</v>
      </c>
      <c r="B44" s="57" t="s">
        <v>5345</v>
      </c>
      <c r="C44" s="57" t="s">
        <v>5346</v>
      </c>
      <c r="D44" s="58"/>
      <c r="E44" s="57"/>
      <c r="M44" s="59">
        <v>1</v>
      </c>
      <c r="Z44" s="59">
        <v>1</v>
      </c>
      <c r="AA44" s="59">
        <v>1</v>
      </c>
      <c r="AC44" s="60"/>
      <c r="AD44" s="57"/>
      <c r="AE44" s="57"/>
      <c r="AF44" s="61"/>
      <c r="AG44" s="60"/>
    </row>
    <row r="45" spans="1:33" s="59" customFormat="1" x14ac:dyDescent="0.2">
      <c r="A45" s="5" t="s">
        <v>5791</v>
      </c>
      <c r="B45" s="57" t="s">
        <v>5792</v>
      </c>
      <c r="C45" s="57" t="s">
        <v>4815</v>
      </c>
      <c r="D45" s="58"/>
      <c r="E45" s="57"/>
      <c r="G45" s="59">
        <v>1</v>
      </c>
      <c r="M45" s="59">
        <v>2</v>
      </c>
      <c r="N45" s="59">
        <v>1</v>
      </c>
      <c r="O45" s="59">
        <v>1</v>
      </c>
      <c r="P45" s="59">
        <v>1</v>
      </c>
      <c r="R45" s="59">
        <v>1</v>
      </c>
      <c r="S45" s="59">
        <v>1</v>
      </c>
      <c r="T45" s="59">
        <v>1</v>
      </c>
      <c r="U45" s="59">
        <v>1</v>
      </c>
      <c r="X45" s="59">
        <v>1</v>
      </c>
      <c r="AC45" s="60"/>
      <c r="AD45" s="57"/>
      <c r="AE45" s="57"/>
      <c r="AF45" s="61"/>
      <c r="AG45" s="60"/>
    </row>
    <row r="46" spans="1:33" s="3" customFormat="1" x14ac:dyDescent="0.2">
      <c r="A46" s="7" t="s">
        <v>6163</v>
      </c>
      <c r="B46" s="54" t="s">
        <v>6164</v>
      </c>
      <c r="C46" s="54" t="s">
        <v>6165</v>
      </c>
      <c r="D46" s="62"/>
      <c r="E46" s="54"/>
      <c r="AC46" s="30"/>
      <c r="AD46" s="54"/>
      <c r="AE46" s="54">
        <v>1</v>
      </c>
      <c r="AF46" s="56">
        <v>1</v>
      </c>
      <c r="AG46" s="30"/>
    </row>
    <row r="47" spans="1:33" s="3" customFormat="1" x14ac:dyDescent="0.2">
      <c r="A47" s="7" t="s">
        <v>6238</v>
      </c>
      <c r="B47" s="54" t="s">
        <v>6239</v>
      </c>
      <c r="C47" s="54" t="s">
        <v>6240</v>
      </c>
      <c r="D47" s="62"/>
      <c r="E47" s="54"/>
      <c r="AC47" s="30"/>
      <c r="AD47" s="54">
        <v>1</v>
      </c>
      <c r="AE47" s="54"/>
      <c r="AF47" s="56">
        <v>1</v>
      </c>
      <c r="AG47" s="30"/>
    </row>
    <row r="48" spans="1:33" s="3" customFormat="1" x14ac:dyDescent="0.2">
      <c r="A48" s="7" t="s">
        <v>6428</v>
      </c>
      <c r="B48" s="54" t="s">
        <v>6429</v>
      </c>
      <c r="C48" s="54" t="s">
        <v>6430</v>
      </c>
      <c r="D48" s="62"/>
      <c r="E48" s="54"/>
      <c r="AC48" s="30"/>
      <c r="AD48" s="54"/>
      <c r="AE48" s="54">
        <v>2</v>
      </c>
      <c r="AF48" s="56">
        <v>1</v>
      </c>
      <c r="AG48" s="30"/>
    </row>
    <row r="49" spans="1:33" s="3" customFormat="1" x14ac:dyDescent="0.2">
      <c r="A49" s="7" t="s">
        <v>6493</v>
      </c>
      <c r="B49" s="54" t="s">
        <v>6494</v>
      </c>
      <c r="C49" s="54" t="s">
        <v>6495</v>
      </c>
      <c r="D49" s="62"/>
      <c r="E49" s="54"/>
      <c r="AC49" s="30"/>
      <c r="AD49" s="54">
        <v>2</v>
      </c>
      <c r="AE49" s="54">
        <v>1</v>
      </c>
      <c r="AF49" s="56"/>
      <c r="AG49" s="30"/>
    </row>
    <row r="50" spans="1:33" s="3" customFormat="1" x14ac:dyDescent="0.2">
      <c r="A50" s="7" t="s">
        <v>6514</v>
      </c>
      <c r="B50" s="54" t="s">
        <v>6515</v>
      </c>
      <c r="C50" s="54" t="s">
        <v>6516</v>
      </c>
      <c r="D50" s="62"/>
      <c r="E50" s="54"/>
      <c r="AC50" s="30"/>
      <c r="AD50" s="54"/>
      <c r="AE50" s="54">
        <v>1</v>
      </c>
      <c r="AF50" s="56">
        <v>1</v>
      </c>
      <c r="AG50" s="30"/>
    </row>
    <row r="51" spans="1:33" s="59" customFormat="1" x14ac:dyDescent="0.2">
      <c r="A51" s="5" t="s">
        <v>6879</v>
      </c>
      <c r="B51" s="57" t="s">
        <v>6880</v>
      </c>
      <c r="C51" s="57" t="s">
        <v>6881</v>
      </c>
      <c r="D51" s="58"/>
      <c r="E51" s="57">
        <v>1</v>
      </c>
      <c r="F51" s="59">
        <v>2</v>
      </c>
      <c r="G51" s="59">
        <v>2</v>
      </c>
      <c r="H51" s="59">
        <v>2</v>
      </c>
      <c r="J51" s="59">
        <v>1</v>
      </c>
      <c r="M51" s="59">
        <v>1</v>
      </c>
      <c r="N51" s="59">
        <v>1</v>
      </c>
      <c r="O51" s="59">
        <v>1</v>
      </c>
      <c r="P51" s="59">
        <v>1</v>
      </c>
      <c r="Q51" s="59">
        <v>1</v>
      </c>
      <c r="R51" s="59">
        <v>1</v>
      </c>
      <c r="S51" s="59">
        <v>1</v>
      </c>
      <c r="T51" s="59">
        <v>1</v>
      </c>
      <c r="U51" s="59">
        <v>1</v>
      </c>
      <c r="V51" s="59">
        <v>1</v>
      </c>
      <c r="W51" s="59">
        <v>1</v>
      </c>
      <c r="AC51" s="60"/>
      <c r="AD51" s="57"/>
      <c r="AE51" s="57"/>
      <c r="AF51" s="61"/>
      <c r="AG51" s="60"/>
    </row>
    <row r="52" spans="1:33" s="3" customFormat="1" x14ac:dyDescent="0.2">
      <c r="A52" s="7" t="s">
        <v>6998</v>
      </c>
      <c r="B52" s="54" t="s">
        <v>6999</v>
      </c>
      <c r="C52" s="54" t="s">
        <v>7000</v>
      </c>
      <c r="D52" s="62"/>
      <c r="E52" s="54"/>
      <c r="AC52" s="30"/>
      <c r="AD52" s="54">
        <v>1</v>
      </c>
      <c r="AE52" s="54">
        <v>2</v>
      </c>
      <c r="AF52" s="56">
        <v>1</v>
      </c>
      <c r="AG52" s="30"/>
    </row>
    <row r="53" spans="1:33" s="59" customFormat="1" x14ac:dyDescent="0.2">
      <c r="A53" s="5" t="s">
        <v>7148</v>
      </c>
      <c r="B53" s="57" t="s">
        <v>7149</v>
      </c>
      <c r="C53" s="57" t="s">
        <v>7150</v>
      </c>
      <c r="D53" s="58"/>
      <c r="E53" s="57">
        <v>1</v>
      </c>
      <c r="F53" s="59">
        <v>2</v>
      </c>
      <c r="G53" s="59">
        <v>1</v>
      </c>
      <c r="I53" s="59">
        <v>1</v>
      </c>
      <c r="J53" s="59">
        <v>2</v>
      </c>
      <c r="M53" s="59">
        <v>1</v>
      </c>
      <c r="N53" s="59">
        <v>2</v>
      </c>
      <c r="O53" s="59">
        <v>2</v>
      </c>
      <c r="P53" s="59">
        <v>1</v>
      </c>
      <c r="Q53" s="59">
        <v>1</v>
      </c>
      <c r="R53" s="59">
        <v>1</v>
      </c>
      <c r="S53" s="59">
        <v>1</v>
      </c>
      <c r="T53" s="59">
        <v>1</v>
      </c>
      <c r="U53" s="59">
        <v>1</v>
      </c>
      <c r="V53" s="59">
        <v>2</v>
      </c>
      <c r="W53" s="59">
        <v>1</v>
      </c>
      <c r="AB53" s="59">
        <v>3</v>
      </c>
      <c r="AC53" s="60"/>
      <c r="AD53" s="57"/>
      <c r="AE53" s="57"/>
      <c r="AF53" s="61"/>
      <c r="AG53" s="60"/>
    </row>
    <row r="54" spans="1:33" s="59" customFormat="1" x14ac:dyDescent="0.2">
      <c r="A54" s="5" t="s">
        <v>7439</v>
      </c>
      <c r="B54" s="57" t="s">
        <v>7440</v>
      </c>
      <c r="C54" s="57" t="s">
        <v>7441</v>
      </c>
      <c r="D54" s="58"/>
      <c r="E54" s="57"/>
      <c r="G54" s="59">
        <v>1</v>
      </c>
      <c r="H54" s="59">
        <v>1</v>
      </c>
      <c r="M54" s="59">
        <v>1</v>
      </c>
      <c r="X54" s="59">
        <v>1</v>
      </c>
      <c r="Z54" s="59">
        <v>1</v>
      </c>
      <c r="AB54" s="59">
        <v>1</v>
      </c>
      <c r="AC54" s="60"/>
      <c r="AD54" s="57"/>
      <c r="AE54" s="57"/>
      <c r="AF54" s="61"/>
      <c r="AG54" s="60"/>
    </row>
    <row r="55" spans="1:33" s="59" customFormat="1" x14ac:dyDescent="0.2">
      <c r="A55" s="5" t="s">
        <v>7445</v>
      </c>
      <c r="B55" s="57" t="s">
        <v>7446</v>
      </c>
      <c r="C55" s="57" t="s">
        <v>7447</v>
      </c>
      <c r="D55" s="58"/>
      <c r="E55" s="57"/>
      <c r="F55" s="59">
        <v>1</v>
      </c>
      <c r="J55" s="59">
        <v>1</v>
      </c>
      <c r="N55" s="59">
        <v>1</v>
      </c>
      <c r="O55" s="59">
        <v>1</v>
      </c>
      <c r="V55" s="59">
        <v>1</v>
      </c>
      <c r="AC55" s="60"/>
      <c r="AD55" s="57"/>
      <c r="AE55" s="57"/>
      <c r="AF55" s="61"/>
      <c r="AG55" s="60"/>
    </row>
    <row r="56" spans="1:33" s="3" customFormat="1" x14ac:dyDescent="0.2">
      <c r="A56" s="7" t="s">
        <v>7640</v>
      </c>
      <c r="B56" s="54" t="s">
        <v>7641</v>
      </c>
      <c r="C56" s="54" t="s">
        <v>7642</v>
      </c>
      <c r="D56" s="62"/>
      <c r="E56" s="54"/>
      <c r="AC56" s="30"/>
      <c r="AD56" s="54">
        <v>1</v>
      </c>
      <c r="AE56" s="54">
        <v>1</v>
      </c>
      <c r="AF56" s="56">
        <v>1</v>
      </c>
      <c r="AG56" s="30"/>
    </row>
    <row r="57" spans="1:33" s="59" customFormat="1" x14ac:dyDescent="0.2">
      <c r="A57" s="5" t="s">
        <v>7839</v>
      </c>
      <c r="B57" s="57" t="s">
        <v>7840</v>
      </c>
      <c r="C57" s="57" t="s">
        <v>7841</v>
      </c>
      <c r="D57" s="58"/>
      <c r="E57" s="57">
        <v>1</v>
      </c>
      <c r="H57" s="59">
        <v>1</v>
      </c>
      <c r="J57" s="59">
        <v>1</v>
      </c>
      <c r="N57" s="59">
        <v>1</v>
      </c>
      <c r="P57" s="59">
        <v>1</v>
      </c>
      <c r="Q57" s="59">
        <v>1</v>
      </c>
      <c r="R57" s="59">
        <v>1</v>
      </c>
      <c r="T57" s="59">
        <v>1</v>
      </c>
      <c r="U57" s="59">
        <v>1</v>
      </c>
      <c r="W57" s="59">
        <v>1</v>
      </c>
      <c r="Y57" s="59">
        <v>1</v>
      </c>
      <c r="Z57" s="59">
        <v>1</v>
      </c>
      <c r="AC57" s="60"/>
      <c r="AD57" s="57"/>
      <c r="AE57" s="57"/>
      <c r="AF57" s="61"/>
      <c r="AG57" s="60"/>
    </row>
    <row r="58" spans="1:33" s="59" customFormat="1" x14ac:dyDescent="0.2">
      <c r="A58" s="5" t="s">
        <v>7917</v>
      </c>
      <c r="B58" s="57" t="s">
        <v>7918</v>
      </c>
      <c r="C58" s="57" t="s">
        <v>7919</v>
      </c>
      <c r="D58" s="58"/>
      <c r="E58" s="57"/>
      <c r="I58" s="59">
        <v>1</v>
      </c>
      <c r="J58" s="59">
        <v>1</v>
      </c>
      <c r="M58" s="59">
        <v>1</v>
      </c>
      <c r="N58" s="59">
        <v>1</v>
      </c>
      <c r="O58" s="59">
        <v>1</v>
      </c>
      <c r="AC58" s="60"/>
      <c r="AD58" s="57"/>
      <c r="AE58" s="57"/>
      <c r="AF58" s="61"/>
      <c r="AG58" s="60"/>
    </row>
    <row r="59" spans="1:33" s="3" customFormat="1" x14ac:dyDescent="0.2">
      <c r="A59" s="7" t="s">
        <v>8088</v>
      </c>
      <c r="B59" s="54" t="s">
        <v>8089</v>
      </c>
      <c r="C59" s="54" t="s">
        <v>8090</v>
      </c>
      <c r="D59" s="62"/>
      <c r="E59" s="54"/>
      <c r="AC59" s="30"/>
      <c r="AD59" s="54">
        <v>1</v>
      </c>
      <c r="AE59" s="54"/>
      <c r="AF59" s="56">
        <v>1</v>
      </c>
      <c r="AG59" s="30"/>
    </row>
    <row r="60" spans="1:33" s="59" customFormat="1" x14ac:dyDescent="0.2">
      <c r="A60" s="5" t="s">
        <v>8370</v>
      </c>
      <c r="B60" s="57" t="s">
        <v>8371</v>
      </c>
      <c r="C60" s="57" t="s">
        <v>8372</v>
      </c>
      <c r="D60" s="58"/>
      <c r="E60" s="57"/>
      <c r="F60" s="59">
        <v>1</v>
      </c>
      <c r="G60" s="59">
        <v>1</v>
      </c>
      <c r="H60" s="59">
        <v>1</v>
      </c>
      <c r="M60" s="59">
        <v>1</v>
      </c>
      <c r="V60" s="59">
        <v>1</v>
      </c>
      <c r="AC60" s="60"/>
      <c r="AD60" s="57"/>
      <c r="AE60" s="57"/>
      <c r="AF60" s="61"/>
      <c r="AG60" s="60"/>
    </row>
    <row r="61" spans="1:33" s="59" customFormat="1" x14ac:dyDescent="0.2">
      <c r="A61" s="5" t="s">
        <v>8438</v>
      </c>
      <c r="B61" s="57" t="s">
        <v>8439</v>
      </c>
      <c r="C61" s="57" t="s">
        <v>8440</v>
      </c>
      <c r="D61" s="58"/>
      <c r="E61" s="57"/>
      <c r="N61" s="59">
        <v>1</v>
      </c>
      <c r="P61" s="59">
        <v>1</v>
      </c>
      <c r="Q61" s="59">
        <v>1</v>
      </c>
      <c r="R61" s="59">
        <v>1</v>
      </c>
      <c r="S61" s="59">
        <v>1</v>
      </c>
      <c r="T61" s="59">
        <v>1</v>
      </c>
      <c r="U61" s="59">
        <v>1</v>
      </c>
      <c r="Y61" s="59">
        <v>1</v>
      </c>
      <c r="Z61" s="59">
        <v>1</v>
      </c>
      <c r="AC61" s="60"/>
      <c r="AD61" s="57"/>
      <c r="AE61" s="57"/>
      <c r="AF61" s="61"/>
      <c r="AG61" s="60"/>
    </row>
    <row r="62" spans="1:33" s="59" customFormat="1" x14ac:dyDescent="0.2">
      <c r="A62" s="5" t="s">
        <v>8512</v>
      </c>
      <c r="B62" s="57" t="s">
        <v>8513</v>
      </c>
      <c r="C62" s="57" t="s">
        <v>8514</v>
      </c>
      <c r="D62" s="58"/>
      <c r="E62" s="57"/>
      <c r="F62" s="59">
        <v>1</v>
      </c>
      <c r="G62" s="59">
        <v>1</v>
      </c>
      <c r="AC62" s="60"/>
      <c r="AD62" s="57"/>
      <c r="AE62" s="57"/>
      <c r="AF62" s="61"/>
      <c r="AG62" s="60"/>
    </row>
    <row r="63" spans="1:33" s="3" customFormat="1" x14ac:dyDescent="0.2">
      <c r="A63" s="7" t="s">
        <v>8692</v>
      </c>
      <c r="B63" s="54" t="s">
        <v>8693</v>
      </c>
      <c r="C63" s="54" t="s">
        <v>8694</v>
      </c>
      <c r="D63" s="62"/>
      <c r="E63" s="54"/>
      <c r="AC63" s="30"/>
      <c r="AD63" s="54">
        <v>1</v>
      </c>
      <c r="AE63" s="54">
        <v>2</v>
      </c>
      <c r="AF63" s="56">
        <v>4</v>
      </c>
      <c r="AG63" s="30"/>
    </row>
    <row r="64" spans="1:33" s="59" customFormat="1" x14ac:dyDescent="0.2">
      <c r="A64" s="5" t="s">
        <v>8962</v>
      </c>
      <c r="B64" s="57" t="s">
        <v>8963</v>
      </c>
      <c r="C64" s="57" t="s">
        <v>8964</v>
      </c>
      <c r="D64" s="58"/>
      <c r="E64" s="57"/>
      <c r="J64" s="59">
        <v>2</v>
      </c>
      <c r="AB64" s="59">
        <v>1</v>
      </c>
      <c r="AC64" s="60"/>
      <c r="AD64" s="57"/>
      <c r="AE64" s="57"/>
      <c r="AF64" s="61"/>
      <c r="AG64" s="60"/>
    </row>
    <row r="65" spans="1:33" s="3" customFormat="1" x14ac:dyDescent="0.2">
      <c r="A65" s="7" t="s">
        <v>9194</v>
      </c>
      <c r="B65" s="54" t="s">
        <v>9195</v>
      </c>
      <c r="C65" s="54" t="s">
        <v>9196</v>
      </c>
      <c r="D65" s="62"/>
      <c r="E65" s="54"/>
      <c r="AC65" s="30"/>
      <c r="AD65" s="54">
        <v>1</v>
      </c>
      <c r="AE65" s="54">
        <v>1</v>
      </c>
      <c r="AF65" s="56">
        <v>3</v>
      </c>
      <c r="AG65" s="30"/>
    </row>
    <row r="66" spans="1:33" s="59" customFormat="1" x14ac:dyDescent="0.2">
      <c r="A66" s="5" t="s">
        <v>9260</v>
      </c>
      <c r="B66" s="57" t="s">
        <v>9261</v>
      </c>
      <c r="C66" s="57" t="s">
        <v>9262</v>
      </c>
      <c r="D66" s="58"/>
      <c r="E66" s="57"/>
      <c r="G66" s="59">
        <v>3</v>
      </c>
      <c r="I66" s="59">
        <v>2</v>
      </c>
      <c r="J66" s="59">
        <v>2</v>
      </c>
      <c r="M66" s="59">
        <v>4</v>
      </c>
      <c r="V66" s="59">
        <v>2</v>
      </c>
      <c r="W66" s="59">
        <v>1</v>
      </c>
      <c r="X66" s="59">
        <v>13</v>
      </c>
      <c r="Z66" s="59">
        <v>42</v>
      </c>
      <c r="AA66" s="59">
        <v>16</v>
      </c>
      <c r="AB66" s="59">
        <v>2</v>
      </c>
      <c r="AC66" s="60"/>
      <c r="AD66" s="57"/>
      <c r="AE66" s="57"/>
      <c r="AF66" s="61"/>
      <c r="AG66" s="60"/>
    </row>
    <row r="67" spans="1:33" s="59" customFormat="1" x14ac:dyDescent="0.2">
      <c r="A67" s="5" t="s">
        <v>9348</v>
      </c>
      <c r="B67" s="57" t="s">
        <v>9349</v>
      </c>
      <c r="C67" s="57" t="s">
        <v>9350</v>
      </c>
      <c r="D67" s="58"/>
      <c r="E67" s="57"/>
      <c r="F67" s="59">
        <v>1</v>
      </c>
      <c r="G67" s="59">
        <v>2</v>
      </c>
      <c r="H67" s="59">
        <v>2</v>
      </c>
      <c r="V67" s="59">
        <v>1</v>
      </c>
      <c r="AB67" s="59">
        <v>1</v>
      </c>
      <c r="AC67" s="60"/>
      <c r="AD67" s="57"/>
      <c r="AE67" s="57"/>
      <c r="AF67" s="61"/>
      <c r="AG67" s="60"/>
    </row>
    <row r="68" spans="1:33" s="3" customFormat="1" x14ac:dyDescent="0.2">
      <c r="A68" s="7" t="s">
        <v>9450</v>
      </c>
      <c r="B68" s="54" t="s">
        <v>9451</v>
      </c>
      <c r="C68" s="54" t="s">
        <v>9452</v>
      </c>
      <c r="D68" s="62"/>
      <c r="E68" s="54"/>
      <c r="AC68" s="30"/>
      <c r="AD68" s="54">
        <v>1</v>
      </c>
      <c r="AE68" s="54">
        <v>1</v>
      </c>
      <c r="AF68" s="56">
        <v>1</v>
      </c>
      <c r="AG68" s="30"/>
    </row>
    <row r="69" spans="1:33" s="3" customFormat="1" x14ac:dyDescent="0.2">
      <c r="A69" s="7" t="s">
        <v>9958</v>
      </c>
      <c r="B69" s="54" t="s">
        <v>9959</v>
      </c>
      <c r="C69" s="54" t="s">
        <v>9960</v>
      </c>
      <c r="D69" s="62"/>
      <c r="E69" s="54"/>
      <c r="AC69" s="30"/>
      <c r="AD69" s="54"/>
      <c r="AE69" s="54">
        <v>1</v>
      </c>
      <c r="AF69" s="56">
        <v>1</v>
      </c>
      <c r="AG69" s="30"/>
    </row>
    <row r="70" spans="1:33" s="3" customFormat="1" x14ac:dyDescent="0.2">
      <c r="A70" s="7" t="s">
        <v>9997</v>
      </c>
      <c r="B70" s="54" t="s">
        <v>9998</v>
      </c>
      <c r="C70" s="54" t="s">
        <v>9999</v>
      </c>
      <c r="D70" s="62"/>
      <c r="E70" s="54"/>
      <c r="AC70" s="30"/>
      <c r="AD70" s="54"/>
      <c r="AE70" s="54">
        <v>1</v>
      </c>
      <c r="AF70" s="56">
        <v>1</v>
      </c>
      <c r="AG70" s="30"/>
    </row>
    <row r="71" spans="1:33" s="3" customFormat="1" x14ac:dyDescent="0.2">
      <c r="A71" s="7" t="s">
        <v>10184</v>
      </c>
      <c r="B71" s="54" t="s">
        <v>10185</v>
      </c>
      <c r="C71" s="54" t="s">
        <v>10186</v>
      </c>
      <c r="D71" s="62"/>
      <c r="E71" s="54"/>
      <c r="AC71" s="30"/>
      <c r="AD71" s="54">
        <v>1</v>
      </c>
      <c r="AE71" s="54"/>
      <c r="AF71" s="56">
        <v>3</v>
      </c>
      <c r="AG71" s="30"/>
    </row>
    <row r="72" spans="1:33" s="59" customFormat="1" x14ac:dyDescent="0.2">
      <c r="A72" s="5" t="s">
        <v>10285</v>
      </c>
      <c r="B72" s="57" t="s">
        <v>10286</v>
      </c>
      <c r="C72" s="57" t="s">
        <v>10287</v>
      </c>
      <c r="D72" s="58"/>
      <c r="E72" s="57"/>
      <c r="N72" s="59">
        <v>2</v>
      </c>
      <c r="O72" s="59">
        <v>1</v>
      </c>
      <c r="P72" s="59">
        <v>1</v>
      </c>
      <c r="Q72" s="59">
        <v>1</v>
      </c>
      <c r="R72" s="59">
        <v>1</v>
      </c>
      <c r="S72" s="59">
        <v>1</v>
      </c>
      <c r="T72" s="59">
        <v>1</v>
      </c>
      <c r="U72" s="59">
        <v>1</v>
      </c>
      <c r="V72" s="59">
        <v>2</v>
      </c>
      <c r="X72" s="59">
        <v>2</v>
      </c>
      <c r="AC72" s="60"/>
      <c r="AD72" s="57"/>
      <c r="AE72" s="57"/>
      <c r="AF72" s="61"/>
      <c r="AG72" s="60"/>
    </row>
    <row r="73" spans="1:33" s="59" customFormat="1" x14ac:dyDescent="0.2">
      <c r="A73" s="5" t="s">
        <v>10353</v>
      </c>
      <c r="B73" s="57" t="s">
        <v>10354</v>
      </c>
      <c r="C73" s="57" t="s">
        <v>10355</v>
      </c>
      <c r="D73" s="58"/>
      <c r="E73" s="57">
        <v>1</v>
      </c>
      <c r="F73" s="59">
        <v>1</v>
      </c>
      <c r="G73" s="59">
        <v>1</v>
      </c>
      <c r="H73" s="59">
        <v>1</v>
      </c>
      <c r="M73" s="59">
        <v>1</v>
      </c>
      <c r="N73" s="59">
        <v>1</v>
      </c>
      <c r="O73" s="59">
        <v>1</v>
      </c>
      <c r="S73" s="59">
        <v>1</v>
      </c>
      <c r="V73" s="59">
        <v>1</v>
      </c>
      <c r="AC73" s="60"/>
      <c r="AD73" s="57"/>
      <c r="AE73" s="57"/>
      <c r="AF73" s="61"/>
      <c r="AG73" s="60"/>
    </row>
    <row r="74" spans="1:33" s="3" customFormat="1" x14ac:dyDescent="0.2">
      <c r="A74" s="7" t="s">
        <v>10448</v>
      </c>
      <c r="B74" s="54" t="s">
        <v>10449</v>
      </c>
      <c r="C74" s="54" t="s">
        <v>10450</v>
      </c>
      <c r="D74" s="62"/>
      <c r="E74" s="54"/>
      <c r="AC74" s="30"/>
      <c r="AD74" s="54"/>
      <c r="AE74" s="54">
        <v>1</v>
      </c>
      <c r="AF74" s="56">
        <v>1</v>
      </c>
      <c r="AG74" s="30"/>
    </row>
    <row r="75" spans="1:33" s="59" customFormat="1" x14ac:dyDescent="0.2">
      <c r="A75" s="5" t="s">
        <v>10626</v>
      </c>
      <c r="B75" s="57" t="s">
        <v>10627</v>
      </c>
      <c r="C75" s="57" t="s">
        <v>10628</v>
      </c>
      <c r="D75" s="58"/>
      <c r="E75" s="57"/>
      <c r="N75" s="59">
        <v>1</v>
      </c>
      <c r="P75" s="59">
        <v>1</v>
      </c>
      <c r="Q75" s="59">
        <v>1</v>
      </c>
      <c r="R75" s="59">
        <v>1</v>
      </c>
      <c r="S75" s="59">
        <v>1</v>
      </c>
      <c r="T75" s="59">
        <v>1</v>
      </c>
      <c r="U75" s="59">
        <v>1</v>
      </c>
      <c r="AC75" s="60"/>
      <c r="AD75" s="57"/>
      <c r="AE75" s="57"/>
      <c r="AF75" s="61"/>
      <c r="AG75" s="60"/>
    </row>
    <row r="76" spans="1:33" s="59" customFormat="1" x14ac:dyDescent="0.2">
      <c r="A76" s="5" t="s">
        <v>10855</v>
      </c>
      <c r="B76" s="57" t="s">
        <v>10856</v>
      </c>
      <c r="C76" s="57" t="s">
        <v>10857</v>
      </c>
      <c r="D76" s="58"/>
      <c r="E76" s="57">
        <v>1</v>
      </c>
      <c r="G76" s="59">
        <v>1</v>
      </c>
      <c r="H76" s="59">
        <v>1</v>
      </c>
      <c r="J76" s="59">
        <v>1</v>
      </c>
      <c r="M76" s="59">
        <v>1</v>
      </c>
      <c r="N76" s="59">
        <v>1</v>
      </c>
      <c r="P76" s="59">
        <v>1</v>
      </c>
      <c r="Q76" s="59">
        <v>1</v>
      </c>
      <c r="R76" s="59">
        <v>1</v>
      </c>
      <c r="T76" s="59">
        <v>1</v>
      </c>
      <c r="U76" s="59">
        <v>1</v>
      </c>
      <c r="V76" s="59">
        <v>1</v>
      </c>
      <c r="W76" s="59">
        <v>1</v>
      </c>
      <c r="Z76" s="59">
        <v>1</v>
      </c>
      <c r="AA76" s="59">
        <v>1</v>
      </c>
      <c r="AB76" s="59">
        <v>1</v>
      </c>
      <c r="AC76" s="60"/>
      <c r="AD76" s="57"/>
      <c r="AE76" s="57"/>
      <c r="AF76" s="61"/>
      <c r="AG76" s="60"/>
    </row>
    <row r="77" spans="1:33" s="59" customFormat="1" x14ac:dyDescent="0.2">
      <c r="A77" s="5" t="s">
        <v>11002</v>
      </c>
      <c r="B77" s="57" t="s">
        <v>11003</v>
      </c>
      <c r="C77" s="57" t="s">
        <v>11004</v>
      </c>
      <c r="D77" s="58"/>
      <c r="E77" s="57">
        <v>1</v>
      </c>
      <c r="F77" s="59">
        <v>1</v>
      </c>
      <c r="G77" s="59">
        <v>1</v>
      </c>
      <c r="H77" s="59">
        <v>2</v>
      </c>
      <c r="I77" s="59">
        <v>1</v>
      </c>
      <c r="J77" s="59">
        <v>1</v>
      </c>
      <c r="M77" s="59">
        <v>1</v>
      </c>
      <c r="P77" s="59">
        <v>1</v>
      </c>
      <c r="Q77" s="59">
        <v>1</v>
      </c>
      <c r="R77" s="59">
        <v>1</v>
      </c>
      <c r="T77" s="59">
        <v>1</v>
      </c>
      <c r="U77" s="59">
        <v>1</v>
      </c>
      <c r="V77" s="59">
        <v>1</v>
      </c>
      <c r="X77" s="59">
        <v>1</v>
      </c>
      <c r="AB77" s="59">
        <v>1</v>
      </c>
      <c r="AC77" s="60"/>
      <c r="AD77" s="57"/>
      <c r="AE77" s="57"/>
      <c r="AF77" s="61"/>
      <c r="AG77" s="60"/>
    </row>
    <row r="78" spans="1:33" s="59" customFormat="1" x14ac:dyDescent="0.2">
      <c r="A78" s="5" t="s">
        <v>11143</v>
      </c>
      <c r="B78" s="57" t="s">
        <v>11144</v>
      </c>
      <c r="C78" s="57" t="s">
        <v>11145</v>
      </c>
      <c r="D78" s="58"/>
      <c r="E78" s="57">
        <v>1</v>
      </c>
      <c r="F78" s="59">
        <v>1</v>
      </c>
      <c r="G78" s="59">
        <v>1</v>
      </c>
      <c r="H78" s="59">
        <v>2</v>
      </c>
      <c r="I78" s="59">
        <v>1</v>
      </c>
      <c r="J78" s="59">
        <v>1</v>
      </c>
      <c r="O78" s="59">
        <v>1</v>
      </c>
      <c r="P78" s="59">
        <v>1</v>
      </c>
      <c r="Q78" s="59">
        <v>1</v>
      </c>
      <c r="R78" s="59">
        <v>1</v>
      </c>
      <c r="T78" s="59">
        <v>1</v>
      </c>
      <c r="U78" s="59">
        <v>1</v>
      </c>
      <c r="V78" s="59">
        <v>1</v>
      </c>
      <c r="W78" s="59">
        <v>1</v>
      </c>
      <c r="Z78" s="59">
        <v>2</v>
      </c>
      <c r="AC78" s="60"/>
      <c r="AD78" s="57"/>
      <c r="AE78" s="57"/>
      <c r="AF78" s="61"/>
      <c r="AG78" s="60"/>
    </row>
    <row r="79" spans="1:33" s="59" customFormat="1" x14ac:dyDescent="0.2">
      <c r="A79" s="5" t="s">
        <v>11841</v>
      </c>
      <c r="B79" s="57" t="s">
        <v>11842</v>
      </c>
      <c r="C79" s="57" t="s">
        <v>11843</v>
      </c>
      <c r="D79" s="58"/>
      <c r="E79" s="57">
        <v>1</v>
      </c>
      <c r="F79" s="59">
        <v>1</v>
      </c>
      <c r="G79" s="59">
        <v>1</v>
      </c>
      <c r="AB79" s="59">
        <v>2</v>
      </c>
      <c r="AC79" s="60"/>
      <c r="AD79" s="57"/>
      <c r="AE79" s="57"/>
      <c r="AF79" s="61"/>
      <c r="AG79" s="60"/>
    </row>
    <row r="80" spans="1:33" s="59" customFormat="1" x14ac:dyDescent="0.2">
      <c r="A80" s="5" t="s">
        <v>13448</v>
      </c>
      <c r="B80" s="57" t="s">
        <v>13449</v>
      </c>
      <c r="C80" s="57" t="s">
        <v>13450</v>
      </c>
      <c r="D80" s="58"/>
      <c r="E80" s="57"/>
      <c r="F80" s="59">
        <v>2</v>
      </c>
      <c r="G80" s="59">
        <v>2</v>
      </c>
      <c r="H80" s="59">
        <v>2</v>
      </c>
      <c r="I80" s="59">
        <v>1</v>
      </c>
      <c r="J80" s="59">
        <v>1</v>
      </c>
      <c r="M80" s="59">
        <v>2</v>
      </c>
      <c r="N80" s="59">
        <v>2</v>
      </c>
      <c r="O80" s="59">
        <v>2</v>
      </c>
      <c r="P80" s="59">
        <v>1</v>
      </c>
      <c r="R80" s="59">
        <v>1</v>
      </c>
      <c r="T80" s="59">
        <v>1</v>
      </c>
      <c r="U80" s="59">
        <v>1</v>
      </c>
      <c r="V80" s="59">
        <v>2</v>
      </c>
      <c r="X80" s="59">
        <v>2</v>
      </c>
      <c r="AA80" s="59">
        <v>2</v>
      </c>
      <c r="AB80" s="59">
        <v>2</v>
      </c>
      <c r="AC80" s="60"/>
      <c r="AD80" s="57"/>
      <c r="AE80" s="57"/>
      <c r="AF80" s="61"/>
      <c r="AG80" s="60"/>
    </row>
    <row r="81" spans="1:33" s="59" customFormat="1" x14ac:dyDescent="0.2">
      <c r="A81" s="5" t="s">
        <v>13557</v>
      </c>
      <c r="B81" s="57" t="s">
        <v>13558</v>
      </c>
      <c r="C81" s="57" t="s">
        <v>13559</v>
      </c>
      <c r="D81" s="58"/>
      <c r="E81" s="57">
        <v>1</v>
      </c>
      <c r="J81" s="59">
        <v>1</v>
      </c>
      <c r="N81" s="59">
        <v>1</v>
      </c>
      <c r="O81" s="59">
        <v>2</v>
      </c>
      <c r="P81" s="59">
        <v>1</v>
      </c>
      <c r="R81" s="59">
        <v>1</v>
      </c>
      <c r="W81" s="59">
        <v>1</v>
      </c>
      <c r="Z81" s="59">
        <v>1</v>
      </c>
      <c r="AC81" s="60"/>
      <c r="AD81" s="57"/>
      <c r="AE81" s="57"/>
      <c r="AF81" s="61"/>
      <c r="AG81" s="60"/>
    </row>
    <row r="82" spans="1:33" s="59" customFormat="1" x14ac:dyDescent="0.2">
      <c r="A82" s="5" t="s">
        <v>13774</v>
      </c>
      <c r="B82" s="57" t="s">
        <v>13775</v>
      </c>
      <c r="C82" s="57" t="s">
        <v>13776</v>
      </c>
      <c r="D82" s="58"/>
      <c r="E82" s="57"/>
      <c r="F82" s="59">
        <v>1</v>
      </c>
      <c r="I82" s="59">
        <v>2</v>
      </c>
      <c r="J82" s="59">
        <v>2</v>
      </c>
      <c r="M82" s="59">
        <v>1</v>
      </c>
      <c r="N82" s="59">
        <v>1</v>
      </c>
      <c r="O82" s="59">
        <v>2</v>
      </c>
      <c r="P82" s="59">
        <v>1</v>
      </c>
      <c r="R82" s="59">
        <v>1</v>
      </c>
      <c r="T82" s="59">
        <v>1</v>
      </c>
      <c r="U82" s="59">
        <v>1</v>
      </c>
      <c r="V82" s="59">
        <v>1</v>
      </c>
      <c r="Z82" s="59">
        <v>1</v>
      </c>
      <c r="AC82" s="60"/>
      <c r="AD82" s="57"/>
      <c r="AE82" s="57"/>
      <c r="AF82" s="61"/>
      <c r="AG82" s="60"/>
    </row>
    <row r="83" spans="1:33" s="3" customFormat="1" x14ac:dyDescent="0.2">
      <c r="A83" s="7" t="s">
        <v>14287</v>
      </c>
      <c r="B83" s="54" t="s">
        <v>14288</v>
      </c>
      <c r="C83" s="54" t="s">
        <v>14289</v>
      </c>
      <c r="D83" s="62"/>
      <c r="E83" s="54"/>
      <c r="AC83" s="30"/>
      <c r="AD83" s="54">
        <v>1</v>
      </c>
      <c r="AE83" s="54">
        <v>1</v>
      </c>
      <c r="AF83" s="56">
        <v>1</v>
      </c>
      <c r="AG83" s="30"/>
    </row>
    <row r="84" spans="1:33" s="59" customFormat="1" x14ac:dyDescent="0.2">
      <c r="A84" s="5" t="s">
        <v>16753</v>
      </c>
      <c r="B84" s="57" t="s">
        <v>16754</v>
      </c>
      <c r="C84" s="57" t="s">
        <v>16755</v>
      </c>
      <c r="D84" s="58"/>
      <c r="E84" s="57">
        <v>1</v>
      </c>
      <c r="G84" s="59">
        <v>1</v>
      </c>
      <c r="H84" s="59">
        <v>1</v>
      </c>
      <c r="K84" s="59">
        <v>1</v>
      </c>
      <c r="L84" s="59">
        <v>1</v>
      </c>
      <c r="M84" s="59">
        <v>2</v>
      </c>
      <c r="V84" s="59">
        <v>1</v>
      </c>
      <c r="AC84" s="60"/>
      <c r="AD84" s="57"/>
      <c r="AE84" s="57"/>
      <c r="AF84" s="61"/>
      <c r="AG84" s="60"/>
    </row>
    <row r="85" spans="1:33" s="3" customFormat="1" x14ac:dyDescent="0.2">
      <c r="A85" s="7" t="s">
        <v>17151</v>
      </c>
      <c r="B85" s="54" t="s">
        <v>17152</v>
      </c>
      <c r="C85" s="54" t="s">
        <v>17153</v>
      </c>
      <c r="D85" s="62"/>
      <c r="E85" s="54"/>
      <c r="AC85" s="30"/>
      <c r="AD85" s="54"/>
      <c r="AE85" s="54">
        <v>1</v>
      </c>
      <c r="AF85" s="56">
        <v>1</v>
      </c>
      <c r="AG85" s="30"/>
    </row>
    <row r="86" spans="1:33" s="59" customFormat="1" x14ac:dyDescent="0.2">
      <c r="A86" s="5" t="s">
        <v>17999</v>
      </c>
      <c r="B86" s="57" t="s">
        <v>18000</v>
      </c>
      <c r="C86" s="57" t="s">
        <v>18001</v>
      </c>
      <c r="D86" s="58"/>
      <c r="E86" s="57"/>
      <c r="F86" s="59">
        <v>2</v>
      </c>
      <c r="G86" s="59">
        <v>2</v>
      </c>
      <c r="H86" s="59">
        <v>1</v>
      </c>
      <c r="N86" s="59">
        <v>3</v>
      </c>
      <c r="V86" s="59">
        <v>3</v>
      </c>
      <c r="AB86" s="59">
        <v>1</v>
      </c>
      <c r="AC86" s="60"/>
      <c r="AD86" s="57"/>
      <c r="AE86" s="57"/>
      <c r="AF86" s="61"/>
      <c r="AG86" s="60"/>
    </row>
    <row r="87" spans="1:33" s="3" customFormat="1" x14ac:dyDescent="0.2">
      <c r="A87" s="7" t="s">
        <v>18601</v>
      </c>
      <c r="B87" s="54" t="s">
        <v>18602</v>
      </c>
      <c r="C87" s="54" t="s">
        <v>18603</v>
      </c>
      <c r="D87" s="62"/>
      <c r="E87" s="54"/>
      <c r="AC87" s="30"/>
      <c r="AD87" s="54">
        <v>1</v>
      </c>
      <c r="AE87" s="54"/>
      <c r="AF87" s="56">
        <v>1</v>
      </c>
      <c r="AG87" s="30"/>
    </row>
    <row r="88" spans="1:33" s="59" customFormat="1" x14ac:dyDescent="0.2">
      <c r="A88" s="5" t="s">
        <v>18885</v>
      </c>
      <c r="B88" s="57" t="s">
        <v>18886</v>
      </c>
      <c r="C88" s="57" t="s">
        <v>18887</v>
      </c>
      <c r="D88" s="58"/>
      <c r="E88" s="57"/>
      <c r="I88" s="59">
        <v>1</v>
      </c>
      <c r="J88" s="59">
        <v>2</v>
      </c>
      <c r="K88" s="59">
        <v>1</v>
      </c>
      <c r="L88" s="59">
        <v>1</v>
      </c>
      <c r="M88" s="59">
        <v>1</v>
      </c>
      <c r="N88" s="59">
        <v>1</v>
      </c>
      <c r="O88" s="59">
        <v>1</v>
      </c>
      <c r="P88" s="59">
        <v>1</v>
      </c>
      <c r="Q88" s="59">
        <v>1</v>
      </c>
      <c r="R88" s="59">
        <v>1</v>
      </c>
      <c r="S88" s="59">
        <v>1</v>
      </c>
      <c r="T88" s="59">
        <v>1</v>
      </c>
      <c r="U88" s="59">
        <v>1</v>
      </c>
      <c r="V88" s="59">
        <v>1</v>
      </c>
      <c r="AB88" s="59">
        <v>1</v>
      </c>
      <c r="AC88" s="60"/>
      <c r="AD88" s="57"/>
      <c r="AE88" s="57"/>
      <c r="AF88" s="61"/>
      <c r="AG88" s="60"/>
    </row>
    <row r="89" spans="1:33" s="3" customFormat="1" x14ac:dyDescent="0.2">
      <c r="A89" s="7" t="s">
        <v>18945</v>
      </c>
      <c r="B89" s="54" t="s">
        <v>18946</v>
      </c>
      <c r="C89" s="54" t="s">
        <v>18947</v>
      </c>
      <c r="D89" s="62"/>
      <c r="E89" s="54"/>
      <c r="AC89" s="30"/>
      <c r="AD89" s="54">
        <v>1</v>
      </c>
      <c r="AE89" s="54"/>
      <c r="AF89" s="56">
        <v>1</v>
      </c>
      <c r="AG89" s="30"/>
    </row>
    <row r="90" spans="1:33" s="3" customFormat="1" x14ac:dyDescent="0.2">
      <c r="A90" s="7" t="s">
        <v>20360</v>
      </c>
      <c r="B90" s="54" t="s">
        <v>20361</v>
      </c>
      <c r="C90" s="54" t="s">
        <v>20362</v>
      </c>
      <c r="D90" s="62"/>
      <c r="E90" s="54"/>
      <c r="AC90" s="30"/>
      <c r="AD90" s="54">
        <v>2</v>
      </c>
      <c r="AE90" s="54"/>
      <c r="AF90" s="56">
        <v>1</v>
      </c>
      <c r="AG90" s="30"/>
    </row>
    <row r="91" spans="1:33" s="59" customFormat="1" x14ac:dyDescent="0.2">
      <c r="A91" s="5" t="s">
        <v>20441</v>
      </c>
      <c r="B91" s="57" t="s">
        <v>20442</v>
      </c>
      <c r="C91" s="57" t="s">
        <v>20443</v>
      </c>
      <c r="D91" s="58"/>
      <c r="E91" s="57"/>
      <c r="F91" s="59">
        <v>6</v>
      </c>
      <c r="G91" s="59">
        <v>6</v>
      </c>
      <c r="H91" s="59">
        <v>6</v>
      </c>
      <c r="O91" s="59">
        <v>7</v>
      </c>
      <c r="AB91" s="59">
        <v>6</v>
      </c>
      <c r="AC91" s="60"/>
      <c r="AD91" s="57"/>
      <c r="AE91" s="57"/>
      <c r="AF91" s="61"/>
      <c r="AG91" s="60"/>
    </row>
    <row r="92" spans="1:33" s="3" customFormat="1" x14ac:dyDescent="0.2">
      <c r="A92" s="7" t="s">
        <v>20820</v>
      </c>
      <c r="B92" s="54" t="s">
        <v>20821</v>
      </c>
      <c r="C92" s="54" t="s">
        <v>20822</v>
      </c>
      <c r="D92" s="62"/>
      <c r="E92" s="54"/>
      <c r="AC92" s="30"/>
      <c r="AD92" s="54">
        <v>4</v>
      </c>
      <c r="AE92" s="54"/>
      <c r="AF92" s="56">
        <v>5</v>
      </c>
      <c r="AG92" s="30"/>
    </row>
    <row r="93" spans="1:33" s="59" customFormat="1" x14ac:dyDescent="0.2">
      <c r="A93" s="5" t="s">
        <v>21296</v>
      </c>
      <c r="B93" s="57" t="s">
        <v>21297</v>
      </c>
      <c r="C93" s="57" t="s">
        <v>1667</v>
      </c>
      <c r="D93" s="58"/>
      <c r="E93" s="57"/>
      <c r="F93" s="59">
        <v>1</v>
      </c>
      <c r="G93" s="59">
        <v>1</v>
      </c>
      <c r="H93" s="59">
        <v>1</v>
      </c>
      <c r="J93" s="59">
        <v>1</v>
      </c>
      <c r="M93" s="59">
        <v>1</v>
      </c>
      <c r="AC93" s="60"/>
      <c r="AD93" s="57"/>
      <c r="AE93" s="57"/>
      <c r="AF93" s="61"/>
      <c r="AG93" s="60"/>
    </row>
    <row r="94" spans="1:33" s="59" customFormat="1" x14ac:dyDescent="0.2">
      <c r="A94" s="5" t="s">
        <v>21366</v>
      </c>
      <c r="B94" s="57" t="s">
        <v>21367</v>
      </c>
      <c r="C94" s="57" t="s">
        <v>21368</v>
      </c>
      <c r="D94" s="58"/>
      <c r="E94" s="57"/>
      <c r="G94" s="59">
        <v>1</v>
      </c>
      <c r="I94" s="59">
        <v>1</v>
      </c>
      <c r="J94" s="59">
        <v>1</v>
      </c>
      <c r="P94" s="59">
        <v>1</v>
      </c>
      <c r="Q94" s="59">
        <v>1</v>
      </c>
      <c r="R94" s="59">
        <v>1</v>
      </c>
      <c r="T94" s="59">
        <v>1</v>
      </c>
      <c r="U94" s="59">
        <v>1</v>
      </c>
      <c r="AB94" s="59">
        <v>1</v>
      </c>
      <c r="AC94" s="60"/>
      <c r="AD94" s="57"/>
      <c r="AE94" s="57"/>
      <c r="AF94" s="61"/>
      <c r="AG94" s="60"/>
    </row>
    <row r="95" spans="1:33" s="3" customFormat="1" x14ac:dyDescent="0.2">
      <c r="A95" s="7" t="s">
        <v>21697</v>
      </c>
      <c r="B95" s="54" t="s">
        <v>21698</v>
      </c>
      <c r="C95" s="54" t="s">
        <v>10156</v>
      </c>
      <c r="D95" s="62"/>
      <c r="E95" s="54"/>
      <c r="AC95" s="30"/>
      <c r="AD95" s="54">
        <v>1</v>
      </c>
      <c r="AE95" s="54"/>
      <c r="AF95" s="56">
        <v>1</v>
      </c>
      <c r="AG95" s="30"/>
    </row>
    <row r="96" spans="1:33" s="59" customFormat="1" x14ac:dyDescent="0.2">
      <c r="A96" s="5" t="s">
        <v>22574</v>
      </c>
      <c r="B96" s="57" t="s">
        <v>22575</v>
      </c>
      <c r="C96" s="57" t="s">
        <v>22576</v>
      </c>
      <c r="D96" s="58"/>
      <c r="E96" s="57"/>
      <c r="AA96" s="59">
        <v>3</v>
      </c>
      <c r="AB96" s="59">
        <v>6</v>
      </c>
      <c r="AC96" s="60"/>
      <c r="AD96" s="57"/>
      <c r="AE96" s="57"/>
      <c r="AF96" s="61"/>
      <c r="AG96" s="60"/>
    </row>
    <row r="97" spans="1:33" s="59" customFormat="1" x14ac:dyDescent="0.2">
      <c r="A97" s="5" t="s">
        <v>23702</v>
      </c>
      <c r="B97" s="57" t="s">
        <v>23703</v>
      </c>
      <c r="C97" s="57" t="s">
        <v>23704</v>
      </c>
      <c r="D97" s="58"/>
      <c r="E97" s="57"/>
      <c r="F97" s="59">
        <v>1</v>
      </c>
      <c r="G97" s="59">
        <v>1</v>
      </c>
      <c r="H97" s="59">
        <v>1</v>
      </c>
      <c r="I97" s="59">
        <v>1</v>
      </c>
      <c r="J97" s="59">
        <v>1</v>
      </c>
      <c r="N97" s="59">
        <v>2</v>
      </c>
      <c r="O97" s="59">
        <v>2</v>
      </c>
      <c r="Q97" s="59">
        <v>1</v>
      </c>
      <c r="R97" s="59">
        <v>1</v>
      </c>
      <c r="T97" s="59">
        <v>1</v>
      </c>
      <c r="U97" s="59">
        <v>1</v>
      </c>
      <c r="V97" s="59">
        <v>2</v>
      </c>
      <c r="X97" s="59">
        <v>2</v>
      </c>
      <c r="AC97" s="60"/>
      <c r="AD97" s="57"/>
      <c r="AE97" s="57"/>
      <c r="AF97" s="61"/>
      <c r="AG97" s="60"/>
    </row>
    <row r="98" spans="1:33" s="3" customFormat="1" x14ac:dyDescent="0.2">
      <c r="A98" s="7" t="s">
        <v>23988</v>
      </c>
      <c r="B98" s="54" t="s">
        <v>23989</v>
      </c>
      <c r="C98" s="54" t="s">
        <v>23990</v>
      </c>
      <c r="D98" s="62"/>
      <c r="E98" s="54"/>
      <c r="AC98" s="30"/>
      <c r="AD98" s="54">
        <v>2</v>
      </c>
      <c r="AE98" s="54"/>
      <c r="AF98" s="56">
        <v>2</v>
      </c>
      <c r="AG98" s="30"/>
    </row>
    <row r="99" spans="1:33" s="59" customFormat="1" x14ac:dyDescent="0.2">
      <c r="A99" s="5" t="s">
        <v>24047</v>
      </c>
      <c r="B99" s="57" t="s">
        <v>24048</v>
      </c>
      <c r="C99" s="57" t="s">
        <v>24049</v>
      </c>
      <c r="D99" s="58"/>
      <c r="E99" s="57"/>
      <c r="M99" s="59">
        <v>1</v>
      </c>
      <c r="O99" s="59">
        <v>1</v>
      </c>
      <c r="V99" s="59">
        <v>1</v>
      </c>
      <c r="AC99" s="60"/>
      <c r="AD99" s="57"/>
      <c r="AE99" s="57"/>
      <c r="AF99" s="61"/>
      <c r="AG99" s="60"/>
    </row>
    <row r="100" spans="1:33" s="59" customFormat="1" x14ac:dyDescent="0.2">
      <c r="A100" s="5" t="s">
        <v>25811</v>
      </c>
      <c r="B100" s="57" t="s">
        <v>25812</v>
      </c>
      <c r="C100" s="57" t="s">
        <v>25813</v>
      </c>
      <c r="D100" s="58"/>
      <c r="E100" s="57"/>
      <c r="G100" s="59">
        <v>2</v>
      </c>
      <c r="V100" s="59">
        <v>1</v>
      </c>
      <c r="W100" s="59">
        <v>1</v>
      </c>
      <c r="Y100" s="59">
        <v>1</v>
      </c>
      <c r="AB100" s="59">
        <v>1</v>
      </c>
      <c r="AC100" s="60"/>
      <c r="AD100" s="57"/>
      <c r="AE100" s="57"/>
      <c r="AF100" s="61"/>
      <c r="AG100" s="60"/>
    </row>
    <row r="101" spans="1:33" s="59" customFormat="1" x14ac:dyDescent="0.2">
      <c r="A101" s="5" t="s">
        <v>26031</v>
      </c>
      <c r="B101" s="57" t="s">
        <v>26032</v>
      </c>
      <c r="C101" s="57" t="s">
        <v>26033</v>
      </c>
      <c r="D101" s="58"/>
      <c r="E101" s="57"/>
      <c r="G101" s="59">
        <v>1</v>
      </c>
      <c r="H101" s="59">
        <v>1</v>
      </c>
      <c r="N101" s="59">
        <v>2</v>
      </c>
      <c r="AC101" s="60"/>
      <c r="AD101" s="57"/>
      <c r="AE101" s="57"/>
      <c r="AF101" s="61"/>
      <c r="AG101" s="60"/>
    </row>
    <row r="102" spans="1:33" s="59" customFormat="1" x14ac:dyDescent="0.2">
      <c r="A102" s="5" t="s">
        <v>26451</v>
      </c>
      <c r="B102" s="57" t="s">
        <v>26452</v>
      </c>
      <c r="C102" s="57" t="s">
        <v>26453</v>
      </c>
      <c r="D102" s="58"/>
      <c r="E102" s="57"/>
      <c r="F102" s="59">
        <v>1</v>
      </c>
      <c r="G102" s="59">
        <v>1</v>
      </c>
      <c r="H102" s="59">
        <v>1</v>
      </c>
      <c r="J102" s="59">
        <v>1</v>
      </c>
      <c r="N102" s="59">
        <v>1</v>
      </c>
      <c r="AB102" s="59">
        <v>1</v>
      </c>
      <c r="AC102" s="60"/>
      <c r="AD102" s="57"/>
      <c r="AE102" s="57"/>
      <c r="AF102" s="61"/>
      <c r="AG102" s="60"/>
    </row>
    <row r="103" spans="1:33" s="59" customFormat="1" x14ac:dyDescent="0.2">
      <c r="A103" s="5" t="s">
        <v>26778</v>
      </c>
      <c r="B103" s="57" t="s">
        <v>26779</v>
      </c>
      <c r="C103" s="57" t="s">
        <v>26780</v>
      </c>
      <c r="D103" s="58"/>
      <c r="E103" s="57"/>
      <c r="F103" s="59">
        <v>1</v>
      </c>
      <c r="G103" s="59">
        <v>1</v>
      </c>
      <c r="H103" s="59">
        <v>2</v>
      </c>
      <c r="I103" s="59">
        <v>2</v>
      </c>
      <c r="J103" s="59">
        <v>2</v>
      </c>
      <c r="M103" s="59">
        <v>2</v>
      </c>
      <c r="N103" s="59">
        <v>1</v>
      </c>
      <c r="P103" s="59">
        <v>1</v>
      </c>
      <c r="Q103" s="59">
        <v>1</v>
      </c>
      <c r="R103" s="59">
        <v>1</v>
      </c>
      <c r="T103" s="59">
        <v>1</v>
      </c>
      <c r="U103" s="59">
        <v>1</v>
      </c>
      <c r="AB103" s="59">
        <v>1</v>
      </c>
      <c r="AC103" s="60"/>
      <c r="AD103" s="57"/>
      <c r="AE103" s="57"/>
      <c r="AF103" s="61"/>
      <c r="AG103" s="60"/>
    </row>
    <row r="104" spans="1:33" s="59" customFormat="1" x14ac:dyDescent="0.2">
      <c r="A104" s="5" t="s">
        <v>27270</v>
      </c>
      <c r="B104" s="57" t="s">
        <v>27271</v>
      </c>
      <c r="C104" s="57" t="s">
        <v>27272</v>
      </c>
      <c r="D104" s="58"/>
      <c r="E104" s="57"/>
      <c r="I104" s="59">
        <v>1</v>
      </c>
      <c r="J104" s="59">
        <v>2</v>
      </c>
      <c r="M104" s="59">
        <v>1</v>
      </c>
      <c r="U104" s="59">
        <v>1</v>
      </c>
      <c r="X104" s="59">
        <v>2</v>
      </c>
      <c r="AA104" s="59">
        <v>2</v>
      </c>
      <c r="AC104" s="60"/>
      <c r="AD104" s="57"/>
      <c r="AE104" s="57"/>
      <c r="AF104" s="61"/>
      <c r="AG104" s="60"/>
    </row>
    <row r="105" spans="1:33" s="59" customFormat="1" x14ac:dyDescent="0.2">
      <c r="A105" s="5" t="s">
        <v>27547</v>
      </c>
      <c r="B105" s="57" t="s">
        <v>27548</v>
      </c>
      <c r="C105" s="57" t="s">
        <v>27549</v>
      </c>
      <c r="D105" s="58"/>
      <c r="E105" s="57"/>
      <c r="G105" s="59">
        <v>1</v>
      </c>
      <c r="H105" s="59">
        <v>2</v>
      </c>
      <c r="J105" s="59">
        <v>1</v>
      </c>
      <c r="M105" s="59">
        <v>2</v>
      </c>
      <c r="AC105" s="60"/>
      <c r="AD105" s="57"/>
      <c r="AE105" s="57"/>
      <c r="AF105" s="61"/>
      <c r="AG105" s="60"/>
    </row>
    <row r="106" spans="1:33" s="59" customFormat="1" x14ac:dyDescent="0.2">
      <c r="A106" s="5" t="s">
        <v>29850</v>
      </c>
      <c r="B106" s="57" t="s">
        <v>29851</v>
      </c>
      <c r="C106" s="57" t="s">
        <v>29852</v>
      </c>
      <c r="D106" s="58"/>
      <c r="E106" s="57"/>
      <c r="G106" s="59">
        <v>1</v>
      </c>
      <c r="J106" s="59">
        <v>1</v>
      </c>
      <c r="K106" s="59">
        <v>1</v>
      </c>
      <c r="L106" s="59">
        <v>1</v>
      </c>
      <c r="M106" s="59">
        <v>2</v>
      </c>
      <c r="N106" s="59">
        <v>1</v>
      </c>
      <c r="P106" s="59">
        <v>1</v>
      </c>
      <c r="Q106" s="59">
        <v>1</v>
      </c>
      <c r="R106" s="59">
        <v>1</v>
      </c>
      <c r="T106" s="59">
        <v>1</v>
      </c>
      <c r="U106" s="59">
        <v>1</v>
      </c>
      <c r="W106" s="59">
        <v>1</v>
      </c>
      <c r="AB106" s="59">
        <v>1</v>
      </c>
      <c r="AC106" s="60"/>
      <c r="AD106" s="57"/>
      <c r="AE106" s="57"/>
      <c r="AF106" s="61"/>
      <c r="AG106" s="60"/>
    </row>
    <row r="107" spans="1:33" s="59" customFormat="1" x14ac:dyDescent="0.2">
      <c r="A107" s="5" t="s">
        <v>30431</v>
      </c>
      <c r="B107" s="57" t="s">
        <v>30432</v>
      </c>
      <c r="C107" s="57" t="s">
        <v>30433</v>
      </c>
      <c r="D107" s="58"/>
      <c r="E107" s="57"/>
      <c r="G107" s="59">
        <v>1</v>
      </c>
      <c r="V107" s="59">
        <v>1</v>
      </c>
      <c r="X107" s="59">
        <v>1</v>
      </c>
      <c r="Z107" s="59">
        <v>1</v>
      </c>
      <c r="AA107" s="59">
        <v>1</v>
      </c>
      <c r="AB107" s="59">
        <v>2</v>
      </c>
      <c r="AC107" s="60"/>
      <c r="AD107" s="57"/>
      <c r="AE107" s="57"/>
      <c r="AF107" s="61"/>
      <c r="AG107" s="60"/>
    </row>
    <row r="108" spans="1:33" s="59" customFormat="1" x14ac:dyDescent="0.2">
      <c r="A108" s="5" t="s">
        <v>30842</v>
      </c>
      <c r="B108" s="57" t="s">
        <v>30843</v>
      </c>
      <c r="C108" s="57" t="s">
        <v>30844</v>
      </c>
      <c r="D108" s="58"/>
      <c r="E108" s="57"/>
      <c r="I108" s="59">
        <v>1</v>
      </c>
      <c r="J108" s="59">
        <v>1</v>
      </c>
      <c r="N108" s="59">
        <v>1</v>
      </c>
      <c r="O108" s="59">
        <v>1</v>
      </c>
      <c r="P108" s="59">
        <v>1</v>
      </c>
      <c r="Q108" s="59">
        <v>1</v>
      </c>
      <c r="R108" s="59">
        <v>1</v>
      </c>
      <c r="S108" s="59">
        <v>1</v>
      </c>
      <c r="T108" s="59">
        <v>1</v>
      </c>
      <c r="U108" s="59">
        <v>1</v>
      </c>
      <c r="X108" s="59">
        <v>1</v>
      </c>
      <c r="AC108" s="60"/>
      <c r="AD108" s="57"/>
      <c r="AE108" s="57"/>
      <c r="AF108" s="61"/>
      <c r="AG108" s="60"/>
    </row>
    <row r="109" spans="1:33" s="59" customFormat="1" x14ac:dyDescent="0.2">
      <c r="A109" s="5" t="s">
        <v>31209</v>
      </c>
      <c r="B109" s="57" t="s">
        <v>31210</v>
      </c>
      <c r="C109" s="57" t="s">
        <v>31211</v>
      </c>
      <c r="D109" s="58"/>
      <c r="E109" s="57"/>
      <c r="H109" s="59">
        <v>1</v>
      </c>
      <c r="J109" s="59">
        <v>1</v>
      </c>
      <c r="P109" s="59">
        <v>1</v>
      </c>
      <c r="Q109" s="59">
        <v>1</v>
      </c>
      <c r="R109" s="59">
        <v>1</v>
      </c>
      <c r="U109" s="59">
        <v>1</v>
      </c>
      <c r="V109" s="59">
        <v>1</v>
      </c>
      <c r="X109" s="59">
        <v>1</v>
      </c>
      <c r="AC109" s="60"/>
      <c r="AD109" s="57"/>
      <c r="AE109" s="57"/>
      <c r="AF109" s="61"/>
      <c r="AG109" s="60"/>
    </row>
    <row r="110" spans="1:33" s="59" customFormat="1" x14ac:dyDescent="0.2">
      <c r="A110" s="5" t="s">
        <v>32269</v>
      </c>
      <c r="B110" s="57" t="s">
        <v>32270</v>
      </c>
      <c r="C110" s="57" t="s">
        <v>32271</v>
      </c>
      <c r="D110" s="58"/>
      <c r="E110" s="57"/>
      <c r="F110" s="59">
        <v>1</v>
      </c>
      <c r="G110" s="59">
        <v>1</v>
      </c>
      <c r="J110" s="59">
        <v>2</v>
      </c>
      <c r="AB110" s="59">
        <v>2</v>
      </c>
      <c r="AC110" s="60"/>
      <c r="AD110" s="57"/>
      <c r="AE110" s="57"/>
      <c r="AF110" s="61"/>
      <c r="AG110" s="60"/>
    </row>
    <row r="111" spans="1:33" s="59" customFormat="1" x14ac:dyDescent="0.2">
      <c r="A111" s="5" t="s">
        <v>33040</v>
      </c>
      <c r="B111" s="57" t="s">
        <v>33041</v>
      </c>
      <c r="C111" s="57" t="s">
        <v>33042</v>
      </c>
      <c r="D111" s="58"/>
      <c r="E111" s="57"/>
      <c r="G111" s="59">
        <v>1</v>
      </c>
      <c r="I111" s="59">
        <v>2</v>
      </c>
      <c r="J111" s="59">
        <v>2</v>
      </c>
      <c r="K111" s="59">
        <v>1</v>
      </c>
      <c r="L111" s="59">
        <v>1</v>
      </c>
      <c r="M111" s="59">
        <v>1</v>
      </c>
      <c r="N111" s="59">
        <v>1</v>
      </c>
      <c r="O111" s="59">
        <v>1</v>
      </c>
      <c r="P111" s="59">
        <v>1</v>
      </c>
      <c r="R111" s="59">
        <v>1</v>
      </c>
      <c r="S111" s="59">
        <v>1</v>
      </c>
      <c r="U111" s="59">
        <v>1</v>
      </c>
      <c r="V111" s="59">
        <v>1</v>
      </c>
      <c r="X111" s="59">
        <v>2</v>
      </c>
      <c r="Z111" s="59">
        <v>1</v>
      </c>
      <c r="AC111" s="60"/>
      <c r="AD111" s="57"/>
      <c r="AE111" s="57"/>
      <c r="AF111" s="61"/>
      <c r="AG111" s="60"/>
    </row>
    <row r="112" spans="1:33" s="59" customFormat="1" x14ac:dyDescent="0.2">
      <c r="A112" s="5" t="s">
        <v>34613</v>
      </c>
      <c r="B112" s="57" t="s">
        <v>34614</v>
      </c>
      <c r="C112" s="57" t="s">
        <v>34609</v>
      </c>
      <c r="D112" s="58"/>
      <c r="E112" s="57"/>
      <c r="G112" s="59">
        <v>2</v>
      </c>
      <c r="H112" s="59">
        <v>1</v>
      </c>
      <c r="I112" s="59">
        <v>1</v>
      </c>
      <c r="J112" s="59">
        <v>1</v>
      </c>
      <c r="K112" s="59">
        <v>1</v>
      </c>
      <c r="L112" s="59">
        <v>1</v>
      </c>
      <c r="M112" s="59">
        <v>3</v>
      </c>
      <c r="N112" s="59">
        <v>1</v>
      </c>
      <c r="O112" s="59">
        <v>3</v>
      </c>
      <c r="P112" s="59">
        <v>1</v>
      </c>
      <c r="Q112" s="59">
        <v>1</v>
      </c>
      <c r="R112" s="59">
        <v>1</v>
      </c>
      <c r="T112" s="59">
        <v>1</v>
      </c>
      <c r="U112" s="59">
        <v>1</v>
      </c>
      <c r="V112" s="59">
        <v>1</v>
      </c>
      <c r="W112" s="59">
        <v>1</v>
      </c>
      <c r="X112" s="59">
        <v>1</v>
      </c>
      <c r="Z112" s="59">
        <v>1</v>
      </c>
      <c r="AB112" s="59">
        <v>2</v>
      </c>
      <c r="AC112" s="60"/>
      <c r="AD112" s="57"/>
      <c r="AE112" s="57"/>
      <c r="AF112" s="61"/>
      <c r="AG112" s="60"/>
    </row>
    <row r="113" spans="1:33" s="59" customFormat="1" x14ac:dyDescent="0.2">
      <c r="A113" s="5" t="s">
        <v>35328</v>
      </c>
      <c r="B113" s="57" t="s">
        <v>11198</v>
      </c>
      <c r="C113" s="57" t="s">
        <v>35329</v>
      </c>
      <c r="D113" s="58"/>
      <c r="E113" s="57"/>
      <c r="G113" s="59">
        <v>1</v>
      </c>
      <c r="H113" s="59">
        <v>1</v>
      </c>
      <c r="I113" s="59">
        <v>1</v>
      </c>
      <c r="J113" s="59">
        <v>1</v>
      </c>
      <c r="AB113" s="59">
        <v>1</v>
      </c>
      <c r="AC113" s="60"/>
      <c r="AD113" s="57"/>
      <c r="AE113" s="57"/>
      <c r="AF113" s="61"/>
      <c r="AG113" s="60"/>
    </row>
    <row r="114" spans="1:33" s="59" customFormat="1" x14ac:dyDescent="0.2">
      <c r="A114" s="5" t="s">
        <v>35903</v>
      </c>
      <c r="B114" s="57" t="s">
        <v>35904</v>
      </c>
      <c r="C114" s="57" t="s">
        <v>35669</v>
      </c>
      <c r="D114" s="58"/>
      <c r="E114" s="57"/>
      <c r="G114" s="59">
        <v>1</v>
      </c>
      <c r="H114" s="59">
        <v>3</v>
      </c>
      <c r="I114" s="59">
        <v>2</v>
      </c>
      <c r="J114" s="59">
        <v>2</v>
      </c>
      <c r="M114" s="59">
        <v>1</v>
      </c>
      <c r="AB114" s="59">
        <v>3</v>
      </c>
      <c r="AC114" s="60"/>
      <c r="AD114" s="57"/>
      <c r="AE114" s="57"/>
      <c r="AF114" s="61"/>
      <c r="AG114" s="60"/>
    </row>
    <row r="115" spans="1:33" s="59" customFormat="1" x14ac:dyDescent="0.2">
      <c r="A115" s="5" t="s">
        <v>36228</v>
      </c>
      <c r="B115" s="57" t="s">
        <v>36229</v>
      </c>
      <c r="C115" s="57" t="s">
        <v>36230</v>
      </c>
      <c r="D115" s="58"/>
      <c r="E115" s="57"/>
      <c r="F115" s="59">
        <v>1</v>
      </c>
      <c r="H115" s="59">
        <v>2</v>
      </c>
      <c r="J115" s="59">
        <v>1</v>
      </c>
      <c r="W115" s="59">
        <v>2</v>
      </c>
      <c r="X115" s="59">
        <v>1</v>
      </c>
      <c r="Z115" s="59">
        <v>1</v>
      </c>
      <c r="AB115" s="59">
        <v>1</v>
      </c>
      <c r="AC115" s="60"/>
      <c r="AD115" s="57"/>
      <c r="AE115" s="57"/>
      <c r="AF115" s="61"/>
      <c r="AG115" s="60"/>
    </row>
    <row r="116" spans="1:33" s="59" customFormat="1" x14ac:dyDescent="0.2">
      <c r="A116" s="5" t="s">
        <v>36329</v>
      </c>
      <c r="B116" s="57" t="s">
        <v>36330</v>
      </c>
      <c r="C116" s="57" t="s">
        <v>36331</v>
      </c>
      <c r="D116" s="58"/>
      <c r="E116" s="57"/>
      <c r="F116" s="59">
        <v>1</v>
      </c>
      <c r="G116" s="59">
        <v>1</v>
      </c>
      <c r="H116" s="59">
        <v>2</v>
      </c>
      <c r="I116" s="59">
        <v>1</v>
      </c>
      <c r="J116" s="59">
        <v>1</v>
      </c>
      <c r="O116" s="59">
        <v>1</v>
      </c>
      <c r="P116" s="59">
        <v>1</v>
      </c>
      <c r="Q116" s="59">
        <v>1</v>
      </c>
      <c r="R116" s="59">
        <v>1</v>
      </c>
      <c r="T116" s="59">
        <v>1</v>
      </c>
      <c r="U116" s="59">
        <v>1</v>
      </c>
      <c r="V116" s="59">
        <v>1</v>
      </c>
      <c r="W116" s="59">
        <v>1</v>
      </c>
      <c r="Y116" s="59">
        <v>1</v>
      </c>
      <c r="Z116" s="59">
        <v>1</v>
      </c>
      <c r="AC116" s="60"/>
      <c r="AD116" s="57"/>
      <c r="AE116" s="57"/>
      <c r="AF116" s="61"/>
      <c r="AG116" s="60"/>
    </row>
    <row r="117" spans="1:33" s="59" customFormat="1" x14ac:dyDescent="0.2">
      <c r="A117" s="5" t="s">
        <v>36426</v>
      </c>
      <c r="B117" s="57" t="s">
        <v>36427</v>
      </c>
      <c r="C117" s="57" t="s">
        <v>5178</v>
      </c>
      <c r="D117" s="58"/>
      <c r="E117" s="57"/>
      <c r="G117" s="59">
        <v>1</v>
      </c>
      <c r="H117" s="59">
        <v>1</v>
      </c>
      <c r="I117" s="59">
        <v>2</v>
      </c>
      <c r="J117" s="59">
        <v>2</v>
      </c>
      <c r="N117" s="59">
        <v>1</v>
      </c>
      <c r="P117" s="59">
        <v>1</v>
      </c>
      <c r="Q117" s="59">
        <v>1</v>
      </c>
      <c r="R117" s="59">
        <v>1</v>
      </c>
      <c r="T117" s="59">
        <v>1</v>
      </c>
      <c r="U117" s="59">
        <v>1</v>
      </c>
      <c r="V117" s="59">
        <v>1</v>
      </c>
      <c r="AB117" s="59">
        <v>1</v>
      </c>
      <c r="AC117" s="60"/>
      <c r="AD117" s="57"/>
      <c r="AE117" s="57"/>
      <c r="AF117" s="61"/>
      <c r="AG117" s="60"/>
    </row>
    <row r="118" spans="1:33" s="59" customFormat="1" x14ac:dyDescent="0.2">
      <c r="A118" s="5" t="s">
        <v>36503</v>
      </c>
      <c r="B118" s="57" t="s">
        <v>36504</v>
      </c>
      <c r="C118" s="57" t="s">
        <v>19826</v>
      </c>
      <c r="D118" s="58"/>
      <c r="E118" s="57"/>
      <c r="I118" s="59">
        <v>1</v>
      </c>
      <c r="J118" s="59">
        <v>1</v>
      </c>
      <c r="L118" s="59">
        <v>1</v>
      </c>
      <c r="N118" s="59">
        <v>1</v>
      </c>
      <c r="P118" s="59">
        <v>1</v>
      </c>
      <c r="Q118" s="59">
        <v>1</v>
      </c>
      <c r="R118" s="59">
        <v>1</v>
      </c>
      <c r="V118" s="59">
        <v>1</v>
      </c>
      <c r="AC118" s="60"/>
      <c r="AD118" s="57"/>
      <c r="AE118" s="57"/>
      <c r="AF118" s="61"/>
      <c r="AG118" s="60"/>
    </row>
    <row r="119" spans="1:33" s="59" customFormat="1" x14ac:dyDescent="0.2">
      <c r="A119" s="5" t="s">
        <v>36735</v>
      </c>
      <c r="B119" s="57" t="s">
        <v>36736</v>
      </c>
      <c r="C119" s="57" t="s">
        <v>339</v>
      </c>
      <c r="D119" s="58"/>
      <c r="E119" s="57"/>
      <c r="F119" s="59">
        <v>1</v>
      </c>
      <c r="G119" s="59">
        <v>1</v>
      </c>
      <c r="H119" s="59">
        <v>2</v>
      </c>
      <c r="N119" s="59">
        <v>1</v>
      </c>
      <c r="AC119" s="60"/>
      <c r="AD119" s="57"/>
      <c r="AE119" s="57"/>
      <c r="AF119" s="61"/>
      <c r="AG119" s="60"/>
    </row>
    <row r="120" spans="1:33" s="59" customFormat="1" x14ac:dyDescent="0.2">
      <c r="A120" s="5" t="s">
        <v>36759</v>
      </c>
      <c r="B120" s="57" t="s">
        <v>36760</v>
      </c>
      <c r="C120" s="57" t="s">
        <v>32120</v>
      </c>
      <c r="D120" s="58"/>
      <c r="E120" s="57"/>
      <c r="F120" s="59">
        <v>1</v>
      </c>
      <c r="G120" s="59">
        <v>1</v>
      </c>
      <c r="K120" s="59">
        <v>2</v>
      </c>
      <c r="L120" s="59">
        <v>2</v>
      </c>
      <c r="M120" s="59">
        <v>2</v>
      </c>
      <c r="X120" s="59">
        <v>1</v>
      </c>
      <c r="AC120" s="60"/>
      <c r="AD120" s="57"/>
      <c r="AE120" s="57"/>
      <c r="AF120" s="61"/>
      <c r="AG120" s="60"/>
    </row>
    <row r="121" spans="1:33" s="59" customFormat="1" x14ac:dyDescent="0.2">
      <c r="A121" s="5" t="s">
        <v>36768</v>
      </c>
      <c r="B121" s="57" t="s">
        <v>36769</v>
      </c>
      <c r="C121" s="57" t="s">
        <v>36770</v>
      </c>
      <c r="D121" s="58"/>
      <c r="E121" s="57"/>
      <c r="F121" s="59">
        <v>1</v>
      </c>
      <c r="G121" s="59">
        <v>1</v>
      </c>
      <c r="H121" s="59">
        <v>2</v>
      </c>
      <c r="V121" s="59">
        <v>1</v>
      </c>
      <c r="AB121" s="59">
        <v>2</v>
      </c>
      <c r="AC121" s="60"/>
      <c r="AD121" s="57"/>
      <c r="AE121" s="57"/>
      <c r="AF121" s="61"/>
      <c r="AG121" s="60"/>
    </row>
    <row r="122" spans="1:33" s="59" customFormat="1" x14ac:dyDescent="0.2">
      <c r="A122" s="5" t="s">
        <v>36847</v>
      </c>
      <c r="B122" s="57" t="s">
        <v>36848</v>
      </c>
      <c r="C122" s="57" t="s">
        <v>36849</v>
      </c>
      <c r="D122" s="58"/>
      <c r="E122" s="57"/>
      <c r="F122" s="59">
        <v>1</v>
      </c>
      <c r="M122" s="59">
        <v>1</v>
      </c>
      <c r="N122" s="59">
        <v>1</v>
      </c>
      <c r="O122" s="59">
        <v>1</v>
      </c>
      <c r="AC122" s="60"/>
      <c r="AD122" s="57"/>
      <c r="AE122" s="57"/>
      <c r="AF122" s="61"/>
      <c r="AG122" s="60"/>
    </row>
    <row r="123" spans="1:33" s="59" customFormat="1" x14ac:dyDescent="0.2">
      <c r="A123" s="5" t="s">
        <v>37021</v>
      </c>
      <c r="B123" s="57" t="s">
        <v>37022</v>
      </c>
      <c r="C123" s="57" t="s">
        <v>37023</v>
      </c>
      <c r="D123" s="58"/>
      <c r="E123" s="57"/>
      <c r="G123" s="59">
        <v>1</v>
      </c>
      <c r="H123" s="59">
        <v>3</v>
      </c>
      <c r="I123" s="59">
        <v>2</v>
      </c>
      <c r="J123" s="59">
        <v>2</v>
      </c>
      <c r="M123" s="59">
        <v>1</v>
      </c>
      <c r="AB123" s="59">
        <v>3</v>
      </c>
      <c r="AC123" s="60"/>
      <c r="AD123" s="57"/>
      <c r="AE123" s="57"/>
      <c r="AF123" s="61"/>
      <c r="AG123" s="60"/>
    </row>
    <row r="124" spans="1:33" s="59" customFormat="1" x14ac:dyDescent="0.2">
      <c r="A124" s="5" t="s">
        <v>37105</v>
      </c>
      <c r="B124" s="57" t="s">
        <v>1732</v>
      </c>
      <c r="C124" s="57" t="s">
        <v>34245</v>
      </c>
      <c r="D124" s="58"/>
      <c r="E124" s="57"/>
      <c r="G124" s="59">
        <v>1</v>
      </c>
      <c r="N124" s="59">
        <v>1</v>
      </c>
      <c r="O124" s="59">
        <v>1</v>
      </c>
      <c r="P124" s="59">
        <v>1</v>
      </c>
      <c r="Q124" s="59">
        <v>1</v>
      </c>
      <c r="R124" s="59">
        <v>1</v>
      </c>
      <c r="T124" s="59">
        <v>1</v>
      </c>
      <c r="U124" s="59">
        <v>1</v>
      </c>
      <c r="AC124" s="60"/>
      <c r="AD124" s="57"/>
      <c r="AE124" s="57"/>
      <c r="AF124" s="61"/>
      <c r="AG124" s="60"/>
    </row>
    <row r="125" spans="1:33" s="59" customFormat="1" x14ac:dyDescent="0.2">
      <c r="A125" s="5" t="s">
        <v>37154</v>
      </c>
      <c r="B125" s="57" t="s">
        <v>37155</v>
      </c>
      <c r="C125" s="57" t="s">
        <v>1589</v>
      </c>
      <c r="D125" s="58"/>
      <c r="E125" s="57"/>
      <c r="F125" s="59">
        <v>1</v>
      </c>
      <c r="G125" s="59">
        <v>1</v>
      </c>
      <c r="H125" s="59">
        <v>1</v>
      </c>
      <c r="O125" s="59">
        <v>1</v>
      </c>
      <c r="P125" s="59">
        <v>1</v>
      </c>
      <c r="U125" s="59">
        <v>1</v>
      </c>
      <c r="X125" s="59">
        <v>1</v>
      </c>
      <c r="AB125" s="59">
        <v>1</v>
      </c>
      <c r="AC125" s="60"/>
      <c r="AD125" s="57"/>
      <c r="AE125" s="57"/>
      <c r="AF125" s="61"/>
      <c r="AG125" s="60"/>
    </row>
    <row r="126" spans="1:33" s="59" customFormat="1" x14ac:dyDescent="0.2">
      <c r="A126" s="5" t="s">
        <v>37295</v>
      </c>
      <c r="B126" s="57" t="s">
        <v>37296</v>
      </c>
      <c r="C126" s="57" t="s">
        <v>37297</v>
      </c>
      <c r="D126" s="58"/>
      <c r="E126" s="57"/>
      <c r="H126" s="59">
        <v>2</v>
      </c>
      <c r="J126" s="59">
        <v>1</v>
      </c>
      <c r="AB126" s="59">
        <v>1</v>
      </c>
      <c r="AC126" s="60"/>
      <c r="AD126" s="57"/>
      <c r="AE126" s="57"/>
      <c r="AF126" s="61"/>
      <c r="AG126" s="60"/>
    </row>
    <row r="127" spans="1:33" s="59" customFormat="1" x14ac:dyDescent="0.2">
      <c r="A127" s="5" t="s">
        <v>37558</v>
      </c>
      <c r="B127" s="57" t="s">
        <v>37559</v>
      </c>
      <c r="C127" s="57" t="s">
        <v>22383</v>
      </c>
      <c r="D127" s="58"/>
      <c r="E127" s="57"/>
      <c r="J127" s="59">
        <v>1</v>
      </c>
      <c r="X127" s="59">
        <v>1</v>
      </c>
      <c r="Z127" s="59">
        <v>1</v>
      </c>
      <c r="AA127" s="59">
        <v>1</v>
      </c>
      <c r="AC127" s="60"/>
      <c r="AD127" s="57"/>
      <c r="AE127" s="57"/>
      <c r="AF127" s="61"/>
      <c r="AG127" s="60"/>
    </row>
    <row r="128" spans="1:33" s="59" customFormat="1" x14ac:dyDescent="0.2">
      <c r="A128" s="5" t="s">
        <v>38156</v>
      </c>
      <c r="B128" s="57" t="s">
        <v>38157</v>
      </c>
      <c r="C128" s="57" t="s">
        <v>38158</v>
      </c>
      <c r="D128" s="58"/>
      <c r="E128" s="57"/>
      <c r="I128" s="59">
        <v>1</v>
      </c>
      <c r="J128" s="59">
        <v>1</v>
      </c>
      <c r="K128" s="59">
        <v>1</v>
      </c>
      <c r="L128" s="59">
        <v>1</v>
      </c>
      <c r="N128" s="59">
        <v>1</v>
      </c>
      <c r="O128" s="59">
        <v>1</v>
      </c>
      <c r="P128" s="59">
        <v>1</v>
      </c>
      <c r="Q128" s="59">
        <v>1</v>
      </c>
      <c r="R128" s="59">
        <v>1</v>
      </c>
      <c r="S128" s="59">
        <v>1</v>
      </c>
      <c r="T128" s="59">
        <v>1</v>
      </c>
      <c r="V128" s="59">
        <v>1</v>
      </c>
      <c r="AC128" s="60"/>
      <c r="AD128" s="57"/>
      <c r="AE128" s="57"/>
      <c r="AF128" s="61"/>
      <c r="AG128" s="60"/>
    </row>
    <row r="129" spans="1:33" s="59" customFormat="1" x14ac:dyDescent="0.2">
      <c r="A129" s="5" t="s">
        <v>39411</v>
      </c>
      <c r="B129" s="57" t="s">
        <v>39412</v>
      </c>
      <c r="C129" s="57" t="s">
        <v>39413</v>
      </c>
      <c r="D129" s="58"/>
      <c r="E129" s="57"/>
      <c r="G129" s="59">
        <v>1</v>
      </c>
      <c r="H129" s="59">
        <v>1</v>
      </c>
      <c r="J129" s="59">
        <v>1</v>
      </c>
      <c r="N129" s="59">
        <v>1</v>
      </c>
      <c r="O129" s="59">
        <v>1</v>
      </c>
      <c r="R129" s="59">
        <v>1</v>
      </c>
      <c r="S129" s="59">
        <v>1</v>
      </c>
      <c r="U129" s="59">
        <v>1</v>
      </c>
      <c r="V129" s="59">
        <v>1</v>
      </c>
      <c r="W129" s="59">
        <v>1</v>
      </c>
      <c r="AB129" s="59">
        <v>1</v>
      </c>
      <c r="AC129" s="60"/>
      <c r="AD129" s="57"/>
      <c r="AE129" s="57"/>
      <c r="AF129" s="61"/>
      <c r="AG129" s="60"/>
    </row>
    <row r="130" spans="1:33" s="59" customFormat="1" x14ac:dyDescent="0.2">
      <c r="A130" s="5" t="s">
        <v>40472</v>
      </c>
      <c r="B130" s="57" t="s">
        <v>40473</v>
      </c>
      <c r="C130" s="57" t="s">
        <v>40474</v>
      </c>
      <c r="D130" s="58"/>
      <c r="E130" s="57"/>
      <c r="G130" s="59">
        <v>1</v>
      </c>
      <c r="H130" s="59">
        <v>1</v>
      </c>
      <c r="M130" s="59">
        <v>1</v>
      </c>
      <c r="AB130" s="59">
        <v>1</v>
      </c>
      <c r="AC130" s="60"/>
      <c r="AD130" s="57"/>
      <c r="AE130" s="57"/>
      <c r="AF130" s="61"/>
      <c r="AG130" s="60"/>
    </row>
    <row r="131" spans="1:33" s="59" customFormat="1" x14ac:dyDescent="0.2">
      <c r="A131" s="5" t="s">
        <v>42580</v>
      </c>
      <c r="B131" s="57" t="s">
        <v>42581</v>
      </c>
      <c r="C131" s="57" t="s">
        <v>42582</v>
      </c>
      <c r="D131" s="58"/>
      <c r="E131" s="57"/>
      <c r="P131" s="59">
        <v>1</v>
      </c>
      <c r="Q131" s="59">
        <v>1</v>
      </c>
      <c r="R131" s="59">
        <v>1</v>
      </c>
      <c r="S131" s="59">
        <v>1</v>
      </c>
      <c r="T131" s="59">
        <v>1</v>
      </c>
      <c r="U131" s="59">
        <v>1</v>
      </c>
      <c r="X131" s="59">
        <v>1</v>
      </c>
      <c r="AC131" s="60"/>
      <c r="AD131" s="57"/>
      <c r="AE131" s="57"/>
      <c r="AF131" s="61"/>
      <c r="AG131" s="60"/>
    </row>
    <row r="132" spans="1:33" s="59" customFormat="1" x14ac:dyDescent="0.2">
      <c r="A132" s="5" t="s">
        <v>44120</v>
      </c>
      <c r="B132" s="57" t="s">
        <v>44121</v>
      </c>
      <c r="C132" s="57" t="s">
        <v>44122</v>
      </c>
      <c r="D132" s="58"/>
      <c r="E132" s="57"/>
      <c r="G132" s="59">
        <v>1</v>
      </c>
      <c r="H132" s="59">
        <v>1</v>
      </c>
      <c r="J132" s="59">
        <v>1</v>
      </c>
      <c r="K132" s="59">
        <v>1</v>
      </c>
      <c r="L132" s="59">
        <v>1</v>
      </c>
      <c r="M132" s="59">
        <v>1</v>
      </c>
      <c r="N132" s="59">
        <v>1</v>
      </c>
      <c r="O132" s="59">
        <v>1</v>
      </c>
      <c r="P132" s="59">
        <v>1</v>
      </c>
      <c r="Q132" s="59">
        <v>1</v>
      </c>
      <c r="R132" s="59">
        <v>1</v>
      </c>
      <c r="T132" s="59">
        <v>1</v>
      </c>
      <c r="U132" s="59">
        <v>1</v>
      </c>
      <c r="W132" s="59">
        <v>1</v>
      </c>
      <c r="X132" s="59">
        <v>1</v>
      </c>
      <c r="AB132" s="59">
        <v>1</v>
      </c>
      <c r="AC132" s="60"/>
      <c r="AD132" s="57"/>
      <c r="AE132" s="57"/>
      <c r="AF132" s="61"/>
      <c r="AG132" s="60"/>
    </row>
    <row r="133" spans="1:33" s="59" customFormat="1" x14ac:dyDescent="0.2">
      <c r="A133" s="5" t="s">
        <v>44123</v>
      </c>
      <c r="B133" s="57" t="s">
        <v>44124</v>
      </c>
      <c r="C133" s="57" t="s">
        <v>44125</v>
      </c>
      <c r="D133" s="58"/>
      <c r="E133" s="57"/>
      <c r="AC133" s="60"/>
      <c r="AD133" s="57"/>
      <c r="AE133" s="57"/>
      <c r="AF133" s="61"/>
      <c r="AG133" s="60"/>
    </row>
    <row r="134" spans="1:33" s="59" customFormat="1" x14ac:dyDescent="0.2">
      <c r="A134" s="5" t="s">
        <v>45177</v>
      </c>
      <c r="B134" s="57" t="s">
        <v>45178</v>
      </c>
      <c r="C134" s="57" t="s">
        <v>45179</v>
      </c>
      <c r="D134" s="58"/>
      <c r="E134" s="57"/>
      <c r="G134" s="59">
        <v>2</v>
      </c>
      <c r="H134" s="59">
        <v>1</v>
      </c>
      <c r="I134" s="59">
        <v>2</v>
      </c>
      <c r="J134" s="59">
        <v>2</v>
      </c>
      <c r="N134" s="59">
        <v>1</v>
      </c>
      <c r="V134" s="59">
        <v>1</v>
      </c>
      <c r="AC134" s="60"/>
      <c r="AD134" s="57"/>
      <c r="AE134" s="57"/>
      <c r="AF134" s="61"/>
      <c r="AG134" s="60"/>
    </row>
    <row r="135" spans="1:33" s="59" customFormat="1" x14ac:dyDescent="0.2">
      <c r="A135" s="5" t="s">
        <v>45180</v>
      </c>
      <c r="B135" s="57" t="s">
        <v>45181</v>
      </c>
      <c r="C135" s="57" t="s">
        <v>45182</v>
      </c>
      <c r="D135" s="58"/>
      <c r="E135" s="57"/>
      <c r="G135" s="59">
        <v>1</v>
      </c>
      <c r="H135" s="59">
        <v>1</v>
      </c>
      <c r="I135" s="59">
        <v>1</v>
      </c>
      <c r="J135" s="59">
        <v>1</v>
      </c>
      <c r="V135" s="59">
        <v>1</v>
      </c>
      <c r="AC135" s="60"/>
      <c r="AD135" s="57"/>
      <c r="AE135" s="57"/>
      <c r="AF135" s="61"/>
      <c r="AG135" s="60"/>
    </row>
    <row r="136" spans="1:33" s="59" customFormat="1" x14ac:dyDescent="0.2">
      <c r="A136" s="5" t="s">
        <v>45186</v>
      </c>
      <c r="B136" s="57" t="s">
        <v>45187</v>
      </c>
      <c r="C136" s="57" t="s">
        <v>45188</v>
      </c>
      <c r="D136" s="58"/>
      <c r="E136" s="57"/>
      <c r="F136" s="59">
        <v>1</v>
      </c>
      <c r="G136" s="59">
        <v>1</v>
      </c>
      <c r="H136" s="59">
        <v>1</v>
      </c>
      <c r="I136" s="59">
        <v>1</v>
      </c>
      <c r="J136" s="59">
        <v>1</v>
      </c>
      <c r="N136" s="59">
        <v>1</v>
      </c>
      <c r="V136" s="59">
        <v>1</v>
      </c>
      <c r="AB136" s="59">
        <v>1</v>
      </c>
      <c r="AC136" s="60"/>
      <c r="AD136" s="57"/>
      <c r="AE136" s="57"/>
      <c r="AF136" s="61"/>
      <c r="AG136" s="60"/>
    </row>
  </sheetData>
  <mergeCells count="5">
    <mergeCell ref="AD2:AF2"/>
    <mergeCell ref="X3:AA3"/>
    <mergeCell ref="E3:V3"/>
    <mergeCell ref="E2:AB2"/>
    <mergeCell ref="AD3:AF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4"/>
  <sheetViews>
    <sheetView workbookViewId="0">
      <selection activeCell="R30" sqref="R30"/>
    </sheetView>
  </sheetViews>
  <sheetFormatPr baseColWidth="10" defaultRowHeight="16" x14ac:dyDescent="0.2"/>
  <cols>
    <col min="1" max="14" width="10.83203125" style="75"/>
    <col min="15" max="15" width="14.83203125" style="75" customWidth="1"/>
    <col min="16" max="16384" width="10.83203125" style="75"/>
  </cols>
  <sheetData>
    <row r="1" spans="1:15" ht="17" thickBot="1" x14ac:dyDescent="0.25">
      <c r="A1" s="75" t="s">
        <v>50268</v>
      </c>
    </row>
    <row r="2" spans="1:15" ht="17" thickBot="1" x14ac:dyDescent="0.25">
      <c r="A2" s="298" t="s">
        <v>50131</v>
      </c>
      <c r="B2" s="336"/>
      <c r="C2" s="336"/>
      <c r="D2" s="336"/>
      <c r="E2" s="336"/>
      <c r="F2" s="336"/>
      <c r="G2" s="299"/>
      <c r="J2" s="337" t="s">
        <v>50132</v>
      </c>
      <c r="K2" s="338"/>
      <c r="L2" s="338"/>
      <c r="M2" s="338"/>
      <c r="N2" s="338"/>
      <c r="O2" s="339"/>
    </row>
    <row r="3" spans="1:15" x14ac:dyDescent="0.2">
      <c r="A3" s="76" t="s">
        <v>47030</v>
      </c>
      <c r="B3" s="77" t="s">
        <v>47031</v>
      </c>
      <c r="C3" s="78"/>
      <c r="D3" s="78"/>
      <c r="E3" s="78"/>
      <c r="F3" s="78"/>
      <c r="G3" s="79"/>
      <c r="J3" s="76" t="s">
        <v>47030</v>
      </c>
      <c r="K3" s="77" t="s">
        <v>47031</v>
      </c>
      <c r="L3" s="86"/>
      <c r="M3" s="86"/>
      <c r="N3" s="86"/>
      <c r="O3" s="81"/>
    </row>
    <row r="4" spans="1:15" x14ac:dyDescent="0.2">
      <c r="A4" s="80" t="s">
        <v>234</v>
      </c>
      <c r="B4" s="4" t="s">
        <v>236</v>
      </c>
      <c r="C4" s="78"/>
      <c r="D4" s="78"/>
      <c r="E4" s="78"/>
      <c r="F4" s="78"/>
      <c r="G4" s="79"/>
      <c r="J4" s="80" t="s">
        <v>403</v>
      </c>
      <c r="K4" s="86" t="s">
        <v>405</v>
      </c>
      <c r="L4" s="86"/>
      <c r="M4" s="86"/>
      <c r="N4" s="86"/>
      <c r="O4" s="81"/>
    </row>
    <row r="5" spans="1:15" x14ac:dyDescent="0.2">
      <c r="A5" s="80" t="s">
        <v>1080</v>
      </c>
      <c r="B5" s="4" t="s">
        <v>1082</v>
      </c>
      <c r="C5" s="78"/>
      <c r="D5" s="78"/>
      <c r="E5" s="78"/>
      <c r="F5" s="78"/>
      <c r="G5" s="79"/>
      <c r="J5" s="80" t="s">
        <v>1193</v>
      </c>
      <c r="K5" s="86" t="s">
        <v>1195</v>
      </c>
      <c r="L5" s="86"/>
      <c r="M5" s="86"/>
      <c r="N5" s="86"/>
      <c r="O5" s="81"/>
    </row>
    <row r="6" spans="1:15" x14ac:dyDescent="0.2">
      <c r="A6" s="80" t="s">
        <v>13557</v>
      </c>
      <c r="B6" s="4" t="s">
        <v>13559</v>
      </c>
      <c r="C6" s="78"/>
      <c r="D6" s="78"/>
      <c r="E6" s="78"/>
      <c r="F6" s="78"/>
      <c r="G6" s="79"/>
      <c r="J6" s="80" t="s">
        <v>1515</v>
      </c>
      <c r="K6" s="86" t="s">
        <v>1517</v>
      </c>
      <c r="L6" s="86"/>
      <c r="M6" s="86"/>
      <c r="N6" s="86"/>
      <c r="O6" s="81"/>
    </row>
    <row r="7" spans="1:15" x14ac:dyDescent="0.2">
      <c r="A7" s="80" t="s">
        <v>1569</v>
      </c>
      <c r="B7" s="4" t="s">
        <v>1571</v>
      </c>
      <c r="C7" s="78"/>
      <c r="D7" s="78"/>
      <c r="E7" s="78"/>
      <c r="F7" s="78"/>
      <c r="G7" s="79"/>
      <c r="J7" s="80" t="s">
        <v>3384</v>
      </c>
      <c r="K7" s="86" t="s">
        <v>3386</v>
      </c>
      <c r="L7" s="86"/>
      <c r="M7" s="86"/>
      <c r="N7" s="86"/>
      <c r="O7" s="81"/>
    </row>
    <row r="8" spans="1:15" x14ac:dyDescent="0.2">
      <c r="A8" s="80" t="s">
        <v>3337</v>
      </c>
      <c r="B8" s="4" t="s">
        <v>3339</v>
      </c>
      <c r="C8" s="78"/>
      <c r="D8" s="78"/>
      <c r="E8" s="78"/>
      <c r="F8" s="78"/>
      <c r="G8" s="81"/>
      <c r="J8" s="80" t="s">
        <v>4590</v>
      </c>
      <c r="K8" s="86" t="s">
        <v>4592</v>
      </c>
      <c r="L8" s="86"/>
      <c r="M8" s="86"/>
      <c r="N8" s="86"/>
      <c r="O8" s="81"/>
    </row>
    <row r="9" spans="1:15" x14ac:dyDescent="0.2">
      <c r="A9" s="80" t="s">
        <v>4045</v>
      </c>
      <c r="B9" s="4" t="s">
        <v>4047</v>
      </c>
      <c r="C9" s="78"/>
      <c r="D9" s="78"/>
      <c r="E9" s="78"/>
      <c r="F9" s="78"/>
      <c r="G9" s="79"/>
      <c r="J9" s="80" t="s">
        <v>4663</v>
      </c>
      <c r="K9" s="86" t="s">
        <v>4665</v>
      </c>
      <c r="L9" s="86"/>
      <c r="M9" s="86"/>
      <c r="N9" s="86"/>
      <c r="O9" s="81"/>
    </row>
    <row r="10" spans="1:15" x14ac:dyDescent="0.2">
      <c r="A10" s="80" t="s">
        <v>4184</v>
      </c>
      <c r="B10" s="4" t="s">
        <v>4186</v>
      </c>
      <c r="C10" s="78"/>
      <c r="D10" s="78"/>
      <c r="E10" s="78"/>
      <c r="F10" s="78"/>
      <c r="G10" s="79"/>
      <c r="J10" s="80" t="s">
        <v>5038</v>
      </c>
      <c r="K10" s="86" t="s">
        <v>5040</v>
      </c>
      <c r="L10" s="86"/>
      <c r="M10" s="86"/>
      <c r="N10" s="86"/>
      <c r="O10" s="81"/>
    </row>
    <row r="11" spans="1:15" x14ac:dyDescent="0.2">
      <c r="A11" s="80" t="s">
        <v>4786</v>
      </c>
      <c r="B11" s="4" t="s">
        <v>4788</v>
      </c>
      <c r="C11" s="78"/>
      <c r="D11" s="78"/>
      <c r="E11" s="78"/>
      <c r="F11" s="78"/>
      <c r="G11" s="79"/>
      <c r="J11" s="80" t="s">
        <v>6998</v>
      </c>
      <c r="K11" s="4" t="s">
        <v>7000</v>
      </c>
      <c r="L11" s="86"/>
      <c r="M11" s="86"/>
      <c r="N11" s="86"/>
      <c r="O11" s="81"/>
    </row>
    <row r="12" spans="1:15" x14ac:dyDescent="0.2">
      <c r="A12" s="80" t="s">
        <v>5236</v>
      </c>
      <c r="B12" s="4" t="s">
        <v>5238</v>
      </c>
      <c r="C12" s="78"/>
      <c r="D12" s="78"/>
      <c r="E12" s="78"/>
      <c r="F12" s="78"/>
      <c r="G12" s="79"/>
      <c r="J12" s="80" t="s">
        <v>7640</v>
      </c>
      <c r="K12" s="4" t="s">
        <v>7642</v>
      </c>
      <c r="L12" s="86"/>
      <c r="M12" s="86"/>
      <c r="N12" s="86"/>
      <c r="O12" s="81"/>
    </row>
    <row r="13" spans="1:15" x14ac:dyDescent="0.2">
      <c r="A13" s="80" t="s">
        <v>5274</v>
      </c>
      <c r="B13" s="4" t="s">
        <v>5276</v>
      </c>
      <c r="C13" s="78"/>
      <c r="D13" s="78"/>
      <c r="E13" s="78"/>
      <c r="F13" s="78"/>
      <c r="G13" s="79"/>
      <c r="J13" s="80" t="s">
        <v>8692</v>
      </c>
      <c r="K13" s="4" t="s">
        <v>8694</v>
      </c>
      <c r="L13" s="86"/>
      <c r="M13" s="86"/>
      <c r="N13" s="86"/>
      <c r="O13" s="81"/>
    </row>
    <row r="14" spans="1:15" x14ac:dyDescent="0.2">
      <c r="A14" s="80" t="s">
        <v>7839</v>
      </c>
      <c r="B14" s="4" t="s">
        <v>7841</v>
      </c>
      <c r="C14" s="78"/>
      <c r="D14" s="78"/>
      <c r="E14" s="78"/>
      <c r="F14" s="78"/>
      <c r="G14" s="79"/>
      <c r="J14" s="80" t="s">
        <v>9194</v>
      </c>
      <c r="K14" s="4" t="s">
        <v>9196</v>
      </c>
      <c r="L14" s="4"/>
      <c r="M14" s="4"/>
      <c r="N14" s="4"/>
      <c r="O14" s="81"/>
    </row>
    <row r="15" spans="1:15" x14ac:dyDescent="0.2">
      <c r="A15" s="80" t="s">
        <v>10353</v>
      </c>
      <c r="B15" s="4" t="s">
        <v>10355</v>
      </c>
      <c r="C15" s="78"/>
      <c r="D15" s="78"/>
      <c r="E15" s="78"/>
      <c r="F15" s="78"/>
      <c r="G15" s="81"/>
      <c r="J15" s="80" t="s">
        <v>9450</v>
      </c>
      <c r="K15" s="4" t="s">
        <v>9452</v>
      </c>
      <c r="L15" s="86"/>
      <c r="O15" s="81"/>
    </row>
    <row r="16" spans="1:15" x14ac:dyDescent="0.2">
      <c r="A16" s="80" t="s">
        <v>9260</v>
      </c>
      <c r="B16" s="4" t="s">
        <v>9262</v>
      </c>
      <c r="C16" s="78"/>
      <c r="D16" s="78"/>
      <c r="E16" s="78"/>
      <c r="F16" s="78"/>
      <c r="G16" s="79"/>
      <c r="J16" s="80" t="s">
        <v>14287</v>
      </c>
      <c r="K16" s="4" t="s">
        <v>14289</v>
      </c>
      <c r="L16" s="86"/>
      <c r="O16" s="81"/>
    </row>
    <row r="17" spans="1:15" x14ac:dyDescent="0.2">
      <c r="A17" s="80" t="s">
        <v>11841</v>
      </c>
      <c r="B17" s="4" t="s">
        <v>11843</v>
      </c>
      <c r="C17" s="78"/>
      <c r="D17" s="78"/>
      <c r="E17" s="78"/>
      <c r="F17" s="78"/>
      <c r="G17" s="79"/>
      <c r="J17" s="82" t="s">
        <v>20820</v>
      </c>
      <c r="K17" s="83" t="s">
        <v>20822</v>
      </c>
      <c r="L17" s="87"/>
      <c r="M17" s="87"/>
      <c r="N17" s="87"/>
      <c r="O17" s="88"/>
    </row>
    <row r="18" spans="1:15" x14ac:dyDescent="0.2">
      <c r="A18" s="80" t="s">
        <v>17999</v>
      </c>
      <c r="B18" s="4" t="s">
        <v>18001</v>
      </c>
      <c r="C18" s="78"/>
      <c r="D18" s="78"/>
      <c r="E18" s="78"/>
      <c r="F18" s="78"/>
      <c r="G18" s="79"/>
    </row>
    <row r="19" spans="1:15" x14ac:dyDescent="0.2">
      <c r="A19" s="80" t="s">
        <v>20441</v>
      </c>
      <c r="B19" s="4" t="s">
        <v>20443</v>
      </c>
      <c r="C19" s="78"/>
      <c r="D19" s="78"/>
      <c r="E19" s="78"/>
      <c r="F19" s="78"/>
      <c r="G19" s="79"/>
    </row>
    <row r="20" spans="1:15" x14ac:dyDescent="0.2">
      <c r="A20" s="80" t="s">
        <v>26031</v>
      </c>
      <c r="B20" s="4" t="s">
        <v>26033</v>
      </c>
      <c r="C20" s="78"/>
      <c r="D20" s="78"/>
      <c r="E20" s="78"/>
      <c r="F20" s="78"/>
      <c r="G20" s="79"/>
    </row>
    <row r="21" spans="1:15" x14ac:dyDescent="0.2">
      <c r="A21" s="80" t="s">
        <v>26451</v>
      </c>
      <c r="B21" s="4" t="s">
        <v>26453</v>
      </c>
      <c r="C21" s="78"/>
      <c r="D21" s="78"/>
      <c r="E21" s="78"/>
      <c r="F21" s="78"/>
      <c r="G21" s="79"/>
    </row>
    <row r="22" spans="1:15" x14ac:dyDescent="0.2">
      <c r="A22" s="80" t="s">
        <v>26778</v>
      </c>
      <c r="B22" s="4" t="s">
        <v>26780</v>
      </c>
      <c r="C22" s="78"/>
      <c r="D22" s="78"/>
      <c r="E22" s="78"/>
      <c r="F22" s="78"/>
      <c r="G22" s="79"/>
    </row>
    <row r="23" spans="1:15" x14ac:dyDescent="0.2">
      <c r="A23" s="80" t="s">
        <v>27270</v>
      </c>
      <c r="B23" s="4" t="s">
        <v>27272</v>
      </c>
      <c r="C23" s="78"/>
      <c r="D23" s="78"/>
      <c r="E23" s="78"/>
      <c r="F23" s="78"/>
      <c r="G23" s="79"/>
    </row>
    <row r="24" spans="1:15" x14ac:dyDescent="0.2">
      <c r="A24" s="80" t="s">
        <v>33040</v>
      </c>
      <c r="B24" s="4" t="s">
        <v>33042</v>
      </c>
      <c r="C24" s="78"/>
      <c r="D24" s="78"/>
      <c r="E24" s="78"/>
      <c r="F24" s="78"/>
      <c r="G24" s="79"/>
    </row>
    <row r="25" spans="1:15" x14ac:dyDescent="0.2">
      <c r="A25" s="80" t="s">
        <v>34613</v>
      </c>
      <c r="B25" s="4" t="s">
        <v>34609</v>
      </c>
      <c r="C25" s="78"/>
      <c r="D25" s="78"/>
      <c r="E25" s="78"/>
      <c r="F25" s="78"/>
      <c r="G25" s="79"/>
    </row>
    <row r="26" spans="1:15" x14ac:dyDescent="0.2">
      <c r="A26" s="80" t="s">
        <v>36228</v>
      </c>
      <c r="B26" s="4" t="s">
        <v>36230</v>
      </c>
      <c r="C26" s="78"/>
      <c r="D26" s="78"/>
      <c r="E26" s="78"/>
      <c r="F26" s="78"/>
      <c r="G26" s="79"/>
    </row>
    <row r="27" spans="1:15" x14ac:dyDescent="0.2">
      <c r="A27" s="80" t="s">
        <v>36426</v>
      </c>
      <c r="B27" s="4" t="s">
        <v>5178</v>
      </c>
      <c r="C27" s="78"/>
      <c r="D27" s="78"/>
      <c r="E27" s="78"/>
      <c r="F27" s="78"/>
      <c r="G27" s="79"/>
    </row>
    <row r="28" spans="1:15" x14ac:dyDescent="0.2">
      <c r="A28" s="80" t="s">
        <v>40472</v>
      </c>
      <c r="B28" s="4" t="s">
        <v>40474</v>
      </c>
      <c r="C28" s="78"/>
      <c r="D28" s="78"/>
      <c r="E28" s="78"/>
      <c r="F28" s="78"/>
      <c r="G28" s="79"/>
    </row>
    <row r="29" spans="1:15" x14ac:dyDescent="0.2">
      <c r="A29" s="80" t="s">
        <v>42580</v>
      </c>
      <c r="B29" s="4" t="s">
        <v>42582</v>
      </c>
      <c r="C29" s="78"/>
      <c r="D29" s="78"/>
      <c r="E29" s="78"/>
      <c r="F29" s="78"/>
      <c r="G29" s="79"/>
    </row>
    <row r="30" spans="1:15" x14ac:dyDescent="0.2">
      <c r="A30" s="80" t="s">
        <v>45177</v>
      </c>
      <c r="B30" s="4" t="s">
        <v>45179</v>
      </c>
      <c r="C30" s="78"/>
      <c r="D30" s="78"/>
      <c r="E30" s="78"/>
      <c r="F30" s="78"/>
      <c r="G30" s="79"/>
    </row>
    <row r="31" spans="1:15" x14ac:dyDescent="0.2">
      <c r="A31" s="80" t="s">
        <v>45180</v>
      </c>
      <c r="B31" s="4" t="s">
        <v>45182</v>
      </c>
      <c r="C31" s="78"/>
      <c r="D31" s="78"/>
      <c r="E31" s="78"/>
      <c r="F31" s="78"/>
      <c r="G31" s="79"/>
    </row>
    <row r="32" spans="1:15" x14ac:dyDescent="0.2">
      <c r="A32" s="83" t="s">
        <v>45186</v>
      </c>
      <c r="B32" s="83" t="s">
        <v>45188</v>
      </c>
      <c r="C32" s="84"/>
      <c r="D32" s="84"/>
      <c r="E32" s="84"/>
      <c r="F32" s="84"/>
      <c r="G32" s="85"/>
    </row>
    <row r="33" spans="1:3" x14ac:dyDescent="0.2">
      <c r="A33" s="74"/>
      <c r="B33" s="74"/>
      <c r="C33" s="74"/>
    </row>
    <row r="34" spans="1:3" x14ac:dyDescent="0.2">
      <c r="A34" s="74"/>
      <c r="B34" s="74"/>
      <c r="C34" s="74"/>
    </row>
  </sheetData>
  <mergeCells count="2">
    <mergeCell ref="A2:G2"/>
    <mergeCell ref="J2:O2"/>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Human subjects and Primers</vt:lpstr>
      <vt:lpstr>Dataset 1 Taxonomic abundance</vt:lpstr>
      <vt:lpstr>Dataset 2 TM7 SAG statistics</vt:lpstr>
      <vt:lpstr>Dataset 3 Public TM7 genomes</vt:lpstr>
      <vt:lpstr>Dataset 4 Single-copy genes</vt:lpstr>
      <vt:lpstr>Dataset 5 EggNOG and COG</vt:lpstr>
      <vt:lpstr>Dataset 6 Core genome</vt:lpstr>
      <vt:lpstr>Dataset 7 Pfam distribution</vt:lpstr>
      <vt:lpstr>Dataset 8 PFAM enrichment or de</vt:lpstr>
      <vt:lpstr>Dataset 9 Selected enriched</vt:lpstr>
    </vt:vector>
  </TitlesOfParts>
  <Company>Oak Ridge National Laboratory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Karissa Cross</dc:creator>
  <cp:lastModifiedBy>Microsoft Office User</cp:lastModifiedBy>
  <cp:lastPrinted>2018-05-18T13:03:14Z</cp:lastPrinted>
  <dcterms:created xsi:type="dcterms:W3CDTF">2018-02-24T19:56:01Z</dcterms:created>
  <dcterms:modified xsi:type="dcterms:W3CDTF">2019-08-06T09:23:33Z</dcterms:modified>
</cp:coreProperties>
</file>